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4" r:id="rId1"/>
    <sheet name="T 03.01" sheetId="3" r:id="rId2"/>
    <sheet name="Intragroup liabilities" sheetId="1" r:id="rId3"/>
    <sheet name="Auxiliar 210" sheetId="5" r:id="rId4"/>
  </sheets>
  <definedNames>
    <definedName name="_xlnm._FilterDatabase" localSheetId="2" hidden="1">'Intragroup liabilities'!$A$1:$AA$1</definedName>
    <definedName name="_xlnm._FilterDatabase" localSheetId="1" hidden="1">'T 03.01'!$A$7:$AC$1767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42" i="3" l="1"/>
  <c r="C1943" i="3"/>
  <c r="C1944" i="3"/>
  <c r="C1945" i="3"/>
  <c r="C1946" i="3"/>
  <c r="C1947" i="3"/>
  <c r="C1948" i="3"/>
  <c r="C1949" i="3"/>
  <c r="C1950" i="3"/>
  <c r="C1951" i="3"/>
  <c r="C8" i="3"/>
  <c r="D8" i="3"/>
  <c r="G1942" i="3"/>
  <c r="G1943" i="3"/>
  <c r="G1944" i="3"/>
  <c r="G1945" i="3"/>
  <c r="G1946" i="3"/>
  <c r="G1947" i="3"/>
  <c r="G1948" i="3"/>
  <c r="G1949" i="3"/>
  <c r="G1950" i="3"/>
  <c r="G1951" i="3"/>
  <c r="G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B1758" i="3"/>
  <c r="AB1759" i="3"/>
  <c r="AB1760" i="3"/>
  <c r="AB1761" i="3"/>
  <c r="AB1762" i="3"/>
  <c r="AB1763" i="3"/>
  <c r="AB1764" i="3"/>
  <c r="AB1765" i="3"/>
  <c r="AB1766" i="3"/>
  <c r="AB1767" i="3"/>
  <c r="AB1768" i="3"/>
  <c r="AB1769" i="3"/>
  <c r="AB1770" i="3"/>
  <c r="AB1771" i="3"/>
  <c r="AB1772" i="3"/>
  <c r="AB1773" i="3"/>
  <c r="AB1774" i="3"/>
  <c r="AB1775" i="3"/>
  <c r="AB1776" i="3"/>
  <c r="AB1777" i="3"/>
  <c r="AB1778" i="3"/>
  <c r="AB1779" i="3"/>
  <c r="AB1780" i="3"/>
  <c r="AB1781" i="3"/>
  <c r="AB1782" i="3"/>
  <c r="AB1783" i="3"/>
  <c r="AB1784" i="3"/>
  <c r="AB1785" i="3"/>
  <c r="AB1786" i="3"/>
  <c r="AB1787" i="3"/>
  <c r="AB1788" i="3"/>
  <c r="AB1789" i="3"/>
  <c r="AB1790" i="3"/>
  <c r="AB1791" i="3"/>
  <c r="AB1792" i="3"/>
  <c r="AB1793" i="3"/>
  <c r="AB1794" i="3"/>
  <c r="AB1795" i="3"/>
  <c r="AB1796" i="3"/>
  <c r="AB1797" i="3"/>
  <c r="AB1798" i="3"/>
  <c r="AB1799" i="3"/>
  <c r="AB1800" i="3"/>
  <c r="AB1801" i="3"/>
  <c r="AB1802" i="3"/>
  <c r="AB1803" i="3"/>
  <c r="AB1804" i="3"/>
  <c r="AB1805" i="3"/>
  <c r="AB1806" i="3"/>
  <c r="AB1807" i="3"/>
  <c r="AB1808" i="3"/>
  <c r="AB1809" i="3"/>
  <c r="AB1810" i="3"/>
  <c r="AB1811" i="3"/>
  <c r="AB1812" i="3"/>
  <c r="AB1813" i="3"/>
  <c r="AB1814" i="3"/>
  <c r="AB1815" i="3"/>
  <c r="AB1816" i="3"/>
  <c r="AB1817" i="3"/>
  <c r="AB1818" i="3"/>
  <c r="AB1819" i="3"/>
  <c r="AB1820" i="3"/>
  <c r="AB1821" i="3"/>
  <c r="AB1822" i="3"/>
  <c r="AB1823" i="3"/>
  <c r="AB1824" i="3"/>
  <c r="AB1825" i="3"/>
  <c r="AB1826" i="3"/>
  <c r="AB1827" i="3"/>
  <c r="AB1828" i="3"/>
  <c r="AB1829" i="3"/>
  <c r="AB1830" i="3"/>
  <c r="AB1831" i="3"/>
  <c r="AB1832" i="3"/>
  <c r="AB1833" i="3"/>
  <c r="AB1834" i="3"/>
  <c r="AB1835" i="3"/>
  <c r="AB1836" i="3"/>
  <c r="AB1837" i="3"/>
  <c r="AB1838" i="3"/>
  <c r="AB1839" i="3"/>
  <c r="AB1840" i="3"/>
  <c r="AB1841" i="3"/>
  <c r="AB1842" i="3"/>
  <c r="AB1843" i="3"/>
  <c r="AB1844" i="3"/>
  <c r="AB1845" i="3"/>
  <c r="AB1846" i="3"/>
  <c r="AB1847" i="3"/>
  <c r="AB1848" i="3"/>
  <c r="AB1849" i="3"/>
  <c r="AB1850" i="3"/>
  <c r="AB1851" i="3"/>
  <c r="AB1852" i="3"/>
  <c r="AB1853" i="3"/>
  <c r="AB1854" i="3"/>
  <c r="AB1855" i="3"/>
  <c r="AB1856" i="3"/>
  <c r="AB1857" i="3"/>
  <c r="AB1858" i="3"/>
  <c r="AB1859" i="3"/>
  <c r="AB1860" i="3"/>
  <c r="AB1861" i="3"/>
  <c r="AB1862" i="3"/>
  <c r="AB1863" i="3"/>
  <c r="AB1864" i="3"/>
  <c r="AB1865" i="3"/>
  <c r="AB1866" i="3"/>
  <c r="AB1867" i="3"/>
  <c r="AB1868" i="3"/>
  <c r="AB1869" i="3"/>
  <c r="AB1870" i="3"/>
  <c r="AB1871" i="3"/>
  <c r="AB1872" i="3"/>
  <c r="AB1873" i="3"/>
  <c r="AB1874" i="3"/>
  <c r="AB1875" i="3"/>
  <c r="AB1876" i="3"/>
  <c r="AB1877" i="3"/>
  <c r="AB1878" i="3"/>
  <c r="AB1879" i="3"/>
  <c r="AB1880" i="3"/>
  <c r="AB1881" i="3"/>
  <c r="AB1882" i="3"/>
  <c r="AB1883" i="3"/>
  <c r="AB1884" i="3"/>
  <c r="AB1885" i="3"/>
  <c r="AB1886" i="3"/>
  <c r="AB1887" i="3"/>
  <c r="AB1888" i="3"/>
  <c r="AB1889" i="3"/>
  <c r="AB1890" i="3"/>
  <c r="AB1891" i="3"/>
  <c r="AB1892" i="3"/>
  <c r="AB1893" i="3"/>
  <c r="AB1894" i="3"/>
  <c r="AB1895" i="3"/>
  <c r="AB1896" i="3"/>
  <c r="AB1897" i="3"/>
  <c r="AB1898" i="3"/>
  <c r="AB1899" i="3"/>
  <c r="AB1900" i="3"/>
  <c r="AB1901" i="3"/>
  <c r="AB1902" i="3"/>
  <c r="AB1903" i="3"/>
  <c r="AB1904" i="3"/>
  <c r="AB1905" i="3"/>
  <c r="AB1906" i="3"/>
  <c r="AB1907" i="3"/>
  <c r="AB1908" i="3"/>
  <c r="AB1909" i="3"/>
  <c r="AB1910" i="3"/>
  <c r="AB1911" i="3"/>
  <c r="AB1912" i="3"/>
  <c r="AB1913" i="3"/>
  <c r="AB1914" i="3"/>
  <c r="AB1915" i="3"/>
  <c r="AB1916" i="3"/>
  <c r="AB1917" i="3"/>
  <c r="AB1918" i="3"/>
  <c r="AB1919" i="3"/>
  <c r="AB1920" i="3"/>
  <c r="AB1921" i="3"/>
  <c r="AB1922" i="3"/>
  <c r="AB1923" i="3"/>
  <c r="AB1924" i="3"/>
  <c r="AB1925" i="3"/>
  <c r="AB1926" i="3"/>
  <c r="AB1927" i="3"/>
  <c r="AB1928" i="3"/>
  <c r="AB1929" i="3"/>
  <c r="AB1930" i="3"/>
  <c r="AB1931" i="3"/>
  <c r="AB1932" i="3"/>
  <c r="AB1933" i="3"/>
  <c r="AB1934" i="3"/>
  <c r="AB1935" i="3"/>
  <c r="AB1936" i="3"/>
  <c r="AB1937" i="3"/>
  <c r="AB1938" i="3"/>
  <c r="AB1939" i="3"/>
  <c r="AB1940" i="3"/>
  <c r="AB1941" i="3"/>
  <c r="AB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8" i="3"/>
  <c r="U20" i="3"/>
  <c r="U21" i="3"/>
  <c r="U23" i="3"/>
  <c r="U24" i="3"/>
  <c r="U25" i="3"/>
  <c r="U26" i="3"/>
  <c r="U27" i="3"/>
  <c r="U28" i="3"/>
  <c r="U29" i="3"/>
  <c r="U30" i="3"/>
  <c r="U32" i="3"/>
  <c r="U37" i="3"/>
  <c r="U39" i="3"/>
  <c r="U40" i="3"/>
  <c r="U41" i="3"/>
  <c r="U43" i="3"/>
  <c r="U47" i="3"/>
  <c r="U48" i="3"/>
  <c r="U50" i="3"/>
  <c r="U52" i="3"/>
  <c r="U55" i="3"/>
  <c r="U59" i="3"/>
  <c r="U60" i="3"/>
  <c r="U66" i="3"/>
  <c r="U67" i="3"/>
  <c r="U68" i="3"/>
  <c r="U69" i="3"/>
  <c r="U70" i="3"/>
  <c r="U74" i="3"/>
  <c r="U80" i="3"/>
  <c r="U87" i="3"/>
  <c r="U88" i="3"/>
  <c r="U89" i="3"/>
  <c r="U90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4" i="3"/>
  <c r="U585" i="3"/>
  <c r="U586" i="3"/>
  <c r="U588" i="3"/>
  <c r="U590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T1942" i="3"/>
  <c r="T1943" i="3"/>
  <c r="T1944" i="3"/>
  <c r="T1945" i="3"/>
  <c r="T1946" i="3"/>
  <c r="T1947" i="3"/>
  <c r="T1948" i="3"/>
  <c r="T1949" i="3"/>
  <c r="T1950" i="3"/>
  <c r="T1951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8" i="3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8" i="3"/>
  <c r="V1942" i="3"/>
  <c r="V1943" i="3"/>
  <c r="V1944" i="3"/>
  <c r="V1945" i="3"/>
  <c r="V1946" i="3"/>
  <c r="V1947" i="3"/>
  <c r="V1948" i="3"/>
  <c r="V1949" i="3"/>
  <c r="V1950" i="3"/>
  <c r="V1951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C1422" i="3" s="1"/>
  <c r="E1423" i="3"/>
  <c r="E1424" i="3"/>
  <c r="E1425" i="3"/>
  <c r="E1426" i="3"/>
  <c r="E1427" i="3"/>
  <c r="E1428" i="3"/>
  <c r="E1429" i="3"/>
  <c r="E1430" i="3"/>
  <c r="C1430" i="3" s="1"/>
  <c r="E1431" i="3"/>
  <c r="E1432" i="3"/>
  <c r="E1433" i="3"/>
  <c r="E1434" i="3"/>
  <c r="E1435" i="3"/>
  <c r="E1436" i="3"/>
  <c r="E1437" i="3"/>
  <c r="E1438" i="3"/>
  <c r="C1438" i="3" s="1"/>
  <c r="E1439" i="3"/>
  <c r="E1440" i="3"/>
  <c r="E1441" i="3"/>
  <c r="E1442" i="3"/>
  <c r="E1443" i="3"/>
  <c r="E1444" i="3"/>
  <c r="E1445" i="3"/>
  <c r="E1446" i="3"/>
  <c r="C1446" i="3" s="1"/>
  <c r="E1447" i="3"/>
  <c r="E1448" i="3"/>
  <c r="E1449" i="3"/>
  <c r="E1450" i="3"/>
  <c r="E1451" i="3"/>
  <c r="E1452" i="3"/>
  <c r="E1453" i="3"/>
  <c r="E1454" i="3"/>
  <c r="C1454" i="3" s="1"/>
  <c r="E1455" i="3"/>
  <c r="E1456" i="3"/>
  <c r="E1457" i="3"/>
  <c r="E1458" i="3"/>
  <c r="E1459" i="3"/>
  <c r="E1460" i="3"/>
  <c r="E1461" i="3"/>
  <c r="E1462" i="3"/>
  <c r="C1462" i="3" s="1"/>
  <c r="E1463" i="3"/>
  <c r="E1464" i="3"/>
  <c r="E1465" i="3"/>
  <c r="E1466" i="3"/>
  <c r="E1467" i="3"/>
  <c r="E1468" i="3"/>
  <c r="E1469" i="3"/>
  <c r="E1470" i="3"/>
  <c r="C1470" i="3" s="1"/>
  <c r="E1471" i="3"/>
  <c r="E1472" i="3"/>
  <c r="E1473" i="3"/>
  <c r="E1474" i="3"/>
  <c r="E1475" i="3"/>
  <c r="E1476" i="3"/>
  <c r="E1477" i="3"/>
  <c r="E1478" i="3"/>
  <c r="C1478" i="3" s="1"/>
  <c r="E1479" i="3"/>
  <c r="E1480" i="3"/>
  <c r="E1481" i="3"/>
  <c r="E1482" i="3"/>
  <c r="E1483" i="3"/>
  <c r="E1484" i="3"/>
  <c r="E1485" i="3"/>
  <c r="E1486" i="3"/>
  <c r="C1486" i="3" s="1"/>
  <c r="E1487" i="3"/>
  <c r="E1488" i="3"/>
  <c r="E1489" i="3"/>
  <c r="E1490" i="3"/>
  <c r="E1491" i="3"/>
  <c r="E1492" i="3"/>
  <c r="E1493" i="3"/>
  <c r="E1494" i="3"/>
  <c r="C1494" i="3" s="1"/>
  <c r="E1495" i="3"/>
  <c r="E1496" i="3"/>
  <c r="E1497" i="3"/>
  <c r="E1498" i="3"/>
  <c r="E1499" i="3"/>
  <c r="E1500" i="3"/>
  <c r="E1501" i="3"/>
  <c r="E1502" i="3"/>
  <c r="C1502" i="3" s="1"/>
  <c r="E1503" i="3"/>
  <c r="E1504" i="3"/>
  <c r="E1505" i="3"/>
  <c r="E1506" i="3"/>
  <c r="E1507" i="3"/>
  <c r="E1508" i="3"/>
  <c r="E1509" i="3"/>
  <c r="E1510" i="3"/>
  <c r="C1510" i="3" s="1"/>
  <c r="E1511" i="3"/>
  <c r="E1512" i="3"/>
  <c r="E1513" i="3"/>
  <c r="E1514" i="3"/>
  <c r="E1515" i="3"/>
  <c r="E1516" i="3"/>
  <c r="E1517" i="3"/>
  <c r="E1518" i="3"/>
  <c r="C1518" i="3" s="1"/>
  <c r="E1519" i="3"/>
  <c r="E1520" i="3"/>
  <c r="E1521" i="3"/>
  <c r="E1522" i="3"/>
  <c r="E1523" i="3"/>
  <c r="E1524" i="3"/>
  <c r="E1525" i="3"/>
  <c r="E1526" i="3"/>
  <c r="C1526" i="3" s="1"/>
  <c r="E1527" i="3"/>
  <c r="E1528" i="3"/>
  <c r="E1529" i="3"/>
  <c r="E1530" i="3"/>
  <c r="C1530" i="3" s="1"/>
  <c r="E1531" i="3"/>
  <c r="E1532" i="3"/>
  <c r="E1533" i="3"/>
  <c r="E1534" i="3"/>
  <c r="C1534" i="3" s="1"/>
  <c r="E1535" i="3"/>
  <c r="E1536" i="3"/>
  <c r="E1537" i="3"/>
  <c r="E1538" i="3"/>
  <c r="C1538" i="3" s="1"/>
  <c r="E1539" i="3"/>
  <c r="E1540" i="3"/>
  <c r="E1541" i="3"/>
  <c r="E1542" i="3"/>
  <c r="C1542" i="3" s="1"/>
  <c r="E1543" i="3"/>
  <c r="E1544" i="3"/>
  <c r="E1545" i="3"/>
  <c r="E1546" i="3"/>
  <c r="C1546" i="3" s="1"/>
  <c r="E1547" i="3"/>
  <c r="E1548" i="3"/>
  <c r="E1549" i="3"/>
  <c r="E1550" i="3"/>
  <c r="C1550" i="3" s="1"/>
  <c r="E1551" i="3"/>
  <c r="E1552" i="3"/>
  <c r="E1553" i="3"/>
  <c r="E1554" i="3"/>
  <c r="C1554" i="3" s="1"/>
  <c r="E1555" i="3"/>
  <c r="E1556" i="3"/>
  <c r="E1557" i="3"/>
  <c r="E1558" i="3"/>
  <c r="C1558" i="3" s="1"/>
  <c r="E1559" i="3"/>
  <c r="E1560" i="3"/>
  <c r="E1561" i="3"/>
  <c r="E1562" i="3"/>
  <c r="C1562" i="3" s="1"/>
  <c r="E1563" i="3"/>
  <c r="E1564" i="3"/>
  <c r="E1565" i="3"/>
  <c r="E1566" i="3"/>
  <c r="C1566" i="3" s="1"/>
  <c r="E1567" i="3"/>
  <c r="E1568" i="3"/>
  <c r="E1569" i="3"/>
  <c r="E1570" i="3"/>
  <c r="C1570" i="3" s="1"/>
  <c r="E1571" i="3"/>
  <c r="E1572" i="3"/>
  <c r="E1573" i="3"/>
  <c r="E1574" i="3"/>
  <c r="C1574" i="3" s="1"/>
  <c r="E1575" i="3"/>
  <c r="E1576" i="3"/>
  <c r="E1577" i="3"/>
  <c r="E1578" i="3"/>
  <c r="C1578" i="3" s="1"/>
  <c r="E1579" i="3"/>
  <c r="E1580" i="3"/>
  <c r="E1581" i="3"/>
  <c r="E1582" i="3"/>
  <c r="C1582" i="3" s="1"/>
  <c r="E1583" i="3"/>
  <c r="E1584" i="3"/>
  <c r="E1585" i="3"/>
  <c r="E1586" i="3"/>
  <c r="C1586" i="3" s="1"/>
  <c r="E1587" i="3"/>
  <c r="E1588" i="3"/>
  <c r="E1589" i="3"/>
  <c r="E1590" i="3"/>
  <c r="C1590" i="3" s="1"/>
  <c r="E1591" i="3"/>
  <c r="E1592" i="3"/>
  <c r="E1593" i="3"/>
  <c r="E1594" i="3"/>
  <c r="C1594" i="3" s="1"/>
  <c r="E1595" i="3"/>
  <c r="E1596" i="3"/>
  <c r="E1597" i="3"/>
  <c r="E1598" i="3"/>
  <c r="C1598" i="3" s="1"/>
  <c r="E1599" i="3"/>
  <c r="E1600" i="3"/>
  <c r="E1601" i="3"/>
  <c r="E1602" i="3"/>
  <c r="C1602" i="3" s="1"/>
  <c r="E1603" i="3"/>
  <c r="E1604" i="3"/>
  <c r="E1605" i="3"/>
  <c r="E1606" i="3"/>
  <c r="C1606" i="3" s="1"/>
  <c r="E1607" i="3"/>
  <c r="E1608" i="3"/>
  <c r="E1609" i="3"/>
  <c r="E1610" i="3"/>
  <c r="C1610" i="3" s="1"/>
  <c r="E1611" i="3"/>
  <c r="E1612" i="3"/>
  <c r="E1613" i="3"/>
  <c r="E1614" i="3"/>
  <c r="C1614" i="3" s="1"/>
  <c r="E1615" i="3"/>
  <c r="E1616" i="3"/>
  <c r="E1617" i="3"/>
  <c r="E1618" i="3"/>
  <c r="C1618" i="3" s="1"/>
  <c r="E1619" i="3"/>
  <c r="E1620" i="3"/>
  <c r="E1621" i="3"/>
  <c r="E1622" i="3"/>
  <c r="C1622" i="3" s="1"/>
  <c r="E1623" i="3"/>
  <c r="E1624" i="3"/>
  <c r="E1625" i="3"/>
  <c r="E1626" i="3"/>
  <c r="C1626" i="3" s="1"/>
  <c r="E1627" i="3"/>
  <c r="E1628" i="3"/>
  <c r="E1629" i="3"/>
  <c r="E1630" i="3"/>
  <c r="C1630" i="3" s="1"/>
  <c r="E1631" i="3"/>
  <c r="E1632" i="3"/>
  <c r="E1633" i="3"/>
  <c r="E1634" i="3"/>
  <c r="C1634" i="3" s="1"/>
  <c r="E1635" i="3"/>
  <c r="E1636" i="3"/>
  <c r="E1637" i="3"/>
  <c r="E1638" i="3"/>
  <c r="C1638" i="3" s="1"/>
  <c r="E1639" i="3"/>
  <c r="E1640" i="3"/>
  <c r="E1641" i="3"/>
  <c r="E1642" i="3"/>
  <c r="C1642" i="3" s="1"/>
  <c r="E1643" i="3"/>
  <c r="E1644" i="3"/>
  <c r="E1645" i="3"/>
  <c r="E1646" i="3"/>
  <c r="C1646" i="3" s="1"/>
  <c r="E1647" i="3"/>
  <c r="E1648" i="3"/>
  <c r="E1649" i="3"/>
  <c r="E1650" i="3"/>
  <c r="C1650" i="3" s="1"/>
  <c r="E1651" i="3"/>
  <c r="E1652" i="3"/>
  <c r="E1653" i="3"/>
  <c r="E1654" i="3"/>
  <c r="C1654" i="3" s="1"/>
  <c r="E1655" i="3"/>
  <c r="E1656" i="3"/>
  <c r="E1657" i="3"/>
  <c r="E1658" i="3"/>
  <c r="C1658" i="3" s="1"/>
  <c r="E1659" i="3"/>
  <c r="E1660" i="3"/>
  <c r="E1661" i="3"/>
  <c r="E1662" i="3"/>
  <c r="C1662" i="3" s="1"/>
  <c r="E1663" i="3"/>
  <c r="E1664" i="3"/>
  <c r="E1665" i="3"/>
  <c r="E1666" i="3"/>
  <c r="C1666" i="3" s="1"/>
  <c r="E1667" i="3"/>
  <c r="E1668" i="3"/>
  <c r="E1669" i="3"/>
  <c r="E1670" i="3"/>
  <c r="C1670" i="3" s="1"/>
  <c r="E1671" i="3"/>
  <c r="E1672" i="3"/>
  <c r="E1673" i="3"/>
  <c r="E1674" i="3"/>
  <c r="C1674" i="3" s="1"/>
  <c r="E1675" i="3"/>
  <c r="E1676" i="3"/>
  <c r="E1677" i="3"/>
  <c r="E1678" i="3"/>
  <c r="C1678" i="3" s="1"/>
  <c r="E1679" i="3"/>
  <c r="E1680" i="3"/>
  <c r="E1681" i="3"/>
  <c r="E1682" i="3"/>
  <c r="C1682" i="3" s="1"/>
  <c r="E1683" i="3"/>
  <c r="E1684" i="3"/>
  <c r="E1685" i="3"/>
  <c r="E1686" i="3"/>
  <c r="C1686" i="3" s="1"/>
  <c r="E1687" i="3"/>
  <c r="E1688" i="3"/>
  <c r="E1689" i="3"/>
  <c r="E1690" i="3"/>
  <c r="C1690" i="3" s="1"/>
  <c r="E1691" i="3"/>
  <c r="E1692" i="3"/>
  <c r="E1693" i="3"/>
  <c r="E1694" i="3"/>
  <c r="C1694" i="3" s="1"/>
  <c r="E1695" i="3"/>
  <c r="E1696" i="3"/>
  <c r="E1697" i="3"/>
  <c r="E1698" i="3"/>
  <c r="C1698" i="3" s="1"/>
  <c r="E1699" i="3"/>
  <c r="E1700" i="3"/>
  <c r="E1701" i="3"/>
  <c r="E1702" i="3"/>
  <c r="C1702" i="3" s="1"/>
  <c r="E1703" i="3"/>
  <c r="E1704" i="3"/>
  <c r="E1705" i="3"/>
  <c r="E1706" i="3"/>
  <c r="C1706" i="3" s="1"/>
  <c r="E1707" i="3"/>
  <c r="E1708" i="3"/>
  <c r="E1709" i="3"/>
  <c r="E1710" i="3"/>
  <c r="C1710" i="3" s="1"/>
  <c r="E1711" i="3"/>
  <c r="E1712" i="3"/>
  <c r="E1713" i="3"/>
  <c r="E1714" i="3"/>
  <c r="C1714" i="3" s="1"/>
  <c r="E1715" i="3"/>
  <c r="E1716" i="3"/>
  <c r="E1717" i="3"/>
  <c r="E1718" i="3"/>
  <c r="C1718" i="3" s="1"/>
  <c r="E1719" i="3"/>
  <c r="E1720" i="3"/>
  <c r="E1721" i="3"/>
  <c r="E1722" i="3"/>
  <c r="C1722" i="3" s="1"/>
  <c r="E1723" i="3"/>
  <c r="E1724" i="3"/>
  <c r="E1725" i="3"/>
  <c r="E1726" i="3"/>
  <c r="C1726" i="3" s="1"/>
  <c r="E1727" i="3"/>
  <c r="E1728" i="3"/>
  <c r="E1729" i="3"/>
  <c r="E1730" i="3"/>
  <c r="C1730" i="3" s="1"/>
  <c r="E1731" i="3"/>
  <c r="E1732" i="3"/>
  <c r="E1733" i="3"/>
  <c r="E1734" i="3"/>
  <c r="C1734" i="3" s="1"/>
  <c r="E1735" i="3"/>
  <c r="E1736" i="3"/>
  <c r="E1737" i="3"/>
  <c r="E1738" i="3"/>
  <c r="C1738" i="3" s="1"/>
  <c r="E1739" i="3"/>
  <c r="E1740" i="3"/>
  <c r="E1741" i="3"/>
  <c r="E1742" i="3"/>
  <c r="C1742" i="3" s="1"/>
  <c r="E1743" i="3"/>
  <c r="E1744" i="3"/>
  <c r="E1745" i="3"/>
  <c r="E1746" i="3"/>
  <c r="C1746" i="3" s="1"/>
  <c r="E1747" i="3"/>
  <c r="E1748" i="3"/>
  <c r="E1749" i="3"/>
  <c r="E1750" i="3"/>
  <c r="C1750" i="3" s="1"/>
  <c r="E1751" i="3"/>
  <c r="E1752" i="3"/>
  <c r="E1753" i="3"/>
  <c r="E1754" i="3"/>
  <c r="C1754" i="3" s="1"/>
  <c r="E1755" i="3"/>
  <c r="E1756" i="3"/>
  <c r="E1757" i="3"/>
  <c r="E1758" i="3"/>
  <c r="C1758" i="3" s="1"/>
  <c r="E1759" i="3"/>
  <c r="E1760" i="3"/>
  <c r="E1761" i="3"/>
  <c r="E1762" i="3"/>
  <c r="C1762" i="3" s="1"/>
  <c r="E1763" i="3"/>
  <c r="E1764" i="3"/>
  <c r="E1765" i="3"/>
  <c r="E1766" i="3"/>
  <c r="C1766" i="3" s="1"/>
  <c r="E1767" i="3"/>
  <c r="E1768" i="3"/>
  <c r="E1769" i="3"/>
  <c r="E1770" i="3"/>
  <c r="C1770" i="3" s="1"/>
  <c r="E1771" i="3"/>
  <c r="E1772" i="3"/>
  <c r="E1773" i="3"/>
  <c r="E1774" i="3"/>
  <c r="C1774" i="3" s="1"/>
  <c r="E1775" i="3"/>
  <c r="E1776" i="3"/>
  <c r="E1777" i="3"/>
  <c r="E1778" i="3"/>
  <c r="C1778" i="3" s="1"/>
  <c r="E1779" i="3"/>
  <c r="E1780" i="3"/>
  <c r="E1781" i="3"/>
  <c r="E1782" i="3"/>
  <c r="C1782" i="3" s="1"/>
  <c r="E1783" i="3"/>
  <c r="E1784" i="3"/>
  <c r="E1785" i="3"/>
  <c r="E1786" i="3"/>
  <c r="C1786" i="3" s="1"/>
  <c r="E1787" i="3"/>
  <c r="E1788" i="3"/>
  <c r="E1789" i="3"/>
  <c r="E1790" i="3"/>
  <c r="C1790" i="3" s="1"/>
  <c r="E1791" i="3"/>
  <c r="E1792" i="3"/>
  <c r="E1793" i="3"/>
  <c r="E1794" i="3"/>
  <c r="C1794" i="3" s="1"/>
  <c r="E1795" i="3"/>
  <c r="E1796" i="3"/>
  <c r="E1797" i="3"/>
  <c r="E1798" i="3"/>
  <c r="C1798" i="3" s="1"/>
  <c r="E1799" i="3"/>
  <c r="E1800" i="3"/>
  <c r="E1801" i="3"/>
  <c r="E1802" i="3"/>
  <c r="C1802" i="3" s="1"/>
  <c r="E1803" i="3"/>
  <c r="E1804" i="3"/>
  <c r="E1805" i="3"/>
  <c r="E1806" i="3"/>
  <c r="C1806" i="3" s="1"/>
  <c r="E1807" i="3"/>
  <c r="E1808" i="3"/>
  <c r="E1809" i="3"/>
  <c r="E1810" i="3"/>
  <c r="C1810" i="3" s="1"/>
  <c r="E1811" i="3"/>
  <c r="E1812" i="3"/>
  <c r="E1813" i="3"/>
  <c r="E1814" i="3"/>
  <c r="C1814" i="3" s="1"/>
  <c r="E1815" i="3"/>
  <c r="E1816" i="3"/>
  <c r="E1817" i="3"/>
  <c r="E1818" i="3"/>
  <c r="C1818" i="3" s="1"/>
  <c r="E1819" i="3"/>
  <c r="E1820" i="3"/>
  <c r="E1821" i="3"/>
  <c r="E1822" i="3"/>
  <c r="C1822" i="3" s="1"/>
  <c r="E1823" i="3"/>
  <c r="E1824" i="3"/>
  <c r="E1825" i="3"/>
  <c r="E1826" i="3"/>
  <c r="C1826" i="3" s="1"/>
  <c r="E1827" i="3"/>
  <c r="E1828" i="3"/>
  <c r="E1829" i="3"/>
  <c r="E1830" i="3"/>
  <c r="C1830" i="3" s="1"/>
  <c r="E1831" i="3"/>
  <c r="E1832" i="3"/>
  <c r="E1833" i="3"/>
  <c r="E1834" i="3"/>
  <c r="C1834" i="3" s="1"/>
  <c r="E1835" i="3"/>
  <c r="E1836" i="3"/>
  <c r="E1837" i="3"/>
  <c r="E1838" i="3"/>
  <c r="C1838" i="3" s="1"/>
  <c r="E1839" i="3"/>
  <c r="E1840" i="3"/>
  <c r="E1841" i="3"/>
  <c r="E1842" i="3"/>
  <c r="C1842" i="3" s="1"/>
  <c r="E1843" i="3"/>
  <c r="E1844" i="3"/>
  <c r="E1845" i="3"/>
  <c r="E1846" i="3"/>
  <c r="C1846" i="3" s="1"/>
  <c r="E1847" i="3"/>
  <c r="E1848" i="3"/>
  <c r="E1849" i="3"/>
  <c r="E1850" i="3"/>
  <c r="C1850" i="3" s="1"/>
  <c r="E1851" i="3"/>
  <c r="E1852" i="3"/>
  <c r="E1853" i="3"/>
  <c r="E1854" i="3"/>
  <c r="C1854" i="3" s="1"/>
  <c r="E1855" i="3"/>
  <c r="E1856" i="3"/>
  <c r="E1857" i="3"/>
  <c r="E1858" i="3"/>
  <c r="C1858" i="3" s="1"/>
  <c r="E1859" i="3"/>
  <c r="E1860" i="3"/>
  <c r="E1861" i="3"/>
  <c r="E1862" i="3"/>
  <c r="C1862" i="3" s="1"/>
  <c r="E1863" i="3"/>
  <c r="E1864" i="3"/>
  <c r="E1865" i="3"/>
  <c r="E1866" i="3"/>
  <c r="C1866" i="3" s="1"/>
  <c r="E1867" i="3"/>
  <c r="E1868" i="3"/>
  <c r="E1869" i="3"/>
  <c r="E1870" i="3"/>
  <c r="C1870" i="3" s="1"/>
  <c r="E1871" i="3"/>
  <c r="E1872" i="3"/>
  <c r="E1873" i="3"/>
  <c r="E1874" i="3"/>
  <c r="C1874" i="3" s="1"/>
  <c r="E1875" i="3"/>
  <c r="E1876" i="3"/>
  <c r="E1877" i="3"/>
  <c r="E1878" i="3"/>
  <c r="C1878" i="3" s="1"/>
  <c r="E1879" i="3"/>
  <c r="E1880" i="3"/>
  <c r="E1881" i="3"/>
  <c r="E1882" i="3"/>
  <c r="C1882" i="3" s="1"/>
  <c r="E1883" i="3"/>
  <c r="E1884" i="3"/>
  <c r="E1885" i="3"/>
  <c r="E1886" i="3"/>
  <c r="C1886" i="3" s="1"/>
  <c r="E1887" i="3"/>
  <c r="E1888" i="3"/>
  <c r="E1889" i="3"/>
  <c r="E1890" i="3"/>
  <c r="C1890" i="3" s="1"/>
  <c r="E1891" i="3"/>
  <c r="E1892" i="3"/>
  <c r="E1893" i="3"/>
  <c r="E1894" i="3"/>
  <c r="C1894" i="3" s="1"/>
  <c r="E1895" i="3"/>
  <c r="E1896" i="3"/>
  <c r="E1897" i="3"/>
  <c r="E1898" i="3"/>
  <c r="C1898" i="3" s="1"/>
  <c r="E1899" i="3"/>
  <c r="E1900" i="3"/>
  <c r="E1901" i="3"/>
  <c r="E1902" i="3"/>
  <c r="C1902" i="3" s="1"/>
  <c r="E1903" i="3"/>
  <c r="E1904" i="3"/>
  <c r="E1905" i="3"/>
  <c r="E1906" i="3"/>
  <c r="C1906" i="3" s="1"/>
  <c r="E1907" i="3"/>
  <c r="E1908" i="3"/>
  <c r="E1909" i="3"/>
  <c r="E1910" i="3"/>
  <c r="C1910" i="3" s="1"/>
  <c r="E1911" i="3"/>
  <c r="E1912" i="3"/>
  <c r="E1913" i="3"/>
  <c r="E1914" i="3"/>
  <c r="C1914" i="3" s="1"/>
  <c r="E1915" i="3"/>
  <c r="E1916" i="3"/>
  <c r="E1917" i="3"/>
  <c r="E1918" i="3"/>
  <c r="C1918" i="3" s="1"/>
  <c r="E1919" i="3"/>
  <c r="E1920" i="3"/>
  <c r="E1921" i="3"/>
  <c r="E1922" i="3"/>
  <c r="C1922" i="3" s="1"/>
  <c r="E1923" i="3"/>
  <c r="E1924" i="3"/>
  <c r="E1925" i="3"/>
  <c r="E1926" i="3"/>
  <c r="C1926" i="3" s="1"/>
  <c r="E1927" i="3"/>
  <c r="E1928" i="3"/>
  <c r="E1929" i="3"/>
  <c r="E1930" i="3"/>
  <c r="C1930" i="3" s="1"/>
  <c r="E1931" i="3"/>
  <c r="E1932" i="3"/>
  <c r="E1933" i="3"/>
  <c r="E1934" i="3"/>
  <c r="C1934" i="3" s="1"/>
  <c r="E1935" i="3"/>
  <c r="E1936" i="3"/>
  <c r="E1937" i="3"/>
  <c r="E1938" i="3"/>
  <c r="C1938" i="3" s="1"/>
  <c r="E1939" i="3"/>
  <c r="E1940" i="3"/>
  <c r="E1941" i="3"/>
  <c r="E8" i="3"/>
  <c r="V8" i="3" s="1"/>
  <c r="Z778" i="1"/>
  <c r="Z947" i="1"/>
  <c r="Z1115" i="1"/>
  <c r="Z1192" i="1"/>
  <c r="Z1256" i="1"/>
  <c r="Z1328" i="1"/>
  <c r="Z1349" i="1"/>
  <c r="Z1637" i="1"/>
  <c r="Z1647" i="1"/>
  <c r="Z1655" i="1"/>
  <c r="Z1663" i="1"/>
  <c r="Z1671" i="1"/>
  <c r="Z1679" i="1"/>
  <c r="Z1687" i="1"/>
  <c r="Z1695" i="1"/>
  <c r="Z1703" i="1"/>
  <c r="Z1711" i="1"/>
  <c r="Z1719" i="1"/>
  <c r="Z1727" i="1"/>
  <c r="Z1735" i="1"/>
  <c r="Z1743" i="1"/>
  <c r="Z1751" i="1"/>
  <c r="Z1759" i="1"/>
  <c r="Z1767" i="1"/>
  <c r="Z1775" i="1"/>
  <c r="Z1783" i="1"/>
  <c r="Z1791" i="1"/>
  <c r="Z1799" i="1"/>
  <c r="Z1807" i="1"/>
  <c r="Z1815" i="1"/>
  <c r="Z1823" i="1"/>
  <c r="Z1831" i="1"/>
  <c r="Z1839" i="1"/>
  <c r="Z1847" i="1"/>
  <c r="Z1855" i="1"/>
  <c r="Z1863" i="1"/>
  <c r="Z1871" i="1"/>
  <c r="Z1879" i="1"/>
  <c r="Z1887" i="1"/>
  <c r="Z1895" i="1"/>
  <c r="Z1903" i="1"/>
  <c r="Z1911" i="1"/>
  <c r="Z1919" i="1"/>
  <c r="Z1927" i="1"/>
  <c r="Z1935" i="1"/>
  <c r="Y12" i="1"/>
  <c r="Z12" i="1" s="1"/>
  <c r="Y13" i="1"/>
  <c r="Z13" i="1" s="1"/>
  <c r="Y14" i="1"/>
  <c r="Z14" i="1" s="1"/>
  <c r="Y15" i="1"/>
  <c r="Z15" i="1" s="1"/>
  <c r="Y16" i="1"/>
  <c r="Z16" i="1" s="1"/>
  <c r="Y17" i="1"/>
  <c r="Z17" i="1" s="1"/>
  <c r="Y18" i="1"/>
  <c r="Z18" i="1" s="1"/>
  <c r="Y19" i="1"/>
  <c r="Z19" i="1" s="1"/>
  <c r="Y20" i="1"/>
  <c r="Z20" i="1" s="1"/>
  <c r="Y21" i="1"/>
  <c r="Z21" i="1" s="1"/>
  <c r="Y22" i="1"/>
  <c r="Z22" i="1" s="1"/>
  <c r="Y23" i="1"/>
  <c r="Z23" i="1" s="1"/>
  <c r="Y24" i="1"/>
  <c r="Z24" i="1" s="1"/>
  <c r="Y25" i="1"/>
  <c r="Z25" i="1" s="1"/>
  <c r="Y26" i="1"/>
  <c r="Z26" i="1" s="1"/>
  <c r="Y27" i="1"/>
  <c r="Z27" i="1" s="1"/>
  <c r="Y11" i="1"/>
  <c r="Z11" i="1" s="1"/>
  <c r="Y28" i="1"/>
  <c r="Z28" i="1" s="1"/>
  <c r="Y29" i="1"/>
  <c r="Z29" i="1" s="1"/>
  <c r="Y30" i="1"/>
  <c r="Z30" i="1" s="1"/>
  <c r="Y31" i="1"/>
  <c r="Z31" i="1" s="1"/>
  <c r="Y32" i="1"/>
  <c r="Z32" i="1" s="1"/>
  <c r="Y33" i="1"/>
  <c r="Z33" i="1" s="1"/>
  <c r="Y2" i="1"/>
  <c r="Z2" i="1" s="1"/>
  <c r="Y34" i="1"/>
  <c r="Z34" i="1" s="1"/>
  <c r="Y35" i="1"/>
  <c r="Z35" i="1" s="1"/>
  <c r="Y36" i="1"/>
  <c r="Z36" i="1" s="1"/>
  <c r="Y37" i="1"/>
  <c r="Z37" i="1" s="1"/>
  <c r="Y38" i="1"/>
  <c r="Z38" i="1" s="1"/>
  <c r="Y39" i="1"/>
  <c r="Z39" i="1" s="1"/>
  <c r="Y40" i="1"/>
  <c r="Z40" i="1" s="1"/>
  <c r="Y41" i="1"/>
  <c r="Z41" i="1" s="1"/>
  <c r="Y42" i="1"/>
  <c r="Z42" i="1" s="1"/>
  <c r="Y43" i="1"/>
  <c r="Z43" i="1" s="1"/>
  <c r="Y44" i="1"/>
  <c r="Z44" i="1" s="1"/>
  <c r="Y45" i="1"/>
  <c r="Z45" i="1" s="1"/>
  <c r="Y46" i="1"/>
  <c r="Z46" i="1" s="1"/>
  <c r="Y47" i="1"/>
  <c r="Z47" i="1" s="1"/>
  <c r="Y48" i="1"/>
  <c r="Z48" i="1" s="1"/>
  <c r="Y49" i="1"/>
  <c r="Z49" i="1" s="1"/>
  <c r="Y50" i="1"/>
  <c r="Z50" i="1" s="1"/>
  <c r="Y51" i="1"/>
  <c r="Z51" i="1" s="1"/>
  <c r="Y52" i="1"/>
  <c r="Z52" i="1" s="1"/>
  <c r="Y53" i="1"/>
  <c r="Z53" i="1" s="1"/>
  <c r="Y54" i="1"/>
  <c r="Z54" i="1" s="1"/>
  <c r="Y55" i="1"/>
  <c r="Z55" i="1" s="1"/>
  <c r="Y56" i="1"/>
  <c r="Z56" i="1" s="1"/>
  <c r="Y57" i="1"/>
  <c r="Z57" i="1" s="1"/>
  <c r="Y58" i="1"/>
  <c r="Z58" i="1" s="1"/>
  <c r="Y59" i="1"/>
  <c r="Z59" i="1" s="1"/>
  <c r="Y60" i="1"/>
  <c r="Z60" i="1" s="1"/>
  <c r="Y61" i="1"/>
  <c r="Z61" i="1" s="1"/>
  <c r="Y62" i="1"/>
  <c r="Z62" i="1" s="1"/>
  <c r="Y63" i="1"/>
  <c r="Z63" i="1" s="1"/>
  <c r="Y64" i="1"/>
  <c r="Z64" i="1" s="1"/>
  <c r="Y65" i="1"/>
  <c r="Z65" i="1" s="1"/>
  <c r="Y66" i="1"/>
  <c r="Z66" i="1" s="1"/>
  <c r="Y67" i="1"/>
  <c r="Z67" i="1" s="1"/>
  <c r="Y68" i="1"/>
  <c r="Z68" i="1" s="1"/>
  <c r="Y69" i="1"/>
  <c r="Z69" i="1" s="1"/>
  <c r="Y70" i="1"/>
  <c r="Z70" i="1" s="1"/>
  <c r="Y71" i="1"/>
  <c r="Z71" i="1" s="1"/>
  <c r="Y72" i="1"/>
  <c r="Z72" i="1" s="1"/>
  <c r="Y3" i="1"/>
  <c r="Z3" i="1" s="1"/>
  <c r="Y73" i="1"/>
  <c r="Z73" i="1" s="1"/>
  <c r="Y74" i="1"/>
  <c r="Z74" i="1" s="1"/>
  <c r="Y75" i="1"/>
  <c r="Z75" i="1" s="1"/>
  <c r="Y76" i="1"/>
  <c r="Z76" i="1" s="1"/>
  <c r="Y77" i="1"/>
  <c r="Z77" i="1" s="1"/>
  <c r="Y4" i="1"/>
  <c r="Z4" i="1" s="1"/>
  <c r="Y10" i="1"/>
  <c r="Z10" i="1" s="1"/>
  <c r="Y5" i="1"/>
  <c r="Z5" i="1" s="1"/>
  <c r="Y6" i="1"/>
  <c r="Z6" i="1" s="1"/>
  <c r="Y78" i="1"/>
  <c r="Z78" i="1" s="1"/>
  <c r="Y79" i="1"/>
  <c r="Z79" i="1" s="1"/>
  <c r="Y80" i="1"/>
  <c r="Z80" i="1" s="1"/>
  <c r="Y7" i="1"/>
  <c r="Z7" i="1" s="1"/>
  <c r="Y81" i="1"/>
  <c r="Z81" i="1" s="1"/>
  <c r="Y82" i="1"/>
  <c r="Z82" i="1" s="1"/>
  <c r="Y83" i="1"/>
  <c r="Z83" i="1" s="1"/>
  <c r="Y84" i="1"/>
  <c r="Z84" i="1" s="1"/>
  <c r="Y85" i="1"/>
  <c r="Z85" i="1" s="1"/>
  <c r="Y86" i="1"/>
  <c r="Z86" i="1" s="1"/>
  <c r="Y87" i="1"/>
  <c r="Z87" i="1" s="1"/>
  <c r="Y88" i="1"/>
  <c r="Z88" i="1" s="1"/>
  <c r="Y89" i="1"/>
  <c r="Z89" i="1" s="1"/>
  <c r="Y90" i="1"/>
  <c r="Z90" i="1" s="1"/>
  <c r="Y91" i="1"/>
  <c r="Z91" i="1" s="1"/>
  <c r="Y92" i="1"/>
  <c r="Z92" i="1" s="1"/>
  <c r="Y93" i="1"/>
  <c r="Z93" i="1" s="1"/>
  <c r="Y94" i="1"/>
  <c r="Z94" i="1" s="1"/>
  <c r="Y95" i="1"/>
  <c r="Z95" i="1" s="1"/>
  <c r="Y96" i="1"/>
  <c r="Z96" i="1" s="1"/>
  <c r="Y97" i="1"/>
  <c r="Z97" i="1" s="1"/>
  <c r="Y98" i="1"/>
  <c r="Z98" i="1" s="1"/>
  <c r="Y99" i="1"/>
  <c r="Z99" i="1" s="1"/>
  <c r="Y100" i="1"/>
  <c r="Z100" i="1" s="1"/>
  <c r="Y101" i="1"/>
  <c r="Z101" i="1" s="1"/>
  <c r="Y102" i="1"/>
  <c r="Z102" i="1" s="1"/>
  <c r="Y103" i="1"/>
  <c r="Z103" i="1" s="1"/>
  <c r="Y104" i="1"/>
  <c r="Z104" i="1" s="1"/>
  <c r="Y105" i="1"/>
  <c r="Z105" i="1" s="1"/>
  <c r="Y106" i="1"/>
  <c r="Z106" i="1" s="1"/>
  <c r="Y107" i="1"/>
  <c r="Z107" i="1" s="1"/>
  <c r="Y108" i="1"/>
  <c r="Z108" i="1" s="1"/>
  <c r="Y109" i="1"/>
  <c r="Z109" i="1" s="1"/>
  <c r="Y110" i="1"/>
  <c r="Z110" i="1" s="1"/>
  <c r="Y111" i="1"/>
  <c r="Z111" i="1" s="1"/>
  <c r="Y112" i="1"/>
  <c r="Z112" i="1" s="1"/>
  <c r="Y113" i="1"/>
  <c r="Z113" i="1" s="1"/>
  <c r="Y114" i="1"/>
  <c r="Z114" i="1" s="1"/>
  <c r="Y115" i="1"/>
  <c r="Z115" i="1" s="1"/>
  <c r="Y116" i="1"/>
  <c r="Z116" i="1" s="1"/>
  <c r="Y117" i="1"/>
  <c r="Z117" i="1" s="1"/>
  <c r="Y118" i="1"/>
  <c r="Z118" i="1" s="1"/>
  <c r="Y119" i="1"/>
  <c r="Z119" i="1" s="1"/>
  <c r="Y120" i="1"/>
  <c r="Z120" i="1" s="1"/>
  <c r="Y121" i="1"/>
  <c r="Z121" i="1" s="1"/>
  <c r="Y122" i="1"/>
  <c r="Z122" i="1" s="1"/>
  <c r="Y123" i="1"/>
  <c r="Z123" i="1" s="1"/>
  <c r="Y124" i="1"/>
  <c r="Z124" i="1" s="1"/>
  <c r="Y125" i="1"/>
  <c r="Z125" i="1" s="1"/>
  <c r="Y126" i="1"/>
  <c r="Z126" i="1" s="1"/>
  <c r="Y127" i="1"/>
  <c r="Z127" i="1" s="1"/>
  <c r="Y128" i="1"/>
  <c r="Z128" i="1" s="1"/>
  <c r="Y129" i="1"/>
  <c r="Z129" i="1" s="1"/>
  <c r="Y130" i="1"/>
  <c r="Z130" i="1" s="1"/>
  <c r="Y131" i="1"/>
  <c r="Z131" i="1" s="1"/>
  <c r="Y132" i="1"/>
  <c r="Z132" i="1" s="1"/>
  <c r="Y133" i="1"/>
  <c r="Z133" i="1" s="1"/>
  <c r="Y134" i="1"/>
  <c r="Z134" i="1" s="1"/>
  <c r="Y135" i="1"/>
  <c r="Z135" i="1" s="1"/>
  <c r="Y136" i="1"/>
  <c r="Z136" i="1" s="1"/>
  <c r="Y137" i="1"/>
  <c r="Z137" i="1" s="1"/>
  <c r="Y138" i="1"/>
  <c r="Z138" i="1" s="1"/>
  <c r="Y139" i="1"/>
  <c r="Z139" i="1" s="1"/>
  <c r="Y140" i="1"/>
  <c r="Z140" i="1" s="1"/>
  <c r="Y141" i="1"/>
  <c r="Z141" i="1" s="1"/>
  <c r="Y142" i="1"/>
  <c r="Z142" i="1" s="1"/>
  <c r="Y143" i="1"/>
  <c r="Z143" i="1" s="1"/>
  <c r="Y144" i="1"/>
  <c r="Z144" i="1" s="1"/>
  <c r="Y145" i="1"/>
  <c r="Z145" i="1" s="1"/>
  <c r="Y146" i="1"/>
  <c r="Z146" i="1" s="1"/>
  <c r="Y147" i="1"/>
  <c r="Z147" i="1" s="1"/>
  <c r="Y148" i="1"/>
  <c r="Z148" i="1" s="1"/>
  <c r="Y149" i="1"/>
  <c r="Z149" i="1" s="1"/>
  <c r="Y150" i="1"/>
  <c r="Z150" i="1" s="1"/>
  <c r="Y151" i="1"/>
  <c r="Z151" i="1" s="1"/>
  <c r="Y152" i="1"/>
  <c r="Z152" i="1" s="1"/>
  <c r="Y153" i="1"/>
  <c r="Z153" i="1" s="1"/>
  <c r="Y154" i="1"/>
  <c r="Z154" i="1" s="1"/>
  <c r="Y155" i="1"/>
  <c r="Z155" i="1" s="1"/>
  <c r="Y156" i="1"/>
  <c r="Z156" i="1" s="1"/>
  <c r="Y157" i="1"/>
  <c r="Z157" i="1" s="1"/>
  <c r="Y158" i="1"/>
  <c r="Z158" i="1" s="1"/>
  <c r="Y159" i="1"/>
  <c r="Z159" i="1" s="1"/>
  <c r="Y160" i="1"/>
  <c r="Z160" i="1" s="1"/>
  <c r="Y161" i="1"/>
  <c r="Z161" i="1" s="1"/>
  <c r="Y162" i="1"/>
  <c r="Z162" i="1" s="1"/>
  <c r="Y163" i="1"/>
  <c r="Z163" i="1" s="1"/>
  <c r="Y164" i="1"/>
  <c r="Z164" i="1" s="1"/>
  <c r="Y165" i="1"/>
  <c r="Z165" i="1" s="1"/>
  <c r="Y166" i="1"/>
  <c r="Z166" i="1" s="1"/>
  <c r="Y167" i="1"/>
  <c r="Z167" i="1" s="1"/>
  <c r="Y168" i="1"/>
  <c r="Z168" i="1" s="1"/>
  <c r="Y169" i="1"/>
  <c r="Z169" i="1" s="1"/>
  <c r="Y170" i="1"/>
  <c r="Z170" i="1" s="1"/>
  <c r="Y171" i="1"/>
  <c r="Z171" i="1" s="1"/>
  <c r="Y172" i="1"/>
  <c r="Z172" i="1" s="1"/>
  <c r="Y173" i="1"/>
  <c r="Z173" i="1" s="1"/>
  <c r="Y174" i="1"/>
  <c r="Z174" i="1" s="1"/>
  <c r="Y175" i="1"/>
  <c r="Z175" i="1" s="1"/>
  <c r="Y176" i="1"/>
  <c r="Z176" i="1" s="1"/>
  <c r="Y177" i="1"/>
  <c r="Z177" i="1" s="1"/>
  <c r="Y178" i="1"/>
  <c r="Z178" i="1" s="1"/>
  <c r="Y179" i="1"/>
  <c r="Z179" i="1" s="1"/>
  <c r="Y180" i="1"/>
  <c r="Z180" i="1" s="1"/>
  <c r="Y181" i="1"/>
  <c r="Z181" i="1" s="1"/>
  <c r="Y182" i="1"/>
  <c r="Z182" i="1" s="1"/>
  <c r="Y183" i="1"/>
  <c r="Z183" i="1" s="1"/>
  <c r="Y184" i="1"/>
  <c r="Z184" i="1" s="1"/>
  <c r="Y185" i="1"/>
  <c r="Z185" i="1" s="1"/>
  <c r="Y186" i="1"/>
  <c r="Z186" i="1" s="1"/>
  <c r="Y187" i="1"/>
  <c r="Z187" i="1" s="1"/>
  <c r="Y188" i="1"/>
  <c r="Z188" i="1" s="1"/>
  <c r="Y189" i="1"/>
  <c r="Z189" i="1" s="1"/>
  <c r="Y190" i="1"/>
  <c r="Z190" i="1" s="1"/>
  <c r="Y191" i="1"/>
  <c r="Z191" i="1" s="1"/>
  <c r="Y192" i="1"/>
  <c r="Z192" i="1" s="1"/>
  <c r="Y193" i="1"/>
  <c r="Z193" i="1" s="1"/>
  <c r="Y194" i="1"/>
  <c r="Z194" i="1" s="1"/>
  <c r="Y195" i="1"/>
  <c r="Z195" i="1" s="1"/>
  <c r="Y196" i="1"/>
  <c r="Z196" i="1" s="1"/>
  <c r="Y197" i="1"/>
  <c r="Z197" i="1" s="1"/>
  <c r="Y198" i="1"/>
  <c r="Z198" i="1" s="1"/>
  <c r="Y199" i="1"/>
  <c r="Z199" i="1" s="1"/>
  <c r="Y200" i="1"/>
  <c r="Z200" i="1" s="1"/>
  <c r="Y201" i="1"/>
  <c r="Z201" i="1" s="1"/>
  <c r="Y202" i="1"/>
  <c r="Z202" i="1" s="1"/>
  <c r="Y203" i="1"/>
  <c r="Z203" i="1" s="1"/>
  <c r="Y204" i="1"/>
  <c r="Z204" i="1" s="1"/>
  <c r="Y205" i="1"/>
  <c r="Z205" i="1" s="1"/>
  <c r="Y206" i="1"/>
  <c r="Z206" i="1" s="1"/>
  <c r="Y207" i="1"/>
  <c r="Z207" i="1" s="1"/>
  <c r="Y208" i="1"/>
  <c r="Z208" i="1" s="1"/>
  <c r="Y209" i="1"/>
  <c r="Z209" i="1" s="1"/>
  <c r="Y210" i="1"/>
  <c r="Z210" i="1" s="1"/>
  <c r="Y211" i="1"/>
  <c r="Z211" i="1" s="1"/>
  <c r="Y212" i="1"/>
  <c r="Z212" i="1" s="1"/>
  <c r="Y213" i="1"/>
  <c r="Z213" i="1" s="1"/>
  <c r="Y214" i="1"/>
  <c r="Z214" i="1" s="1"/>
  <c r="Y215" i="1"/>
  <c r="Z215" i="1" s="1"/>
  <c r="Y216" i="1"/>
  <c r="Z216" i="1" s="1"/>
  <c r="Y217" i="1"/>
  <c r="Z217" i="1" s="1"/>
  <c r="Y218" i="1"/>
  <c r="Z218" i="1" s="1"/>
  <c r="Y219" i="1"/>
  <c r="Z219" i="1" s="1"/>
  <c r="Y220" i="1"/>
  <c r="Z220" i="1" s="1"/>
  <c r="Y221" i="1"/>
  <c r="Z221" i="1" s="1"/>
  <c r="Y222" i="1"/>
  <c r="Z222" i="1" s="1"/>
  <c r="Y223" i="1"/>
  <c r="Z223" i="1" s="1"/>
  <c r="Y224" i="1"/>
  <c r="Z224" i="1" s="1"/>
  <c r="Y225" i="1"/>
  <c r="Z225" i="1" s="1"/>
  <c r="Y226" i="1"/>
  <c r="Z226" i="1" s="1"/>
  <c r="Y227" i="1"/>
  <c r="Z227" i="1" s="1"/>
  <c r="Y228" i="1"/>
  <c r="Z228" i="1" s="1"/>
  <c r="Y229" i="1"/>
  <c r="Z229" i="1" s="1"/>
  <c r="Y230" i="1"/>
  <c r="Z230" i="1" s="1"/>
  <c r="Y231" i="1"/>
  <c r="Z231" i="1" s="1"/>
  <c r="Y232" i="1"/>
  <c r="Z232" i="1" s="1"/>
  <c r="Y233" i="1"/>
  <c r="Z233" i="1" s="1"/>
  <c r="Y234" i="1"/>
  <c r="Z234" i="1" s="1"/>
  <c r="Y235" i="1"/>
  <c r="Z235" i="1" s="1"/>
  <c r="Y236" i="1"/>
  <c r="Z236" i="1" s="1"/>
  <c r="Y237" i="1"/>
  <c r="Z237" i="1" s="1"/>
  <c r="Y238" i="1"/>
  <c r="Z238" i="1" s="1"/>
  <c r="Y239" i="1"/>
  <c r="Z239" i="1" s="1"/>
  <c r="Y240" i="1"/>
  <c r="Z240" i="1" s="1"/>
  <c r="Y241" i="1"/>
  <c r="Z241" i="1" s="1"/>
  <c r="Y242" i="1"/>
  <c r="Z242" i="1" s="1"/>
  <c r="Y243" i="1"/>
  <c r="Z243" i="1" s="1"/>
  <c r="Y244" i="1"/>
  <c r="Z244" i="1" s="1"/>
  <c r="Y245" i="1"/>
  <c r="Z245" i="1" s="1"/>
  <c r="Y246" i="1"/>
  <c r="Z246" i="1" s="1"/>
  <c r="Y247" i="1"/>
  <c r="Z247" i="1" s="1"/>
  <c r="Y248" i="1"/>
  <c r="Z248" i="1" s="1"/>
  <c r="Y249" i="1"/>
  <c r="Z249" i="1" s="1"/>
  <c r="Y250" i="1"/>
  <c r="Z250" i="1" s="1"/>
  <c r="Y251" i="1"/>
  <c r="Z251" i="1" s="1"/>
  <c r="Y252" i="1"/>
  <c r="Z252" i="1" s="1"/>
  <c r="Y253" i="1"/>
  <c r="Z253" i="1" s="1"/>
  <c r="Y254" i="1"/>
  <c r="Z254" i="1" s="1"/>
  <c r="Y255" i="1"/>
  <c r="Z255" i="1" s="1"/>
  <c r="Y256" i="1"/>
  <c r="Z256" i="1" s="1"/>
  <c r="Y257" i="1"/>
  <c r="Z257" i="1" s="1"/>
  <c r="Y258" i="1"/>
  <c r="Z258" i="1" s="1"/>
  <c r="Y259" i="1"/>
  <c r="Z259" i="1" s="1"/>
  <c r="Y260" i="1"/>
  <c r="Z260" i="1" s="1"/>
  <c r="Y261" i="1"/>
  <c r="Z261" i="1" s="1"/>
  <c r="Y262" i="1"/>
  <c r="Z262" i="1" s="1"/>
  <c r="Y263" i="1"/>
  <c r="Z263" i="1" s="1"/>
  <c r="Y264" i="1"/>
  <c r="Z264" i="1" s="1"/>
  <c r="Y265" i="1"/>
  <c r="Z265" i="1" s="1"/>
  <c r="Y266" i="1"/>
  <c r="Z266" i="1" s="1"/>
  <c r="Y267" i="1"/>
  <c r="Z267" i="1" s="1"/>
  <c r="Y268" i="1"/>
  <c r="Z268" i="1" s="1"/>
  <c r="Y269" i="1"/>
  <c r="Z269" i="1" s="1"/>
  <c r="Y270" i="1"/>
  <c r="Z270" i="1" s="1"/>
  <c r="Y271" i="1"/>
  <c r="Z271" i="1" s="1"/>
  <c r="Y272" i="1"/>
  <c r="Z272" i="1" s="1"/>
  <c r="Y273" i="1"/>
  <c r="Z273" i="1" s="1"/>
  <c r="Y274" i="1"/>
  <c r="Z274" i="1" s="1"/>
  <c r="Y275" i="1"/>
  <c r="Z275" i="1" s="1"/>
  <c r="Y276" i="1"/>
  <c r="Z276" i="1" s="1"/>
  <c r="Y277" i="1"/>
  <c r="Z277" i="1" s="1"/>
  <c r="Y278" i="1"/>
  <c r="Z278" i="1" s="1"/>
  <c r="Y279" i="1"/>
  <c r="Z279" i="1" s="1"/>
  <c r="Y280" i="1"/>
  <c r="Z280" i="1" s="1"/>
  <c r="Y281" i="1"/>
  <c r="Z281" i="1" s="1"/>
  <c r="Y282" i="1"/>
  <c r="Z282" i="1" s="1"/>
  <c r="Y283" i="1"/>
  <c r="Z283" i="1" s="1"/>
  <c r="Y284" i="1"/>
  <c r="Z284" i="1" s="1"/>
  <c r="Y285" i="1"/>
  <c r="Z285" i="1" s="1"/>
  <c r="Y286" i="1"/>
  <c r="Z286" i="1" s="1"/>
  <c r="Y287" i="1"/>
  <c r="Z287" i="1" s="1"/>
  <c r="Y288" i="1"/>
  <c r="Z288" i="1" s="1"/>
  <c r="Y289" i="1"/>
  <c r="Z289" i="1" s="1"/>
  <c r="Y290" i="1"/>
  <c r="Z290" i="1" s="1"/>
  <c r="Y291" i="1"/>
  <c r="Z291" i="1" s="1"/>
  <c r="Y292" i="1"/>
  <c r="Z292" i="1" s="1"/>
  <c r="Y293" i="1"/>
  <c r="Z293" i="1" s="1"/>
  <c r="Y294" i="1"/>
  <c r="Z294" i="1" s="1"/>
  <c r="Y295" i="1"/>
  <c r="Z295" i="1" s="1"/>
  <c r="Y296" i="1"/>
  <c r="Z296" i="1" s="1"/>
  <c r="Y297" i="1"/>
  <c r="Z297" i="1" s="1"/>
  <c r="Y298" i="1"/>
  <c r="Z298" i="1" s="1"/>
  <c r="Y299" i="1"/>
  <c r="Z299" i="1" s="1"/>
  <c r="Y300" i="1"/>
  <c r="Z300" i="1" s="1"/>
  <c r="Y301" i="1"/>
  <c r="Z301" i="1" s="1"/>
  <c r="Y302" i="1"/>
  <c r="Z302" i="1" s="1"/>
  <c r="Y303" i="1"/>
  <c r="Z303" i="1" s="1"/>
  <c r="Y304" i="1"/>
  <c r="Z304" i="1" s="1"/>
  <c r="Y305" i="1"/>
  <c r="Z305" i="1" s="1"/>
  <c r="Y306" i="1"/>
  <c r="Z306" i="1" s="1"/>
  <c r="Y307" i="1"/>
  <c r="Z307" i="1" s="1"/>
  <c r="Y308" i="1"/>
  <c r="Z308" i="1" s="1"/>
  <c r="Y309" i="1"/>
  <c r="Z309" i="1" s="1"/>
  <c r="Y310" i="1"/>
  <c r="Z310" i="1" s="1"/>
  <c r="Y311" i="1"/>
  <c r="Z311" i="1" s="1"/>
  <c r="Y312" i="1"/>
  <c r="Z312" i="1" s="1"/>
  <c r="Y313" i="1"/>
  <c r="Z313" i="1" s="1"/>
  <c r="Y314" i="1"/>
  <c r="Z314" i="1" s="1"/>
  <c r="Y315" i="1"/>
  <c r="Z315" i="1" s="1"/>
  <c r="Y316" i="1"/>
  <c r="Z316" i="1" s="1"/>
  <c r="Y317" i="1"/>
  <c r="Z317" i="1" s="1"/>
  <c r="Y318" i="1"/>
  <c r="Z318" i="1" s="1"/>
  <c r="Y319" i="1"/>
  <c r="Z319" i="1" s="1"/>
  <c r="Y320" i="1"/>
  <c r="Z320" i="1" s="1"/>
  <c r="Y321" i="1"/>
  <c r="Z321" i="1" s="1"/>
  <c r="Y322" i="1"/>
  <c r="Z322" i="1" s="1"/>
  <c r="Y323" i="1"/>
  <c r="Z323" i="1" s="1"/>
  <c r="Y324" i="1"/>
  <c r="Z324" i="1" s="1"/>
  <c r="Y325" i="1"/>
  <c r="Z325" i="1" s="1"/>
  <c r="Y326" i="1"/>
  <c r="Z326" i="1" s="1"/>
  <c r="Y327" i="1"/>
  <c r="Z327" i="1" s="1"/>
  <c r="Y328" i="1"/>
  <c r="Z328" i="1" s="1"/>
  <c r="Y329" i="1"/>
  <c r="Z329" i="1" s="1"/>
  <c r="Y330" i="1"/>
  <c r="Z330" i="1" s="1"/>
  <c r="Y331" i="1"/>
  <c r="Z331" i="1" s="1"/>
  <c r="Y332" i="1"/>
  <c r="Z332" i="1" s="1"/>
  <c r="Y333" i="1"/>
  <c r="Z333" i="1" s="1"/>
  <c r="Y334" i="1"/>
  <c r="Z334" i="1" s="1"/>
  <c r="Y335" i="1"/>
  <c r="Z335" i="1" s="1"/>
  <c r="Y336" i="1"/>
  <c r="Z336" i="1" s="1"/>
  <c r="Y337" i="1"/>
  <c r="Z337" i="1" s="1"/>
  <c r="Y338" i="1"/>
  <c r="Z338" i="1" s="1"/>
  <c r="Y339" i="1"/>
  <c r="Z339" i="1" s="1"/>
  <c r="Y340" i="1"/>
  <c r="Z340" i="1" s="1"/>
  <c r="Y341" i="1"/>
  <c r="Z341" i="1" s="1"/>
  <c r="Y342" i="1"/>
  <c r="Z342" i="1" s="1"/>
  <c r="Y343" i="1"/>
  <c r="Z343" i="1" s="1"/>
  <c r="Y344" i="1"/>
  <c r="Z344" i="1" s="1"/>
  <c r="Y345" i="1"/>
  <c r="Z345" i="1" s="1"/>
  <c r="Y346" i="1"/>
  <c r="Z346" i="1" s="1"/>
  <c r="Y347" i="1"/>
  <c r="Z347" i="1" s="1"/>
  <c r="Y348" i="1"/>
  <c r="Z348" i="1" s="1"/>
  <c r="Y349" i="1"/>
  <c r="Z349" i="1" s="1"/>
  <c r="Y350" i="1"/>
  <c r="Z350" i="1" s="1"/>
  <c r="Y351" i="1"/>
  <c r="Z351" i="1" s="1"/>
  <c r="Y352" i="1"/>
  <c r="Z352" i="1" s="1"/>
  <c r="Y353" i="1"/>
  <c r="Z353" i="1" s="1"/>
  <c r="Y354" i="1"/>
  <c r="Z354" i="1" s="1"/>
  <c r="Y355" i="1"/>
  <c r="Z355" i="1" s="1"/>
  <c r="Y356" i="1"/>
  <c r="Z356" i="1" s="1"/>
  <c r="Y357" i="1"/>
  <c r="Z357" i="1" s="1"/>
  <c r="Y358" i="1"/>
  <c r="Z358" i="1" s="1"/>
  <c r="Y359" i="1"/>
  <c r="Z359" i="1" s="1"/>
  <c r="Y360" i="1"/>
  <c r="Z360" i="1" s="1"/>
  <c r="Y361" i="1"/>
  <c r="Z361" i="1" s="1"/>
  <c r="Y362" i="1"/>
  <c r="Z362" i="1" s="1"/>
  <c r="Y363" i="1"/>
  <c r="Z363" i="1" s="1"/>
  <c r="Y364" i="1"/>
  <c r="Z364" i="1" s="1"/>
  <c r="Y365" i="1"/>
  <c r="Z365" i="1" s="1"/>
  <c r="Y366" i="1"/>
  <c r="Z366" i="1" s="1"/>
  <c r="Y367" i="1"/>
  <c r="Z367" i="1" s="1"/>
  <c r="Y368" i="1"/>
  <c r="Z368" i="1" s="1"/>
  <c r="Y369" i="1"/>
  <c r="Z369" i="1" s="1"/>
  <c r="Y370" i="1"/>
  <c r="Z370" i="1" s="1"/>
  <c r="Y371" i="1"/>
  <c r="Z371" i="1" s="1"/>
  <c r="Y372" i="1"/>
  <c r="Z372" i="1" s="1"/>
  <c r="Y373" i="1"/>
  <c r="Z373" i="1" s="1"/>
  <c r="Y374" i="1"/>
  <c r="Z374" i="1" s="1"/>
  <c r="Y375" i="1"/>
  <c r="Z375" i="1" s="1"/>
  <c r="Y376" i="1"/>
  <c r="Z376" i="1" s="1"/>
  <c r="Y377" i="1"/>
  <c r="Z377" i="1" s="1"/>
  <c r="Y378" i="1"/>
  <c r="Z378" i="1" s="1"/>
  <c r="Y379" i="1"/>
  <c r="Z379" i="1" s="1"/>
  <c r="Y380" i="1"/>
  <c r="Z380" i="1" s="1"/>
  <c r="Y381" i="1"/>
  <c r="Z381" i="1" s="1"/>
  <c r="Y382" i="1"/>
  <c r="Z382" i="1" s="1"/>
  <c r="Y383" i="1"/>
  <c r="Z383" i="1" s="1"/>
  <c r="Y384" i="1"/>
  <c r="Z384" i="1" s="1"/>
  <c r="Y385" i="1"/>
  <c r="Z385" i="1" s="1"/>
  <c r="Y386" i="1"/>
  <c r="Z386" i="1" s="1"/>
  <c r="Y387" i="1"/>
  <c r="Z387" i="1" s="1"/>
  <c r="Y388" i="1"/>
  <c r="Z388" i="1" s="1"/>
  <c r="Y389" i="1"/>
  <c r="Z389" i="1" s="1"/>
  <c r="Y390" i="1"/>
  <c r="Z390" i="1" s="1"/>
  <c r="Y391" i="1"/>
  <c r="Z391" i="1" s="1"/>
  <c r="Y392" i="1"/>
  <c r="Z392" i="1" s="1"/>
  <c r="Y393" i="1"/>
  <c r="Z393" i="1" s="1"/>
  <c r="Y394" i="1"/>
  <c r="Z394" i="1" s="1"/>
  <c r="Y395" i="1"/>
  <c r="Z395" i="1" s="1"/>
  <c r="Y396" i="1"/>
  <c r="Z396" i="1" s="1"/>
  <c r="Y397" i="1"/>
  <c r="Z397" i="1" s="1"/>
  <c r="Y398" i="1"/>
  <c r="Z398" i="1" s="1"/>
  <c r="Y399" i="1"/>
  <c r="Z399" i="1" s="1"/>
  <c r="Y400" i="1"/>
  <c r="Z400" i="1" s="1"/>
  <c r="Y401" i="1"/>
  <c r="Z401" i="1" s="1"/>
  <c r="Y402" i="1"/>
  <c r="Z402" i="1" s="1"/>
  <c r="Y403" i="1"/>
  <c r="Z403" i="1" s="1"/>
  <c r="Y404" i="1"/>
  <c r="Z404" i="1" s="1"/>
  <c r="Y405" i="1"/>
  <c r="Z405" i="1" s="1"/>
  <c r="Y406" i="1"/>
  <c r="Z406" i="1" s="1"/>
  <c r="Y407" i="1"/>
  <c r="Z407" i="1" s="1"/>
  <c r="Y408" i="1"/>
  <c r="Z408" i="1" s="1"/>
  <c r="Y409" i="1"/>
  <c r="Z409" i="1" s="1"/>
  <c r="Y410" i="1"/>
  <c r="Z410" i="1" s="1"/>
  <c r="Y411" i="1"/>
  <c r="Z411" i="1" s="1"/>
  <c r="Y412" i="1"/>
  <c r="Z412" i="1" s="1"/>
  <c r="Y413" i="1"/>
  <c r="Z413" i="1" s="1"/>
  <c r="Y414" i="1"/>
  <c r="Z414" i="1" s="1"/>
  <c r="Y415" i="1"/>
  <c r="Z415" i="1" s="1"/>
  <c r="Y416" i="1"/>
  <c r="Z416" i="1" s="1"/>
  <c r="Y417" i="1"/>
  <c r="Z417" i="1" s="1"/>
  <c r="Y418" i="1"/>
  <c r="Z418" i="1" s="1"/>
  <c r="Y419" i="1"/>
  <c r="Z419" i="1" s="1"/>
  <c r="Y420" i="1"/>
  <c r="Z420" i="1" s="1"/>
  <c r="Y421" i="1"/>
  <c r="Z421" i="1" s="1"/>
  <c r="Y422" i="1"/>
  <c r="Z422" i="1" s="1"/>
  <c r="Y423" i="1"/>
  <c r="Z423" i="1" s="1"/>
  <c r="Y424" i="1"/>
  <c r="Z424" i="1" s="1"/>
  <c r="Y425" i="1"/>
  <c r="Z425" i="1" s="1"/>
  <c r="Y426" i="1"/>
  <c r="Z426" i="1" s="1"/>
  <c r="Y427" i="1"/>
  <c r="Z427" i="1" s="1"/>
  <c r="Y428" i="1"/>
  <c r="Z428" i="1" s="1"/>
  <c r="Y429" i="1"/>
  <c r="Z429" i="1" s="1"/>
  <c r="Y430" i="1"/>
  <c r="Z430" i="1" s="1"/>
  <c r="Y431" i="1"/>
  <c r="Z431" i="1" s="1"/>
  <c r="Y432" i="1"/>
  <c r="Z432" i="1" s="1"/>
  <c r="Y433" i="1"/>
  <c r="Z433" i="1" s="1"/>
  <c r="Y434" i="1"/>
  <c r="Z434" i="1" s="1"/>
  <c r="Y435" i="1"/>
  <c r="Z435" i="1" s="1"/>
  <c r="Y436" i="1"/>
  <c r="Z436" i="1" s="1"/>
  <c r="Y437" i="1"/>
  <c r="Z437" i="1" s="1"/>
  <c r="Y438" i="1"/>
  <c r="Z438" i="1" s="1"/>
  <c r="Y439" i="1"/>
  <c r="Z439" i="1" s="1"/>
  <c r="Y440" i="1"/>
  <c r="Z440" i="1" s="1"/>
  <c r="Y441" i="1"/>
  <c r="Z441" i="1" s="1"/>
  <c r="Y442" i="1"/>
  <c r="Z442" i="1" s="1"/>
  <c r="Y443" i="1"/>
  <c r="Z443" i="1" s="1"/>
  <c r="Y444" i="1"/>
  <c r="Z444" i="1" s="1"/>
  <c r="Y445" i="1"/>
  <c r="Z445" i="1" s="1"/>
  <c r="Y446" i="1"/>
  <c r="Z446" i="1" s="1"/>
  <c r="Y447" i="1"/>
  <c r="Z447" i="1" s="1"/>
  <c r="Y448" i="1"/>
  <c r="Z448" i="1" s="1"/>
  <c r="Y449" i="1"/>
  <c r="Z449" i="1" s="1"/>
  <c r="Y450" i="1"/>
  <c r="Z450" i="1" s="1"/>
  <c r="Y451" i="1"/>
  <c r="Z451" i="1" s="1"/>
  <c r="Y452" i="1"/>
  <c r="Z452" i="1" s="1"/>
  <c r="Y453" i="1"/>
  <c r="Z453" i="1" s="1"/>
  <c r="Y454" i="1"/>
  <c r="Z454" i="1" s="1"/>
  <c r="Y455" i="1"/>
  <c r="Z455" i="1" s="1"/>
  <c r="Y456" i="1"/>
  <c r="Z456" i="1" s="1"/>
  <c r="Y457" i="1"/>
  <c r="Z457" i="1" s="1"/>
  <c r="Y458" i="1"/>
  <c r="Z458" i="1" s="1"/>
  <c r="Y459" i="1"/>
  <c r="Z459" i="1" s="1"/>
  <c r="Y460" i="1"/>
  <c r="Z460" i="1" s="1"/>
  <c r="Y461" i="1"/>
  <c r="Z461" i="1" s="1"/>
  <c r="Y462" i="1"/>
  <c r="Z462" i="1" s="1"/>
  <c r="Y463" i="1"/>
  <c r="Z463" i="1" s="1"/>
  <c r="Y464" i="1"/>
  <c r="Z464" i="1" s="1"/>
  <c r="Y465" i="1"/>
  <c r="Z465" i="1" s="1"/>
  <c r="Y466" i="1"/>
  <c r="Z466" i="1" s="1"/>
  <c r="Y467" i="1"/>
  <c r="Z467" i="1" s="1"/>
  <c r="Y468" i="1"/>
  <c r="Z468" i="1" s="1"/>
  <c r="Y469" i="1"/>
  <c r="Z469" i="1" s="1"/>
  <c r="Y470" i="1"/>
  <c r="Z470" i="1" s="1"/>
  <c r="Y471" i="1"/>
  <c r="Z471" i="1" s="1"/>
  <c r="Y472" i="1"/>
  <c r="Z472" i="1" s="1"/>
  <c r="Y473" i="1"/>
  <c r="Z473" i="1" s="1"/>
  <c r="Y474" i="1"/>
  <c r="Z474" i="1" s="1"/>
  <c r="Y475" i="1"/>
  <c r="Z475" i="1" s="1"/>
  <c r="Y476" i="1"/>
  <c r="Z476" i="1" s="1"/>
  <c r="Y477" i="1"/>
  <c r="Z477" i="1" s="1"/>
  <c r="Y478" i="1"/>
  <c r="Z478" i="1" s="1"/>
  <c r="Y479" i="1"/>
  <c r="Z479" i="1" s="1"/>
  <c r="Y480" i="1"/>
  <c r="Z480" i="1" s="1"/>
  <c r="Y481" i="1"/>
  <c r="Z481" i="1" s="1"/>
  <c r="Y482" i="1"/>
  <c r="Z482" i="1" s="1"/>
  <c r="Y483" i="1"/>
  <c r="Z483" i="1" s="1"/>
  <c r="Y484" i="1"/>
  <c r="Z484" i="1" s="1"/>
  <c r="Y485" i="1"/>
  <c r="Z485" i="1" s="1"/>
  <c r="Y486" i="1"/>
  <c r="Z486" i="1" s="1"/>
  <c r="Y487" i="1"/>
  <c r="Z487" i="1" s="1"/>
  <c r="Y488" i="1"/>
  <c r="Z488" i="1" s="1"/>
  <c r="Y489" i="1"/>
  <c r="Z489" i="1" s="1"/>
  <c r="Y490" i="1"/>
  <c r="Z490" i="1" s="1"/>
  <c r="Y491" i="1"/>
  <c r="Z491" i="1" s="1"/>
  <c r="Y492" i="1"/>
  <c r="Z492" i="1" s="1"/>
  <c r="Y493" i="1"/>
  <c r="Z493" i="1" s="1"/>
  <c r="Y494" i="1"/>
  <c r="Z494" i="1" s="1"/>
  <c r="Y495" i="1"/>
  <c r="Z495" i="1" s="1"/>
  <c r="Y496" i="1"/>
  <c r="Z496" i="1" s="1"/>
  <c r="Y497" i="1"/>
  <c r="Z497" i="1" s="1"/>
  <c r="Y498" i="1"/>
  <c r="Z498" i="1" s="1"/>
  <c r="Y499" i="1"/>
  <c r="Z499" i="1" s="1"/>
  <c r="Y500" i="1"/>
  <c r="Z500" i="1" s="1"/>
  <c r="Y501" i="1"/>
  <c r="Z501" i="1" s="1"/>
  <c r="Y502" i="1"/>
  <c r="Z502" i="1" s="1"/>
  <c r="Y503" i="1"/>
  <c r="Z503" i="1" s="1"/>
  <c r="Y504" i="1"/>
  <c r="Z504" i="1" s="1"/>
  <c r="Y505" i="1"/>
  <c r="Z505" i="1" s="1"/>
  <c r="Y506" i="1"/>
  <c r="Z506" i="1" s="1"/>
  <c r="Y507" i="1"/>
  <c r="Z507" i="1" s="1"/>
  <c r="Y508" i="1"/>
  <c r="Z508" i="1" s="1"/>
  <c r="Y509" i="1"/>
  <c r="Z509" i="1" s="1"/>
  <c r="Y510" i="1"/>
  <c r="Z510" i="1" s="1"/>
  <c r="Y511" i="1"/>
  <c r="Z511" i="1" s="1"/>
  <c r="Y512" i="1"/>
  <c r="Z512" i="1" s="1"/>
  <c r="Y513" i="1"/>
  <c r="Z513" i="1" s="1"/>
  <c r="Y514" i="1"/>
  <c r="Z514" i="1" s="1"/>
  <c r="Y515" i="1"/>
  <c r="Z515" i="1" s="1"/>
  <c r="Y516" i="1"/>
  <c r="Z516" i="1" s="1"/>
  <c r="Y517" i="1"/>
  <c r="Z517" i="1" s="1"/>
  <c r="Y518" i="1"/>
  <c r="Z518" i="1" s="1"/>
  <c r="Y519" i="1"/>
  <c r="Z519" i="1" s="1"/>
  <c r="Y520" i="1"/>
  <c r="Z520" i="1" s="1"/>
  <c r="Y521" i="1"/>
  <c r="Z521" i="1" s="1"/>
  <c r="Y522" i="1"/>
  <c r="Z522" i="1" s="1"/>
  <c r="Y523" i="1"/>
  <c r="Z523" i="1" s="1"/>
  <c r="Y524" i="1"/>
  <c r="Z524" i="1" s="1"/>
  <c r="Y525" i="1"/>
  <c r="Z525" i="1" s="1"/>
  <c r="Y526" i="1"/>
  <c r="Z526" i="1" s="1"/>
  <c r="Y527" i="1"/>
  <c r="Z527" i="1" s="1"/>
  <c r="Y528" i="1"/>
  <c r="Z528" i="1" s="1"/>
  <c r="Y529" i="1"/>
  <c r="Z529" i="1" s="1"/>
  <c r="Y530" i="1"/>
  <c r="Z530" i="1" s="1"/>
  <c r="Y531" i="1"/>
  <c r="Z531" i="1" s="1"/>
  <c r="Y532" i="1"/>
  <c r="Z532" i="1" s="1"/>
  <c r="Y533" i="1"/>
  <c r="Z533" i="1" s="1"/>
  <c r="Y534" i="1"/>
  <c r="Z534" i="1" s="1"/>
  <c r="Y535" i="1"/>
  <c r="Z535" i="1" s="1"/>
  <c r="Y536" i="1"/>
  <c r="Z536" i="1" s="1"/>
  <c r="Y537" i="1"/>
  <c r="Z537" i="1" s="1"/>
  <c r="Y538" i="1"/>
  <c r="Z538" i="1" s="1"/>
  <c r="Y539" i="1"/>
  <c r="Z539" i="1" s="1"/>
  <c r="Y540" i="1"/>
  <c r="Z540" i="1" s="1"/>
  <c r="Y541" i="1"/>
  <c r="Z541" i="1" s="1"/>
  <c r="Y542" i="1"/>
  <c r="Z542" i="1" s="1"/>
  <c r="Y543" i="1"/>
  <c r="Z543" i="1" s="1"/>
  <c r="Y544" i="1"/>
  <c r="Z544" i="1" s="1"/>
  <c r="Y545" i="1"/>
  <c r="Z545" i="1" s="1"/>
  <c r="Y546" i="1"/>
  <c r="Z546" i="1" s="1"/>
  <c r="Y547" i="1"/>
  <c r="Z547" i="1" s="1"/>
  <c r="Y548" i="1"/>
  <c r="Z548" i="1" s="1"/>
  <c r="Y549" i="1"/>
  <c r="Z549" i="1" s="1"/>
  <c r="Y550" i="1"/>
  <c r="Z550" i="1" s="1"/>
  <c r="Y551" i="1"/>
  <c r="Z551" i="1" s="1"/>
  <c r="Y552" i="1"/>
  <c r="Z552" i="1" s="1"/>
  <c r="Y553" i="1"/>
  <c r="Z553" i="1" s="1"/>
  <c r="Y554" i="1"/>
  <c r="Z554" i="1" s="1"/>
  <c r="Y555" i="1"/>
  <c r="Z555" i="1" s="1"/>
  <c r="Y556" i="1"/>
  <c r="Z556" i="1" s="1"/>
  <c r="Y557" i="1"/>
  <c r="Z557" i="1" s="1"/>
  <c r="Y558" i="1"/>
  <c r="Z558" i="1" s="1"/>
  <c r="Y559" i="1"/>
  <c r="Z559" i="1" s="1"/>
  <c r="Y560" i="1"/>
  <c r="Z560" i="1" s="1"/>
  <c r="Y561" i="1"/>
  <c r="Z561" i="1" s="1"/>
  <c r="Y562" i="1"/>
  <c r="Z562" i="1" s="1"/>
  <c r="Y563" i="1"/>
  <c r="Z563" i="1" s="1"/>
  <c r="Y564" i="1"/>
  <c r="Z564" i="1" s="1"/>
  <c r="Y565" i="1"/>
  <c r="Z565" i="1" s="1"/>
  <c r="Y566" i="1"/>
  <c r="Z566" i="1" s="1"/>
  <c r="Y567" i="1"/>
  <c r="Z567" i="1" s="1"/>
  <c r="Y568" i="1"/>
  <c r="Z568" i="1" s="1"/>
  <c r="Y569" i="1"/>
  <c r="Z569" i="1" s="1"/>
  <c r="Y570" i="1"/>
  <c r="Z570" i="1" s="1"/>
  <c r="Y571" i="1"/>
  <c r="Z571" i="1" s="1"/>
  <c r="Y572" i="1"/>
  <c r="Z572" i="1" s="1"/>
  <c r="Y573" i="1"/>
  <c r="Z573" i="1" s="1"/>
  <c r="Y574" i="1"/>
  <c r="Z574" i="1" s="1"/>
  <c r="Y575" i="1"/>
  <c r="Z575" i="1" s="1"/>
  <c r="Y576" i="1"/>
  <c r="Z576" i="1" s="1"/>
  <c r="Y577" i="1"/>
  <c r="Z577" i="1" s="1"/>
  <c r="Y578" i="1"/>
  <c r="Z578" i="1" s="1"/>
  <c r="Y579" i="1"/>
  <c r="Z579" i="1" s="1"/>
  <c r="Y580" i="1"/>
  <c r="Z580" i="1" s="1"/>
  <c r="Y581" i="1"/>
  <c r="Z581" i="1" s="1"/>
  <c r="Y582" i="1"/>
  <c r="Z582" i="1" s="1"/>
  <c r="Y583" i="1"/>
  <c r="Z583" i="1" s="1"/>
  <c r="Y584" i="1"/>
  <c r="Z584" i="1" s="1"/>
  <c r="Y8" i="1"/>
  <c r="Z8" i="1" s="1"/>
  <c r="Y9" i="1"/>
  <c r="Z9" i="1" s="1"/>
  <c r="Y585" i="1"/>
  <c r="Z585" i="1" s="1"/>
  <c r="Y586" i="1"/>
  <c r="Z586" i="1" s="1"/>
  <c r="Y587" i="1"/>
  <c r="Z587" i="1" s="1"/>
  <c r="Y588" i="1"/>
  <c r="Z588" i="1" s="1"/>
  <c r="Y589" i="1"/>
  <c r="Z589" i="1" s="1"/>
  <c r="Y590" i="1"/>
  <c r="Z590" i="1" s="1"/>
  <c r="Y591" i="1"/>
  <c r="Z591" i="1" s="1"/>
  <c r="Y592" i="1"/>
  <c r="Z592" i="1" s="1"/>
  <c r="Y593" i="1"/>
  <c r="Z593" i="1" s="1"/>
  <c r="Y594" i="1"/>
  <c r="Z594" i="1" s="1"/>
  <c r="Y595" i="1"/>
  <c r="Z595" i="1" s="1"/>
  <c r="Y596" i="1"/>
  <c r="Z596" i="1" s="1"/>
  <c r="Y597" i="1"/>
  <c r="Z597" i="1" s="1"/>
  <c r="Y598" i="1"/>
  <c r="Z598" i="1" s="1"/>
  <c r="Y599" i="1"/>
  <c r="Z599" i="1" s="1"/>
  <c r="Y600" i="1"/>
  <c r="Z600" i="1" s="1"/>
  <c r="Y601" i="1"/>
  <c r="Z601" i="1" s="1"/>
  <c r="Y602" i="1"/>
  <c r="Z602" i="1" s="1"/>
  <c r="Y603" i="1"/>
  <c r="Z603" i="1" s="1"/>
  <c r="Y604" i="1"/>
  <c r="Z604" i="1" s="1"/>
  <c r="Y605" i="1"/>
  <c r="Z605" i="1" s="1"/>
  <c r="Y606" i="1"/>
  <c r="Z606" i="1" s="1"/>
  <c r="Y607" i="1"/>
  <c r="Z607" i="1" s="1"/>
  <c r="Y608" i="1"/>
  <c r="Z608" i="1" s="1"/>
  <c r="Y609" i="1"/>
  <c r="Z609" i="1" s="1"/>
  <c r="Y610" i="1"/>
  <c r="Z610" i="1" s="1"/>
  <c r="Y611" i="1"/>
  <c r="Z611" i="1" s="1"/>
  <c r="Y612" i="1"/>
  <c r="Z612" i="1" s="1"/>
  <c r="Y613" i="1"/>
  <c r="Z613" i="1" s="1"/>
  <c r="Y614" i="1"/>
  <c r="Z614" i="1" s="1"/>
  <c r="Y615" i="1"/>
  <c r="Z615" i="1" s="1"/>
  <c r="Y616" i="1"/>
  <c r="Z616" i="1" s="1"/>
  <c r="Y617" i="1"/>
  <c r="Z617" i="1" s="1"/>
  <c r="Y618" i="1"/>
  <c r="Z618" i="1" s="1"/>
  <c r="Y619" i="1"/>
  <c r="Z619" i="1" s="1"/>
  <c r="Y620" i="1"/>
  <c r="Z620" i="1" s="1"/>
  <c r="Y621" i="1"/>
  <c r="Z621" i="1" s="1"/>
  <c r="Y622" i="1"/>
  <c r="Z622" i="1" s="1"/>
  <c r="Y623" i="1"/>
  <c r="Z623" i="1" s="1"/>
  <c r="Y624" i="1"/>
  <c r="Z624" i="1" s="1"/>
  <c r="Y625" i="1"/>
  <c r="Z625" i="1" s="1"/>
  <c r="Y626" i="1"/>
  <c r="Z626" i="1" s="1"/>
  <c r="Y627" i="1"/>
  <c r="Z627" i="1" s="1"/>
  <c r="Y628" i="1"/>
  <c r="Z628" i="1" s="1"/>
  <c r="Y629" i="1"/>
  <c r="Z629" i="1" s="1"/>
  <c r="Y630" i="1"/>
  <c r="Z630" i="1" s="1"/>
  <c r="Y631" i="1"/>
  <c r="Z631" i="1" s="1"/>
  <c r="Y632" i="1"/>
  <c r="Z632" i="1" s="1"/>
  <c r="Y633" i="1"/>
  <c r="Z633" i="1" s="1"/>
  <c r="Y634" i="1"/>
  <c r="Z634" i="1" s="1"/>
  <c r="Y635" i="1"/>
  <c r="Z635" i="1" s="1"/>
  <c r="Y636" i="1"/>
  <c r="Z636" i="1" s="1"/>
  <c r="Y637" i="1"/>
  <c r="Z637" i="1" s="1"/>
  <c r="Y638" i="1"/>
  <c r="Z638" i="1" s="1"/>
  <c r="Y639" i="1"/>
  <c r="Z639" i="1" s="1"/>
  <c r="Y640" i="1"/>
  <c r="Z640" i="1" s="1"/>
  <c r="Y641" i="1"/>
  <c r="Z641" i="1" s="1"/>
  <c r="Y642" i="1"/>
  <c r="Z642" i="1" s="1"/>
  <c r="Y643" i="1"/>
  <c r="Z643" i="1" s="1"/>
  <c r="Y644" i="1"/>
  <c r="Z644" i="1" s="1"/>
  <c r="Y645" i="1"/>
  <c r="Z645" i="1" s="1"/>
  <c r="Y646" i="1"/>
  <c r="Z646" i="1" s="1"/>
  <c r="Y647" i="1"/>
  <c r="Z647" i="1" s="1"/>
  <c r="Y648" i="1"/>
  <c r="Z648" i="1" s="1"/>
  <c r="Y649" i="1"/>
  <c r="Z649" i="1" s="1"/>
  <c r="Y650" i="1"/>
  <c r="Z650" i="1" s="1"/>
  <c r="Y651" i="1"/>
  <c r="Z651" i="1" s="1"/>
  <c r="Y652" i="1"/>
  <c r="Z652" i="1" s="1"/>
  <c r="Y653" i="1"/>
  <c r="Z653" i="1" s="1"/>
  <c r="Y654" i="1"/>
  <c r="Z654" i="1" s="1"/>
  <c r="Y655" i="1"/>
  <c r="Z655" i="1" s="1"/>
  <c r="Y656" i="1"/>
  <c r="Z656" i="1" s="1"/>
  <c r="Y657" i="1"/>
  <c r="Z657" i="1" s="1"/>
  <c r="Y658" i="1"/>
  <c r="Z658" i="1" s="1"/>
  <c r="Y659" i="1"/>
  <c r="Z659" i="1" s="1"/>
  <c r="Y660" i="1"/>
  <c r="Z660" i="1" s="1"/>
  <c r="Y661" i="1"/>
  <c r="Z661" i="1" s="1"/>
  <c r="Y662" i="1"/>
  <c r="Z662" i="1" s="1"/>
  <c r="Y663" i="1"/>
  <c r="Z663" i="1" s="1"/>
  <c r="Y664" i="1"/>
  <c r="Z664" i="1" s="1"/>
  <c r="Y665" i="1"/>
  <c r="Z665" i="1" s="1"/>
  <c r="Y666" i="1"/>
  <c r="Z666" i="1" s="1"/>
  <c r="Y667" i="1"/>
  <c r="Z667" i="1" s="1"/>
  <c r="Y668" i="1"/>
  <c r="Z668" i="1" s="1"/>
  <c r="Y669" i="1"/>
  <c r="Z669" i="1" s="1"/>
  <c r="Y670" i="1"/>
  <c r="Z670" i="1" s="1"/>
  <c r="Y671" i="1"/>
  <c r="Z671" i="1" s="1"/>
  <c r="Y672" i="1"/>
  <c r="Z672" i="1" s="1"/>
  <c r="Y673" i="1"/>
  <c r="Z673" i="1" s="1"/>
  <c r="Y674" i="1"/>
  <c r="Z674" i="1" s="1"/>
  <c r="Y675" i="1"/>
  <c r="Z675" i="1" s="1"/>
  <c r="Y676" i="1"/>
  <c r="Z676" i="1" s="1"/>
  <c r="Y677" i="1"/>
  <c r="Z677" i="1" s="1"/>
  <c r="Y678" i="1"/>
  <c r="Z678" i="1" s="1"/>
  <c r="Y679" i="1"/>
  <c r="Z679" i="1" s="1"/>
  <c r="Y680" i="1"/>
  <c r="Z680" i="1" s="1"/>
  <c r="Y681" i="1"/>
  <c r="Z681" i="1" s="1"/>
  <c r="Y682" i="1"/>
  <c r="Z682" i="1" s="1"/>
  <c r="Y683" i="1"/>
  <c r="Z683" i="1" s="1"/>
  <c r="Y684" i="1"/>
  <c r="Z684" i="1" s="1"/>
  <c r="Y685" i="1"/>
  <c r="Z685" i="1" s="1"/>
  <c r="Y686" i="1"/>
  <c r="Z686" i="1" s="1"/>
  <c r="Y687" i="1"/>
  <c r="Z687" i="1" s="1"/>
  <c r="Y688" i="1"/>
  <c r="Z688" i="1" s="1"/>
  <c r="Y689" i="1"/>
  <c r="Z689" i="1" s="1"/>
  <c r="Y690" i="1"/>
  <c r="Z690" i="1" s="1"/>
  <c r="Y691" i="1"/>
  <c r="Z691" i="1" s="1"/>
  <c r="Y692" i="1"/>
  <c r="Z692" i="1" s="1"/>
  <c r="Y693" i="1"/>
  <c r="Z693" i="1" s="1"/>
  <c r="Y694" i="1"/>
  <c r="Z694" i="1" s="1"/>
  <c r="Y695" i="1"/>
  <c r="Z695" i="1" s="1"/>
  <c r="Y696" i="1"/>
  <c r="Z696" i="1" s="1"/>
  <c r="Y697" i="1"/>
  <c r="Z697" i="1" s="1"/>
  <c r="Y698" i="1"/>
  <c r="Z698" i="1" s="1"/>
  <c r="Y699" i="1"/>
  <c r="Z699" i="1" s="1"/>
  <c r="Y700" i="1"/>
  <c r="Z700" i="1" s="1"/>
  <c r="Y701" i="1"/>
  <c r="Z701" i="1" s="1"/>
  <c r="Y702" i="1"/>
  <c r="Z702" i="1" s="1"/>
  <c r="Y703" i="1"/>
  <c r="Z703" i="1" s="1"/>
  <c r="Y704" i="1"/>
  <c r="Z704" i="1" s="1"/>
  <c r="Y705" i="1"/>
  <c r="Z705" i="1" s="1"/>
  <c r="Y706" i="1"/>
  <c r="Z706" i="1" s="1"/>
  <c r="Y707" i="1"/>
  <c r="Z707" i="1" s="1"/>
  <c r="Y708" i="1"/>
  <c r="Z708" i="1" s="1"/>
  <c r="Y709" i="1"/>
  <c r="Z709" i="1" s="1"/>
  <c r="Y710" i="1"/>
  <c r="Z710" i="1" s="1"/>
  <c r="Y711" i="1"/>
  <c r="Z711" i="1" s="1"/>
  <c r="Y712" i="1"/>
  <c r="Z712" i="1" s="1"/>
  <c r="Y713" i="1"/>
  <c r="Z713" i="1" s="1"/>
  <c r="Y714" i="1"/>
  <c r="Z714" i="1" s="1"/>
  <c r="Y715" i="1"/>
  <c r="Z715" i="1" s="1"/>
  <c r="Y716" i="1"/>
  <c r="Z716" i="1" s="1"/>
  <c r="Y717" i="1"/>
  <c r="Z717" i="1" s="1"/>
  <c r="Y718" i="1"/>
  <c r="Z718" i="1" s="1"/>
  <c r="Y719" i="1"/>
  <c r="Z719" i="1" s="1"/>
  <c r="Y720" i="1"/>
  <c r="Z720" i="1" s="1"/>
  <c r="Y721" i="1"/>
  <c r="Z721" i="1" s="1"/>
  <c r="Y722" i="1"/>
  <c r="Z722" i="1" s="1"/>
  <c r="Y723" i="1"/>
  <c r="Z723" i="1" s="1"/>
  <c r="Y724" i="1"/>
  <c r="Z724" i="1" s="1"/>
  <c r="Y725" i="1"/>
  <c r="Z725" i="1" s="1"/>
  <c r="Y726" i="1"/>
  <c r="Z726" i="1" s="1"/>
  <c r="Y727" i="1"/>
  <c r="Z727" i="1" s="1"/>
  <c r="Y728" i="1"/>
  <c r="Z728" i="1" s="1"/>
  <c r="Y729" i="1"/>
  <c r="Z729" i="1" s="1"/>
  <c r="Y730" i="1"/>
  <c r="Z730" i="1" s="1"/>
  <c r="Y731" i="1"/>
  <c r="Z731" i="1" s="1"/>
  <c r="Y732" i="1"/>
  <c r="Z732" i="1" s="1"/>
  <c r="Y733" i="1"/>
  <c r="Z733" i="1" s="1"/>
  <c r="Y734" i="1"/>
  <c r="Z734" i="1" s="1"/>
  <c r="Y735" i="1"/>
  <c r="Z735" i="1" s="1"/>
  <c r="Y736" i="1"/>
  <c r="Z736" i="1" s="1"/>
  <c r="Y737" i="1"/>
  <c r="Z737" i="1" s="1"/>
  <c r="Y738" i="1"/>
  <c r="Z738" i="1" s="1"/>
  <c r="Y739" i="1"/>
  <c r="Z739" i="1" s="1"/>
  <c r="Y740" i="1"/>
  <c r="Z740" i="1" s="1"/>
  <c r="Y741" i="1"/>
  <c r="Z741" i="1" s="1"/>
  <c r="Y742" i="1"/>
  <c r="Z742" i="1" s="1"/>
  <c r="Y743" i="1"/>
  <c r="Z743" i="1" s="1"/>
  <c r="Y744" i="1"/>
  <c r="Z744" i="1" s="1"/>
  <c r="Y745" i="1"/>
  <c r="Z745" i="1" s="1"/>
  <c r="Y746" i="1"/>
  <c r="Z746" i="1" s="1"/>
  <c r="Y747" i="1"/>
  <c r="Z747" i="1" s="1"/>
  <c r="Y748" i="1"/>
  <c r="Z748" i="1" s="1"/>
  <c r="Y749" i="1"/>
  <c r="Z749" i="1" s="1"/>
  <c r="Y750" i="1"/>
  <c r="Z750" i="1" s="1"/>
  <c r="Y751" i="1"/>
  <c r="Z751" i="1" s="1"/>
  <c r="Y752" i="1"/>
  <c r="Z752" i="1" s="1"/>
  <c r="Y753" i="1"/>
  <c r="Z753" i="1" s="1"/>
  <c r="Y754" i="1"/>
  <c r="Z754" i="1" s="1"/>
  <c r="Y755" i="1"/>
  <c r="Z755" i="1" s="1"/>
  <c r="Y756" i="1"/>
  <c r="Z756" i="1" s="1"/>
  <c r="Y757" i="1"/>
  <c r="Z757" i="1" s="1"/>
  <c r="Y758" i="1"/>
  <c r="Z758" i="1" s="1"/>
  <c r="Y759" i="1"/>
  <c r="Z759" i="1" s="1"/>
  <c r="Y760" i="1"/>
  <c r="Z760" i="1" s="1"/>
  <c r="Y761" i="1"/>
  <c r="Z761" i="1" s="1"/>
  <c r="Y762" i="1"/>
  <c r="Z762" i="1" s="1"/>
  <c r="Y763" i="1"/>
  <c r="Z763" i="1" s="1"/>
  <c r="Y764" i="1"/>
  <c r="Z764" i="1" s="1"/>
  <c r="Y765" i="1"/>
  <c r="Z765" i="1" s="1"/>
  <c r="Y766" i="1"/>
  <c r="Z766" i="1" s="1"/>
  <c r="Y767" i="1"/>
  <c r="Z767" i="1" s="1"/>
  <c r="Y768" i="1"/>
  <c r="Z768" i="1" s="1"/>
  <c r="Y769" i="1"/>
  <c r="Z769" i="1" s="1"/>
  <c r="Y770" i="1"/>
  <c r="Z770" i="1" s="1"/>
  <c r="Y771" i="1"/>
  <c r="Z771" i="1" s="1"/>
  <c r="Y772" i="1"/>
  <c r="Z772" i="1" s="1"/>
  <c r="Y773" i="1"/>
  <c r="Z773" i="1" s="1"/>
  <c r="Y774" i="1"/>
  <c r="Z774" i="1" s="1"/>
  <c r="Y775" i="1"/>
  <c r="Z775" i="1" s="1"/>
  <c r="Y776" i="1"/>
  <c r="Z776" i="1" s="1"/>
  <c r="Y777" i="1"/>
  <c r="Z777" i="1" s="1"/>
  <c r="Y778" i="1"/>
  <c r="Y779" i="1"/>
  <c r="Z779" i="1" s="1"/>
  <c r="Y780" i="1"/>
  <c r="Z780" i="1" s="1"/>
  <c r="Y781" i="1"/>
  <c r="Z781" i="1" s="1"/>
  <c r="Y782" i="1"/>
  <c r="Z782" i="1" s="1"/>
  <c r="Y783" i="1"/>
  <c r="Z783" i="1" s="1"/>
  <c r="Y784" i="1"/>
  <c r="Z784" i="1" s="1"/>
  <c r="Y785" i="1"/>
  <c r="Z785" i="1" s="1"/>
  <c r="Y786" i="1"/>
  <c r="Z786" i="1" s="1"/>
  <c r="Y787" i="1"/>
  <c r="Z787" i="1" s="1"/>
  <c r="Y788" i="1"/>
  <c r="Z788" i="1" s="1"/>
  <c r="Y789" i="1"/>
  <c r="Z789" i="1" s="1"/>
  <c r="Y790" i="1"/>
  <c r="Z790" i="1" s="1"/>
  <c r="Y791" i="1"/>
  <c r="Z791" i="1" s="1"/>
  <c r="Y792" i="1"/>
  <c r="Z792" i="1" s="1"/>
  <c r="Y793" i="1"/>
  <c r="Z793" i="1" s="1"/>
  <c r="Y794" i="1"/>
  <c r="Z794" i="1" s="1"/>
  <c r="Y795" i="1"/>
  <c r="Z795" i="1" s="1"/>
  <c r="Y796" i="1"/>
  <c r="Z796" i="1" s="1"/>
  <c r="Y797" i="1"/>
  <c r="Z797" i="1" s="1"/>
  <c r="Y798" i="1"/>
  <c r="Z798" i="1" s="1"/>
  <c r="Y799" i="1"/>
  <c r="Z799" i="1" s="1"/>
  <c r="Y800" i="1"/>
  <c r="Z800" i="1" s="1"/>
  <c r="Y801" i="1"/>
  <c r="Z801" i="1" s="1"/>
  <c r="Y802" i="1"/>
  <c r="Z802" i="1" s="1"/>
  <c r="Y803" i="1"/>
  <c r="Z803" i="1" s="1"/>
  <c r="Y804" i="1"/>
  <c r="Z804" i="1" s="1"/>
  <c r="Y805" i="1"/>
  <c r="Z805" i="1" s="1"/>
  <c r="Y806" i="1"/>
  <c r="Z806" i="1" s="1"/>
  <c r="Y807" i="1"/>
  <c r="Z807" i="1" s="1"/>
  <c r="Y808" i="1"/>
  <c r="Z808" i="1" s="1"/>
  <c r="Y809" i="1"/>
  <c r="Z809" i="1" s="1"/>
  <c r="Y810" i="1"/>
  <c r="Z810" i="1" s="1"/>
  <c r="Y811" i="1"/>
  <c r="Z811" i="1" s="1"/>
  <c r="Y812" i="1"/>
  <c r="Z812" i="1" s="1"/>
  <c r="Y813" i="1"/>
  <c r="Z813" i="1" s="1"/>
  <c r="Y814" i="1"/>
  <c r="Z814" i="1" s="1"/>
  <c r="Y815" i="1"/>
  <c r="Z815" i="1" s="1"/>
  <c r="Y816" i="1"/>
  <c r="Z816" i="1" s="1"/>
  <c r="Y817" i="1"/>
  <c r="Z817" i="1" s="1"/>
  <c r="Y818" i="1"/>
  <c r="Z818" i="1" s="1"/>
  <c r="Y819" i="1"/>
  <c r="Z819" i="1" s="1"/>
  <c r="Y820" i="1"/>
  <c r="Z820" i="1" s="1"/>
  <c r="Y821" i="1"/>
  <c r="Z821" i="1" s="1"/>
  <c r="Y822" i="1"/>
  <c r="Z822" i="1" s="1"/>
  <c r="Y823" i="1"/>
  <c r="Z823" i="1" s="1"/>
  <c r="Y824" i="1"/>
  <c r="Z824" i="1" s="1"/>
  <c r="Y825" i="1"/>
  <c r="Z825" i="1" s="1"/>
  <c r="Y826" i="1"/>
  <c r="Z826" i="1" s="1"/>
  <c r="Y827" i="1"/>
  <c r="Z827" i="1" s="1"/>
  <c r="Y828" i="1"/>
  <c r="Z828" i="1" s="1"/>
  <c r="Y829" i="1"/>
  <c r="Z829" i="1" s="1"/>
  <c r="Y830" i="1"/>
  <c r="Z830" i="1" s="1"/>
  <c r="Y831" i="1"/>
  <c r="Z831" i="1" s="1"/>
  <c r="Y832" i="1"/>
  <c r="Z832" i="1" s="1"/>
  <c r="Y833" i="1"/>
  <c r="Z833" i="1" s="1"/>
  <c r="Y834" i="1"/>
  <c r="Z834" i="1" s="1"/>
  <c r="Y835" i="1"/>
  <c r="Z835" i="1" s="1"/>
  <c r="Y836" i="1"/>
  <c r="Z836" i="1" s="1"/>
  <c r="Y837" i="1"/>
  <c r="Z837" i="1" s="1"/>
  <c r="Y838" i="1"/>
  <c r="Z838" i="1" s="1"/>
  <c r="Y839" i="1"/>
  <c r="Z839" i="1" s="1"/>
  <c r="Y840" i="1"/>
  <c r="Z840" i="1" s="1"/>
  <c r="Y841" i="1"/>
  <c r="Z841" i="1" s="1"/>
  <c r="Y842" i="1"/>
  <c r="Z842" i="1" s="1"/>
  <c r="Y843" i="1"/>
  <c r="Z843" i="1" s="1"/>
  <c r="Y844" i="1"/>
  <c r="Z844" i="1" s="1"/>
  <c r="Y845" i="1"/>
  <c r="Z845" i="1" s="1"/>
  <c r="Y846" i="1"/>
  <c r="Z846" i="1" s="1"/>
  <c r="Y847" i="1"/>
  <c r="Z847" i="1" s="1"/>
  <c r="Y848" i="1"/>
  <c r="Z848" i="1" s="1"/>
  <c r="Y849" i="1"/>
  <c r="Z849" i="1" s="1"/>
  <c r="Y850" i="1"/>
  <c r="Z850" i="1" s="1"/>
  <c r="Y851" i="1"/>
  <c r="Z851" i="1" s="1"/>
  <c r="Y852" i="1"/>
  <c r="Z852" i="1" s="1"/>
  <c r="Y853" i="1"/>
  <c r="Z853" i="1" s="1"/>
  <c r="Y854" i="1"/>
  <c r="Z854" i="1" s="1"/>
  <c r="Y855" i="1"/>
  <c r="Z855" i="1" s="1"/>
  <c r="Y856" i="1"/>
  <c r="Z856" i="1" s="1"/>
  <c r="Y857" i="1"/>
  <c r="Z857" i="1" s="1"/>
  <c r="Y858" i="1"/>
  <c r="Z858" i="1" s="1"/>
  <c r="Y859" i="1"/>
  <c r="Z859" i="1" s="1"/>
  <c r="Y860" i="1"/>
  <c r="Z860" i="1" s="1"/>
  <c r="Y861" i="1"/>
  <c r="Z861" i="1" s="1"/>
  <c r="Y862" i="1"/>
  <c r="Z862" i="1" s="1"/>
  <c r="Y863" i="1"/>
  <c r="Z863" i="1" s="1"/>
  <c r="Y864" i="1"/>
  <c r="Z864" i="1" s="1"/>
  <c r="Y865" i="1"/>
  <c r="Z865" i="1" s="1"/>
  <c r="Y866" i="1"/>
  <c r="Z866" i="1" s="1"/>
  <c r="Y867" i="1"/>
  <c r="Z867" i="1" s="1"/>
  <c r="Y868" i="1"/>
  <c r="Z868" i="1" s="1"/>
  <c r="Y869" i="1"/>
  <c r="Z869" i="1" s="1"/>
  <c r="Y870" i="1"/>
  <c r="Z870" i="1" s="1"/>
  <c r="Y871" i="1"/>
  <c r="Z871" i="1" s="1"/>
  <c r="Y872" i="1"/>
  <c r="Z872" i="1" s="1"/>
  <c r="Y873" i="1"/>
  <c r="Z873" i="1" s="1"/>
  <c r="Y874" i="1"/>
  <c r="Z874" i="1" s="1"/>
  <c r="Y875" i="1"/>
  <c r="Z875" i="1" s="1"/>
  <c r="Y876" i="1"/>
  <c r="Z876" i="1" s="1"/>
  <c r="Y877" i="1"/>
  <c r="Z877" i="1" s="1"/>
  <c r="Y878" i="1"/>
  <c r="Z878" i="1" s="1"/>
  <c r="Y879" i="1"/>
  <c r="Z879" i="1" s="1"/>
  <c r="Y880" i="1"/>
  <c r="Z880" i="1" s="1"/>
  <c r="Y881" i="1"/>
  <c r="Z881" i="1" s="1"/>
  <c r="Y882" i="1"/>
  <c r="Z882" i="1" s="1"/>
  <c r="Y883" i="1"/>
  <c r="Z883" i="1" s="1"/>
  <c r="Y884" i="1"/>
  <c r="Z884" i="1" s="1"/>
  <c r="Y885" i="1"/>
  <c r="Z885" i="1" s="1"/>
  <c r="Y886" i="1"/>
  <c r="Z886" i="1" s="1"/>
  <c r="Y887" i="1"/>
  <c r="Z887" i="1" s="1"/>
  <c r="Y888" i="1"/>
  <c r="Z888" i="1" s="1"/>
  <c r="Y889" i="1"/>
  <c r="Z889" i="1" s="1"/>
  <c r="Y890" i="1"/>
  <c r="Z890" i="1" s="1"/>
  <c r="Y891" i="1"/>
  <c r="Z891" i="1" s="1"/>
  <c r="Y892" i="1"/>
  <c r="Z892" i="1" s="1"/>
  <c r="Y893" i="1"/>
  <c r="Z893" i="1" s="1"/>
  <c r="Y894" i="1"/>
  <c r="Z894" i="1" s="1"/>
  <c r="Y895" i="1"/>
  <c r="Z895" i="1" s="1"/>
  <c r="Y896" i="1"/>
  <c r="Z896" i="1" s="1"/>
  <c r="Y897" i="1"/>
  <c r="Z897" i="1" s="1"/>
  <c r="Y898" i="1"/>
  <c r="Z898" i="1" s="1"/>
  <c r="Y899" i="1"/>
  <c r="Z899" i="1" s="1"/>
  <c r="Y900" i="1"/>
  <c r="Z900" i="1" s="1"/>
  <c r="Y901" i="1"/>
  <c r="Z901" i="1" s="1"/>
  <c r="Y902" i="1"/>
  <c r="Z902" i="1" s="1"/>
  <c r="Y903" i="1"/>
  <c r="Z903" i="1" s="1"/>
  <c r="Y904" i="1"/>
  <c r="Z904" i="1" s="1"/>
  <c r="Y905" i="1"/>
  <c r="Z905" i="1" s="1"/>
  <c r="Y906" i="1"/>
  <c r="Z906" i="1" s="1"/>
  <c r="Y907" i="1"/>
  <c r="Z907" i="1" s="1"/>
  <c r="Y908" i="1"/>
  <c r="Z908" i="1" s="1"/>
  <c r="Y909" i="1"/>
  <c r="Z909" i="1" s="1"/>
  <c r="Y910" i="1"/>
  <c r="Z910" i="1" s="1"/>
  <c r="Y911" i="1"/>
  <c r="Z911" i="1" s="1"/>
  <c r="Y912" i="1"/>
  <c r="Z912" i="1" s="1"/>
  <c r="Y913" i="1"/>
  <c r="Z913" i="1" s="1"/>
  <c r="Y914" i="1"/>
  <c r="Z914" i="1" s="1"/>
  <c r="Y915" i="1"/>
  <c r="Z915" i="1" s="1"/>
  <c r="Y916" i="1"/>
  <c r="Z916" i="1" s="1"/>
  <c r="Y917" i="1"/>
  <c r="Z917" i="1" s="1"/>
  <c r="Y918" i="1"/>
  <c r="Z918" i="1" s="1"/>
  <c r="Y919" i="1"/>
  <c r="Z919" i="1" s="1"/>
  <c r="Y920" i="1"/>
  <c r="Z920" i="1" s="1"/>
  <c r="Y921" i="1"/>
  <c r="Z921" i="1" s="1"/>
  <c r="Y922" i="1"/>
  <c r="Z922" i="1" s="1"/>
  <c r="Y923" i="1"/>
  <c r="Z923" i="1" s="1"/>
  <c r="Y924" i="1"/>
  <c r="Z924" i="1" s="1"/>
  <c r="Y925" i="1"/>
  <c r="Z925" i="1" s="1"/>
  <c r="Y926" i="1"/>
  <c r="Z926" i="1" s="1"/>
  <c r="Y927" i="1"/>
  <c r="Z927" i="1" s="1"/>
  <c r="Y928" i="1"/>
  <c r="Z928" i="1" s="1"/>
  <c r="Y929" i="1"/>
  <c r="Z929" i="1" s="1"/>
  <c r="Y930" i="1"/>
  <c r="Z930" i="1" s="1"/>
  <c r="Y931" i="1"/>
  <c r="Z931" i="1" s="1"/>
  <c r="Y932" i="1"/>
  <c r="Z932" i="1" s="1"/>
  <c r="Y933" i="1"/>
  <c r="Z933" i="1" s="1"/>
  <c r="Y934" i="1"/>
  <c r="Z934" i="1" s="1"/>
  <c r="Y935" i="1"/>
  <c r="Z935" i="1" s="1"/>
  <c r="Y936" i="1"/>
  <c r="Z936" i="1" s="1"/>
  <c r="Y937" i="1"/>
  <c r="Z937" i="1" s="1"/>
  <c r="Y938" i="1"/>
  <c r="Z938" i="1" s="1"/>
  <c r="Y939" i="1"/>
  <c r="Z939" i="1" s="1"/>
  <c r="Y940" i="1"/>
  <c r="Z940" i="1" s="1"/>
  <c r="Y941" i="1"/>
  <c r="Z941" i="1" s="1"/>
  <c r="Y942" i="1"/>
  <c r="Z942" i="1" s="1"/>
  <c r="Y943" i="1"/>
  <c r="Z943" i="1" s="1"/>
  <c r="Y944" i="1"/>
  <c r="Z944" i="1" s="1"/>
  <c r="Y945" i="1"/>
  <c r="Z945" i="1" s="1"/>
  <c r="Y946" i="1"/>
  <c r="Z946" i="1" s="1"/>
  <c r="Y947" i="1"/>
  <c r="Y948" i="1"/>
  <c r="Z948" i="1" s="1"/>
  <c r="Y949" i="1"/>
  <c r="Z949" i="1" s="1"/>
  <c r="Y950" i="1"/>
  <c r="Z950" i="1" s="1"/>
  <c r="Y951" i="1"/>
  <c r="Z951" i="1" s="1"/>
  <c r="Y952" i="1"/>
  <c r="Z952" i="1" s="1"/>
  <c r="Y953" i="1"/>
  <c r="Z953" i="1" s="1"/>
  <c r="Y954" i="1"/>
  <c r="Z954" i="1" s="1"/>
  <c r="Y955" i="1"/>
  <c r="Z955" i="1" s="1"/>
  <c r="Y956" i="1"/>
  <c r="Z956" i="1" s="1"/>
  <c r="Y957" i="1"/>
  <c r="Z957" i="1" s="1"/>
  <c r="Y958" i="1"/>
  <c r="Z958" i="1" s="1"/>
  <c r="Y959" i="1"/>
  <c r="Z959" i="1" s="1"/>
  <c r="Y960" i="1"/>
  <c r="Z960" i="1" s="1"/>
  <c r="Y961" i="1"/>
  <c r="Z961" i="1" s="1"/>
  <c r="Y962" i="1"/>
  <c r="Z962" i="1" s="1"/>
  <c r="Y963" i="1"/>
  <c r="Z963" i="1" s="1"/>
  <c r="Y964" i="1"/>
  <c r="Z964" i="1" s="1"/>
  <c r="Y965" i="1"/>
  <c r="Z965" i="1" s="1"/>
  <c r="Y966" i="1"/>
  <c r="Z966" i="1" s="1"/>
  <c r="Y967" i="1"/>
  <c r="Z967" i="1" s="1"/>
  <c r="Y968" i="1"/>
  <c r="Z968" i="1" s="1"/>
  <c r="Y969" i="1"/>
  <c r="Z969" i="1" s="1"/>
  <c r="Y970" i="1"/>
  <c r="Z970" i="1" s="1"/>
  <c r="Y971" i="1"/>
  <c r="Z971" i="1" s="1"/>
  <c r="Y972" i="1"/>
  <c r="Z972" i="1" s="1"/>
  <c r="Y973" i="1"/>
  <c r="Z973" i="1" s="1"/>
  <c r="Y974" i="1"/>
  <c r="Z974" i="1" s="1"/>
  <c r="Y975" i="1"/>
  <c r="Z975" i="1" s="1"/>
  <c r="Y976" i="1"/>
  <c r="Z976" i="1" s="1"/>
  <c r="Y977" i="1"/>
  <c r="Z977" i="1" s="1"/>
  <c r="Y978" i="1"/>
  <c r="Z978" i="1" s="1"/>
  <c r="Y979" i="1"/>
  <c r="Z979" i="1" s="1"/>
  <c r="Y980" i="1"/>
  <c r="Z980" i="1" s="1"/>
  <c r="Y981" i="1"/>
  <c r="Z981" i="1" s="1"/>
  <c r="Y982" i="1"/>
  <c r="Z982" i="1" s="1"/>
  <c r="Y983" i="1"/>
  <c r="Z983" i="1" s="1"/>
  <c r="Y984" i="1"/>
  <c r="Z984" i="1" s="1"/>
  <c r="Y985" i="1"/>
  <c r="Z985" i="1" s="1"/>
  <c r="Y986" i="1"/>
  <c r="Z986" i="1" s="1"/>
  <c r="Y987" i="1"/>
  <c r="Z987" i="1" s="1"/>
  <c r="Y988" i="1"/>
  <c r="Z988" i="1" s="1"/>
  <c r="Y989" i="1"/>
  <c r="Z989" i="1" s="1"/>
  <c r="Y990" i="1"/>
  <c r="Z990" i="1" s="1"/>
  <c r="Y991" i="1"/>
  <c r="Z991" i="1" s="1"/>
  <c r="Y992" i="1"/>
  <c r="Z992" i="1" s="1"/>
  <c r="Y993" i="1"/>
  <c r="Z993" i="1" s="1"/>
  <c r="Y994" i="1"/>
  <c r="Z994" i="1" s="1"/>
  <c r="Y995" i="1"/>
  <c r="Z995" i="1" s="1"/>
  <c r="Y996" i="1"/>
  <c r="Z996" i="1" s="1"/>
  <c r="Y997" i="1"/>
  <c r="Z997" i="1" s="1"/>
  <c r="Y998" i="1"/>
  <c r="Z998" i="1" s="1"/>
  <c r="Y999" i="1"/>
  <c r="Z999" i="1" s="1"/>
  <c r="Y1000" i="1"/>
  <c r="Z1000" i="1" s="1"/>
  <c r="Y1001" i="1"/>
  <c r="Z1001" i="1" s="1"/>
  <c r="Y1002" i="1"/>
  <c r="Z1002" i="1" s="1"/>
  <c r="Y1003" i="1"/>
  <c r="Z1003" i="1" s="1"/>
  <c r="Y1004" i="1"/>
  <c r="Z1004" i="1" s="1"/>
  <c r="Y1005" i="1"/>
  <c r="Z1005" i="1" s="1"/>
  <c r="Y1006" i="1"/>
  <c r="Z1006" i="1" s="1"/>
  <c r="Y1007" i="1"/>
  <c r="Z1007" i="1" s="1"/>
  <c r="Y1008" i="1"/>
  <c r="Z1008" i="1" s="1"/>
  <c r="Y1009" i="1"/>
  <c r="Z1009" i="1" s="1"/>
  <c r="Y1010" i="1"/>
  <c r="Z1010" i="1" s="1"/>
  <c r="Y1011" i="1"/>
  <c r="Z1011" i="1" s="1"/>
  <c r="Y1012" i="1"/>
  <c r="Z1012" i="1" s="1"/>
  <c r="Y1013" i="1"/>
  <c r="Z1013" i="1" s="1"/>
  <c r="Y1014" i="1"/>
  <c r="Z1014" i="1" s="1"/>
  <c r="Y1015" i="1"/>
  <c r="Z1015" i="1" s="1"/>
  <c r="Y1016" i="1"/>
  <c r="Z1016" i="1" s="1"/>
  <c r="Y1017" i="1"/>
  <c r="Z1017" i="1" s="1"/>
  <c r="Y1018" i="1"/>
  <c r="Z1018" i="1" s="1"/>
  <c r="Y1019" i="1"/>
  <c r="Z1019" i="1" s="1"/>
  <c r="Y1020" i="1"/>
  <c r="Z1020" i="1" s="1"/>
  <c r="Y1021" i="1"/>
  <c r="Z1021" i="1" s="1"/>
  <c r="Y1022" i="1"/>
  <c r="Z1022" i="1" s="1"/>
  <c r="Y1023" i="1"/>
  <c r="Z1023" i="1" s="1"/>
  <c r="Y1024" i="1"/>
  <c r="Z1024" i="1" s="1"/>
  <c r="Y1025" i="1"/>
  <c r="Z1025" i="1" s="1"/>
  <c r="Y1026" i="1"/>
  <c r="Z1026" i="1" s="1"/>
  <c r="Y1027" i="1"/>
  <c r="Z1027" i="1" s="1"/>
  <c r="Y1028" i="1"/>
  <c r="Z1028" i="1" s="1"/>
  <c r="Y1029" i="1"/>
  <c r="Z1029" i="1" s="1"/>
  <c r="Y1030" i="1"/>
  <c r="Z1030" i="1" s="1"/>
  <c r="Y1031" i="1"/>
  <c r="Z1031" i="1" s="1"/>
  <c r="Y1032" i="1"/>
  <c r="Z1032" i="1" s="1"/>
  <c r="Y1033" i="1"/>
  <c r="Z1033" i="1" s="1"/>
  <c r="Y1034" i="1"/>
  <c r="Z1034" i="1" s="1"/>
  <c r="Y1035" i="1"/>
  <c r="Z1035" i="1" s="1"/>
  <c r="Y1036" i="1"/>
  <c r="Z1036" i="1" s="1"/>
  <c r="Y1037" i="1"/>
  <c r="Z1037" i="1" s="1"/>
  <c r="Y1038" i="1"/>
  <c r="Z1038" i="1" s="1"/>
  <c r="Y1039" i="1"/>
  <c r="Z1039" i="1" s="1"/>
  <c r="Y1040" i="1"/>
  <c r="Z1040" i="1" s="1"/>
  <c r="Y1041" i="1"/>
  <c r="Z1041" i="1" s="1"/>
  <c r="Y1042" i="1"/>
  <c r="Z1042" i="1" s="1"/>
  <c r="Y1043" i="1"/>
  <c r="Z1043" i="1" s="1"/>
  <c r="Y1044" i="1"/>
  <c r="Z1044" i="1" s="1"/>
  <c r="Y1045" i="1"/>
  <c r="Z1045" i="1" s="1"/>
  <c r="Y1046" i="1"/>
  <c r="Z1046" i="1" s="1"/>
  <c r="Y1047" i="1"/>
  <c r="Z1047" i="1" s="1"/>
  <c r="Y1048" i="1"/>
  <c r="Z1048" i="1" s="1"/>
  <c r="Y1049" i="1"/>
  <c r="Z1049" i="1" s="1"/>
  <c r="Y1050" i="1"/>
  <c r="Z1050" i="1" s="1"/>
  <c r="Y1051" i="1"/>
  <c r="Z1051" i="1" s="1"/>
  <c r="Y1052" i="1"/>
  <c r="Z1052" i="1" s="1"/>
  <c r="Y1053" i="1"/>
  <c r="Z1053" i="1" s="1"/>
  <c r="Y1054" i="1"/>
  <c r="Z1054" i="1" s="1"/>
  <c r="Y1055" i="1"/>
  <c r="Z1055" i="1" s="1"/>
  <c r="Y1056" i="1"/>
  <c r="Z1056" i="1" s="1"/>
  <c r="Y1057" i="1"/>
  <c r="Z1057" i="1" s="1"/>
  <c r="Y1058" i="1"/>
  <c r="Z1058" i="1" s="1"/>
  <c r="Y1059" i="1"/>
  <c r="Z1059" i="1" s="1"/>
  <c r="Y1060" i="1"/>
  <c r="Z1060" i="1" s="1"/>
  <c r="Y1061" i="1"/>
  <c r="Z1061" i="1" s="1"/>
  <c r="Y1062" i="1"/>
  <c r="Z1062" i="1" s="1"/>
  <c r="Y1063" i="1"/>
  <c r="Z1063" i="1" s="1"/>
  <c r="Y1064" i="1"/>
  <c r="Z1064" i="1" s="1"/>
  <c r="Y1065" i="1"/>
  <c r="Z1065" i="1" s="1"/>
  <c r="Y1066" i="1"/>
  <c r="Z1066" i="1" s="1"/>
  <c r="Y1067" i="1"/>
  <c r="Z1067" i="1" s="1"/>
  <c r="Y1068" i="1"/>
  <c r="Z1068" i="1" s="1"/>
  <c r="Y1069" i="1"/>
  <c r="Z1069" i="1" s="1"/>
  <c r="Y1070" i="1"/>
  <c r="Z1070" i="1" s="1"/>
  <c r="Y1071" i="1"/>
  <c r="Z1071" i="1" s="1"/>
  <c r="Y1072" i="1"/>
  <c r="Z1072" i="1" s="1"/>
  <c r="Y1073" i="1"/>
  <c r="Z1073" i="1" s="1"/>
  <c r="Y1074" i="1"/>
  <c r="Z1074" i="1" s="1"/>
  <c r="Y1075" i="1"/>
  <c r="Z1075" i="1" s="1"/>
  <c r="Y1076" i="1"/>
  <c r="Z1076" i="1" s="1"/>
  <c r="Y1077" i="1"/>
  <c r="Z1077" i="1" s="1"/>
  <c r="Y1078" i="1"/>
  <c r="Z1078" i="1" s="1"/>
  <c r="Y1079" i="1"/>
  <c r="Z1079" i="1" s="1"/>
  <c r="Y1080" i="1"/>
  <c r="Z1080" i="1" s="1"/>
  <c r="Y1081" i="1"/>
  <c r="Z1081" i="1" s="1"/>
  <c r="Y1082" i="1"/>
  <c r="Z1082" i="1" s="1"/>
  <c r="Y1083" i="1"/>
  <c r="Z1083" i="1" s="1"/>
  <c r="Y1084" i="1"/>
  <c r="Z1084" i="1" s="1"/>
  <c r="Y1085" i="1"/>
  <c r="Z1085" i="1" s="1"/>
  <c r="Y1086" i="1"/>
  <c r="Z1086" i="1" s="1"/>
  <c r="Y1087" i="1"/>
  <c r="Z1087" i="1" s="1"/>
  <c r="Y1088" i="1"/>
  <c r="Z1088" i="1" s="1"/>
  <c r="Y1089" i="1"/>
  <c r="Z1089" i="1" s="1"/>
  <c r="Y1090" i="1"/>
  <c r="Z1090" i="1" s="1"/>
  <c r="Y1091" i="1"/>
  <c r="Z1091" i="1" s="1"/>
  <c r="Y1092" i="1"/>
  <c r="Z1092" i="1" s="1"/>
  <c r="Y1093" i="1"/>
  <c r="Z1093" i="1" s="1"/>
  <c r="Y1094" i="1"/>
  <c r="Z1094" i="1" s="1"/>
  <c r="Y1095" i="1"/>
  <c r="Z1095" i="1" s="1"/>
  <c r="Y1096" i="1"/>
  <c r="Z1096" i="1" s="1"/>
  <c r="Y1097" i="1"/>
  <c r="Z1097" i="1" s="1"/>
  <c r="Y1098" i="1"/>
  <c r="Z1098" i="1" s="1"/>
  <c r="Y1099" i="1"/>
  <c r="Z1099" i="1" s="1"/>
  <c r="Y1100" i="1"/>
  <c r="Z1100" i="1" s="1"/>
  <c r="Y1101" i="1"/>
  <c r="Z1101" i="1" s="1"/>
  <c r="Y1102" i="1"/>
  <c r="Z1102" i="1" s="1"/>
  <c r="Y1103" i="1"/>
  <c r="Z1103" i="1" s="1"/>
  <c r="Y1104" i="1"/>
  <c r="Z1104" i="1" s="1"/>
  <c r="Y1105" i="1"/>
  <c r="Z1105" i="1" s="1"/>
  <c r="Y1106" i="1"/>
  <c r="Z1106" i="1" s="1"/>
  <c r="Y1107" i="1"/>
  <c r="Z1107" i="1" s="1"/>
  <c r="Y1108" i="1"/>
  <c r="Z1108" i="1" s="1"/>
  <c r="Y1109" i="1"/>
  <c r="Z1109" i="1" s="1"/>
  <c r="Y1110" i="1"/>
  <c r="Z1110" i="1" s="1"/>
  <c r="Y1111" i="1"/>
  <c r="Z1111" i="1" s="1"/>
  <c r="Y1112" i="1"/>
  <c r="Z1112" i="1" s="1"/>
  <c r="Y1113" i="1"/>
  <c r="Z1113" i="1" s="1"/>
  <c r="Y1114" i="1"/>
  <c r="Z1114" i="1" s="1"/>
  <c r="Y1115" i="1"/>
  <c r="Y1116" i="1"/>
  <c r="Z1116" i="1" s="1"/>
  <c r="Y1117" i="1"/>
  <c r="Z1117" i="1" s="1"/>
  <c r="Y1118" i="1"/>
  <c r="Z1118" i="1" s="1"/>
  <c r="Y1119" i="1"/>
  <c r="Z1119" i="1" s="1"/>
  <c r="Y1120" i="1"/>
  <c r="Z1120" i="1" s="1"/>
  <c r="Y1121" i="1"/>
  <c r="Z1121" i="1" s="1"/>
  <c r="Y1122" i="1"/>
  <c r="Z1122" i="1" s="1"/>
  <c r="Y1123" i="1"/>
  <c r="Z1123" i="1" s="1"/>
  <c r="Y1124" i="1"/>
  <c r="Z1124" i="1" s="1"/>
  <c r="Y1125" i="1"/>
  <c r="Z1125" i="1" s="1"/>
  <c r="Y1126" i="1"/>
  <c r="Z1126" i="1" s="1"/>
  <c r="Y1127" i="1"/>
  <c r="Z1127" i="1" s="1"/>
  <c r="Y1128" i="1"/>
  <c r="Z1128" i="1" s="1"/>
  <c r="Y1129" i="1"/>
  <c r="Z1129" i="1" s="1"/>
  <c r="Y1130" i="1"/>
  <c r="Z1130" i="1" s="1"/>
  <c r="Y1131" i="1"/>
  <c r="Z1131" i="1" s="1"/>
  <c r="Y1132" i="1"/>
  <c r="Z1132" i="1" s="1"/>
  <c r="Y1133" i="1"/>
  <c r="Z1133" i="1" s="1"/>
  <c r="Y1134" i="1"/>
  <c r="Z1134" i="1" s="1"/>
  <c r="Y1135" i="1"/>
  <c r="Z1135" i="1" s="1"/>
  <c r="Y1136" i="1"/>
  <c r="Z1136" i="1" s="1"/>
  <c r="Y1137" i="1"/>
  <c r="Z1137" i="1" s="1"/>
  <c r="Y1138" i="1"/>
  <c r="Z1138" i="1" s="1"/>
  <c r="Y1139" i="1"/>
  <c r="Z1139" i="1" s="1"/>
  <c r="Y1140" i="1"/>
  <c r="Z1140" i="1" s="1"/>
  <c r="Y1141" i="1"/>
  <c r="Z1141" i="1" s="1"/>
  <c r="Y1142" i="1"/>
  <c r="Z1142" i="1" s="1"/>
  <c r="Y1143" i="1"/>
  <c r="Z1143" i="1" s="1"/>
  <c r="Y1144" i="1"/>
  <c r="Z1144" i="1" s="1"/>
  <c r="Y1145" i="1"/>
  <c r="Z1145" i="1" s="1"/>
  <c r="Y1146" i="1"/>
  <c r="Z1146" i="1" s="1"/>
  <c r="Y1147" i="1"/>
  <c r="Z1147" i="1" s="1"/>
  <c r="Y1148" i="1"/>
  <c r="Z1148" i="1" s="1"/>
  <c r="Y1149" i="1"/>
  <c r="Z1149" i="1" s="1"/>
  <c r="Y1150" i="1"/>
  <c r="Z1150" i="1" s="1"/>
  <c r="Y1151" i="1"/>
  <c r="Z1151" i="1" s="1"/>
  <c r="Y1152" i="1"/>
  <c r="Z1152" i="1" s="1"/>
  <c r="Y1153" i="1"/>
  <c r="Z1153" i="1" s="1"/>
  <c r="Y1154" i="1"/>
  <c r="Z1154" i="1" s="1"/>
  <c r="Y1155" i="1"/>
  <c r="Z1155" i="1" s="1"/>
  <c r="Y1156" i="1"/>
  <c r="Z1156" i="1" s="1"/>
  <c r="Y1157" i="1"/>
  <c r="Z1157" i="1" s="1"/>
  <c r="Y1158" i="1"/>
  <c r="Z1158" i="1" s="1"/>
  <c r="Y1159" i="1"/>
  <c r="Z1159" i="1" s="1"/>
  <c r="Y1160" i="1"/>
  <c r="Z1160" i="1" s="1"/>
  <c r="Y1161" i="1"/>
  <c r="Z1161" i="1" s="1"/>
  <c r="Y1162" i="1"/>
  <c r="Z1162" i="1" s="1"/>
  <c r="Y1163" i="1"/>
  <c r="Z1163" i="1" s="1"/>
  <c r="Y1164" i="1"/>
  <c r="Z1164" i="1" s="1"/>
  <c r="Y1165" i="1"/>
  <c r="Z1165" i="1" s="1"/>
  <c r="Y1166" i="1"/>
  <c r="Z1166" i="1" s="1"/>
  <c r="Y1167" i="1"/>
  <c r="Z1167" i="1" s="1"/>
  <c r="Y1168" i="1"/>
  <c r="Z1168" i="1" s="1"/>
  <c r="Y1169" i="1"/>
  <c r="Z1169" i="1" s="1"/>
  <c r="Y1170" i="1"/>
  <c r="Z1170" i="1" s="1"/>
  <c r="Y1171" i="1"/>
  <c r="Z1171" i="1" s="1"/>
  <c r="Y1172" i="1"/>
  <c r="Z1172" i="1" s="1"/>
  <c r="Y1173" i="1"/>
  <c r="Z1173" i="1" s="1"/>
  <c r="Y1174" i="1"/>
  <c r="Z1174" i="1" s="1"/>
  <c r="Y1175" i="1"/>
  <c r="Z1175" i="1" s="1"/>
  <c r="Y1176" i="1"/>
  <c r="Z1176" i="1" s="1"/>
  <c r="Y1177" i="1"/>
  <c r="Z1177" i="1" s="1"/>
  <c r="Y1178" i="1"/>
  <c r="Z1178" i="1" s="1"/>
  <c r="Y1179" i="1"/>
  <c r="Z1179" i="1" s="1"/>
  <c r="Y1180" i="1"/>
  <c r="Z1180" i="1" s="1"/>
  <c r="Y1181" i="1"/>
  <c r="Z1181" i="1" s="1"/>
  <c r="Y1182" i="1"/>
  <c r="Z1182" i="1" s="1"/>
  <c r="Y1183" i="1"/>
  <c r="Z1183" i="1" s="1"/>
  <c r="Y1184" i="1"/>
  <c r="Z1184" i="1" s="1"/>
  <c r="Y1185" i="1"/>
  <c r="Z1185" i="1" s="1"/>
  <c r="Y1186" i="1"/>
  <c r="Z1186" i="1" s="1"/>
  <c r="Y1187" i="1"/>
  <c r="Z1187" i="1" s="1"/>
  <c r="Y1188" i="1"/>
  <c r="Z1188" i="1" s="1"/>
  <c r="Y1189" i="1"/>
  <c r="Z1189" i="1" s="1"/>
  <c r="Y1190" i="1"/>
  <c r="Z1190" i="1" s="1"/>
  <c r="Y1191" i="1"/>
  <c r="Z1191" i="1" s="1"/>
  <c r="Y1192" i="1"/>
  <c r="Y1193" i="1"/>
  <c r="Z1193" i="1" s="1"/>
  <c r="Y1194" i="1"/>
  <c r="Z1194" i="1" s="1"/>
  <c r="Y1195" i="1"/>
  <c r="Z1195" i="1" s="1"/>
  <c r="Y1196" i="1"/>
  <c r="Z1196" i="1" s="1"/>
  <c r="Y1197" i="1"/>
  <c r="Z1197" i="1" s="1"/>
  <c r="Y1198" i="1"/>
  <c r="Z1198" i="1" s="1"/>
  <c r="Y1199" i="1"/>
  <c r="Z1199" i="1" s="1"/>
  <c r="Y1200" i="1"/>
  <c r="Z1200" i="1" s="1"/>
  <c r="Y1201" i="1"/>
  <c r="Z1201" i="1" s="1"/>
  <c r="Y1202" i="1"/>
  <c r="Z1202" i="1" s="1"/>
  <c r="Y1203" i="1"/>
  <c r="Z1203" i="1" s="1"/>
  <c r="Y1204" i="1"/>
  <c r="Z1204" i="1" s="1"/>
  <c r="Y1205" i="1"/>
  <c r="Z1205" i="1" s="1"/>
  <c r="Y1206" i="1"/>
  <c r="Z1206" i="1" s="1"/>
  <c r="Y1207" i="1"/>
  <c r="Z1207" i="1" s="1"/>
  <c r="Y1208" i="1"/>
  <c r="Z1208" i="1" s="1"/>
  <c r="Y1209" i="1"/>
  <c r="Z1209" i="1" s="1"/>
  <c r="Y1210" i="1"/>
  <c r="Z1210" i="1" s="1"/>
  <c r="Y1211" i="1"/>
  <c r="Z1211" i="1" s="1"/>
  <c r="Y1212" i="1"/>
  <c r="Z1212" i="1" s="1"/>
  <c r="Y1213" i="1"/>
  <c r="Z1213" i="1" s="1"/>
  <c r="Y1214" i="1"/>
  <c r="Z1214" i="1" s="1"/>
  <c r="Y1215" i="1"/>
  <c r="Z1215" i="1" s="1"/>
  <c r="Y1216" i="1"/>
  <c r="Z1216" i="1" s="1"/>
  <c r="Y1217" i="1"/>
  <c r="Z1217" i="1" s="1"/>
  <c r="Y1218" i="1"/>
  <c r="Z1218" i="1" s="1"/>
  <c r="Y1219" i="1"/>
  <c r="Z1219" i="1" s="1"/>
  <c r="Y1220" i="1"/>
  <c r="Z1220" i="1" s="1"/>
  <c r="Y1221" i="1"/>
  <c r="Z1221" i="1" s="1"/>
  <c r="Y1222" i="1"/>
  <c r="Z1222" i="1" s="1"/>
  <c r="Y1223" i="1"/>
  <c r="Z1223" i="1" s="1"/>
  <c r="Y1224" i="1"/>
  <c r="Z1224" i="1" s="1"/>
  <c r="Y1225" i="1"/>
  <c r="Z1225" i="1" s="1"/>
  <c r="Y1226" i="1"/>
  <c r="Z1226" i="1" s="1"/>
  <c r="Y1227" i="1"/>
  <c r="Z1227" i="1" s="1"/>
  <c r="Y1228" i="1"/>
  <c r="Z1228" i="1" s="1"/>
  <c r="Y1229" i="1"/>
  <c r="Z1229" i="1" s="1"/>
  <c r="Y1230" i="1"/>
  <c r="Z1230" i="1" s="1"/>
  <c r="Y1231" i="1"/>
  <c r="Z1231" i="1" s="1"/>
  <c r="Y1232" i="1"/>
  <c r="Z1232" i="1" s="1"/>
  <c r="Y1233" i="1"/>
  <c r="Z1233" i="1" s="1"/>
  <c r="Y1234" i="1"/>
  <c r="Z1234" i="1" s="1"/>
  <c r="Y1235" i="1"/>
  <c r="Z1235" i="1" s="1"/>
  <c r="Y1236" i="1"/>
  <c r="Z1236" i="1" s="1"/>
  <c r="Y1237" i="1"/>
  <c r="Z1237" i="1" s="1"/>
  <c r="Y1238" i="1"/>
  <c r="Z1238" i="1" s="1"/>
  <c r="Y1239" i="1"/>
  <c r="Z1239" i="1" s="1"/>
  <c r="Y1240" i="1"/>
  <c r="Z1240" i="1" s="1"/>
  <c r="Y1241" i="1"/>
  <c r="Z1241" i="1" s="1"/>
  <c r="Y1242" i="1"/>
  <c r="Z1242" i="1" s="1"/>
  <c r="Y1243" i="1"/>
  <c r="Z1243" i="1" s="1"/>
  <c r="Y1244" i="1"/>
  <c r="Z1244" i="1" s="1"/>
  <c r="Y1245" i="1"/>
  <c r="Z1245" i="1" s="1"/>
  <c r="Y1246" i="1"/>
  <c r="Z1246" i="1" s="1"/>
  <c r="Y1247" i="1"/>
  <c r="Z1247" i="1" s="1"/>
  <c r="Y1248" i="1"/>
  <c r="Z1248" i="1" s="1"/>
  <c r="Y1249" i="1"/>
  <c r="Z1249" i="1" s="1"/>
  <c r="Y1250" i="1"/>
  <c r="Z1250" i="1" s="1"/>
  <c r="Y1251" i="1"/>
  <c r="Z1251" i="1" s="1"/>
  <c r="Y1252" i="1"/>
  <c r="Z1252" i="1" s="1"/>
  <c r="Y1253" i="1"/>
  <c r="Z1253" i="1" s="1"/>
  <c r="Y1254" i="1"/>
  <c r="Z1254" i="1" s="1"/>
  <c r="Y1255" i="1"/>
  <c r="Z1255" i="1" s="1"/>
  <c r="Y1256" i="1"/>
  <c r="Y1257" i="1"/>
  <c r="Z1257" i="1" s="1"/>
  <c r="Y1258" i="1"/>
  <c r="Z1258" i="1" s="1"/>
  <c r="Y1259" i="1"/>
  <c r="Z1259" i="1" s="1"/>
  <c r="Y1260" i="1"/>
  <c r="Z1260" i="1" s="1"/>
  <c r="Y1261" i="1"/>
  <c r="Z1261" i="1" s="1"/>
  <c r="Y1262" i="1"/>
  <c r="Z1262" i="1" s="1"/>
  <c r="Y1263" i="1"/>
  <c r="Z1263" i="1" s="1"/>
  <c r="Y1264" i="1"/>
  <c r="Z1264" i="1" s="1"/>
  <c r="Y1265" i="1"/>
  <c r="Z1265" i="1" s="1"/>
  <c r="Y1266" i="1"/>
  <c r="Z1266" i="1" s="1"/>
  <c r="Y1267" i="1"/>
  <c r="Z1267" i="1" s="1"/>
  <c r="Y1268" i="1"/>
  <c r="Z1268" i="1" s="1"/>
  <c r="Y1269" i="1"/>
  <c r="Z1269" i="1" s="1"/>
  <c r="Y1270" i="1"/>
  <c r="Z1270" i="1" s="1"/>
  <c r="Y1271" i="1"/>
  <c r="Z1271" i="1" s="1"/>
  <c r="Y1272" i="1"/>
  <c r="Z1272" i="1" s="1"/>
  <c r="Y1273" i="1"/>
  <c r="Z1273" i="1" s="1"/>
  <c r="Y1274" i="1"/>
  <c r="Z1274" i="1" s="1"/>
  <c r="Y1275" i="1"/>
  <c r="Z1275" i="1" s="1"/>
  <c r="Y1276" i="1"/>
  <c r="Z1276" i="1" s="1"/>
  <c r="Y1277" i="1"/>
  <c r="Z1277" i="1" s="1"/>
  <c r="Y1278" i="1"/>
  <c r="Z1278" i="1" s="1"/>
  <c r="Y1279" i="1"/>
  <c r="Z1279" i="1" s="1"/>
  <c r="Y1280" i="1"/>
  <c r="Z1280" i="1" s="1"/>
  <c r="Y1281" i="1"/>
  <c r="Z1281" i="1" s="1"/>
  <c r="Y1282" i="1"/>
  <c r="Z1282" i="1" s="1"/>
  <c r="Y1283" i="1"/>
  <c r="Z1283" i="1" s="1"/>
  <c r="Y1284" i="1"/>
  <c r="Z1284" i="1" s="1"/>
  <c r="Y1285" i="1"/>
  <c r="Z1285" i="1" s="1"/>
  <c r="Y1286" i="1"/>
  <c r="Z1286" i="1" s="1"/>
  <c r="Y1287" i="1"/>
  <c r="Z1287" i="1" s="1"/>
  <c r="Y1288" i="1"/>
  <c r="Z1288" i="1" s="1"/>
  <c r="Y1289" i="1"/>
  <c r="Z1289" i="1" s="1"/>
  <c r="Y1290" i="1"/>
  <c r="Z1290" i="1" s="1"/>
  <c r="Y1291" i="1"/>
  <c r="Z1291" i="1" s="1"/>
  <c r="Y1292" i="1"/>
  <c r="Z1292" i="1" s="1"/>
  <c r="Y1293" i="1"/>
  <c r="Z1293" i="1" s="1"/>
  <c r="Y1294" i="1"/>
  <c r="Z1294" i="1" s="1"/>
  <c r="Y1295" i="1"/>
  <c r="Z1295" i="1" s="1"/>
  <c r="Y1296" i="1"/>
  <c r="Z1296" i="1" s="1"/>
  <c r="Y1297" i="1"/>
  <c r="Z1297" i="1" s="1"/>
  <c r="Y1298" i="1"/>
  <c r="Z1298" i="1" s="1"/>
  <c r="Y1299" i="1"/>
  <c r="Z1299" i="1" s="1"/>
  <c r="Y1300" i="1"/>
  <c r="Z1300" i="1" s="1"/>
  <c r="Y1301" i="1"/>
  <c r="Z1301" i="1" s="1"/>
  <c r="Y1302" i="1"/>
  <c r="Z1302" i="1" s="1"/>
  <c r="Y1303" i="1"/>
  <c r="Z1303" i="1" s="1"/>
  <c r="Y1304" i="1"/>
  <c r="Z1304" i="1" s="1"/>
  <c r="Y1305" i="1"/>
  <c r="Z1305" i="1" s="1"/>
  <c r="Y1306" i="1"/>
  <c r="Z1306" i="1" s="1"/>
  <c r="Y1307" i="1"/>
  <c r="Z1307" i="1" s="1"/>
  <c r="Y1308" i="1"/>
  <c r="Z1308" i="1" s="1"/>
  <c r="Y1309" i="1"/>
  <c r="Z1309" i="1" s="1"/>
  <c r="Y1310" i="1"/>
  <c r="Z1310" i="1" s="1"/>
  <c r="Y1311" i="1"/>
  <c r="Z1311" i="1" s="1"/>
  <c r="Y1312" i="1"/>
  <c r="Z1312" i="1" s="1"/>
  <c r="Y1313" i="1"/>
  <c r="Z1313" i="1" s="1"/>
  <c r="Y1314" i="1"/>
  <c r="Z1314" i="1" s="1"/>
  <c r="Y1315" i="1"/>
  <c r="Z1315" i="1" s="1"/>
  <c r="Y1316" i="1"/>
  <c r="Z1316" i="1" s="1"/>
  <c r="Y1317" i="1"/>
  <c r="Z1317" i="1" s="1"/>
  <c r="Y1318" i="1"/>
  <c r="Z1318" i="1" s="1"/>
  <c r="Y1319" i="1"/>
  <c r="Z1319" i="1" s="1"/>
  <c r="Y1320" i="1"/>
  <c r="Z1320" i="1" s="1"/>
  <c r="Y1321" i="1"/>
  <c r="Z1321" i="1" s="1"/>
  <c r="Y1322" i="1"/>
  <c r="Z1322" i="1" s="1"/>
  <c r="Y1323" i="1"/>
  <c r="Z1323" i="1" s="1"/>
  <c r="Y1324" i="1"/>
  <c r="Z1324" i="1" s="1"/>
  <c r="Y1325" i="1"/>
  <c r="Z1325" i="1" s="1"/>
  <c r="Y1326" i="1"/>
  <c r="Z1326" i="1" s="1"/>
  <c r="Y1327" i="1"/>
  <c r="Z1327" i="1" s="1"/>
  <c r="Y1328" i="1"/>
  <c r="Y1329" i="1"/>
  <c r="Z1329" i="1" s="1"/>
  <c r="Y1330" i="1"/>
  <c r="Z1330" i="1" s="1"/>
  <c r="Y1331" i="1"/>
  <c r="Z1331" i="1" s="1"/>
  <c r="Y1332" i="1"/>
  <c r="Z1332" i="1" s="1"/>
  <c r="Y1333" i="1"/>
  <c r="Z1333" i="1" s="1"/>
  <c r="Y1334" i="1"/>
  <c r="Z1334" i="1" s="1"/>
  <c r="Y1335" i="1"/>
  <c r="Z1335" i="1" s="1"/>
  <c r="Y1336" i="1"/>
  <c r="Z1336" i="1" s="1"/>
  <c r="Y1337" i="1"/>
  <c r="Z1337" i="1" s="1"/>
  <c r="Y1338" i="1"/>
  <c r="Z1338" i="1" s="1"/>
  <c r="Y1339" i="1"/>
  <c r="Z1339" i="1" s="1"/>
  <c r="Y1340" i="1"/>
  <c r="Z1340" i="1" s="1"/>
  <c r="Y1341" i="1"/>
  <c r="Z1341" i="1" s="1"/>
  <c r="Y1342" i="1"/>
  <c r="Z1342" i="1" s="1"/>
  <c r="Y1343" i="1"/>
  <c r="Z1343" i="1" s="1"/>
  <c r="Y1344" i="1"/>
  <c r="Z1344" i="1" s="1"/>
  <c r="Y1345" i="1"/>
  <c r="Z1345" i="1" s="1"/>
  <c r="Y1346" i="1"/>
  <c r="Z1346" i="1" s="1"/>
  <c r="Y1347" i="1"/>
  <c r="Z1347" i="1" s="1"/>
  <c r="Y1348" i="1"/>
  <c r="Z1348" i="1" s="1"/>
  <c r="Y1349" i="1"/>
  <c r="Y1350" i="1"/>
  <c r="Z1350" i="1" s="1"/>
  <c r="Y1351" i="1"/>
  <c r="Z1351" i="1" s="1"/>
  <c r="Y1352" i="1"/>
  <c r="Z1352" i="1" s="1"/>
  <c r="Y1353" i="1"/>
  <c r="Z1353" i="1" s="1"/>
  <c r="Y1354" i="1"/>
  <c r="Z1354" i="1" s="1"/>
  <c r="Y1355" i="1"/>
  <c r="Z1355" i="1" s="1"/>
  <c r="Y1356" i="1"/>
  <c r="Z1356" i="1" s="1"/>
  <c r="Y1357" i="1"/>
  <c r="Z1357" i="1" s="1"/>
  <c r="Y1358" i="1"/>
  <c r="Z1358" i="1" s="1"/>
  <c r="Y1359" i="1"/>
  <c r="Z1359" i="1" s="1"/>
  <c r="Y1360" i="1"/>
  <c r="Z1360" i="1" s="1"/>
  <c r="Y1361" i="1"/>
  <c r="Z1361" i="1" s="1"/>
  <c r="Y1362" i="1"/>
  <c r="Z1362" i="1" s="1"/>
  <c r="Y1363" i="1"/>
  <c r="Z1363" i="1" s="1"/>
  <c r="Y1364" i="1"/>
  <c r="Z1364" i="1" s="1"/>
  <c r="Y1365" i="1"/>
  <c r="Z1365" i="1" s="1"/>
  <c r="Y1366" i="1"/>
  <c r="Z1366" i="1" s="1"/>
  <c r="Y1367" i="1"/>
  <c r="Z1367" i="1" s="1"/>
  <c r="Y1368" i="1"/>
  <c r="Z1368" i="1" s="1"/>
  <c r="Y1369" i="1"/>
  <c r="Z1369" i="1" s="1"/>
  <c r="Y1370" i="1"/>
  <c r="Z1370" i="1" s="1"/>
  <c r="Y1371" i="1"/>
  <c r="Z1371" i="1" s="1"/>
  <c r="Y1372" i="1"/>
  <c r="Z1372" i="1" s="1"/>
  <c r="Y1373" i="1"/>
  <c r="Z1373" i="1" s="1"/>
  <c r="Y1374" i="1"/>
  <c r="Z1374" i="1" s="1"/>
  <c r="Y1375" i="1"/>
  <c r="Z1375" i="1" s="1"/>
  <c r="Y1376" i="1"/>
  <c r="Z1376" i="1" s="1"/>
  <c r="Y1377" i="1"/>
  <c r="Z1377" i="1" s="1"/>
  <c r="Y1378" i="1"/>
  <c r="Z1378" i="1" s="1"/>
  <c r="Y1379" i="1"/>
  <c r="Z1379" i="1" s="1"/>
  <c r="Y1380" i="1"/>
  <c r="Z1380" i="1" s="1"/>
  <c r="Y1381" i="1"/>
  <c r="Z1381" i="1" s="1"/>
  <c r="Y1382" i="1"/>
  <c r="Z1382" i="1" s="1"/>
  <c r="Y1383" i="1"/>
  <c r="Z1383" i="1" s="1"/>
  <c r="Y1384" i="1"/>
  <c r="Z1384" i="1" s="1"/>
  <c r="Y1385" i="1"/>
  <c r="Z1385" i="1" s="1"/>
  <c r="Y1386" i="1"/>
  <c r="Z1386" i="1" s="1"/>
  <c r="Y1387" i="1"/>
  <c r="Z1387" i="1" s="1"/>
  <c r="Y1388" i="1"/>
  <c r="Z1388" i="1" s="1"/>
  <c r="Y1389" i="1"/>
  <c r="Z1389" i="1" s="1"/>
  <c r="Y1390" i="1"/>
  <c r="Z1390" i="1" s="1"/>
  <c r="Y1391" i="1"/>
  <c r="Z1391" i="1" s="1"/>
  <c r="Y1392" i="1"/>
  <c r="Z1392" i="1" s="1"/>
  <c r="Y1393" i="1"/>
  <c r="Z1393" i="1" s="1"/>
  <c r="Y1394" i="1"/>
  <c r="Z1394" i="1" s="1"/>
  <c r="Y1395" i="1"/>
  <c r="Z1395" i="1" s="1"/>
  <c r="Y1396" i="1"/>
  <c r="Z1396" i="1" s="1"/>
  <c r="Y1397" i="1"/>
  <c r="Z1397" i="1" s="1"/>
  <c r="Y1398" i="1"/>
  <c r="Z1398" i="1" s="1"/>
  <c r="Y1399" i="1"/>
  <c r="Z1399" i="1" s="1"/>
  <c r="Y1400" i="1"/>
  <c r="Z1400" i="1" s="1"/>
  <c r="Y1401" i="1"/>
  <c r="Z1401" i="1" s="1"/>
  <c r="Y1402" i="1"/>
  <c r="Z1402" i="1" s="1"/>
  <c r="Y1403" i="1"/>
  <c r="Z1403" i="1" s="1"/>
  <c r="Y1404" i="1"/>
  <c r="Z1404" i="1" s="1"/>
  <c r="Y1405" i="1"/>
  <c r="Z1405" i="1" s="1"/>
  <c r="Y1406" i="1"/>
  <c r="Z1406" i="1" s="1"/>
  <c r="Y1407" i="1"/>
  <c r="Z1407" i="1" s="1"/>
  <c r="Y1408" i="1"/>
  <c r="Z1408" i="1" s="1"/>
  <c r="Y1409" i="1"/>
  <c r="Z1409" i="1" s="1"/>
  <c r="Y1410" i="1"/>
  <c r="Z1410" i="1" s="1"/>
  <c r="Y1411" i="1"/>
  <c r="Z1411" i="1" s="1"/>
  <c r="Y1412" i="1"/>
  <c r="Z1412" i="1" s="1"/>
  <c r="Y1413" i="1"/>
  <c r="Z1413" i="1" s="1"/>
  <c r="Y1414" i="1"/>
  <c r="Z1414" i="1" s="1"/>
  <c r="Y1415" i="1"/>
  <c r="Z1415" i="1" s="1"/>
  <c r="Y1416" i="1"/>
  <c r="Z1416" i="1" s="1"/>
  <c r="Y1417" i="1"/>
  <c r="Z1417" i="1" s="1"/>
  <c r="Y1418" i="1"/>
  <c r="Z1418" i="1" s="1"/>
  <c r="Y1419" i="1"/>
  <c r="Z1419" i="1" s="1"/>
  <c r="Y1420" i="1"/>
  <c r="Z1420" i="1" s="1"/>
  <c r="Y1421" i="1"/>
  <c r="Z1421" i="1" s="1"/>
  <c r="Y1422" i="1"/>
  <c r="Z1422" i="1" s="1"/>
  <c r="Y1423" i="1"/>
  <c r="Z1423" i="1" s="1"/>
  <c r="Y1424" i="1"/>
  <c r="Z1424" i="1" s="1"/>
  <c r="Y1425" i="1"/>
  <c r="Z1425" i="1" s="1"/>
  <c r="Y1426" i="1"/>
  <c r="Z1426" i="1" s="1"/>
  <c r="Y1427" i="1"/>
  <c r="Z1427" i="1" s="1"/>
  <c r="Y1428" i="1"/>
  <c r="Z1428" i="1" s="1"/>
  <c r="Y1429" i="1"/>
  <c r="Z1429" i="1" s="1"/>
  <c r="Y1430" i="1"/>
  <c r="Z1430" i="1" s="1"/>
  <c r="Y1431" i="1"/>
  <c r="Z1431" i="1" s="1"/>
  <c r="Y1432" i="1"/>
  <c r="Z1432" i="1" s="1"/>
  <c r="Y1433" i="1"/>
  <c r="Z1433" i="1" s="1"/>
  <c r="Y1434" i="1"/>
  <c r="Z1434" i="1" s="1"/>
  <c r="Y1435" i="1"/>
  <c r="Z1435" i="1" s="1"/>
  <c r="Y1436" i="1"/>
  <c r="Z1436" i="1" s="1"/>
  <c r="Y1437" i="1"/>
  <c r="Z1437" i="1" s="1"/>
  <c r="Y1438" i="1"/>
  <c r="Z1438" i="1" s="1"/>
  <c r="Y1439" i="1"/>
  <c r="Z1439" i="1" s="1"/>
  <c r="Y1440" i="1"/>
  <c r="Z1440" i="1" s="1"/>
  <c r="Y1441" i="1"/>
  <c r="Z1441" i="1" s="1"/>
  <c r="Y1442" i="1"/>
  <c r="Z1442" i="1" s="1"/>
  <c r="Y1443" i="1"/>
  <c r="Z1443" i="1" s="1"/>
  <c r="Y1444" i="1"/>
  <c r="Z1444" i="1" s="1"/>
  <c r="Y1445" i="1"/>
  <c r="Z1445" i="1" s="1"/>
  <c r="Y1446" i="1"/>
  <c r="Z1446" i="1" s="1"/>
  <c r="Y1447" i="1"/>
  <c r="Z1447" i="1" s="1"/>
  <c r="Y1448" i="1"/>
  <c r="Z1448" i="1" s="1"/>
  <c r="Y1449" i="1"/>
  <c r="Z1449" i="1" s="1"/>
  <c r="Y1450" i="1"/>
  <c r="Z1450" i="1" s="1"/>
  <c r="Y1451" i="1"/>
  <c r="Z1451" i="1" s="1"/>
  <c r="Y1452" i="1"/>
  <c r="Z1452" i="1" s="1"/>
  <c r="Y1453" i="1"/>
  <c r="Z1453" i="1" s="1"/>
  <c r="Y1454" i="1"/>
  <c r="Z1454" i="1" s="1"/>
  <c r="Y1455" i="1"/>
  <c r="Z1455" i="1" s="1"/>
  <c r="Y1456" i="1"/>
  <c r="Z1456" i="1" s="1"/>
  <c r="Y1457" i="1"/>
  <c r="Z1457" i="1" s="1"/>
  <c r="Y1458" i="1"/>
  <c r="Z1458" i="1" s="1"/>
  <c r="Y1459" i="1"/>
  <c r="Z1459" i="1" s="1"/>
  <c r="Y1460" i="1"/>
  <c r="Z1460" i="1" s="1"/>
  <c r="Y1461" i="1"/>
  <c r="Z1461" i="1" s="1"/>
  <c r="Y1462" i="1"/>
  <c r="Z1462" i="1" s="1"/>
  <c r="Y1463" i="1"/>
  <c r="Z1463" i="1" s="1"/>
  <c r="Y1464" i="1"/>
  <c r="Z1464" i="1" s="1"/>
  <c r="Y1465" i="1"/>
  <c r="Z1465" i="1" s="1"/>
  <c r="Y1466" i="1"/>
  <c r="Z1466" i="1" s="1"/>
  <c r="Y1467" i="1"/>
  <c r="Z1467" i="1" s="1"/>
  <c r="Y1468" i="1"/>
  <c r="Z1468" i="1" s="1"/>
  <c r="Y1469" i="1"/>
  <c r="Z1469" i="1" s="1"/>
  <c r="Y1470" i="1"/>
  <c r="Z1470" i="1" s="1"/>
  <c r="Y1471" i="1"/>
  <c r="Z1471" i="1" s="1"/>
  <c r="Y1472" i="1"/>
  <c r="Z1472" i="1" s="1"/>
  <c r="Y1473" i="1"/>
  <c r="Z1473" i="1" s="1"/>
  <c r="Y1474" i="1"/>
  <c r="Z1474" i="1" s="1"/>
  <c r="Y1475" i="1"/>
  <c r="Z1475" i="1" s="1"/>
  <c r="Y1476" i="1"/>
  <c r="Z1476" i="1" s="1"/>
  <c r="Y1477" i="1"/>
  <c r="Z1477" i="1" s="1"/>
  <c r="Y1478" i="1"/>
  <c r="Z1478" i="1" s="1"/>
  <c r="Y1479" i="1"/>
  <c r="Z1479" i="1" s="1"/>
  <c r="Y1480" i="1"/>
  <c r="Z1480" i="1" s="1"/>
  <c r="Y1481" i="1"/>
  <c r="Z1481" i="1" s="1"/>
  <c r="Y1482" i="1"/>
  <c r="Z1482" i="1" s="1"/>
  <c r="Y1483" i="1"/>
  <c r="Z1483" i="1" s="1"/>
  <c r="Y1484" i="1"/>
  <c r="Z1484" i="1" s="1"/>
  <c r="Y1485" i="1"/>
  <c r="Z1485" i="1" s="1"/>
  <c r="Y1486" i="1"/>
  <c r="Z1486" i="1" s="1"/>
  <c r="Y1487" i="1"/>
  <c r="Z1487" i="1" s="1"/>
  <c r="Y1488" i="1"/>
  <c r="Z1488" i="1" s="1"/>
  <c r="Y1489" i="1"/>
  <c r="Z1489" i="1" s="1"/>
  <c r="Y1490" i="1"/>
  <c r="Z1490" i="1" s="1"/>
  <c r="Y1491" i="1"/>
  <c r="Z1491" i="1" s="1"/>
  <c r="Y1492" i="1"/>
  <c r="Z1492" i="1" s="1"/>
  <c r="Y1493" i="1"/>
  <c r="Z1493" i="1" s="1"/>
  <c r="Y1494" i="1"/>
  <c r="Z1494" i="1" s="1"/>
  <c r="Y1495" i="1"/>
  <c r="Z1495" i="1" s="1"/>
  <c r="Y1496" i="1"/>
  <c r="Z1496" i="1" s="1"/>
  <c r="Y1497" i="1"/>
  <c r="Z1497" i="1" s="1"/>
  <c r="Y1498" i="1"/>
  <c r="Z1498" i="1" s="1"/>
  <c r="Y1499" i="1"/>
  <c r="Z1499" i="1" s="1"/>
  <c r="Y1500" i="1"/>
  <c r="Z1500" i="1" s="1"/>
  <c r="Y1501" i="1"/>
  <c r="Z1501" i="1" s="1"/>
  <c r="Y1502" i="1"/>
  <c r="Z1502" i="1" s="1"/>
  <c r="Y1503" i="1"/>
  <c r="Z1503" i="1" s="1"/>
  <c r="Y1504" i="1"/>
  <c r="Z1504" i="1" s="1"/>
  <c r="Y1505" i="1"/>
  <c r="Z1505" i="1" s="1"/>
  <c r="Y1506" i="1"/>
  <c r="Z1506" i="1" s="1"/>
  <c r="Y1507" i="1"/>
  <c r="Z1507" i="1" s="1"/>
  <c r="Y1508" i="1"/>
  <c r="Z1508" i="1" s="1"/>
  <c r="Y1509" i="1"/>
  <c r="Z1509" i="1" s="1"/>
  <c r="Y1510" i="1"/>
  <c r="Z1510" i="1" s="1"/>
  <c r="Y1511" i="1"/>
  <c r="Z1511" i="1" s="1"/>
  <c r="Y1512" i="1"/>
  <c r="Z1512" i="1" s="1"/>
  <c r="Y1513" i="1"/>
  <c r="Z1513" i="1" s="1"/>
  <c r="Y1514" i="1"/>
  <c r="Z1514" i="1" s="1"/>
  <c r="Y1515" i="1"/>
  <c r="Z1515" i="1" s="1"/>
  <c r="Y1516" i="1"/>
  <c r="Z1516" i="1" s="1"/>
  <c r="Y1517" i="1"/>
  <c r="Z1517" i="1" s="1"/>
  <c r="Y1518" i="1"/>
  <c r="Z1518" i="1" s="1"/>
  <c r="Y1519" i="1"/>
  <c r="Z1519" i="1" s="1"/>
  <c r="Y1520" i="1"/>
  <c r="Z1520" i="1" s="1"/>
  <c r="Y1521" i="1"/>
  <c r="Z1521" i="1" s="1"/>
  <c r="Y1522" i="1"/>
  <c r="Z1522" i="1" s="1"/>
  <c r="Y1523" i="1"/>
  <c r="Z1523" i="1" s="1"/>
  <c r="Y1524" i="1"/>
  <c r="Z1524" i="1" s="1"/>
  <c r="Y1525" i="1"/>
  <c r="Z1525" i="1" s="1"/>
  <c r="Y1526" i="1"/>
  <c r="Z1526" i="1" s="1"/>
  <c r="Y1527" i="1"/>
  <c r="Z1527" i="1" s="1"/>
  <c r="Y1528" i="1"/>
  <c r="Z1528" i="1" s="1"/>
  <c r="Y1529" i="1"/>
  <c r="Z1529" i="1" s="1"/>
  <c r="Y1530" i="1"/>
  <c r="Z1530" i="1" s="1"/>
  <c r="Y1531" i="1"/>
  <c r="Z1531" i="1" s="1"/>
  <c r="Y1532" i="1"/>
  <c r="Z1532" i="1" s="1"/>
  <c r="Y1533" i="1"/>
  <c r="Z1533" i="1" s="1"/>
  <c r="Y1534" i="1"/>
  <c r="Z1534" i="1" s="1"/>
  <c r="Y1535" i="1"/>
  <c r="Z1535" i="1" s="1"/>
  <c r="Y1536" i="1"/>
  <c r="Z1536" i="1" s="1"/>
  <c r="Y1537" i="1"/>
  <c r="Z1537" i="1" s="1"/>
  <c r="Y1538" i="1"/>
  <c r="Z1538" i="1" s="1"/>
  <c r="Y1539" i="1"/>
  <c r="Z1539" i="1" s="1"/>
  <c r="Y1540" i="1"/>
  <c r="Z1540" i="1" s="1"/>
  <c r="Y1541" i="1"/>
  <c r="Z1541" i="1" s="1"/>
  <c r="Y1542" i="1"/>
  <c r="Z1542" i="1" s="1"/>
  <c r="Y1543" i="1"/>
  <c r="Z1543" i="1" s="1"/>
  <c r="Y1544" i="1"/>
  <c r="Z1544" i="1" s="1"/>
  <c r="Y1545" i="1"/>
  <c r="Z1545" i="1" s="1"/>
  <c r="Y1546" i="1"/>
  <c r="Z1546" i="1" s="1"/>
  <c r="Y1547" i="1"/>
  <c r="Z1547" i="1" s="1"/>
  <c r="Y1548" i="1"/>
  <c r="Z1548" i="1" s="1"/>
  <c r="Y1549" i="1"/>
  <c r="Z1549" i="1" s="1"/>
  <c r="Y1550" i="1"/>
  <c r="Z1550" i="1" s="1"/>
  <c r="Y1551" i="1"/>
  <c r="Z1551" i="1" s="1"/>
  <c r="Y1552" i="1"/>
  <c r="Z1552" i="1" s="1"/>
  <c r="Y1553" i="1"/>
  <c r="Z1553" i="1" s="1"/>
  <c r="Y1554" i="1"/>
  <c r="Z1554" i="1" s="1"/>
  <c r="Y1555" i="1"/>
  <c r="Z1555" i="1" s="1"/>
  <c r="Y1556" i="1"/>
  <c r="Z1556" i="1" s="1"/>
  <c r="Y1557" i="1"/>
  <c r="Z1557" i="1" s="1"/>
  <c r="Y1558" i="1"/>
  <c r="Z1558" i="1" s="1"/>
  <c r="Y1559" i="1"/>
  <c r="Z1559" i="1" s="1"/>
  <c r="Y1560" i="1"/>
  <c r="Z1560" i="1" s="1"/>
  <c r="Y1561" i="1"/>
  <c r="Z1561" i="1" s="1"/>
  <c r="Y1562" i="1"/>
  <c r="Z1562" i="1" s="1"/>
  <c r="Y1563" i="1"/>
  <c r="Z1563" i="1" s="1"/>
  <c r="Y1564" i="1"/>
  <c r="Z1564" i="1" s="1"/>
  <c r="Y1565" i="1"/>
  <c r="Z1565" i="1" s="1"/>
  <c r="Y1566" i="1"/>
  <c r="Z1566" i="1" s="1"/>
  <c r="Y1567" i="1"/>
  <c r="Z1567" i="1" s="1"/>
  <c r="Y1568" i="1"/>
  <c r="Z1568" i="1" s="1"/>
  <c r="Y1569" i="1"/>
  <c r="Z1569" i="1" s="1"/>
  <c r="Y1570" i="1"/>
  <c r="Z1570" i="1" s="1"/>
  <c r="Y1571" i="1"/>
  <c r="Z1571" i="1" s="1"/>
  <c r="Y1572" i="1"/>
  <c r="Z1572" i="1" s="1"/>
  <c r="Y1573" i="1"/>
  <c r="Z1573" i="1" s="1"/>
  <c r="Y1574" i="1"/>
  <c r="Z1574" i="1" s="1"/>
  <c r="Y1575" i="1"/>
  <c r="Z1575" i="1" s="1"/>
  <c r="Y1576" i="1"/>
  <c r="Z1576" i="1" s="1"/>
  <c r="Y1577" i="1"/>
  <c r="Z1577" i="1" s="1"/>
  <c r="Y1578" i="1"/>
  <c r="Z1578" i="1" s="1"/>
  <c r="Y1579" i="1"/>
  <c r="Z1579" i="1" s="1"/>
  <c r="Y1580" i="1"/>
  <c r="Z1580" i="1" s="1"/>
  <c r="Y1581" i="1"/>
  <c r="Z1581" i="1" s="1"/>
  <c r="Y1582" i="1"/>
  <c r="Z1582" i="1" s="1"/>
  <c r="Y1583" i="1"/>
  <c r="Z1583" i="1" s="1"/>
  <c r="Y1584" i="1"/>
  <c r="Z1584" i="1" s="1"/>
  <c r="Y1585" i="1"/>
  <c r="Z1585" i="1" s="1"/>
  <c r="Y1586" i="1"/>
  <c r="Z1586" i="1" s="1"/>
  <c r="Y1587" i="1"/>
  <c r="Z1587" i="1" s="1"/>
  <c r="Y1588" i="1"/>
  <c r="Z1588" i="1" s="1"/>
  <c r="Y1589" i="1"/>
  <c r="Z1589" i="1" s="1"/>
  <c r="Y1590" i="1"/>
  <c r="Z1590" i="1" s="1"/>
  <c r="Y1591" i="1"/>
  <c r="Z1591" i="1" s="1"/>
  <c r="Y1592" i="1"/>
  <c r="Z1592" i="1" s="1"/>
  <c r="Y1593" i="1"/>
  <c r="Z1593" i="1" s="1"/>
  <c r="Y1594" i="1"/>
  <c r="Z1594" i="1" s="1"/>
  <c r="Y1595" i="1"/>
  <c r="Z1595" i="1" s="1"/>
  <c r="Y1596" i="1"/>
  <c r="Z1596" i="1" s="1"/>
  <c r="Y1597" i="1"/>
  <c r="Z1597" i="1" s="1"/>
  <c r="Y1598" i="1"/>
  <c r="Z1598" i="1" s="1"/>
  <c r="Y1599" i="1"/>
  <c r="Z1599" i="1" s="1"/>
  <c r="Y1600" i="1"/>
  <c r="Z1600" i="1" s="1"/>
  <c r="Y1601" i="1"/>
  <c r="Z1601" i="1" s="1"/>
  <c r="Y1602" i="1"/>
  <c r="Z1602" i="1" s="1"/>
  <c r="Y1603" i="1"/>
  <c r="Z1603" i="1" s="1"/>
  <c r="Y1604" i="1"/>
  <c r="Z1604" i="1" s="1"/>
  <c r="Y1605" i="1"/>
  <c r="Z1605" i="1" s="1"/>
  <c r="Y1606" i="1"/>
  <c r="Z1606" i="1" s="1"/>
  <c r="Y1607" i="1"/>
  <c r="Z1607" i="1" s="1"/>
  <c r="Y1608" i="1"/>
  <c r="Z1608" i="1" s="1"/>
  <c r="Y1609" i="1"/>
  <c r="Z1609" i="1" s="1"/>
  <c r="Y1610" i="1"/>
  <c r="Z1610" i="1" s="1"/>
  <c r="Y1611" i="1"/>
  <c r="Z1611" i="1" s="1"/>
  <c r="Y1612" i="1"/>
  <c r="Z1612" i="1" s="1"/>
  <c r="Y1613" i="1"/>
  <c r="Z1613" i="1" s="1"/>
  <c r="Y1614" i="1"/>
  <c r="Z1614" i="1" s="1"/>
  <c r="Y1615" i="1"/>
  <c r="Z1615" i="1" s="1"/>
  <c r="Y1616" i="1"/>
  <c r="Z1616" i="1" s="1"/>
  <c r="Y1617" i="1"/>
  <c r="Z1617" i="1" s="1"/>
  <c r="Y1618" i="1"/>
  <c r="Z1618" i="1" s="1"/>
  <c r="Y1619" i="1"/>
  <c r="Z1619" i="1" s="1"/>
  <c r="Y1620" i="1"/>
  <c r="Z1620" i="1" s="1"/>
  <c r="Y1621" i="1"/>
  <c r="Z1621" i="1" s="1"/>
  <c r="Y1622" i="1"/>
  <c r="Z1622" i="1" s="1"/>
  <c r="Y1623" i="1"/>
  <c r="Z1623" i="1" s="1"/>
  <c r="Y1624" i="1"/>
  <c r="Z1624" i="1" s="1"/>
  <c r="Y1625" i="1"/>
  <c r="Z1625" i="1" s="1"/>
  <c r="Y1626" i="1"/>
  <c r="Z1626" i="1" s="1"/>
  <c r="Y1627" i="1"/>
  <c r="Z1627" i="1" s="1"/>
  <c r="Y1628" i="1"/>
  <c r="Z1628" i="1" s="1"/>
  <c r="Y1629" i="1"/>
  <c r="Z1629" i="1" s="1"/>
  <c r="Y1630" i="1"/>
  <c r="Z1630" i="1" s="1"/>
  <c r="Y1631" i="1"/>
  <c r="Z1631" i="1" s="1"/>
  <c r="Y1632" i="1"/>
  <c r="Z1632" i="1" s="1"/>
  <c r="Y1633" i="1"/>
  <c r="Z1633" i="1" s="1"/>
  <c r="Y1634" i="1"/>
  <c r="Z1634" i="1" s="1"/>
  <c r="Y1635" i="1"/>
  <c r="Z1635" i="1" s="1"/>
  <c r="Y1636" i="1"/>
  <c r="Z1636" i="1" s="1"/>
  <c r="Y1637" i="1"/>
  <c r="Y1638" i="1"/>
  <c r="Z1638" i="1" s="1"/>
  <c r="Y1639" i="1"/>
  <c r="Z1639" i="1" s="1"/>
  <c r="Y1640" i="1"/>
  <c r="Z1640" i="1" s="1"/>
  <c r="Y1641" i="1"/>
  <c r="Z1641" i="1" s="1"/>
  <c r="Y1642" i="1"/>
  <c r="Z1642" i="1" s="1"/>
  <c r="Y1643" i="1"/>
  <c r="Z1643" i="1" s="1"/>
  <c r="Y1644" i="1"/>
  <c r="Z1644" i="1" s="1"/>
  <c r="Y1645" i="1"/>
  <c r="Z1645" i="1" s="1"/>
  <c r="Y1646" i="1"/>
  <c r="Z1646" i="1" s="1"/>
  <c r="Y1647" i="1"/>
  <c r="Y1648" i="1"/>
  <c r="Z1648" i="1" s="1"/>
  <c r="Y1649" i="1"/>
  <c r="Z1649" i="1" s="1"/>
  <c r="Y1650" i="1"/>
  <c r="Z1650" i="1" s="1"/>
  <c r="Y1651" i="1"/>
  <c r="Z1651" i="1" s="1"/>
  <c r="Y1652" i="1"/>
  <c r="Z1652" i="1" s="1"/>
  <c r="Y1653" i="1"/>
  <c r="Z1653" i="1" s="1"/>
  <c r="Y1654" i="1"/>
  <c r="Z1654" i="1" s="1"/>
  <c r="Y1655" i="1"/>
  <c r="Y1656" i="1"/>
  <c r="Z1656" i="1" s="1"/>
  <c r="Y1657" i="1"/>
  <c r="Z1657" i="1" s="1"/>
  <c r="Y1658" i="1"/>
  <c r="Z1658" i="1" s="1"/>
  <c r="Y1659" i="1"/>
  <c r="Z1659" i="1" s="1"/>
  <c r="Y1660" i="1"/>
  <c r="Z1660" i="1" s="1"/>
  <c r="Y1661" i="1"/>
  <c r="Z1661" i="1" s="1"/>
  <c r="Y1662" i="1"/>
  <c r="Z1662" i="1" s="1"/>
  <c r="Y1663" i="1"/>
  <c r="Y1664" i="1"/>
  <c r="Z1664" i="1" s="1"/>
  <c r="Y1665" i="1"/>
  <c r="Z1665" i="1" s="1"/>
  <c r="Y1666" i="1"/>
  <c r="Z1666" i="1" s="1"/>
  <c r="Y1667" i="1"/>
  <c r="Z1667" i="1" s="1"/>
  <c r="Y1668" i="1"/>
  <c r="Z1668" i="1" s="1"/>
  <c r="Y1669" i="1"/>
  <c r="Z1669" i="1" s="1"/>
  <c r="Y1670" i="1"/>
  <c r="Z1670" i="1" s="1"/>
  <c r="Y1671" i="1"/>
  <c r="Y1672" i="1"/>
  <c r="Z1672" i="1" s="1"/>
  <c r="Y1673" i="1"/>
  <c r="Z1673" i="1" s="1"/>
  <c r="Y1674" i="1"/>
  <c r="Z1674" i="1" s="1"/>
  <c r="Y1675" i="1"/>
  <c r="Z1675" i="1" s="1"/>
  <c r="Y1676" i="1"/>
  <c r="Z1676" i="1" s="1"/>
  <c r="Y1677" i="1"/>
  <c r="Z1677" i="1" s="1"/>
  <c r="Y1678" i="1"/>
  <c r="Z1678" i="1" s="1"/>
  <c r="Y1679" i="1"/>
  <c r="Y1680" i="1"/>
  <c r="Z1680" i="1" s="1"/>
  <c r="Y1681" i="1"/>
  <c r="Z1681" i="1" s="1"/>
  <c r="Y1682" i="1"/>
  <c r="Z1682" i="1" s="1"/>
  <c r="Y1683" i="1"/>
  <c r="Z1683" i="1" s="1"/>
  <c r="Y1684" i="1"/>
  <c r="Z1684" i="1" s="1"/>
  <c r="Y1685" i="1"/>
  <c r="Z1685" i="1" s="1"/>
  <c r="Y1686" i="1"/>
  <c r="Z1686" i="1" s="1"/>
  <c r="Y1687" i="1"/>
  <c r="Y1688" i="1"/>
  <c r="Z1688" i="1" s="1"/>
  <c r="Y1689" i="1"/>
  <c r="Z1689" i="1" s="1"/>
  <c r="Y1690" i="1"/>
  <c r="Z1690" i="1" s="1"/>
  <c r="Y1691" i="1"/>
  <c r="Z1691" i="1" s="1"/>
  <c r="Y1692" i="1"/>
  <c r="Z1692" i="1" s="1"/>
  <c r="Y1693" i="1"/>
  <c r="Z1693" i="1" s="1"/>
  <c r="Y1694" i="1"/>
  <c r="Z1694" i="1" s="1"/>
  <c r="Y1695" i="1"/>
  <c r="Y1696" i="1"/>
  <c r="Z1696" i="1" s="1"/>
  <c r="Y1697" i="1"/>
  <c r="Z1697" i="1" s="1"/>
  <c r="Y1698" i="1"/>
  <c r="Z1698" i="1" s="1"/>
  <c r="Y1699" i="1"/>
  <c r="Z1699" i="1" s="1"/>
  <c r="Y1700" i="1"/>
  <c r="Z1700" i="1" s="1"/>
  <c r="Y1701" i="1"/>
  <c r="Z1701" i="1" s="1"/>
  <c r="Y1702" i="1"/>
  <c r="Z1702" i="1" s="1"/>
  <c r="Y1703" i="1"/>
  <c r="Y1704" i="1"/>
  <c r="Z1704" i="1" s="1"/>
  <c r="Y1705" i="1"/>
  <c r="Z1705" i="1" s="1"/>
  <c r="Y1706" i="1"/>
  <c r="Z1706" i="1" s="1"/>
  <c r="Y1707" i="1"/>
  <c r="Z1707" i="1" s="1"/>
  <c r="Y1708" i="1"/>
  <c r="Z1708" i="1" s="1"/>
  <c r="Y1709" i="1"/>
  <c r="Z1709" i="1" s="1"/>
  <c r="Y1710" i="1"/>
  <c r="Z1710" i="1" s="1"/>
  <c r="Y1711" i="1"/>
  <c r="Y1712" i="1"/>
  <c r="Z1712" i="1" s="1"/>
  <c r="Y1713" i="1"/>
  <c r="Z1713" i="1" s="1"/>
  <c r="Y1714" i="1"/>
  <c r="Z1714" i="1" s="1"/>
  <c r="Y1715" i="1"/>
  <c r="Z1715" i="1" s="1"/>
  <c r="Y1716" i="1"/>
  <c r="Z1716" i="1" s="1"/>
  <c r="Y1717" i="1"/>
  <c r="Z1717" i="1" s="1"/>
  <c r="Y1718" i="1"/>
  <c r="Z1718" i="1" s="1"/>
  <c r="Y1719" i="1"/>
  <c r="Y1720" i="1"/>
  <c r="Z1720" i="1" s="1"/>
  <c r="Y1721" i="1"/>
  <c r="Z1721" i="1" s="1"/>
  <c r="Y1722" i="1"/>
  <c r="Z1722" i="1" s="1"/>
  <c r="Y1723" i="1"/>
  <c r="Z1723" i="1" s="1"/>
  <c r="Y1724" i="1"/>
  <c r="Z1724" i="1" s="1"/>
  <c r="Y1725" i="1"/>
  <c r="Z1725" i="1" s="1"/>
  <c r="Y1726" i="1"/>
  <c r="Z1726" i="1" s="1"/>
  <c r="Y1727" i="1"/>
  <c r="Y1728" i="1"/>
  <c r="Z1728" i="1" s="1"/>
  <c r="Y1729" i="1"/>
  <c r="Z1729" i="1" s="1"/>
  <c r="Y1730" i="1"/>
  <c r="Z1730" i="1" s="1"/>
  <c r="Y1731" i="1"/>
  <c r="Z1731" i="1" s="1"/>
  <c r="Y1732" i="1"/>
  <c r="Z1732" i="1" s="1"/>
  <c r="Y1733" i="1"/>
  <c r="Z1733" i="1" s="1"/>
  <c r="Y1734" i="1"/>
  <c r="Z1734" i="1" s="1"/>
  <c r="Y1735" i="1"/>
  <c r="Y1736" i="1"/>
  <c r="Z1736" i="1" s="1"/>
  <c r="Y1737" i="1"/>
  <c r="Z1737" i="1" s="1"/>
  <c r="Y1738" i="1"/>
  <c r="Z1738" i="1" s="1"/>
  <c r="Y1739" i="1"/>
  <c r="Z1739" i="1" s="1"/>
  <c r="Y1740" i="1"/>
  <c r="Z1740" i="1" s="1"/>
  <c r="Y1741" i="1"/>
  <c r="Z1741" i="1" s="1"/>
  <c r="Y1742" i="1"/>
  <c r="Z1742" i="1" s="1"/>
  <c r="Y1743" i="1"/>
  <c r="Y1744" i="1"/>
  <c r="Z1744" i="1" s="1"/>
  <c r="Y1745" i="1"/>
  <c r="Z1745" i="1" s="1"/>
  <c r="Y1746" i="1"/>
  <c r="Z1746" i="1" s="1"/>
  <c r="Y1747" i="1"/>
  <c r="Z1747" i="1" s="1"/>
  <c r="Y1748" i="1"/>
  <c r="Z1748" i="1" s="1"/>
  <c r="Y1749" i="1"/>
  <c r="Z1749" i="1" s="1"/>
  <c r="Y1750" i="1"/>
  <c r="Z1750" i="1" s="1"/>
  <c r="Y1751" i="1"/>
  <c r="Y1752" i="1"/>
  <c r="Z1752" i="1" s="1"/>
  <c r="Y1753" i="1"/>
  <c r="Z1753" i="1" s="1"/>
  <c r="Y1754" i="1"/>
  <c r="Z1754" i="1" s="1"/>
  <c r="Y1755" i="1"/>
  <c r="Z1755" i="1" s="1"/>
  <c r="Y1756" i="1"/>
  <c r="Z1756" i="1" s="1"/>
  <c r="Y1757" i="1"/>
  <c r="Z1757" i="1" s="1"/>
  <c r="Y1758" i="1"/>
  <c r="Z1758" i="1" s="1"/>
  <c r="Y1759" i="1"/>
  <c r="Y1760" i="1"/>
  <c r="Z1760" i="1" s="1"/>
  <c r="Y1761" i="1"/>
  <c r="Z1761" i="1" s="1"/>
  <c r="Y1762" i="1"/>
  <c r="Z1762" i="1" s="1"/>
  <c r="Y1763" i="1"/>
  <c r="Z1763" i="1" s="1"/>
  <c r="Y1764" i="1"/>
  <c r="Z1764" i="1" s="1"/>
  <c r="Y1765" i="1"/>
  <c r="Z1765" i="1" s="1"/>
  <c r="Y1766" i="1"/>
  <c r="Z1766" i="1" s="1"/>
  <c r="Y1767" i="1"/>
  <c r="Y1768" i="1"/>
  <c r="Z1768" i="1" s="1"/>
  <c r="Y1769" i="1"/>
  <c r="Z1769" i="1" s="1"/>
  <c r="Y1770" i="1"/>
  <c r="Z1770" i="1" s="1"/>
  <c r="Y1771" i="1"/>
  <c r="Z1771" i="1" s="1"/>
  <c r="Y1772" i="1"/>
  <c r="Z1772" i="1" s="1"/>
  <c r="Y1773" i="1"/>
  <c r="Z1773" i="1" s="1"/>
  <c r="Y1774" i="1"/>
  <c r="Z1774" i="1" s="1"/>
  <c r="Y1775" i="1"/>
  <c r="Y1776" i="1"/>
  <c r="Z1776" i="1" s="1"/>
  <c r="Y1777" i="1"/>
  <c r="Z1777" i="1" s="1"/>
  <c r="Y1778" i="1"/>
  <c r="Z1778" i="1" s="1"/>
  <c r="Y1779" i="1"/>
  <c r="Z1779" i="1" s="1"/>
  <c r="Y1780" i="1"/>
  <c r="Z1780" i="1" s="1"/>
  <c r="Y1781" i="1"/>
  <c r="Z1781" i="1" s="1"/>
  <c r="Y1782" i="1"/>
  <c r="Z1782" i="1" s="1"/>
  <c r="Y1783" i="1"/>
  <c r="Y1784" i="1"/>
  <c r="Z1784" i="1" s="1"/>
  <c r="Y1785" i="1"/>
  <c r="Z1785" i="1" s="1"/>
  <c r="Y1786" i="1"/>
  <c r="Z1786" i="1" s="1"/>
  <c r="Y1787" i="1"/>
  <c r="Z1787" i="1" s="1"/>
  <c r="Y1788" i="1"/>
  <c r="Z1788" i="1" s="1"/>
  <c r="Y1789" i="1"/>
  <c r="Z1789" i="1" s="1"/>
  <c r="Y1790" i="1"/>
  <c r="Z1790" i="1" s="1"/>
  <c r="Y1791" i="1"/>
  <c r="Y1792" i="1"/>
  <c r="Z1792" i="1" s="1"/>
  <c r="Y1793" i="1"/>
  <c r="Z1793" i="1" s="1"/>
  <c r="Y1794" i="1"/>
  <c r="Z1794" i="1" s="1"/>
  <c r="Y1795" i="1"/>
  <c r="Z1795" i="1" s="1"/>
  <c r="Y1796" i="1"/>
  <c r="Z1796" i="1" s="1"/>
  <c r="Y1797" i="1"/>
  <c r="Z1797" i="1" s="1"/>
  <c r="Y1798" i="1"/>
  <c r="Z1798" i="1" s="1"/>
  <c r="Y1799" i="1"/>
  <c r="Y1800" i="1"/>
  <c r="Z1800" i="1" s="1"/>
  <c r="Y1801" i="1"/>
  <c r="Z1801" i="1" s="1"/>
  <c r="Y1802" i="1"/>
  <c r="Z1802" i="1" s="1"/>
  <c r="Y1803" i="1"/>
  <c r="Z1803" i="1" s="1"/>
  <c r="Y1804" i="1"/>
  <c r="Z1804" i="1" s="1"/>
  <c r="Y1805" i="1"/>
  <c r="Z1805" i="1" s="1"/>
  <c r="Y1806" i="1"/>
  <c r="Z1806" i="1" s="1"/>
  <c r="Y1807" i="1"/>
  <c r="Y1808" i="1"/>
  <c r="Z1808" i="1" s="1"/>
  <c r="Y1809" i="1"/>
  <c r="Z1809" i="1" s="1"/>
  <c r="Y1810" i="1"/>
  <c r="Z1810" i="1" s="1"/>
  <c r="Y1811" i="1"/>
  <c r="Z1811" i="1" s="1"/>
  <c r="Y1812" i="1"/>
  <c r="Z1812" i="1" s="1"/>
  <c r="Y1813" i="1"/>
  <c r="Z1813" i="1" s="1"/>
  <c r="Y1814" i="1"/>
  <c r="Z1814" i="1" s="1"/>
  <c r="Y1815" i="1"/>
  <c r="Y1816" i="1"/>
  <c r="Z1816" i="1" s="1"/>
  <c r="Y1817" i="1"/>
  <c r="Z1817" i="1" s="1"/>
  <c r="Y1818" i="1"/>
  <c r="Z1818" i="1" s="1"/>
  <c r="Y1819" i="1"/>
  <c r="Z1819" i="1" s="1"/>
  <c r="Y1820" i="1"/>
  <c r="Z1820" i="1" s="1"/>
  <c r="Y1821" i="1"/>
  <c r="Z1821" i="1" s="1"/>
  <c r="Y1822" i="1"/>
  <c r="Z1822" i="1" s="1"/>
  <c r="Y1823" i="1"/>
  <c r="Y1824" i="1"/>
  <c r="Z1824" i="1" s="1"/>
  <c r="Y1825" i="1"/>
  <c r="Z1825" i="1" s="1"/>
  <c r="Y1826" i="1"/>
  <c r="Z1826" i="1" s="1"/>
  <c r="Y1827" i="1"/>
  <c r="Z1827" i="1" s="1"/>
  <c r="Y1828" i="1"/>
  <c r="Z1828" i="1" s="1"/>
  <c r="Y1829" i="1"/>
  <c r="Z1829" i="1" s="1"/>
  <c r="Y1830" i="1"/>
  <c r="Z1830" i="1" s="1"/>
  <c r="Y1831" i="1"/>
  <c r="Y1832" i="1"/>
  <c r="Z1832" i="1" s="1"/>
  <c r="Y1833" i="1"/>
  <c r="Z1833" i="1" s="1"/>
  <c r="Y1834" i="1"/>
  <c r="Z1834" i="1" s="1"/>
  <c r="Y1835" i="1"/>
  <c r="Z1835" i="1" s="1"/>
  <c r="Y1836" i="1"/>
  <c r="Z1836" i="1" s="1"/>
  <c r="Y1837" i="1"/>
  <c r="Z1837" i="1" s="1"/>
  <c r="Y1838" i="1"/>
  <c r="Z1838" i="1" s="1"/>
  <c r="Y1839" i="1"/>
  <c r="Y1840" i="1"/>
  <c r="Z1840" i="1" s="1"/>
  <c r="Y1841" i="1"/>
  <c r="Z1841" i="1" s="1"/>
  <c r="Y1842" i="1"/>
  <c r="Z1842" i="1" s="1"/>
  <c r="Y1843" i="1"/>
  <c r="Z1843" i="1" s="1"/>
  <c r="Y1844" i="1"/>
  <c r="Z1844" i="1" s="1"/>
  <c r="Y1845" i="1"/>
  <c r="Z1845" i="1" s="1"/>
  <c r="Y1846" i="1"/>
  <c r="Z1846" i="1" s="1"/>
  <c r="Y1847" i="1"/>
  <c r="Y1848" i="1"/>
  <c r="Z1848" i="1" s="1"/>
  <c r="Y1849" i="1"/>
  <c r="Z1849" i="1" s="1"/>
  <c r="Y1850" i="1"/>
  <c r="Z1850" i="1" s="1"/>
  <c r="Y1851" i="1"/>
  <c r="Z1851" i="1" s="1"/>
  <c r="Y1852" i="1"/>
  <c r="Z1852" i="1" s="1"/>
  <c r="Y1853" i="1"/>
  <c r="Z1853" i="1" s="1"/>
  <c r="Y1854" i="1"/>
  <c r="Z1854" i="1" s="1"/>
  <c r="Y1855" i="1"/>
  <c r="Y1856" i="1"/>
  <c r="Z1856" i="1" s="1"/>
  <c r="Y1857" i="1"/>
  <c r="Z1857" i="1" s="1"/>
  <c r="Y1858" i="1"/>
  <c r="Z1858" i="1" s="1"/>
  <c r="Y1859" i="1"/>
  <c r="Z1859" i="1" s="1"/>
  <c r="Y1860" i="1"/>
  <c r="Z1860" i="1" s="1"/>
  <c r="Y1861" i="1"/>
  <c r="Z1861" i="1" s="1"/>
  <c r="Y1862" i="1"/>
  <c r="Z1862" i="1" s="1"/>
  <c r="Y1863" i="1"/>
  <c r="Y1864" i="1"/>
  <c r="Z1864" i="1" s="1"/>
  <c r="Y1865" i="1"/>
  <c r="Z1865" i="1" s="1"/>
  <c r="Y1866" i="1"/>
  <c r="Z1866" i="1" s="1"/>
  <c r="Y1867" i="1"/>
  <c r="Z1867" i="1" s="1"/>
  <c r="Y1868" i="1"/>
  <c r="Z1868" i="1" s="1"/>
  <c r="Y1869" i="1"/>
  <c r="Z1869" i="1" s="1"/>
  <c r="Y1870" i="1"/>
  <c r="Z1870" i="1" s="1"/>
  <c r="Y1871" i="1"/>
  <c r="Y1872" i="1"/>
  <c r="Z1872" i="1" s="1"/>
  <c r="Y1873" i="1"/>
  <c r="Z1873" i="1" s="1"/>
  <c r="Y1874" i="1"/>
  <c r="Z1874" i="1" s="1"/>
  <c r="Y1875" i="1"/>
  <c r="Z1875" i="1" s="1"/>
  <c r="Y1876" i="1"/>
  <c r="Z1876" i="1" s="1"/>
  <c r="Y1877" i="1"/>
  <c r="Z1877" i="1" s="1"/>
  <c r="Y1878" i="1"/>
  <c r="Z1878" i="1" s="1"/>
  <c r="Y1879" i="1"/>
  <c r="Y1880" i="1"/>
  <c r="Z1880" i="1" s="1"/>
  <c r="Y1881" i="1"/>
  <c r="Z1881" i="1" s="1"/>
  <c r="Y1882" i="1"/>
  <c r="Z1882" i="1" s="1"/>
  <c r="Y1883" i="1"/>
  <c r="Z1883" i="1" s="1"/>
  <c r="Y1884" i="1"/>
  <c r="Z1884" i="1" s="1"/>
  <c r="Y1885" i="1"/>
  <c r="Z1885" i="1" s="1"/>
  <c r="Y1886" i="1"/>
  <c r="Z1886" i="1" s="1"/>
  <c r="Y1887" i="1"/>
  <c r="Y1888" i="1"/>
  <c r="Z1888" i="1" s="1"/>
  <c r="Y1889" i="1"/>
  <c r="Z1889" i="1" s="1"/>
  <c r="Y1890" i="1"/>
  <c r="Z1890" i="1" s="1"/>
  <c r="Y1891" i="1"/>
  <c r="Z1891" i="1" s="1"/>
  <c r="Y1892" i="1"/>
  <c r="Z1892" i="1" s="1"/>
  <c r="Y1893" i="1"/>
  <c r="Z1893" i="1" s="1"/>
  <c r="Y1894" i="1"/>
  <c r="Z1894" i="1" s="1"/>
  <c r="Y1895" i="1"/>
  <c r="Y1896" i="1"/>
  <c r="Z1896" i="1" s="1"/>
  <c r="Y1897" i="1"/>
  <c r="Z1897" i="1" s="1"/>
  <c r="Y1898" i="1"/>
  <c r="Z1898" i="1" s="1"/>
  <c r="Y1899" i="1"/>
  <c r="Z1899" i="1" s="1"/>
  <c r="Y1900" i="1"/>
  <c r="Z1900" i="1" s="1"/>
  <c r="Y1901" i="1"/>
  <c r="Z1901" i="1" s="1"/>
  <c r="Y1902" i="1"/>
  <c r="Z1902" i="1" s="1"/>
  <c r="Y1903" i="1"/>
  <c r="Y1904" i="1"/>
  <c r="Z1904" i="1" s="1"/>
  <c r="Y1905" i="1"/>
  <c r="Z1905" i="1" s="1"/>
  <c r="Y1906" i="1"/>
  <c r="Z1906" i="1" s="1"/>
  <c r="Y1907" i="1"/>
  <c r="Z1907" i="1" s="1"/>
  <c r="Y1908" i="1"/>
  <c r="Z1908" i="1" s="1"/>
  <c r="Y1909" i="1"/>
  <c r="Z1909" i="1" s="1"/>
  <c r="Y1910" i="1"/>
  <c r="Z1910" i="1" s="1"/>
  <c r="Y1911" i="1"/>
  <c r="Y1912" i="1"/>
  <c r="Z1912" i="1" s="1"/>
  <c r="Y1913" i="1"/>
  <c r="Z1913" i="1" s="1"/>
  <c r="Y1914" i="1"/>
  <c r="Z1914" i="1" s="1"/>
  <c r="Y1915" i="1"/>
  <c r="Z1915" i="1" s="1"/>
  <c r="Y1916" i="1"/>
  <c r="Z1916" i="1" s="1"/>
  <c r="Y1917" i="1"/>
  <c r="Z1917" i="1" s="1"/>
  <c r="Y1918" i="1"/>
  <c r="Z1918" i="1" s="1"/>
  <c r="Y1919" i="1"/>
  <c r="Y1920" i="1"/>
  <c r="Z1920" i="1" s="1"/>
  <c r="Y1921" i="1"/>
  <c r="Z1921" i="1" s="1"/>
  <c r="Y1922" i="1"/>
  <c r="Z1922" i="1" s="1"/>
  <c r="Y1923" i="1"/>
  <c r="Z1923" i="1" s="1"/>
  <c r="Y1924" i="1"/>
  <c r="Z1924" i="1" s="1"/>
  <c r="Y1925" i="1"/>
  <c r="Z1925" i="1" s="1"/>
  <c r="Y1926" i="1"/>
  <c r="Z1926" i="1" s="1"/>
  <c r="Y1927" i="1"/>
  <c r="Y1928" i="1"/>
  <c r="Z1928" i="1" s="1"/>
  <c r="Y1929" i="1"/>
  <c r="Z1929" i="1" s="1"/>
  <c r="Y1930" i="1"/>
  <c r="Z1930" i="1" s="1"/>
  <c r="Y1931" i="1"/>
  <c r="Z1931" i="1" s="1"/>
  <c r="Y1932" i="1"/>
  <c r="Z1932" i="1" s="1"/>
  <c r="Y1933" i="1"/>
  <c r="Z1933" i="1" s="1"/>
  <c r="Y1934" i="1"/>
  <c r="Z1934" i="1" s="1"/>
  <c r="Y1935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11" i="1"/>
  <c r="X28" i="1"/>
  <c r="X29" i="1"/>
  <c r="X30" i="1"/>
  <c r="X31" i="1"/>
  <c r="X32" i="1"/>
  <c r="X33" i="1"/>
  <c r="X2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3" i="1"/>
  <c r="X73" i="1"/>
  <c r="X74" i="1"/>
  <c r="X75" i="1"/>
  <c r="X76" i="1"/>
  <c r="X77" i="1"/>
  <c r="X4" i="1"/>
  <c r="X10" i="1"/>
  <c r="X5" i="1"/>
  <c r="X6" i="1"/>
  <c r="X78" i="1"/>
  <c r="X79" i="1"/>
  <c r="X80" i="1"/>
  <c r="X7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8" i="1"/>
  <c r="X9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C1925" i="3" l="1"/>
  <c r="G1925" i="3"/>
  <c r="C1861" i="3"/>
  <c r="G1861" i="3"/>
  <c r="C1797" i="3"/>
  <c r="G1797" i="3"/>
  <c r="C1709" i="3"/>
  <c r="G1709" i="3"/>
  <c r="C1661" i="3"/>
  <c r="G1661" i="3"/>
  <c r="C1621" i="3"/>
  <c r="G1621" i="3"/>
  <c r="C1573" i="3"/>
  <c r="G1573" i="3"/>
  <c r="C1525" i="3"/>
  <c r="G1525" i="3"/>
  <c r="C1485" i="3"/>
  <c r="G1485" i="3"/>
  <c r="C1469" i="3"/>
  <c r="G1469" i="3"/>
  <c r="C1453" i="3"/>
  <c r="G1453" i="3"/>
  <c r="C1413" i="3"/>
  <c r="G1413" i="3"/>
  <c r="C1397" i="3"/>
  <c r="G1397" i="3"/>
  <c r="C1357" i="3"/>
  <c r="G1357" i="3"/>
  <c r="C1341" i="3"/>
  <c r="G1341" i="3"/>
  <c r="C1325" i="3"/>
  <c r="G1325" i="3"/>
  <c r="C1309" i="3"/>
  <c r="G1309" i="3"/>
  <c r="C1253" i="3"/>
  <c r="G1253" i="3"/>
  <c r="C1940" i="3"/>
  <c r="G1940" i="3"/>
  <c r="C1932" i="3"/>
  <c r="G1932" i="3"/>
  <c r="C1924" i="3"/>
  <c r="G1924" i="3"/>
  <c r="C1916" i="3"/>
  <c r="G1916" i="3"/>
  <c r="C1908" i="3"/>
  <c r="G1908" i="3"/>
  <c r="C1900" i="3"/>
  <c r="G1900" i="3"/>
  <c r="C1892" i="3"/>
  <c r="G1892" i="3"/>
  <c r="C1884" i="3"/>
  <c r="G1884" i="3"/>
  <c r="C1876" i="3"/>
  <c r="G1876" i="3"/>
  <c r="C1868" i="3"/>
  <c r="G1868" i="3"/>
  <c r="C1860" i="3"/>
  <c r="G1860" i="3"/>
  <c r="C1852" i="3"/>
  <c r="G1852" i="3"/>
  <c r="C1844" i="3"/>
  <c r="G1844" i="3"/>
  <c r="C1836" i="3"/>
  <c r="G1836" i="3"/>
  <c r="C1828" i="3"/>
  <c r="G1828" i="3"/>
  <c r="C1820" i="3"/>
  <c r="G1820" i="3"/>
  <c r="C1812" i="3"/>
  <c r="G1812" i="3"/>
  <c r="C1804" i="3"/>
  <c r="G1804" i="3"/>
  <c r="C1796" i="3"/>
  <c r="G1796" i="3"/>
  <c r="C1788" i="3"/>
  <c r="G1788" i="3"/>
  <c r="C1780" i="3"/>
  <c r="G1780" i="3"/>
  <c r="C1772" i="3"/>
  <c r="G1772" i="3"/>
  <c r="C1764" i="3"/>
  <c r="G1764" i="3"/>
  <c r="C1756" i="3"/>
  <c r="G1756" i="3"/>
  <c r="C1748" i="3"/>
  <c r="G1748" i="3"/>
  <c r="C1740" i="3"/>
  <c r="G1740" i="3"/>
  <c r="C1732" i="3"/>
  <c r="G1732" i="3"/>
  <c r="C1724" i="3"/>
  <c r="G1724" i="3"/>
  <c r="C1716" i="3"/>
  <c r="G1716" i="3"/>
  <c r="C1708" i="3"/>
  <c r="G1708" i="3"/>
  <c r="C1700" i="3"/>
  <c r="G1700" i="3"/>
  <c r="C1692" i="3"/>
  <c r="G1692" i="3"/>
  <c r="C1684" i="3"/>
  <c r="G1684" i="3"/>
  <c r="C1676" i="3"/>
  <c r="G1676" i="3"/>
  <c r="C1668" i="3"/>
  <c r="G1668" i="3"/>
  <c r="C1660" i="3"/>
  <c r="G1660" i="3"/>
  <c r="C1652" i="3"/>
  <c r="G1652" i="3"/>
  <c r="C1644" i="3"/>
  <c r="G1644" i="3"/>
  <c r="C1636" i="3"/>
  <c r="G1636" i="3"/>
  <c r="C1628" i="3"/>
  <c r="G1628" i="3"/>
  <c r="C1620" i="3"/>
  <c r="G1620" i="3"/>
  <c r="C1612" i="3"/>
  <c r="G1612" i="3"/>
  <c r="C1604" i="3"/>
  <c r="G1604" i="3"/>
  <c r="C1596" i="3"/>
  <c r="G1596" i="3"/>
  <c r="C1588" i="3"/>
  <c r="G1588" i="3"/>
  <c r="C1580" i="3"/>
  <c r="G1580" i="3"/>
  <c r="C1572" i="3"/>
  <c r="G1572" i="3"/>
  <c r="C1564" i="3"/>
  <c r="G1564" i="3"/>
  <c r="C1556" i="3"/>
  <c r="G1556" i="3"/>
  <c r="C1548" i="3"/>
  <c r="G1548" i="3"/>
  <c r="C1540" i="3"/>
  <c r="G1540" i="3"/>
  <c r="C1532" i="3"/>
  <c r="G1532" i="3"/>
  <c r="C1524" i="3"/>
  <c r="G1524" i="3"/>
  <c r="C1516" i="3"/>
  <c r="G1516" i="3"/>
  <c r="C1508" i="3"/>
  <c r="G1508" i="3"/>
  <c r="C1500" i="3"/>
  <c r="G1500" i="3"/>
  <c r="C1492" i="3"/>
  <c r="G1492" i="3"/>
  <c r="C1484" i="3"/>
  <c r="G1484" i="3"/>
  <c r="C1476" i="3"/>
  <c r="G1476" i="3"/>
  <c r="C1468" i="3"/>
  <c r="G1468" i="3"/>
  <c r="C1460" i="3"/>
  <c r="G1460" i="3"/>
  <c r="C1452" i="3"/>
  <c r="G1452" i="3"/>
  <c r="C1444" i="3"/>
  <c r="G1444" i="3"/>
  <c r="C1436" i="3"/>
  <c r="G1436" i="3"/>
  <c r="C1428" i="3"/>
  <c r="G1428" i="3"/>
  <c r="C1420" i="3"/>
  <c r="G1420" i="3"/>
  <c r="C1412" i="3"/>
  <c r="G1412" i="3"/>
  <c r="C1404" i="3"/>
  <c r="G1404" i="3"/>
  <c r="C1396" i="3"/>
  <c r="G1396" i="3"/>
  <c r="C1388" i="3"/>
  <c r="G1388" i="3"/>
  <c r="C1380" i="3"/>
  <c r="G1380" i="3"/>
  <c r="C1372" i="3"/>
  <c r="G1372" i="3"/>
  <c r="C1364" i="3"/>
  <c r="G1364" i="3"/>
  <c r="C1356" i="3"/>
  <c r="G1356" i="3"/>
  <c r="C1348" i="3"/>
  <c r="G1348" i="3"/>
  <c r="C1340" i="3"/>
  <c r="G1340" i="3"/>
  <c r="C1332" i="3"/>
  <c r="G1332" i="3"/>
  <c r="C1324" i="3"/>
  <c r="G1324" i="3"/>
  <c r="C1316" i="3"/>
  <c r="G1316" i="3"/>
  <c r="C1308" i="3"/>
  <c r="G1308" i="3"/>
  <c r="C1300" i="3"/>
  <c r="G1300" i="3"/>
  <c r="C1292" i="3"/>
  <c r="G1292" i="3"/>
  <c r="C1284" i="3"/>
  <c r="G1284" i="3"/>
  <c r="C1276" i="3"/>
  <c r="G1276" i="3"/>
  <c r="C1268" i="3"/>
  <c r="G1268" i="3"/>
  <c r="C1260" i="3"/>
  <c r="G1260" i="3"/>
  <c r="C1252" i="3"/>
  <c r="G1252" i="3"/>
  <c r="C1244" i="3"/>
  <c r="G1244" i="3"/>
  <c r="C1236" i="3"/>
  <c r="G1236" i="3"/>
  <c r="C1228" i="3"/>
  <c r="G1228" i="3"/>
  <c r="C1220" i="3"/>
  <c r="G1220" i="3"/>
  <c r="C1212" i="3"/>
  <c r="G1212" i="3"/>
  <c r="C1204" i="3"/>
  <c r="G1204" i="3"/>
  <c r="C1196" i="3"/>
  <c r="G1196" i="3"/>
  <c r="C1188" i="3"/>
  <c r="G1188" i="3"/>
  <c r="C1180" i="3"/>
  <c r="G1180" i="3"/>
  <c r="C1172" i="3"/>
  <c r="G1172" i="3"/>
  <c r="C1164" i="3"/>
  <c r="G1164" i="3"/>
  <c r="C1156" i="3"/>
  <c r="G1156" i="3"/>
  <c r="C1148" i="3"/>
  <c r="G1148" i="3"/>
  <c r="C1140" i="3"/>
  <c r="G1140" i="3"/>
  <c r="C1132" i="3"/>
  <c r="G1132" i="3"/>
  <c r="C1124" i="3"/>
  <c r="G1124" i="3"/>
  <c r="C1116" i="3"/>
  <c r="G1116" i="3"/>
  <c r="C1108" i="3"/>
  <c r="G1108" i="3"/>
  <c r="C1100" i="3"/>
  <c r="G1100" i="3"/>
  <c r="C1092" i="3"/>
  <c r="G1092" i="3"/>
  <c r="C1084" i="3"/>
  <c r="G1084" i="3"/>
  <c r="C1076" i="3"/>
  <c r="G1076" i="3"/>
  <c r="C1068" i="3"/>
  <c r="G1068" i="3"/>
  <c r="C1060" i="3"/>
  <c r="G1060" i="3"/>
  <c r="C1052" i="3"/>
  <c r="G1052" i="3"/>
  <c r="C1044" i="3"/>
  <c r="G1044" i="3"/>
  <c r="C1036" i="3"/>
  <c r="G1036" i="3"/>
  <c r="C1028" i="3"/>
  <c r="G1028" i="3"/>
  <c r="C1020" i="3"/>
  <c r="G1020" i="3"/>
  <c r="C1012" i="3"/>
  <c r="G1012" i="3"/>
  <c r="C1004" i="3"/>
  <c r="G1004" i="3"/>
  <c r="C996" i="3"/>
  <c r="G996" i="3"/>
  <c r="C988" i="3"/>
  <c r="G988" i="3"/>
  <c r="C980" i="3"/>
  <c r="G980" i="3"/>
  <c r="C972" i="3"/>
  <c r="G972" i="3"/>
  <c r="C964" i="3"/>
  <c r="G964" i="3"/>
  <c r="C956" i="3"/>
  <c r="G956" i="3"/>
  <c r="C948" i="3"/>
  <c r="G948" i="3"/>
  <c r="C940" i="3"/>
  <c r="G940" i="3"/>
  <c r="C932" i="3"/>
  <c r="G932" i="3"/>
  <c r="C924" i="3"/>
  <c r="G924" i="3"/>
  <c r="C916" i="3"/>
  <c r="G916" i="3"/>
  <c r="C908" i="3"/>
  <c r="G908" i="3"/>
  <c r="C900" i="3"/>
  <c r="G900" i="3"/>
  <c r="C892" i="3"/>
  <c r="G892" i="3"/>
  <c r="C884" i="3"/>
  <c r="G884" i="3"/>
  <c r="C876" i="3"/>
  <c r="G876" i="3"/>
  <c r="C868" i="3"/>
  <c r="G868" i="3"/>
  <c r="C860" i="3"/>
  <c r="G860" i="3"/>
  <c r="C852" i="3"/>
  <c r="G852" i="3"/>
  <c r="C844" i="3"/>
  <c r="G844" i="3"/>
  <c r="C836" i="3"/>
  <c r="G836" i="3"/>
  <c r="C828" i="3"/>
  <c r="G828" i="3"/>
  <c r="C820" i="3"/>
  <c r="G820" i="3"/>
  <c r="C812" i="3"/>
  <c r="G812" i="3"/>
  <c r="C804" i="3"/>
  <c r="G804" i="3"/>
  <c r="C796" i="3"/>
  <c r="G796" i="3"/>
  <c r="C788" i="3"/>
  <c r="G788" i="3"/>
  <c r="C780" i="3"/>
  <c r="G780" i="3"/>
  <c r="C772" i="3"/>
  <c r="G772" i="3"/>
  <c r="C764" i="3"/>
  <c r="G764" i="3"/>
  <c r="C756" i="3"/>
  <c r="G756" i="3"/>
  <c r="C748" i="3"/>
  <c r="G748" i="3"/>
  <c r="C740" i="3"/>
  <c r="G740" i="3"/>
  <c r="C732" i="3"/>
  <c r="G732" i="3"/>
  <c r="C724" i="3"/>
  <c r="G724" i="3"/>
  <c r="C716" i="3"/>
  <c r="G716" i="3"/>
  <c r="C708" i="3"/>
  <c r="G708" i="3"/>
  <c r="C700" i="3"/>
  <c r="G700" i="3"/>
  <c r="C692" i="3"/>
  <c r="G692" i="3"/>
  <c r="C684" i="3"/>
  <c r="G684" i="3"/>
  <c r="C676" i="3"/>
  <c r="G676" i="3"/>
  <c r="C668" i="3"/>
  <c r="G668" i="3"/>
  <c r="C660" i="3"/>
  <c r="G660" i="3"/>
  <c r="C652" i="3"/>
  <c r="G652" i="3"/>
  <c r="C644" i="3"/>
  <c r="G644" i="3"/>
  <c r="C636" i="3"/>
  <c r="G636" i="3"/>
  <c r="C628" i="3"/>
  <c r="G628" i="3"/>
  <c r="C620" i="3"/>
  <c r="G620" i="3"/>
  <c r="C612" i="3"/>
  <c r="G612" i="3"/>
  <c r="C604" i="3"/>
  <c r="G604" i="3"/>
  <c r="C596" i="3"/>
  <c r="G596" i="3"/>
  <c r="C588" i="3"/>
  <c r="G588" i="3"/>
  <c r="C580" i="3"/>
  <c r="G580" i="3"/>
  <c r="C572" i="3"/>
  <c r="G572" i="3"/>
  <c r="C564" i="3"/>
  <c r="G564" i="3"/>
  <c r="C556" i="3"/>
  <c r="G556" i="3"/>
  <c r="C548" i="3"/>
  <c r="G548" i="3"/>
  <c r="C540" i="3"/>
  <c r="G540" i="3"/>
  <c r="C532" i="3"/>
  <c r="G532" i="3"/>
  <c r="C524" i="3"/>
  <c r="G524" i="3"/>
  <c r="C516" i="3"/>
  <c r="G516" i="3"/>
  <c r="C508" i="3"/>
  <c r="G508" i="3"/>
  <c r="C500" i="3"/>
  <c r="G500" i="3"/>
  <c r="C492" i="3"/>
  <c r="G492" i="3"/>
  <c r="C484" i="3"/>
  <c r="G484" i="3"/>
  <c r="C476" i="3"/>
  <c r="G476" i="3"/>
  <c r="C468" i="3"/>
  <c r="G468" i="3"/>
  <c r="C460" i="3"/>
  <c r="G460" i="3"/>
  <c r="C452" i="3"/>
  <c r="G452" i="3"/>
  <c r="C444" i="3"/>
  <c r="G444" i="3"/>
  <c r="C436" i="3"/>
  <c r="G436" i="3"/>
  <c r="C428" i="3"/>
  <c r="G428" i="3"/>
  <c r="C420" i="3"/>
  <c r="G420" i="3"/>
  <c r="C412" i="3"/>
  <c r="G412" i="3"/>
  <c r="C404" i="3"/>
  <c r="G404" i="3"/>
  <c r="C396" i="3"/>
  <c r="G396" i="3"/>
  <c r="C388" i="3"/>
  <c r="G388" i="3"/>
  <c r="C380" i="3"/>
  <c r="G380" i="3"/>
  <c r="C372" i="3"/>
  <c r="G372" i="3"/>
  <c r="C364" i="3"/>
  <c r="G364" i="3"/>
  <c r="C356" i="3"/>
  <c r="G356" i="3"/>
  <c r="C348" i="3"/>
  <c r="G348" i="3"/>
  <c r="C340" i="3"/>
  <c r="G340" i="3"/>
  <c r="C332" i="3"/>
  <c r="G332" i="3"/>
  <c r="C324" i="3"/>
  <c r="G324" i="3"/>
  <c r="C316" i="3"/>
  <c r="G316" i="3"/>
  <c r="C308" i="3"/>
  <c r="G308" i="3"/>
  <c r="C300" i="3"/>
  <c r="G300" i="3"/>
  <c r="C292" i="3"/>
  <c r="G292" i="3"/>
  <c r="C284" i="3"/>
  <c r="G284" i="3"/>
  <c r="C276" i="3"/>
  <c r="G276" i="3"/>
  <c r="C268" i="3"/>
  <c r="G268" i="3"/>
  <c r="C260" i="3"/>
  <c r="G260" i="3"/>
  <c r="C252" i="3"/>
  <c r="G252" i="3"/>
  <c r="C244" i="3"/>
  <c r="G244" i="3"/>
  <c r="C236" i="3"/>
  <c r="G236" i="3"/>
  <c r="C228" i="3"/>
  <c r="G228" i="3"/>
  <c r="C220" i="3"/>
  <c r="G220" i="3"/>
  <c r="C212" i="3"/>
  <c r="G212" i="3"/>
  <c r="C204" i="3"/>
  <c r="G204" i="3"/>
  <c r="C196" i="3"/>
  <c r="G196" i="3"/>
  <c r="C188" i="3"/>
  <c r="G188" i="3"/>
  <c r="C180" i="3"/>
  <c r="G180" i="3"/>
  <c r="C172" i="3"/>
  <c r="G172" i="3"/>
  <c r="C164" i="3"/>
  <c r="G164" i="3"/>
  <c r="C156" i="3"/>
  <c r="G156" i="3"/>
  <c r="C148" i="3"/>
  <c r="G148" i="3"/>
  <c r="C140" i="3"/>
  <c r="G140" i="3"/>
  <c r="C132" i="3"/>
  <c r="G132" i="3"/>
  <c r="C124" i="3"/>
  <c r="G124" i="3"/>
  <c r="C116" i="3"/>
  <c r="G116" i="3"/>
  <c r="C108" i="3"/>
  <c r="G108" i="3"/>
  <c r="C100" i="3"/>
  <c r="G100" i="3"/>
  <c r="C92" i="3"/>
  <c r="G92" i="3"/>
  <c r="C84" i="3"/>
  <c r="G84" i="3"/>
  <c r="C76" i="3"/>
  <c r="G76" i="3"/>
  <c r="C68" i="3"/>
  <c r="G68" i="3"/>
  <c r="C60" i="3"/>
  <c r="G60" i="3"/>
  <c r="C52" i="3"/>
  <c r="G52" i="3"/>
  <c r="C44" i="3"/>
  <c r="G44" i="3"/>
  <c r="C36" i="3"/>
  <c r="G36" i="3"/>
  <c r="C28" i="3"/>
  <c r="G28" i="3"/>
  <c r="C20" i="3"/>
  <c r="G20" i="3"/>
  <c r="C12" i="3"/>
  <c r="G12" i="3"/>
  <c r="G1934" i="3"/>
  <c r="G1902" i="3"/>
  <c r="G1870" i="3"/>
  <c r="G1838" i="3"/>
  <c r="G1806" i="3"/>
  <c r="G1774" i="3"/>
  <c r="G1742" i="3"/>
  <c r="G1710" i="3"/>
  <c r="G1678" i="3"/>
  <c r="G1646" i="3"/>
  <c r="G1614" i="3"/>
  <c r="G1582" i="3"/>
  <c r="G1550" i="3"/>
  <c r="G1510" i="3"/>
  <c r="G1446" i="3"/>
  <c r="C1901" i="3"/>
  <c r="G1901" i="3"/>
  <c r="C1853" i="3"/>
  <c r="G1853" i="3"/>
  <c r="C1789" i="3"/>
  <c r="G1789" i="3"/>
  <c r="C1717" i="3"/>
  <c r="G1717" i="3"/>
  <c r="C1669" i="3"/>
  <c r="G1669" i="3"/>
  <c r="C1629" i="3"/>
  <c r="G1629" i="3"/>
  <c r="C1557" i="3"/>
  <c r="G1557" i="3"/>
  <c r="C1517" i="3"/>
  <c r="G1517" i="3"/>
  <c r="C1405" i="3"/>
  <c r="G1405" i="3"/>
  <c r="C1939" i="3"/>
  <c r="G1939" i="3"/>
  <c r="C1931" i="3"/>
  <c r="G1931" i="3"/>
  <c r="C1899" i="3"/>
  <c r="G1899" i="3"/>
  <c r="C1891" i="3"/>
  <c r="G1891" i="3"/>
  <c r="C1867" i="3"/>
  <c r="G1867" i="3"/>
  <c r="C1859" i="3"/>
  <c r="G1859" i="3"/>
  <c r="C1851" i="3"/>
  <c r="G1851" i="3"/>
  <c r="C1843" i="3"/>
  <c r="G1843" i="3"/>
  <c r="C1835" i="3"/>
  <c r="G1835" i="3"/>
  <c r="C1827" i="3"/>
  <c r="G1827" i="3"/>
  <c r="C1819" i="3"/>
  <c r="G1819" i="3"/>
  <c r="C1811" i="3"/>
  <c r="G1811" i="3"/>
  <c r="C1803" i="3"/>
  <c r="G1803" i="3"/>
  <c r="C1795" i="3"/>
  <c r="G1795" i="3"/>
  <c r="C1787" i="3"/>
  <c r="G1787" i="3"/>
  <c r="C1779" i="3"/>
  <c r="G1779" i="3"/>
  <c r="C1771" i="3"/>
  <c r="G1771" i="3"/>
  <c r="C1763" i="3"/>
  <c r="G1763" i="3"/>
  <c r="C1755" i="3"/>
  <c r="G1755" i="3"/>
  <c r="C1747" i="3"/>
  <c r="G1747" i="3"/>
  <c r="C1739" i="3"/>
  <c r="G1739" i="3"/>
  <c r="C1731" i="3"/>
  <c r="G1731" i="3"/>
  <c r="C1723" i="3"/>
  <c r="G1723" i="3"/>
  <c r="C1715" i="3"/>
  <c r="G1715" i="3"/>
  <c r="C1707" i="3"/>
  <c r="G1707" i="3"/>
  <c r="C1699" i="3"/>
  <c r="G1699" i="3"/>
  <c r="C1691" i="3"/>
  <c r="G1691" i="3"/>
  <c r="C1683" i="3"/>
  <c r="G1683" i="3"/>
  <c r="C1675" i="3"/>
  <c r="G1675" i="3"/>
  <c r="C1667" i="3"/>
  <c r="G1667" i="3"/>
  <c r="C1659" i="3"/>
  <c r="G1659" i="3"/>
  <c r="C1651" i="3"/>
  <c r="G1651" i="3"/>
  <c r="C1643" i="3"/>
  <c r="G1643" i="3"/>
  <c r="C1635" i="3"/>
  <c r="G1635" i="3"/>
  <c r="C1627" i="3"/>
  <c r="G1627" i="3"/>
  <c r="C1619" i="3"/>
  <c r="G1619" i="3"/>
  <c r="C1611" i="3"/>
  <c r="G1611" i="3"/>
  <c r="C1603" i="3"/>
  <c r="G1603" i="3"/>
  <c r="C1595" i="3"/>
  <c r="G1595" i="3"/>
  <c r="C1587" i="3"/>
  <c r="G1587" i="3"/>
  <c r="C1579" i="3"/>
  <c r="G1579" i="3"/>
  <c r="C1571" i="3"/>
  <c r="G1571" i="3"/>
  <c r="C1563" i="3"/>
  <c r="G1563" i="3"/>
  <c r="C1555" i="3"/>
  <c r="G1555" i="3"/>
  <c r="C1547" i="3"/>
  <c r="G1547" i="3"/>
  <c r="C1539" i="3"/>
  <c r="G1539" i="3"/>
  <c r="C1531" i="3"/>
  <c r="G1531" i="3"/>
  <c r="C1523" i="3"/>
  <c r="G1523" i="3"/>
  <c r="C1515" i="3"/>
  <c r="G1515" i="3"/>
  <c r="C1507" i="3"/>
  <c r="G1507" i="3"/>
  <c r="C1499" i="3"/>
  <c r="G1499" i="3"/>
  <c r="C1491" i="3"/>
  <c r="G1491" i="3"/>
  <c r="C1483" i="3"/>
  <c r="G1483" i="3"/>
  <c r="C1475" i="3"/>
  <c r="G1475" i="3"/>
  <c r="C1467" i="3"/>
  <c r="G1467" i="3"/>
  <c r="C1459" i="3"/>
  <c r="G1459" i="3"/>
  <c r="C1451" i="3"/>
  <c r="G1451" i="3"/>
  <c r="C1443" i="3"/>
  <c r="G1443" i="3"/>
  <c r="C1435" i="3"/>
  <c r="G1435" i="3"/>
  <c r="C1427" i="3"/>
  <c r="G1427" i="3"/>
  <c r="C1419" i="3"/>
  <c r="G1419" i="3"/>
  <c r="C1411" i="3"/>
  <c r="G1411" i="3"/>
  <c r="C1403" i="3"/>
  <c r="G1403" i="3"/>
  <c r="C1395" i="3"/>
  <c r="G1395" i="3"/>
  <c r="C1387" i="3"/>
  <c r="G1387" i="3"/>
  <c r="C1379" i="3"/>
  <c r="G1379" i="3"/>
  <c r="C1371" i="3"/>
  <c r="G1371" i="3"/>
  <c r="C1363" i="3"/>
  <c r="G1363" i="3"/>
  <c r="C1355" i="3"/>
  <c r="G1355" i="3"/>
  <c r="C1347" i="3"/>
  <c r="G1347" i="3"/>
  <c r="C1339" i="3"/>
  <c r="G1339" i="3"/>
  <c r="C1331" i="3"/>
  <c r="G1331" i="3"/>
  <c r="C1323" i="3"/>
  <c r="G1323" i="3"/>
  <c r="C1315" i="3"/>
  <c r="G1315" i="3"/>
  <c r="C1307" i="3"/>
  <c r="G1307" i="3"/>
  <c r="C1299" i="3"/>
  <c r="G1299" i="3"/>
  <c r="C1291" i="3"/>
  <c r="G1291" i="3"/>
  <c r="C1283" i="3"/>
  <c r="G1283" i="3"/>
  <c r="C1275" i="3"/>
  <c r="G1275" i="3"/>
  <c r="C1267" i="3"/>
  <c r="G1267" i="3"/>
  <c r="C1259" i="3"/>
  <c r="G1259" i="3"/>
  <c r="C1251" i="3"/>
  <c r="G1251" i="3"/>
  <c r="C1243" i="3"/>
  <c r="G1243" i="3"/>
  <c r="C1235" i="3"/>
  <c r="G1235" i="3"/>
  <c r="C1227" i="3"/>
  <c r="G1227" i="3"/>
  <c r="C1219" i="3"/>
  <c r="G1219" i="3"/>
  <c r="C1211" i="3"/>
  <c r="G1211" i="3"/>
  <c r="C1203" i="3"/>
  <c r="G1203" i="3"/>
  <c r="C1195" i="3"/>
  <c r="G1195" i="3"/>
  <c r="C1187" i="3"/>
  <c r="G1187" i="3"/>
  <c r="C1179" i="3"/>
  <c r="G1179" i="3"/>
  <c r="C1171" i="3"/>
  <c r="G1171" i="3"/>
  <c r="C1163" i="3"/>
  <c r="G1163" i="3"/>
  <c r="C1155" i="3"/>
  <c r="G1155" i="3"/>
  <c r="C1147" i="3"/>
  <c r="G1147" i="3"/>
  <c r="C1139" i="3"/>
  <c r="G1139" i="3"/>
  <c r="C1131" i="3"/>
  <c r="G1131" i="3"/>
  <c r="C1123" i="3"/>
  <c r="G1123" i="3"/>
  <c r="C1115" i="3"/>
  <c r="G1115" i="3"/>
  <c r="C1107" i="3"/>
  <c r="G1107" i="3"/>
  <c r="C1099" i="3"/>
  <c r="G1099" i="3"/>
  <c r="C1091" i="3"/>
  <c r="G1091" i="3"/>
  <c r="C1083" i="3"/>
  <c r="G1083" i="3"/>
  <c r="C1075" i="3"/>
  <c r="G1075" i="3"/>
  <c r="C1067" i="3"/>
  <c r="G1067" i="3"/>
  <c r="C1059" i="3"/>
  <c r="G1059" i="3"/>
  <c r="C1051" i="3"/>
  <c r="G1051" i="3"/>
  <c r="C1043" i="3"/>
  <c r="G1043" i="3"/>
  <c r="C1035" i="3"/>
  <c r="G1035" i="3"/>
  <c r="C1027" i="3"/>
  <c r="G1027" i="3"/>
  <c r="C1019" i="3"/>
  <c r="G1019" i="3"/>
  <c r="C1011" i="3"/>
  <c r="G1011" i="3"/>
  <c r="C1003" i="3"/>
  <c r="G1003" i="3"/>
  <c r="C995" i="3"/>
  <c r="G995" i="3"/>
  <c r="C987" i="3"/>
  <c r="G987" i="3"/>
  <c r="C979" i="3"/>
  <c r="G979" i="3"/>
  <c r="C971" i="3"/>
  <c r="G971" i="3"/>
  <c r="C963" i="3"/>
  <c r="G963" i="3"/>
  <c r="C955" i="3"/>
  <c r="G955" i="3"/>
  <c r="C947" i="3"/>
  <c r="G947" i="3"/>
  <c r="C939" i="3"/>
  <c r="G939" i="3"/>
  <c r="C931" i="3"/>
  <c r="G931" i="3"/>
  <c r="C923" i="3"/>
  <c r="G923" i="3"/>
  <c r="C915" i="3"/>
  <c r="G915" i="3"/>
  <c r="C907" i="3"/>
  <c r="G907" i="3"/>
  <c r="C899" i="3"/>
  <c r="G899" i="3"/>
  <c r="C891" i="3"/>
  <c r="G891" i="3"/>
  <c r="C883" i="3"/>
  <c r="G883" i="3"/>
  <c r="C875" i="3"/>
  <c r="G875" i="3"/>
  <c r="C867" i="3"/>
  <c r="G867" i="3"/>
  <c r="C859" i="3"/>
  <c r="G859" i="3"/>
  <c r="C851" i="3"/>
  <c r="G851" i="3"/>
  <c r="C843" i="3"/>
  <c r="G843" i="3"/>
  <c r="C835" i="3"/>
  <c r="G835" i="3"/>
  <c r="C827" i="3"/>
  <c r="G827" i="3"/>
  <c r="C819" i="3"/>
  <c r="G819" i="3"/>
  <c r="C811" i="3"/>
  <c r="G811" i="3"/>
  <c r="C803" i="3"/>
  <c r="G803" i="3"/>
  <c r="C795" i="3"/>
  <c r="G795" i="3"/>
  <c r="C787" i="3"/>
  <c r="G787" i="3"/>
  <c r="C779" i="3"/>
  <c r="G779" i="3"/>
  <c r="C771" i="3"/>
  <c r="G771" i="3"/>
  <c r="C763" i="3"/>
  <c r="G763" i="3"/>
  <c r="C755" i="3"/>
  <c r="G755" i="3"/>
  <c r="C747" i="3"/>
  <c r="G747" i="3"/>
  <c r="C739" i="3"/>
  <c r="G739" i="3"/>
  <c r="C731" i="3"/>
  <c r="G731" i="3"/>
  <c r="C723" i="3"/>
  <c r="G723" i="3"/>
  <c r="C715" i="3"/>
  <c r="G715" i="3"/>
  <c r="C707" i="3"/>
  <c r="G707" i="3"/>
  <c r="T699" i="3"/>
  <c r="C699" i="3"/>
  <c r="G699" i="3"/>
  <c r="C691" i="3"/>
  <c r="G691" i="3"/>
  <c r="T683" i="3"/>
  <c r="C683" i="3"/>
  <c r="G683" i="3"/>
  <c r="C675" i="3"/>
  <c r="G675" i="3"/>
  <c r="T667" i="3"/>
  <c r="C667" i="3"/>
  <c r="G667" i="3"/>
  <c r="C659" i="3"/>
  <c r="G659" i="3"/>
  <c r="T651" i="3"/>
  <c r="C651" i="3"/>
  <c r="G651" i="3"/>
  <c r="C643" i="3"/>
  <c r="G643" i="3"/>
  <c r="T635" i="3"/>
  <c r="C635" i="3"/>
  <c r="G635" i="3"/>
  <c r="C627" i="3"/>
  <c r="G627" i="3"/>
  <c r="C619" i="3"/>
  <c r="G619" i="3"/>
  <c r="C611" i="3"/>
  <c r="G611" i="3"/>
  <c r="T603" i="3"/>
  <c r="C603" i="3"/>
  <c r="G603" i="3"/>
  <c r="T595" i="3"/>
  <c r="C595" i="3"/>
  <c r="G595" i="3"/>
  <c r="C587" i="3"/>
  <c r="G587" i="3"/>
  <c r="C579" i="3"/>
  <c r="G579" i="3"/>
  <c r="T571" i="3"/>
  <c r="C571" i="3"/>
  <c r="G571" i="3"/>
  <c r="C563" i="3"/>
  <c r="G563" i="3"/>
  <c r="C555" i="3"/>
  <c r="G555" i="3"/>
  <c r="C547" i="3"/>
  <c r="G547" i="3"/>
  <c r="C539" i="3"/>
  <c r="G539" i="3"/>
  <c r="T531" i="3"/>
  <c r="C531" i="3"/>
  <c r="G531" i="3"/>
  <c r="C523" i="3"/>
  <c r="G523" i="3"/>
  <c r="C515" i="3"/>
  <c r="G515" i="3"/>
  <c r="T507" i="3"/>
  <c r="C507" i="3"/>
  <c r="G507" i="3"/>
  <c r="T499" i="3"/>
  <c r="C499" i="3"/>
  <c r="G499" i="3"/>
  <c r="C491" i="3"/>
  <c r="G491" i="3"/>
  <c r="C483" i="3"/>
  <c r="G483" i="3"/>
  <c r="C475" i="3"/>
  <c r="G475" i="3"/>
  <c r="T467" i="3"/>
  <c r="C467" i="3"/>
  <c r="G467" i="3"/>
  <c r="C459" i="3"/>
  <c r="G459" i="3"/>
  <c r="C451" i="3"/>
  <c r="G451" i="3"/>
  <c r="C443" i="3"/>
  <c r="G443" i="3"/>
  <c r="C435" i="3"/>
  <c r="G435" i="3"/>
  <c r="C427" i="3"/>
  <c r="G427" i="3"/>
  <c r="C419" i="3"/>
  <c r="G419" i="3"/>
  <c r="C411" i="3"/>
  <c r="G411" i="3"/>
  <c r="C403" i="3"/>
  <c r="G403" i="3"/>
  <c r="C395" i="3"/>
  <c r="G395" i="3"/>
  <c r="C387" i="3"/>
  <c r="G387" i="3"/>
  <c r="C379" i="3"/>
  <c r="G379" i="3"/>
  <c r="T371" i="3"/>
  <c r="C371" i="3"/>
  <c r="G371" i="3"/>
  <c r="C363" i="3"/>
  <c r="G363" i="3"/>
  <c r="C355" i="3"/>
  <c r="G355" i="3"/>
  <c r="C347" i="3"/>
  <c r="G347" i="3"/>
  <c r="T339" i="3"/>
  <c r="C339" i="3"/>
  <c r="G339" i="3"/>
  <c r="C331" i="3"/>
  <c r="G331" i="3"/>
  <c r="C323" i="3"/>
  <c r="G323" i="3"/>
  <c r="C315" i="3"/>
  <c r="G315" i="3"/>
  <c r="C307" i="3"/>
  <c r="G307" i="3"/>
  <c r="C299" i="3"/>
  <c r="G299" i="3"/>
  <c r="C291" i="3"/>
  <c r="G291" i="3"/>
  <c r="C283" i="3"/>
  <c r="G283" i="3"/>
  <c r="C275" i="3"/>
  <c r="G275" i="3"/>
  <c r="C267" i="3"/>
  <c r="G267" i="3"/>
  <c r="C259" i="3"/>
  <c r="G259" i="3"/>
  <c r="C251" i="3"/>
  <c r="G251" i="3"/>
  <c r="C243" i="3"/>
  <c r="G243" i="3"/>
  <c r="C235" i="3"/>
  <c r="G235" i="3"/>
  <c r="C227" i="3"/>
  <c r="G227" i="3"/>
  <c r="C219" i="3"/>
  <c r="G219" i="3"/>
  <c r="C211" i="3"/>
  <c r="G211" i="3"/>
  <c r="C203" i="3"/>
  <c r="G203" i="3"/>
  <c r="C195" i="3"/>
  <c r="G195" i="3"/>
  <c r="C187" i="3"/>
  <c r="G187" i="3"/>
  <c r="C179" i="3"/>
  <c r="G179" i="3"/>
  <c r="C171" i="3"/>
  <c r="G171" i="3"/>
  <c r="C163" i="3"/>
  <c r="G163" i="3"/>
  <c r="C155" i="3"/>
  <c r="G155" i="3"/>
  <c r="C147" i="3"/>
  <c r="G147" i="3"/>
  <c r="C139" i="3"/>
  <c r="G139" i="3"/>
  <c r="C131" i="3"/>
  <c r="G131" i="3"/>
  <c r="C123" i="3"/>
  <c r="G123" i="3"/>
  <c r="C115" i="3"/>
  <c r="G115" i="3"/>
  <c r="C107" i="3"/>
  <c r="G107" i="3"/>
  <c r="C99" i="3"/>
  <c r="G99" i="3"/>
  <c r="C91" i="3"/>
  <c r="G91" i="3"/>
  <c r="C83" i="3"/>
  <c r="G83" i="3"/>
  <c r="C75" i="3"/>
  <c r="G75" i="3"/>
  <c r="C67" i="3"/>
  <c r="G67" i="3"/>
  <c r="C59" i="3"/>
  <c r="G59" i="3"/>
  <c r="C51" i="3"/>
  <c r="G51" i="3"/>
  <c r="C43" i="3"/>
  <c r="G43" i="3"/>
  <c r="C35" i="3"/>
  <c r="G35" i="3"/>
  <c r="C27" i="3"/>
  <c r="G27" i="3"/>
  <c r="C19" i="3"/>
  <c r="G19" i="3"/>
  <c r="C11" i="3"/>
  <c r="G11" i="3"/>
  <c r="G1930" i="3"/>
  <c r="G1898" i="3"/>
  <c r="G1866" i="3"/>
  <c r="G1834" i="3"/>
  <c r="G1802" i="3"/>
  <c r="G1770" i="3"/>
  <c r="G1738" i="3"/>
  <c r="G1706" i="3"/>
  <c r="G1674" i="3"/>
  <c r="G1642" i="3"/>
  <c r="G1610" i="3"/>
  <c r="G1578" i="3"/>
  <c r="G1546" i="3"/>
  <c r="G1502" i="3"/>
  <c r="G1438" i="3"/>
  <c r="C1893" i="3"/>
  <c r="G1893" i="3"/>
  <c r="C1829" i="3"/>
  <c r="G1829" i="3"/>
  <c r="C1781" i="3"/>
  <c r="G1781" i="3"/>
  <c r="C1701" i="3"/>
  <c r="G1701" i="3"/>
  <c r="C1677" i="3"/>
  <c r="G1677" i="3"/>
  <c r="C1645" i="3"/>
  <c r="G1645" i="3"/>
  <c r="C1589" i="3"/>
  <c r="G1589" i="3"/>
  <c r="C1549" i="3"/>
  <c r="G1549" i="3"/>
  <c r="C1509" i="3"/>
  <c r="G1509" i="3"/>
  <c r="C1437" i="3"/>
  <c r="G1437" i="3"/>
  <c r="C1373" i="3"/>
  <c r="G1373" i="3"/>
  <c r="C1907" i="3"/>
  <c r="G1907" i="3"/>
  <c r="C1875" i="3"/>
  <c r="G1875" i="3"/>
  <c r="C1522" i="3"/>
  <c r="G1522" i="3"/>
  <c r="C1514" i="3"/>
  <c r="G1514" i="3"/>
  <c r="C1506" i="3"/>
  <c r="G1506" i="3"/>
  <c r="C1498" i="3"/>
  <c r="G1498" i="3"/>
  <c r="C1490" i="3"/>
  <c r="G1490" i="3"/>
  <c r="C1482" i="3"/>
  <c r="G1482" i="3"/>
  <c r="C1474" i="3"/>
  <c r="G1474" i="3"/>
  <c r="C1466" i="3"/>
  <c r="G1466" i="3"/>
  <c r="C1458" i="3"/>
  <c r="G1458" i="3"/>
  <c r="C1450" i="3"/>
  <c r="G1450" i="3"/>
  <c r="C1442" i="3"/>
  <c r="G1442" i="3"/>
  <c r="C1434" i="3"/>
  <c r="G1434" i="3"/>
  <c r="C1426" i="3"/>
  <c r="G1426" i="3"/>
  <c r="C1418" i="3"/>
  <c r="G1418" i="3"/>
  <c r="C1410" i="3"/>
  <c r="G1410" i="3"/>
  <c r="C1402" i="3"/>
  <c r="G1402" i="3"/>
  <c r="C1394" i="3"/>
  <c r="G1394" i="3"/>
  <c r="C1386" i="3"/>
  <c r="G1386" i="3"/>
  <c r="C1378" i="3"/>
  <c r="G1378" i="3"/>
  <c r="C1370" i="3"/>
  <c r="G1370" i="3"/>
  <c r="C1362" i="3"/>
  <c r="G1362" i="3"/>
  <c r="C1354" i="3"/>
  <c r="G1354" i="3"/>
  <c r="C1346" i="3"/>
  <c r="G1346" i="3"/>
  <c r="C1338" i="3"/>
  <c r="G1338" i="3"/>
  <c r="C1330" i="3"/>
  <c r="G1330" i="3"/>
  <c r="C1322" i="3"/>
  <c r="G1322" i="3"/>
  <c r="C1314" i="3"/>
  <c r="G1314" i="3"/>
  <c r="C1306" i="3"/>
  <c r="G1306" i="3"/>
  <c r="C1298" i="3"/>
  <c r="G1298" i="3"/>
  <c r="C1290" i="3"/>
  <c r="G1290" i="3"/>
  <c r="C1282" i="3"/>
  <c r="G1282" i="3"/>
  <c r="C1274" i="3"/>
  <c r="G1274" i="3"/>
  <c r="C1266" i="3"/>
  <c r="G1266" i="3"/>
  <c r="C1258" i="3"/>
  <c r="G1258" i="3"/>
  <c r="C1250" i="3"/>
  <c r="G1250" i="3"/>
  <c r="C1242" i="3"/>
  <c r="G1242" i="3"/>
  <c r="C1234" i="3"/>
  <c r="G1234" i="3"/>
  <c r="C1226" i="3"/>
  <c r="G1226" i="3"/>
  <c r="C1218" i="3"/>
  <c r="G1218" i="3"/>
  <c r="C1210" i="3"/>
  <c r="G1210" i="3"/>
  <c r="C1202" i="3"/>
  <c r="G1202" i="3"/>
  <c r="C1194" i="3"/>
  <c r="G1194" i="3"/>
  <c r="C1186" i="3"/>
  <c r="G1186" i="3"/>
  <c r="C1178" i="3"/>
  <c r="G1178" i="3"/>
  <c r="C1170" i="3"/>
  <c r="G1170" i="3"/>
  <c r="C1162" i="3"/>
  <c r="G1162" i="3"/>
  <c r="C1154" i="3"/>
  <c r="G1154" i="3"/>
  <c r="C1146" i="3"/>
  <c r="G1146" i="3"/>
  <c r="C1138" i="3"/>
  <c r="G1138" i="3"/>
  <c r="C1130" i="3"/>
  <c r="G1130" i="3"/>
  <c r="C1122" i="3"/>
  <c r="G1122" i="3"/>
  <c r="C1114" i="3"/>
  <c r="G1114" i="3"/>
  <c r="C1106" i="3"/>
  <c r="G1106" i="3"/>
  <c r="C1098" i="3"/>
  <c r="G1098" i="3"/>
  <c r="C1090" i="3"/>
  <c r="G1090" i="3"/>
  <c r="C1082" i="3"/>
  <c r="G1082" i="3"/>
  <c r="C1074" i="3"/>
  <c r="G1074" i="3"/>
  <c r="C1066" i="3"/>
  <c r="G1066" i="3"/>
  <c r="C1058" i="3"/>
  <c r="G1058" i="3"/>
  <c r="C1050" i="3"/>
  <c r="G1050" i="3"/>
  <c r="C1042" i="3"/>
  <c r="G1042" i="3"/>
  <c r="C1034" i="3"/>
  <c r="G1034" i="3"/>
  <c r="C1026" i="3"/>
  <c r="G1026" i="3"/>
  <c r="C1018" i="3"/>
  <c r="G1018" i="3"/>
  <c r="C1010" i="3"/>
  <c r="G1010" i="3"/>
  <c r="C1002" i="3"/>
  <c r="G1002" i="3"/>
  <c r="C994" i="3"/>
  <c r="G994" i="3"/>
  <c r="C986" i="3"/>
  <c r="G986" i="3"/>
  <c r="C978" i="3"/>
  <c r="G978" i="3"/>
  <c r="C970" i="3"/>
  <c r="G970" i="3"/>
  <c r="C962" i="3"/>
  <c r="G962" i="3"/>
  <c r="C954" i="3"/>
  <c r="G954" i="3"/>
  <c r="C946" i="3"/>
  <c r="G946" i="3"/>
  <c r="C938" i="3"/>
  <c r="G938" i="3"/>
  <c r="C930" i="3"/>
  <c r="G930" i="3"/>
  <c r="C922" i="3"/>
  <c r="G922" i="3"/>
  <c r="C914" i="3"/>
  <c r="G914" i="3"/>
  <c r="C906" i="3"/>
  <c r="G906" i="3"/>
  <c r="C898" i="3"/>
  <c r="G898" i="3"/>
  <c r="C890" i="3"/>
  <c r="G890" i="3"/>
  <c r="C882" i="3"/>
  <c r="G882" i="3"/>
  <c r="C874" i="3"/>
  <c r="G874" i="3"/>
  <c r="C866" i="3"/>
  <c r="G866" i="3"/>
  <c r="C858" i="3"/>
  <c r="G858" i="3"/>
  <c r="C850" i="3"/>
  <c r="G850" i="3"/>
  <c r="C842" i="3"/>
  <c r="G842" i="3"/>
  <c r="C834" i="3"/>
  <c r="G834" i="3"/>
  <c r="C826" i="3"/>
  <c r="G826" i="3"/>
  <c r="C818" i="3"/>
  <c r="G818" i="3"/>
  <c r="C810" i="3"/>
  <c r="G810" i="3"/>
  <c r="C802" i="3"/>
  <c r="G802" i="3"/>
  <c r="C794" i="3"/>
  <c r="G794" i="3"/>
  <c r="C786" i="3"/>
  <c r="G786" i="3"/>
  <c r="C778" i="3"/>
  <c r="G778" i="3"/>
  <c r="C770" i="3"/>
  <c r="G770" i="3"/>
  <c r="C762" i="3"/>
  <c r="G762" i="3"/>
  <c r="C754" i="3"/>
  <c r="G754" i="3"/>
  <c r="C746" i="3"/>
  <c r="G746" i="3"/>
  <c r="C738" i="3"/>
  <c r="G738" i="3"/>
  <c r="T730" i="3"/>
  <c r="C730" i="3"/>
  <c r="G730" i="3"/>
  <c r="C722" i="3"/>
  <c r="G722" i="3"/>
  <c r="T714" i="3"/>
  <c r="C714" i="3"/>
  <c r="G714" i="3"/>
  <c r="C706" i="3"/>
  <c r="G706" i="3"/>
  <c r="T698" i="3"/>
  <c r="C698" i="3"/>
  <c r="G698" i="3"/>
  <c r="C690" i="3"/>
  <c r="G690" i="3"/>
  <c r="T682" i="3"/>
  <c r="C682" i="3"/>
  <c r="G682" i="3"/>
  <c r="C674" i="3"/>
  <c r="G674" i="3"/>
  <c r="T666" i="3"/>
  <c r="C666" i="3"/>
  <c r="G666" i="3"/>
  <c r="C658" i="3"/>
  <c r="G658" i="3"/>
  <c r="T650" i="3"/>
  <c r="C650" i="3"/>
  <c r="G650" i="3"/>
  <c r="C642" i="3"/>
  <c r="G642" i="3"/>
  <c r="T634" i="3"/>
  <c r="C634" i="3"/>
  <c r="G634" i="3"/>
  <c r="C626" i="3"/>
  <c r="G626" i="3"/>
  <c r="T618" i="3"/>
  <c r="C618" i="3"/>
  <c r="G618" i="3"/>
  <c r="C610" i="3"/>
  <c r="G610" i="3"/>
  <c r="C602" i="3"/>
  <c r="G602" i="3"/>
  <c r="T594" i="3"/>
  <c r="C594" i="3"/>
  <c r="G594" i="3"/>
  <c r="T586" i="3"/>
  <c r="C586" i="3"/>
  <c r="G586" i="3"/>
  <c r="C578" i="3"/>
  <c r="G578" i="3"/>
  <c r="C570" i="3"/>
  <c r="G570" i="3"/>
  <c r="C562" i="3"/>
  <c r="G562" i="3"/>
  <c r="T554" i="3"/>
  <c r="C554" i="3"/>
  <c r="G554" i="3"/>
  <c r="C546" i="3"/>
  <c r="G546" i="3"/>
  <c r="C538" i="3"/>
  <c r="G538" i="3"/>
  <c r="T530" i="3"/>
  <c r="C530" i="3"/>
  <c r="G530" i="3"/>
  <c r="C522" i="3"/>
  <c r="G522" i="3"/>
  <c r="C514" i="3"/>
  <c r="G514" i="3"/>
  <c r="C506" i="3"/>
  <c r="G506" i="3"/>
  <c r="T498" i="3"/>
  <c r="C498" i="3"/>
  <c r="G498" i="3"/>
  <c r="C490" i="3"/>
  <c r="G490" i="3"/>
  <c r="C482" i="3"/>
  <c r="G482" i="3"/>
  <c r="C474" i="3"/>
  <c r="G474" i="3"/>
  <c r="T466" i="3"/>
  <c r="C466" i="3"/>
  <c r="G466" i="3"/>
  <c r="C458" i="3"/>
  <c r="G458" i="3"/>
  <c r="C450" i="3"/>
  <c r="G450" i="3"/>
  <c r="C442" i="3"/>
  <c r="G442" i="3"/>
  <c r="T434" i="3"/>
  <c r="C434" i="3"/>
  <c r="G434" i="3"/>
  <c r="C426" i="3"/>
  <c r="G426" i="3"/>
  <c r="C418" i="3"/>
  <c r="G418" i="3"/>
  <c r="C410" i="3"/>
  <c r="G410" i="3"/>
  <c r="C402" i="3"/>
  <c r="G402" i="3"/>
  <c r="C394" i="3"/>
  <c r="G394" i="3"/>
  <c r="C386" i="3"/>
  <c r="G386" i="3"/>
  <c r="C378" i="3"/>
  <c r="G378" i="3"/>
  <c r="T370" i="3"/>
  <c r="C370" i="3"/>
  <c r="G370" i="3"/>
  <c r="C362" i="3"/>
  <c r="G362" i="3"/>
  <c r="C354" i="3"/>
  <c r="G354" i="3"/>
  <c r="C346" i="3"/>
  <c r="G346" i="3"/>
  <c r="T338" i="3"/>
  <c r="C338" i="3"/>
  <c r="G338" i="3"/>
  <c r="C330" i="3"/>
  <c r="G330" i="3"/>
  <c r="C322" i="3"/>
  <c r="G322" i="3"/>
  <c r="C314" i="3"/>
  <c r="G314" i="3"/>
  <c r="T306" i="3"/>
  <c r="C306" i="3"/>
  <c r="G306" i="3"/>
  <c r="C298" i="3"/>
  <c r="G298" i="3"/>
  <c r="C290" i="3"/>
  <c r="G290" i="3"/>
  <c r="C282" i="3"/>
  <c r="G282" i="3"/>
  <c r="T274" i="3"/>
  <c r="C274" i="3"/>
  <c r="G274" i="3"/>
  <c r="C266" i="3"/>
  <c r="G266" i="3"/>
  <c r="C258" i="3"/>
  <c r="G258" i="3"/>
  <c r="C250" i="3"/>
  <c r="G250" i="3"/>
  <c r="T242" i="3"/>
  <c r="C242" i="3"/>
  <c r="G242" i="3"/>
  <c r="C234" i="3"/>
  <c r="G234" i="3"/>
  <c r="C226" i="3"/>
  <c r="G226" i="3"/>
  <c r="C218" i="3"/>
  <c r="G218" i="3"/>
  <c r="C210" i="3"/>
  <c r="G210" i="3"/>
  <c r="C202" i="3"/>
  <c r="G202" i="3"/>
  <c r="C194" i="3"/>
  <c r="G194" i="3"/>
  <c r="C186" i="3"/>
  <c r="G186" i="3"/>
  <c r="C178" i="3"/>
  <c r="G178" i="3"/>
  <c r="C170" i="3"/>
  <c r="G170" i="3"/>
  <c r="C162" i="3"/>
  <c r="G162" i="3"/>
  <c r="C154" i="3"/>
  <c r="G154" i="3"/>
  <c r="C146" i="3"/>
  <c r="G146" i="3"/>
  <c r="C138" i="3"/>
  <c r="G138" i="3"/>
  <c r="C130" i="3"/>
  <c r="G130" i="3"/>
  <c r="C122" i="3"/>
  <c r="G122" i="3"/>
  <c r="C114" i="3"/>
  <c r="G114" i="3"/>
  <c r="C106" i="3"/>
  <c r="G106" i="3"/>
  <c r="C98" i="3"/>
  <c r="G98" i="3"/>
  <c r="C90" i="3"/>
  <c r="G90" i="3"/>
  <c r="C82" i="3"/>
  <c r="G82" i="3"/>
  <c r="C74" i="3"/>
  <c r="G74" i="3"/>
  <c r="C66" i="3"/>
  <c r="G66" i="3"/>
  <c r="C58" i="3"/>
  <c r="G58" i="3"/>
  <c r="C50" i="3"/>
  <c r="G50" i="3"/>
  <c r="C42" i="3"/>
  <c r="G42" i="3"/>
  <c r="C34" i="3"/>
  <c r="G34" i="3"/>
  <c r="C26" i="3"/>
  <c r="G26" i="3"/>
  <c r="C18" i="3"/>
  <c r="G18" i="3"/>
  <c r="C10" i="3"/>
  <c r="G10" i="3"/>
  <c r="G1926" i="3"/>
  <c r="G1894" i="3"/>
  <c r="G1862" i="3"/>
  <c r="G1830" i="3"/>
  <c r="G1798" i="3"/>
  <c r="G1766" i="3"/>
  <c r="G1734" i="3"/>
  <c r="G1702" i="3"/>
  <c r="G1670" i="3"/>
  <c r="G1638" i="3"/>
  <c r="G1606" i="3"/>
  <c r="G1574" i="3"/>
  <c r="G1542" i="3"/>
  <c r="G1494" i="3"/>
  <c r="G1430" i="3"/>
  <c r="C1885" i="3"/>
  <c r="G1885" i="3"/>
  <c r="C1821" i="3"/>
  <c r="G1821" i="3"/>
  <c r="C1757" i="3"/>
  <c r="G1757" i="3"/>
  <c r="C1685" i="3"/>
  <c r="G1685" i="3"/>
  <c r="C1653" i="3"/>
  <c r="G1653" i="3"/>
  <c r="C1581" i="3"/>
  <c r="G1581" i="3"/>
  <c r="C1541" i="3"/>
  <c r="G1541" i="3"/>
  <c r="C1493" i="3"/>
  <c r="G1493" i="3"/>
  <c r="C1429" i="3"/>
  <c r="G1429" i="3"/>
  <c r="C1381" i="3"/>
  <c r="G1381" i="3"/>
  <c r="C1923" i="3"/>
  <c r="G1923" i="3"/>
  <c r="C1915" i="3"/>
  <c r="G1915" i="3"/>
  <c r="C1883" i="3"/>
  <c r="G1883" i="3"/>
  <c r="C1937" i="3"/>
  <c r="G1937" i="3"/>
  <c r="C1929" i="3"/>
  <c r="G1929" i="3"/>
  <c r="C1921" i="3"/>
  <c r="G1921" i="3"/>
  <c r="C1913" i="3"/>
  <c r="G1913" i="3"/>
  <c r="C1905" i="3"/>
  <c r="G1905" i="3"/>
  <c r="C1897" i="3"/>
  <c r="G1897" i="3"/>
  <c r="C1889" i="3"/>
  <c r="G1889" i="3"/>
  <c r="C1881" i="3"/>
  <c r="G1881" i="3"/>
  <c r="C1873" i="3"/>
  <c r="G1873" i="3"/>
  <c r="C1865" i="3"/>
  <c r="G1865" i="3"/>
  <c r="C1857" i="3"/>
  <c r="G1857" i="3"/>
  <c r="C1849" i="3"/>
  <c r="G1849" i="3"/>
  <c r="C1841" i="3"/>
  <c r="G1841" i="3"/>
  <c r="C1833" i="3"/>
  <c r="G1833" i="3"/>
  <c r="C1825" i="3"/>
  <c r="G1825" i="3"/>
  <c r="C1817" i="3"/>
  <c r="G1817" i="3"/>
  <c r="C1809" i="3"/>
  <c r="G1809" i="3"/>
  <c r="C1801" i="3"/>
  <c r="G1801" i="3"/>
  <c r="C1793" i="3"/>
  <c r="G1793" i="3"/>
  <c r="C1785" i="3"/>
  <c r="G1785" i="3"/>
  <c r="C1777" i="3"/>
  <c r="G1777" i="3"/>
  <c r="C1769" i="3"/>
  <c r="G1769" i="3"/>
  <c r="C1761" i="3"/>
  <c r="G1761" i="3"/>
  <c r="C1753" i="3"/>
  <c r="G1753" i="3"/>
  <c r="C1745" i="3"/>
  <c r="G1745" i="3"/>
  <c r="C1737" i="3"/>
  <c r="G1737" i="3"/>
  <c r="C1729" i="3"/>
  <c r="G1729" i="3"/>
  <c r="C1721" i="3"/>
  <c r="G1721" i="3"/>
  <c r="C1713" i="3"/>
  <c r="G1713" i="3"/>
  <c r="C1705" i="3"/>
  <c r="G1705" i="3"/>
  <c r="C1697" i="3"/>
  <c r="G1697" i="3"/>
  <c r="C1689" i="3"/>
  <c r="G1689" i="3"/>
  <c r="C1681" i="3"/>
  <c r="G1681" i="3"/>
  <c r="C1673" i="3"/>
  <c r="G1673" i="3"/>
  <c r="C1665" i="3"/>
  <c r="G1665" i="3"/>
  <c r="C1657" i="3"/>
  <c r="G1657" i="3"/>
  <c r="C1649" i="3"/>
  <c r="G1649" i="3"/>
  <c r="C1641" i="3"/>
  <c r="G1641" i="3"/>
  <c r="C1633" i="3"/>
  <c r="G1633" i="3"/>
  <c r="C1625" i="3"/>
  <c r="G1625" i="3"/>
  <c r="C1617" i="3"/>
  <c r="G1617" i="3"/>
  <c r="C1609" i="3"/>
  <c r="G1609" i="3"/>
  <c r="C1601" i="3"/>
  <c r="G1601" i="3"/>
  <c r="C1593" i="3"/>
  <c r="G1593" i="3"/>
  <c r="C1585" i="3"/>
  <c r="G1585" i="3"/>
  <c r="C1577" i="3"/>
  <c r="G1577" i="3"/>
  <c r="C1569" i="3"/>
  <c r="G1569" i="3"/>
  <c r="C1561" i="3"/>
  <c r="G1561" i="3"/>
  <c r="C1553" i="3"/>
  <c r="G1553" i="3"/>
  <c r="C1545" i="3"/>
  <c r="G1545" i="3"/>
  <c r="C1537" i="3"/>
  <c r="G1537" i="3"/>
  <c r="C1529" i="3"/>
  <c r="G1529" i="3"/>
  <c r="C1521" i="3"/>
  <c r="G1521" i="3"/>
  <c r="C1513" i="3"/>
  <c r="G1513" i="3"/>
  <c r="C1505" i="3"/>
  <c r="G1505" i="3"/>
  <c r="C1497" i="3"/>
  <c r="G1497" i="3"/>
  <c r="C1489" i="3"/>
  <c r="G1489" i="3"/>
  <c r="C1481" i="3"/>
  <c r="G1481" i="3"/>
  <c r="C1473" i="3"/>
  <c r="G1473" i="3"/>
  <c r="C1465" i="3"/>
  <c r="G1465" i="3"/>
  <c r="C1457" i="3"/>
  <c r="G1457" i="3"/>
  <c r="C1449" i="3"/>
  <c r="G1449" i="3"/>
  <c r="C1441" i="3"/>
  <c r="G1441" i="3"/>
  <c r="C1433" i="3"/>
  <c r="G1433" i="3"/>
  <c r="C1425" i="3"/>
  <c r="G1425" i="3"/>
  <c r="C1417" i="3"/>
  <c r="G1417" i="3"/>
  <c r="C1409" i="3"/>
  <c r="G1409" i="3"/>
  <c r="C1401" i="3"/>
  <c r="G1401" i="3"/>
  <c r="C1393" i="3"/>
  <c r="G1393" i="3"/>
  <c r="C1385" i="3"/>
  <c r="G1385" i="3"/>
  <c r="C1377" i="3"/>
  <c r="G1377" i="3"/>
  <c r="C1369" i="3"/>
  <c r="G1369" i="3"/>
  <c r="C1361" i="3"/>
  <c r="G1361" i="3"/>
  <c r="C1353" i="3"/>
  <c r="G1353" i="3"/>
  <c r="C1345" i="3"/>
  <c r="G1345" i="3"/>
  <c r="C1337" i="3"/>
  <c r="G1337" i="3"/>
  <c r="C1329" i="3"/>
  <c r="G1329" i="3"/>
  <c r="C1321" i="3"/>
  <c r="G1321" i="3"/>
  <c r="C1313" i="3"/>
  <c r="G1313" i="3"/>
  <c r="C1305" i="3"/>
  <c r="G1305" i="3"/>
  <c r="C1297" i="3"/>
  <c r="G1297" i="3"/>
  <c r="C1289" i="3"/>
  <c r="G1289" i="3"/>
  <c r="C1281" i="3"/>
  <c r="G1281" i="3"/>
  <c r="C1273" i="3"/>
  <c r="G1273" i="3"/>
  <c r="C1265" i="3"/>
  <c r="G1265" i="3"/>
  <c r="C1257" i="3"/>
  <c r="G1257" i="3"/>
  <c r="C1249" i="3"/>
  <c r="G1249" i="3"/>
  <c r="C1241" i="3"/>
  <c r="G1241" i="3"/>
  <c r="C1233" i="3"/>
  <c r="G1233" i="3"/>
  <c r="C1225" i="3"/>
  <c r="G1225" i="3"/>
  <c r="C1217" i="3"/>
  <c r="G1217" i="3"/>
  <c r="C1209" i="3"/>
  <c r="G1209" i="3"/>
  <c r="C1201" i="3"/>
  <c r="G1201" i="3"/>
  <c r="C1193" i="3"/>
  <c r="G1193" i="3"/>
  <c r="C1185" i="3"/>
  <c r="G1185" i="3"/>
  <c r="C1177" i="3"/>
  <c r="G1177" i="3"/>
  <c r="C1169" i="3"/>
  <c r="G1169" i="3"/>
  <c r="C1161" i="3"/>
  <c r="G1161" i="3"/>
  <c r="C1153" i="3"/>
  <c r="G1153" i="3"/>
  <c r="C1145" i="3"/>
  <c r="G1145" i="3"/>
  <c r="C1137" i="3"/>
  <c r="G1137" i="3"/>
  <c r="C1129" i="3"/>
  <c r="G1129" i="3"/>
  <c r="C1121" i="3"/>
  <c r="G1121" i="3"/>
  <c r="C1113" i="3"/>
  <c r="G1113" i="3"/>
  <c r="C1105" i="3"/>
  <c r="G1105" i="3"/>
  <c r="C1097" i="3"/>
  <c r="G1097" i="3"/>
  <c r="C1089" i="3"/>
  <c r="G1089" i="3"/>
  <c r="C1081" i="3"/>
  <c r="G1081" i="3"/>
  <c r="C1073" i="3"/>
  <c r="G1073" i="3"/>
  <c r="C1065" i="3"/>
  <c r="G1065" i="3"/>
  <c r="C1057" i="3"/>
  <c r="G1057" i="3"/>
  <c r="C1049" i="3"/>
  <c r="G1049" i="3"/>
  <c r="C1041" i="3"/>
  <c r="G1041" i="3"/>
  <c r="C1033" i="3"/>
  <c r="G1033" i="3"/>
  <c r="C1025" i="3"/>
  <c r="G1025" i="3"/>
  <c r="C1017" i="3"/>
  <c r="G1017" i="3"/>
  <c r="C1009" i="3"/>
  <c r="G1009" i="3"/>
  <c r="C1001" i="3"/>
  <c r="G1001" i="3"/>
  <c r="C993" i="3"/>
  <c r="G993" i="3"/>
  <c r="C985" i="3"/>
  <c r="G985" i="3"/>
  <c r="C977" i="3"/>
  <c r="G977" i="3"/>
  <c r="C969" i="3"/>
  <c r="G969" i="3"/>
  <c r="C961" i="3"/>
  <c r="G961" i="3"/>
  <c r="C953" i="3"/>
  <c r="G953" i="3"/>
  <c r="C945" i="3"/>
  <c r="G945" i="3"/>
  <c r="C937" i="3"/>
  <c r="G937" i="3"/>
  <c r="C929" i="3"/>
  <c r="G929" i="3"/>
  <c r="C921" i="3"/>
  <c r="G921" i="3"/>
  <c r="C913" i="3"/>
  <c r="G913" i="3"/>
  <c r="C905" i="3"/>
  <c r="G905" i="3"/>
  <c r="C897" i="3"/>
  <c r="G897" i="3"/>
  <c r="C889" i="3"/>
  <c r="G889" i="3"/>
  <c r="C881" i="3"/>
  <c r="G881" i="3"/>
  <c r="C873" i="3"/>
  <c r="G873" i="3"/>
  <c r="C865" i="3"/>
  <c r="G865" i="3"/>
  <c r="C857" i="3"/>
  <c r="G857" i="3"/>
  <c r="C849" i="3"/>
  <c r="G849" i="3"/>
  <c r="C841" i="3"/>
  <c r="G841" i="3"/>
  <c r="C833" i="3"/>
  <c r="G833" i="3"/>
  <c r="C825" i="3"/>
  <c r="G825" i="3"/>
  <c r="C817" i="3"/>
  <c r="G817" i="3"/>
  <c r="C809" i="3"/>
  <c r="G809" i="3"/>
  <c r="C801" i="3"/>
  <c r="G801" i="3"/>
  <c r="C793" i="3"/>
  <c r="G793" i="3"/>
  <c r="C785" i="3"/>
  <c r="G785" i="3"/>
  <c r="C777" i="3"/>
  <c r="G777" i="3"/>
  <c r="C769" i="3"/>
  <c r="G769" i="3"/>
  <c r="C761" i="3"/>
  <c r="G761" i="3"/>
  <c r="C753" i="3"/>
  <c r="G753" i="3"/>
  <c r="C745" i="3"/>
  <c r="G745" i="3"/>
  <c r="C737" i="3"/>
  <c r="G737" i="3"/>
  <c r="T729" i="3"/>
  <c r="C729" i="3"/>
  <c r="G729" i="3"/>
  <c r="C721" i="3"/>
  <c r="G721" i="3"/>
  <c r="T713" i="3"/>
  <c r="C713" i="3"/>
  <c r="G713" i="3"/>
  <c r="C705" i="3"/>
  <c r="G705" i="3"/>
  <c r="T697" i="3"/>
  <c r="C697" i="3"/>
  <c r="G697" i="3"/>
  <c r="C689" i="3"/>
  <c r="G689" i="3"/>
  <c r="T681" i="3"/>
  <c r="C681" i="3"/>
  <c r="G681" i="3"/>
  <c r="C673" i="3"/>
  <c r="G673" i="3"/>
  <c r="T665" i="3"/>
  <c r="C665" i="3"/>
  <c r="G665" i="3"/>
  <c r="C657" i="3"/>
  <c r="G657" i="3"/>
  <c r="T649" i="3"/>
  <c r="C649" i="3"/>
  <c r="G649" i="3"/>
  <c r="C641" i="3"/>
  <c r="G641" i="3"/>
  <c r="T633" i="3"/>
  <c r="C633" i="3"/>
  <c r="G633" i="3"/>
  <c r="C625" i="3"/>
  <c r="G625" i="3"/>
  <c r="T617" i="3"/>
  <c r="C617" i="3"/>
  <c r="G617" i="3"/>
  <c r="C609" i="3"/>
  <c r="G609" i="3"/>
  <c r="C601" i="3"/>
  <c r="G601" i="3"/>
  <c r="T593" i="3"/>
  <c r="C593" i="3"/>
  <c r="G593" i="3"/>
  <c r="T585" i="3"/>
  <c r="C585" i="3"/>
  <c r="G585" i="3"/>
  <c r="C577" i="3"/>
  <c r="G577" i="3"/>
  <c r="C569" i="3"/>
  <c r="G569" i="3"/>
  <c r="T561" i="3"/>
  <c r="C561" i="3"/>
  <c r="G561" i="3"/>
  <c r="T553" i="3"/>
  <c r="C553" i="3"/>
  <c r="G553" i="3"/>
  <c r="C545" i="3"/>
  <c r="G545" i="3"/>
  <c r="C537" i="3"/>
  <c r="G537" i="3"/>
  <c r="T529" i="3"/>
  <c r="C529" i="3"/>
  <c r="G529" i="3"/>
  <c r="T521" i="3"/>
  <c r="C521" i="3"/>
  <c r="G521" i="3"/>
  <c r="C513" i="3"/>
  <c r="G513" i="3"/>
  <c r="C505" i="3"/>
  <c r="G505" i="3"/>
  <c r="T497" i="3"/>
  <c r="C497" i="3"/>
  <c r="G497" i="3"/>
  <c r="T489" i="3"/>
  <c r="C489" i="3"/>
  <c r="G489" i="3"/>
  <c r="C481" i="3"/>
  <c r="G481" i="3"/>
  <c r="C473" i="3"/>
  <c r="G473" i="3"/>
  <c r="C465" i="3"/>
  <c r="G465" i="3"/>
  <c r="T457" i="3"/>
  <c r="C457" i="3"/>
  <c r="G457" i="3"/>
  <c r="C449" i="3"/>
  <c r="G449" i="3"/>
  <c r="C441" i="3"/>
  <c r="G441" i="3"/>
  <c r="C433" i="3"/>
  <c r="G433" i="3"/>
  <c r="T425" i="3"/>
  <c r="C425" i="3"/>
  <c r="G425" i="3"/>
  <c r="C417" i="3"/>
  <c r="G417" i="3"/>
  <c r="C409" i="3"/>
  <c r="G409" i="3"/>
  <c r="C401" i="3"/>
  <c r="G401" i="3"/>
  <c r="C393" i="3"/>
  <c r="G393" i="3"/>
  <c r="C385" i="3"/>
  <c r="G385" i="3"/>
  <c r="C377" i="3"/>
  <c r="G377" i="3"/>
  <c r="C369" i="3"/>
  <c r="G369" i="3"/>
  <c r="T361" i="3"/>
  <c r="C361" i="3"/>
  <c r="G361" i="3"/>
  <c r="C353" i="3"/>
  <c r="G353" i="3"/>
  <c r="C345" i="3"/>
  <c r="G345" i="3"/>
  <c r="C337" i="3"/>
  <c r="G337" i="3"/>
  <c r="C329" i="3"/>
  <c r="G329" i="3"/>
  <c r="C321" i="3"/>
  <c r="G321" i="3"/>
  <c r="C313" i="3"/>
  <c r="G313" i="3"/>
  <c r="C305" i="3"/>
  <c r="G305" i="3"/>
  <c r="C297" i="3"/>
  <c r="G297" i="3"/>
  <c r="C289" i="3"/>
  <c r="G289" i="3"/>
  <c r="C281" i="3"/>
  <c r="G281" i="3"/>
  <c r="C273" i="3"/>
  <c r="G273" i="3"/>
  <c r="C265" i="3"/>
  <c r="G265" i="3"/>
  <c r="C257" i="3"/>
  <c r="G257" i="3"/>
  <c r="C249" i="3"/>
  <c r="G249" i="3"/>
  <c r="C241" i="3"/>
  <c r="G241" i="3"/>
  <c r="C233" i="3"/>
  <c r="G233" i="3"/>
  <c r="C225" i="3"/>
  <c r="G225" i="3"/>
  <c r="C217" i="3"/>
  <c r="G217" i="3"/>
  <c r="C209" i="3"/>
  <c r="G209" i="3"/>
  <c r="C201" i="3"/>
  <c r="G201" i="3"/>
  <c r="C193" i="3"/>
  <c r="G193" i="3"/>
  <c r="C185" i="3"/>
  <c r="G185" i="3"/>
  <c r="C177" i="3"/>
  <c r="G177" i="3"/>
  <c r="C169" i="3"/>
  <c r="G169" i="3"/>
  <c r="C161" i="3"/>
  <c r="G161" i="3"/>
  <c r="C153" i="3"/>
  <c r="G153" i="3"/>
  <c r="C145" i="3"/>
  <c r="G145" i="3"/>
  <c r="C137" i="3"/>
  <c r="G137" i="3"/>
  <c r="C129" i="3"/>
  <c r="G129" i="3"/>
  <c r="C121" i="3"/>
  <c r="G121" i="3"/>
  <c r="C113" i="3"/>
  <c r="G113" i="3"/>
  <c r="C105" i="3"/>
  <c r="G105" i="3"/>
  <c r="C97" i="3"/>
  <c r="G97" i="3"/>
  <c r="C89" i="3"/>
  <c r="G89" i="3"/>
  <c r="C81" i="3"/>
  <c r="G81" i="3"/>
  <c r="C73" i="3"/>
  <c r="G73" i="3"/>
  <c r="C65" i="3"/>
  <c r="G65" i="3"/>
  <c r="C57" i="3"/>
  <c r="G57" i="3"/>
  <c r="C49" i="3"/>
  <c r="G49" i="3"/>
  <c r="C41" i="3"/>
  <c r="G41" i="3"/>
  <c r="C33" i="3"/>
  <c r="G33" i="3"/>
  <c r="C25" i="3"/>
  <c r="G25" i="3"/>
  <c r="C17" i="3"/>
  <c r="G17" i="3"/>
  <c r="C9" i="3"/>
  <c r="D9" i="3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620" i="3" s="1"/>
  <c r="D621" i="3" s="1"/>
  <c r="D622" i="3" s="1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920" i="3" s="1"/>
  <c r="D921" i="3" s="1"/>
  <c r="D922" i="3" s="1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D1009" i="3" s="1"/>
  <c r="D1010" i="3" s="1"/>
  <c r="D1011" i="3" s="1"/>
  <c r="D1012" i="3" s="1"/>
  <c r="D1013" i="3" s="1"/>
  <c r="D1014" i="3" s="1"/>
  <c r="D1015" i="3" s="1"/>
  <c r="D1016" i="3" s="1"/>
  <c r="D1017" i="3" s="1"/>
  <c r="D1018" i="3" s="1"/>
  <c r="D1019" i="3" s="1"/>
  <c r="D1020" i="3" s="1"/>
  <c r="D1021" i="3" s="1"/>
  <c r="D1022" i="3" s="1"/>
  <c r="D1023" i="3" s="1"/>
  <c r="D1024" i="3" s="1"/>
  <c r="D1025" i="3" s="1"/>
  <c r="D1026" i="3" s="1"/>
  <c r="D1027" i="3" s="1"/>
  <c r="D1028" i="3" s="1"/>
  <c r="D1029" i="3" s="1"/>
  <c r="D1030" i="3" s="1"/>
  <c r="D1031" i="3" s="1"/>
  <c r="D1032" i="3" s="1"/>
  <c r="D1033" i="3" s="1"/>
  <c r="D1034" i="3" s="1"/>
  <c r="D1035" i="3" s="1"/>
  <c r="D1036" i="3" s="1"/>
  <c r="D1037" i="3" s="1"/>
  <c r="D1038" i="3" s="1"/>
  <c r="D1039" i="3" s="1"/>
  <c r="D1040" i="3" s="1"/>
  <c r="D1041" i="3" s="1"/>
  <c r="D1042" i="3" s="1"/>
  <c r="D1043" i="3" s="1"/>
  <c r="D1044" i="3" s="1"/>
  <c r="D1045" i="3" s="1"/>
  <c r="D1046" i="3" s="1"/>
  <c r="D1047" i="3" s="1"/>
  <c r="D1048" i="3" s="1"/>
  <c r="D1049" i="3" s="1"/>
  <c r="D1050" i="3" s="1"/>
  <c r="D1051" i="3" s="1"/>
  <c r="D1052" i="3" s="1"/>
  <c r="D1053" i="3" s="1"/>
  <c r="D1054" i="3" s="1"/>
  <c r="D1055" i="3" s="1"/>
  <c r="D1056" i="3" s="1"/>
  <c r="D1057" i="3" s="1"/>
  <c r="D1058" i="3" s="1"/>
  <c r="D1059" i="3" s="1"/>
  <c r="D1060" i="3" s="1"/>
  <c r="D1061" i="3" s="1"/>
  <c r="D1062" i="3" s="1"/>
  <c r="D1063" i="3" s="1"/>
  <c r="D1064" i="3" s="1"/>
  <c r="D1065" i="3" s="1"/>
  <c r="D1066" i="3" s="1"/>
  <c r="D1067" i="3" s="1"/>
  <c r="D1068" i="3" s="1"/>
  <c r="D1069" i="3" s="1"/>
  <c r="D1070" i="3" s="1"/>
  <c r="D1071" i="3" s="1"/>
  <c r="D1072" i="3" s="1"/>
  <c r="D1073" i="3" s="1"/>
  <c r="D1074" i="3" s="1"/>
  <c r="D1075" i="3" s="1"/>
  <c r="D1076" i="3" s="1"/>
  <c r="D1077" i="3" s="1"/>
  <c r="D1078" i="3" s="1"/>
  <c r="D1079" i="3" s="1"/>
  <c r="D1080" i="3" s="1"/>
  <c r="D1081" i="3" s="1"/>
  <c r="D1082" i="3" s="1"/>
  <c r="D1083" i="3" s="1"/>
  <c r="D1084" i="3" s="1"/>
  <c r="D1085" i="3" s="1"/>
  <c r="D1086" i="3" s="1"/>
  <c r="D1087" i="3" s="1"/>
  <c r="D1088" i="3" s="1"/>
  <c r="D1089" i="3" s="1"/>
  <c r="D1090" i="3" s="1"/>
  <c r="D1091" i="3" s="1"/>
  <c r="D1092" i="3" s="1"/>
  <c r="D1093" i="3" s="1"/>
  <c r="D1094" i="3" s="1"/>
  <c r="D1095" i="3" s="1"/>
  <c r="D1096" i="3" s="1"/>
  <c r="D1097" i="3" s="1"/>
  <c r="D1098" i="3" s="1"/>
  <c r="D1099" i="3" s="1"/>
  <c r="D1100" i="3" s="1"/>
  <c r="D1101" i="3" s="1"/>
  <c r="D1102" i="3" s="1"/>
  <c r="D1103" i="3" s="1"/>
  <c r="D1104" i="3" s="1"/>
  <c r="D1105" i="3" s="1"/>
  <c r="D1106" i="3" s="1"/>
  <c r="D1107" i="3" s="1"/>
  <c r="D1108" i="3" s="1"/>
  <c r="D1109" i="3" s="1"/>
  <c r="D1110" i="3" s="1"/>
  <c r="D1111" i="3" s="1"/>
  <c r="D1112" i="3" s="1"/>
  <c r="D1113" i="3" s="1"/>
  <c r="D1114" i="3" s="1"/>
  <c r="D1115" i="3" s="1"/>
  <c r="D1116" i="3" s="1"/>
  <c r="D1117" i="3" s="1"/>
  <c r="D1118" i="3" s="1"/>
  <c r="D1119" i="3" s="1"/>
  <c r="D1120" i="3" s="1"/>
  <c r="D1121" i="3" s="1"/>
  <c r="D1122" i="3" s="1"/>
  <c r="D1123" i="3" s="1"/>
  <c r="D1124" i="3" s="1"/>
  <c r="D1125" i="3" s="1"/>
  <c r="D1126" i="3" s="1"/>
  <c r="D1127" i="3" s="1"/>
  <c r="D1128" i="3" s="1"/>
  <c r="D1129" i="3" s="1"/>
  <c r="D1130" i="3" s="1"/>
  <c r="D1131" i="3" s="1"/>
  <c r="D1132" i="3" s="1"/>
  <c r="D1133" i="3" s="1"/>
  <c r="D1134" i="3" s="1"/>
  <c r="D1135" i="3" s="1"/>
  <c r="D1136" i="3" s="1"/>
  <c r="D1137" i="3" s="1"/>
  <c r="D1138" i="3" s="1"/>
  <c r="D1139" i="3" s="1"/>
  <c r="D1140" i="3" s="1"/>
  <c r="D1141" i="3" s="1"/>
  <c r="D1142" i="3" s="1"/>
  <c r="D1143" i="3" s="1"/>
  <c r="D1144" i="3" s="1"/>
  <c r="D1145" i="3" s="1"/>
  <c r="D1146" i="3" s="1"/>
  <c r="D1147" i="3" s="1"/>
  <c r="D1148" i="3" s="1"/>
  <c r="D1149" i="3" s="1"/>
  <c r="D1150" i="3" s="1"/>
  <c r="D1151" i="3" s="1"/>
  <c r="D1152" i="3" s="1"/>
  <c r="D1153" i="3" s="1"/>
  <c r="D1154" i="3" s="1"/>
  <c r="D1155" i="3" s="1"/>
  <c r="D1156" i="3" s="1"/>
  <c r="D1157" i="3" s="1"/>
  <c r="D1158" i="3" s="1"/>
  <c r="D1159" i="3" s="1"/>
  <c r="D1160" i="3" s="1"/>
  <c r="D1161" i="3" s="1"/>
  <c r="D1162" i="3" s="1"/>
  <c r="D1163" i="3" s="1"/>
  <c r="D1164" i="3" s="1"/>
  <c r="D1165" i="3" s="1"/>
  <c r="D1166" i="3" s="1"/>
  <c r="D1167" i="3" s="1"/>
  <c r="D1168" i="3" s="1"/>
  <c r="D1169" i="3" s="1"/>
  <c r="D1170" i="3" s="1"/>
  <c r="D1171" i="3" s="1"/>
  <c r="D1172" i="3" s="1"/>
  <c r="D1173" i="3" s="1"/>
  <c r="D1174" i="3" s="1"/>
  <c r="D1175" i="3" s="1"/>
  <c r="D1176" i="3" s="1"/>
  <c r="D1177" i="3" s="1"/>
  <c r="D1178" i="3" s="1"/>
  <c r="D1179" i="3" s="1"/>
  <c r="D1180" i="3" s="1"/>
  <c r="D1181" i="3" s="1"/>
  <c r="D1182" i="3" s="1"/>
  <c r="D1183" i="3" s="1"/>
  <c r="D1184" i="3" s="1"/>
  <c r="D1185" i="3" s="1"/>
  <c r="D1186" i="3" s="1"/>
  <c r="D1187" i="3" s="1"/>
  <c r="D1188" i="3" s="1"/>
  <c r="D1189" i="3" s="1"/>
  <c r="D1190" i="3" s="1"/>
  <c r="D1191" i="3" s="1"/>
  <c r="D1192" i="3" s="1"/>
  <c r="D1193" i="3" s="1"/>
  <c r="D1194" i="3" s="1"/>
  <c r="D1195" i="3" s="1"/>
  <c r="D1196" i="3" s="1"/>
  <c r="D1197" i="3" s="1"/>
  <c r="D1198" i="3" s="1"/>
  <c r="D1199" i="3" s="1"/>
  <c r="D1200" i="3" s="1"/>
  <c r="D1201" i="3" s="1"/>
  <c r="D1202" i="3" s="1"/>
  <c r="D1203" i="3" s="1"/>
  <c r="D1204" i="3" s="1"/>
  <c r="D1205" i="3" s="1"/>
  <c r="D1206" i="3" s="1"/>
  <c r="D1207" i="3" s="1"/>
  <c r="D1208" i="3" s="1"/>
  <c r="D1209" i="3" s="1"/>
  <c r="D1210" i="3" s="1"/>
  <c r="D1211" i="3" s="1"/>
  <c r="D1212" i="3" s="1"/>
  <c r="D1213" i="3" s="1"/>
  <c r="D1214" i="3" s="1"/>
  <c r="D1215" i="3" s="1"/>
  <c r="D1216" i="3" s="1"/>
  <c r="D1217" i="3" s="1"/>
  <c r="D1218" i="3" s="1"/>
  <c r="D1219" i="3" s="1"/>
  <c r="D1220" i="3" s="1"/>
  <c r="D1221" i="3" s="1"/>
  <c r="D1222" i="3" s="1"/>
  <c r="D1223" i="3" s="1"/>
  <c r="D1224" i="3" s="1"/>
  <c r="D1225" i="3" s="1"/>
  <c r="D1226" i="3" s="1"/>
  <c r="D1227" i="3" s="1"/>
  <c r="D1228" i="3" s="1"/>
  <c r="D1229" i="3" s="1"/>
  <c r="D1230" i="3" s="1"/>
  <c r="D1231" i="3" s="1"/>
  <c r="D1232" i="3" s="1"/>
  <c r="D1233" i="3" s="1"/>
  <c r="D1234" i="3" s="1"/>
  <c r="D1235" i="3" s="1"/>
  <c r="D1236" i="3" s="1"/>
  <c r="D1237" i="3" s="1"/>
  <c r="D1238" i="3" s="1"/>
  <c r="D1239" i="3" s="1"/>
  <c r="D1240" i="3" s="1"/>
  <c r="D1241" i="3" s="1"/>
  <c r="D1242" i="3" s="1"/>
  <c r="D1243" i="3" s="1"/>
  <c r="D1244" i="3" s="1"/>
  <c r="D1245" i="3" s="1"/>
  <c r="D1246" i="3" s="1"/>
  <c r="D1247" i="3" s="1"/>
  <c r="D1248" i="3" s="1"/>
  <c r="D1249" i="3" s="1"/>
  <c r="D1250" i="3" s="1"/>
  <c r="D1251" i="3" s="1"/>
  <c r="D1252" i="3" s="1"/>
  <c r="D1253" i="3" s="1"/>
  <c r="D1254" i="3" s="1"/>
  <c r="D1255" i="3" s="1"/>
  <c r="D1256" i="3" s="1"/>
  <c r="D1257" i="3" s="1"/>
  <c r="D1258" i="3" s="1"/>
  <c r="D1259" i="3" s="1"/>
  <c r="D1260" i="3" s="1"/>
  <c r="D1261" i="3" s="1"/>
  <c r="D1262" i="3" s="1"/>
  <c r="D1263" i="3" s="1"/>
  <c r="D1264" i="3" s="1"/>
  <c r="D1265" i="3" s="1"/>
  <c r="D1266" i="3" s="1"/>
  <c r="D1267" i="3" s="1"/>
  <c r="D1268" i="3" s="1"/>
  <c r="D1269" i="3" s="1"/>
  <c r="D1270" i="3" s="1"/>
  <c r="D1271" i="3" s="1"/>
  <c r="D1272" i="3" s="1"/>
  <c r="D1273" i="3" s="1"/>
  <c r="D1274" i="3" s="1"/>
  <c r="D1275" i="3" s="1"/>
  <c r="D1276" i="3" s="1"/>
  <c r="D1277" i="3" s="1"/>
  <c r="D1278" i="3" s="1"/>
  <c r="D1279" i="3" s="1"/>
  <c r="D1280" i="3" s="1"/>
  <c r="D1281" i="3" s="1"/>
  <c r="D1282" i="3" s="1"/>
  <c r="D1283" i="3" s="1"/>
  <c r="D1284" i="3" s="1"/>
  <c r="D1285" i="3" s="1"/>
  <c r="D1286" i="3" s="1"/>
  <c r="D1287" i="3" s="1"/>
  <c r="D1288" i="3" s="1"/>
  <c r="D1289" i="3" s="1"/>
  <c r="D1290" i="3" s="1"/>
  <c r="D1291" i="3" s="1"/>
  <c r="D1292" i="3" s="1"/>
  <c r="D1293" i="3" s="1"/>
  <c r="D1294" i="3" s="1"/>
  <c r="D1295" i="3" s="1"/>
  <c r="D1296" i="3" s="1"/>
  <c r="D1297" i="3" s="1"/>
  <c r="D1298" i="3" s="1"/>
  <c r="D1299" i="3" s="1"/>
  <c r="D1300" i="3" s="1"/>
  <c r="D1301" i="3" s="1"/>
  <c r="D1302" i="3" s="1"/>
  <c r="D1303" i="3" s="1"/>
  <c r="D1304" i="3" s="1"/>
  <c r="D1305" i="3" s="1"/>
  <c r="D1306" i="3" s="1"/>
  <c r="D1307" i="3" s="1"/>
  <c r="D1308" i="3" s="1"/>
  <c r="D1309" i="3" s="1"/>
  <c r="D1310" i="3" s="1"/>
  <c r="D1311" i="3" s="1"/>
  <c r="D1312" i="3" s="1"/>
  <c r="D1313" i="3" s="1"/>
  <c r="D1314" i="3" s="1"/>
  <c r="D1315" i="3" s="1"/>
  <c r="D1316" i="3" s="1"/>
  <c r="D1317" i="3" s="1"/>
  <c r="D1318" i="3" s="1"/>
  <c r="D1319" i="3" s="1"/>
  <c r="D1320" i="3" s="1"/>
  <c r="D1321" i="3" s="1"/>
  <c r="D1322" i="3" s="1"/>
  <c r="D1323" i="3" s="1"/>
  <c r="D1324" i="3" s="1"/>
  <c r="D1325" i="3" s="1"/>
  <c r="D1326" i="3" s="1"/>
  <c r="D1327" i="3" s="1"/>
  <c r="D1328" i="3" s="1"/>
  <c r="D1329" i="3" s="1"/>
  <c r="D1330" i="3" s="1"/>
  <c r="D1331" i="3" s="1"/>
  <c r="D1332" i="3" s="1"/>
  <c r="D1333" i="3" s="1"/>
  <c r="D1334" i="3" s="1"/>
  <c r="D1335" i="3" s="1"/>
  <c r="D1336" i="3" s="1"/>
  <c r="D1337" i="3" s="1"/>
  <c r="D1338" i="3" s="1"/>
  <c r="D1339" i="3" s="1"/>
  <c r="D1340" i="3" s="1"/>
  <c r="D1341" i="3" s="1"/>
  <c r="D1342" i="3" s="1"/>
  <c r="D1343" i="3" s="1"/>
  <c r="D1344" i="3" s="1"/>
  <c r="D1345" i="3" s="1"/>
  <c r="D1346" i="3" s="1"/>
  <c r="D1347" i="3" s="1"/>
  <c r="D1348" i="3" s="1"/>
  <c r="D1349" i="3" s="1"/>
  <c r="D1350" i="3" s="1"/>
  <c r="D1351" i="3" s="1"/>
  <c r="D1352" i="3" s="1"/>
  <c r="D1353" i="3" s="1"/>
  <c r="D1354" i="3" s="1"/>
  <c r="D1355" i="3" s="1"/>
  <c r="D1356" i="3" s="1"/>
  <c r="D1357" i="3" s="1"/>
  <c r="D1358" i="3" s="1"/>
  <c r="D1359" i="3" s="1"/>
  <c r="D1360" i="3" s="1"/>
  <c r="D1361" i="3" s="1"/>
  <c r="D1362" i="3" s="1"/>
  <c r="D1363" i="3" s="1"/>
  <c r="D1364" i="3" s="1"/>
  <c r="D1365" i="3" s="1"/>
  <c r="D1366" i="3" s="1"/>
  <c r="D1367" i="3" s="1"/>
  <c r="D1368" i="3" s="1"/>
  <c r="D1369" i="3" s="1"/>
  <c r="D1370" i="3" s="1"/>
  <c r="D1371" i="3" s="1"/>
  <c r="D1372" i="3" s="1"/>
  <c r="D1373" i="3" s="1"/>
  <c r="D1374" i="3" s="1"/>
  <c r="D1375" i="3" s="1"/>
  <c r="D1376" i="3" s="1"/>
  <c r="D1377" i="3" s="1"/>
  <c r="D1378" i="3" s="1"/>
  <c r="D1379" i="3" s="1"/>
  <c r="D1380" i="3" s="1"/>
  <c r="D1381" i="3" s="1"/>
  <c r="D1382" i="3" s="1"/>
  <c r="D1383" i="3" s="1"/>
  <c r="D1384" i="3" s="1"/>
  <c r="D1385" i="3" s="1"/>
  <c r="D1386" i="3" s="1"/>
  <c r="D1387" i="3" s="1"/>
  <c r="D1388" i="3" s="1"/>
  <c r="D1389" i="3" s="1"/>
  <c r="D1390" i="3" s="1"/>
  <c r="D1391" i="3" s="1"/>
  <c r="D1392" i="3" s="1"/>
  <c r="D1393" i="3" s="1"/>
  <c r="D1394" i="3" s="1"/>
  <c r="D1395" i="3" s="1"/>
  <c r="D1396" i="3" s="1"/>
  <c r="D1397" i="3" s="1"/>
  <c r="D1398" i="3" s="1"/>
  <c r="D1399" i="3" s="1"/>
  <c r="D1400" i="3" s="1"/>
  <c r="D1401" i="3" s="1"/>
  <c r="D1402" i="3" s="1"/>
  <c r="D1403" i="3" s="1"/>
  <c r="D1404" i="3" s="1"/>
  <c r="D1405" i="3" s="1"/>
  <c r="D1406" i="3" s="1"/>
  <c r="D1407" i="3" s="1"/>
  <c r="D1408" i="3" s="1"/>
  <c r="D1409" i="3" s="1"/>
  <c r="D1410" i="3" s="1"/>
  <c r="D1411" i="3" s="1"/>
  <c r="D1412" i="3" s="1"/>
  <c r="D1413" i="3" s="1"/>
  <c r="D1414" i="3" s="1"/>
  <c r="D1415" i="3" s="1"/>
  <c r="D1416" i="3" s="1"/>
  <c r="D1417" i="3" s="1"/>
  <c r="D1418" i="3" s="1"/>
  <c r="D1419" i="3" s="1"/>
  <c r="D1420" i="3" s="1"/>
  <c r="D1421" i="3" s="1"/>
  <c r="D1422" i="3" s="1"/>
  <c r="D1423" i="3" s="1"/>
  <c r="D1424" i="3" s="1"/>
  <c r="D1425" i="3" s="1"/>
  <c r="D1426" i="3" s="1"/>
  <c r="D1427" i="3" s="1"/>
  <c r="D1428" i="3" s="1"/>
  <c r="D1429" i="3" s="1"/>
  <c r="D1430" i="3" s="1"/>
  <c r="D1431" i="3" s="1"/>
  <c r="D1432" i="3" s="1"/>
  <c r="D1433" i="3" s="1"/>
  <c r="D1434" i="3" s="1"/>
  <c r="D1435" i="3" s="1"/>
  <c r="D1436" i="3" s="1"/>
  <c r="D1437" i="3" s="1"/>
  <c r="D1438" i="3" s="1"/>
  <c r="D1439" i="3" s="1"/>
  <c r="D1440" i="3" s="1"/>
  <c r="D1441" i="3" s="1"/>
  <c r="D1442" i="3" s="1"/>
  <c r="D1443" i="3" s="1"/>
  <c r="D1444" i="3" s="1"/>
  <c r="D1445" i="3" s="1"/>
  <c r="D1446" i="3" s="1"/>
  <c r="D1447" i="3" s="1"/>
  <c r="D1448" i="3" s="1"/>
  <c r="D1449" i="3" s="1"/>
  <c r="D1450" i="3" s="1"/>
  <c r="D1451" i="3" s="1"/>
  <c r="D1452" i="3" s="1"/>
  <c r="D1453" i="3" s="1"/>
  <c r="D1454" i="3" s="1"/>
  <c r="D1455" i="3" s="1"/>
  <c r="D1456" i="3" s="1"/>
  <c r="D1457" i="3" s="1"/>
  <c r="D1458" i="3" s="1"/>
  <c r="D1459" i="3" s="1"/>
  <c r="D1460" i="3" s="1"/>
  <c r="D1461" i="3" s="1"/>
  <c r="D1462" i="3" s="1"/>
  <c r="D1463" i="3" s="1"/>
  <c r="D1464" i="3" s="1"/>
  <c r="D1465" i="3" s="1"/>
  <c r="D1466" i="3" s="1"/>
  <c r="D1467" i="3" s="1"/>
  <c r="D1468" i="3" s="1"/>
  <c r="D1469" i="3" s="1"/>
  <c r="D1470" i="3" s="1"/>
  <c r="D1471" i="3" s="1"/>
  <c r="D1472" i="3" s="1"/>
  <c r="D1473" i="3" s="1"/>
  <c r="D1474" i="3" s="1"/>
  <c r="D1475" i="3" s="1"/>
  <c r="D1476" i="3" s="1"/>
  <c r="D1477" i="3" s="1"/>
  <c r="D1478" i="3" s="1"/>
  <c r="D1479" i="3" s="1"/>
  <c r="D1480" i="3" s="1"/>
  <c r="D1481" i="3" s="1"/>
  <c r="D1482" i="3" s="1"/>
  <c r="D1483" i="3" s="1"/>
  <c r="D1484" i="3" s="1"/>
  <c r="D1485" i="3" s="1"/>
  <c r="D1486" i="3" s="1"/>
  <c r="D1487" i="3" s="1"/>
  <c r="D1488" i="3" s="1"/>
  <c r="D1489" i="3" s="1"/>
  <c r="D1490" i="3" s="1"/>
  <c r="D1491" i="3" s="1"/>
  <c r="D1492" i="3" s="1"/>
  <c r="D1493" i="3" s="1"/>
  <c r="D1494" i="3" s="1"/>
  <c r="D1495" i="3" s="1"/>
  <c r="D1496" i="3" s="1"/>
  <c r="D1497" i="3" s="1"/>
  <c r="D1498" i="3" s="1"/>
  <c r="D1499" i="3" s="1"/>
  <c r="D1500" i="3" s="1"/>
  <c r="D1501" i="3" s="1"/>
  <c r="D1502" i="3" s="1"/>
  <c r="D1503" i="3" s="1"/>
  <c r="D1504" i="3" s="1"/>
  <c r="D1505" i="3" s="1"/>
  <c r="D1506" i="3" s="1"/>
  <c r="D1507" i="3" s="1"/>
  <c r="D1508" i="3" s="1"/>
  <c r="D1509" i="3" s="1"/>
  <c r="D1510" i="3" s="1"/>
  <c r="D1511" i="3" s="1"/>
  <c r="D1512" i="3" s="1"/>
  <c r="D1513" i="3" s="1"/>
  <c r="D1514" i="3" s="1"/>
  <c r="D1515" i="3" s="1"/>
  <c r="D1516" i="3" s="1"/>
  <c r="D1517" i="3" s="1"/>
  <c r="D1518" i="3" s="1"/>
  <c r="D1519" i="3" s="1"/>
  <c r="D1520" i="3" s="1"/>
  <c r="D1521" i="3" s="1"/>
  <c r="D1522" i="3" s="1"/>
  <c r="D1523" i="3" s="1"/>
  <c r="D1524" i="3" s="1"/>
  <c r="D1525" i="3" s="1"/>
  <c r="D1526" i="3" s="1"/>
  <c r="D1527" i="3" s="1"/>
  <c r="D1528" i="3" s="1"/>
  <c r="D1529" i="3" s="1"/>
  <c r="D1530" i="3" s="1"/>
  <c r="D1531" i="3" s="1"/>
  <c r="D1532" i="3" s="1"/>
  <c r="D1533" i="3" s="1"/>
  <c r="D1534" i="3" s="1"/>
  <c r="D1535" i="3" s="1"/>
  <c r="D1536" i="3" s="1"/>
  <c r="D1537" i="3" s="1"/>
  <c r="D1538" i="3" s="1"/>
  <c r="D1539" i="3" s="1"/>
  <c r="D1540" i="3" s="1"/>
  <c r="D1541" i="3" s="1"/>
  <c r="D1542" i="3" s="1"/>
  <c r="D1543" i="3" s="1"/>
  <c r="D1544" i="3" s="1"/>
  <c r="D1545" i="3" s="1"/>
  <c r="D1546" i="3" s="1"/>
  <c r="D1547" i="3" s="1"/>
  <c r="D1548" i="3" s="1"/>
  <c r="D1549" i="3" s="1"/>
  <c r="D1550" i="3" s="1"/>
  <c r="D1551" i="3" s="1"/>
  <c r="D1552" i="3" s="1"/>
  <c r="D1553" i="3" s="1"/>
  <c r="D1554" i="3" s="1"/>
  <c r="D1555" i="3" s="1"/>
  <c r="D1556" i="3" s="1"/>
  <c r="D1557" i="3" s="1"/>
  <c r="D1558" i="3" s="1"/>
  <c r="D1559" i="3" s="1"/>
  <c r="D1560" i="3" s="1"/>
  <c r="D1561" i="3" s="1"/>
  <c r="D1562" i="3" s="1"/>
  <c r="D1563" i="3" s="1"/>
  <c r="D1564" i="3" s="1"/>
  <c r="D1565" i="3" s="1"/>
  <c r="D1566" i="3" s="1"/>
  <c r="D1567" i="3" s="1"/>
  <c r="D1568" i="3" s="1"/>
  <c r="D1569" i="3" s="1"/>
  <c r="D1570" i="3" s="1"/>
  <c r="D1571" i="3" s="1"/>
  <c r="D1572" i="3" s="1"/>
  <c r="D1573" i="3" s="1"/>
  <c r="D1574" i="3" s="1"/>
  <c r="D1575" i="3" s="1"/>
  <c r="D1576" i="3" s="1"/>
  <c r="D1577" i="3" s="1"/>
  <c r="D1578" i="3" s="1"/>
  <c r="D1579" i="3" s="1"/>
  <c r="D1580" i="3" s="1"/>
  <c r="D1581" i="3" s="1"/>
  <c r="D1582" i="3" s="1"/>
  <c r="D1583" i="3" s="1"/>
  <c r="D1584" i="3" s="1"/>
  <c r="D1585" i="3" s="1"/>
  <c r="D1586" i="3" s="1"/>
  <c r="D1587" i="3" s="1"/>
  <c r="D1588" i="3" s="1"/>
  <c r="D1589" i="3" s="1"/>
  <c r="D1590" i="3" s="1"/>
  <c r="D1591" i="3" s="1"/>
  <c r="D1592" i="3" s="1"/>
  <c r="D1593" i="3" s="1"/>
  <c r="D1594" i="3" s="1"/>
  <c r="D1595" i="3" s="1"/>
  <c r="D1596" i="3" s="1"/>
  <c r="D1597" i="3" s="1"/>
  <c r="D1598" i="3" s="1"/>
  <c r="D1599" i="3" s="1"/>
  <c r="D1600" i="3" s="1"/>
  <c r="D1601" i="3" s="1"/>
  <c r="D1602" i="3" s="1"/>
  <c r="D1603" i="3" s="1"/>
  <c r="D1604" i="3" s="1"/>
  <c r="D1605" i="3" s="1"/>
  <c r="D1606" i="3" s="1"/>
  <c r="D1607" i="3" s="1"/>
  <c r="D1608" i="3" s="1"/>
  <c r="D1609" i="3" s="1"/>
  <c r="D1610" i="3" s="1"/>
  <c r="D1611" i="3" s="1"/>
  <c r="D1612" i="3" s="1"/>
  <c r="D1613" i="3" s="1"/>
  <c r="D1614" i="3" s="1"/>
  <c r="D1615" i="3" s="1"/>
  <c r="D1616" i="3" s="1"/>
  <c r="D1617" i="3" s="1"/>
  <c r="D1618" i="3" s="1"/>
  <c r="D1619" i="3" s="1"/>
  <c r="D1620" i="3" s="1"/>
  <c r="D1621" i="3" s="1"/>
  <c r="D1622" i="3" s="1"/>
  <c r="D1623" i="3" s="1"/>
  <c r="D1624" i="3" s="1"/>
  <c r="D1625" i="3" s="1"/>
  <c r="D1626" i="3" s="1"/>
  <c r="D1627" i="3" s="1"/>
  <c r="D1628" i="3" s="1"/>
  <c r="D1629" i="3" s="1"/>
  <c r="D1630" i="3" s="1"/>
  <c r="D1631" i="3" s="1"/>
  <c r="D1632" i="3" s="1"/>
  <c r="D1633" i="3" s="1"/>
  <c r="D1634" i="3" s="1"/>
  <c r="D1635" i="3" s="1"/>
  <c r="D1636" i="3" s="1"/>
  <c r="D1637" i="3" s="1"/>
  <c r="D1638" i="3" s="1"/>
  <c r="D1639" i="3" s="1"/>
  <c r="D1640" i="3" s="1"/>
  <c r="D1641" i="3" s="1"/>
  <c r="D1642" i="3" s="1"/>
  <c r="D1643" i="3" s="1"/>
  <c r="D1644" i="3" s="1"/>
  <c r="D1645" i="3" s="1"/>
  <c r="D1646" i="3" s="1"/>
  <c r="D1647" i="3" s="1"/>
  <c r="D1648" i="3" s="1"/>
  <c r="D1649" i="3" s="1"/>
  <c r="D1650" i="3" s="1"/>
  <c r="D1651" i="3" s="1"/>
  <c r="D1652" i="3" s="1"/>
  <c r="D1653" i="3" s="1"/>
  <c r="D1654" i="3" s="1"/>
  <c r="D1655" i="3" s="1"/>
  <c r="D1656" i="3" s="1"/>
  <c r="D1657" i="3" s="1"/>
  <c r="D1658" i="3" s="1"/>
  <c r="D1659" i="3" s="1"/>
  <c r="D1660" i="3" s="1"/>
  <c r="D1661" i="3" s="1"/>
  <c r="D1662" i="3" s="1"/>
  <c r="D1663" i="3" s="1"/>
  <c r="D1664" i="3" s="1"/>
  <c r="D1665" i="3" s="1"/>
  <c r="D1666" i="3" s="1"/>
  <c r="D1667" i="3" s="1"/>
  <c r="D1668" i="3" s="1"/>
  <c r="D1669" i="3" s="1"/>
  <c r="D1670" i="3" s="1"/>
  <c r="D1671" i="3" s="1"/>
  <c r="D1672" i="3" s="1"/>
  <c r="D1673" i="3" s="1"/>
  <c r="D1674" i="3" s="1"/>
  <c r="D1675" i="3" s="1"/>
  <c r="D1676" i="3" s="1"/>
  <c r="D1677" i="3" s="1"/>
  <c r="D1678" i="3" s="1"/>
  <c r="D1679" i="3" s="1"/>
  <c r="D1680" i="3" s="1"/>
  <c r="D1681" i="3" s="1"/>
  <c r="D1682" i="3" s="1"/>
  <c r="D1683" i="3" s="1"/>
  <c r="D1684" i="3" s="1"/>
  <c r="D1685" i="3" s="1"/>
  <c r="D1686" i="3" s="1"/>
  <c r="D1687" i="3" s="1"/>
  <c r="D1688" i="3" s="1"/>
  <c r="D1689" i="3" s="1"/>
  <c r="D1690" i="3" s="1"/>
  <c r="D1691" i="3" s="1"/>
  <c r="D1692" i="3" s="1"/>
  <c r="D1693" i="3" s="1"/>
  <c r="D1694" i="3" s="1"/>
  <c r="D1695" i="3" s="1"/>
  <c r="D1696" i="3" s="1"/>
  <c r="D1697" i="3" s="1"/>
  <c r="D1698" i="3" s="1"/>
  <c r="D1699" i="3" s="1"/>
  <c r="D1700" i="3" s="1"/>
  <c r="D1701" i="3" s="1"/>
  <c r="D1702" i="3" s="1"/>
  <c r="D1703" i="3" s="1"/>
  <c r="D1704" i="3" s="1"/>
  <c r="D1705" i="3" s="1"/>
  <c r="D1706" i="3" s="1"/>
  <c r="D1707" i="3" s="1"/>
  <c r="D1708" i="3" s="1"/>
  <c r="D1709" i="3" s="1"/>
  <c r="D1710" i="3" s="1"/>
  <c r="D1711" i="3" s="1"/>
  <c r="D1712" i="3" s="1"/>
  <c r="D1713" i="3" s="1"/>
  <c r="D1714" i="3" s="1"/>
  <c r="D1715" i="3" s="1"/>
  <c r="D1716" i="3" s="1"/>
  <c r="D1717" i="3" s="1"/>
  <c r="D1718" i="3" s="1"/>
  <c r="D1719" i="3" s="1"/>
  <c r="D1720" i="3" s="1"/>
  <c r="D1721" i="3" s="1"/>
  <c r="D1722" i="3" s="1"/>
  <c r="D1723" i="3" s="1"/>
  <c r="D1724" i="3" s="1"/>
  <c r="D1725" i="3" s="1"/>
  <c r="D1726" i="3" s="1"/>
  <c r="D1727" i="3" s="1"/>
  <c r="D1728" i="3" s="1"/>
  <c r="D1729" i="3" s="1"/>
  <c r="D1730" i="3" s="1"/>
  <c r="D1731" i="3" s="1"/>
  <c r="D1732" i="3" s="1"/>
  <c r="D1733" i="3" s="1"/>
  <c r="D1734" i="3" s="1"/>
  <c r="D1735" i="3" s="1"/>
  <c r="D1736" i="3" s="1"/>
  <c r="D1737" i="3" s="1"/>
  <c r="D1738" i="3" s="1"/>
  <c r="D1739" i="3" s="1"/>
  <c r="D1740" i="3" s="1"/>
  <c r="D1741" i="3" s="1"/>
  <c r="D1742" i="3" s="1"/>
  <c r="D1743" i="3" s="1"/>
  <c r="D1744" i="3" s="1"/>
  <c r="D1745" i="3" s="1"/>
  <c r="D1746" i="3" s="1"/>
  <c r="D1747" i="3" s="1"/>
  <c r="D1748" i="3" s="1"/>
  <c r="D1749" i="3" s="1"/>
  <c r="D1750" i="3" s="1"/>
  <c r="D1751" i="3" s="1"/>
  <c r="D1752" i="3" s="1"/>
  <c r="D1753" i="3" s="1"/>
  <c r="D1754" i="3" s="1"/>
  <c r="D1755" i="3" s="1"/>
  <c r="D1756" i="3" s="1"/>
  <c r="D1757" i="3" s="1"/>
  <c r="D1758" i="3" s="1"/>
  <c r="D1759" i="3" s="1"/>
  <c r="D1760" i="3" s="1"/>
  <c r="D1761" i="3" s="1"/>
  <c r="D1762" i="3" s="1"/>
  <c r="D1763" i="3" s="1"/>
  <c r="D1764" i="3" s="1"/>
  <c r="D1765" i="3" s="1"/>
  <c r="D1766" i="3" s="1"/>
  <c r="D1767" i="3" s="1"/>
  <c r="D1768" i="3" s="1"/>
  <c r="D1769" i="3" s="1"/>
  <c r="D1770" i="3" s="1"/>
  <c r="D1771" i="3" s="1"/>
  <c r="D1772" i="3" s="1"/>
  <c r="D1773" i="3" s="1"/>
  <c r="D1774" i="3" s="1"/>
  <c r="D1775" i="3" s="1"/>
  <c r="D1776" i="3" s="1"/>
  <c r="D1777" i="3" s="1"/>
  <c r="D1778" i="3" s="1"/>
  <c r="D1779" i="3" s="1"/>
  <c r="D1780" i="3" s="1"/>
  <c r="D1781" i="3" s="1"/>
  <c r="D1782" i="3" s="1"/>
  <c r="D1783" i="3" s="1"/>
  <c r="D1784" i="3" s="1"/>
  <c r="D1785" i="3" s="1"/>
  <c r="D1786" i="3" s="1"/>
  <c r="D1787" i="3" s="1"/>
  <c r="D1788" i="3" s="1"/>
  <c r="D1789" i="3" s="1"/>
  <c r="D1790" i="3" s="1"/>
  <c r="D1791" i="3" s="1"/>
  <c r="D1792" i="3" s="1"/>
  <c r="D1793" i="3" s="1"/>
  <c r="D1794" i="3" s="1"/>
  <c r="D1795" i="3" s="1"/>
  <c r="D1796" i="3" s="1"/>
  <c r="D1797" i="3" s="1"/>
  <c r="D1798" i="3" s="1"/>
  <c r="D1799" i="3" s="1"/>
  <c r="D1800" i="3" s="1"/>
  <c r="D1801" i="3" s="1"/>
  <c r="D1802" i="3" s="1"/>
  <c r="D1803" i="3" s="1"/>
  <c r="D1804" i="3" s="1"/>
  <c r="D1805" i="3" s="1"/>
  <c r="D1806" i="3" s="1"/>
  <c r="D1807" i="3" s="1"/>
  <c r="D1808" i="3" s="1"/>
  <c r="D1809" i="3" s="1"/>
  <c r="D1810" i="3" s="1"/>
  <c r="D1811" i="3" s="1"/>
  <c r="D1812" i="3" s="1"/>
  <c r="D1813" i="3" s="1"/>
  <c r="D1814" i="3" s="1"/>
  <c r="D1815" i="3" s="1"/>
  <c r="D1816" i="3" s="1"/>
  <c r="D1817" i="3" s="1"/>
  <c r="D1818" i="3" s="1"/>
  <c r="D1819" i="3" s="1"/>
  <c r="D1820" i="3" s="1"/>
  <c r="D1821" i="3" s="1"/>
  <c r="D1822" i="3" s="1"/>
  <c r="D1823" i="3" s="1"/>
  <c r="D1824" i="3" s="1"/>
  <c r="D1825" i="3" s="1"/>
  <c r="D1826" i="3" s="1"/>
  <c r="D1827" i="3" s="1"/>
  <c r="D1828" i="3" s="1"/>
  <c r="D1829" i="3" s="1"/>
  <c r="D1830" i="3" s="1"/>
  <c r="D1831" i="3" s="1"/>
  <c r="D1832" i="3" s="1"/>
  <c r="D1833" i="3" s="1"/>
  <c r="D1834" i="3" s="1"/>
  <c r="D1835" i="3" s="1"/>
  <c r="D1836" i="3" s="1"/>
  <c r="D1837" i="3" s="1"/>
  <c r="D1838" i="3" s="1"/>
  <c r="D1839" i="3" s="1"/>
  <c r="D1840" i="3" s="1"/>
  <c r="D1841" i="3" s="1"/>
  <c r="D1842" i="3" s="1"/>
  <c r="D1843" i="3" s="1"/>
  <c r="D1844" i="3" s="1"/>
  <c r="D1845" i="3" s="1"/>
  <c r="D1846" i="3" s="1"/>
  <c r="D1847" i="3" s="1"/>
  <c r="D1848" i="3" s="1"/>
  <c r="D1849" i="3" s="1"/>
  <c r="D1850" i="3" s="1"/>
  <c r="D1851" i="3" s="1"/>
  <c r="D1852" i="3" s="1"/>
  <c r="D1853" i="3" s="1"/>
  <c r="D1854" i="3" s="1"/>
  <c r="D1855" i="3" s="1"/>
  <c r="D1856" i="3" s="1"/>
  <c r="D1857" i="3" s="1"/>
  <c r="D1858" i="3" s="1"/>
  <c r="D1859" i="3" s="1"/>
  <c r="D1860" i="3" s="1"/>
  <c r="D1861" i="3" s="1"/>
  <c r="D1862" i="3" s="1"/>
  <c r="D1863" i="3" s="1"/>
  <c r="D1864" i="3" s="1"/>
  <c r="D1865" i="3" s="1"/>
  <c r="D1866" i="3" s="1"/>
  <c r="D1867" i="3" s="1"/>
  <c r="D1868" i="3" s="1"/>
  <c r="D1869" i="3" s="1"/>
  <c r="D1870" i="3" s="1"/>
  <c r="D1871" i="3" s="1"/>
  <c r="D1872" i="3" s="1"/>
  <c r="D1873" i="3" s="1"/>
  <c r="D1874" i="3" s="1"/>
  <c r="D1875" i="3" s="1"/>
  <c r="D1876" i="3" s="1"/>
  <c r="D1877" i="3" s="1"/>
  <c r="D1878" i="3" s="1"/>
  <c r="D1879" i="3" s="1"/>
  <c r="D1880" i="3" s="1"/>
  <c r="D1881" i="3" s="1"/>
  <c r="D1882" i="3" s="1"/>
  <c r="D1883" i="3" s="1"/>
  <c r="D1884" i="3" s="1"/>
  <c r="D1885" i="3" s="1"/>
  <c r="D1886" i="3" s="1"/>
  <c r="D1887" i="3" s="1"/>
  <c r="D1888" i="3" s="1"/>
  <c r="D1889" i="3" s="1"/>
  <c r="D1890" i="3" s="1"/>
  <c r="D1891" i="3" s="1"/>
  <c r="D1892" i="3" s="1"/>
  <c r="D1893" i="3" s="1"/>
  <c r="D1894" i="3" s="1"/>
  <c r="D1895" i="3" s="1"/>
  <c r="D1896" i="3" s="1"/>
  <c r="D1897" i="3" s="1"/>
  <c r="D1898" i="3" s="1"/>
  <c r="D1899" i="3" s="1"/>
  <c r="D1900" i="3" s="1"/>
  <c r="D1901" i="3" s="1"/>
  <c r="D1902" i="3" s="1"/>
  <c r="D1903" i="3" s="1"/>
  <c r="D1904" i="3" s="1"/>
  <c r="D1905" i="3" s="1"/>
  <c r="D1906" i="3" s="1"/>
  <c r="D1907" i="3" s="1"/>
  <c r="D1908" i="3" s="1"/>
  <c r="D1909" i="3" s="1"/>
  <c r="D1910" i="3" s="1"/>
  <c r="D1911" i="3" s="1"/>
  <c r="D1912" i="3" s="1"/>
  <c r="D1913" i="3" s="1"/>
  <c r="D1914" i="3" s="1"/>
  <c r="D1915" i="3" s="1"/>
  <c r="D1916" i="3" s="1"/>
  <c r="D1917" i="3" s="1"/>
  <c r="D1918" i="3" s="1"/>
  <c r="D1919" i="3" s="1"/>
  <c r="D1920" i="3" s="1"/>
  <c r="D1921" i="3" s="1"/>
  <c r="D1922" i="3" s="1"/>
  <c r="D1923" i="3" s="1"/>
  <c r="D1924" i="3" s="1"/>
  <c r="D1925" i="3" s="1"/>
  <c r="D1926" i="3" s="1"/>
  <c r="D1927" i="3" s="1"/>
  <c r="D1928" i="3" s="1"/>
  <c r="D1929" i="3" s="1"/>
  <c r="D1930" i="3" s="1"/>
  <c r="D1931" i="3" s="1"/>
  <c r="D1932" i="3" s="1"/>
  <c r="D1933" i="3" s="1"/>
  <c r="D1934" i="3" s="1"/>
  <c r="D1935" i="3" s="1"/>
  <c r="D1936" i="3" s="1"/>
  <c r="D1937" i="3" s="1"/>
  <c r="D1938" i="3" s="1"/>
  <c r="D1939" i="3" s="1"/>
  <c r="D1940" i="3" s="1"/>
  <c r="D1941" i="3" s="1"/>
  <c r="D1942" i="3" s="1"/>
  <c r="D1943" i="3" s="1"/>
  <c r="D1944" i="3" s="1"/>
  <c r="D1945" i="3" s="1"/>
  <c r="D1946" i="3" s="1"/>
  <c r="D1947" i="3" s="1"/>
  <c r="D1948" i="3" s="1"/>
  <c r="D1949" i="3" s="1"/>
  <c r="D1950" i="3" s="1"/>
  <c r="D1951" i="3" s="1"/>
  <c r="G9" i="3"/>
  <c r="G1922" i="3"/>
  <c r="G1890" i="3"/>
  <c r="G1858" i="3"/>
  <c r="G1826" i="3"/>
  <c r="G1794" i="3"/>
  <c r="G1762" i="3"/>
  <c r="G1730" i="3"/>
  <c r="G1698" i="3"/>
  <c r="G1666" i="3"/>
  <c r="G1634" i="3"/>
  <c r="G1602" i="3"/>
  <c r="G1570" i="3"/>
  <c r="G1538" i="3"/>
  <c r="G1486" i="3"/>
  <c r="G1422" i="3"/>
  <c r="C1909" i="3"/>
  <c r="G1909" i="3"/>
  <c r="C1837" i="3"/>
  <c r="G1837" i="3"/>
  <c r="C1765" i="3"/>
  <c r="G1765" i="3"/>
  <c r="C1733" i="3"/>
  <c r="G1733" i="3"/>
  <c r="C1613" i="3"/>
  <c r="G1613" i="3"/>
  <c r="C1936" i="3"/>
  <c r="G1936" i="3"/>
  <c r="C1928" i="3"/>
  <c r="G1928" i="3"/>
  <c r="C1904" i="3"/>
  <c r="G1904" i="3"/>
  <c r="C1888" i="3"/>
  <c r="G1888" i="3"/>
  <c r="C1864" i="3"/>
  <c r="G1864" i="3"/>
  <c r="C1840" i="3"/>
  <c r="G1840" i="3"/>
  <c r="C1824" i="3"/>
  <c r="G1824" i="3"/>
  <c r="C1800" i="3"/>
  <c r="G1800" i="3"/>
  <c r="C1784" i="3"/>
  <c r="G1784" i="3"/>
  <c r="C1776" i="3"/>
  <c r="G1776" i="3"/>
  <c r="C1768" i="3"/>
  <c r="G1768" i="3"/>
  <c r="C1752" i="3"/>
  <c r="G1752" i="3"/>
  <c r="C1744" i="3"/>
  <c r="G1744" i="3"/>
  <c r="C1736" i="3"/>
  <c r="G1736" i="3"/>
  <c r="C1728" i="3"/>
  <c r="G1728" i="3"/>
  <c r="C1720" i="3"/>
  <c r="G1720" i="3"/>
  <c r="C1712" i="3"/>
  <c r="G1712" i="3"/>
  <c r="C1704" i="3"/>
  <c r="G1704" i="3"/>
  <c r="C1696" i="3"/>
  <c r="G1696" i="3"/>
  <c r="C1688" i="3"/>
  <c r="G1688" i="3"/>
  <c r="C1680" i="3"/>
  <c r="G1680" i="3"/>
  <c r="C1672" i="3"/>
  <c r="G1672" i="3"/>
  <c r="C1664" i="3"/>
  <c r="G1664" i="3"/>
  <c r="C1656" i="3"/>
  <c r="G1656" i="3"/>
  <c r="C1648" i="3"/>
  <c r="G1648" i="3"/>
  <c r="C1640" i="3"/>
  <c r="G1640" i="3"/>
  <c r="C1632" i="3"/>
  <c r="G1632" i="3"/>
  <c r="C1624" i="3"/>
  <c r="G1624" i="3"/>
  <c r="C1616" i="3"/>
  <c r="G1616" i="3"/>
  <c r="C1608" i="3"/>
  <c r="G1608" i="3"/>
  <c r="C1600" i="3"/>
  <c r="G1600" i="3"/>
  <c r="C1592" i="3"/>
  <c r="G1592" i="3"/>
  <c r="C1584" i="3"/>
  <c r="G1584" i="3"/>
  <c r="C1576" i="3"/>
  <c r="G1576" i="3"/>
  <c r="C1568" i="3"/>
  <c r="G1568" i="3"/>
  <c r="C1560" i="3"/>
  <c r="G1560" i="3"/>
  <c r="C1552" i="3"/>
  <c r="G1552" i="3"/>
  <c r="C1544" i="3"/>
  <c r="G1544" i="3"/>
  <c r="C1536" i="3"/>
  <c r="G1536" i="3"/>
  <c r="C1528" i="3"/>
  <c r="G1528" i="3"/>
  <c r="C1520" i="3"/>
  <c r="G1520" i="3"/>
  <c r="C1512" i="3"/>
  <c r="G1512" i="3"/>
  <c r="C1504" i="3"/>
  <c r="G1504" i="3"/>
  <c r="C1496" i="3"/>
  <c r="G1496" i="3"/>
  <c r="C1488" i="3"/>
  <c r="G1488" i="3"/>
  <c r="C1480" i="3"/>
  <c r="G1480" i="3"/>
  <c r="C1472" i="3"/>
  <c r="G1472" i="3"/>
  <c r="C1464" i="3"/>
  <c r="G1464" i="3"/>
  <c r="C1456" i="3"/>
  <c r="G1456" i="3"/>
  <c r="C1448" i="3"/>
  <c r="G1448" i="3"/>
  <c r="C1440" i="3"/>
  <c r="G1440" i="3"/>
  <c r="C1432" i="3"/>
  <c r="G1432" i="3"/>
  <c r="C1424" i="3"/>
  <c r="G1424" i="3"/>
  <c r="C1416" i="3"/>
  <c r="G1416" i="3"/>
  <c r="C1408" i="3"/>
  <c r="G1408" i="3"/>
  <c r="C1400" i="3"/>
  <c r="G1400" i="3"/>
  <c r="C1392" i="3"/>
  <c r="G1392" i="3"/>
  <c r="C1384" i="3"/>
  <c r="G1384" i="3"/>
  <c r="C1376" i="3"/>
  <c r="G1376" i="3"/>
  <c r="C1368" i="3"/>
  <c r="G1368" i="3"/>
  <c r="C1360" i="3"/>
  <c r="G1360" i="3"/>
  <c r="C1352" i="3"/>
  <c r="G1352" i="3"/>
  <c r="C1344" i="3"/>
  <c r="G1344" i="3"/>
  <c r="C1336" i="3"/>
  <c r="G1336" i="3"/>
  <c r="C1328" i="3"/>
  <c r="G1328" i="3"/>
  <c r="C1320" i="3"/>
  <c r="G1320" i="3"/>
  <c r="C1312" i="3"/>
  <c r="G1312" i="3"/>
  <c r="C1304" i="3"/>
  <c r="G1304" i="3"/>
  <c r="C1296" i="3"/>
  <c r="G1296" i="3"/>
  <c r="C1288" i="3"/>
  <c r="G1288" i="3"/>
  <c r="C1280" i="3"/>
  <c r="G1280" i="3"/>
  <c r="C1272" i="3"/>
  <c r="G1272" i="3"/>
  <c r="C1264" i="3"/>
  <c r="G1264" i="3"/>
  <c r="C1256" i="3"/>
  <c r="G1256" i="3"/>
  <c r="C1248" i="3"/>
  <c r="G1248" i="3"/>
  <c r="C1240" i="3"/>
  <c r="G1240" i="3"/>
  <c r="C1232" i="3"/>
  <c r="G1232" i="3"/>
  <c r="C1224" i="3"/>
  <c r="G1224" i="3"/>
  <c r="C1216" i="3"/>
  <c r="G1216" i="3"/>
  <c r="C1208" i="3"/>
  <c r="G1208" i="3"/>
  <c r="C1200" i="3"/>
  <c r="G1200" i="3"/>
  <c r="C1192" i="3"/>
  <c r="G1192" i="3"/>
  <c r="C1184" i="3"/>
  <c r="G1184" i="3"/>
  <c r="C1176" i="3"/>
  <c r="G1176" i="3"/>
  <c r="C1168" i="3"/>
  <c r="G1168" i="3"/>
  <c r="C1160" i="3"/>
  <c r="G1160" i="3"/>
  <c r="C1152" i="3"/>
  <c r="G1152" i="3"/>
  <c r="C1144" i="3"/>
  <c r="G1144" i="3"/>
  <c r="C1136" i="3"/>
  <c r="G1136" i="3"/>
  <c r="C1128" i="3"/>
  <c r="G1128" i="3"/>
  <c r="C1120" i="3"/>
  <c r="G1120" i="3"/>
  <c r="C1112" i="3"/>
  <c r="G1112" i="3"/>
  <c r="C1104" i="3"/>
  <c r="G1104" i="3"/>
  <c r="C1096" i="3"/>
  <c r="G1096" i="3"/>
  <c r="C1088" i="3"/>
  <c r="G1088" i="3"/>
  <c r="C1080" i="3"/>
  <c r="G1080" i="3"/>
  <c r="C1072" i="3"/>
  <c r="G1072" i="3"/>
  <c r="C1064" i="3"/>
  <c r="G1064" i="3"/>
  <c r="C1056" i="3"/>
  <c r="G1056" i="3"/>
  <c r="C1048" i="3"/>
  <c r="G1048" i="3"/>
  <c r="C1040" i="3"/>
  <c r="G1040" i="3"/>
  <c r="C1032" i="3"/>
  <c r="G1032" i="3"/>
  <c r="C1024" i="3"/>
  <c r="G1024" i="3"/>
  <c r="C1016" i="3"/>
  <c r="G1016" i="3"/>
  <c r="C1008" i="3"/>
  <c r="G1008" i="3"/>
  <c r="C1000" i="3"/>
  <c r="G1000" i="3"/>
  <c r="C992" i="3"/>
  <c r="G992" i="3"/>
  <c r="C984" i="3"/>
  <c r="G984" i="3"/>
  <c r="C976" i="3"/>
  <c r="G976" i="3"/>
  <c r="C968" i="3"/>
  <c r="G968" i="3"/>
  <c r="C960" i="3"/>
  <c r="G960" i="3"/>
  <c r="C952" i="3"/>
  <c r="G952" i="3"/>
  <c r="C944" i="3"/>
  <c r="G944" i="3"/>
  <c r="C936" i="3"/>
  <c r="G936" i="3"/>
  <c r="C928" i="3"/>
  <c r="G928" i="3"/>
  <c r="C920" i="3"/>
  <c r="G920" i="3"/>
  <c r="C912" i="3"/>
  <c r="G912" i="3"/>
  <c r="C904" i="3"/>
  <c r="G904" i="3"/>
  <c r="C896" i="3"/>
  <c r="G896" i="3"/>
  <c r="C888" i="3"/>
  <c r="G888" i="3"/>
  <c r="C880" i="3"/>
  <c r="G880" i="3"/>
  <c r="C872" i="3"/>
  <c r="G872" i="3"/>
  <c r="C864" i="3"/>
  <c r="G864" i="3"/>
  <c r="C856" i="3"/>
  <c r="G856" i="3"/>
  <c r="C848" i="3"/>
  <c r="G848" i="3"/>
  <c r="C840" i="3"/>
  <c r="G840" i="3"/>
  <c r="C832" i="3"/>
  <c r="G832" i="3"/>
  <c r="C824" i="3"/>
  <c r="G824" i="3"/>
  <c r="C816" i="3"/>
  <c r="G816" i="3"/>
  <c r="C808" i="3"/>
  <c r="G808" i="3"/>
  <c r="C800" i="3"/>
  <c r="G800" i="3"/>
  <c r="C792" i="3"/>
  <c r="G792" i="3"/>
  <c r="C784" i="3"/>
  <c r="G784" i="3"/>
  <c r="C776" i="3"/>
  <c r="G776" i="3"/>
  <c r="C768" i="3"/>
  <c r="G768" i="3"/>
  <c r="C760" i="3"/>
  <c r="G760" i="3"/>
  <c r="C752" i="3"/>
  <c r="G752" i="3"/>
  <c r="C744" i="3"/>
  <c r="G744" i="3"/>
  <c r="C736" i="3"/>
  <c r="G736" i="3"/>
  <c r="C728" i="3"/>
  <c r="G728" i="3"/>
  <c r="C720" i="3"/>
  <c r="G720" i="3"/>
  <c r="C712" i="3"/>
  <c r="G712" i="3"/>
  <c r="C704" i="3"/>
  <c r="G704" i="3"/>
  <c r="C696" i="3"/>
  <c r="G696" i="3"/>
  <c r="C688" i="3"/>
  <c r="G688" i="3"/>
  <c r="C680" i="3"/>
  <c r="G680" i="3"/>
  <c r="C672" i="3"/>
  <c r="G672" i="3"/>
  <c r="C664" i="3"/>
  <c r="G664" i="3"/>
  <c r="C656" i="3"/>
  <c r="G656" i="3"/>
  <c r="C648" i="3"/>
  <c r="G648" i="3"/>
  <c r="C640" i="3"/>
  <c r="G640" i="3"/>
  <c r="C632" i="3"/>
  <c r="G632" i="3"/>
  <c r="C624" i="3"/>
  <c r="G624" i="3"/>
  <c r="C616" i="3"/>
  <c r="G616" i="3"/>
  <c r="C608" i="3"/>
  <c r="G608" i="3"/>
  <c r="C600" i="3"/>
  <c r="G600" i="3"/>
  <c r="C592" i="3"/>
  <c r="G592" i="3"/>
  <c r="C584" i="3"/>
  <c r="G584" i="3"/>
  <c r="C576" i="3"/>
  <c r="G576" i="3"/>
  <c r="C568" i="3"/>
  <c r="G568" i="3"/>
  <c r="C560" i="3"/>
  <c r="G560" i="3"/>
  <c r="C552" i="3"/>
  <c r="G552" i="3"/>
  <c r="C544" i="3"/>
  <c r="G544" i="3"/>
  <c r="C536" i="3"/>
  <c r="G536" i="3"/>
  <c r="C528" i="3"/>
  <c r="G528" i="3"/>
  <c r="C520" i="3"/>
  <c r="G520" i="3"/>
  <c r="C512" i="3"/>
  <c r="G512" i="3"/>
  <c r="C504" i="3"/>
  <c r="G504" i="3"/>
  <c r="C496" i="3"/>
  <c r="G496" i="3"/>
  <c r="C488" i="3"/>
  <c r="G488" i="3"/>
  <c r="C480" i="3"/>
  <c r="G480" i="3"/>
  <c r="C472" i="3"/>
  <c r="G472" i="3"/>
  <c r="C464" i="3"/>
  <c r="G464" i="3"/>
  <c r="C456" i="3"/>
  <c r="G456" i="3"/>
  <c r="C448" i="3"/>
  <c r="G448" i="3"/>
  <c r="C440" i="3"/>
  <c r="G440" i="3"/>
  <c r="C432" i="3"/>
  <c r="G432" i="3"/>
  <c r="C424" i="3"/>
  <c r="G424" i="3"/>
  <c r="C416" i="3"/>
  <c r="G416" i="3"/>
  <c r="C408" i="3"/>
  <c r="G408" i="3"/>
  <c r="G400" i="3"/>
  <c r="C400" i="3"/>
  <c r="C392" i="3"/>
  <c r="G392" i="3"/>
  <c r="C384" i="3"/>
  <c r="G384" i="3"/>
  <c r="C376" i="3"/>
  <c r="G376" i="3"/>
  <c r="C368" i="3"/>
  <c r="G368" i="3"/>
  <c r="C360" i="3"/>
  <c r="G360" i="3"/>
  <c r="C352" i="3"/>
  <c r="G352" i="3"/>
  <c r="C344" i="3"/>
  <c r="G344" i="3"/>
  <c r="C336" i="3"/>
  <c r="G336" i="3"/>
  <c r="C328" i="3"/>
  <c r="G328" i="3"/>
  <c r="C320" i="3"/>
  <c r="G320" i="3"/>
  <c r="C312" i="3"/>
  <c r="G312" i="3"/>
  <c r="G304" i="3"/>
  <c r="C304" i="3"/>
  <c r="C296" i="3"/>
  <c r="G296" i="3"/>
  <c r="C288" i="3"/>
  <c r="G288" i="3"/>
  <c r="G280" i="3"/>
  <c r="C280" i="3"/>
  <c r="G272" i="3"/>
  <c r="C272" i="3"/>
  <c r="C264" i="3"/>
  <c r="G264" i="3"/>
  <c r="C256" i="3"/>
  <c r="G256" i="3"/>
  <c r="C248" i="3"/>
  <c r="G248" i="3"/>
  <c r="C240" i="3"/>
  <c r="G240" i="3"/>
  <c r="C232" i="3"/>
  <c r="G232" i="3"/>
  <c r="C224" i="3"/>
  <c r="G224" i="3"/>
  <c r="C216" i="3"/>
  <c r="G216" i="3"/>
  <c r="C208" i="3"/>
  <c r="G208" i="3"/>
  <c r="C200" i="3"/>
  <c r="G200" i="3"/>
  <c r="C192" i="3"/>
  <c r="G192" i="3"/>
  <c r="C184" i="3"/>
  <c r="G184" i="3"/>
  <c r="C176" i="3"/>
  <c r="G176" i="3"/>
  <c r="C168" i="3"/>
  <c r="G168" i="3"/>
  <c r="C160" i="3"/>
  <c r="G160" i="3"/>
  <c r="C152" i="3"/>
  <c r="G152" i="3"/>
  <c r="C144" i="3"/>
  <c r="G144" i="3"/>
  <c r="C136" i="3"/>
  <c r="G136" i="3"/>
  <c r="C128" i="3"/>
  <c r="G128" i="3"/>
  <c r="C120" i="3"/>
  <c r="G120" i="3"/>
  <c r="C112" i="3"/>
  <c r="G112" i="3"/>
  <c r="C104" i="3"/>
  <c r="G104" i="3"/>
  <c r="C96" i="3"/>
  <c r="G96" i="3"/>
  <c r="C88" i="3"/>
  <c r="G88" i="3"/>
  <c r="C80" i="3"/>
  <c r="G80" i="3"/>
  <c r="C72" i="3"/>
  <c r="G72" i="3"/>
  <c r="C64" i="3"/>
  <c r="G64" i="3"/>
  <c r="C56" i="3"/>
  <c r="G56" i="3"/>
  <c r="C48" i="3"/>
  <c r="G48" i="3"/>
  <c r="C40" i="3"/>
  <c r="G40" i="3"/>
  <c r="C32" i="3"/>
  <c r="G32" i="3"/>
  <c r="G24" i="3"/>
  <c r="C24" i="3"/>
  <c r="G16" i="3"/>
  <c r="C16" i="3"/>
  <c r="G1918" i="3"/>
  <c r="G1886" i="3"/>
  <c r="G1854" i="3"/>
  <c r="G1822" i="3"/>
  <c r="G1790" i="3"/>
  <c r="G1758" i="3"/>
  <c r="G1726" i="3"/>
  <c r="G1694" i="3"/>
  <c r="G1662" i="3"/>
  <c r="G1630" i="3"/>
  <c r="G1598" i="3"/>
  <c r="G1566" i="3"/>
  <c r="G1534" i="3"/>
  <c r="G1478" i="3"/>
  <c r="C1917" i="3"/>
  <c r="G1917" i="3"/>
  <c r="C1845" i="3"/>
  <c r="G1845" i="3"/>
  <c r="C1773" i="3"/>
  <c r="G1773" i="3"/>
  <c r="C1741" i="3"/>
  <c r="G1741" i="3"/>
  <c r="C1605" i="3"/>
  <c r="G1605" i="3"/>
  <c r="C1896" i="3"/>
  <c r="G1896" i="3"/>
  <c r="C1872" i="3"/>
  <c r="G1872" i="3"/>
  <c r="C1856" i="3"/>
  <c r="G1856" i="3"/>
  <c r="C1832" i="3"/>
  <c r="G1832" i="3"/>
  <c r="C1816" i="3"/>
  <c r="G1816" i="3"/>
  <c r="C1792" i="3"/>
  <c r="G1792" i="3"/>
  <c r="C1760" i="3"/>
  <c r="G1760" i="3"/>
  <c r="C1935" i="3"/>
  <c r="G1935" i="3"/>
  <c r="C1927" i="3"/>
  <c r="G1927" i="3"/>
  <c r="C1919" i="3"/>
  <c r="G1919" i="3"/>
  <c r="C1911" i="3"/>
  <c r="G1911" i="3"/>
  <c r="C1903" i="3"/>
  <c r="G1903" i="3"/>
  <c r="C1895" i="3"/>
  <c r="G1895" i="3"/>
  <c r="C1887" i="3"/>
  <c r="G1887" i="3"/>
  <c r="C1879" i="3"/>
  <c r="G1879" i="3"/>
  <c r="C1871" i="3"/>
  <c r="G1871" i="3"/>
  <c r="C1863" i="3"/>
  <c r="G1863" i="3"/>
  <c r="C1855" i="3"/>
  <c r="G1855" i="3"/>
  <c r="C1847" i="3"/>
  <c r="G1847" i="3"/>
  <c r="C1839" i="3"/>
  <c r="G1839" i="3"/>
  <c r="C1831" i="3"/>
  <c r="G1831" i="3"/>
  <c r="C1823" i="3"/>
  <c r="G1823" i="3"/>
  <c r="C1815" i="3"/>
  <c r="G1815" i="3"/>
  <c r="C1807" i="3"/>
  <c r="G1807" i="3"/>
  <c r="C1799" i="3"/>
  <c r="G1799" i="3"/>
  <c r="C1791" i="3"/>
  <c r="G1791" i="3"/>
  <c r="C1783" i="3"/>
  <c r="G1783" i="3"/>
  <c r="C1775" i="3"/>
  <c r="G1775" i="3"/>
  <c r="C1767" i="3"/>
  <c r="G1767" i="3"/>
  <c r="C1759" i="3"/>
  <c r="G1759" i="3"/>
  <c r="C1751" i="3"/>
  <c r="G1751" i="3"/>
  <c r="C1743" i="3"/>
  <c r="G1743" i="3"/>
  <c r="C1735" i="3"/>
  <c r="G1735" i="3"/>
  <c r="C1727" i="3"/>
  <c r="G1727" i="3"/>
  <c r="C1719" i="3"/>
  <c r="G1719" i="3"/>
  <c r="C1711" i="3"/>
  <c r="G1711" i="3"/>
  <c r="C1703" i="3"/>
  <c r="G1703" i="3"/>
  <c r="C1695" i="3"/>
  <c r="G1695" i="3"/>
  <c r="C1687" i="3"/>
  <c r="G1687" i="3"/>
  <c r="C1679" i="3"/>
  <c r="G1679" i="3"/>
  <c r="C1671" i="3"/>
  <c r="G1671" i="3"/>
  <c r="C1663" i="3"/>
  <c r="G1663" i="3"/>
  <c r="C1655" i="3"/>
  <c r="G1655" i="3"/>
  <c r="C1647" i="3"/>
  <c r="G1647" i="3"/>
  <c r="C1639" i="3"/>
  <c r="G1639" i="3"/>
  <c r="C1631" i="3"/>
  <c r="G1631" i="3"/>
  <c r="C1623" i="3"/>
  <c r="G1623" i="3"/>
  <c r="C1615" i="3"/>
  <c r="G1615" i="3"/>
  <c r="C1607" i="3"/>
  <c r="G1607" i="3"/>
  <c r="C1599" i="3"/>
  <c r="G1599" i="3"/>
  <c r="C1591" i="3"/>
  <c r="G1591" i="3"/>
  <c r="C1583" i="3"/>
  <c r="G1583" i="3"/>
  <c r="C1575" i="3"/>
  <c r="G1575" i="3"/>
  <c r="C1567" i="3"/>
  <c r="G1567" i="3"/>
  <c r="C1559" i="3"/>
  <c r="G1559" i="3"/>
  <c r="C1551" i="3"/>
  <c r="G1551" i="3"/>
  <c r="C1543" i="3"/>
  <c r="G1543" i="3"/>
  <c r="C1535" i="3"/>
  <c r="G1535" i="3"/>
  <c r="C1527" i="3"/>
  <c r="G1527" i="3"/>
  <c r="C1519" i="3"/>
  <c r="G1519" i="3"/>
  <c r="C1511" i="3"/>
  <c r="G1511" i="3"/>
  <c r="C1503" i="3"/>
  <c r="G1503" i="3"/>
  <c r="C1495" i="3"/>
  <c r="G1495" i="3"/>
  <c r="C1487" i="3"/>
  <c r="G1487" i="3"/>
  <c r="C1479" i="3"/>
  <c r="G1479" i="3"/>
  <c r="C1471" i="3"/>
  <c r="G1471" i="3"/>
  <c r="C1463" i="3"/>
  <c r="G1463" i="3"/>
  <c r="C1455" i="3"/>
  <c r="G1455" i="3"/>
  <c r="C1447" i="3"/>
  <c r="G1447" i="3"/>
  <c r="C1439" i="3"/>
  <c r="G1439" i="3"/>
  <c r="C1431" i="3"/>
  <c r="G1431" i="3"/>
  <c r="C1423" i="3"/>
  <c r="G1423" i="3"/>
  <c r="C1415" i="3"/>
  <c r="G1415" i="3"/>
  <c r="C1407" i="3"/>
  <c r="G1407" i="3"/>
  <c r="C1399" i="3"/>
  <c r="G1399" i="3"/>
  <c r="C1391" i="3"/>
  <c r="G1391" i="3"/>
  <c r="C1383" i="3"/>
  <c r="G1383" i="3"/>
  <c r="C1375" i="3"/>
  <c r="G1375" i="3"/>
  <c r="C1367" i="3"/>
  <c r="G1367" i="3"/>
  <c r="C1359" i="3"/>
  <c r="G1359" i="3"/>
  <c r="C1351" i="3"/>
  <c r="G1351" i="3"/>
  <c r="C1343" i="3"/>
  <c r="G1343" i="3"/>
  <c r="C1335" i="3"/>
  <c r="G1335" i="3"/>
  <c r="C1327" i="3"/>
  <c r="G1327" i="3"/>
  <c r="C1319" i="3"/>
  <c r="G1319" i="3"/>
  <c r="C1311" i="3"/>
  <c r="G1311" i="3"/>
  <c r="C1303" i="3"/>
  <c r="G1303" i="3"/>
  <c r="C1295" i="3"/>
  <c r="G1295" i="3"/>
  <c r="C1287" i="3"/>
  <c r="G1287" i="3"/>
  <c r="C1279" i="3"/>
  <c r="G1279" i="3"/>
  <c r="C1271" i="3"/>
  <c r="G1271" i="3"/>
  <c r="C1263" i="3"/>
  <c r="G1263" i="3"/>
  <c r="C1255" i="3"/>
  <c r="G1255" i="3"/>
  <c r="C1247" i="3"/>
  <c r="G1247" i="3"/>
  <c r="C1239" i="3"/>
  <c r="G1239" i="3"/>
  <c r="C1231" i="3"/>
  <c r="G1231" i="3"/>
  <c r="C1223" i="3"/>
  <c r="G1223" i="3"/>
  <c r="C1215" i="3"/>
  <c r="G1215" i="3"/>
  <c r="C1207" i="3"/>
  <c r="G1207" i="3"/>
  <c r="C1199" i="3"/>
  <c r="G1199" i="3"/>
  <c r="C1191" i="3"/>
  <c r="G1191" i="3"/>
  <c r="C1183" i="3"/>
  <c r="G1183" i="3"/>
  <c r="C1175" i="3"/>
  <c r="G1175" i="3"/>
  <c r="C1167" i="3"/>
  <c r="G1167" i="3"/>
  <c r="C1159" i="3"/>
  <c r="G1159" i="3"/>
  <c r="C1151" i="3"/>
  <c r="G1151" i="3"/>
  <c r="C1143" i="3"/>
  <c r="G1143" i="3"/>
  <c r="C1135" i="3"/>
  <c r="G1135" i="3"/>
  <c r="C1127" i="3"/>
  <c r="G1127" i="3"/>
  <c r="C1119" i="3"/>
  <c r="G1119" i="3"/>
  <c r="C1111" i="3"/>
  <c r="G1111" i="3"/>
  <c r="C1103" i="3"/>
  <c r="G1103" i="3"/>
  <c r="C1095" i="3"/>
  <c r="G1095" i="3"/>
  <c r="C1087" i="3"/>
  <c r="G1087" i="3"/>
  <c r="C1079" i="3"/>
  <c r="G1079" i="3"/>
  <c r="C1071" i="3"/>
  <c r="G1071" i="3"/>
  <c r="C1063" i="3"/>
  <c r="G1063" i="3"/>
  <c r="C1055" i="3"/>
  <c r="G1055" i="3"/>
  <c r="C1047" i="3"/>
  <c r="G1047" i="3"/>
  <c r="C1039" i="3"/>
  <c r="G1039" i="3"/>
  <c r="C1031" i="3"/>
  <c r="G1031" i="3"/>
  <c r="C1023" i="3"/>
  <c r="G1023" i="3"/>
  <c r="C1015" i="3"/>
  <c r="G1015" i="3"/>
  <c r="C1007" i="3"/>
  <c r="G1007" i="3"/>
  <c r="C999" i="3"/>
  <c r="G999" i="3"/>
  <c r="C991" i="3"/>
  <c r="G991" i="3"/>
  <c r="C983" i="3"/>
  <c r="G983" i="3"/>
  <c r="C975" i="3"/>
  <c r="G975" i="3"/>
  <c r="C967" i="3"/>
  <c r="G967" i="3"/>
  <c r="C959" i="3"/>
  <c r="G959" i="3"/>
  <c r="C951" i="3"/>
  <c r="G951" i="3"/>
  <c r="C943" i="3"/>
  <c r="G943" i="3"/>
  <c r="C935" i="3"/>
  <c r="G935" i="3"/>
  <c r="C927" i="3"/>
  <c r="G927" i="3"/>
  <c r="C919" i="3"/>
  <c r="G919" i="3"/>
  <c r="C911" i="3"/>
  <c r="G911" i="3"/>
  <c r="C903" i="3"/>
  <c r="G903" i="3"/>
  <c r="C895" i="3"/>
  <c r="G895" i="3"/>
  <c r="C887" i="3"/>
  <c r="G887" i="3"/>
  <c r="C879" i="3"/>
  <c r="G879" i="3"/>
  <c r="C871" i="3"/>
  <c r="G871" i="3"/>
  <c r="C863" i="3"/>
  <c r="G863" i="3"/>
  <c r="C855" i="3"/>
  <c r="G855" i="3"/>
  <c r="C847" i="3"/>
  <c r="G847" i="3"/>
  <c r="C839" i="3"/>
  <c r="G839" i="3"/>
  <c r="C831" i="3"/>
  <c r="G831" i="3"/>
  <c r="C823" i="3"/>
  <c r="G823" i="3"/>
  <c r="C815" i="3"/>
  <c r="G815" i="3"/>
  <c r="C807" i="3"/>
  <c r="G807" i="3"/>
  <c r="C799" i="3"/>
  <c r="G799" i="3"/>
  <c r="C791" i="3"/>
  <c r="G791" i="3"/>
  <c r="C783" i="3"/>
  <c r="G783" i="3"/>
  <c r="C775" i="3"/>
  <c r="G775" i="3"/>
  <c r="C767" i="3"/>
  <c r="G767" i="3"/>
  <c r="C759" i="3"/>
  <c r="G759" i="3"/>
  <c r="C751" i="3"/>
  <c r="G751" i="3"/>
  <c r="C743" i="3"/>
  <c r="G743" i="3"/>
  <c r="C735" i="3"/>
  <c r="G735" i="3"/>
  <c r="C727" i="3"/>
  <c r="G727" i="3"/>
  <c r="C719" i="3"/>
  <c r="G719" i="3"/>
  <c r="C711" i="3"/>
  <c r="G711" i="3"/>
  <c r="C703" i="3"/>
  <c r="G703" i="3"/>
  <c r="C695" i="3"/>
  <c r="G695" i="3"/>
  <c r="C687" i="3"/>
  <c r="G687" i="3"/>
  <c r="C679" i="3"/>
  <c r="G679" i="3"/>
  <c r="C671" i="3"/>
  <c r="G671" i="3"/>
  <c r="C663" i="3"/>
  <c r="G663" i="3"/>
  <c r="C655" i="3"/>
  <c r="G655" i="3"/>
  <c r="C647" i="3"/>
  <c r="G647" i="3"/>
  <c r="C639" i="3"/>
  <c r="G639" i="3"/>
  <c r="C631" i="3"/>
  <c r="G631" i="3"/>
  <c r="C623" i="3"/>
  <c r="G623" i="3"/>
  <c r="C615" i="3"/>
  <c r="G615" i="3"/>
  <c r="C607" i="3"/>
  <c r="G607" i="3"/>
  <c r="C599" i="3"/>
  <c r="G599" i="3"/>
  <c r="C591" i="3"/>
  <c r="G591" i="3"/>
  <c r="T583" i="3"/>
  <c r="U583" i="3" s="1"/>
  <c r="C583" i="3"/>
  <c r="G583" i="3"/>
  <c r="C575" i="3"/>
  <c r="G575" i="3"/>
  <c r="C567" i="3"/>
  <c r="G567" i="3"/>
  <c r="C559" i="3"/>
  <c r="G559" i="3"/>
  <c r="C551" i="3"/>
  <c r="G551" i="3"/>
  <c r="C543" i="3"/>
  <c r="G543" i="3"/>
  <c r="C535" i="3"/>
  <c r="G535" i="3"/>
  <c r="C527" i="3"/>
  <c r="G527" i="3"/>
  <c r="C519" i="3"/>
  <c r="G519" i="3"/>
  <c r="C511" i="3"/>
  <c r="G511" i="3"/>
  <c r="C503" i="3"/>
  <c r="G503" i="3"/>
  <c r="C495" i="3"/>
  <c r="G495" i="3"/>
  <c r="C487" i="3"/>
  <c r="G487" i="3"/>
  <c r="C479" i="3"/>
  <c r="G479" i="3"/>
  <c r="C471" i="3"/>
  <c r="G471" i="3"/>
  <c r="C463" i="3"/>
  <c r="G463" i="3"/>
  <c r="C455" i="3"/>
  <c r="G455" i="3"/>
  <c r="C447" i="3"/>
  <c r="G447" i="3"/>
  <c r="C439" i="3"/>
  <c r="G439" i="3"/>
  <c r="C431" i="3"/>
  <c r="G431" i="3"/>
  <c r="C423" i="3"/>
  <c r="G423" i="3"/>
  <c r="C415" i="3"/>
  <c r="G415" i="3"/>
  <c r="C407" i="3"/>
  <c r="G407" i="3"/>
  <c r="C399" i="3"/>
  <c r="G399" i="3"/>
  <c r="C391" i="3"/>
  <c r="G391" i="3"/>
  <c r="C383" i="3"/>
  <c r="G383" i="3"/>
  <c r="C375" i="3"/>
  <c r="G375" i="3"/>
  <c r="C367" i="3"/>
  <c r="G367" i="3"/>
  <c r="C359" i="3"/>
  <c r="G359" i="3"/>
  <c r="C351" i="3"/>
  <c r="G351" i="3"/>
  <c r="C343" i="3"/>
  <c r="G343" i="3"/>
  <c r="C335" i="3"/>
  <c r="G335" i="3"/>
  <c r="C327" i="3"/>
  <c r="G327" i="3"/>
  <c r="C319" i="3"/>
  <c r="G319" i="3"/>
  <c r="C311" i="3"/>
  <c r="G311" i="3"/>
  <c r="C303" i="3"/>
  <c r="G303" i="3"/>
  <c r="C295" i="3"/>
  <c r="G295" i="3"/>
  <c r="C287" i="3"/>
  <c r="G287" i="3"/>
  <c r="C279" i="3"/>
  <c r="G279" i="3"/>
  <c r="C271" i="3"/>
  <c r="G271" i="3"/>
  <c r="C263" i="3"/>
  <c r="G263" i="3"/>
  <c r="C255" i="3"/>
  <c r="G255" i="3"/>
  <c r="C247" i="3"/>
  <c r="G247" i="3"/>
  <c r="C239" i="3"/>
  <c r="G239" i="3"/>
  <c r="C231" i="3"/>
  <c r="G231" i="3"/>
  <c r="C223" i="3"/>
  <c r="G223" i="3"/>
  <c r="C215" i="3"/>
  <c r="G215" i="3"/>
  <c r="C207" i="3"/>
  <c r="G207" i="3"/>
  <c r="C199" i="3"/>
  <c r="G199" i="3"/>
  <c r="C191" i="3"/>
  <c r="G191" i="3"/>
  <c r="C183" i="3"/>
  <c r="G183" i="3"/>
  <c r="C175" i="3"/>
  <c r="G175" i="3"/>
  <c r="C167" i="3"/>
  <c r="G167" i="3"/>
  <c r="C159" i="3"/>
  <c r="G159" i="3"/>
  <c r="C151" i="3"/>
  <c r="G151" i="3"/>
  <c r="C143" i="3"/>
  <c r="G143" i="3"/>
  <c r="C135" i="3"/>
  <c r="G135" i="3"/>
  <c r="C127" i="3"/>
  <c r="G127" i="3"/>
  <c r="C119" i="3"/>
  <c r="G119" i="3"/>
  <c r="C111" i="3"/>
  <c r="G111" i="3"/>
  <c r="C103" i="3"/>
  <c r="G103" i="3"/>
  <c r="C95" i="3"/>
  <c r="G95" i="3"/>
  <c r="C87" i="3"/>
  <c r="G87" i="3"/>
  <c r="C79" i="3"/>
  <c r="G79" i="3"/>
  <c r="C71" i="3"/>
  <c r="G71" i="3"/>
  <c r="C63" i="3"/>
  <c r="G63" i="3"/>
  <c r="C55" i="3"/>
  <c r="G55" i="3"/>
  <c r="C47" i="3"/>
  <c r="G47" i="3"/>
  <c r="C39" i="3"/>
  <c r="G39" i="3"/>
  <c r="C31" i="3"/>
  <c r="G31" i="3"/>
  <c r="C23" i="3"/>
  <c r="G23" i="3"/>
  <c r="C15" i="3"/>
  <c r="G15" i="3"/>
  <c r="G1914" i="3"/>
  <c r="G1882" i="3"/>
  <c r="G1850" i="3"/>
  <c r="G1818" i="3"/>
  <c r="G1786" i="3"/>
  <c r="G1754" i="3"/>
  <c r="G1722" i="3"/>
  <c r="G1690" i="3"/>
  <c r="G1658" i="3"/>
  <c r="G1626" i="3"/>
  <c r="G1594" i="3"/>
  <c r="G1562" i="3"/>
  <c r="G1530" i="3"/>
  <c r="G1470" i="3"/>
  <c r="C1941" i="3"/>
  <c r="G1941" i="3"/>
  <c r="C1933" i="3"/>
  <c r="G1933" i="3"/>
  <c r="C1869" i="3"/>
  <c r="G1869" i="3"/>
  <c r="C1805" i="3"/>
  <c r="G1805" i="3"/>
  <c r="C1725" i="3"/>
  <c r="G1725" i="3"/>
  <c r="C1597" i="3"/>
  <c r="G1597" i="3"/>
  <c r="C1920" i="3"/>
  <c r="G1920" i="3"/>
  <c r="C1912" i="3"/>
  <c r="G1912" i="3"/>
  <c r="C1880" i="3"/>
  <c r="G1880" i="3"/>
  <c r="C1848" i="3"/>
  <c r="G1848" i="3"/>
  <c r="C1808" i="3"/>
  <c r="G1808" i="3"/>
  <c r="C1414" i="3"/>
  <c r="G1414" i="3"/>
  <c r="C1406" i="3"/>
  <c r="G1406" i="3"/>
  <c r="C1398" i="3"/>
  <c r="G1398" i="3"/>
  <c r="C1390" i="3"/>
  <c r="G1390" i="3"/>
  <c r="C1382" i="3"/>
  <c r="G1382" i="3"/>
  <c r="C1374" i="3"/>
  <c r="G1374" i="3"/>
  <c r="C1366" i="3"/>
  <c r="G1366" i="3"/>
  <c r="C1358" i="3"/>
  <c r="G1358" i="3"/>
  <c r="C1350" i="3"/>
  <c r="G1350" i="3"/>
  <c r="C1342" i="3"/>
  <c r="G1342" i="3"/>
  <c r="C1334" i="3"/>
  <c r="G1334" i="3"/>
  <c r="C1326" i="3"/>
  <c r="G1326" i="3"/>
  <c r="C1318" i="3"/>
  <c r="G1318" i="3"/>
  <c r="C1310" i="3"/>
  <c r="G1310" i="3"/>
  <c r="C1302" i="3"/>
  <c r="G1302" i="3"/>
  <c r="C1294" i="3"/>
  <c r="G1294" i="3"/>
  <c r="C1286" i="3"/>
  <c r="G1286" i="3"/>
  <c r="C1278" i="3"/>
  <c r="G1278" i="3"/>
  <c r="C1270" i="3"/>
  <c r="G1270" i="3"/>
  <c r="C1262" i="3"/>
  <c r="G1262" i="3"/>
  <c r="C1254" i="3"/>
  <c r="G1254" i="3"/>
  <c r="C1246" i="3"/>
  <c r="G1246" i="3"/>
  <c r="C1238" i="3"/>
  <c r="G1238" i="3"/>
  <c r="C1230" i="3"/>
  <c r="G1230" i="3"/>
  <c r="C1222" i="3"/>
  <c r="G1222" i="3"/>
  <c r="C1214" i="3"/>
  <c r="G1214" i="3"/>
  <c r="C1206" i="3"/>
  <c r="G1206" i="3"/>
  <c r="C1198" i="3"/>
  <c r="G1198" i="3"/>
  <c r="C1190" i="3"/>
  <c r="G1190" i="3"/>
  <c r="C1182" i="3"/>
  <c r="G1182" i="3"/>
  <c r="C1174" i="3"/>
  <c r="G1174" i="3"/>
  <c r="C1166" i="3"/>
  <c r="G1166" i="3"/>
  <c r="C1158" i="3"/>
  <c r="G1158" i="3"/>
  <c r="C1150" i="3"/>
  <c r="G1150" i="3"/>
  <c r="C1142" i="3"/>
  <c r="G1142" i="3"/>
  <c r="C1134" i="3"/>
  <c r="G1134" i="3"/>
  <c r="C1126" i="3"/>
  <c r="G1126" i="3"/>
  <c r="C1118" i="3"/>
  <c r="G1118" i="3"/>
  <c r="C1110" i="3"/>
  <c r="G1110" i="3"/>
  <c r="C1102" i="3"/>
  <c r="G1102" i="3"/>
  <c r="C1094" i="3"/>
  <c r="G1094" i="3"/>
  <c r="C1086" i="3"/>
  <c r="G1086" i="3"/>
  <c r="C1078" i="3"/>
  <c r="G1078" i="3"/>
  <c r="C1070" i="3"/>
  <c r="G1070" i="3"/>
  <c r="C1062" i="3"/>
  <c r="G1062" i="3"/>
  <c r="C1054" i="3"/>
  <c r="G1054" i="3"/>
  <c r="C1046" i="3"/>
  <c r="G1046" i="3"/>
  <c r="C1038" i="3"/>
  <c r="G1038" i="3"/>
  <c r="C1030" i="3"/>
  <c r="G1030" i="3"/>
  <c r="C1022" i="3"/>
  <c r="G1022" i="3"/>
  <c r="C1014" i="3"/>
  <c r="G1014" i="3"/>
  <c r="C1006" i="3"/>
  <c r="G1006" i="3"/>
  <c r="C998" i="3"/>
  <c r="G998" i="3"/>
  <c r="C990" i="3"/>
  <c r="G990" i="3"/>
  <c r="C982" i="3"/>
  <c r="G982" i="3"/>
  <c r="C974" i="3"/>
  <c r="G974" i="3"/>
  <c r="C966" i="3"/>
  <c r="G966" i="3"/>
  <c r="C958" i="3"/>
  <c r="G958" i="3"/>
  <c r="C950" i="3"/>
  <c r="G950" i="3"/>
  <c r="C942" i="3"/>
  <c r="G942" i="3"/>
  <c r="C934" i="3"/>
  <c r="G934" i="3"/>
  <c r="C926" i="3"/>
  <c r="G926" i="3"/>
  <c r="C918" i="3"/>
  <c r="G918" i="3"/>
  <c r="C910" i="3"/>
  <c r="G910" i="3"/>
  <c r="C902" i="3"/>
  <c r="G902" i="3"/>
  <c r="C894" i="3"/>
  <c r="G894" i="3"/>
  <c r="C886" i="3"/>
  <c r="G886" i="3"/>
  <c r="C878" i="3"/>
  <c r="G878" i="3"/>
  <c r="C870" i="3"/>
  <c r="G870" i="3"/>
  <c r="C862" i="3"/>
  <c r="G862" i="3"/>
  <c r="C854" i="3"/>
  <c r="G854" i="3"/>
  <c r="C846" i="3"/>
  <c r="G846" i="3"/>
  <c r="C838" i="3"/>
  <c r="G838" i="3"/>
  <c r="C830" i="3"/>
  <c r="G830" i="3"/>
  <c r="C822" i="3"/>
  <c r="G822" i="3"/>
  <c r="C814" i="3"/>
  <c r="G814" i="3"/>
  <c r="C806" i="3"/>
  <c r="G806" i="3"/>
  <c r="C798" i="3"/>
  <c r="G798" i="3"/>
  <c r="C790" i="3"/>
  <c r="G790" i="3"/>
  <c r="C782" i="3"/>
  <c r="G782" i="3"/>
  <c r="C774" i="3"/>
  <c r="G774" i="3"/>
  <c r="C766" i="3"/>
  <c r="G766" i="3"/>
  <c r="C758" i="3"/>
  <c r="G758" i="3"/>
  <c r="C750" i="3"/>
  <c r="G750" i="3"/>
  <c r="C742" i="3"/>
  <c r="G742" i="3"/>
  <c r="C734" i="3"/>
  <c r="G734" i="3"/>
  <c r="C726" i="3"/>
  <c r="G726" i="3"/>
  <c r="C718" i="3"/>
  <c r="G718" i="3"/>
  <c r="C710" i="3"/>
  <c r="G710" i="3"/>
  <c r="C702" i="3"/>
  <c r="G702" i="3"/>
  <c r="C694" i="3"/>
  <c r="G694" i="3"/>
  <c r="C686" i="3"/>
  <c r="G686" i="3"/>
  <c r="C678" i="3"/>
  <c r="G678" i="3"/>
  <c r="C670" i="3"/>
  <c r="G670" i="3"/>
  <c r="C662" i="3"/>
  <c r="G662" i="3"/>
  <c r="C654" i="3"/>
  <c r="G654" i="3"/>
  <c r="C646" i="3"/>
  <c r="G646" i="3"/>
  <c r="C638" i="3"/>
  <c r="G638" i="3"/>
  <c r="C630" i="3"/>
  <c r="G630" i="3"/>
  <c r="C622" i="3"/>
  <c r="G622" i="3"/>
  <c r="C614" i="3"/>
  <c r="G614" i="3"/>
  <c r="C606" i="3"/>
  <c r="G606" i="3"/>
  <c r="T598" i="3"/>
  <c r="C598" i="3"/>
  <c r="G598" i="3"/>
  <c r="C590" i="3"/>
  <c r="G590" i="3"/>
  <c r="C582" i="3"/>
  <c r="G582" i="3"/>
  <c r="C574" i="3"/>
  <c r="G574" i="3"/>
  <c r="C566" i="3"/>
  <c r="G566" i="3"/>
  <c r="C558" i="3"/>
  <c r="G558" i="3"/>
  <c r="C550" i="3"/>
  <c r="G550" i="3"/>
  <c r="C542" i="3"/>
  <c r="G542" i="3"/>
  <c r="C534" i="3"/>
  <c r="G534" i="3"/>
  <c r="C526" i="3"/>
  <c r="G526" i="3"/>
  <c r="C518" i="3"/>
  <c r="G518" i="3"/>
  <c r="C510" i="3"/>
  <c r="G510" i="3"/>
  <c r="C502" i="3"/>
  <c r="G502" i="3"/>
  <c r="C494" i="3"/>
  <c r="G494" i="3"/>
  <c r="C486" i="3"/>
  <c r="G486" i="3"/>
  <c r="T478" i="3"/>
  <c r="C478" i="3"/>
  <c r="G478" i="3"/>
  <c r="C470" i="3"/>
  <c r="G470" i="3"/>
  <c r="C462" i="3"/>
  <c r="G462" i="3"/>
  <c r="C454" i="3"/>
  <c r="G454" i="3"/>
  <c r="C446" i="3"/>
  <c r="G446" i="3"/>
  <c r="C438" i="3"/>
  <c r="G438" i="3"/>
  <c r="C430" i="3"/>
  <c r="G430" i="3"/>
  <c r="C422" i="3"/>
  <c r="G422" i="3"/>
  <c r="C414" i="3"/>
  <c r="G414" i="3"/>
  <c r="C406" i="3"/>
  <c r="G406" i="3"/>
  <c r="C398" i="3"/>
  <c r="G398" i="3"/>
  <c r="C390" i="3"/>
  <c r="G390" i="3"/>
  <c r="C382" i="3"/>
  <c r="G382" i="3"/>
  <c r="C374" i="3"/>
  <c r="G374" i="3"/>
  <c r="C366" i="3"/>
  <c r="G366" i="3"/>
  <c r="C358" i="3"/>
  <c r="G358" i="3"/>
  <c r="T350" i="3"/>
  <c r="C350" i="3"/>
  <c r="G350" i="3"/>
  <c r="C342" i="3"/>
  <c r="G342" i="3"/>
  <c r="C334" i="3"/>
  <c r="G334" i="3"/>
  <c r="C326" i="3"/>
  <c r="G326" i="3"/>
  <c r="C318" i="3"/>
  <c r="G318" i="3"/>
  <c r="C310" i="3"/>
  <c r="G310" i="3"/>
  <c r="C302" i="3"/>
  <c r="G302" i="3"/>
  <c r="C294" i="3"/>
  <c r="G294" i="3"/>
  <c r="C286" i="3"/>
  <c r="G286" i="3"/>
  <c r="C278" i="3"/>
  <c r="G278" i="3"/>
  <c r="C270" i="3"/>
  <c r="G270" i="3"/>
  <c r="C262" i="3"/>
  <c r="G262" i="3"/>
  <c r="C254" i="3"/>
  <c r="G254" i="3"/>
  <c r="C246" i="3"/>
  <c r="G246" i="3"/>
  <c r="C238" i="3"/>
  <c r="G238" i="3"/>
  <c r="C230" i="3"/>
  <c r="G230" i="3"/>
  <c r="C222" i="3"/>
  <c r="G222" i="3"/>
  <c r="C214" i="3"/>
  <c r="G214" i="3"/>
  <c r="C206" i="3"/>
  <c r="G206" i="3"/>
  <c r="C198" i="3"/>
  <c r="G198" i="3"/>
  <c r="C190" i="3"/>
  <c r="G190" i="3"/>
  <c r="C182" i="3"/>
  <c r="G182" i="3"/>
  <c r="C174" i="3"/>
  <c r="G174" i="3"/>
  <c r="C166" i="3"/>
  <c r="G166" i="3"/>
  <c r="C158" i="3"/>
  <c r="G158" i="3"/>
  <c r="C150" i="3"/>
  <c r="G150" i="3"/>
  <c r="C142" i="3"/>
  <c r="G142" i="3"/>
  <c r="C134" i="3"/>
  <c r="G134" i="3"/>
  <c r="C126" i="3"/>
  <c r="G126" i="3"/>
  <c r="C118" i="3"/>
  <c r="G118" i="3"/>
  <c r="C110" i="3"/>
  <c r="G110" i="3"/>
  <c r="C102" i="3"/>
  <c r="G102" i="3"/>
  <c r="C94" i="3"/>
  <c r="G94" i="3"/>
  <c r="C86" i="3"/>
  <c r="G86" i="3"/>
  <c r="C78" i="3"/>
  <c r="G78" i="3"/>
  <c r="C70" i="3"/>
  <c r="G70" i="3"/>
  <c r="C62" i="3"/>
  <c r="G62" i="3"/>
  <c r="C54" i="3"/>
  <c r="G54" i="3"/>
  <c r="C46" i="3"/>
  <c r="G46" i="3"/>
  <c r="C38" i="3"/>
  <c r="G38" i="3"/>
  <c r="C30" i="3"/>
  <c r="G30" i="3"/>
  <c r="C22" i="3"/>
  <c r="G22" i="3"/>
  <c r="C14" i="3"/>
  <c r="G14" i="3"/>
  <c r="G1910" i="3"/>
  <c r="G1878" i="3"/>
  <c r="G1846" i="3"/>
  <c r="G1814" i="3"/>
  <c r="G1782" i="3"/>
  <c r="G1750" i="3"/>
  <c r="G1718" i="3"/>
  <c r="G1686" i="3"/>
  <c r="G1654" i="3"/>
  <c r="G1622" i="3"/>
  <c r="G1590" i="3"/>
  <c r="G1558" i="3"/>
  <c r="G1526" i="3"/>
  <c r="G1462" i="3"/>
  <c r="C1877" i="3"/>
  <c r="G1877" i="3"/>
  <c r="C1813" i="3"/>
  <c r="G1813" i="3"/>
  <c r="C1749" i="3"/>
  <c r="G1749" i="3"/>
  <c r="C1693" i="3"/>
  <c r="G1693" i="3"/>
  <c r="C1637" i="3"/>
  <c r="G1637" i="3"/>
  <c r="C1565" i="3"/>
  <c r="G1565" i="3"/>
  <c r="C1533" i="3"/>
  <c r="G1533" i="3"/>
  <c r="C1501" i="3"/>
  <c r="G1501" i="3"/>
  <c r="C1477" i="3"/>
  <c r="G1477" i="3"/>
  <c r="C1461" i="3"/>
  <c r="G1461" i="3"/>
  <c r="C1445" i="3"/>
  <c r="G1445" i="3"/>
  <c r="C1421" i="3"/>
  <c r="G1421" i="3"/>
  <c r="C1389" i="3"/>
  <c r="G1389" i="3"/>
  <c r="C1365" i="3"/>
  <c r="G1365" i="3"/>
  <c r="C1349" i="3"/>
  <c r="G1349" i="3"/>
  <c r="C1333" i="3"/>
  <c r="G1333" i="3"/>
  <c r="C1317" i="3"/>
  <c r="G1317" i="3"/>
  <c r="C1301" i="3"/>
  <c r="G1301" i="3"/>
  <c r="C1293" i="3"/>
  <c r="G1293" i="3"/>
  <c r="C1285" i="3"/>
  <c r="G1285" i="3"/>
  <c r="C1277" i="3"/>
  <c r="G1277" i="3"/>
  <c r="C1269" i="3"/>
  <c r="G1269" i="3"/>
  <c r="C1261" i="3"/>
  <c r="G1261" i="3"/>
  <c r="C1245" i="3"/>
  <c r="G1245" i="3"/>
  <c r="C1237" i="3"/>
  <c r="G1237" i="3"/>
  <c r="C1229" i="3"/>
  <c r="G1229" i="3"/>
  <c r="C1221" i="3"/>
  <c r="G1221" i="3"/>
  <c r="C1213" i="3"/>
  <c r="G1213" i="3"/>
  <c r="C1205" i="3"/>
  <c r="G1205" i="3"/>
  <c r="C1197" i="3"/>
  <c r="G1197" i="3"/>
  <c r="C1189" i="3"/>
  <c r="G1189" i="3"/>
  <c r="C1181" i="3"/>
  <c r="G1181" i="3"/>
  <c r="C1173" i="3"/>
  <c r="G1173" i="3"/>
  <c r="C1165" i="3"/>
  <c r="G1165" i="3"/>
  <c r="C1157" i="3"/>
  <c r="G1157" i="3"/>
  <c r="C1149" i="3"/>
  <c r="G1149" i="3"/>
  <c r="C1141" i="3"/>
  <c r="G1141" i="3"/>
  <c r="C1133" i="3"/>
  <c r="G1133" i="3"/>
  <c r="C1125" i="3"/>
  <c r="G1125" i="3"/>
  <c r="C1117" i="3"/>
  <c r="G1117" i="3"/>
  <c r="C1109" i="3"/>
  <c r="G1109" i="3"/>
  <c r="C1101" i="3"/>
  <c r="G1101" i="3"/>
  <c r="C1093" i="3"/>
  <c r="G1093" i="3"/>
  <c r="C1085" i="3"/>
  <c r="G1085" i="3"/>
  <c r="C1077" i="3"/>
  <c r="G1077" i="3"/>
  <c r="C1069" i="3"/>
  <c r="G1069" i="3"/>
  <c r="C1061" i="3"/>
  <c r="G1061" i="3"/>
  <c r="C1053" i="3"/>
  <c r="G1053" i="3"/>
  <c r="C1045" i="3"/>
  <c r="G1045" i="3"/>
  <c r="C1037" i="3"/>
  <c r="G1037" i="3"/>
  <c r="C1029" i="3"/>
  <c r="G1029" i="3"/>
  <c r="C1021" i="3"/>
  <c r="G1021" i="3"/>
  <c r="C1013" i="3"/>
  <c r="G1013" i="3"/>
  <c r="C1005" i="3"/>
  <c r="G1005" i="3"/>
  <c r="C997" i="3"/>
  <c r="G997" i="3"/>
  <c r="C989" i="3"/>
  <c r="G989" i="3"/>
  <c r="C981" i="3"/>
  <c r="G981" i="3"/>
  <c r="C973" i="3"/>
  <c r="G973" i="3"/>
  <c r="C965" i="3"/>
  <c r="G965" i="3"/>
  <c r="C957" i="3"/>
  <c r="G957" i="3"/>
  <c r="C949" i="3"/>
  <c r="G949" i="3"/>
  <c r="C941" i="3"/>
  <c r="G941" i="3"/>
  <c r="C933" i="3"/>
  <c r="G933" i="3"/>
  <c r="C925" i="3"/>
  <c r="G925" i="3"/>
  <c r="C917" i="3"/>
  <c r="G917" i="3"/>
  <c r="C909" i="3"/>
  <c r="G909" i="3"/>
  <c r="C901" i="3"/>
  <c r="G901" i="3"/>
  <c r="C893" i="3"/>
  <c r="G893" i="3"/>
  <c r="C885" i="3"/>
  <c r="G885" i="3"/>
  <c r="C877" i="3"/>
  <c r="G877" i="3"/>
  <c r="C869" i="3"/>
  <c r="G869" i="3"/>
  <c r="C861" i="3"/>
  <c r="G861" i="3"/>
  <c r="C853" i="3"/>
  <c r="G853" i="3"/>
  <c r="C845" i="3"/>
  <c r="G845" i="3"/>
  <c r="C837" i="3"/>
  <c r="G837" i="3"/>
  <c r="C829" i="3"/>
  <c r="G829" i="3"/>
  <c r="C821" i="3"/>
  <c r="G821" i="3"/>
  <c r="C813" i="3"/>
  <c r="G813" i="3"/>
  <c r="C805" i="3"/>
  <c r="G805" i="3"/>
  <c r="C797" i="3"/>
  <c r="G797" i="3"/>
  <c r="C789" i="3"/>
  <c r="G789" i="3"/>
  <c r="C781" i="3"/>
  <c r="G781" i="3"/>
  <c r="C773" i="3"/>
  <c r="G773" i="3"/>
  <c r="C765" i="3"/>
  <c r="G765" i="3"/>
  <c r="C757" i="3"/>
  <c r="G757" i="3"/>
  <c r="C749" i="3"/>
  <c r="G749" i="3"/>
  <c r="C741" i="3"/>
  <c r="G741" i="3"/>
  <c r="C733" i="3"/>
  <c r="G733" i="3"/>
  <c r="C725" i="3"/>
  <c r="G725" i="3"/>
  <c r="C717" i="3"/>
  <c r="G717" i="3"/>
  <c r="C709" i="3"/>
  <c r="G709" i="3"/>
  <c r="C701" i="3"/>
  <c r="G701" i="3"/>
  <c r="C693" i="3"/>
  <c r="G693" i="3"/>
  <c r="C685" i="3"/>
  <c r="G685" i="3"/>
  <c r="C677" i="3"/>
  <c r="G677" i="3"/>
  <c r="C669" i="3"/>
  <c r="G669" i="3"/>
  <c r="C661" i="3"/>
  <c r="G661" i="3"/>
  <c r="C653" i="3"/>
  <c r="G653" i="3"/>
  <c r="C645" i="3"/>
  <c r="G645" i="3"/>
  <c r="C637" i="3"/>
  <c r="G637" i="3"/>
  <c r="C629" i="3"/>
  <c r="G629" i="3"/>
  <c r="C621" i="3"/>
  <c r="G621" i="3"/>
  <c r="C613" i="3"/>
  <c r="G613" i="3"/>
  <c r="C605" i="3"/>
  <c r="G605" i="3"/>
  <c r="C597" i="3"/>
  <c r="G597" i="3"/>
  <c r="C589" i="3"/>
  <c r="G589" i="3"/>
  <c r="C581" i="3"/>
  <c r="G581" i="3"/>
  <c r="C573" i="3"/>
  <c r="G573" i="3"/>
  <c r="C565" i="3"/>
  <c r="G565" i="3"/>
  <c r="C557" i="3"/>
  <c r="G557" i="3"/>
  <c r="C549" i="3"/>
  <c r="G549" i="3"/>
  <c r="C541" i="3"/>
  <c r="G541" i="3"/>
  <c r="C533" i="3"/>
  <c r="G533" i="3"/>
  <c r="C525" i="3"/>
  <c r="G525" i="3"/>
  <c r="C517" i="3"/>
  <c r="G517" i="3"/>
  <c r="C509" i="3"/>
  <c r="G509" i="3"/>
  <c r="C501" i="3"/>
  <c r="G501" i="3"/>
  <c r="C493" i="3"/>
  <c r="G493" i="3"/>
  <c r="C485" i="3"/>
  <c r="G485" i="3"/>
  <c r="C477" i="3"/>
  <c r="G477" i="3"/>
  <c r="C469" i="3"/>
  <c r="G469" i="3"/>
  <c r="C461" i="3"/>
  <c r="G461" i="3"/>
  <c r="C453" i="3"/>
  <c r="G453" i="3"/>
  <c r="C445" i="3"/>
  <c r="G445" i="3"/>
  <c r="C437" i="3"/>
  <c r="G437" i="3"/>
  <c r="C429" i="3"/>
  <c r="G429" i="3"/>
  <c r="C421" i="3"/>
  <c r="G421" i="3"/>
  <c r="C413" i="3"/>
  <c r="G413" i="3"/>
  <c r="C405" i="3"/>
  <c r="G405" i="3"/>
  <c r="C397" i="3"/>
  <c r="G397" i="3"/>
  <c r="C389" i="3"/>
  <c r="G389" i="3"/>
  <c r="C381" i="3"/>
  <c r="G381" i="3"/>
  <c r="C373" i="3"/>
  <c r="G373" i="3"/>
  <c r="C365" i="3"/>
  <c r="G365" i="3"/>
  <c r="C357" i="3"/>
  <c r="G357" i="3"/>
  <c r="C349" i="3"/>
  <c r="G349" i="3"/>
  <c r="C341" i="3"/>
  <c r="G341" i="3"/>
  <c r="C333" i="3"/>
  <c r="G333" i="3"/>
  <c r="C325" i="3"/>
  <c r="G325" i="3"/>
  <c r="C317" i="3"/>
  <c r="G317" i="3"/>
  <c r="C309" i="3"/>
  <c r="G309" i="3"/>
  <c r="C301" i="3"/>
  <c r="G301" i="3"/>
  <c r="C293" i="3"/>
  <c r="G293" i="3"/>
  <c r="C285" i="3"/>
  <c r="G285" i="3"/>
  <c r="C277" i="3"/>
  <c r="G277" i="3"/>
  <c r="C269" i="3"/>
  <c r="G269" i="3"/>
  <c r="C261" i="3"/>
  <c r="G261" i="3"/>
  <c r="C253" i="3"/>
  <c r="G253" i="3"/>
  <c r="C245" i="3"/>
  <c r="G245" i="3"/>
  <c r="C237" i="3"/>
  <c r="G237" i="3"/>
  <c r="C229" i="3"/>
  <c r="G229" i="3"/>
  <c r="C221" i="3"/>
  <c r="G221" i="3"/>
  <c r="C213" i="3"/>
  <c r="G213" i="3"/>
  <c r="C205" i="3"/>
  <c r="G205" i="3"/>
  <c r="C197" i="3"/>
  <c r="G197" i="3"/>
  <c r="C189" i="3"/>
  <c r="G189" i="3"/>
  <c r="C181" i="3"/>
  <c r="G181" i="3"/>
  <c r="C173" i="3"/>
  <c r="G173" i="3"/>
  <c r="C165" i="3"/>
  <c r="G165" i="3"/>
  <c r="C157" i="3"/>
  <c r="G157" i="3"/>
  <c r="C149" i="3"/>
  <c r="G149" i="3"/>
  <c r="C141" i="3"/>
  <c r="G141" i="3"/>
  <c r="C133" i="3"/>
  <c r="G133" i="3"/>
  <c r="C125" i="3"/>
  <c r="G125" i="3"/>
  <c r="C117" i="3"/>
  <c r="G117" i="3"/>
  <c r="C109" i="3"/>
  <c r="G109" i="3"/>
  <c r="C101" i="3"/>
  <c r="G101" i="3"/>
  <c r="C93" i="3"/>
  <c r="G93" i="3"/>
  <c r="C85" i="3"/>
  <c r="G85" i="3"/>
  <c r="C77" i="3"/>
  <c r="G77" i="3"/>
  <c r="C69" i="3"/>
  <c r="G69" i="3"/>
  <c r="C61" i="3"/>
  <c r="G61" i="3"/>
  <c r="C53" i="3"/>
  <c r="G53" i="3"/>
  <c r="C45" i="3"/>
  <c r="G45" i="3"/>
  <c r="C37" i="3"/>
  <c r="G37" i="3"/>
  <c r="C29" i="3"/>
  <c r="G29" i="3"/>
  <c r="C21" i="3"/>
  <c r="G21" i="3"/>
  <c r="C13" i="3"/>
  <c r="G13" i="3"/>
  <c r="G1938" i="3"/>
  <c r="G1906" i="3"/>
  <c r="G1874" i="3"/>
  <c r="G1842" i="3"/>
  <c r="G1810" i="3"/>
  <c r="G1778" i="3"/>
  <c r="G1746" i="3"/>
  <c r="G1714" i="3"/>
  <c r="G1682" i="3"/>
  <c r="G1650" i="3"/>
  <c r="G1618" i="3"/>
  <c r="G1586" i="3"/>
  <c r="G1554" i="3"/>
  <c r="G1518" i="3"/>
  <c r="G1454" i="3"/>
  <c r="V1940" i="3"/>
  <c r="Y1940" i="3"/>
  <c r="T1940" i="3"/>
  <c r="V1932" i="3"/>
  <c r="Y1932" i="3"/>
  <c r="T1932" i="3"/>
  <c r="V1924" i="3"/>
  <c r="Y1924" i="3"/>
  <c r="T1924" i="3"/>
  <c r="V1916" i="3"/>
  <c r="Y1916" i="3"/>
  <c r="T1916" i="3"/>
  <c r="V1908" i="3"/>
  <c r="Y1908" i="3"/>
  <c r="T1908" i="3"/>
  <c r="V1900" i="3"/>
  <c r="Y1900" i="3"/>
  <c r="T1900" i="3"/>
  <c r="V1892" i="3"/>
  <c r="Y1892" i="3"/>
  <c r="T1892" i="3"/>
  <c r="V1884" i="3"/>
  <c r="Y1884" i="3"/>
  <c r="T1884" i="3"/>
  <c r="V1876" i="3"/>
  <c r="Y1876" i="3"/>
  <c r="T1876" i="3"/>
  <c r="V1868" i="3"/>
  <c r="Y1868" i="3"/>
  <c r="T1868" i="3"/>
  <c r="V1860" i="3"/>
  <c r="Y1860" i="3"/>
  <c r="T1860" i="3"/>
  <c r="V1852" i="3"/>
  <c r="Y1852" i="3"/>
  <c r="T1852" i="3"/>
  <c r="V1844" i="3"/>
  <c r="Y1844" i="3"/>
  <c r="T1844" i="3"/>
  <c r="V1836" i="3"/>
  <c r="Y1836" i="3"/>
  <c r="T1836" i="3"/>
  <c r="V1828" i="3"/>
  <c r="Y1828" i="3"/>
  <c r="T1828" i="3"/>
  <c r="V1820" i="3"/>
  <c r="Y1820" i="3"/>
  <c r="T1820" i="3"/>
  <c r="V1812" i="3"/>
  <c r="Y1812" i="3"/>
  <c r="T1812" i="3"/>
  <c r="V1804" i="3"/>
  <c r="Y1804" i="3"/>
  <c r="T1804" i="3"/>
  <c r="V1796" i="3"/>
  <c r="Y1796" i="3"/>
  <c r="T1796" i="3"/>
  <c r="V1788" i="3"/>
  <c r="Y1788" i="3"/>
  <c r="T1788" i="3"/>
  <c r="V1780" i="3"/>
  <c r="Y1780" i="3"/>
  <c r="T1780" i="3"/>
  <c r="V1772" i="3"/>
  <c r="Y1772" i="3"/>
  <c r="T1772" i="3"/>
  <c r="V1764" i="3"/>
  <c r="Y1764" i="3"/>
  <c r="T1764" i="3"/>
  <c r="V1756" i="3"/>
  <c r="Y1756" i="3"/>
  <c r="T1756" i="3"/>
  <c r="V1748" i="3"/>
  <c r="Y1748" i="3"/>
  <c r="T1748" i="3"/>
  <c r="V1740" i="3"/>
  <c r="Y1740" i="3"/>
  <c r="T1740" i="3"/>
  <c r="V1732" i="3"/>
  <c r="Y1732" i="3"/>
  <c r="T1732" i="3"/>
  <c r="V1724" i="3"/>
  <c r="Y1724" i="3"/>
  <c r="T1724" i="3"/>
  <c r="V1716" i="3"/>
  <c r="Y1716" i="3"/>
  <c r="T1716" i="3"/>
  <c r="V1708" i="3"/>
  <c r="Y1708" i="3"/>
  <c r="T1708" i="3"/>
  <c r="V1700" i="3"/>
  <c r="Y1700" i="3"/>
  <c r="T1700" i="3"/>
  <c r="V1692" i="3"/>
  <c r="Y1692" i="3"/>
  <c r="T1692" i="3"/>
  <c r="V1684" i="3"/>
  <c r="Y1684" i="3"/>
  <c r="T1684" i="3"/>
  <c r="V1676" i="3"/>
  <c r="Y1676" i="3"/>
  <c r="T1676" i="3"/>
  <c r="V1668" i="3"/>
  <c r="Y1668" i="3"/>
  <c r="T1668" i="3"/>
  <c r="V1660" i="3"/>
  <c r="Y1660" i="3"/>
  <c r="T1660" i="3"/>
  <c r="V1652" i="3"/>
  <c r="Y1652" i="3"/>
  <c r="T1652" i="3"/>
  <c r="V1644" i="3"/>
  <c r="Y1644" i="3"/>
  <c r="T1644" i="3"/>
  <c r="V1636" i="3"/>
  <c r="Y1636" i="3"/>
  <c r="T1636" i="3"/>
  <c r="V1628" i="3"/>
  <c r="Y1628" i="3"/>
  <c r="T1628" i="3"/>
  <c r="V1620" i="3"/>
  <c r="Y1620" i="3"/>
  <c r="T1620" i="3"/>
  <c r="V1612" i="3"/>
  <c r="Y1612" i="3"/>
  <c r="T1612" i="3"/>
  <c r="V1604" i="3"/>
  <c r="Y1604" i="3"/>
  <c r="T1604" i="3"/>
  <c r="V1596" i="3"/>
  <c r="Y1596" i="3"/>
  <c r="T1596" i="3"/>
  <c r="V1588" i="3"/>
  <c r="Y1588" i="3"/>
  <c r="T1588" i="3"/>
  <c r="V1580" i="3"/>
  <c r="Y1580" i="3"/>
  <c r="T1580" i="3"/>
  <c r="V1572" i="3"/>
  <c r="Y1572" i="3"/>
  <c r="T1572" i="3"/>
  <c r="V1564" i="3"/>
  <c r="Y1564" i="3"/>
  <c r="T1564" i="3"/>
  <c r="V1556" i="3"/>
  <c r="Y1556" i="3"/>
  <c r="T1556" i="3"/>
  <c r="V1548" i="3"/>
  <c r="Y1548" i="3"/>
  <c r="T1548" i="3"/>
  <c r="V1540" i="3"/>
  <c r="Y1540" i="3"/>
  <c r="T1540" i="3"/>
  <c r="V1532" i="3"/>
  <c r="Y1532" i="3"/>
  <c r="T1532" i="3"/>
  <c r="V1524" i="3"/>
  <c r="Y1524" i="3"/>
  <c r="T1524" i="3"/>
  <c r="V1516" i="3"/>
  <c r="Y1516" i="3"/>
  <c r="T1516" i="3"/>
  <c r="V1508" i="3"/>
  <c r="Y1508" i="3"/>
  <c r="T1508" i="3"/>
  <c r="V1500" i="3"/>
  <c r="Y1500" i="3"/>
  <c r="T1500" i="3"/>
  <c r="V1492" i="3"/>
  <c r="Y1492" i="3"/>
  <c r="T1492" i="3"/>
  <c r="V1484" i="3"/>
  <c r="Y1484" i="3"/>
  <c r="T1484" i="3"/>
  <c r="V1476" i="3"/>
  <c r="Y1476" i="3"/>
  <c r="T1476" i="3"/>
  <c r="V1468" i="3"/>
  <c r="Y1468" i="3"/>
  <c r="T1468" i="3"/>
  <c r="V1460" i="3"/>
  <c r="Y1460" i="3"/>
  <c r="T1460" i="3"/>
  <c r="V1452" i="3"/>
  <c r="Y1452" i="3"/>
  <c r="T1452" i="3"/>
  <c r="V1444" i="3"/>
  <c r="Y1444" i="3"/>
  <c r="T1444" i="3"/>
  <c r="V1436" i="3"/>
  <c r="Y1436" i="3"/>
  <c r="T1436" i="3"/>
  <c r="V1428" i="3"/>
  <c r="Y1428" i="3"/>
  <c r="T1428" i="3"/>
  <c r="V1420" i="3"/>
  <c r="Y1420" i="3"/>
  <c r="T1420" i="3"/>
  <c r="V1412" i="3"/>
  <c r="Y1412" i="3"/>
  <c r="T1412" i="3"/>
  <c r="V1404" i="3"/>
  <c r="Y1404" i="3"/>
  <c r="T1404" i="3"/>
  <c r="V1396" i="3"/>
  <c r="Y1396" i="3"/>
  <c r="T1396" i="3"/>
  <c r="V1388" i="3"/>
  <c r="Y1388" i="3"/>
  <c r="T1388" i="3"/>
  <c r="V1380" i="3"/>
  <c r="Y1380" i="3"/>
  <c r="T1380" i="3"/>
  <c r="V1372" i="3"/>
  <c r="Y1372" i="3"/>
  <c r="T1372" i="3"/>
  <c r="V1364" i="3"/>
  <c r="Y1364" i="3"/>
  <c r="T1364" i="3"/>
  <c r="V1356" i="3"/>
  <c r="Y1356" i="3"/>
  <c r="T1356" i="3"/>
  <c r="V1348" i="3"/>
  <c r="Y1348" i="3"/>
  <c r="T1348" i="3"/>
  <c r="V1340" i="3"/>
  <c r="Y1340" i="3"/>
  <c r="T1340" i="3"/>
  <c r="V1332" i="3"/>
  <c r="Y1332" i="3"/>
  <c r="T1332" i="3"/>
  <c r="V1324" i="3"/>
  <c r="Y1324" i="3"/>
  <c r="T1324" i="3"/>
  <c r="V1316" i="3"/>
  <c r="Y1316" i="3"/>
  <c r="T1316" i="3"/>
  <c r="V1308" i="3"/>
  <c r="Y1308" i="3"/>
  <c r="T1308" i="3"/>
  <c r="V1300" i="3"/>
  <c r="Y1300" i="3"/>
  <c r="T1300" i="3"/>
  <c r="V1292" i="3"/>
  <c r="Y1292" i="3"/>
  <c r="T1292" i="3"/>
  <c r="V1284" i="3"/>
  <c r="Y1284" i="3"/>
  <c r="T1284" i="3"/>
  <c r="V1276" i="3"/>
  <c r="Y1276" i="3"/>
  <c r="T1276" i="3"/>
  <c r="V1268" i="3"/>
  <c r="Y1268" i="3"/>
  <c r="T1268" i="3"/>
  <c r="V1260" i="3"/>
  <c r="Y1260" i="3"/>
  <c r="T1260" i="3"/>
  <c r="V1252" i="3"/>
  <c r="Y1252" i="3"/>
  <c r="T1252" i="3"/>
  <c r="V1244" i="3"/>
  <c r="Y1244" i="3"/>
  <c r="T1244" i="3"/>
  <c r="V1236" i="3"/>
  <c r="Y1236" i="3"/>
  <c r="T1236" i="3"/>
  <c r="V1228" i="3"/>
  <c r="Y1228" i="3"/>
  <c r="T1228" i="3"/>
  <c r="V1220" i="3"/>
  <c r="Y1220" i="3"/>
  <c r="T1220" i="3"/>
  <c r="V1212" i="3"/>
  <c r="Y1212" i="3"/>
  <c r="T1212" i="3"/>
  <c r="V1204" i="3"/>
  <c r="Y1204" i="3"/>
  <c r="T1204" i="3"/>
  <c r="V1196" i="3"/>
  <c r="Y1196" i="3"/>
  <c r="T1196" i="3"/>
  <c r="V1188" i="3"/>
  <c r="Y1188" i="3"/>
  <c r="T1188" i="3"/>
  <c r="V1180" i="3"/>
  <c r="Y1180" i="3"/>
  <c r="T1180" i="3"/>
  <c r="V1172" i="3"/>
  <c r="Y1172" i="3"/>
  <c r="T1172" i="3"/>
  <c r="V1164" i="3"/>
  <c r="Y1164" i="3"/>
  <c r="T1164" i="3"/>
  <c r="V1156" i="3"/>
  <c r="Y1156" i="3"/>
  <c r="T1156" i="3"/>
  <c r="V1148" i="3"/>
  <c r="Y1148" i="3"/>
  <c r="T1148" i="3"/>
  <c r="V1140" i="3"/>
  <c r="Y1140" i="3"/>
  <c r="T1140" i="3"/>
  <c r="V1132" i="3"/>
  <c r="Y1132" i="3"/>
  <c r="T1132" i="3"/>
  <c r="V1124" i="3"/>
  <c r="Y1124" i="3"/>
  <c r="T1124" i="3"/>
  <c r="V1116" i="3"/>
  <c r="Y1116" i="3"/>
  <c r="T1116" i="3"/>
  <c r="V1108" i="3"/>
  <c r="Y1108" i="3"/>
  <c r="T1108" i="3"/>
  <c r="V1100" i="3"/>
  <c r="Y1100" i="3"/>
  <c r="T1100" i="3"/>
  <c r="V1092" i="3"/>
  <c r="Y1092" i="3"/>
  <c r="T1092" i="3"/>
  <c r="V1084" i="3"/>
  <c r="Y1084" i="3"/>
  <c r="T1084" i="3"/>
  <c r="V1076" i="3"/>
  <c r="Y1076" i="3"/>
  <c r="T1076" i="3"/>
  <c r="V1068" i="3"/>
  <c r="Y1068" i="3"/>
  <c r="T1068" i="3"/>
  <c r="V1060" i="3"/>
  <c r="Y1060" i="3"/>
  <c r="T1060" i="3"/>
  <c r="V1052" i="3"/>
  <c r="Y1052" i="3"/>
  <c r="T1052" i="3"/>
  <c r="V1044" i="3"/>
  <c r="Y1044" i="3"/>
  <c r="T1044" i="3"/>
  <c r="V1036" i="3"/>
  <c r="Y1036" i="3"/>
  <c r="T1036" i="3"/>
  <c r="V1028" i="3"/>
  <c r="Y1028" i="3"/>
  <c r="T1028" i="3"/>
  <c r="V1020" i="3"/>
  <c r="Y1020" i="3"/>
  <c r="T1020" i="3"/>
  <c r="V1012" i="3"/>
  <c r="Y1012" i="3"/>
  <c r="T1012" i="3"/>
  <c r="V1004" i="3"/>
  <c r="Y1004" i="3"/>
  <c r="T1004" i="3"/>
  <c r="V996" i="3"/>
  <c r="Y996" i="3"/>
  <c r="T996" i="3"/>
  <c r="V988" i="3"/>
  <c r="Y988" i="3"/>
  <c r="T988" i="3"/>
  <c r="V980" i="3"/>
  <c r="Y980" i="3"/>
  <c r="T980" i="3"/>
  <c r="V972" i="3"/>
  <c r="Y972" i="3"/>
  <c r="T972" i="3"/>
  <c r="V964" i="3"/>
  <c r="Y964" i="3"/>
  <c r="T964" i="3"/>
  <c r="V956" i="3"/>
  <c r="Y956" i="3"/>
  <c r="T956" i="3"/>
  <c r="V948" i="3"/>
  <c r="Y948" i="3"/>
  <c r="T948" i="3"/>
  <c r="V940" i="3"/>
  <c r="Y940" i="3"/>
  <c r="T940" i="3"/>
  <c r="V932" i="3"/>
  <c r="Y932" i="3"/>
  <c r="T932" i="3"/>
  <c r="V924" i="3"/>
  <c r="Y924" i="3"/>
  <c r="T924" i="3"/>
  <c r="V916" i="3"/>
  <c r="Y916" i="3"/>
  <c r="T916" i="3"/>
  <c r="V908" i="3"/>
  <c r="Y908" i="3"/>
  <c r="T908" i="3"/>
  <c r="V900" i="3"/>
  <c r="Y900" i="3"/>
  <c r="T900" i="3"/>
  <c r="V892" i="3"/>
  <c r="Y892" i="3"/>
  <c r="T892" i="3"/>
  <c r="V884" i="3"/>
  <c r="Y884" i="3"/>
  <c r="T884" i="3"/>
  <c r="V876" i="3"/>
  <c r="Y876" i="3"/>
  <c r="T876" i="3"/>
  <c r="V868" i="3"/>
  <c r="Y868" i="3"/>
  <c r="T868" i="3"/>
  <c r="V860" i="3"/>
  <c r="Y860" i="3"/>
  <c r="T860" i="3"/>
  <c r="V852" i="3"/>
  <c r="Y852" i="3"/>
  <c r="T852" i="3"/>
  <c r="V844" i="3"/>
  <c r="Y844" i="3"/>
  <c r="T844" i="3"/>
  <c r="V836" i="3"/>
  <c r="Y836" i="3"/>
  <c r="T836" i="3"/>
  <c r="V828" i="3"/>
  <c r="Y828" i="3"/>
  <c r="T828" i="3"/>
  <c r="V820" i="3"/>
  <c r="Y820" i="3"/>
  <c r="T820" i="3"/>
  <c r="V812" i="3"/>
  <c r="Y812" i="3"/>
  <c r="T812" i="3"/>
  <c r="V804" i="3"/>
  <c r="Y804" i="3"/>
  <c r="T804" i="3"/>
  <c r="V796" i="3"/>
  <c r="Y796" i="3"/>
  <c r="T796" i="3"/>
  <c r="V788" i="3"/>
  <c r="Y788" i="3"/>
  <c r="T788" i="3"/>
  <c r="V780" i="3"/>
  <c r="Y780" i="3"/>
  <c r="T780" i="3"/>
  <c r="V772" i="3"/>
  <c r="Y772" i="3"/>
  <c r="T772" i="3"/>
  <c r="V764" i="3"/>
  <c r="Y764" i="3"/>
  <c r="T764" i="3"/>
  <c r="V756" i="3"/>
  <c r="Y756" i="3"/>
  <c r="T756" i="3"/>
  <c r="V748" i="3"/>
  <c r="Y748" i="3"/>
  <c r="T748" i="3"/>
  <c r="V740" i="3"/>
  <c r="Y740" i="3"/>
  <c r="T740" i="3"/>
  <c r="V1939" i="3"/>
  <c r="Y1939" i="3"/>
  <c r="T1939" i="3"/>
  <c r="V1931" i="3"/>
  <c r="Y1931" i="3"/>
  <c r="T1931" i="3"/>
  <c r="V1899" i="3"/>
  <c r="Y1899" i="3"/>
  <c r="T1899" i="3"/>
  <c r="V1891" i="3"/>
  <c r="Y1891" i="3"/>
  <c r="T1891" i="3"/>
  <c r="V1883" i="3"/>
  <c r="Y1883" i="3"/>
  <c r="T1883" i="3"/>
  <c r="V1875" i="3"/>
  <c r="Y1875" i="3"/>
  <c r="T1875" i="3"/>
  <c r="V1867" i="3"/>
  <c r="Y1867" i="3"/>
  <c r="T1867" i="3"/>
  <c r="V1859" i="3"/>
  <c r="Y1859" i="3"/>
  <c r="T1859" i="3"/>
  <c r="V1851" i="3"/>
  <c r="Y1851" i="3"/>
  <c r="T1851" i="3"/>
  <c r="V1843" i="3"/>
  <c r="Y1843" i="3"/>
  <c r="T1843" i="3"/>
  <c r="V1835" i="3"/>
  <c r="Y1835" i="3"/>
  <c r="T1835" i="3"/>
  <c r="V1827" i="3"/>
  <c r="Y1827" i="3"/>
  <c r="T1827" i="3"/>
  <c r="V1819" i="3"/>
  <c r="Y1819" i="3"/>
  <c r="T1819" i="3"/>
  <c r="V1811" i="3"/>
  <c r="Y1811" i="3"/>
  <c r="T1811" i="3"/>
  <c r="V1803" i="3"/>
  <c r="Y1803" i="3"/>
  <c r="T1803" i="3"/>
  <c r="V1795" i="3"/>
  <c r="Y1795" i="3"/>
  <c r="T1795" i="3"/>
  <c r="V1787" i="3"/>
  <c r="Y1787" i="3"/>
  <c r="T1787" i="3"/>
  <c r="V1779" i="3"/>
  <c r="Y1779" i="3"/>
  <c r="T1779" i="3"/>
  <c r="V1771" i="3"/>
  <c r="Y1771" i="3"/>
  <c r="T1771" i="3"/>
  <c r="V1763" i="3"/>
  <c r="Y1763" i="3"/>
  <c r="T1763" i="3"/>
  <c r="V1755" i="3"/>
  <c r="Y1755" i="3"/>
  <c r="T1755" i="3"/>
  <c r="V1747" i="3"/>
  <c r="Y1747" i="3"/>
  <c r="T1747" i="3"/>
  <c r="V1739" i="3"/>
  <c r="Y1739" i="3"/>
  <c r="T1739" i="3"/>
  <c r="V1731" i="3"/>
  <c r="Y1731" i="3"/>
  <c r="T1731" i="3"/>
  <c r="V1723" i="3"/>
  <c r="Y1723" i="3"/>
  <c r="T1723" i="3"/>
  <c r="V1715" i="3"/>
  <c r="Y1715" i="3"/>
  <c r="T1715" i="3"/>
  <c r="V1707" i="3"/>
  <c r="Y1707" i="3"/>
  <c r="T1707" i="3"/>
  <c r="V1699" i="3"/>
  <c r="Y1699" i="3"/>
  <c r="T1699" i="3"/>
  <c r="V1691" i="3"/>
  <c r="Y1691" i="3"/>
  <c r="T1691" i="3"/>
  <c r="V1683" i="3"/>
  <c r="Y1683" i="3"/>
  <c r="T1683" i="3"/>
  <c r="V1675" i="3"/>
  <c r="Y1675" i="3"/>
  <c r="T1675" i="3"/>
  <c r="V1667" i="3"/>
  <c r="Y1667" i="3"/>
  <c r="T1667" i="3"/>
  <c r="V1659" i="3"/>
  <c r="Y1659" i="3"/>
  <c r="T1659" i="3"/>
  <c r="V1651" i="3"/>
  <c r="Y1651" i="3"/>
  <c r="T1651" i="3"/>
  <c r="V1643" i="3"/>
  <c r="Y1643" i="3"/>
  <c r="T1643" i="3"/>
  <c r="V1635" i="3"/>
  <c r="Y1635" i="3"/>
  <c r="T1635" i="3"/>
  <c r="V1627" i="3"/>
  <c r="Y1627" i="3"/>
  <c r="T1627" i="3"/>
  <c r="V1619" i="3"/>
  <c r="Y1619" i="3"/>
  <c r="T1619" i="3"/>
  <c r="V1611" i="3"/>
  <c r="Y1611" i="3"/>
  <c r="T1611" i="3"/>
  <c r="V1603" i="3"/>
  <c r="Y1603" i="3"/>
  <c r="T1603" i="3"/>
  <c r="V1595" i="3"/>
  <c r="Y1595" i="3"/>
  <c r="T1595" i="3"/>
  <c r="V1587" i="3"/>
  <c r="Y1587" i="3"/>
  <c r="T1587" i="3"/>
  <c r="V1579" i="3"/>
  <c r="Y1579" i="3"/>
  <c r="T1579" i="3"/>
  <c r="V1571" i="3"/>
  <c r="Y1571" i="3"/>
  <c r="T1571" i="3"/>
  <c r="V1563" i="3"/>
  <c r="Y1563" i="3"/>
  <c r="T1563" i="3"/>
  <c r="V1555" i="3"/>
  <c r="Y1555" i="3"/>
  <c r="T1555" i="3"/>
  <c r="V1547" i="3"/>
  <c r="Y1547" i="3"/>
  <c r="T1547" i="3"/>
  <c r="V1539" i="3"/>
  <c r="Y1539" i="3"/>
  <c r="T1539" i="3"/>
  <c r="V1531" i="3"/>
  <c r="Y1531" i="3"/>
  <c r="T1531" i="3"/>
  <c r="V1523" i="3"/>
  <c r="Y1523" i="3"/>
  <c r="T1523" i="3"/>
  <c r="V1515" i="3"/>
  <c r="Y1515" i="3"/>
  <c r="T1515" i="3"/>
  <c r="V1507" i="3"/>
  <c r="Y1507" i="3"/>
  <c r="T1507" i="3"/>
  <c r="V1499" i="3"/>
  <c r="Y1499" i="3"/>
  <c r="T1499" i="3"/>
  <c r="V1491" i="3"/>
  <c r="Y1491" i="3"/>
  <c r="T1491" i="3"/>
  <c r="V1483" i="3"/>
  <c r="Y1483" i="3"/>
  <c r="T1483" i="3"/>
  <c r="V1475" i="3"/>
  <c r="Y1475" i="3"/>
  <c r="T1475" i="3"/>
  <c r="V1467" i="3"/>
  <c r="Y1467" i="3"/>
  <c r="T1467" i="3"/>
  <c r="V1459" i="3"/>
  <c r="Y1459" i="3"/>
  <c r="T1459" i="3"/>
  <c r="V1451" i="3"/>
  <c r="Y1451" i="3"/>
  <c r="T1451" i="3"/>
  <c r="V1443" i="3"/>
  <c r="Y1443" i="3"/>
  <c r="T1443" i="3"/>
  <c r="V1435" i="3"/>
  <c r="Y1435" i="3"/>
  <c r="T1435" i="3"/>
  <c r="V1427" i="3"/>
  <c r="Y1427" i="3"/>
  <c r="T1427" i="3"/>
  <c r="V1419" i="3"/>
  <c r="Y1419" i="3"/>
  <c r="T1419" i="3"/>
  <c r="V1411" i="3"/>
  <c r="Y1411" i="3"/>
  <c r="T1411" i="3"/>
  <c r="V1403" i="3"/>
  <c r="Y1403" i="3"/>
  <c r="T1403" i="3"/>
  <c r="V1395" i="3"/>
  <c r="Y1395" i="3"/>
  <c r="T1395" i="3"/>
  <c r="V1387" i="3"/>
  <c r="Y1387" i="3"/>
  <c r="T1387" i="3"/>
  <c r="V1379" i="3"/>
  <c r="Y1379" i="3"/>
  <c r="T1379" i="3"/>
  <c r="V1371" i="3"/>
  <c r="Y1371" i="3"/>
  <c r="T1371" i="3"/>
  <c r="V1363" i="3"/>
  <c r="Y1363" i="3"/>
  <c r="T1363" i="3"/>
  <c r="V1355" i="3"/>
  <c r="Y1355" i="3"/>
  <c r="T1355" i="3"/>
  <c r="V1347" i="3"/>
  <c r="Y1347" i="3"/>
  <c r="T1347" i="3"/>
  <c r="V1339" i="3"/>
  <c r="Y1339" i="3"/>
  <c r="T1339" i="3"/>
  <c r="V1331" i="3"/>
  <c r="Y1331" i="3"/>
  <c r="T1331" i="3"/>
  <c r="V1323" i="3"/>
  <c r="Y1323" i="3"/>
  <c r="T1323" i="3"/>
  <c r="V1315" i="3"/>
  <c r="Y1315" i="3"/>
  <c r="T1315" i="3"/>
  <c r="V1307" i="3"/>
  <c r="Y1307" i="3"/>
  <c r="T1307" i="3"/>
  <c r="V1299" i="3"/>
  <c r="Y1299" i="3"/>
  <c r="T1299" i="3"/>
  <c r="V1291" i="3"/>
  <c r="Y1291" i="3"/>
  <c r="T1291" i="3"/>
  <c r="V1283" i="3"/>
  <c r="Y1283" i="3"/>
  <c r="T1283" i="3"/>
  <c r="V1275" i="3"/>
  <c r="Y1275" i="3"/>
  <c r="T1275" i="3"/>
  <c r="V1267" i="3"/>
  <c r="Y1267" i="3"/>
  <c r="T1267" i="3"/>
  <c r="V1259" i="3"/>
  <c r="Y1259" i="3"/>
  <c r="T1259" i="3"/>
  <c r="V1251" i="3"/>
  <c r="Y1251" i="3"/>
  <c r="T1251" i="3"/>
  <c r="V1243" i="3"/>
  <c r="Y1243" i="3"/>
  <c r="T1243" i="3"/>
  <c r="V1235" i="3"/>
  <c r="Y1235" i="3"/>
  <c r="T1235" i="3"/>
  <c r="V1227" i="3"/>
  <c r="Y1227" i="3"/>
  <c r="T1227" i="3"/>
  <c r="V1219" i="3"/>
  <c r="Y1219" i="3"/>
  <c r="T1219" i="3"/>
  <c r="V1211" i="3"/>
  <c r="Y1211" i="3"/>
  <c r="T1211" i="3"/>
  <c r="V1203" i="3"/>
  <c r="Y1203" i="3"/>
  <c r="T1203" i="3"/>
  <c r="V1195" i="3"/>
  <c r="Y1195" i="3"/>
  <c r="T1195" i="3"/>
  <c r="V1187" i="3"/>
  <c r="Y1187" i="3"/>
  <c r="T1187" i="3"/>
  <c r="V1179" i="3"/>
  <c r="Y1179" i="3"/>
  <c r="T1179" i="3"/>
  <c r="V1171" i="3"/>
  <c r="Y1171" i="3"/>
  <c r="T1171" i="3"/>
  <c r="V1163" i="3"/>
  <c r="Y1163" i="3"/>
  <c r="T1163" i="3"/>
  <c r="V1155" i="3"/>
  <c r="Y1155" i="3"/>
  <c r="T1155" i="3"/>
  <c r="V1147" i="3"/>
  <c r="Y1147" i="3"/>
  <c r="T1147" i="3"/>
  <c r="V1139" i="3"/>
  <c r="Y1139" i="3"/>
  <c r="T1139" i="3"/>
  <c r="V1131" i="3"/>
  <c r="Y1131" i="3"/>
  <c r="T1131" i="3"/>
  <c r="V1123" i="3"/>
  <c r="Y1123" i="3"/>
  <c r="T1123" i="3"/>
  <c r="V1115" i="3"/>
  <c r="Y1115" i="3"/>
  <c r="T1115" i="3"/>
  <c r="V1107" i="3"/>
  <c r="Y1107" i="3"/>
  <c r="T1107" i="3"/>
  <c r="V1099" i="3"/>
  <c r="Y1099" i="3"/>
  <c r="T1099" i="3"/>
  <c r="V1091" i="3"/>
  <c r="Y1091" i="3"/>
  <c r="T1091" i="3"/>
  <c r="V1083" i="3"/>
  <c r="Y1083" i="3"/>
  <c r="T1083" i="3"/>
  <c r="V1075" i="3"/>
  <c r="Y1075" i="3"/>
  <c r="T1075" i="3"/>
  <c r="V1067" i="3"/>
  <c r="Y1067" i="3"/>
  <c r="T1067" i="3"/>
  <c r="V1059" i="3"/>
  <c r="Y1059" i="3"/>
  <c r="T1059" i="3"/>
  <c r="V1051" i="3"/>
  <c r="Y1051" i="3"/>
  <c r="T1051" i="3"/>
  <c r="V1043" i="3"/>
  <c r="Y1043" i="3"/>
  <c r="T1043" i="3"/>
  <c r="V1035" i="3"/>
  <c r="Y1035" i="3"/>
  <c r="T1035" i="3"/>
  <c r="V1027" i="3"/>
  <c r="Y1027" i="3"/>
  <c r="T1027" i="3"/>
  <c r="V1019" i="3"/>
  <c r="Y1019" i="3"/>
  <c r="T1019" i="3"/>
  <c r="V1011" i="3"/>
  <c r="Y1011" i="3"/>
  <c r="T1011" i="3"/>
  <c r="V1003" i="3"/>
  <c r="Y1003" i="3"/>
  <c r="T1003" i="3"/>
  <c r="V995" i="3"/>
  <c r="Y995" i="3"/>
  <c r="T995" i="3"/>
  <c r="V987" i="3"/>
  <c r="Y987" i="3"/>
  <c r="T987" i="3"/>
  <c r="V979" i="3"/>
  <c r="Y979" i="3"/>
  <c r="T979" i="3"/>
  <c r="V971" i="3"/>
  <c r="Y971" i="3"/>
  <c r="T971" i="3"/>
  <c r="V963" i="3"/>
  <c r="Y963" i="3"/>
  <c r="T963" i="3"/>
  <c r="V955" i="3"/>
  <c r="Y955" i="3"/>
  <c r="T955" i="3"/>
  <c r="V947" i="3"/>
  <c r="Y947" i="3"/>
  <c r="T947" i="3"/>
  <c r="V939" i="3"/>
  <c r="Y939" i="3"/>
  <c r="T939" i="3"/>
  <c r="V931" i="3"/>
  <c r="Y931" i="3"/>
  <c r="T931" i="3"/>
  <c r="V923" i="3"/>
  <c r="Y923" i="3"/>
  <c r="T923" i="3"/>
  <c r="V915" i="3"/>
  <c r="Y915" i="3"/>
  <c r="T915" i="3"/>
  <c r="V907" i="3"/>
  <c r="Y907" i="3"/>
  <c r="T907" i="3"/>
  <c r="V899" i="3"/>
  <c r="Y899" i="3"/>
  <c r="T899" i="3"/>
  <c r="V891" i="3"/>
  <c r="Y891" i="3"/>
  <c r="T891" i="3"/>
  <c r="V883" i="3"/>
  <c r="Y883" i="3"/>
  <c r="T883" i="3"/>
  <c r="V875" i="3"/>
  <c r="Y875" i="3"/>
  <c r="T875" i="3"/>
  <c r="V867" i="3"/>
  <c r="Y867" i="3"/>
  <c r="T867" i="3"/>
  <c r="V859" i="3"/>
  <c r="Y859" i="3"/>
  <c r="T859" i="3"/>
  <c r="V851" i="3"/>
  <c r="Y851" i="3"/>
  <c r="T851" i="3"/>
  <c r="V843" i="3"/>
  <c r="Y843" i="3"/>
  <c r="T843" i="3"/>
  <c r="V835" i="3"/>
  <c r="Y835" i="3"/>
  <c r="T835" i="3"/>
  <c r="V827" i="3"/>
  <c r="Y827" i="3"/>
  <c r="T827" i="3"/>
  <c r="V819" i="3"/>
  <c r="Y819" i="3"/>
  <c r="T819" i="3"/>
  <c r="V811" i="3"/>
  <c r="Y811" i="3"/>
  <c r="T811" i="3"/>
  <c r="V803" i="3"/>
  <c r="Y803" i="3"/>
  <c r="T803" i="3"/>
  <c r="V795" i="3"/>
  <c r="Y795" i="3"/>
  <c r="T795" i="3"/>
  <c r="V787" i="3"/>
  <c r="Y787" i="3"/>
  <c r="T787" i="3"/>
  <c r="V779" i="3"/>
  <c r="Y779" i="3"/>
  <c r="T779" i="3"/>
  <c r="V771" i="3"/>
  <c r="Y771" i="3"/>
  <c r="T771" i="3"/>
  <c r="V763" i="3"/>
  <c r="Y763" i="3"/>
  <c r="T763" i="3"/>
  <c r="V755" i="3"/>
  <c r="Y755" i="3"/>
  <c r="T755" i="3"/>
  <c r="V747" i="3"/>
  <c r="Y747" i="3"/>
  <c r="T747" i="3"/>
  <c r="V739" i="3"/>
  <c r="Y739" i="3"/>
  <c r="T739" i="3"/>
  <c r="V731" i="3"/>
  <c r="Y731" i="3"/>
  <c r="T731" i="3"/>
  <c r="V723" i="3"/>
  <c r="Y723" i="3"/>
  <c r="T723" i="3"/>
  <c r="V715" i="3"/>
  <c r="Y715" i="3"/>
  <c r="T715" i="3"/>
  <c r="V707" i="3"/>
  <c r="Y707" i="3"/>
  <c r="T707" i="3"/>
  <c r="V1907" i="3"/>
  <c r="Y1907" i="3"/>
  <c r="T1907" i="3"/>
  <c r="V1938" i="3"/>
  <c r="Y1938" i="3"/>
  <c r="T1938" i="3"/>
  <c r="V1930" i="3"/>
  <c r="Y1930" i="3"/>
  <c r="T1930" i="3"/>
  <c r="V1922" i="3"/>
  <c r="Y1922" i="3"/>
  <c r="T1922" i="3"/>
  <c r="V1914" i="3"/>
  <c r="Y1914" i="3"/>
  <c r="T1914" i="3"/>
  <c r="V1906" i="3"/>
  <c r="Y1906" i="3"/>
  <c r="T1906" i="3"/>
  <c r="V1898" i="3"/>
  <c r="Y1898" i="3"/>
  <c r="T1898" i="3"/>
  <c r="V1890" i="3"/>
  <c r="Y1890" i="3"/>
  <c r="T1890" i="3"/>
  <c r="V1882" i="3"/>
  <c r="Y1882" i="3"/>
  <c r="T1882" i="3"/>
  <c r="V1874" i="3"/>
  <c r="Y1874" i="3"/>
  <c r="T1874" i="3"/>
  <c r="V1866" i="3"/>
  <c r="Y1866" i="3"/>
  <c r="T1866" i="3"/>
  <c r="V1858" i="3"/>
  <c r="Y1858" i="3"/>
  <c r="T1858" i="3"/>
  <c r="V1850" i="3"/>
  <c r="Y1850" i="3"/>
  <c r="T1850" i="3"/>
  <c r="V1842" i="3"/>
  <c r="Y1842" i="3"/>
  <c r="T1842" i="3"/>
  <c r="V1834" i="3"/>
  <c r="Y1834" i="3"/>
  <c r="T1834" i="3"/>
  <c r="V1826" i="3"/>
  <c r="Y1826" i="3"/>
  <c r="T1826" i="3"/>
  <c r="V1818" i="3"/>
  <c r="Y1818" i="3"/>
  <c r="T1818" i="3"/>
  <c r="V1810" i="3"/>
  <c r="Y1810" i="3"/>
  <c r="T1810" i="3"/>
  <c r="V1802" i="3"/>
  <c r="Y1802" i="3"/>
  <c r="T1802" i="3"/>
  <c r="V1794" i="3"/>
  <c r="Y1794" i="3"/>
  <c r="T1794" i="3"/>
  <c r="V1786" i="3"/>
  <c r="Y1786" i="3"/>
  <c r="T1786" i="3"/>
  <c r="V1778" i="3"/>
  <c r="Y1778" i="3"/>
  <c r="T1778" i="3"/>
  <c r="V1770" i="3"/>
  <c r="Y1770" i="3"/>
  <c r="T1770" i="3"/>
  <c r="V1762" i="3"/>
  <c r="Y1762" i="3"/>
  <c r="T1762" i="3"/>
  <c r="V1754" i="3"/>
  <c r="Y1754" i="3"/>
  <c r="T1754" i="3"/>
  <c r="V1746" i="3"/>
  <c r="Y1746" i="3"/>
  <c r="T1746" i="3"/>
  <c r="V1738" i="3"/>
  <c r="Y1738" i="3"/>
  <c r="T1738" i="3"/>
  <c r="V1730" i="3"/>
  <c r="Y1730" i="3"/>
  <c r="T1730" i="3"/>
  <c r="V1722" i="3"/>
  <c r="Y1722" i="3"/>
  <c r="T1722" i="3"/>
  <c r="V1714" i="3"/>
  <c r="Y1714" i="3"/>
  <c r="T1714" i="3"/>
  <c r="V1706" i="3"/>
  <c r="Y1706" i="3"/>
  <c r="T1706" i="3"/>
  <c r="V1698" i="3"/>
  <c r="Y1698" i="3"/>
  <c r="T1698" i="3"/>
  <c r="V1690" i="3"/>
  <c r="Y1690" i="3"/>
  <c r="T1690" i="3"/>
  <c r="V1682" i="3"/>
  <c r="Y1682" i="3"/>
  <c r="T1682" i="3"/>
  <c r="V1674" i="3"/>
  <c r="Y1674" i="3"/>
  <c r="T1674" i="3"/>
  <c r="V1666" i="3"/>
  <c r="Y1666" i="3"/>
  <c r="T1666" i="3"/>
  <c r="V1658" i="3"/>
  <c r="Y1658" i="3"/>
  <c r="T1658" i="3"/>
  <c r="V1650" i="3"/>
  <c r="Y1650" i="3"/>
  <c r="T1650" i="3"/>
  <c r="V1642" i="3"/>
  <c r="Y1642" i="3"/>
  <c r="T1642" i="3"/>
  <c r="V1634" i="3"/>
  <c r="Y1634" i="3"/>
  <c r="T1634" i="3"/>
  <c r="V1626" i="3"/>
  <c r="Y1626" i="3"/>
  <c r="T1626" i="3"/>
  <c r="V1618" i="3"/>
  <c r="Y1618" i="3"/>
  <c r="T1618" i="3"/>
  <c r="V1610" i="3"/>
  <c r="Y1610" i="3"/>
  <c r="T1610" i="3"/>
  <c r="V1602" i="3"/>
  <c r="Y1602" i="3"/>
  <c r="T1602" i="3"/>
  <c r="V1594" i="3"/>
  <c r="Y1594" i="3"/>
  <c r="T1594" i="3"/>
  <c r="V1586" i="3"/>
  <c r="Y1586" i="3"/>
  <c r="T1586" i="3"/>
  <c r="V1578" i="3"/>
  <c r="Y1578" i="3"/>
  <c r="T1578" i="3"/>
  <c r="V1570" i="3"/>
  <c r="Y1570" i="3"/>
  <c r="T1570" i="3"/>
  <c r="V1562" i="3"/>
  <c r="Y1562" i="3"/>
  <c r="T1562" i="3"/>
  <c r="V1554" i="3"/>
  <c r="Y1554" i="3"/>
  <c r="T1554" i="3"/>
  <c r="V1546" i="3"/>
  <c r="Y1546" i="3"/>
  <c r="T1546" i="3"/>
  <c r="V1538" i="3"/>
  <c r="Y1538" i="3"/>
  <c r="T1538" i="3"/>
  <c r="V1530" i="3"/>
  <c r="Y1530" i="3"/>
  <c r="T1530" i="3"/>
  <c r="V1522" i="3"/>
  <c r="Y1522" i="3"/>
  <c r="T1522" i="3"/>
  <c r="V1514" i="3"/>
  <c r="Y1514" i="3"/>
  <c r="T1514" i="3"/>
  <c r="V1506" i="3"/>
  <c r="Y1506" i="3"/>
  <c r="T1506" i="3"/>
  <c r="V1498" i="3"/>
  <c r="Y1498" i="3"/>
  <c r="T1498" i="3"/>
  <c r="V1490" i="3"/>
  <c r="Y1490" i="3"/>
  <c r="T1490" i="3"/>
  <c r="V1482" i="3"/>
  <c r="Y1482" i="3"/>
  <c r="T1482" i="3"/>
  <c r="V1474" i="3"/>
  <c r="Y1474" i="3"/>
  <c r="T1474" i="3"/>
  <c r="V1466" i="3"/>
  <c r="Y1466" i="3"/>
  <c r="T1466" i="3"/>
  <c r="V1458" i="3"/>
  <c r="Y1458" i="3"/>
  <c r="T1458" i="3"/>
  <c r="V1450" i="3"/>
  <c r="Y1450" i="3"/>
  <c r="T1450" i="3"/>
  <c r="V1442" i="3"/>
  <c r="Y1442" i="3"/>
  <c r="T1442" i="3"/>
  <c r="V1434" i="3"/>
  <c r="Y1434" i="3"/>
  <c r="T1434" i="3"/>
  <c r="V1426" i="3"/>
  <c r="Y1426" i="3"/>
  <c r="T1426" i="3"/>
  <c r="V1418" i="3"/>
  <c r="Y1418" i="3"/>
  <c r="T1418" i="3"/>
  <c r="V1410" i="3"/>
  <c r="Y1410" i="3"/>
  <c r="T1410" i="3"/>
  <c r="V1402" i="3"/>
  <c r="Y1402" i="3"/>
  <c r="T1402" i="3"/>
  <c r="V1394" i="3"/>
  <c r="Y1394" i="3"/>
  <c r="T1394" i="3"/>
  <c r="V1386" i="3"/>
  <c r="Y1386" i="3"/>
  <c r="T1386" i="3"/>
  <c r="V1378" i="3"/>
  <c r="Y1378" i="3"/>
  <c r="T1378" i="3"/>
  <c r="V1370" i="3"/>
  <c r="Y1370" i="3"/>
  <c r="T1370" i="3"/>
  <c r="V1362" i="3"/>
  <c r="Y1362" i="3"/>
  <c r="T1362" i="3"/>
  <c r="V1354" i="3"/>
  <c r="Y1354" i="3"/>
  <c r="T1354" i="3"/>
  <c r="V1346" i="3"/>
  <c r="Y1346" i="3"/>
  <c r="T1346" i="3"/>
  <c r="V1338" i="3"/>
  <c r="Y1338" i="3"/>
  <c r="T1338" i="3"/>
  <c r="V1330" i="3"/>
  <c r="Y1330" i="3"/>
  <c r="T1330" i="3"/>
  <c r="V1322" i="3"/>
  <c r="Y1322" i="3"/>
  <c r="T1322" i="3"/>
  <c r="V1314" i="3"/>
  <c r="Y1314" i="3"/>
  <c r="T1314" i="3"/>
  <c r="V1306" i="3"/>
  <c r="Y1306" i="3"/>
  <c r="T1306" i="3"/>
  <c r="V1298" i="3"/>
  <c r="Y1298" i="3"/>
  <c r="T1298" i="3"/>
  <c r="V1290" i="3"/>
  <c r="Y1290" i="3"/>
  <c r="T1290" i="3"/>
  <c r="V1282" i="3"/>
  <c r="Y1282" i="3"/>
  <c r="T1282" i="3"/>
  <c r="V1274" i="3"/>
  <c r="Y1274" i="3"/>
  <c r="T1274" i="3"/>
  <c r="V1266" i="3"/>
  <c r="Y1266" i="3"/>
  <c r="T1266" i="3"/>
  <c r="V1258" i="3"/>
  <c r="Y1258" i="3"/>
  <c r="T1258" i="3"/>
  <c r="V1250" i="3"/>
  <c r="Y1250" i="3"/>
  <c r="T1250" i="3"/>
  <c r="V1242" i="3"/>
  <c r="Y1242" i="3"/>
  <c r="T1242" i="3"/>
  <c r="V1234" i="3"/>
  <c r="Y1234" i="3"/>
  <c r="T1234" i="3"/>
  <c r="V1226" i="3"/>
  <c r="Y1226" i="3"/>
  <c r="T1226" i="3"/>
  <c r="V1218" i="3"/>
  <c r="Y1218" i="3"/>
  <c r="T1218" i="3"/>
  <c r="V1210" i="3"/>
  <c r="Y1210" i="3"/>
  <c r="T1210" i="3"/>
  <c r="V1202" i="3"/>
  <c r="Y1202" i="3"/>
  <c r="T1202" i="3"/>
  <c r="V1194" i="3"/>
  <c r="Y1194" i="3"/>
  <c r="T1194" i="3"/>
  <c r="V1186" i="3"/>
  <c r="Y1186" i="3"/>
  <c r="T1186" i="3"/>
  <c r="V1178" i="3"/>
  <c r="Y1178" i="3"/>
  <c r="T1178" i="3"/>
  <c r="V1170" i="3"/>
  <c r="Y1170" i="3"/>
  <c r="T1170" i="3"/>
  <c r="V1162" i="3"/>
  <c r="Y1162" i="3"/>
  <c r="T1162" i="3"/>
  <c r="V1154" i="3"/>
  <c r="Y1154" i="3"/>
  <c r="T1154" i="3"/>
  <c r="V1146" i="3"/>
  <c r="Y1146" i="3"/>
  <c r="T1146" i="3"/>
  <c r="V1138" i="3"/>
  <c r="Y1138" i="3"/>
  <c r="T1138" i="3"/>
  <c r="V1130" i="3"/>
  <c r="Y1130" i="3"/>
  <c r="T1130" i="3"/>
  <c r="V1122" i="3"/>
  <c r="Y1122" i="3"/>
  <c r="T1122" i="3"/>
  <c r="V1114" i="3"/>
  <c r="Y1114" i="3"/>
  <c r="T1114" i="3"/>
  <c r="V1106" i="3"/>
  <c r="Y1106" i="3"/>
  <c r="T1106" i="3"/>
  <c r="V1098" i="3"/>
  <c r="Y1098" i="3"/>
  <c r="T1098" i="3"/>
  <c r="V1090" i="3"/>
  <c r="Y1090" i="3"/>
  <c r="T1090" i="3"/>
  <c r="V1082" i="3"/>
  <c r="Y1082" i="3"/>
  <c r="T1082" i="3"/>
  <c r="V1074" i="3"/>
  <c r="Y1074" i="3"/>
  <c r="T1074" i="3"/>
  <c r="V1066" i="3"/>
  <c r="Y1066" i="3"/>
  <c r="T1066" i="3"/>
  <c r="V1058" i="3"/>
  <c r="Y1058" i="3"/>
  <c r="T1058" i="3"/>
  <c r="V1050" i="3"/>
  <c r="Y1050" i="3"/>
  <c r="T1050" i="3"/>
  <c r="V1042" i="3"/>
  <c r="Y1042" i="3"/>
  <c r="T1042" i="3"/>
  <c r="V1034" i="3"/>
  <c r="Y1034" i="3"/>
  <c r="T1034" i="3"/>
  <c r="V1026" i="3"/>
  <c r="Y1026" i="3"/>
  <c r="T1026" i="3"/>
  <c r="V1018" i="3"/>
  <c r="Y1018" i="3"/>
  <c r="T1018" i="3"/>
  <c r="V1010" i="3"/>
  <c r="Y1010" i="3"/>
  <c r="T1010" i="3"/>
  <c r="V1002" i="3"/>
  <c r="Y1002" i="3"/>
  <c r="T1002" i="3"/>
  <c r="V994" i="3"/>
  <c r="Y994" i="3"/>
  <c r="T994" i="3"/>
  <c r="V986" i="3"/>
  <c r="Y986" i="3"/>
  <c r="T986" i="3"/>
  <c r="V978" i="3"/>
  <c r="Y978" i="3"/>
  <c r="T978" i="3"/>
  <c r="V970" i="3"/>
  <c r="Y970" i="3"/>
  <c r="T970" i="3"/>
  <c r="V962" i="3"/>
  <c r="Y962" i="3"/>
  <c r="T962" i="3"/>
  <c r="V954" i="3"/>
  <c r="Y954" i="3"/>
  <c r="T954" i="3"/>
  <c r="V946" i="3"/>
  <c r="Y946" i="3"/>
  <c r="T946" i="3"/>
  <c r="V938" i="3"/>
  <c r="Y938" i="3"/>
  <c r="T938" i="3"/>
  <c r="V930" i="3"/>
  <c r="Y930" i="3"/>
  <c r="T930" i="3"/>
  <c r="V922" i="3"/>
  <c r="Y922" i="3"/>
  <c r="T922" i="3"/>
  <c r="V914" i="3"/>
  <c r="Y914" i="3"/>
  <c r="T914" i="3"/>
  <c r="V906" i="3"/>
  <c r="Y906" i="3"/>
  <c r="T906" i="3"/>
  <c r="V898" i="3"/>
  <c r="Y898" i="3"/>
  <c r="T898" i="3"/>
  <c r="V890" i="3"/>
  <c r="Y890" i="3"/>
  <c r="T890" i="3"/>
  <c r="V882" i="3"/>
  <c r="Y882" i="3"/>
  <c r="T882" i="3"/>
  <c r="V874" i="3"/>
  <c r="Y874" i="3"/>
  <c r="T874" i="3"/>
  <c r="V866" i="3"/>
  <c r="Y866" i="3"/>
  <c r="T866" i="3"/>
  <c r="V858" i="3"/>
  <c r="Y858" i="3"/>
  <c r="T858" i="3"/>
  <c r="V850" i="3"/>
  <c r="Y850" i="3"/>
  <c r="T850" i="3"/>
  <c r="V842" i="3"/>
  <c r="Y842" i="3"/>
  <c r="T842" i="3"/>
  <c r="V834" i="3"/>
  <c r="Y834" i="3"/>
  <c r="T834" i="3"/>
  <c r="V826" i="3"/>
  <c r="Y826" i="3"/>
  <c r="T826" i="3"/>
  <c r="V818" i="3"/>
  <c r="Y818" i="3"/>
  <c r="T818" i="3"/>
  <c r="V810" i="3"/>
  <c r="Y810" i="3"/>
  <c r="T810" i="3"/>
  <c r="V802" i="3"/>
  <c r="Y802" i="3"/>
  <c r="T802" i="3"/>
  <c r="V794" i="3"/>
  <c r="Y794" i="3"/>
  <c r="T794" i="3"/>
  <c r="V786" i="3"/>
  <c r="Y786" i="3"/>
  <c r="T786" i="3"/>
  <c r="V778" i="3"/>
  <c r="Y778" i="3"/>
  <c r="T778" i="3"/>
  <c r="V770" i="3"/>
  <c r="Y770" i="3"/>
  <c r="T770" i="3"/>
  <c r="V762" i="3"/>
  <c r="Y762" i="3"/>
  <c r="T762" i="3"/>
  <c r="V754" i="3"/>
  <c r="Y754" i="3"/>
  <c r="T754" i="3"/>
  <c r="V746" i="3"/>
  <c r="Y746" i="3"/>
  <c r="T746" i="3"/>
  <c r="V738" i="3"/>
  <c r="Y738" i="3"/>
  <c r="T738" i="3"/>
  <c r="V1915" i="3"/>
  <c r="Y1915" i="3"/>
  <c r="T1915" i="3"/>
  <c r="V1937" i="3"/>
  <c r="Y1937" i="3"/>
  <c r="T1937" i="3"/>
  <c r="V1929" i="3"/>
  <c r="Y1929" i="3"/>
  <c r="T1929" i="3"/>
  <c r="V1921" i="3"/>
  <c r="Y1921" i="3"/>
  <c r="T1921" i="3"/>
  <c r="V1913" i="3"/>
  <c r="Y1913" i="3"/>
  <c r="T1913" i="3"/>
  <c r="V1905" i="3"/>
  <c r="Y1905" i="3"/>
  <c r="T1905" i="3"/>
  <c r="V1897" i="3"/>
  <c r="Y1897" i="3"/>
  <c r="T1897" i="3"/>
  <c r="V1889" i="3"/>
  <c r="Y1889" i="3"/>
  <c r="T1889" i="3"/>
  <c r="V1881" i="3"/>
  <c r="Y1881" i="3"/>
  <c r="T1881" i="3"/>
  <c r="V1873" i="3"/>
  <c r="Y1873" i="3"/>
  <c r="T1873" i="3"/>
  <c r="V1865" i="3"/>
  <c r="Y1865" i="3"/>
  <c r="T1865" i="3"/>
  <c r="V1857" i="3"/>
  <c r="Y1857" i="3"/>
  <c r="T1857" i="3"/>
  <c r="V1849" i="3"/>
  <c r="Y1849" i="3"/>
  <c r="T1849" i="3"/>
  <c r="V1841" i="3"/>
  <c r="Y1841" i="3"/>
  <c r="T1841" i="3"/>
  <c r="V1833" i="3"/>
  <c r="Y1833" i="3"/>
  <c r="T1833" i="3"/>
  <c r="V1825" i="3"/>
  <c r="Y1825" i="3"/>
  <c r="T1825" i="3"/>
  <c r="V1817" i="3"/>
  <c r="Y1817" i="3"/>
  <c r="T1817" i="3"/>
  <c r="V1809" i="3"/>
  <c r="Y1809" i="3"/>
  <c r="T1809" i="3"/>
  <c r="V1801" i="3"/>
  <c r="Y1801" i="3"/>
  <c r="T1801" i="3"/>
  <c r="V1793" i="3"/>
  <c r="Y1793" i="3"/>
  <c r="T1793" i="3"/>
  <c r="V1785" i="3"/>
  <c r="Y1785" i="3"/>
  <c r="T1785" i="3"/>
  <c r="V1777" i="3"/>
  <c r="Y1777" i="3"/>
  <c r="T1777" i="3"/>
  <c r="V1769" i="3"/>
  <c r="Y1769" i="3"/>
  <c r="T1769" i="3"/>
  <c r="V1761" i="3"/>
  <c r="Y1761" i="3"/>
  <c r="T1761" i="3"/>
  <c r="V1753" i="3"/>
  <c r="Y1753" i="3"/>
  <c r="T1753" i="3"/>
  <c r="V1745" i="3"/>
  <c r="Y1745" i="3"/>
  <c r="T1745" i="3"/>
  <c r="V1737" i="3"/>
  <c r="Y1737" i="3"/>
  <c r="T1737" i="3"/>
  <c r="V1729" i="3"/>
  <c r="Y1729" i="3"/>
  <c r="T1729" i="3"/>
  <c r="V1721" i="3"/>
  <c r="Y1721" i="3"/>
  <c r="T1721" i="3"/>
  <c r="V1713" i="3"/>
  <c r="Y1713" i="3"/>
  <c r="T1713" i="3"/>
  <c r="V1705" i="3"/>
  <c r="Y1705" i="3"/>
  <c r="T1705" i="3"/>
  <c r="V1697" i="3"/>
  <c r="Y1697" i="3"/>
  <c r="T1697" i="3"/>
  <c r="V1689" i="3"/>
  <c r="Y1689" i="3"/>
  <c r="T1689" i="3"/>
  <c r="V1681" i="3"/>
  <c r="Y1681" i="3"/>
  <c r="T1681" i="3"/>
  <c r="V1673" i="3"/>
  <c r="Y1673" i="3"/>
  <c r="T1673" i="3"/>
  <c r="V1665" i="3"/>
  <c r="Y1665" i="3"/>
  <c r="T1665" i="3"/>
  <c r="V1657" i="3"/>
  <c r="Y1657" i="3"/>
  <c r="T1657" i="3"/>
  <c r="V1649" i="3"/>
  <c r="Y1649" i="3"/>
  <c r="T1649" i="3"/>
  <c r="V1641" i="3"/>
  <c r="Y1641" i="3"/>
  <c r="T1641" i="3"/>
  <c r="V1633" i="3"/>
  <c r="Y1633" i="3"/>
  <c r="T1633" i="3"/>
  <c r="V1625" i="3"/>
  <c r="Y1625" i="3"/>
  <c r="T1625" i="3"/>
  <c r="V1617" i="3"/>
  <c r="Y1617" i="3"/>
  <c r="T1617" i="3"/>
  <c r="V1609" i="3"/>
  <c r="Y1609" i="3"/>
  <c r="T1609" i="3"/>
  <c r="V1601" i="3"/>
  <c r="Y1601" i="3"/>
  <c r="T1601" i="3"/>
  <c r="V1593" i="3"/>
  <c r="Y1593" i="3"/>
  <c r="T1593" i="3"/>
  <c r="V1585" i="3"/>
  <c r="Y1585" i="3"/>
  <c r="T1585" i="3"/>
  <c r="V1577" i="3"/>
  <c r="Y1577" i="3"/>
  <c r="T1577" i="3"/>
  <c r="V1569" i="3"/>
  <c r="Y1569" i="3"/>
  <c r="T1569" i="3"/>
  <c r="V1561" i="3"/>
  <c r="Y1561" i="3"/>
  <c r="T1561" i="3"/>
  <c r="V1553" i="3"/>
  <c r="Y1553" i="3"/>
  <c r="T1553" i="3"/>
  <c r="V1545" i="3"/>
  <c r="Y1545" i="3"/>
  <c r="T1545" i="3"/>
  <c r="V1537" i="3"/>
  <c r="Y1537" i="3"/>
  <c r="T1537" i="3"/>
  <c r="V1529" i="3"/>
  <c r="Y1529" i="3"/>
  <c r="T1529" i="3"/>
  <c r="V1521" i="3"/>
  <c r="Y1521" i="3"/>
  <c r="T1521" i="3"/>
  <c r="V1513" i="3"/>
  <c r="Y1513" i="3"/>
  <c r="T1513" i="3"/>
  <c r="V1505" i="3"/>
  <c r="Y1505" i="3"/>
  <c r="T1505" i="3"/>
  <c r="V1497" i="3"/>
  <c r="Y1497" i="3"/>
  <c r="T1497" i="3"/>
  <c r="V1489" i="3"/>
  <c r="Y1489" i="3"/>
  <c r="T1489" i="3"/>
  <c r="V1481" i="3"/>
  <c r="Y1481" i="3"/>
  <c r="T1481" i="3"/>
  <c r="V1473" i="3"/>
  <c r="Y1473" i="3"/>
  <c r="T1473" i="3"/>
  <c r="V1465" i="3"/>
  <c r="Y1465" i="3"/>
  <c r="T1465" i="3"/>
  <c r="V1457" i="3"/>
  <c r="Y1457" i="3"/>
  <c r="T1457" i="3"/>
  <c r="V1449" i="3"/>
  <c r="Y1449" i="3"/>
  <c r="T1449" i="3"/>
  <c r="V1441" i="3"/>
  <c r="Y1441" i="3"/>
  <c r="T1441" i="3"/>
  <c r="V1433" i="3"/>
  <c r="Y1433" i="3"/>
  <c r="T1433" i="3"/>
  <c r="V1425" i="3"/>
  <c r="Y1425" i="3"/>
  <c r="T1425" i="3"/>
  <c r="V1417" i="3"/>
  <c r="Y1417" i="3"/>
  <c r="T1417" i="3"/>
  <c r="V1409" i="3"/>
  <c r="Y1409" i="3"/>
  <c r="T1409" i="3"/>
  <c r="V1401" i="3"/>
  <c r="Y1401" i="3"/>
  <c r="T1401" i="3"/>
  <c r="V1393" i="3"/>
  <c r="Y1393" i="3"/>
  <c r="T1393" i="3"/>
  <c r="V1385" i="3"/>
  <c r="Y1385" i="3"/>
  <c r="T1385" i="3"/>
  <c r="V1377" i="3"/>
  <c r="Y1377" i="3"/>
  <c r="T1377" i="3"/>
  <c r="V1369" i="3"/>
  <c r="Y1369" i="3"/>
  <c r="T1369" i="3"/>
  <c r="V1361" i="3"/>
  <c r="Y1361" i="3"/>
  <c r="T1361" i="3"/>
  <c r="V1353" i="3"/>
  <c r="Y1353" i="3"/>
  <c r="T1353" i="3"/>
  <c r="V1345" i="3"/>
  <c r="Y1345" i="3"/>
  <c r="T1345" i="3"/>
  <c r="V1337" i="3"/>
  <c r="Y1337" i="3"/>
  <c r="T1337" i="3"/>
  <c r="V1329" i="3"/>
  <c r="Y1329" i="3"/>
  <c r="T1329" i="3"/>
  <c r="V1321" i="3"/>
  <c r="Y1321" i="3"/>
  <c r="T1321" i="3"/>
  <c r="V1313" i="3"/>
  <c r="Y1313" i="3"/>
  <c r="T1313" i="3"/>
  <c r="V1305" i="3"/>
  <c r="Y1305" i="3"/>
  <c r="T1305" i="3"/>
  <c r="V1297" i="3"/>
  <c r="Y1297" i="3"/>
  <c r="T1297" i="3"/>
  <c r="V1289" i="3"/>
  <c r="Y1289" i="3"/>
  <c r="T1289" i="3"/>
  <c r="V1281" i="3"/>
  <c r="Y1281" i="3"/>
  <c r="T1281" i="3"/>
  <c r="V1273" i="3"/>
  <c r="Y1273" i="3"/>
  <c r="T1273" i="3"/>
  <c r="V1265" i="3"/>
  <c r="Y1265" i="3"/>
  <c r="T1265" i="3"/>
  <c r="V1257" i="3"/>
  <c r="Y1257" i="3"/>
  <c r="T1257" i="3"/>
  <c r="V1249" i="3"/>
  <c r="Y1249" i="3"/>
  <c r="T1249" i="3"/>
  <c r="V1241" i="3"/>
  <c r="Y1241" i="3"/>
  <c r="T1241" i="3"/>
  <c r="V1233" i="3"/>
  <c r="Y1233" i="3"/>
  <c r="T1233" i="3"/>
  <c r="V1225" i="3"/>
  <c r="Y1225" i="3"/>
  <c r="T1225" i="3"/>
  <c r="V1217" i="3"/>
  <c r="Y1217" i="3"/>
  <c r="T1217" i="3"/>
  <c r="V1209" i="3"/>
  <c r="Y1209" i="3"/>
  <c r="T1209" i="3"/>
  <c r="V1201" i="3"/>
  <c r="Y1201" i="3"/>
  <c r="T1201" i="3"/>
  <c r="V1193" i="3"/>
  <c r="Y1193" i="3"/>
  <c r="T1193" i="3"/>
  <c r="V1185" i="3"/>
  <c r="Y1185" i="3"/>
  <c r="T1185" i="3"/>
  <c r="V1177" i="3"/>
  <c r="Y1177" i="3"/>
  <c r="T1177" i="3"/>
  <c r="V1169" i="3"/>
  <c r="Y1169" i="3"/>
  <c r="T1169" i="3"/>
  <c r="V1161" i="3"/>
  <c r="Y1161" i="3"/>
  <c r="T1161" i="3"/>
  <c r="V1153" i="3"/>
  <c r="Y1153" i="3"/>
  <c r="T1153" i="3"/>
  <c r="V1145" i="3"/>
  <c r="Y1145" i="3"/>
  <c r="T1145" i="3"/>
  <c r="V1137" i="3"/>
  <c r="Y1137" i="3"/>
  <c r="T1137" i="3"/>
  <c r="V1129" i="3"/>
  <c r="Y1129" i="3"/>
  <c r="T1129" i="3"/>
  <c r="V1121" i="3"/>
  <c r="Y1121" i="3"/>
  <c r="T1121" i="3"/>
  <c r="V1113" i="3"/>
  <c r="Y1113" i="3"/>
  <c r="T1113" i="3"/>
  <c r="V1105" i="3"/>
  <c r="Y1105" i="3"/>
  <c r="T1105" i="3"/>
  <c r="V1097" i="3"/>
  <c r="Y1097" i="3"/>
  <c r="T1097" i="3"/>
  <c r="V1089" i="3"/>
  <c r="Y1089" i="3"/>
  <c r="T1089" i="3"/>
  <c r="V1081" i="3"/>
  <c r="Y1081" i="3"/>
  <c r="T1081" i="3"/>
  <c r="V1073" i="3"/>
  <c r="Y1073" i="3"/>
  <c r="T1073" i="3"/>
  <c r="V1065" i="3"/>
  <c r="Y1065" i="3"/>
  <c r="T1065" i="3"/>
  <c r="V1057" i="3"/>
  <c r="Y1057" i="3"/>
  <c r="T1057" i="3"/>
  <c r="V1049" i="3"/>
  <c r="Y1049" i="3"/>
  <c r="T1049" i="3"/>
  <c r="V1041" i="3"/>
  <c r="Y1041" i="3"/>
  <c r="T1041" i="3"/>
  <c r="V1033" i="3"/>
  <c r="Y1033" i="3"/>
  <c r="T1033" i="3"/>
  <c r="V1025" i="3"/>
  <c r="Y1025" i="3"/>
  <c r="T1025" i="3"/>
  <c r="V1017" i="3"/>
  <c r="Y1017" i="3"/>
  <c r="T1017" i="3"/>
  <c r="V1009" i="3"/>
  <c r="Y1009" i="3"/>
  <c r="T1009" i="3"/>
  <c r="V1001" i="3"/>
  <c r="Y1001" i="3"/>
  <c r="T1001" i="3"/>
  <c r="V993" i="3"/>
  <c r="Y993" i="3"/>
  <c r="T993" i="3"/>
  <c r="V985" i="3"/>
  <c r="Y985" i="3"/>
  <c r="T985" i="3"/>
  <c r="V977" i="3"/>
  <c r="Y977" i="3"/>
  <c r="T977" i="3"/>
  <c r="V969" i="3"/>
  <c r="Y969" i="3"/>
  <c r="T969" i="3"/>
  <c r="V961" i="3"/>
  <c r="Y961" i="3"/>
  <c r="T961" i="3"/>
  <c r="V953" i="3"/>
  <c r="Y953" i="3"/>
  <c r="T953" i="3"/>
  <c r="V945" i="3"/>
  <c r="Y945" i="3"/>
  <c r="T945" i="3"/>
  <c r="V937" i="3"/>
  <c r="Y937" i="3"/>
  <c r="T937" i="3"/>
  <c r="V929" i="3"/>
  <c r="Y929" i="3"/>
  <c r="T929" i="3"/>
  <c r="V921" i="3"/>
  <c r="Y921" i="3"/>
  <c r="T921" i="3"/>
  <c r="V913" i="3"/>
  <c r="Y913" i="3"/>
  <c r="T913" i="3"/>
  <c r="V905" i="3"/>
  <c r="Y905" i="3"/>
  <c r="T905" i="3"/>
  <c r="V897" i="3"/>
  <c r="Y897" i="3"/>
  <c r="T897" i="3"/>
  <c r="V889" i="3"/>
  <c r="Y889" i="3"/>
  <c r="T889" i="3"/>
  <c r="V881" i="3"/>
  <c r="Y881" i="3"/>
  <c r="T881" i="3"/>
  <c r="V873" i="3"/>
  <c r="Y873" i="3"/>
  <c r="T873" i="3"/>
  <c r="V865" i="3"/>
  <c r="Y865" i="3"/>
  <c r="T865" i="3"/>
  <c r="V857" i="3"/>
  <c r="Y857" i="3"/>
  <c r="T857" i="3"/>
  <c r="V849" i="3"/>
  <c r="Y849" i="3"/>
  <c r="T849" i="3"/>
  <c r="V841" i="3"/>
  <c r="Y841" i="3"/>
  <c r="T841" i="3"/>
  <c r="V833" i="3"/>
  <c r="Y833" i="3"/>
  <c r="T833" i="3"/>
  <c r="V825" i="3"/>
  <c r="Y825" i="3"/>
  <c r="T825" i="3"/>
  <c r="V817" i="3"/>
  <c r="Y817" i="3"/>
  <c r="T817" i="3"/>
  <c r="V809" i="3"/>
  <c r="Y809" i="3"/>
  <c r="T809" i="3"/>
  <c r="V801" i="3"/>
  <c r="Y801" i="3"/>
  <c r="T801" i="3"/>
  <c r="V793" i="3"/>
  <c r="Y793" i="3"/>
  <c r="T793" i="3"/>
  <c r="V785" i="3"/>
  <c r="Y785" i="3"/>
  <c r="T785" i="3"/>
  <c r="V777" i="3"/>
  <c r="Y777" i="3"/>
  <c r="T777" i="3"/>
  <c r="V769" i="3"/>
  <c r="Y769" i="3"/>
  <c r="T769" i="3"/>
  <c r="V761" i="3"/>
  <c r="Y761" i="3"/>
  <c r="T761" i="3"/>
  <c r="V753" i="3"/>
  <c r="Y753" i="3"/>
  <c r="T753" i="3"/>
  <c r="V745" i="3"/>
  <c r="Y745" i="3"/>
  <c r="T745" i="3"/>
  <c r="V737" i="3"/>
  <c r="Y737" i="3"/>
  <c r="T737" i="3"/>
  <c r="V1923" i="3"/>
  <c r="Y1923" i="3"/>
  <c r="T1923" i="3"/>
  <c r="V1936" i="3"/>
  <c r="Y1936" i="3"/>
  <c r="T1936" i="3"/>
  <c r="V1928" i="3"/>
  <c r="Y1928" i="3"/>
  <c r="T1928" i="3"/>
  <c r="V1920" i="3"/>
  <c r="Y1920" i="3"/>
  <c r="T1920" i="3"/>
  <c r="V1912" i="3"/>
  <c r="Y1912" i="3"/>
  <c r="T1912" i="3"/>
  <c r="V1904" i="3"/>
  <c r="Y1904" i="3"/>
  <c r="T1904" i="3"/>
  <c r="V1896" i="3"/>
  <c r="Y1896" i="3"/>
  <c r="T1896" i="3"/>
  <c r="V1888" i="3"/>
  <c r="Y1888" i="3"/>
  <c r="T1888" i="3"/>
  <c r="V1880" i="3"/>
  <c r="Y1880" i="3"/>
  <c r="T1880" i="3"/>
  <c r="V1872" i="3"/>
  <c r="Y1872" i="3"/>
  <c r="T1872" i="3"/>
  <c r="V1864" i="3"/>
  <c r="Y1864" i="3"/>
  <c r="T1864" i="3"/>
  <c r="V1856" i="3"/>
  <c r="Y1856" i="3"/>
  <c r="T1856" i="3"/>
  <c r="V1848" i="3"/>
  <c r="Y1848" i="3"/>
  <c r="T1848" i="3"/>
  <c r="V1840" i="3"/>
  <c r="Y1840" i="3"/>
  <c r="T1840" i="3"/>
  <c r="V1832" i="3"/>
  <c r="Y1832" i="3"/>
  <c r="T1832" i="3"/>
  <c r="V1824" i="3"/>
  <c r="Y1824" i="3"/>
  <c r="T1824" i="3"/>
  <c r="V1816" i="3"/>
  <c r="Y1816" i="3"/>
  <c r="T1816" i="3"/>
  <c r="V1808" i="3"/>
  <c r="Y1808" i="3"/>
  <c r="T1808" i="3"/>
  <c r="V1800" i="3"/>
  <c r="Y1800" i="3"/>
  <c r="T1800" i="3"/>
  <c r="V1792" i="3"/>
  <c r="Y1792" i="3"/>
  <c r="T1792" i="3"/>
  <c r="V1784" i="3"/>
  <c r="Y1784" i="3"/>
  <c r="T1784" i="3"/>
  <c r="V1776" i="3"/>
  <c r="Y1776" i="3"/>
  <c r="T1776" i="3"/>
  <c r="V1768" i="3"/>
  <c r="Y1768" i="3"/>
  <c r="T1768" i="3"/>
  <c r="V1760" i="3"/>
  <c r="Y1760" i="3"/>
  <c r="T1760" i="3"/>
  <c r="V1752" i="3"/>
  <c r="Y1752" i="3"/>
  <c r="T1752" i="3"/>
  <c r="V1744" i="3"/>
  <c r="Y1744" i="3"/>
  <c r="T1744" i="3"/>
  <c r="V1736" i="3"/>
  <c r="Y1736" i="3"/>
  <c r="T1736" i="3"/>
  <c r="V1728" i="3"/>
  <c r="Y1728" i="3"/>
  <c r="T1728" i="3"/>
  <c r="V1720" i="3"/>
  <c r="Y1720" i="3"/>
  <c r="T1720" i="3"/>
  <c r="V1712" i="3"/>
  <c r="Y1712" i="3"/>
  <c r="T1712" i="3"/>
  <c r="V1704" i="3"/>
  <c r="Y1704" i="3"/>
  <c r="T1704" i="3"/>
  <c r="V1696" i="3"/>
  <c r="Y1696" i="3"/>
  <c r="T1696" i="3"/>
  <c r="V1688" i="3"/>
  <c r="Y1688" i="3"/>
  <c r="T1688" i="3"/>
  <c r="V1680" i="3"/>
  <c r="Y1680" i="3"/>
  <c r="T1680" i="3"/>
  <c r="V1672" i="3"/>
  <c r="Y1672" i="3"/>
  <c r="T1672" i="3"/>
  <c r="V1664" i="3"/>
  <c r="Y1664" i="3"/>
  <c r="T1664" i="3"/>
  <c r="V1656" i="3"/>
  <c r="Y1656" i="3"/>
  <c r="T1656" i="3"/>
  <c r="V1648" i="3"/>
  <c r="Y1648" i="3"/>
  <c r="T1648" i="3"/>
  <c r="V1640" i="3"/>
  <c r="Y1640" i="3"/>
  <c r="T1640" i="3"/>
  <c r="V1632" i="3"/>
  <c r="Y1632" i="3"/>
  <c r="T1632" i="3"/>
  <c r="V1624" i="3"/>
  <c r="Y1624" i="3"/>
  <c r="T1624" i="3"/>
  <c r="V1616" i="3"/>
  <c r="Y1616" i="3"/>
  <c r="T1616" i="3"/>
  <c r="V1608" i="3"/>
  <c r="Y1608" i="3"/>
  <c r="T1608" i="3"/>
  <c r="V1600" i="3"/>
  <c r="Y1600" i="3"/>
  <c r="T1600" i="3"/>
  <c r="V1592" i="3"/>
  <c r="Y1592" i="3"/>
  <c r="T1592" i="3"/>
  <c r="V1584" i="3"/>
  <c r="Y1584" i="3"/>
  <c r="T1584" i="3"/>
  <c r="V1576" i="3"/>
  <c r="Y1576" i="3"/>
  <c r="T1576" i="3"/>
  <c r="V1568" i="3"/>
  <c r="Y1568" i="3"/>
  <c r="T1568" i="3"/>
  <c r="V1560" i="3"/>
  <c r="Y1560" i="3"/>
  <c r="T1560" i="3"/>
  <c r="V1552" i="3"/>
  <c r="Y1552" i="3"/>
  <c r="T1552" i="3"/>
  <c r="V1544" i="3"/>
  <c r="Y1544" i="3"/>
  <c r="T1544" i="3"/>
  <c r="V1536" i="3"/>
  <c r="Y1536" i="3"/>
  <c r="T1536" i="3"/>
  <c r="V1528" i="3"/>
  <c r="Y1528" i="3"/>
  <c r="T1528" i="3"/>
  <c r="V1520" i="3"/>
  <c r="Y1520" i="3"/>
  <c r="T1520" i="3"/>
  <c r="V1512" i="3"/>
  <c r="Y1512" i="3"/>
  <c r="T1512" i="3"/>
  <c r="V1504" i="3"/>
  <c r="Y1504" i="3"/>
  <c r="T1504" i="3"/>
  <c r="V1496" i="3"/>
  <c r="Y1496" i="3"/>
  <c r="T1496" i="3"/>
  <c r="V1488" i="3"/>
  <c r="Y1488" i="3"/>
  <c r="T1488" i="3"/>
  <c r="V1480" i="3"/>
  <c r="Y1480" i="3"/>
  <c r="T1480" i="3"/>
  <c r="V1472" i="3"/>
  <c r="Y1472" i="3"/>
  <c r="T1472" i="3"/>
  <c r="V1464" i="3"/>
  <c r="Y1464" i="3"/>
  <c r="T1464" i="3"/>
  <c r="V1456" i="3"/>
  <c r="Y1456" i="3"/>
  <c r="T1456" i="3"/>
  <c r="V1448" i="3"/>
  <c r="Y1448" i="3"/>
  <c r="T1448" i="3"/>
  <c r="V1440" i="3"/>
  <c r="Y1440" i="3"/>
  <c r="T1440" i="3"/>
  <c r="V1432" i="3"/>
  <c r="Y1432" i="3"/>
  <c r="T1432" i="3"/>
  <c r="V1424" i="3"/>
  <c r="Y1424" i="3"/>
  <c r="T1424" i="3"/>
  <c r="V1416" i="3"/>
  <c r="Y1416" i="3"/>
  <c r="T1416" i="3"/>
  <c r="V1408" i="3"/>
  <c r="Y1408" i="3"/>
  <c r="T1408" i="3"/>
  <c r="V1400" i="3"/>
  <c r="Y1400" i="3"/>
  <c r="T1400" i="3"/>
  <c r="V1392" i="3"/>
  <c r="Y1392" i="3"/>
  <c r="T1392" i="3"/>
  <c r="V1384" i="3"/>
  <c r="Y1384" i="3"/>
  <c r="T1384" i="3"/>
  <c r="V1376" i="3"/>
  <c r="Y1376" i="3"/>
  <c r="T1376" i="3"/>
  <c r="V1368" i="3"/>
  <c r="Y1368" i="3"/>
  <c r="T1368" i="3"/>
  <c r="V1360" i="3"/>
  <c r="Y1360" i="3"/>
  <c r="T1360" i="3"/>
  <c r="V1352" i="3"/>
  <c r="Y1352" i="3"/>
  <c r="T1352" i="3"/>
  <c r="V1344" i="3"/>
  <c r="Y1344" i="3"/>
  <c r="T1344" i="3"/>
  <c r="V1336" i="3"/>
  <c r="Y1336" i="3"/>
  <c r="T1336" i="3"/>
  <c r="V1328" i="3"/>
  <c r="Y1328" i="3"/>
  <c r="T1328" i="3"/>
  <c r="V1320" i="3"/>
  <c r="Y1320" i="3"/>
  <c r="T1320" i="3"/>
  <c r="V1312" i="3"/>
  <c r="Y1312" i="3"/>
  <c r="T1312" i="3"/>
  <c r="V1304" i="3"/>
  <c r="Y1304" i="3"/>
  <c r="T1304" i="3"/>
  <c r="V1296" i="3"/>
  <c r="Y1296" i="3"/>
  <c r="T1296" i="3"/>
  <c r="V1288" i="3"/>
  <c r="Y1288" i="3"/>
  <c r="T1288" i="3"/>
  <c r="V1280" i="3"/>
  <c r="Y1280" i="3"/>
  <c r="T1280" i="3"/>
  <c r="V1272" i="3"/>
  <c r="Y1272" i="3"/>
  <c r="T1272" i="3"/>
  <c r="V1264" i="3"/>
  <c r="Y1264" i="3"/>
  <c r="T1264" i="3"/>
  <c r="V1256" i="3"/>
  <c r="Y1256" i="3"/>
  <c r="T1256" i="3"/>
  <c r="V1248" i="3"/>
  <c r="Y1248" i="3"/>
  <c r="T1248" i="3"/>
  <c r="V1240" i="3"/>
  <c r="Y1240" i="3"/>
  <c r="T1240" i="3"/>
  <c r="V1232" i="3"/>
  <c r="Y1232" i="3"/>
  <c r="T1232" i="3"/>
  <c r="V1224" i="3"/>
  <c r="Y1224" i="3"/>
  <c r="T1224" i="3"/>
  <c r="V1216" i="3"/>
  <c r="Y1216" i="3"/>
  <c r="T1216" i="3"/>
  <c r="V1208" i="3"/>
  <c r="Y1208" i="3"/>
  <c r="T1208" i="3"/>
  <c r="V1200" i="3"/>
  <c r="Y1200" i="3"/>
  <c r="T1200" i="3"/>
  <c r="V1192" i="3"/>
  <c r="Y1192" i="3"/>
  <c r="T1192" i="3"/>
  <c r="V1184" i="3"/>
  <c r="Y1184" i="3"/>
  <c r="T1184" i="3"/>
  <c r="V1176" i="3"/>
  <c r="Y1176" i="3"/>
  <c r="T1176" i="3"/>
  <c r="V1168" i="3"/>
  <c r="Y1168" i="3"/>
  <c r="T1168" i="3"/>
  <c r="V1160" i="3"/>
  <c r="Y1160" i="3"/>
  <c r="T1160" i="3"/>
  <c r="V1152" i="3"/>
  <c r="Y1152" i="3"/>
  <c r="T1152" i="3"/>
  <c r="V1144" i="3"/>
  <c r="Y1144" i="3"/>
  <c r="T1144" i="3"/>
  <c r="V1136" i="3"/>
  <c r="Y1136" i="3"/>
  <c r="T1136" i="3"/>
  <c r="V1128" i="3"/>
  <c r="Y1128" i="3"/>
  <c r="T1128" i="3"/>
  <c r="V1120" i="3"/>
  <c r="Y1120" i="3"/>
  <c r="T1120" i="3"/>
  <c r="V1112" i="3"/>
  <c r="Y1112" i="3"/>
  <c r="T1112" i="3"/>
  <c r="V1104" i="3"/>
  <c r="Y1104" i="3"/>
  <c r="T1104" i="3"/>
  <c r="V1096" i="3"/>
  <c r="Y1096" i="3"/>
  <c r="T1096" i="3"/>
  <c r="V1088" i="3"/>
  <c r="Y1088" i="3"/>
  <c r="T1088" i="3"/>
  <c r="V1080" i="3"/>
  <c r="Y1080" i="3"/>
  <c r="T1080" i="3"/>
  <c r="V1072" i="3"/>
  <c r="Y1072" i="3"/>
  <c r="T1072" i="3"/>
  <c r="V1064" i="3"/>
  <c r="Y1064" i="3"/>
  <c r="T1064" i="3"/>
  <c r="V1056" i="3"/>
  <c r="Y1056" i="3"/>
  <c r="T1056" i="3"/>
  <c r="V1048" i="3"/>
  <c r="Y1048" i="3"/>
  <c r="T1048" i="3"/>
  <c r="V1040" i="3"/>
  <c r="Y1040" i="3"/>
  <c r="T1040" i="3"/>
  <c r="V1032" i="3"/>
  <c r="Y1032" i="3"/>
  <c r="T1032" i="3"/>
  <c r="V1024" i="3"/>
  <c r="Y1024" i="3"/>
  <c r="T1024" i="3"/>
  <c r="V1016" i="3"/>
  <c r="Y1016" i="3"/>
  <c r="T1016" i="3"/>
  <c r="V1008" i="3"/>
  <c r="Y1008" i="3"/>
  <c r="T1008" i="3"/>
  <c r="V1000" i="3"/>
  <c r="Y1000" i="3"/>
  <c r="T1000" i="3"/>
  <c r="V992" i="3"/>
  <c r="Y992" i="3"/>
  <c r="T992" i="3"/>
  <c r="V984" i="3"/>
  <c r="Y984" i="3"/>
  <c r="T984" i="3"/>
  <c r="V976" i="3"/>
  <c r="Y976" i="3"/>
  <c r="T976" i="3"/>
  <c r="V968" i="3"/>
  <c r="Y968" i="3"/>
  <c r="T968" i="3"/>
  <c r="V960" i="3"/>
  <c r="Y960" i="3"/>
  <c r="T960" i="3"/>
  <c r="V952" i="3"/>
  <c r="Y952" i="3"/>
  <c r="T952" i="3"/>
  <c r="V944" i="3"/>
  <c r="Y944" i="3"/>
  <c r="T944" i="3"/>
  <c r="V936" i="3"/>
  <c r="Y936" i="3"/>
  <c r="T936" i="3"/>
  <c r="V928" i="3"/>
  <c r="Y928" i="3"/>
  <c r="T928" i="3"/>
  <c r="V920" i="3"/>
  <c r="Y920" i="3"/>
  <c r="T920" i="3"/>
  <c r="V912" i="3"/>
  <c r="Y912" i="3"/>
  <c r="T912" i="3"/>
  <c r="V904" i="3"/>
  <c r="Y904" i="3"/>
  <c r="T904" i="3"/>
  <c r="V896" i="3"/>
  <c r="Y896" i="3"/>
  <c r="T896" i="3"/>
  <c r="V888" i="3"/>
  <c r="Y888" i="3"/>
  <c r="T888" i="3"/>
  <c r="V880" i="3"/>
  <c r="Y880" i="3"/>
  <c r="T880" i="3"/>
  <c r="V872" i="3"/>
  <c r="Y872" i="3"/>
  <c r="T872" i="3"/>
  <c r="V864" i="3"/>
  <c r="Y864" i="3"/>
  <c r="T864" i="3"/>
  <c r="V856" i="3"/>
  <c r="Y856" i="3"/>
  <c r="T856" i="3"/>
  <c r="V848" i="3"/>
  <c r="Y848" i="3"/>
  <c r="T848" i="3"/>
  <c r="V840" i="3"/>
  <c r="Y840" i="3"/>
  <c r="T840" i="3"/>
  <c r="V832" i="3"/>
  <c r="Y832" i="3"/>
  <c r="T832" i="3"/>
  <c r="V824" i="3"/>
  <c r="Y824" i="3"/>
  <c r="T824" i="3"/>
  <c r="V816" i="3"/>
  <c r="Y816" i="3"/>
  <c r="T816" i="3"/>
  <c r="V808" i="3"/>
  <c r="Y808" i="3"/>
  <c r="T808" i="3"/>
  <c r="V800" i="3"/>
  <c r="Y800" i="3"/>
  <c r="T800" i="3"/>
  <c r="V792" i="3"/>
  <c r="Y792" i="3"/>
  <c r="T792" i="3"/>
  <c r="V784" i="3"/>
  <c r="Y784" i="3"/>
  <c r="T784" i="3"/>
  <c r="V776" i="3"/>
  <c r="Y776" i="3"/>
  <c r="T776" i="3"/>
  <c r="V768" i="3"/>
  <c r="Y768" i="3"/>
  <c r="T768" i="3"/>
  <c r="V760" i="3"/>
  <c r="Y760" i="3"/>
  <c r="T760" i="3"/>
  <c r="V752" i="3"/>
  <c r="Y752" i="3"/>
  <c r="T752" i="3"/>
  <c r="V744" i="3"/>
  <c r="Y744" i="3"/>
  <c r="T744" i="3"/>
  <c r="V1935" i="3"/>
  <c r="Y1935" i="3"/>
  <c r="T1935" i="3"/>
  <c r="V1927" i="3"/>
  <c r="Y1927" i="3"/>
  <c r="T1927" i="3"/>
  <c r="V1919" i="3"/>
  <c r="Y1919" i="3"/>
  <c r="T1919" i="3"/>
  <c r="V1911" i="3"/>
  <c r="Y1911" i="3"/>
  <c r="T1911" i="3"/>
  <c r="V1903" i="3"/>
  <c r="Y1903" i="3"/>
  <c r="T1903" i="3"/>
  <c r="V1895" i="3"/>
  <c r="Y1895" i="3"/>
  <c r="T1895" i="3"/>
  <c r="V1887" i="3"/>
  <c r="Y1887" i="3"/>
  <c r="T1887" i="3"/>
  <c r="V1879" i="3"/>
  <c r="Y1879" i="3"/>
  <c r="T1879" i="3"/>
  <c r="V1871" i="3"/>
  <c r="Y1871" i="3"/>
  <c r="T1871" i="3"/>
  <c r="V1863" i="3"/>
  <c r="Y1863" i="3"/>
  <c r="T1863" i="3"/>
  <c r="V1855" i="3"/>
  <c r="Y1855" i="3"/>
  <c r="T1855" i="3"/>
  <c r="V1847" i="3"/>
  <c r="Y1847" i="3"/>
  <c r="T1847" i="3"/>
  <c r="V1839" i="3"/>
  <c r="Y1839" i="3"/>
  <c r="T1839" i="3"/>
  <c r="V1831" i="3"/>
  <c r="Y1831" i="3"/>
  <c r="T1831" i="3"/>
  <c r="V1823" i="3"/>
  <c r="Y1823" i="3"/>
  <c r="T1823" i="3"/>
  <c r="V1815" i="3"/>
  <c r="Y1815" i="3"/>
  <c r="T1815" i="3"/>
  <c r="V1807" i="3"/>
  <c r="Y1807" i="3"/>
  <c r="T1807" i="3"/>
  <c r="V1799" i="3"/>
  <c r="Y1799" i="3"/>
  <c r="T1799" i="3"/>
  <c r="V1791" i="3"/>
  <c r="Y1791" i="3"/>
  <c r="T1791" i="3"/>
  <c r="V1783" i="3"/>
  <c r="Y1783" i="3"/>
  <c r="T1783" i="3"/>
  <c r="V1775" i="3"/>
  <c r="Y1775" i="3"/>
  <c r="T1775" i="3"/>
  <c r="V1767" i="3"/>
  <c r="Y1767" i="3"/>
  <c r="T1767" i="3"/>
  <c r="V1759" i="3"/>
  <c r="Y1759" i="3"/>
  <c r="T1759" i="3"/>
  <c r="V1751" i="3"/>
  <c r="Y1751" i="3"/>
  <c r="T1751" i="3"/>
  <c r="V1743" i="3"/>
  <c r="Y1743" i="3"/>
  <c r="T1743" i="3"/>
  <c r="V1735" i="3"/>
  <c r="Y1735" i="3"/>
  <c r="T1735" i="3"/>
  <c r="V1727" i="3"/>
  <c r="Y1727" i="3"/>
  <c r="T1727" i="3"/>
  <c r="V1719" i="3"/>
  <c r="Y1719" i="3"/>
  <c r="T1719" i="3"/>
  <c r="V1711" i="3"/>
  <c r="Y1711" i="3"/>
  <c r="T1711" i="3"/>
  <c r="V1703" i="3"/>
  <c r="Y1703" i="3"/>
  <c r="T1703" i="3"/>
  <c r="V1695" i="3"/>
  <c r="Y1695" i="3"/>
  <c r="T1695" i="3"/>
  <c r="V1687" i="3"/>
  <c r="Y1687" i="3"/>
  <c r="T1687" i="3"/>
  <c r="V1679" i="3"/>
  <c r="Y1679" i="3"/>
  <c r="T1679" i="3"/>
  <c r="V1671" i="3"/>
  <c r="Y1671" i="3"/>
  <c r="T1671" i="3"/>
  <c r="V1663" i="3"/>
  <c r="Y1663" i="3"/>
  <c r="T1663" i="3"/>
  <c r="V1655" i="3"/>
  <c r="Y1655" i="3"/>
  <c r="T1655" i="3"/>
  <c r="V1647" i="3"/>
  <c r="Y1647" i="3"/>
  <c r="T1647" i="3"/>
  <c r="V1639" i="3"/>
  <c r="Y1639" i="3"/>
  <c r="T1639" i="3"/>
  <c r="V1631" i="3"/>
  <c r="Y1631" i="3"/>
  <c r="T1631" i="3"/>
  <c r="V1623" i="3"/>
  <c r="Y1623" i="3"/>
  <c r="T1623" i="3"/>
  <c r="V1615" i="3"/>
  <c r="Y1615" i="3"/>
  <c r="T1615" i="3"/>
  <c r="V1607" i="3"/>
  <c r="Y1607" i="3"/>
  <c r="T1607" i="3"/>
  <c r="V1599" i="3"/>
  <c r="Y1599" i="3"/>
  <c r="T1599" i="3"/>
  <c r="V1591" i="3"/>
  <c r="Y1591" i="3"/>
  <c r="T1591" i="3"/>
  <c r="V1583" i="3"/>
  <c r="Y1583" i="3"/>
  <c r="T1583" i="3"/>
  <c r="V1575" i="3"/>
  <c r="Y1575" i="3"/>
  <c r="T1575" i="3"/>
  <c r="V1567" i="3"/>
  <c r="Y1567" i="3"/>
  <c r="T1567" i="3"/>
  <c r="V1559" i="3"/>
  <c r="Y1559" i="3"/>
  <c r="T1559" i="3"/>
  <c r="V1551" i="3"/>
  <c r="Y1551" i="3"/>
  <c r="T1551" i="3"/>
  <c r="V1543" i="3"/>
  <c r="Y1543" i="3"/>
  <c r="T1543" i="3"/>
  <c r="V1535" i="3"/>
  <c r="Y1535" i="3"/>
  <c r="T1535" i="3"/>
  <c r="V1527" i="3"/>
  <c r="Y1527" i="3"/>
  <c r="T1527" i="3"/>
  <c r="V1519" i="3"/>
  <c r="Y1519" i="3"/>
  <c r="T1519" i="3"/>
  <c r="V1511" i="3"/>
  <c r="Y1511" i="3"/>
  <c r="T1511" i="3"/>
  <c r="V1503" i="3"/>
  <c r="Y1503" i="3"/>
  <c r="T1503" i="3"/>
  <c r="V1495" i="3"/>
  <c r="Y1495" i="3"/>
  <c r="T1495" i="3"/>
  <c r="V1487" i="3"/>
  <c r="Y1487" i="3"/>
  <c r="T1487" i="3"/>
  <c r="V1479" i="3"/>
  <c r="Y1479" i="3"/>
  <c r="T1479" i="3"/>
  <c r="V1471" i="3"/>
  <c r="Y1471" i="3"/>
  <c r="T1471" i="3"/>
  <c r="V1463" i="3"/>
  <c r="Y1463" i="3"/>
  <c r="T1463" i="3"/>
  <c r="V1455" i="3"/>
  <c r="Y1455" i="3"/>
  <c r="T1455" i="3"/>
  <c r="V1447" i="3"/>
  <c r="Y1447" i="3"/>
  <c r="T1447" i="3"/>
  <c r="V1439" i="3"/>
  <c r="Y1439" i="3"/>
  <c r="T1439" i="3"/>
  <c r="V1431" i="3"/>
  <c r="Y1431" i="3"/>
  <c r="T1431" i="3"/>
  <c r="V1423" i="3"/>
  <c r="Y1423" i="3"/>
  <c r="T1423" i="3"/>
  <c r="V1415" i="3"/>
  <c r="Y1415" i="3"/>
  <c r="T1415" i="3"/>
  <c r="V1407" i="3"/>
  <c r="Y1407" i="3"/>
  <c r="T1407" i="3"/>
  <c r="V1399" i="3"/>
  <c r="Y1399" i="3"/>
  <c r="T1399" i="3"/>
  <c r="V1391" i="3"/>
  <c r="Y1391" i="3"/>
  <c r="T1391" i="3"/>
  <c r="V1383" i="3"/>
  <c r="Y1383" i="3"/>
  <c r="T1383" i="3"/>
  <c r="V1375" i="3"/>
  <c r="Y1375" i="3"/>
  <c r="T1375" i="3"/>
  <c r="V1367" i="3"/>
  <c r="Y1367" i="3"/>
  <c r="T1367" i="3"/>
  <c r="V1359" i="3"/>
  <c r="Y1359" i="3"/>
  <c r="T1359" i="3"/>
  <c r="V1351" i="3"/>
  <c r="Y1351" i="3"/>
  <c r="T1351" i="3"/>
  <c r="V1343" i="3"/>
  <c r="Y1343" i="3"/>
  <c r="T1343" i="3"/>
  <c r="V1335" i="3"/>
  <c r="Y1335" i="3"/>
  <c r="T1335" i="3"/>
  <c r="V1327" i="3"/>
  <c r="Y1327" i="3"/>
  <c r="T1327" i="3"/>
  <c r="V1319" i="3"/>
  <c r="Y1319" i="3"/>
  <c r="T1319" i="3"/>
  <c r="V1311" i="3"/>
  <c r="Y1311" i="3"/>
  <c r="T1311" i="3"/>
  <c r="V1303" i="3"/>
  <c r="Y1303" i="3"/>
  <c r="T1303" i="3"/>
  <c r="V1295" i="3"/>
  <c r="Y1295" i="3"/>
  <c r="T1295" i="3"/>
  <c r="V1287" i="3"/>
  <c r="Y1287" i="3"/>
  <c r="T1287" i="3"/>
  <c r="V1279" i="3"/>
  <c r="Y1279" i="3"/>
  <c r="T1279" i="3"/>
  <c r="V1271" i="3"/>
  <c r="Y1271" i="3"/>
  <c r="T1271" i="3"/>
  <c r="V1263" i="3"/>
  <c r="Y1263" i="3"/>
  <c r="T1263" i="3"/>
  <c r="V1255" i="3"/>
  <c r="Y1255" i="3"/>
  <c r="T1255" i="3"/>
  <c r="V1247" i="3"/>
  <c r="Y1247" i="3"/>
  <c r="T1247" i="3"/>
  <c r="V1239" i="3"/>
  <c r="Y1239" i="3"/>
  <c r="T1239" i="3"/>
  <c r="V1231" i="3"/>
  <c r="Y1231" i="3"/>
  <c r="T1231" i="3"/>
  <c r="V1223" i="3"/>
  <c r="Y1223" i="3"/>
  <c r="T1223" i="3"/>
  <c r="V1215" i="3"/>
  <c r="Y1215" i="3"/>
  <c r="T1215" i="3"/>
  <c r="V1207" i="3"/>
  <c r="Y1207" i="3"/>
  <c r="T1207" i="3"/>
  <c r="V1199" i="3"/>
  <c r="Y1199" i="3"/>
  <c r="T1199" i="3"/>
  <c r="V1191" i="3"/>
  <c r="Y1191" i="3"/>
  <c r="T1191" i="3"/>
  <c r="V1183" i="3"/>
  <c r="Y1183" i="3"/>
  <c r="T1183" i="3"/>
  <c r="V1175" i="3"/>
  <c r="Y1175" i="3"/>
  <c r="T1175" i="3"/>
  <c r="V1167" i="3"/>
  <c r="Y1167" i="3"/>
  <c r="T1167" i="3"/>
  <c r="V1159" i="3"/>
  <c r="Y1159" i="3"/>
  <c r="T1159" i="3"/>
  <c r="V1151" i="3"/>
  <c r="Y1151" i="3"/>
  <c r="T1151" i="3"/>
  <c r="V1143" i="3"/>
  <c r="Y1143" i="3"/>
  <c r="T1143" i="3"/>
  <c r="V1135" i="3"/>
  <c r="Y1135" i="3"/>
  <c r="T1135" i="3"/>
  <c r="V1127" i="3"/>
  <c r="Y1127" i="3"/>
  <c r="T1127" i="3"/>
  <c r="V1119" i="3"/>
  <c r="Y1119" i="3"/>
  <c r="T1119" i="3"/>
  <c r="V1111" i="3"/>
  <c r="Y1111" i="3"/>
  <c r="T1111" i="3"/>
  <c r="V1103" i="3"/>
  <c r="Y1103" i="3"/>
  <c r="T1103" i="3"/>
  <c r="V1095" i="3"/>
  <c r="Y1095" i="3"/>
  <c r="T1095" i="3"/>
  <c r="V1087" i="3"/>
  <c r="Y1087" i="3"/>
  <c r="T1087" i="3"/>
  <c r="V1079" i="3"/>
  <c r="Y1079" i="3"/>
  <c r="T1079" i="3"/>
  <c r="V1071" i="3"/>
  <c r="Y1071" i="3"/>
  <c r="T1071" i="3"/>
  <c r="V1063" i="3"/>
  <c r="Y1063" i="3"/>
  <c r="T1063" i="3"/>
  <c r="V1055" i="3"/>
  <c r="Y1055" i="3"/>
  <c r="T1055" i="3"/>
  <c r="V1047" i="3"/>
  <c r="Y1047" i="3"/>
  <c r="T1047" i="3"/>
  <c r="V1039" i="3"/>
  <c r="Y1039" i="3"/>
  <c r="T1039" i="3"/>
  <c r="V1031" i="3"/>
  <c r="Y1031" i="3"/>
  <c r="T1031" i="3"/>
  <c r="V1023" i="3"/>
  <c r="Y1023" i="3"/>
  <c r="T1023" i="3"/>
  <c r="V1015" i="3"/>
  <c r="Y1015" i="3"/>
  <c r="T1015" i="3"/>
  <c r="V1007" i="3"/>
  <c r="Y1007" i="3"/>
  <c r="T1007" i="3"/>
  <c r="V999" i="3"/>
  <c r="Y999" i="3"/>
  <c r="T999" i="3"/>
  <c r="V991" i="3"/>
  <c r="Y991" i="3"/>
  <c r="T991" i="3"/>
  <c r="V983" i="3"/>
  <c r="Y983" i="3"/>
  <c r="T983" i="3"/>
  <c r="V975" i="3"/>
  <c r="Y975" i="3"/>
  <c r="T975" i="3"/>
  <c r="V967" i="3"/>
  <c r="Y967" i="3"/>
  <c r="T967" i="3"/>
  <c r="V959" i="3"/>
  <c r="Y959" i="3"/>
  <c r="T959" i="3"/>
  <c r="V951" i="3"/>
  <c r="Y951" i="3"/>
  <c r="T951" i="3"/>
  <c r="V943" i="3"/>
  <c r="Y943" i="3"/>
  <c r="T943" i="3"/>
  <c r="V935" i="3"/>
  <c r="Y935" i="3"/>
  <c r="T935" i="3"/>
  <c r="V927" i="3"/>
  <c r="Y927" i="3"/>
  <c r="T927" i="3"/>
  <c r="V919" i="3"/>
  <c r="Y919" i="3"/>
  <c r="T919" i="3"/>
  <c r="V911" i="3"/>
  <c r="Y911" i="3"/>
  <c r="T911" i="3"/>
  <c r="V903" i="3"/>
  <c r="Y903" i="3"/>
  <c r="T903" i="3"/>
  <c r="V895" i="3"/>
  <c r="Y895" i="3"/>
  <c r="T895" i="3"/>
  <c r="V887" i="3"/>
  <c r="Y887" i="3"/>
  <c r="T887" i="3"/>
  <c r="V879" i="3"/>
  <c r="Y879" i="3"/>
  <c r="T879" i="3"/>
  <c r="V871" i="3"/>
  <c r="Y871" i="3"/>
  <c r="T871" i="3"/>
  <c r="V863" i="3"/>
  <c r="Y863" i="3"/>
  <c r="T863" i="3"/>
  <c r="V855" i="3"/>
  <c r="Y855" i="3"/>
  <c r="T855" i="3"/>
  <c r="V847" i="3"/>
  <c r="Y847" i="3"/>
  <c r="T847" i="3"/>
  <c r="V839" i="3"/>
  <c r="Y839" i="3"/>
  <c r="T839" i="3"/>
  <c r="V831" i="3"/>
  <c r="Y831" i="3"/>
  <c r="T831" i="3"/>
  <c r="V823" i="3"/>
  <c r="Y823" i="3"/>
  <c r="T823" i="3"/>
  <c r="V815" i="3"/>
  <c r="Y815" i="3"/>
  <c r="T815" i="3"/>
  <c r="V807" i="3"/>
  <c r="Y807" i="3"/>
  <c r="T807" i="3"/>
  <c r="V799" i="3"/>
  <c r="Y799" i="3"/>
  <c r="T799" i="3"/>
  <c r="V791" i="3"/>
  <c r="Y791" i="3"/>
  <c r="T791" i="3"/>
  <c r="V783" i="3"/>
  <c r="Y783" i="3"/>
  <c r="T783" i="3"/>
  <c r="V775" i="3"/>
  <c r="Y775" i="3"/>
  <c r="T775" i="3"/>
  <c r="V767" i="3"/>
  <c r="Y767" i="3"/>
  <c r="T767" i="3"/>
  <c r="V759" i="3"/>
  <c r="Y759" i="3"/>
  <c r="T759" i="3"/>
  <c r="V751" i="3"/>
  <c r="Y751" i="3"/>
  <c r="T751" i="3"/>
  <c r="V743" i="3"/>
  <c r="Y743" i="3"/>
  <c r="T743" i="3"/>
  <c r="V735" i="3"/>
  <c r="Y735" i="3"/>
  <c r="T735" i="3"/>
  <c r="V1934" i="3"/>
  <c r="Y1934" i="3"/>
  <c r="T1934" i="3"/>
  <c r="V1926" i="3"/>
  <c r="Y1926" i="3"/>
  <c r="T1926" i="3"/>
  <c r="V1918" i="3"/>
  <c r="Y1918" i="3"/>
  <c r="T1918" i="3"/>
  <c r="V1910" i="3"/>
  <c r="Y1910" i="3"/>
  <c r="T1910" i="3"/>
  <c r="V1902" i="3"/>
  <c r="Y1902" i="3"/>
  <c r="T1902" i="3"/>
  <c r="V1894" i="3"/>
  <c r="Y1894" i="3"/>
  <c r="T1894" i="3"/>
  <c r="V1886" i="3"/>
  <c r="Y1886" i="3"/>
  <c r="T1886" i="3"/>
  <c r="V1878" i="3"/>
  <c r="Y1878" i="3"/>
  <c r="T1878" i="3"/>
  <c r="V1870" i="3"/>
  <c r="Y1870" i="3"/>
  <c r="T1870" i="3"/>
  <c r="V1862" i="3"/>
  <c r="Y1862" i="3"/>
  <c r="T1862" i="3"/>
  <c r="V1854" i="3"/>
  <c r="Y1854" i="3"/>
  <c r="T1854" i="3"/>
  <c r="V1846" i="3"/>
  <c r="Y1846" i="3"/>
  <c r="T1846" i="3"/>
  <c r="V1838" i="3"/>
  <c r="Y1838" i="3"/>
  <c r="T1838" i="3"/>
  <c r="V1830" i="3"/>
  <c r="Y1830" i="3"/>
  <c r="T1830" i="3"/>
  <c r="V1822" i="3"/>
  <c r="Y1822" i="3"/>
  <c r="T1822" i="3"/>
  <c r="V1814" i="3"/>
  <c r="Y1814" i="3"/>
  <c r="T1814" i="3"/>
  <c r="V1806" i="3"/>
  <c r="Y1806" i="3"/>
  <c r="T1806" i="3"/>
  <c r="V1798" i="3"/>
  <c r="Y1798" i="3"/>
  <c r="T1798" i="3"/>
  <c r="V1790" i="3"/>
  <c r="Y1790" i="3"/>
  <c r="T1790" i="3"/>
  <c r="V1782" i="3"/>
  <c r="Y1782" i="3"/>
  <c r="T1782" i="3"/>
  <c r="V1774" i="3"/>
  <c r="Y1774" i="3"/>
  <c r="T1774" i="3"/>
  <c r="V1766" i="3"/>
  <c r="Y1766" i="3"/>
  <c r="T1766" i="3"/>
  <c r="V1758" i="3"/>
  <c r="Y1758" i="3"/>
  <c r="T1758" i="3"/>
  <c r="V1750" i="3"/>
  <c r="Y1750" i="3"/>
  <c r="T1750" i="3"/>
  <c r="V1742" i="3"/>
  <c r="Y1742" i="3"/>
  <c r="T1742" i="3"/>
  <c r="V1734" i="3"/>
  <c r="Y1734" i="3"/>
  <c r="T1734" i="3"/>
  <c r="V1726" i="3"/>
  <c r="Y1726" i="3"/>
  <c r="T1726" i="3"/>
  <c r="V1718" i="3"/>
  <c r="Y1718" i="3"/>
  <c r="T1718" i="3"/>
  <c r="V1710" i="3"/>
  <c r="Y1710" i="3"/>
  <c r="T1710" i="3"/>
  <c r="V1702" i="3"/>
  <c r="Y1702" i="3"/>
  <c r="T1702" i="3"/>
  <c r="V1694" i="3"/>
  <c r="Y1694" i="3"/>
  <c r="T1694" i="3"/>
  <c r="V1686" i="3"/>
  <c r="Y1686" i="3"/>
  <c r="T1686" i="3"/>
  <c r="V1678" i="3"/>
  <c r="Y1678" i="3"/>
  <c r="T1678" i="3"/>
  <c r="V1670" i="3"/>
  <c r="Y1670" i="3"/>
  <c r="T1670" i="3"/>
  <c r="V1662" i="3"/>
  <c r="Y1662" i="3"/>
  <c r="T1662" i="3"/>
  <c r="V1654" i="3"/>
  <c r="Y1654" i="3"/>
  <c r="T1654" i="3"/>
  <c r="V1646" i="3"/>
  <c r="Y1646" i="3"/>
  <c r="T1646" i="3"/>
  <c r="V1638" i="3"/>
  <c r="Y1638" i="3"/>
  <c r="T1638" i="3"/>
  <c r="V1630" i="3"/>
  <c r="Y1630" i="3"/>
  <c r="T1630" i="3"/>
  <c r="V1622" i="3"/>
  <c r="Y1622" i="3"/>
  <c r="T1622" i="3"/>
  <c r="V1614" i="3"/>
  <c r="Y1614" i="3"/>
  <c r="T1614" i="3"/>
  <c r="V1606" i="3"/>
  <c r="Y1606" i="3"/>
  <c r="T1606" i="3"/>
  <c r="V1598" i="3"/>
  <c r="Y1598" i="3"/>
  <c r="T1598" i="3"/>
  <c r="V1590" i="3"/>
  <c r="Y1590" i="3"/>
  <c r="T1590" i="3"/>
  <c r="V1582" i="3"/>
  <c r="Y1582" i="3"/>
  <c r="T1582" i="3"/>
  <c r="V1574" i="3"/>
  <c r="Y1574" i="3"/>
  <c r="T1574" i="3"/>
  <c r="V1566" i="3"/>
  <c r="Y1566" i="3"/>
  <c r="T1566" i="3"/>
  <c r="V1558" i="3"/>
  <c r="Y1558" i="3"/>
  <c r="T1558" i="3"/>
  <c r="V1550" i="3"/>
  <c r="Y1550" i="3"/>
  <c r="T1550" i="3"/>
  <c r="V1542" i="3"/>
  <c r="Y1542" i="3"/>
  <c r="T1542" i="3"/>
  <c r="V1534" i="3"/>
  <c r="Y1534" i="3"/>
  <c r="T1534" i="3"/>
  <c r="V1526" i="3"/>
  <c r="Y1526" i="3"/>
  <c r="T1526" i="3"/>
  <c r="V1518" i="3"/>
  <c r="Y1518" i="3"/>
  <c r="T1518" i="3"/>
  <c r="V1510" i="3"/>
  <c r="Y1510" i="3"/>
  <c r="T1510" i="3"/>
  <c r="V1502" i="3"/>
  <c r="Y1502" i="3"/>
  <c r="T1502" i="3"/>
  <c r="V1494" i="3"/>
  <c r="Y1494" i="3"/>
  <c r="T1494" i="3"/>
  <c r="V1486" i="3"/>
  <c r="Y1486" i="3"/>
  <c r="T1486" i="3"/>
  <c r="V1478" i="3"/>
  <c r="Y1478" i="3"/>
  <c r="T1478" i="3"/>
  <c r="V1470" i="3"/>
  <c r="Y1470" i="3"/>
  <c r="T1470" i="3"/>
  <c r="V1462" i="3"/>
  <c r="Y1462" i="3"/>
  <c r="T1462" i="3"/>
  <c r="V1454" i="3"/>
  <c r="Y1454" i="3"/>
  <c r="T1454" i="3"/>
  <c r="V1446" i="3"/>
  <c r="Y1446" i="3"/>
  <c r="T1446" i="3"/>
  <c r="V1438" i="3"/>
  <c r="Y1438" i="3"/>
  <c r="T1438" i="3"/>
  <c r="V1430" i="3"/>
  <c r="Y1430" i="3"/>
  <c r="T1430" i="3"/>
  <c r="V1422" i="3"/>
  <c r="Y1422" i="3"/>
  <c r="T1422" i="3"/>
  <c r="V1414" i="3"/>
  <c r="Y1414" i="3"/>
  <c r="T1414" i="3"/>
  <c r="V1406" i="3"/>
  <c r="Y1406" i="3"/>
  <c r="T1406" i="3"/>
  <c r="V1398" i="3"/>
  <c r="Y1398" i="3"/>
  <c r="T1398" i="3"/>
  <c r="V1390" i="3"/>
  <c r="Y1390" i="3"/>
  <c r="T1390" i="3"/>
  <c r="V1382" i="3"/>
  <c r="Y1382" i="3"/>
  <c r="T1382" i="3"/>
  <c r="V1374" i="3"/>
  <c r="Y1374" i="3"/>
  <c r="T1374" i="3"/>
  <c r="V1366" i="3"/>
  <c r="Y1366" i="3"/>
  <c r="T1366" i="3"/>
  <c r="V1358" i="3"/>
  <c r="Y1358" i="3"/>
  <c r="T1358" i="3"/>
  <c r="V1350" i="3"/>
  <c r="Y1350" i="3"/>
  <c r="T1350" i="3"/>
  <c r="V1342" i="3"/>
  <c r="Y1342" i="3"/>
  <c r="T1342" i="3"/>
  <c r="V1334" i="3"/>
  <c r="Y1334" i="3"/>
  <c r="T1334" i="3"/>
  <c r="V1326" i="3"/>
  <c r="Y1326" i="3"/>
  <c r="T1326" i="3"/>
  <c r="V1318" i="3"/>
  <c r="Y1318" i="3"/>
  <c r="T1318" i="3"/>
  <c r="V1310" i="3"/>
  <c r="Y1310" i="3"/>
  <c r="T1310" i="3"/>
  <c r="V1302" i="3"/>
  <c r="Y1302" i="3"/>
  <c r="T1302" i="3"/>
  <c r="V1294" i="3"/>
  <c r="Y1294" i="3"/>
  <c r="T1294" i="3"/>
  <c r="V1286" i="3"/>
  <c r="Y1286" i="3"/>
  <c r="T1286" i="3"/>
  <c r="V1278" i="3"/>
  <c r="Y1278" i="3"/>
  <c r="T1278" i="3"/>
  <c r="V1270" i="3"/>
  <c r="Y1270" i="3"/>
  <c r="T1270" i="3"/>
  <c r="V1262" i="3"/>
  <c r="Y1262" i="3"/>
  <c r="T1262" i="3"/>
  <c r="V1254" i="3"/>
  <c r="Y1254" i="3"/>
  <c r="T1254" i="3"/>
  <c r="V1246" i="3"/>
  <c r="Y1246" i="3"/>
  <c r="T1246" i="3"/>
  <c r="V1238" i="3"/>
  <c r="Y1238" i="3"/>
  <c r="T1238" i="3"/>
  <c r="V1230" i="3"/>
  <c r="Y1230" i="3"/>
  <c r="T1230" i="3"/>
  <c r="V1222" i="3"/>
  <c r="Y1222" i="3"/>
  <c r="T1222" i="3"/>
  <c r="V1214" i="3"/>
  <c r="Y1214" i="3"/>
  <c r="T1214" i="3"/>
  <c r="V1206" i="3"/>
  <c r="Y1206" i="3"/>
  <c r="T1206" i="3"/>
  <c r="V1198" i="3"/>
  <c r="Y1198" i="3"/>
  <c r="T1198" i="3"/>
  <c r="V1190" i="3"/>
  <c r="Y1190" i="3"/>
  <c r="T1190" i="3"/>
  <c r="V1182" i="3"/>
  <c r="Y1182" i="3"/>
  <c r="T1182" i="3"/>
  <c r="V1174" i="3"/>
  <c r="Y1174" i="3"/>
  <c r="T1174" i="3"/>
  <c r="V1166" i="3"/>
  <c r="Y1166" i="3"/>
  <c r="T1166" i="3"/>
  <c r="V1158" i="3"/>
  <c r="Y1158" i="3"/>
  <c r="T1158" i="3"/>
  <c r="V1150" i="3"/>
  <c r="Y1150" i="3"/>
  <c r="T1150" i="3"/>
  <c r="V1142" i="3"/>
  <c r="Y1142" i="3"/>
  <c r="T1142" i="3"/>
  <c r="V1134" i="3"/>
  <c r="Y1134" i="3"/>
  <c r="T1134" i="3"/>
  <c r="V1126" i="3"/>
  <c r="Y1126" i="3"/>
  <c r="T1126" i="3"/>
  <c r="V1118" i="3"/>
  <c r="Y1118" i="3"/>
  <c r="T1118" i="3"/>
  <c r="V1110" i="3"/>
  <c r="Y1110" i="3"/>
  <c r="T1110" i="3"/>
  <c r="V1102" i="3"/>
  <c r="Y1102" i="3"/>
  <c r="T1102" i="3"/>
  <c r="V1094" i="3"/>
  <c r="Y1094" i="3"/>
  <c r="T1094" i="3"/>
  <c r="V1086" i="3"/>
  <c r="Y1086" i="3"/>
  <c r="T1086" i="3"/>
  <c r="V1078" i="3"/>
  <c r="Y1078" i="3"/>
  <c r="T1078" i="3"/>
  <c r="V1070" i="3"/>
  <c r="Y1070" i="3"/>
  <c r="T1070" i="3"/>
  <c r="V1062" i="3"/>
  <c r="Y1062" i="3"/>
  <c r="T1062" i="3"/>
  <c r="V1054" i="3"/>
  <c r="Y1054" i="3"/>
  <c r="T1054" i="3"/>
  <c r="V1046" i="3"/>
  <c r="Y1046" i="3"/>
  <c r="T1046" i="3"/>
  <c r="V1038" i="3"/>
  <c r="Y1038" i="3"/>
  <c r="T1038" i="3"/>
  <c r="V1030" i="3"/>
  <c r="Y1030" i="3"/>
  <c r="T1030" i="3"/>
  <c r="V1022" i="3"/>
  <c r="Y1022" i="3"/>
  <c r="T1022" i="3"/>
  <c r="V1014" i="3"/>
  <c r="Y1014" i="3"/>
  <c r="T1014" i="3"/>
  <c r="V1006" i="3"/>
  <c r="Y1006" i="3"/>
  <c r="T1006" i="3"/>
  <c r="V998" i="3"/>
  <c r="Y998" i="3"/>
  <c r="T998" i="3"/>
  <c r="V990" i="3"/>
  <c r="Y990" i="3"/>
  <c r="T990" i="3"/>
  <c r="V982" i="3"/>
  <c r="Y982" i="3"/>
  <c r="T982" i="3"/>
  <c r="V974" i="3"/>
  <c r="Y974" i="3"/>
  <c r="T974" i="3"/>
  <c r="V966" i="3"/>
  <c r="Y966" i="3"/>
  <c r="T966" i="3"/>
  <c r="V958" i="3"/>
  <c r="Y958" i="3"/>
  <c r="T958" i="3"/>
  <c r="V950" i="3"/>
  <c r="Y950" i="3"/>
  <c r="T950" i="3"/>
  <c r="V942" i="3"/>
  <c r="Y942" i="3"/>
  <c r="T942" i="3"/>
  <c r="V934" i="3"/>
  <c r="Y934" i="3"/>
  <c r="T934" i="3"/>
  <c r="V926" i="3"/>
  <c r="Y926" i="3"/>
  <c r="T926" i="3"/>
  <c r="V918" i="3"/>
  <c r="Y918" i="3"/>
  <c r="T918" i="3"/>
  <c r="V910" i="3"/>
  <c r="Y910" i="3"/>
  <c r="T910" i="3"/>
  <c r="V902" i="3"/>
  <c r="Y902" i="3"/>
  <c r="T902" i="3"/>
  <c r="V894" i="3"/>
  <c r="Y894" i="3"/>
  <c r="T894" i="3"/>
  <c r="V886" i="3"/>
  <c r="Y886" i="3"/>
  <c r="T886" i="3"/>
  <c r="V878" i="3"/>
  <c r="Y878" i="3"/>
  <c r="T878" i="3"/>
  <c r="V870" i="3"/>
  <c r="Y870" i="3"/>
  <c r="T870" i="3"/>
  <c r="V862" i="3"/>
  <c r="Y862" i="3"/>
  <c r="T862" i="3"/>
  <c r="V854" i="3"/>
  <c r="Y854" i="3"/>
  <c r="T854" i="3"/>
  <c r="V846" i="3"/>
  <c r="Y846" i="3"/>
  <c r="T846" i="3"/>
  <c r="V838" i="3"/>
  <c r="Y838" i="3"/>
  <c r="T838" i="3"/>
  <c r="V830" i="3"/>
  <c r="Y830" i="3"/>
  <c r="T830" i="3"/>
  <c r="V822" i="3"/>
  <c r="Y822" i="3"/>
  <c r="T822" i="3"/>
  <c r="V814" i="3"/>
  <c r="Y814" i="3"/>
  <c r="T814" i="3"/>
  <c r="V806" i="3"/>
  <c r="Y806" i="3"/>
  <c r="T806" i="3"/>
  <c r="V798" i="3"/>
  <c r="Y798" i="3"/>
  <c r="T798" i="3"/>
  <c r="V790" i="3"/>
  <c r="Y790" i="3"/>
  <c r="T790" i="3"/>
  <c r="V782" i="3"/>
  <c r="Y782" i="3"/>
  <c r="T782" i="3"/>
  <c r="V774" i="3"/>
  <c r="Y774" i="3"/>
  <c r="T774" i="3"/>
  <c r="V766" i="3"/>
  <c r="Y766" i="3"/>
  <c r="T766" i="3"/>
  <c r="V758" i="3"/>
  <c r="Y758" i="3"/>
  <c r="T758" i="3"/>
  <c r="V1941" i="3"/>
  <c r="Y1941" i="3"/>
  <c r="T1941" i="3"/>
  <c r="V1933" i="3"/>
  <c r="Y1933" i="3"/>
  <c r="T1933" i="3"/>
  <c r="V1925" i="3"/>
  <c r="Y1925" i="3"/>
  <c r="T1925" i="3"/>
  <c r="V1917" i="3"/>
  <c r="Y1917" i="3"/>
  <c r="T1917" i="3"/>
  <c r="V1909" i="3"/>
  <c r="Y1909" i="3"/>
  <c r="T1909" i="3"/>
  <c r="V1901" i="3"/>
  <c r="Y1901" i="3"/>
  <c r="T1901" i="3"/>
  <c r="V1893" i="3"/>
  <c r="Y1893" i="3"/>
  <c r="T1893" i="3"/>
  <c r="V1885" i="3"/>
  <c r="Y1885" i="3"/>
  <c r="T1885" i="3"/>
  <c r="V1877" i="3"/>
  <c r="Y1877" i="3"/>
  <c r="T1877" i="3"/>
  <c r="V1869" i="3"/>
  <c r="Y1869" i="3"/>
  <c r="T1869" i="3"/>
  <c r="V1861" i="3"/>
  <c r="Y1861" i="3"/>
  <c r="T1861" i="3"/>
  <c r="V1853" i="3"/>
  <c r="Y1853" i="3"/>
  <c r="T1853" i="3"/>
  <c r="V1845" i="3"/>
  <c r="Y1845" i="3"/>
  <c r="T1845" i="3"/>
  <c r="V1837" i="3"/>
  <c r="Y1837" i="3"/>
  <c r="T1837" i="3"/>
  <c r="V1829" i="3"/>
  <c r="Y1829" i="3"/>
  <c r="T1829" i="3"/>
  <c r="V1821" i="3"/>
  <c r="Y1821" i="3"/>
  <c r="T1821" i="3"/>
  <c r="V1813" i="3"/>
  <c r="Y1813" i="3"/>
  <c r="T1813" i="3"/>
  <c r="V1805" i="3"/>
  <c r="Y1805" i="3"/>
  <c r="T1805" i="3"/>
  <c r="V1797" i="3"/>
  <c r="Y1797" i="3"/>
  <c r="T1797" i="3"/>
  <c r="V1789" i="3"/>
  <c r="Y1789" i="3"/>
  <c r="T1789" i="3"/>
  <c r="V1781" i="3"/>
  <c r="Y1781" i="3"/>
  <c r="T1781" i="3"/>
  <c r="V1773" i="3"/>
  <c r="Y1773" i="3"/>
  <c r="T1773" i="3"/>
  <c r="V1765" i="3"/>
  <c r="Y1765" i="3"/>
  <c r="T1765" i="3"/>
  <c r="V1757" i="3"/>
  <c r="Y1757" i="3"/>
  <c r="T1757" i="3"/>
  <c r="V1749" i="3"/>
  <c r="Y1749" i="3"/>
  <c r="T1749" i="3"/>
  <c r="V1741" i="3"/>
  <c r="Y1741" i="3"/>
  <c r="T1741" i="3"/>
  <c r="V1733" i="3"/>
  <c r="Y1733" i="3"/>
  <c r="T1733" i="3"/>
  <c r="V1725" i="3"/>
  <c r="Y1725" i="3"/>
  <c r="T1725" i="3"/>
  <c r="V1717" i="3"/>
  <c r="Y1717" i="3"/>
  <c r="T1717" i="3"/>
  <c r="V1709" i="3"/>
  <c r="Y1709" i="3"/>
  <c r="T1709" i="3"/>
  <c r="V1701" i="3"/>
  <c r="Y1701" i="3"/>
  <c r="T1701" i="3"/>
  <c r="V1693" i="3"/>
  <c r="Y1693" i="3"/>
  <c r="T1693" i="3"/>
  <c r="V1685" i="3"/>
  <c r="Y1685" i="3"/>
  <c r="T1685" i="3"/>
  <c r="V1677" i="3"/>
  <c r="Y1677" i="3"/>
  <c r="T1677" i="3"/>
  <c r="V1669" i="3"/>
  <c r="Y1669" i="3"/>
  <c r="T1669" i="3"/>
  <c r="V1661" i="3"/>
  <c r="Y1661" i="3"/>
  <c r="T1661" i="3"/>
  <c r="V1653" i="3"/>
  <c r="Y1653" i="3"/>
  <c r="T1653" i="3"/>
  <c r="V1645" i="3"/>
  <c r="Y1645" i="3"/>
  <c r="T1645" i="3"/>
  <c r="V1637" i="3"/>
  <c r="Y1637" i="3"/>
  <c r="T1637" i="3"/>
  <c r="V1629" i="3"/>
  <c r="Y1629" i="3"/>
  <c r="T1629" i="3"/>
  <c r="V1621" i="3"/>
  <c r="Y1621" i="3"/>
  <c r="T1621" i="3"/>
  <c r="V1613" i="3"/>
  <c r="Y1613" i="3"/>
  <c r="T1613" i="3"/>
  <c r="V1605" i="3"/>
  <c r="Y1605" i="3"/>
  <c r="T1605" i="3"/>
  <c r="V1597" i="3"/>
  <c r="Y1597" i="3"/>
  <c r="T1597" i="3"/>
  <c r="V1589" i="3"/>
  <c r="Y1589" i="3"/>
  <c r="T1589" i="3"/>
  <c r="V1581" i="3"/>
  <c r="Y1581" i="3"/>
  <c r="T1581" i="3"/>
  <c r="V1573" i="3"/>
  <c r="Y1573" i="3"/>
  <c r="T1573" i="3"/>
  <c r="V1565" i="3"/>
  <c r="Y1565" i="3"/>
  <c r="T1565" i="3"/>
  <c r="V1557" i="3"/>
  <c r="Y1557" i="3"/>
  <c r="T1557" i="3"/>
  <c r="V1549" i="3"/>
  <c r="Y1549" i="3"/>
  <c r="T1549" i="3"/>
  <c r="V1541" i="3"/>
  <c r="Y1541" i="3"/>
  <c r="T1541" i="3"/>
  <c r="V1533" i="3"/>
  <c r="Y1533" i="3"/>
  <c r="T1533" i="3"/>
  <c r="V1525" i="3"/>
  <c r="Y1525" i="3"/>
  <c r="T1525" i="3"/>
  <c r="V1517" i="3"/>
  <c r="Y1517" i="3"/>
  <c r="T1517" i="3"/>
  <c r="V1509" i="3"/>
  <c r="Y1509" i="3"/>
  <c r="T1509" i="3"/>
  <c r="V1501" i="3"/>
  <c r="Y1501" i="3"/>
  <c r="T1501" i="3"/>
  <c r="V1493" i="3"/>
  <c r="Y1493" i="3"/>
  <c r="T1493" i="3"/>
  <c r="V1485" i="3"/>
  <c r="Y1485" i="3"/>
  <c r="T1485" i="3"/>
  <c r="V1477" i="3"/>
  <c r="Y1477" i="3"/>
  <c r="T1477" i="3"/>
  <c r="V1469" i="3"/>
  <c r="Y1469" i="3"/>
  <c r="T1469" i="3"/>
  <c r="V1461" i="3"/>
  <c r="Y1461" i="3"/>
  <c r="T1461" i="3"/>
  <c r="V1453" i="3"/>
  <c r="Y1453" i="3"/>
  <c r="T1453" i="3"/>
  <c r="V1445" i="3"/>
  <c r="Y1445" i="3"/>
  <c r="T1445" i="3"/>
  <c r="V1437" i="3"/>
  <c r="Y1437" i="3"/>
  <c r="T1437" i="3"/>
  <c r="V1429" i="3"/>
  <c r="Y1429" i="3"/>
  <c r="T1429" i="3"/>
  <c r="V1421" i="3"/>
  <c r="Y1421" i="3"/>
  <c r="T1421" i="3"/>
  <c r="V1413" i="3"/>
  <c r="Y1413" i="3"/>
  <c r="T1413" i="3"/>
  <c r="V1405" i="3"/>
  <c r="Y1405" i="3"/>
  <c r="T1405" i="3"/>
  <c r="V1397" i="3"/>
  <c r="Y1397" i="3"/>
  <c r="T1397" i="3"/>
  <c r="V1389" i="3"/>
  <c r="Y1389" i="3"/>
  <c r="T1389" i="3"/>
  <c r="V1381" i="3"/>
  <c r="Y1381" i="3"/>
  <c r="T1381" i="3"/>
  <c r="V1373" i="3"/>
  <c r="Y1373" i="3"/>
  <c r="T1373" i="3"/>
  <c r="V1365" i="3"/>
  <c r="Y1365" i="3"/>
  <c r="T1365" i="3"/>
  <c r="V1357" i="3"/>
  <c r="Y1357" i="3"/>
  <c r="T1357" i="3"/>
  <c r="V1349" i="3"/>
  <c r="Y1349" i="3"/>
  <c r="T1349" i="3"/>
  <c r="V1341" i="3"/>
  <c r="Y1341" i="3"/>
  <c r="T1341" i="3"/>
  <c r="V1333" i="3"/>
  <c r="Y1333" i="3"/>
  <c r="T1333" i="3"/>
  <c r="V1325" i="3"/>
  <c r="Y1325" i="3"/>
  <c r="T1325" i="3"/>
  <c r="V1317" i="3"/>
  <c r="Y1317" i="3"/>
  <c r="T1317" i="3"/>
  <c r="V1309" i="3"/>
  <c r="Y1309" i="3"/>
  <c r="T1309" i="3"/>
  <c r="V1301" i="3"/>
  <c r="Y1301" i="3"/>
  <c r="T1301" i="3"/>
  <c r="V1293" i="3"/>
  <c r="Y1293" i="3"/>
  <c r="T1293" i="3"/>
  <c r="V1285" i="3"/>
  <c r="Y1285" i="3"/>
  <c r="T1285" i="3"/>
  <c r="V1277" i="3"/>
  <c r="Y1277" i="3"/>
  <c r="T1277" i="3"/>
  <c r="V1269" i="3"/>
  <c r="Y1269" i="3"/>
  <c r="T1269" i="3"/>
  <c r="V1261" i="3"/>
  <c r="Y1261" i="3"/>
  <c r="T1261" i="3"/>
  <c r="V1253" i="3"/>
  <c r="Y1253" i="3"/>
  <c r="T1253" i="3"/>
  <c r="V1245" i="3"/>
  <c r="Y1245" i="3"/>
  <c r="T1245" i="3"/>
  <c r="V1237" i="3"/>
  <c r="Y1237" i="3"/>
  <c r="T1237" i="3"/>
  <c r="V1229" i="3"/>
  <c r="Y1229" i="3"/>
  <c r="T1229" i="3"/>
  <c r="V1221" i="3"/>
  <c r="Y1221" i="3"/>
  <c r="T1221" i="3"/>
  <c r="V1213" i="3"/>
  <c r="Y1213" i="3"/>
  <c r="T1213" i="3"/>
  <c r="V1205" i="3"/>
  <c r="Y1205" i="3"/>
  <c r="T1205" i="3"/>
  <c r="V1197" i="3"/>
  <c r="Y1197" i="3"/>
  <c r="T1197" i="3"/>
  <c r="V1189" i="3"/>
  <c r="Y1189" i="3"/>
  <c r="T1189" i="3"/>
  <c r="V1181" i="3"/>
  <c r="Y1181" i="3"/>
  <c r="T1181" i="3"/>
  <c r="V1173" i="3"/>
  <c r="Y1173" i="3"/>
  <c r="T1173" i="3"/>
  <c r="V1165" i="3"/>
  <c r="Y1165" i="3"/>
  <c r="T1165" i="3"/>
  <c r="V1157" i="3"/>
  <c r="Y1157" i="3"/>
  <c r="T1157" i="3"/>
  <c r="V1149" i="3"/>
  <c r="Y1149" i="3"/>
  <c r="T1149" i="3"/>
  <c r="V1141" i="3"/>
  <c r="Y1141" i="3"/>
  <c r="T1141" i="3"/>
  <c r="V1133" i="3"/>
  <c r="Y1133" i="3"/>
  <c r="T1133" i="3"/>
  <c r="V1125" i="3"/>
  <c r="Y1125" i="3"/>
  <c r="T1125" i="3"/>
  <c r="V1117" i="3"/>
  <c r="Y1117" i="3"/>
  <c r="T1117" i="3"/>
  <c r="V1109" i="3"/>
  <c r="Y1109" i="3"/>
  <c r="T1109" i="3"/>
  <c r="V1101" i="3"/>
  <c r="Y1101" i="3"/>
  <c r="T1101" i="3"/>
  <c r="V1093" i="3"/>
  <c r="Y1093" i="3"/>
  <c r="T1093" i="3"/>
  <c r="V1085" i="3"/>
  <c r="Y1085" i="3"/>
  <c r="T1085" i="3"/>
  <c r="V1077" i="3"/>
  <c r="Y1077" i="3"/>
  <c r="T1077" i="3"/>
  <c r="V1069" i="3"/>
  <c r="Y1069" i="3"/>
  <c r="T1069" i="3"/>
  <c r="V1061" i="3"/>
  <c r="Y1061" i="3"/>
  <c r="T1061" i="3"/>
  <c r="V1053" i="3"/>
  <c r="Y1053" i="3"/>
  <c r="T1053" i="3"/>
  <c r="V1045" i="3"/>
  <c r="Y1045" i="3"/>
  <c r="T1045" i="3"/>
  <c r="V1037" i="3"/>
  <c r="Y1037" i="3"/>
  <c r="T1037" i="3"/>
  <c r="V1029" i="3"/>
  <c r="Y1029" i="3"/>
  <c r="T1029" i="3"/>
  <c r="V1021" i="3"/>
  <c r="Y1021" i="3"/>
  <c r="T1021" i="3"/>
  <c r="V1013" i="3"/>
  <c r="Y1013" i="3"/>
  <c r="T1013" i="3"/>
  <c r="V1005" i="3"/>
  <c r="Y1005" i="3"/>
  <c r="T1005" i="3"/>
  <c r="V997" i="3"/>
  <c r="Y997" i="3"/>
  <c r="T997" i="3"/>
  <c r="V989" i="3"/>
  <c r="Y989" i="3"/>
  <c r="T989" i="3"/>
  <c r="V981" i="3"/>
  <c r="Y981" i="3"/>
  <c r="T981" i="3"/>
  <c r="V973" i="3"/>
  <c r="Y973" i="3"/>
  <c r="T973" i="3"/>
  <c r="V965" i="3"/>
  <c r="Y965" i="3"/>
  <c r="T965" i="3"/>
  <c r="V957" i="3"/>
  <c r="Y957" i="3"/>
  <c r="T957" i="3"/>
  <c r="V949" i="3"/>
  <c r="Y949" i="3"/>
  <c r="T949" i="3"/>
  <c r="V941" i="3"/>
  <c r="Y941" i="3"/>
  <c r="T941" i="3"/>
  <c r="V933" i="3"/>
  <c r="Y933" i="3"/>
  <c r="T933" i="3"/>
  <c r="V925" i="3"/>
  <c r="Y925" i="3"/>
  <c r="T925" i="3"/>
  <c r="V917" i="3"/>
  <c r="Y917" i="3"/>
  <c r="T917" i="3"/>
  <c r="V909" i="3"/>
  <c r="Y909" i="3"/>
  <c r="T909" i="3"/>
  <c r="V901" i="3"/>
  <c r="Y901" i="3"/>
  <c r="T901" i="3"/>
  <c r="V893" i="3"/>
  <c r="Y893" i="3"/>
  <c r="T893" i="3"/>
  <c r="V885" i="3"/>
  <c r="Y885" i="3"/>
  <c r="T885" i="3"/>
  <c r="V877" i="3"/>
  <c r="Y877" i="3"/>
  <c r="T877" i="3"/>
  <c r="V869" i="3"/>
  <c r="Y869" i="3"/>
  <c r="T869" i="3"/>
  <c r="V861" i="3"/>
  <c r="Y861" i="3"/>
  <c r="T861" i="3"/>
  <c r="V853" i="3"/>
  <c r="Y853" i="3"/>
  <c r="T853" i="3"/>
  <c r="V845" i="3"/>
  <c r="Y845" i="3"/>
  <c r="T845" i="3"/>
  <c r="V837" i="3"/>
  <c r="Y837" i="3"/>
  <c r="T837" i="3"/>
  <c r="V829" i="3"/>
  <c r="Y829" i="3"/>
  <c r="T829" i="3"/>
  <c r="V821" i="3"/>
  <c r="Y821" i="3"/>
  <c r="T821" i="3"/>
  <c r="V813" i="3"/>
  <c r="Y813" i="3"/>
  <c r="T813" i="3"/>
  <c r="V805" i="3"/>
  <c r="Y805" i="3"/>
  <c r="T805" i="3"/>
  <c r="V797" i="3"/>
  <c r="Y797" i="3"/>
  <c r="T797" i="3"/>
  <c r="V789" i="3"/>
  <c r="Y789" i="3"/>
  <c r="T789" i="3"/>
  <c r="V781" i="3"/>
  <c r="Y781" i="3"/>
  <c r="T781" i="3"/>
  <c r="V773" i="3"/>
  <c r="Y773" i="3"/>
  <c r="T773" i="3"/>
  <c r="V765" i="3"/>
  <c r="Y765" i="3"/>
  <c r="T765" i="3"/>
  <c r="V757" i="3"/>
  <c r="Y757" i="3"/>
  <c r="T757" i="3"/>
  <c r="V749" i="3"/>
  <c r="Y749" i="3"/>
  <c r="T749" i="3"/>
  <c r="V741" i="3"/>
  <c r="Y741" i="3"/>
  <c r="T741" i="3"/>
  <c r="V736" i="3"/>
  <c r="Y736" i="3"/>
  <c r="V728" i="3"/>
  <c r="Y728" i="3"/>
  <c r="V720" i="3"/>
  <c r="Y720" i="3"/>
  <c r="V712" i="3"/>
  <c r="Y712" i="3"/>
  <c r="V704" i="3"/>
  <c r="Y704" i="3"/>
  <c r="V696" i="3"/>
  <c r="Y696" i="3"/>
  <c r="V688" i="3"/>
  <c r="Y688" i="3"/>
  <c r="V680" i="3"/>
  <c r="Y680" i="3"/>
  <c r="V672" i="3"/>
  <c r="Y672" i="3"/>
  <c r="V664" i="3"/>
  <c r="Y664" i="3"/>
  <c r="V656" i="3"/>
  <c r="Y656" i="3"/>
  <c r="V648" i="3"/>
  <c r="Y648" i="3"/>
  <c r="V640" i="3"/>
  <c r="Y640" i="3"/>
  <c r="V632" i="3"/>
  <c r="Y632" i="3"/>
  <c r="V624" i="3"/>
  <c r="Y624" i="3"/>
  <c r="V616" i="3"/>
  <c r="Y616" i="3"/>
  <c r="V608" i="3"/>
  <c r="Y608" i="3"/>
  <c r="V600" i="3"/>
  <c r="Y600" i="3"/>
  <c r="T600" i="3"/>
  <c r="V592" i="3"/>
  <c r="Y592" i="3"/>
  <c r="T592" i="3"/>
  <c r="U592" i="3" s="1"/>
  <c r="V584" i="3"/>
  <c r="Y584" i="3"/>
  <c r="V576" i="3"/>
  <c r="Y576" i="3"/>
  <c r="V568" i="3"/>
  <c r="Y568" i="3"/>
  <c r="T568" i="3"/>
  <c r="V560" i="3"/>
  <c r="Y560" i="3"/>
  <c r="T560" i="3"/>
  <c r="V552" i="3"/>
  <c r="Y552" i="3"/>
  <c r="V544" i="3"/>
  <c r="Y544" i="3"/>
  <c r="T544" i="3"/>
  <c r="V536" i="3"/>
  <c r="Y536" i="3"/>
  <c r="T536" i="3"/>
  <c r="V528" i="3"/>
  <c r="Y528" i="3"/>
  <c r="T528" i="3"/>
  <c r="V520" i="3"/>
  <c r="Y520" i="3"/>
  <c r="V512" i="3"/>
  <c r="Y512" i="3"/>
  <c r="T512" i="3"/>
  <c r="V504" i="3"/>
  <c r="Y504" i="3"/>
  <c r="T504" i="3"/>
  <c r="V496" i="3"/>
  <c r="Y496" i="3"/>
  <c r="T496" i="3"/>
  <c r="V488" i="3"/>
  <c r="Y488" i="3"/>
  <c r="V480" i="3"/>
  <c r="Y480" i="3"/>
  <c r="T480" i="3"/>
  <c r="V472" i="3"/>
  <c r="Y472" i="3"/>
  <c r="T472" i="3"/>
  <c r="V464" i="3"/>
  <c r="Y464" i="3"/>
  <c r="T464" i="3"/>
  <c r="V456" i="3"/>
  <c r="Y456" i="3"/>
  <c r="V448" i="3"/>
  <c r="Y448" i="3"/>
  <c r="T448" i="3"/>
  <c r="V440" i="3"/>
  <c r="Y440" i="3"/>
  <c r="T440" i="3"/>
  <c r="V432" i="3"/>
  <c r="Y432" i="3"/>
  <c r="T432" i="3"/>
  <c r="V424" i="3"/>
  <c r="Y424" i="3"/>
  <c r="V416" i="3"/>
  <c r="Y416" i="3"/>
  <c r="T416" i="3"/>
  <c r="V408" i="3"/>
  <c r="Y408" i="3"/>
  <c r="T408" i="3"/>
  <c r="V400" i="3"/>
  <c r="Y400" i="3"/>
  <c r="T400" i="3"/>
  <c r="V392" i="3"/>
  <c r="Y392" i="3"/>
  <c r="V384" i="3"/>
  <c r="Y384" i="3"/>
  <c r="T384" i="3"/>
  <c r="V376" i="3"/>
  <c r="Y376" i="3"/>
  <c r="T376" i="3"/>
  <c r="V368" i="3"/>
  <c r="Y368" i="3"/>
  <c r="T368" i="3"/>
  <c r="V360" i="3"/>
  <c r="Y360" i="3"/>
  <c r="V352" i="3"/>
  <c r="Y352" i="3"/>
  <c r="T352" i="3"/>
  <c r="V344" i="3"/>
  <c r="Y344" i="3"/>
  <c r="T344" i="3"/>
  <c r="V336" i="3"/>
  <c r="Y336" i="3"/>
  <c r="T336" i="3"/>
  <c r="V328" i="3"/>
  <c r="Y328" i="3"/>
  <c r="V320" i="3"/>
  <c r="Y320" i="3"/>
  <c r="T320" i="3"/>
  <c r="V312" i="3"/>
  <c r="Y312" i="3"/>
  <c r="T312" i="3"/>
  <c r="V304" i="3"/>
  <c r="Y304" i="3"/>
  <c r="T304" i="3"/>
  <c r="V296" i="3"/>
  <c r="Y296" i="3"/>
  <c r="V288" i="3"/>
  <c r="Y288" i="3"/>
  <c r="T288" i="3"/>
  <c r="V280" i="3"/>
  <c r="Y280" i="3"/>
  <c r="T280" i="3"/>
  <c r="V272" i="3"/>
  <c r="Y272" i="3"/>
  <c r="T272" i="3"/>
  <c r="V264" i="3"/>
  <c r="Y264" i="3"/>
  <c r="V256" i="3"/>
  <c r="Y256" i="3"/>
  <c r="T256" i="3"/>
  <c r="V248" i="3"/>
  <c r="Y248" i="3"/>
  <c r="T248" i="3"/>
  <c r="V240" i="3"/>
  <c r="Y240" i="3"/>
  <c r="T240" i="3"/>
  <c r="V232" i="3"/>
  <c r="Y232" i="3"/>
  <c r="T232" i="3"/>
  <c r="V224" i="3"/>
  <c r="Y224" i="3"/>
  <c r="T224" i="3"/>
  <c r="V216" i="3"/>
  <c r="Y216" i="3"/>
  <c r="T216" i="3"/>
  <c r="V208" i="3"/>
  <c r="Y208" i="3"/>
  <c r="T208" i="3"/>
  <c r="V200" i="3"/>
  <c r="Y200" i="3"/>
  <c r="T200" i="3"/>
  <c r="V192" i="3"/>
  <c r="Y192" i="3"/>
  <c r="T192" i="3"/>
  <c r="V184" i="3"/>
  <c r="Y184" i="3"/>
  <c r="T184" i="3"/>
  <c r="V176" i="3"/>
  <c r="Y176" i="3"/>
  <c r="T176" i="3"/>
  <c r="V168" i="3"/>
  <c r="Y168" i="3"/>
  <c r="T168" i="3"/>
  <c r="V160" i="3"/>
  <c r="Y160" i="3"/>
  <c r="T160" i="3"/>
  <c r="V152" i="3"/>
  <c r="Y152" i="3"/>
  <c r="T152" i="3"/>
  <c r="V144" i="3"/>
  <c r="Y144" i="3"/>
  <c r="T144" i="3"/>
  <c r="V136" i="3"/>
  <c r="Y136" i="3"/>
  <c r="T136" i="3"/>
  <c r="V128" i="3"/>
  <c r="Y128" i="3"/>
  <c r="T128" i="3"/>
  <c r="V120" i="3"/>
  <c r="Y120" i="3"/>
  <c r="T120" i="3"/>
  <c r="V112" i="3"/>
  <c r="Y112" i="3"/>
  <c r="T112" i="3"/>
  <c r="V104" i="3"/>
  <c r="Y104" i="3"/>
  <c r="T104" i="3"/>
  <c r="V96" i="3"/>
  <c r="Y96" i="3"/>
  <c r="T96" i="3"/>
  <c r="V88" i="3"/>
  <c r="Y88" i="3"/>
  <c r="T88" i="3"/>
  <c r="V80" i="3"/>
  <c r="Y80" i="3"/>
  <c r="T80" i="3"/>
  <c r="V72" i="3"/>
  <c r="Y72" i="3"/>
  <c r="T72" i="3"/>
  <c r="U72" i="3" s="1"/>
  <c r="V64" i="3"/>
  <c r="Y64" i="3"/>
  <c r="T64" i="3"/>
  <c r="U64" i="3" s="1"/>
  <c r="V56" i="3"/>
  <c r="Y56" i="3"/>
  <c r="T56" i="3"/>
  <c r="U56" i="3" s="1"/>
  <c r="V48" i="3"/>
  <c r="Y48" i="3"/>
  <c r="T48" i="3"/>
  <c r="V40" i="3"/>
  <c r="Y40" i="3"/>
  <c r="T40" i="3"/>
  <c r="V32" i="3"/>
  <c r="Y32" i="3"/>
  <c r="T32" i="3"/>
  <c r="V24" i="3"/>
  <c r="Y24" i="3"/>
  <c r="T24" i="3"/>
  <c r="V16" i="3"/>
  <c r="Y16" i="3"/>
  <c r="T16" i="3"/>
  <c r="U16" i="3" s="1"/>
  <c r="T736" i="3"/>
  <c r="T720" i="3"/>
  <c r="T704" i="3"/>
  <c r="T688" i="3"/>
  <c r="T672" i="3"/>
  <c r="T656" i="3"/>
  <c r="T640" i="3"/>
  <c r="T624" i="3"/>
  <c r="T392" i="3"/>
  <c r="V727" i="3"/>
  <c r="Y727" i="3"/>
  <c r="T727" i="3"/>
  <c r="V719" i="3"/>
  <c r="Y719" i="3"/>
  <c r="T719" i="3"/>
  <c r="V711" i="3"/>
  <c r="Y711" i="3"/>
  <c r="T711" i="3"/>
  <c r="V703" i="3"/>
  <c r="Y703" i="3"/>
  <c r="T703" i="3"/>
  <c r="V695" i="3"/>
  <c r="Y695" i="3"/>
  <c r="T695" i="3"/>
  <c r="V687" i="3"/>
  <c r="Y687" i="3"/>
  <c r="T687" i="3"/>
  <c r="V679" i="3"/>
  <c r="Y679" i="3"/>
  <c r="T679" i="3"/>
  <c r="V671" i="3"/>
  <c r="Y671" i="3"/>
  <c r="T671" i="3"/>
  <c r="V663" i="3"/>
  <c r="Y663" i="3"/>
  <c r="T663" i="3"/>
  <c r="V655" i="3"/>
  <c r="Y655" i="3"/>
  <c r="T655" i="3"/>
  <c r="V647" i="3"/>
  <c r="Y647" i="3"/>
  <c r="T647" i="3"/>
  <c r="V639" i="3"/>
  <c r="Y639" i="3"/>
  <c r="T639" i="3"/>
  <c r="V631" i="3"/>
  <c r="Y631" i="3"/>
  <c r="T631" i="3"/>
  <c r="V623" i="3"/>
  <c r="Y623" i="3"/>
  <c r="T623" i="3"/>
  <c r="V615" i="3"/>
  <c r="Y615" i="3"/>
  <c r="V607" i="3"/>
  <c r="Y607" i="3"/>
  <c r="V599" i="3"/>
  <c r="Y599" i="3"/>
  <c r="T599" i="3"/>
  <c r="V591" i="3"/>
  <c r="Y591" i="3"/>
  <c r="T591" i="3"/>
  <c r="U591" i="3" s="1"/>
  <c r="V583" i="3"/>
  <c r="Y583" i="3"/>
  <c r="V575" i="3"/>
  <c r="Y575" i="3"/>
  <c r="V567" i="3"/>
  <c r="Y567" i="3"/>
  <c r="T567" i="3"/>
  <c r="V559" i="3"/>
  <c r="Y559" i="3"/>
  <c r="T559" i="3"/>
  <c r="V551" i="3"/>
  <c r="Y551" i="3"/>
  <c r="V543" i="3"/>
  <c r="Y543" i="3"/>
  <c r="V535" i="3"/>
  <c r="Y535" i="3"/>
  <c r="T535" i="3"/>
  <c r="V527" i="3"/>
  <c r="Y527" i="3"/>
  <c r="T527" i="3"/>
  <c r="V519" i="3"/>
  <c r="Y519" i="3"/>
  <c r="V511" i="3"/>
  <c r="Y511" i="3"/>
  <c r="V503" i="3"/>
  <c r="Y503" i="3"/>
  <c r="T503" i="3"/>
  <c r="V495" i="3"/>
  <c r="Y495" i="3"/>
  <c r="T495" i="3"/>
  <c r="V487" i="3"/>
  <c r="Y487" i="3"/>
  <c r="V479" i="3"/>
  <c r="Y479" i="3"/>
  <c r="V471" i="3"/>
  <c r="Y471" i="3"/>
  <c r="T471" i="3"/>
  <c r="V463" i="3"/>
  <c r="Y463" i="3"/>
  <c r="T463" i="3"/>
  <c r="V455" i="3"/>
  <c r="Y455" i="3"/>
  <c r="T455" i="3"/>
  <c r="V447" i="3"/>
  <c r="Y447" i="3"/>
  <c r="V439" i="3"/>
  <c r="Y439" i="3"/>
  <c r="T439" i="3"/>
  <c r="V431" i="3"/>
  <c r="Y431" i="3"/>
  <c r="T431" i="3"/>
  <c r="V423" i="3"/>
  <c r="Y423" i="3"/>
  <c r="T423" i="3"/>
  <c r="V415" i="3"/>
  <c r="Y415" i="3"/>
  <c r="V407" i="3"/>
  <c r="Y407" i="3"/>
  <c r="T407" i="3"/>
  <c r="V399" i="3"/>
  <c r="Y399" i="3"/>
  <c r="T399" i="3"/>
  <c r="V391" i="3"/>
  <c r="Y391" i="3"/>
  <c r="T391" i="3"/>
  <c r="V383" i="3"/>
  <c r="Y383" i="3"/>
  <c r="V375" i="3"/>
  <c r="Y375" i="3"/>
  <c r="T375" i="3"/>
  <c r="V367" i="3"/>
  <c r="Y367" i="3"/>
  <c r="T367" i="3"/>
  <c r="V359" i="3"/>
  <c r="Y359" i="3"/>
  <c r="T359" i="3"/>
  <c r="V351" i="3"/>
  <c r="Y351" i="3"/>
  <c r="V343" i="3"/>
  <c r="Y343" i="3"/>
  <c r="T343" i="3"/>
  <c r="V335" i="3"/>
  <c r="Y335" i="3"/>
  <c r="T335" i="3"/>
  <c r="V327" i="3"/>
  <c r="Y327" i="3"/>
  <c r="T327" i="3"/>
  <c r="V319" i="3"/>
  <c r="Y319" i="3"/>
  <c r="T319" i="3"/>
  <c r="V311" i="3"/>
  <c r="Y311" i="3"/>
  <c r="T311" i="3"/>
  <c r="V303" i="3"/>
  <c r="Y303" i="3"/>
  <c r="T303" i="3"/>
  <c r="V295" i="3"/>
  <c r="Y295" i="3"/>
  <c r="T295" i="3"/>
  <c r="V287" i="3"/>
  <c r="Y287" i="3"/>
  <c r="T287" i="3"/>
  <c r="V279" i="3"/>
  <c r="Y279" i="3"/>
  <c r="T279" i="3"/>
  <c r="V271" i="3"/>
  <c r="Y271" i="3"/>
  <c r="T271" i="3"/>
  <c r="V263" i="3"/>
  <c r="Y263" i="3"/>
  <c r="T263" i="3"/>
  <c r="V255" i="3"/>
  <c r="Y255" i="3"/>
  <c r="T255" i="3"/>
  <c r="V247" i="3"/>
  <c r="Y247" i="3"/>
  <c r="T247" i="3"/>
  <c r="V239" i="3"/>
  <c r="Y239" i="3"/>
  <c r="T239" i="3"/>
  <c r="V231" i="3"/>
  <c r="Y231" i="3"/>
  <c r="T231" i="3"/>
  <c r="V223" i="3"/>
  <c r="Y223" i="3"/>
  <c r="T223" i="3"/>
  <c r="V215" i="3"/>
  <c r="Y215" i="3"/>
  <c r="T215" i="3"/>
  <c r="V207" i="3"/>
  <c r="Y207" i="3"/>
  <c r="T207" i="3"/>
  <c r="V199" i="3"/>
  <c r="Y199" i="3"/>
  <c r="T199" i="3"/>
  <c r="V191" i="3"/>
  <c r="Y191" i="3"/>
  <c r="T191" i="3"/>
  <c r="V183" i="3"/>
  <c r="Y183" i="3"/>
  <c r="T183" i="3"/>
  <c r="V175" i="3"/>
  <c r="Y175" i="3"/>
  <c r="T175" i="3"/>
  <c r="V167" i="3"/>
  <c r="Y167" i="3"/>
  <c r="T167" i="3"/>
  <c r="V159" i="3"/>
  <c r="Y159" i="3"/>
  <c r="T159" i="3"/>
  <c r="V151" i="3"/>
  <c r="Y151" i="3"/>
  <c r="T151" i="3"/>
  <c r="V143" i="3"/>
  <c r="Y143" i="3"/>
  <c r="T143" i="3"/>
  <c r="V135" i="3"/>
  <c r="Y135" i="3"/>
  <c r="T135" i="3"/>
  <c r="V127" i="3"/>
  <c r="Y127" i="3"/>
  <c r="T127" i="3"/>
  <c r="V119" i="3"/>
  <c r="Y119" i="3"/>
  <c r="T119" i="3"/>
  <c r="V111" i="3"/>
  <c r="Y111" i="3"/>
  <c r="T111" i="3"/>
  <c r="V103" i="3"/>
  <c r="Y103" i="3"/>
  <c r="T103" i="3"/>
  <c r="V95" i="3"/>
  <c r="Y95" i="3"/>
  <c r="T95" i="3"/>
  <c r="V87" i="3"/>
  <c r="Y87" i="3"/>
  <c r="T87" i="3"/>
  <c r="V79" i="3"/>
  <c r="Y79" i="3"/>
  <c r="T79" i="3"/>
  <c r="U79" i="3" s="1"/>
  <c r="V71" i="3"/>
  <c r="Y71" i="3"/>
  <c r="T71" i="3"/>
  <c r="U71" i="3" s="1"/>
  <c r="V63" i="3"/>
  <c r="Y63" i="3"/>
  <c r="T63" i="3"/>
  <c r="U63" i="3" s="1"/>
  <c r="V55" i="3"/>
  <c r="Y55" i="3"/>
  <c r="T55" i="3"/>
  <c r="V47" i="3"/>
  <c r="Y47" i="3"/>
  <c r="T47" i="3"/>
  <c r="V39" i="3"/>
  <c r="Y39" i="3"/>
  <c r="T39" i="3"/>
  <c r="V31" i="3"/>
  <c r="Y31" i="3"/>
  <c r="T31" i="3"/>
  <c r="U31" i="3" s="1"/>
  <c r="V23" i="3"/>
  <c r="Y23" i="3"/>
  <c r="T23" i="3"/>
  <c r="V15" i="3"/>
  <c r="Y15" i="3"/>
  <c r="T15" i="3"/>
  <c r="U15" i="3" s="1"/>
  <c r="T576" i="3"/>
  <c r="T383" i="3"/>
  <c r="T264" i="3"/>
  <c r="V750" i="3"/>
  <c r="Y750" i="3"/>
  <c r="T750" i="3"/>
  <c r="V742" i="3"/>
  <c r="Y742" i="3"/>
  <c r="T742" i="3"/>
  <c r="V734" i="3"/>
  <c r="Y734" i="3"/>
  <c r="T734" i="3"/>
  <c r="V726" i="3"/>
  <c r="Y726" i="3"/>
  <c r="T726" i="3"/>
  <c r="V718" i="3"/>
  <c r="Y718" i="3"/>
  <c r="T718" i="3"/>
  <c r="V710" i="3"/>
  <c r="Y710" i="3"/>
  <c r="T710" i="3"/>
  <c r="V702" i="3"/>
  <c r="Y702" i="3"/>
  <c r="T702" i="3"/>
  <c r="V694" i="3"/>
  <c r="Y694" i="3"/>
  <c r="T694" i="3"/>
  <c r="V686" i="3"/>
  <c r="Y686" i="3"/>
  <c r="T686" i="3"/>
  <c r="V678" i="3"/>
  <c r="Y678" i="3"/>
  <c r="T678" i="3"/>
  <c r="V670" i="3"/>
  <c r="Y670" i="3"/>
  <c r="T670" i="3"/>
  <c r="V662" i="3"/>
  <c r="Y662" i="3"/>
  <c r="T662" i="3"/>
  <c r="V654" i="3"/>
  <c r="Y654" i="3"/>
  <c r="T654" i="3"/>
  <c r="V646" i="3"/>
  <c r="Y646" i="3"/>
  <c r="T646" i="3"/>
  <c r="V638" i="3"/>
  <c r="Y638" i="3"/>
  <c r="T638" i="3"/>
  <c r="V630" i="3"/>
  <c r="Y630" i="3"/>
  <c r="T630" i="3"/>
  <c r="V622" i="3"/>
  <c r="Y622" i="3"/>
  <c r="T622" i="3"/>
  <c r="V614" i="3"/>
  <c r="Y614" i="3"/>
  <c r="T614" i="3"/>
  <c r="V606" i="3"/>
  <c r="Y606" i="3"/>
  <c r="V598" i="3"/>
  <c r="Y598" i="3"/>
  <c r="V590" i="3"/>
  <c r="Y590" i="3"/>
  <c r="T590" i="3"/>
  <c r="V582" i="3"/>
  <c r="Y582" i="3"/>
  <c r="T582" i="3"/>
  <c r="V574" i="3"/>
  <c r="Y574" i="3"/>
  <c r="V566" i="3"/>
  <c r="Y566" i="3"/>
  <c r="V558" i="3"/>
  <c r="Y558" i="3"/>
  <c r="T558" i="3"/>
  <c r="V550" i="3"/>
  <c r="Y550" i="3"/>
  <c r="T550" i="3"/>
  <c r="V542" i="3"/>
  <c r="Y542" i="3"/>
  <c r="V534" i="3"/>
  <c r="Y534" i="3"/>
  <c r="T534" i="3"/>
  <c r="V526" i="3"/>
  <c r="Y526" i="3"/>
  <c r="T526" i="3"/>
  <c r="V518" i="3"/>
  <c r="Y518" i="3"/>
  <c r="T518" i="3"/>
  <c r="V510" i="3"/>
  <c r="Y510" i="3"/>
  <c r="V502" i="3"/>
  <c r="Y502" i="3"/>
  <c r="T502" i="3"/>
  <c r="V494" i="3"/>
  <c r="Y494" i="3"/>
  <c r="T494" i="3"/>
  <c r="V486" i="3"/>
  <c r="Y486" i="3"/>
  <c r="T486" i="3"/>
  <c r="V478" i="3"/>
  <c r="Y478" i="3"/>
  <c r="V470" i="3"/>
  <c r="Y470" i="3"/>
  <c r="T470" i="3"/>
  <c r="V462" i="3"/>
  <c r="Y462" i="3"/>
  <c r="T462" i="3"/>
  <c r="V454" i="3"/>
  <c r="Y454" i="3"/>
  <c r="T454" i="3"/>
  <c r="V446" i="3"/>
  <c r="Y446" i="3"/>
  <c r="V438" i="3"/>
  <c r="Y438" i="3"/>
  <c r="T438" i="3"/>
  <c r="V430" i="3"/>
  <c r="Y430" i="3"/>
  <c r="T430" i="3"/>
  <c r="V422" i="3"/>
  <c r="Y422" i="3"/>
  <c r="T422" i="3"/>
  <c r="V414" i="3"/>
  <c r="Y414" i="3"/>
  <c r="V406" i="3"/>
  <c r="Y406" i="3"/>
  <c r="T406" i="3"/>
  <c r="V398" i="3"/>
  <c r="Y398" i="3"/>
  <c r="T398" i="3"/>
  <c r="V390" i="3"/>
  <c r="Y390" i="3"/>
  <c r="T390" i="3"/>
  <c r="V382" i="3"/>
  <c r="Y382" i="3"/>
  <c r="V374" i="3"/>
  <c r="Y374" i="3"/>
  <c r="T374" i="3"/>
  <c r="V366" i="3"/>
  <c r="Y366" i="3"/>
  <c r="T366" i="3"/>
  <c r="V358" i="3"/>
  <c r="Y358" i="3"/>
  <c r="T358" i="3"/>
  <c r="V350" i="3"/>
  <c r="Y350" i="3"/>
  <c r="V342" i="3"/>
  <c r="Y342" i="3"/>
  <c r="T342" i="3"/>
  <c r="V334" i="3"/>
  <c r="Y334" i="3"/>
  <c r="T334" i="3"/>
  <c r="V326" i="3"/>
  <c r="Y326" i="3"/>
  <c r="T326" i="3"/>
  <c r="V318" i="3"/>
  <c r="Y318" i="3"/>
  <c r="V310" i="3"/>
  <c r="Y310" i="3"/>
  <c r="T310" i="3"/>
  <c r="V302" i="3"/>
  <c r="Y302" i="3"/>
  <c r="T302" i="3"/>
  <c r="V294" i="3"/>
  <c r="Y294" i="3"/>
  <c r="T294" i="3"/>
  <c r="V286" i="3"/>
  <c r="Y286" i="3"/>
  <c r="V278" i="3"/>
  <c r="Y278" i="3"/>
  <c r="T278" i="3"/>
  <c r="V270" i="3"/>
  <c r="Y270" i="3"/>
  <c r="T270" i="3"/>
  <c r="V262" i="3"/>
  <c r="Y262" i="3"/>
  <c r="T262" i="3"/>
  <c r="V254" i="3"/>
  <c r="Y254" i="3"/>
  <c r="V246" i="3"/>
  <c r="Y246" i="3"/>
  <c r="T246" i="3"/>
  <c r="V238" i="3"/>
  <c r="Y238" i="3"/>
  <c r="T238" i="3"/>
  <c r="V230" i="3"/>
  <c r="Y230" i="3"/>
  <c r="T230" i="3"/>
  <c r="V222" i="3"/>
  <c r="Y222" i="3"/>
  <c r="T222" i="3"/>
  <c r="V214" i="3"/>
  <c r="Y214" i="3"/>
  <c r="T214" i="3"/>
  <c r="V206" i="3"/>
  <c r="Y206" i="3"/>
  <c r="T206" i="3"/>
  <c r="V198" i="3"/>
  <c r="Y198" i="3"/>
  <c r="T198" i="3"/>
  <c r="V190" i="3"/>
  <c r="Y190" i="3"/>
  <c r="T190" i="3"/>
  <c r="V182" i="3"/>
  <c r="Y182" i="3"/>
  <c r="T182" i="3"/>
  <c r="V174" i="3"/>
  <c r="Y174" i="3"/>
  <c r="T174" i="3"/>
  <c r="V166" i="3"/>
  <c r="Y166" i="3"/>
  <c r="T166" i="3"/>
  <c r="V158" i="3"/>
  <c r="Y158" i="3"/>
  <c r="T158" i="3"/>
  <c r="V150" i="3"/>
  <c r="Y150" i="3"/>
  <c r="T150" i="3"/>
  <c r="V142" i="3"/>
  <c r="Y142" i="3"/>
  <c r="T142" i="3"/>
  <c r="V134" i="3"/>
  <c r="Y134" i="3"/>
  <c r="T134" i="3"/>
  <c r="V126" i="3"/>
  <c r="Y126" i="3"/>
  <c r="T126" i="3"/>
  <c r="V118" i="3"/>
  <c r="Y118" i="3"/>
  <c r="T118" i="3"/>
  <c r="V110" i="3"/>
  <c r="Y110" i="3"/>
  <c r="T110" i="3"/>
  <c r="V102" i="3"/>
  <c r="Y102" i="3"/>
  <c r="T102" i="3"/>
  <c r="V94" i="3"/>
  <c r="Y94" i="3"/>
  <c r="T94" i="3"/>
  <c r="V86" i="3"/>
  <c r="Y86" i="3"/>
  <c r="T86" i="3"/>
  <c r="U86" i="3" s="1"/>
  <c r="V78" i="3"/>
  <c r="Y78" i="3"/>
  <c r="T78" i="3"/>
  <c r="U78" i="3" s="1"/>
  <c r="V70" i="3"/>
  <c r="Y70" i="3"/>
  <c r="T70" i="3"/>
  <c r="V62" i="3"/>
  <c r="Y62" i="3"/>
  <c r="T62" i="3"/>
  <c r="U62" i="3" s="1"/>
  <c r="V54" i="3"/>
  <c r="Y54" i="3"/>
  <c r="T54" i="3"/>
  <c r="U54" i="3" s="1"/>
  <c r="V46" i="3"/>
  <c r="Y46" i="3"/>
  <c r="T46" i="3"/>
  <c r="U46" i="3" s="1"/>
  <c r="V38" i="3"/>
  <c r="Y38" i="3"/>
  <c r="T38" i="3"/>
  <c r="U38" i="3" s="1"/>
  <c r="V30" i="3"/>
  <c r="Y30" i="3"/>
  <c r="T30" i="3"/>
  <c r="V22" i="3"/>
  <c r="Y22" i="3"/>
  <c r="T22" i="3"/>
  <c r="U22" i="3" s="1"/>
  <c r="V14" i="3"/>
  <c r="Y14" i="3"/>
  <c r="T14" i="3"/>
  <c r="U14" i="3" s="1"/>
  <c r="T575" i="3"/>
  <c r="T424" i="3"/>
  <c r="T382" i="3"/>
  <c r="T254" i="3"/>
  <c r="V733" i="3"/>
  <c r="Y733" i="3"/>
  <c r="T733" i="3"/>
  <c r="V725" i="3"/>
  <c r="Y725" i="3"/>
  <c r="T725" i="3"/>
  <c r="V717" i="3"/>
  <c r="Y717" i="3"/>
  <c r="T717" i="3"/>
  <c r="V709" i="3"/>
  <c r="Y709" i="3"/>
  <c r="T709" i="3"/>
  <c r="V701" i="3"/>
  <c r="Y701" i="3"/>
  <c r="T701" i="3"/>
  <c r="V693" i="3"/>
  <c r="Y693" i="3"/>
  <c r="T693" i="3"/>
  <c r="V685" i="3"/>
  <c r="Y685" i="3"/>
  <c r="T685" i="3"/>
  <c r="V677" i="3"/>
  <c r="Y677" i="3"/>
  <c r="T677" i="3"/>
  <c r="V669" i="3"/>
  <c r="Y669" i="3"/>
  <c r="T669" i="3"/>
  <c r="V661" i="3"/>
  <c r="Y661" i="3"/>
  <c r="T661" i="3"/>
  <c r="V653" i="3"/>
  <c r="Y653" i="3"/>
  <c r="T653" i="3"/>
  <c r="V645" i="3"/>
  <c r="Y645" i="3"/>
  <c r="T645" i="3"/>
  <c r="V637" i="3"/>
  <c r="Y637" i="3"/>
  <c r="T637" i="3"/>
  <c r="V629" i="3"/>
  <c r="Y629" i="3"/>
  <c r="T629" i="3"/>
  <c r="V621" i="3"/>
  <c r="Y621" i="3"/>
  <c r="T621" i="3"/>
  <c r="V613" i="3"/>
  <c r="Y613" i="3"/>
  <c r="T613" i="3"/>
  <c r="V605" i="3"/>
  <c r="Y605" i="3"/>
  <c r="T605" i="3"/>
  <c r="V597" i="3"/>
  <c r="Y597" i="3"/>
  <c r="T597" i="3"/>
  <c r="V589" i="3"/>
  <c r="Y589" i="3"/>
  <c r="T589" i="3"/>
  <c r="U589" i="3" s="1"/>
  <c r="V581" i="3"/>
  <c r="Y581" i="3"/>
  <c r="T581" i="3"/>
  <c r="V573" i="3"/>
  <c r="Y573" i="3"/>
  <c r="T573" i="3"/>
  <c r="V565" i="3"/>
  <c r="Y565" i="3"/>
  <c r="T565" i="3"/>
  <c r="V557" i="3"/>
  <c r="Y557" i="3"/>
  <c r="T557" i="3"/>
  <c r="V549" i="3"/>
  <c r="Y549" i="3"/>
  <c r="T549" i="3"/>
  <c r="V541" i="3"/>
  <c r="Y541" i="3"/>
  <c r="T541" i="3"/>
  <c r="V533" i="3"/>
  <c r="Y533" i="3"/>
  <c r="T533" i="3"/>
  <c r="V525" i="3"/>
  <c r="Y525" i="3"/>
  <c r="T525" i="3"/>
  <c r="V517" i="3"/>
  <c r="Y517" i="3"/>
  <c r="T517" i="3"/>
  <c r="V509" i="3"/>
  <c r="Y509" i="3"/>
  <c r="T509" i="3"/>
  <c r="V501" i="3"/>
  <c r="Y501" i="3"/>
  <c r="T501" i="3"/>
  <c r="V493" i="3"/>
  <c r="Y493" i="3"/>
  <c r="T493" i="3"/>
  <c r="V485" i="3"/>
  <c r="Y485" i="3"/>
  <c r="T485" i="3"/>
  <c r="V477" i="3"/>
  <c r="Y477" i="3"/>
  <c r="T477" i="3"/>
  <c r="V469" i="3"/>
  <c r="Y469" i="3"/>
  <c r="T469" i="3"/>
  <c r="V461" i="3"/>
  <c r="Y461" i="3"/>
  <c r="T461" i="3"/>
  <c r="V453" i="3"/>
  <c r="Y453" i="3"/>
  <c r="T453" i="3"/>
  <c r="V445" i="3"/>
  <c r="Y445" i="3"/>
  <c r="T445" i="3"/>
  <c r="V437" i="3"/>
  <c r="Y437" i="3"/>
  <c r="T437" i="3"/>
  <c r="V429" i="3"/>
  <c r="Y429" i="3"/>
  <c r="T429" i="3"/>
  <c r="V421" i="3"/>
  <c r="Y421" i="3"/>
  <c r="T421" i="3"/>
  <c r="V413" i="3"/>
  <c r="Y413" i="3"/>
  <c r="T413" i="3"/>
  <c r="V405" i="3"/>
  <c r="Y405" i="3"/>
  <c r="T405" i="3"/>
  <c r="V397" i="3"/>
  <c r="Y397" i="3"/>
  <c r="T397" i="3"/>
  <c r="V389" i="3"/>
  <c r="Y389" i="3"/>
  <c r="T389" i="3"/>
  <c r="V381" i="3"/>
  <c r="Y381" i="3"/>
  <c r="T381" i="3"/>
  <c r="V373" i="3"/>
  <c r="Y373" i="3"/>
  <c r="T373" i="3"/>
  <c r="V365" i="3"/>
  <c r="Y365" i="3"/>
  <c r="T365" i="3"/>
  <c r="V357" i="3"/>
  <c r="Y357" i="3"/>
  <c r="T357" i="3"/>
  <c r="V349" i="3"/>
  <c r="Y349" i="3"/>
  <c r="T349" i="3"/>
  <c r="V341" i="3"/>
  <c r="Y341" i="3"/>
  <c r="T341" i="3"/>
  <c r="V333" i="3"/>
  <c r="Y333" i="3"/>
  <c r="T333" i="3"/>
  <c r="V325" i="3"/>
  <c r="Y325" i="3"/>
  <c r="T325" i="3"/>
  <c r="V317" i="3"/>
  <c r="Y317" i="3"/>
  <c r="T317" i="3"/>
  <c r="V309" i="3"/>
  <c r="Y309" i="3"/>
  <c r="T309" i="3"/>
  <c r="V301" i="3"/>
  <c r="Y301" i="3"/>
  <c r="T301" i="3"/>
  <c r="V293" i="3"/>
  <c r="Y293" i="3"/>
  <c r="T293" i="3"/>
  <c r="V285" i="3"/>
  <c r="Y285" i="3"/>
  <c r="T285" i="3"/>
  <c r="V277" i="3"/>
  <c r="Y277" i="3"/>
  <c r="T277" i="3"/>
  <c r="V269" i="3"/>
  <c r="Y269" i="3"/>
  <c r="T269" i="3"/>
  <c r="V261" i="3"/>
  <c r="Y261" i="3"/>
  <c r="T261" i="3"/>
  <c r="V253" i="3"/>
  <c r="Y253" i="3"/>
  <c r="T253" i="3"/>
  <c r="V245" i="3"/>
  <c r="Y245" i="3"/>
  <c r="T245" i="3"/>
  <c r="V237" i="3"/>
  <c r="Y237" i="3"/>
  <c r="T237" i="3"/>
  <c r="V229" i="3"/>
  <c r="Y229" i="3"/>
  <c r="T229" i="3"/>
  <c r="V221" i="3"/>
  <c r="Y221" i="3"/>
  <c r="T221" i="3"/>
  <c r="V213" i="3"/>
  <c r="Y213" i="3"/>
  <c r="T213" i="3"/>
  <c r="V205" i="3"/>
  <c r="Y205" i="3"/>
  <c r="T205" i="3"/>
  <c r="V197" i="3"/>
  <c r="Y197" i="3"/>
  <c r="T197" i="3"/>
  <c r="V189" i="3"/>
  <c r="Y189" i="3"/>
  <c r="T189" i="3"/>
  <c r="V181" i="3"/>
  <c r="Y181" i="3"/>
  <c r="T181" i="3"/>
  <c r="V173" i="3"/>
  <c r="Y173" i="3"/>
  <c r="T173" i="3"/>
  <c r="V165" i="3"/>
  <c r="Y165" i="3"/>
  <c r="T165" i="3"/>
  <c r="V157" i="3"/>
  <c r="Y157" i="3"/>
  <c r="T157" i="3"/>
  <c r="V149" i="3"/>
  <c r="Y149" i="3"/>
  <c r="T149" i="3"/>
  <c r="V141" i="3"/>
  <c r="Y141" i="3"/>
  <c r="T141" i="3"/>
  <c r="V133" i="3"/>
  <c r="Y133" i="3"/>
  <c r="T133" i="3"/>
  <c r="V125" i="3"/>
  <c r="Y125" i="3"/>
  <c r="T125" i="3"/>
  <c r="V117" i="3"/>
  <c r="Y117" i="3"/>
  <c r="T117" i="3"/>
  <c r="V109" i="3"/>
  <c r="Y109" i="3"/>
  <c r="T109" i="3"/>
  <c r="V101" i="3"/>
  <c r="Y101" i="3"/>
  <c r="T101" i="3"/>
  <c r="V93" i="3"/>
  <c r="Y93" i="3"/>
  <c r="T93" i="3"/>
  <c r="V85" i="3"/>
  <c r="Y85" i="3"/>
  <c r="T85" i="3"/>
  <c r="U85" i="3" s="1"/>
  <c r="V77" i="3"/>
  <c r="Y77" i="3"/>
  <c r="T77" i="3"/>
  <c r="U77" i="3" s="1"/>
  <c r="V69" i="3"/>
  <c r="Y69" i="3"/>
  <c r="T69" i="3"/>
  <c r="V61" i="3"/>
  <c r="Y61" i="3"/>
  <c r="T61" i="3"/>
  <c r="U61" i="3" s="1"/>
  <c r="V53" i="3"/>
  <c r="Y53" i="3"/>
  <c r="T53" i="3"/>
  <c r="U53" i="3" s="1"/>
  <c r="V45" i="3"/>
  <c r="Y45" i="3"/>
  <c r="T45" i="3"/>
  <c r="U45" i="3" s="1"/>
  <c r="V37" i="3"/>
  <c r="Y37" i="3"/>
  <c r="T37" i="3"/>
  <c r="V29" i="3"/>
  <c r="Y29" i="3"/>
  <c r="T29" i="3"/>
  <c r="V21" i="3"/>
  <c r="Y21" i="3"/>
  <c r="T21" i="3"/>
  <c r="V13" i="3"/>
  <c r="Y13" i="3"/>
  <c r="T13" i="3"/>
  <c r="U13" i="3" s="1"/>
  <c r="T616" i="3"/>
  <c r="T574" i="3"/>
  <c r="T552" i="3"/>
  <c r="T415" i="3"/>
  <c r="T328" i="3"/>
  <c r="V732" i="3"/>
  <c r="Y732" i="3"/>
  <c r="T732" i="3"/>
  <c r="V724" i="3"/>
  <c r="Y724" i="3"/>
  <c r="T724" i="3"/>
  <c r="V716" i="3"/>
  <c r="Y716" i="3"/>
  <c r="T716" i="3"/>
  <c r="V708" i="3"/>
  <c r="Y708" i="3"/>
  <c r="T708" i="3"/>
  <c r="V700" i="3"/>
  <c r="Y700" i="3"/>
  <c r="T700" i="3"/>
  <c r="V692" i="3"/>
  <c r="Y692" i="3"/>
  <c r="T692" i="3"/>
  <c r="V684" i="3"/>
  <c r="Y684" i="3"/>
  <c r="T684" i="3"/>
  <c r="V676" i="3"/>
  <c r="Y676" i="3"/>
  <c r="T676" i="3"/>
  <c r="V668" i="3"/>
  <c r="Y668" i="3"/>
  <c r="T668" i="3"/>
  <c r="V660" i="3"/>
  <c r="Y660" i="3"/>
  <c r="T660" i="3"/>
  <c r="V652" i="3"/>
  <c r="Y652" i="3"/>
  <c r="T652" i="3"/>
  <c r="V644" i="3"/>
  <c r="Y644" i="3"/>
  <c r="T644" i="3"/>
  <c r="U644" i="3" s="1"/>
  <c r="V636" i="3"/>
  <c r="Y636" i="3"/>
  <c r="T636" i="3"/>
  <c r="V628" i="3"/>
  <c r="Y628" i="3"/>
  <c r="T628" i="3"/>
  <c r="V620" i="3"/>
  <c r="Y620" i="3"/>
  <c r="T620" i="3"/>
  <c r="V612" i="3"/>
  <c r="Y612" i="3"/>
  <c r="T612" i="3"/>
  <c r="V604" i="3"/>
  <c r="Y604" i="3"/>
  <c r="T604" i="3"/>
  <c r="V596" i="3"/>
  <c r="Y596" i="3"/>
  <c r="T596" i="3"/>
  <c r="V588" i="3"/>
  <c r="Y588" i="3"/>
  <c r="T588" i="3"/>
  <c r="V580" i="3"/>
  <c r="Y580" i="3"/>
  <c r="T580" i="3"/>
  <c r="V572" i="3"/>
  <c r="Y572" i="3"/>
  <c r="T572" i="3"/>
  <c r="V564" i="3"/>
  <c r="Y564" i="3"/>
  <c r="T564" i="3"/>
  <c r="V556" i="3"/>
  <c r="Y556" i="3"/>
  <c r="T556" i="3"/>
  <c r="V548" i="3"/>
  <c r="Y548" i="3"/>
  <c r="T548" i="3"/>
  <c r="V540" i="3"/>
  <c r="Y540" i="3"/>
  <c r="T540" i="3"/>
  <c r="V532" i="3"/>
  <c r="Y532" i="3"/>
  <c r="T532" i="3"/>
  <c r="V524" i="3"/>
  <c r="Y524" i="3"/>
  <c r="T524" i="3"/>
  <c r="V516" i="3"/>
  <c r="Y516" i="3"/>
  <c r="T516" i="3"/>
  <c r="V508" i="3"/>
  <c r="Y508" i="3"/>
  <c r="T508" i="3"/>
  <c r="V500" i="3"/>
  <c r="Y500" i="3"/>
  <c r="T500" i="3"/>
  <c r="V492" i="3"/>
  <c r="Y492" i="3"/>
  <c r="T492" i="3"/>
  <c r="V484" i="3"/>
  <c r="Y484" i="3"/>
  <c r="T484" i="3"/>
  <c r="V476" i="3"/>
  <c r="Y476" i="3"/>
  <c r="T476" i="3"/>
  <c r="V468" i="3"/>
  <c r="Y468" i="3"/>
  <c r="T468" i="3"/>
  <c r="V460" i="3"/>
  <c r="Y460" i="3"/>
  <c r="T460" i="3"/>
  <c r="V452" i="3"/>
  <c r="Y452" i="3"/>
  <c r="T452" i="3"/>
  <c r="V444" i="3"/>
  <c r="Y444" i="3"/>
  <c r="T444" i="3"/>
  <c r="V436" i="3"/>
  <c r="Y436" i="3"/>
  <c r="T436" i="3"/>
  <c r="V428" i="3"/>
  <c r="Y428" i="3"/>
  <c r="T428" i="3"/>
  <c r="V420" i="3"/>
  <c r="Y420" i="3"/>
  <c r="T420" i="3"/>
  <c r="V412" i="3"/>
  <c r="Y412" i="3"/>
  <c r="T412" i="3"/>
  <c r="V404" i="3"/>
  <c r="Y404" i="3"/>
  <c r="T404" i="3"/>
  <c r="V396" i="3"/>
  <c r="Y396" i="3"/>
  <c r="T396" i="3"/>
  <c r="V388" i="3"/>
  <c r="Y388" i="3"/>
  <c r="T388" i="3"/>
  <c r="V380" i="3"/>
  <c r="Y380" i="3"/>
  <c r="T380" i="3"/>
  <c r="V372" i="3"/>
  <c r="Y372" i="3"/>
  <c r="T372" i="3"/>
  <c r="V364" i="3"/>
  <c r="Y364" i="3"/>
  <c r="T364" i="3"/>
  <c r="V356" i="3"/>
  <c r="Y356" i="3"/>
  <c r="T356" i="3"/>
  <c r="V348" i="3"/>
  <c r="Y348" i="3"/>
  <c r="T348" i="3"/>
  <c r="V340" i="3"/>
  <c r="Y340" i="3"/>
  <c r="T340" i="3"/>
  <c r="V332" i="3"/>
  <c r="Y332" i="3"/>
  <c r="T332" i="3"/>
  <c r="V324" i="3"/>
  <c r="Y324" i="3"/>
  <c r="T324" i="3"/>
  <c r="V316" i="3"/>
  <c r="Y316" i="3"/>
  <c r="T316" i="3"/>
  <c r="V308" i="3"/>
  <c r="Y308" i="3"/>
  <c r="T308" i="3"/>
  <c r="V300" i="3"/>
  <c r="Y300" i="3"/>
  <c r="T300" i="3"/>
  <c r="V292" i="3"/>
  <c r="Y292" i="3"/>
  <c r="T292" i="3"/>
  <c r="V284" i="3"/>
  <c r="Y284" i="3"/>
  <c r="T284" i="3"/>
  <c r="V276" i="3"/>
  <c r="Y276" i="3"/>
  <c r="T276" i="3"/>
  <c r="V268" i="3"/>
  <c r="Y268" i="3"/>
  <c r="T268" i="3"/>
  <c r="V260" i="3"/>
  <c r="Y260" i="3"/>
  <c r="T260" i="3"/>
  <c r="V252" i="3"/>
  <c r="Y252" i="3"/>
  <c r="T252" i="3"/>
  <c r="V244" i="3"/>
  <c r="Y244" i="3"/>
  <c r="T244" i="3"/>
  <c r="V236" i="3"/>
  <c r="Y236" i="3"/>
  <c r="T236" i="3"/>
  <c r="V228" i="3"/>
  <c r="Y228" i="3"/>
  <c r="T228" i="3"/>
  <c r="V220" i="3"/>
  <c r="Y220" i="3"/>
  <c r="T220" i="3"/>
  <c r="V212" i="3"/>
  <c r="Y212" i="3"/>
  <c r="T212" i="3"/>
  <c r="V204" i="3"/>
  <c r="Y204" i="3"/>
  <c r="T204" i="3"/>
  <c r="V196" i="3"/>
  <c r="Y196" i="3"/>
  <c r="T196" i="3"/>
  <c r="V188" i="3"/>
  <c r="Y188" i="3"/>
  <c r="T188" i="3"/>
  <c r="V180" i="3"/>
  <c r="Y180" i="3"/>
  <c r="T180" i="3"/>
  <c r="V172" i="3"/>
  <c r="Y172" i="3"/>
  <c r="T172" i="3"/>
  <c r="V164" i="3"/>
  <c r="Y164" i="3"/>
  <c r="T164" i="3"/>
  <c r="V156" i="3"/>
  <c r="Y156" i="3"/>
  <c r="T156" i="3"/>
  <c r="V148" i="3"/>
  <c r="Y148" i="3"/>
  <c r="T148" i="3"/>
  <c r="V140" i="3"/>
  <c r="Y140" i="3"/>
  <c r="T140" i="3"/>
  <c r="V132" i="3"/>
  <c r="Y132" i="3"/>
  <c r="T132" i="3"/>
  <c r="V124" i="3"/>
  <c r="Y124" i="3"/>
  <c r="T124" i="3"/>
  <c r="V116" i="3"/>
  <c r="Y116" i="3"/>
  <c r="T116" i="3"/>
  <c r="V108" i="3"/>
  <c r="Y108" i="3"/>
  <c r="T108" i="3"/>
  <c r="V100" i="3"/>
  <c r="Y100" i="3"/>
  <c r="T100" i="3"/>
  <c r="V92" i="3"/>
  <c r="Y92" i="3"/>
  <c r="T92" i="3"/>
  <c r="V84" i="3"/>
  <c r="Y84" i="3"/>
  <c r="T84" i="3"/>
  <c r="U84" i="3" s="1"/>
  <c r="V76" i="3"/>
  <c r="Y76" i="3"/>
  <c r="T76" i="3"/>
  <c r="U76" i="3" s="1"/>
  <c r="V68" i="3"/>
  <c r="Y68" i="3"/>
  <c r="T68" i="3"/>
  <c r="V60" i="3"/>
  <c r="Y60" i="3"/>
  <c r="T60" i="3"/>
  <c r="V52" i="3"/>
  <c r="Y52" i="3"/>
  <c r="T52" i="3"/>
  <c r="V44" i="3"/>
  <c r="Y44" i="3"/>
  <c r="T44" i="3"/>
  <c r="U44" i="3" s="1"/>
  <c r="V36" i="3"/>
  <c r="Y36" i="3"/>
  <c r="T36" i="3"/>
  <c r="U36" i="3" s="1"/>
  <c r="V28" i="3"/>
  <c r="Y28" i="3"/>
  <c r="T28" i="3"/>
  <c r="V20" i="3"/>
  <c r="Y20" i="3"/>
  <c r="T20" i="3"/>
  <c r="V12" i="3"/>
  <c r="Y12" i="3"/>
  <c r="T12" i="3"/>
  <c r="U12" i="3" s="1"/>
  <c r="T728" i="3"/>
  <c r="T712" i="3"/>
  <c r="T696" i="3"/>
  <c r="T680" i="3"/>
  <c r="T664" i="3"/>
  <c r="T648" i="3"/>
  <c r="T632" i="3"/>
  <c r="T615" i="3"/>
  <c r="T551" i="3"/>
  <c r="T520" i="3"/>
  <c r="T456" i="3"/>
  <c r="T414" i="3"/>
  <c r="T318" i="3"/>
  <c r="V699" i="3"/>
  <c r="Y699" i="3"/>
  <c r="V691" i="3"/>
  <c r="Y691" i="3"/>
  <c r="V683" i="3"/>
  <c r="Y683" i="3"/>
  <c r="V675" i="3"/>
  <c r="Y675" i="3"/>
  <c r="V667" i="3"/>
  <c r="Y667" i="3"/>
  <c r="V659" i="3"/>
  <c r="Y659" i="3"/>
  <c r="V651" i="3"/>
  <c r="Y651" i="3"/>
  <c r="V643" i="3"/>
  <c r="Y643" i="3"/>
  <c r="V635" i="3"/>
  <c r="Y635" i="3"/>
  <c r="V627" i="3"/>
  <c r="Y627" i="3"/>
  <c r="V619" i="3"/>
  <c r="Y619" i="3"/>
  <c r="T619" i="3"/>
  <c r="V611" i="3"/>
  <c r="Y611" i="3"/>
  <c r="T611" i="3"/>
  <c r="V603" i="3"/>
  <c r="Y603" i="3"/>
  <c r="V595" i="3"/>
  <c r="Y595" i="3"/>
  <c r="V587" i="3"/>
  <c r="Y587" i="3"/>
  <c r="T587" i="3"/>
  <c r="U587" i="3" s="1"/>
  <c r="V579" i="3"/>
  <c r="Y579" i="3"/>
  <c r="T579" i="3"/>
  <c r="V571" i="3"/>
  <c r="Y571" i="3"/>
  <c r="V563" i="3"/>
  <c r="Y563" i="3"/>
  <c r="V555" i="3"/>
  <c r="Y555" i="3"/>
  <c r="T555" i="3"/>
  <c r="V547" i="3"/>
  <c r="Y547" i="3"/>
  <c r="T547" i="3"/>
  <c r="V539" i="3"/>
  <c r="Y539" i="3"/>
  <c r="V531" i="3"/>
  <c r="Y531" i="3"/>
  <c r="V523" i="3"/>
  <c r="Y523" i="3"/>
  <c r="T523" i="3"/>
  <c r="V515" i="3"/>
  <c r="Y515" i="3"/>
  <c r="T515" i="3"/>
  <c r="V507" i="3"/>
  <c r="Y507" i="3"/>
  <c r="V499" i="3"/>
  <c r="Y499" i="3"/>
  <c r="V491" i="3"/>
  <c r="Y491" i="3"/>
  <c r="T491" i="3"/>
  <c r="V483" i="3"/>
  <c r="Y483" i="3"/>
  <c r="T483" i="3"/>
  <c r="V475" i="3"/>
  <c r="Y475" i="3"/>
  <c r="T475" i="3"/>
  <c r="V467" i="3"/>
  <c r="Y467" i="3"/>
  <c r="V459" i="3"/>
  <c r="Y459" i="3"/>
  <c r="T459" i="3"/>
  <c r="V451" i="3"/>
  <c r="Y451" i="3"/>
  <c r="T451" i="3"/>
  <c r="V443" i="3"/>
  <c r="Y443" i="3"/>
  <c r="T443" i="3"/>
  <c r="V435" i="3"/>
  <c r="Y435" i="3"/>
  <c r="V427" i="3"/>
  <c r="Y427" i="3"/>
  <c r="T427" i="3"/>
  <c r="V419" i="3"/>
  <c r="Y419" i="3"/>
  <c r="T419" i="3"/>
  <c r="V411" i="3"/>
  <c r="Y411" i="3"/>
  <c r="T411" i="3"/>
  <c r="V403" i="3"/>
  <c r="Y403" i="3"/>
  <c r="V395" i="3"/>
  <c r="Y395" i="3"/>
  <c r="T395" i="3"/>
  <c r="V387" i="3"/>
  <c r="Y387" i="3"/>
  <c r="T387" i="3"/>
  <c r="V379" i="3"/>
  <c r="Y379" i="3"/>
  <c r="T379" i="3"/>
  <c r="V371" i="3"/>
  <c r="Y371" i="3"/>
  <c r="V363" i="3"/>
  <c r="Y363" i="3"/>
  <c r="T363" i="3"/>
  <c r="V355" i="3"/>
  <c r="Y355" i="3"/>
  <c r="T355" i="3"/>
  <c r="V347" i="3"/>
  <c r="Y347" i="3"/>
  <c r="T347" i="3"/>
  <c r="V339" i="3"/>
  <c r="Y339" i="3"/>
  <c r="V331" i="3"/>
  <c r="Y331" i="3"/>
  <c r="T331" i="3"/>
  <c r="V323" i="3"/>
  <c r="Y323" i="3"/>
  <c r="T323" i="3"/>
  <c r="V315" i="3"/>
  <c r="Y315" i="3"/>
  <c r="T315" i="3"/>
  <c r="V307" i="3"/>
  <c r="Y307" i="3"/>
  <c r="T307" i="3"/>
  <c r="V299" i="3"/>
  <c r="Y299" i="3"/>
  <c r="T299" i="3"/>
  <c r="V291" i="3"/>
  <c r="Y291" i="3"/>
  <c r="T291" i="3"/>
  <c r="V283" i="3"/>
  <c r="Y283" i="3"/>
  <c r="T283" i="3"/>
  <c r="V275" i="3"/>
  <c r="Y275" i="3"/>
  <c r="T275" i="3"/>
  <c r="V267" i="3"/>
  <c r="Y267" i="3"/>
  <c r="T267" i="3"/>
  <c r="V259" i="3"/>
  <c r="Y259" i="3"/>
  <c r="T259" i="3"/>
  <c r="V251" i="3"/>
  <c r="Y251" i="3"/>
  <c r="T251" i="3"/>
  <c r="V243" i="3"/>
  <c r="Y243" i="3"/>
  <c r="T243" i="3"/>
  <c r="V235" i="3"/>
  <c r="Y235" i="3"/>
  <c r="T235" i="3"/>
  <c r="V227" i="3"/>
  <c r="Y227" i="3"/>
  <c r="T227" i="3"/>
  <c r="V219" i="3"/>
  <c r="Y219" i="3"/>
  <c r="T219" i="3"/>
  <c r="V211" i="3"/>
  <c r="Y211" i="3"/>
  <c r="T211" i="3"/>
  <c r="V203" i="3"/>
  <c r="Y203" i="3"/>
  <c r="T203" i="3"/>
  <c r="V195" i="3"/>
  <c r="Y195" i="3"/>
  <c r="T195" i="3"/>
  <c r="V187" i="3"/>
  <c r="Y187" i="3"/>
  <c r="T187" i="3"/>
  <c r="V179" i="3"/>
  <c r="Y179" i="3"/>
  <c r="T179" i="3"/>
  <c r="V171" i="3"/>
  <c r="Y171" i="3"/>
  <c r="T171" i="3"/>
  <c r="V163" i="3"/>
  <c r="Y163" i="3"/>
  <c r="T163" i="3"/>
  <c r="V155" i="3"/>
  <c r="Y155" i="3"/>
  <c r="T155" i="3"/>
  <c r="V147" i="3"/>
  <c r="Y147" i="3"/>
  <c r="T147" i="3"/>
  <c r="V139" i="3"/>
  <c r="Y139" i="3"/>
  <c r="T139" i="3"/>
  <c r="V131" i="3"/>
  <c r="Y131" i="3"/>
  <c r="T131" i="3"/>
  <c r="V123" i="3"/>
  <c r="Y123" i="3"/>
  <c r="T123" i="3"/>
  <c r="V115" i="3"/>
  <c r="Y115" i="3"/>
  <c r="T115" i="3"/>
  <c r="V107" i="3"/>
  <c r="Y107" i="3"/>
  <c r="T107" i="3"/>
  <c r="V99" i="3"/>
  <c r="Y99" i="3"/>
  <c r="T99" i="3"/>
  <c r="V91" i="3"/>
  <c r="Y91" i="3"/>
  <c r="T91" i="3"/>
  <c r="U91" i="3" s="1"/>
  <c r="V83" i="3"/>
  <c r="Y83" i="3"/>
  <c r="T83" i="3"/>
  <c r="U83" i="3" s="1"/>
  <c r="V75" i="3"/>
  <c r="Y75" i="3"/>
  <c r="T75" i="3"/>
  <c r="U75" i="3" s="1"/>
  <c r="V67" i="3"/>
  <c r="Y67" i="3"/>
  <c r="T67" i="3"/>
  <c r="V59" i="3"/>
  <c r="Y59" i="3"/>
  <c r="T59" i="3"/>
  <c r="V51" i="3"/>
  <c r="Y51" i="3"/>
  <c r="T51" i="3"/>
  <c r="U51" i="3" s="1"/>
  <c r="V43" i="3"/>
  <c r="Y43" i="3"/>
  <c r="T43" i="3"/>
  <c r="V35" i="3"/>
  <c r="Y35" i="3"/>
  <c r="T35" i="3"/>
  <c r="U35" i="3" s="1"/>
  <c r="V27" i="3"/>
  <c r="Y27" i="3"/>
  <c r="T27" i="3"/>
  <c r="V19" i="3"/>
  <c r="Y19" i="3"/>
  <c r="T19" i="3"/>
  <c r="U19" i="3" s="1"/>
  <c r="V11" i="3"/>
  <c r="Y11" i="3"/>
  <c r="T11" i="3"/>
  <c r="U11" i="3" s="1"/>
  <c r="T691" i="3"/>
  <c r="T675" i="3"/>
  <c r="T659" i="3"/>
  <c r="T643" i="3"/>
  <c r="T627" i="3"/>
  <c r="T608" i="3"/>
  <c r="T566" i="3"/>
  <c r="T543" i="3"/>
  <c r="T519" i="3"/>
  <c r="T488" i="3"/>
  <c r="T447" i="3"/>
  <c r="T403" i="3"/>
  <c r="V730" i="3"/>
  <c r="Y730" i="3"/>
  <c r="V722" i="3"/>
  <c r="Y722" i="3"/>
  <c r="V714" i="3"/>
  <c r="Y714" i="3"/>
  <c r="V706" i="3"/>
  <c r="Y706" i="3"/>
  <c r="V698" i="3"/>
  <c r="Y698" i="3"/>
  <c r="V690" i="3"/>
  <c r="Y690" i="3"/>
  <c r="V682" i="3"/>
  <c r="Y682" i="3"/>
  <c r="V674" i="3"/>
  <c r="Y674" i="3"/>
  <c r="V666" i="3"/>
  <c r="Y666" i="3"/>
  <c r="V658" i="3"/>
  <c r="Y658" i="3"/>
  <c r="V650" i="3"/>
  <c r="Y650" i="3"/>
  <c r="V642" i="3"/>
  <c r="Y642" i="3"/>
  <c r="V634" i="3"/>
  <c r="Y634" i="3"/>
  <c r="V626" i="3"/>
  <c r="Y626" i="3"/>
  <c r="V618" i="3"/>
  <c r="Y618" i="3"/>
  <c r="V610" i="3"/>
  <c r="Y610" i="3"/>
  <c r="T610" i="3"/>
  <c r="V602" i="3"/>
  <c r="Y602" i="3"/>
  <c r="T602" i="3"/>
  <c r="V594" i="3"/>
  <c r="Y594" i="3"/>
  <c r="V586" i="3"/>
  <c r="Y586" i="3"/>
  <c r="V578" i="3"/>
  <c r="Y578" i="3"/>
  <c r="T578" i="3"/>
  <c r="V570" i="3"/>
  <c r="Y570" i="3"/>
  <c r="T570" i="3"/>
  <c r="V562" i="3"/>
  <c r="Y562" i="3"/>
  <c r="V554" i="3"/>
  <c r="Y554" i="3"/>
  <c r="V546" i="3"/>
  <c r="Y546" i="3"/>
  <c r="T546" i="3"/>
  <c r="V538" i="3"/>
  <c r="Y538" i="3"/>
  <c r="T538" i="3"/>
  <c r="V530" i="3"/>
  <c r="Y530" i="3"/>
  <c r="V522" i="3"/>
  <c r="Y522" i="3"/>
  <c r="T522" i="3"/>
  <c r="V514" i="3"/>
  <c r="Y514" i="3"/>
  <c r="T514" i="3"/>
  <c r="V506" i="3"/>
  <c r="Y506" i="3"/>
  <c r="T506" i="3"/>
  <c r="V498" i="3"/>
  <c r="Y498" i="3"/>
  <c r="V490" i="3"/>
  <c r="Y490" i="3"/>
  <c r="T490" i="3"/>
  <c r="V482" i="3"/>
  <c r="Y482" i="3"/>
  <c r="T482" i="3"/>
  <c r="V474" i="3"/>
  <c r="Y474" i="3"/>
  <c r="T474" i="3"/>
  <c r="V466" i="3"/>
  <c r="Y466" i="3"/>
  <c r="V458" i="3"/>
  <c r="Y458" i="3"/>
  <c r="T458" i="3"/>
  <c r="V450" i="3"/>
  <c r="Y450" i="3"/>
  <c r="T450" i="3"/>
  <c r="V442" i="3"/>
  <c r="Y442" i="3"/>
  <c r="T442" i="3"/>
  <c r="V434" i="3"/>
  <c r="Y434" i="3"/>
  <c r="V426" i="3"/>
  <c r="Y426" i="3"/>
  <c r="T426" i="3"/>
  <c r="V418" i="3"/>
  <c r="Y418" i="3"/>
  <c r="T418" i="3"/>
  <c r="V410" i="3"/>
  <c r="Y410" i="3"/>
  <c r="T410" i="3"/>
  <c r="V402" i="3"/>
  <c r="Y402" i="3"/>
  <c r="V394" i="3"/>
  <c r="Y394" i="3"/>
  <c r="T394" i="3"/>
  <c r="V386" i="3"/>
  <c r="Y386" i="3"/>
  <c r="T386" i="3"/>
  <c r="V378" i="3"/>
  <c r="Y378" i="3"/>
  <c r="T378" i="3"/>
  <c r="V370" i="3"/>
  <c r="Y370" i="3"/>
  <c r="V362" i="3"/>
  <c r="Y362" i="3"/>
  <c r="T362" i="3"/>
  <c r="V354" i="3"/>
  <c r="Y354" i="3"/>
  <c r="T354" i="3"/>
  <c r="V346" i="3"/>
  <c r="Y346" i="3"/>
  <c r="T346" i="3"/>
  <c r="V338" i="3"/>
  <c r="Y338" i="3"/>
  <c r="V330" i="3"/>
  <c r="Y330" i="3"/>
  <c r="T330" i="3"/>
  <c r="V322" i="3"/>
  <c r="Y322" i="3"/>
  <c r="T322" i="3"/>
  <c r="V314" i="3"/>
  <c r="Y314" i="3"/>
  <c r="T314" i="3"/>
  <c r="V306" i="3"/>
  <c r="Y306" i="3"/>
  <c r="V298" i="3"/>
  <c r="Y298" i="3"/>
  <c r="T298" i="3"/>
  <c r="V290" i="3"/>
  <c r="Y290" i="3"/>
  <c r="T290" i="3"/>
  <c r="V282" i="3"/>
  <c r="Y282" i="3"/>
  <c r="T282" i="3"/>
  <c r="V274" i="3"/>
  <c r="Y274" i="3"/>
  <c r="V266" i="3"/>
  <c r="Y266" i="3"/>
  <c r="T266" i="3"/>
  <c r="V258" i="3"/>
  <c r="Y258" i="3"/>
  <c r="T258" i="3"/>
  <c r="V250" i="3"/>
  <c r="Y250" i="3"/>
  <c r="T250" i="3"/>
  <c r="V242" i="3"/>
  <c r="Y242" i="3"/>
  <c r="V234" i="3"/>
  <c r="Y234" i="3"/>
  <c r="T234" i="3"/>
  <c r="V226" i="3"/>
  <c r="Y226" i="3"/>
  <c r="T226" i="3"/>
  <c r="V218" i="3"/>
  <c r="Y218" i="3"/>
  <c r="T218" i="3"/>
  <c r="V210" i="3"/>
  <c r="Y210" i="3"/>
  <c r="T210" i="3"/>
  <c r="V202" i="3"/>
  <c r="Y202" i="3"/>
  <c r="T202" i="3"/>
  <c r="V194" i="3"/>
  <c r="Y194" i="3"/>
  <c r="T194" i="3"/>
  <c r="V186" i="3"/>
  <c r="Y186" i="3"/>
  <c r="T186" i="3"/>
  <c r="V178" i="3"/>
  <c r="Y178" i="3"/>
  <c r="T178" i="3"/>
  <c r="V170" i="3"/>
  <c r="Y170" i="3"/>
  <c r="T170" i="3"/>
  <c r="V162" i="3"/>
  <c r="Y162" i="3"/>
  <c r="T162" i="3"/>
  <c r="V154" i="3"/>
  <c r="Y154" i="3"/>
  <c r="T154" i="3"/>
  <c r="V146" i="3"/>
  <c r="Y146" i="3"/>
  <c r="T146" i="3"/>
  <c r="V138" i="3"/>
  <c r="Y138" i="3"/>
  <c r="T138" i="3"/>
  <c r="V130" i="3"/>
  <c r="Y130" i="3"/>
  <c r="T130" i="3"/>
  <c r="V122" i="3"/>
  <c r="Y122" i="3"/>
  <c r="T122" i="3"/>
  <c r="V114" i="3"/>
  <c r="Y114" i="3"/>
  <c r="T114" i="3"/>
  <c r="V106" i="3"/>
  <c r="Y106" i="3"/>
  <c r="T106" i="3"/>
  <c r="V98" i="3"/>
  <c r="Y98" i="3"/>
  <c r="T98" i="3"/>
  <c r="V90" i="3"/>
  <c r="Y90" i="3"/>
  <c r="T90" i="3"/>
  <c r="V82" i="3"/>
  <c r="Y82" i="3"/>
  <c r="T82" i="3"/>
  <c r="U82" i="3" s="1"/>
  <c r="V74" i="3"/>
  <c r="Y74" i="3"/>
  <c r="T74" i="3"/>
  <c r="V66" i="3"/>
  <c r="Y66" i="3"/>
  <c r="T66" i="3"/>
  <c r="V58" i="3"/>
  <c r="Y58" i="3"/>
  <c r="T58" i="3"/>
  <c r="U58" i="3" s="1"/>
  <c r="V50" i="3"/>
  <c r="Y50" i="3"/>
  <c r="T50" i="3"/>
  <c r="V42" i="3"/>
  <c r="Y42" i="3"/>
  <c r="T42" i="3"/>
  <c r="U42" i="3" s="1"/>
  <c r="V34" i="3"/>
  <c r="Y34" i="3"/>
  <c r="T34" i="3"/>
  <c r="U34" i="3" s="1"/>
  <c r="V26" i="3"/>
  <c r="Y26" i="3"/>
  <c r="T26" i="3"/>
  <c r="V18" i="3"/>
  <c r="Y18" i="3"/>
  <c r="T18" i="3"/>
  <c r="U18" i="3" s="1"/>
  <c r="V10" i="3"/>
  <c r="Y10" i="3"/>
  <c r="T10" i="3"/>
  <c r="U10" i="3" s="1"/>
  <c r="T722" i="3"/>
  <c r="T706" i="3"/>
  <c r="T690" i="3"/>
  <c r="T674" i="3"/>
  <c r="T658" i="3"/>
  <c r="T642" i="3"/>
  <c r="T626" i="3"/>
  <c r="T607" i="3"/>
  <c r="T563" i="3"/>
  <c r="T542" i="3"/>
  <c r="T511" i="3"/>
  <c r="T487" i="3"/>
  <c r="T446" i="3"/>
  <c r="T402" i="3"/>
  <c r="T360" i="3"/>
  <c r="T296" i="3"/>
  <c r="V729" i="3"/>
  <c r="Y729" i="3"/>
  <c r="V721" i="3"/>
  <c r="Y721" i="3"/>
  <c r="V713" i="3"/>
  <c r="Y713" i="3"/>
  <c r="V705" i="3"/>
  <c r="Y705" i="3"/>
  <c r="V697" i="3"/>
  <c r="Y697" i="3"/>
  <c r="V689" i="3"/>
  <c r="Y689" i="3"/>
  <c r="V681" i="3"/>
  <c r="Y681" i="3"/>
  <c r="V673" i="3"/>
  <c r="Y673" i="3"/>
  <c r="V665" i="3"/>
  <c r="Y665" i="3"/>
  <c r="V657" i="3"/>
  <c r="Y657" i="3"/>
  <c r="V649" i="3"/>
  <c r="Y649" i="3"/>
  <c r="V641" i="3"/>
  <c r="Y641" i="3"/>
  <c r="V633" i="3"/>
  <c r="Y633" i="3"/>
  <c r="V625" i="3"/>
  <c r="Y625" i="3"/>
  <c r="V617" i="3"/>
  <c r="Y617" i="3"/>
  <c r="V609" i="3"/>
  <c r="Y609" i="3"/>
  <c r="T609" i="3"/>
  <c r="V601" i="3"/>
  <c r="Y601" i="3"/>
  <c r="T601" i="3"/>
  <c r="V593" i="3"/>
  <c r="Y593" i="3"/>
  <c r="V585" i="3"/>
  <c r="Y585" i="3"/>
  <c r="V577" i="3"/>
  <c r="Y577" i="3"/>
  <c r="T577" i="3"/>
  <c r="V569" i="3"/>
  <c r="Y569" i="3"/>
  <c r="T569" i="3"/>
  <c r="V561" i="3"/>
  <c r="Y561" i="3"/>
  <c r="V553" i="3"/>
  <c r="Y553" i="3"/>
  <c r="V545" i="3"/>
  <c r="Y545" i="3"/>
  <c r="T545" i="3"/>
  <c r="V537" i="3"/>
  <c r="Y537" i="3"/>
  <c r="T537" i="3"/>
  <c r="V529" i="3"/>
  <c r="Y529" i="3"/>
  <c r="V521" i="3"/>
  <c r="Y521" i="3"/>
  <c r="V513" i="3"/>
  <c r="Y513" i="3"/>
  <c r="T513" i="3"/>
  <c r="V505" i="3"/>
  <c r="Y505" i="3"/>
  <c r="T505" i="3"/>
  <c r="V497" i="3"/>
  <c r="Y497" i="3"/>
  <c r="V489" i="3"/>
  <c r="Y489" i="3"/>
  <c r="V481" i="3"/>
  <c r="Y481" i="3"/>
  <c r="T481" i="3"/>
  <c r="V473" i="3"/>
  <c r="Y473" i="3"/>
  <c r="T473" i="3"/>
  <c r="V465" i="3"/>
  <c r="Y465" i="3"/>
  <c r="T465" i="3"/>
  <c r="V457" i="3"/>
  <c r="Y457" i="3"/>
  <c r="V449" i="3"/>
  <c r="Y449" i="3"/>
  <c r="T449" i="3"/>
  <c r="V441" i="3"/>
  <c r="Y441" i="3"/>
  <c r="T441" i="3"/>
  <c r="V433" i="3"/>
  <c r="Y433" i="3"/>
  <c r="T433" i="3"/>
  <c r="V425" i="3"/>
  <c r="Y425" i="3"/>
  <c r="V417" i="3"/>
  <c r="Y417" i="3"/>
  <c r="T417" i="3"/>
  <c r="V409" i="3"/>
  <c r="Y409" i="3"/>
  <c r="T409" i="3"/>
  <c r="V401" i="3"/>
  <c r="Y401" i="3"/>
  <c r="T401" i="3"/>
  <c r="V393" i="3"/>
  <c r="Y393" i="3"/>
  <c r="V385" i="3"/>
  <c r="Y385" i="3"/>
  <c r="T385" i="3"/>
  <c r="V377" i="3"/>
  <c r="Y377" i="3"/>
  <c r="T377" i="3"/>
  <c r="V369" i="3"/>
  <c r="Y369" i="3"/>
  <c r="T369" i="3"/>
  <c r="V361" i="3"/>
  <c r="Y361" i="3"/>
  <c r="V353" i="3"/>
  <c r="Y353" i="3"/>
  <c r="T353" i="3"/>
  <c r="V345" i="3"/>
  <c r="Y345" i="3"/>
  <c r="T345" i="3"/>
  <c r="V337" i="3"/>
  <c r="Y337" i="3"/>
  <c r="T337" i="3"/>
  <c r="V329" i="3"/>
  <c r="Y329" i="3"/>
  <c r="T329" i="3"/>
  <c r="V321" i="3"/>
  <c r="Y321" i="3"/>
  <c r="T321" i="3"/>
  <c r="V313" i="3"/>
  <c r="Y313" i="3"/>
  <c r="T313" i="3"/>
  <c r="V305" i="3"/>
  <c r="Y305" i="3"/>
  <c r="T305" i="3"/>
  <c r="V297" i="3"/>
  <c r="Y297" i="3"/>
  <c r="T297" i="3"/>
  <c r="V289" i="3"/>
  <c r="Y289" i="3"/>
  <c r="T289" i="3"/>
  <c r="V281" i="3"/>
  <c r="Y281" i="3"/>
  <c r="T281" i="3"/>
  <c r="V273" i="3"/>
  <c r="Y273" i="3"/>
  <c r="T273" i="3"/>
  <c r="V265" i="3"/>
  <c r="Y265" i="3"/>
  <c r="T265" i="3"/>
  <c r="V257" i="3"/>
  <c r="Y257" i="3"/>
  <c r="T257" i="3"/>
  <c r="V249" i="3"/>
  <c r="Y249" i="3"/>
  <c r="T249" i="3"/>
  <c r="V241" i="3"/>
  <c r="Y241" i="3"/>
  <c r="T241" i="3"/>
  <c r="V233" i="3"/>
  <c r="Y233" i="3"/>
  <c r="T233" i="3"/>
  <c r="V225" i="3"/>
  <c r="Y225" i="3"/>
  <c r="T225" i="3"/>
  <c r="V217" i="3"/>
  <c r="Y217" i="3"/>
  <c r="T217" i="3"/>
  <c r="V209" i="3"/>
  <c r="Y209" i="3"/>
  <c r="T209" i="3"/>
  <c r="V201" i="3"/>
  <c r="Y201" i="3"/>
  <c r="T201" i="3"/>
  <c r="V193" i="3"/>
  <c r="Y193" i="3"/>
  <c r="T193" i="3"/>
  <c r="V185" i="3"/>
  <c r="Y185" i="3"/>
  <c r="T185" i="3"/>
  <c r="V177" i="3"/>
  <c r="Y177" i="3"/>
  <c r="T177" i="3"/>
  <c r="V169" i="3"/>
  <c r="Y169" i="3"/>
  <c r="T169" i="3"/>
  <c r="V161" i="3"/>
  <c r="Y161" i="3"/>
  <c r="T161" i="3"/>
  <c r="V153" i="3"/>
  <c r="Y153" i="3"/>
  <c r="T153" i="3"/>
  <c r="V145" i="3"/>
  <c r="Y145" i="3"/>
  <c r="T145" i="3"/>
  <c r="V137" i="3"/>
  <c r="Y137" i="3"/>
  <c r="T137" i="3"/>
  <c r="V129" i="3"/>
  <c r="Y129" i="3"/>
  <c r="T129" i="3"/>
  <c r="V121" i="3"/>
  <c r="Y121" i="3"/>
  <c r="T121" i="3"/>
  <c r="V113" i="3"/>
  <c r="Y113" i="3"/>
  <c r="T113" i="3"/>
  <c r="V105" i="3"/>
  <c r="Y105" i="3"/>
  <c r="T105" i="3"/>
  <c r="V97" i="3"/>
  <c r="Y97" i="3"/>
  <c r="T97" i="3"/>
  <c r="V89" i="3"/>
  <c r="Y89" i="3"/>
  <c r="T89" i="3"/>
  <c r="V81" i="3"/>
  <c r="Y81" i="3"/>
  <c r="T81" i="3"/>
  <c r="U81" i="3" s="1"/>
  <c r="V73" i="3"/>
  <c r="Y73" i="3"/>
  <c r="T73" i="3"/>
  <c r="U73" i="3" s="1"/>
  <c r="V65" i="3"/>
  <c r="Y65" i="3"/>
  <c r="T65" i="3"/>
  <c r="U65" i="3" s="1"/>
  <c r="V57" i="3"/>
  <c r="Y57" i="3"/>
  <c r="T57" i="3"/>
  <c r="U57" i="3" s="1"/>
  <c r="V49" i="3"/>
  <c r="Y49" i="3"/>
  <c r="T49" i="3"/>
  <c r="U49" i="3" s="1"/>
  <c r="V41" i="3"/>
  <c r="Y41" i="3"/>
  <c r="T41" i="3"/>
  <c r="V33" i="3"/>
  <c r="Y33" i="3"/>
  <c r="T33" i="3"/>
  <c r="U33" i="3" s="1"/>
  <c r="V25" i="3"/>
  <c r="Y25" i="3"/>
  <c r="T25" i="3"/>
  <c r="V17" i="3"/>
  <c r="Y17" i="3"/>
  <c r="T17" i="3"/>
  <c r="U17" i="3" s="1"/>
  <c r="V9" i="3"/>
  <c r="Y9" i="3"/>
  <c r="T9" i="3"/>
  <c r="U9" i="3" s="1"/>
  <c r="T721" i="3"/>
  <c r="T705" i="3"/>
  <c r="T689" i="3"/>
  <c r="T673" i="3"/>
  <c r="T657" i="3"/>
  <c r="T641" i="3"/>
  <c r="T625" i="3"/>
  <c r="T606" i="3"/>
  <c r="T584" i="3"/>
  <c r="T562" i="3"/>
  <c r="T539" i="3"/>
  <c r="T510" i="3"/>
  <c r="T479" i="3"/>
  <c r="T435" i="3"/>
  <c r="T393" i="3"/>
  <c r="T351" i="3"/>
  <c r="T286" i="3"/>
  <c r="Y8" i="3"/>
  <c r="T8" i="3"/>
  <c r="U8" i="3" s="1"/>
  <c r="D2" i="5"/>
  <c r="D19" i="5"/>
  <c r="D20" i="5"/>
  <c r="D21" i="5"/>
  <c r="D22" i="5"/>
  <c r="D23" i="5"/>
  <c r="D24" i="5"/>
  <c r="D25" i="5"/>
  <c r="D26" i="5"/>
  <c r="D13" i="5"/>
  <c r="D14" i="5"/>
  <c r="D15" i="5"/>
  <c r="D16" i="5"/>
  <c r="D17" i="5"/>
  <c r="D18" i="5"/>
  <c r="D7" i="5"/>
  <c r="D8" i="5"/>
  <c r="D9" i="5"/>
  <c r="D10" i="5"/>
  <c r="D11" i="5"/>
  <c r="D12" i="5"/>
  <c r="D3" i="5"/>
  <c r="D4" i="5"/>
  <c r="D5" i="5"/>
  <c r="D6" i="5"/>
  <c r="W2" i="3" l="1"/>
  <c r="W3" i="3"/>
</calcChain>
</file>

<file path=xl/comments1.xml><?xml version="1.0" encoding="utf-8"?>
<comments xmlns="http://schemas.openxmlformats.org/spreadsheetml/2006/main">
  <authors>
    <author>Flávia Daniela Costa Pinho</author>
  </authors>
  <commentList>
    <comment ref="M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Validar </t>
        </r>
      </text>
    </comment>
    <comment ref="R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Ver porque nem sempre existe moeda</t>
        </r>
      </text>
    </comment>
    <comment ref="S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Ver questão da Hipottota e gamma</t>
        </r>
      </text>
    </comment>
    <comment ref="T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Ver questão da Hipottota e gamma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Ver questão da Hipottota e gamma</t>
        </r>
      </text>
    </comment>
    <comment ref="Z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Será pelo dicionário de titulos</t>
        </r>
      </text>
    </comment>
    <comment ref="AA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Pelo Datalake parece que só existe GF2 e não  Fully Compliant T2 nem CET1 -
Será pelo dicionário de titulos</t>
        </r>
      </text>
    </comment>
  </commentList>
</comments>
</file>

<file path=xl/sharedStrings.xml><?xml version="1.0" encoding="utf-8"?>
<sst xmlns="http://schemas.openxmlformats.org/spreadsheetml/2006/main" count="31487" uniqueCount="1600">
  <si>
    <t>zdeposit</t>
  </si>
  <si>
    <t>zcliente</t>
  </si>
  <si>
    <t>SUM_of_saldo</t>
  </si>
  <si>
    <t>SUM_of_juros</t>
  </si>
  <si>
    <t>cod_contavirt</t>
  </si>
  <si>
    <t>contraparte_i_desc</t>
  </si>
  <si>
    <t>flag_pme</t>
  </si>
  <si>
    <t>empresa_intragrupo</t>
  </si>
  <si>
    <t>tayd91c0_gelem30</t>
  </si>
  <si>
    <t>AVG_of_tx_contrato_pas</t>
  </si>
  <si>
    <t>AVG_of_juros</t>
  </si>
  <si>
    <t>ref_date</t>
  </si>
  <si>
    <t>SUM_of_mcoberto_eu</t>
  </si>
  <si>
    <t>SUM_of_mcoberto_me</t>
  </si>
  <si>
    <t>csector_inst</t>
  </si>
  <si>
    <t>eleg_fund_prop</t>
  </si>
  <si>
    <t>SUM_of_mon_fund_prop</t>
  </si>
  <si>
    <t>termo_estruturado</t>
  </si>
  <si>
    <t>dt_emissao</t>
  </si>
  <si>
    <t>dt_vencim</t>
  </si>
  <si>
    <t>clei</t>
  </si>
  <si>
    <t>EURO</t>
  </si>
  <si>
    <t>P_20</t>
  </si>
  <si>
    <t>instituicoes de credito</t>
  </si>
  <si>
    <t>1</t>
  </si>
  <si>
    <t>OPEN BANK SANTANDER CONSUMER, S.A.</t>
  </si>
  <si>
    <t>P_21</t>
  </si>
  <si>
    <t>outras empresas nao financeiras</t>
  </si>
  <si>
    <t>Taxageste</t>
  </si>
  <si>
    <t>P_23</t>
  </si>
  <si>
    <t>HIPOTOTTA Nº 4 PLC</t>
  </si>
  <si>
    <t>ISBAN - SUC PORTUGAL</t>
  </si>
  <si>
    <t>000000000000000</t>
  </si>
  <si>
    <t>8046077493</t>
  </si>
  <si>
    <t>outras instituicoes financeiras</t>
  </si>
  <si>
    <t>Totta Seguros - Comp. Seg. Vida, SA.</t>
  </si>
  <si>
    <t>S128</t>
  </si>
  <si>
    <t>54930006K2IUPA083C07</t>
  </si>
  <si>
    <t>7400066405</t>
  </si>
  <si>
    <t>SANTANDER CONSUMER FINANCE, MADRID</t>
  </si>
  <si>
    <t>000001000000000</t>
  </si>
  <si>
    <t>DOLAR AMERICANO</t>
  </si>
  <si>
    <t>8037938734</t>
  </si>
  <si>
    <t>SANTANDER PENSOES</t>
  </si>
  <si>
    <t>GESBAN SERVICIOS A. GLOBALES SA - SUC PORTUGAL</t>
  </si>
  <si>
    <t>TottaUrbe</t>
  </si>
  <si>
    <t>000003000000000</t>
  </si>
  <si>
    <t>INTERBANCO SA</t>
  </si>
  <si>
    <t>SANTANDER CONSUMER SERV(PSA GESTAO,ALUGUER VEICUL)</t>
  </si>
  <si>
    <t>BANCO SANTANDER PARIS</t>
  </si>
  <si>
    <t>000002000000000</t>
  </si>
  <si>
    <t>9002304663</t>
  </si>
  <si>
    <t>Santander  SGFIM</t>
  </si>
  <si>
    <t>POPULAR SEGUROS - COMPANHIA DE SEGUROS, SA</t>
  </si>
  <si>
    <t>Santander Consumer Finance, S.A.</t>
  </si>
  <si>
    <t>7400685089</t>
  </si>
  <si>
    <t>NOVIMOVEST</t>
  </si>
  <si>
    <t>CONSULTEAM-CONSULTORES GESTAO,SA</t>
  </si>
  <si>
    <t>SANTANDER SECURITIES SERVICES</t>
  </si>
  <si>
    <t>ABBEY NATIONAL PLC</t>
  </si>
  <si>
    <t>SANTANDER GLOBAL THECHNOLOGY, S.L., SOCIEDAD UNIPE</t>
  </si>
  <si>
    <t>SANTANDER TOTTA, SGPS, SA</t>
  </si>
  <si>
    <t>BCSH (SUISSE)</t>
  </si>
  <si>
    <t>GAMMA - SOCIEDADE DE TITULIZACAO DE CREDITOS</t>
  </si>
  <si>
    <t>AEGON SANTANDER VIDA PORTUGAL</t>
  </si>
  <si>
    <t>RETAMA REAL ESTATE</t>
  </si>
  <si>
    <t>BSCH-Banco Santander Central Hispano</t>
  </si>
  <si>
    <t>SANTANDER CENTRAL HISPANO MADRID</t>
  </si>
  <si>
    <t>CACEIS BANK, GERMANY BRANCH</t>
  </si>
  <si>
    <t>Totta Ireland, PLC</t>
  </si>
  <si>
    <t>Portal Universia</t>
  </si>
  <si>
    <t>UCI MEDIACAO DE SEGUROS, UNIPESSOAL LDA.</t>
  </si>
  <si>
    <t>UNION DE CREDITOS INMOBILIARIOS, SA - SUC.PORTUGAL</t>
  </si>
  <si>
    <t>GAMMA SOC TITULARIZACAO CREDITOS, SA</t>
  </si>
  <si>
    <t>HIPOTOTTA 5 PLC</t>
  </si>
  <si>
    <t>IBERICA DE COMPRAS CORPORATIVAS - SUC EM PORTUGAL</t>
  </si>
  <si>
    <t>GEOBAN SA SUCURSAL EM PORTUGAL</t>
  </si>
  <si>
    <t>AEGON SANTANDER NAO VIDA PORTUGAL</t>
  </si>
  <si>
    <t>Banco Santander Brasil S.A.</t>
  </si>
  <si>
    <t>LIBRA INGLESA</t>
  </si>
  <si>
    <t>C_36</t>
  </si>
  <si>
    <t>BANCO SANTANDER TOTTA SA</t>
  </si>
  <si>
    <t>PORTUGAL</t>
  </si>
  <si>
    <t>N/A</t>
  </si>
  <si>
    <t>Nao estruturada</t>
  </si>
  <si>
    <t>PTBSRHOE0025000</t>
  </si>
  <si>
    <t>P_22</t>
  </si>
  <si>
    <t>C_33</t>
  </si>
  <si>
    <t>C_31</t>
  </si>
  <si>
    <t>PTBSRLOM0029000</t>
  </si>
  <si>
    <t>PTBSRNOM0019000</t>
  </si>
  <si>
    <t>PTBSROOM0018000</t>
  </si>
  <si>
    <t>PTBSRKOM0020000</t>
  </si>
  <si>
    <t>PTBSRJOM0023000</t>
  </si>
  <si>
    <t>PTBSRGOM0034000</t>
  </si>
  <si>
    <t>PTBSRDOE0029000</t>
  </si>
  <si>
    <t>PTBSRMOM0028000</t>
  </si>
  <si>
    <t>PTBSRFOE0019000</t>
  </si>
  <si>
    <t>Columns</t>
  </si>
  <si>
    <t>Rows</t>
  </si>
  <si>
    <t>0100</t>
  </si>
  <si>
    <t>0110</t>
  </si>
  <si>
    <t>0120</t>
  </si>
  <si>
    <t>0130</t>
  </si>
  <si>
    <t>0140</t>
  </si>
  <si>
    <t>0150</t>
  </si>
  <si>
    <t>0160</t>
  </si>
  <si>
    <t>0170</t>
  </si>
  <si>
    <t>0180</t>
  </si>
  <si>
    <t>0190</t>
  </si>
  <si>
    <t>Number</t>
  </si>
  <si>
    <t>Reconciliation with aggregated data</t>
  </si>
  <si>
    <t>Intragroup liabilities</t>
  </si>
  <si>
    <t>Line</t>
  </si>
  <si>
    <t>Column</t>
  </si>
  <si>
    <t>Insolvency ranking</t>
  </si>
  <si>
    <t>Contract identifier</t>
  </si>
  <si>
    <t>Entity name of lending entity</t>
  </si>
  <si>
    <t>Identifier of Lending Entity (preferably LEI)</t>
  </si>
  <si>
    <t>Type of identifier</t>
  </si>
  <si>
    <t>Relationship of lending entity with issuing entity</t>
  </si>
  <si>
    <t>Is lending entity included in the resolution group of reporting entity?</t>
  </si>
  <si>
    <t>Governing law</t>
  </si>
  <si>
    <t>If third country, contractual recognition</t>
  </si>
  <si>
    <t>Outstanding principal amount</t>
  </si>
  <si>
    <t>Accrued interest</t>
  </si>
  <si>
    <t>Currency</t>
  </si>
  <si>
    <t>Issuance date</t>
  </si>
  <si>
    <t>Earliest redemption date</t>
  </si>
  <si>
    <t>Legal maturity</t>
  </si>
  <si>
    <t>Secured/unsecured</t>
  </si>
  <si>
    <t>Amount of pledge, lien or collateral</t>
  </si>
  <si>
    <t>Guarantor if applicable</t>
  </si>
  <si>
    <t>Structured or other Non-Standard Terms</t>
  </si>
  <si>
    <t>Amount meeting the conditions for Internal MREL eligibility</t>
  </si>
  <si>
    <t>Qualifying as own funds</t>
  </si>
  <si>
    <t>Amount Included in own funds, taking into account phase-out as applicable</t>
  </si>
  <si>
    <t>0010</t>
  </si>
  <si>
    <t>0020</t>
  </si>
  <si>
    <t>0021</t>
  </si>
  <si>
    <t>0030</t>
  </si>
  <si>
    <t>0040</t>
  </si>
  <si>
    <t>0045</t>
  </si>
  <si>
    <t>0050</t>
  </si>
  <si>
    <t>0053</t>
  </si>
  <si>
    <t>0055</t>
  </si>
  <si>
    <t>0057</t>
  </si>
  <si>
    <t>0060</t>
  </si>
  <si>
    <t>0070</t>
  </si>
  <si>
    <t>0080</t>
  </si>
  <si>
    <t>0090</t>
  </si>
  <si>
    <t>0175</t>
  </si>
  <si>
    <t>Row ID (Intragroup liability)</t>
  </si>
  <si>
    <t>c005x   - Other financial corporations</t>
  </si>
  <si>
    <t>c006x   - Insurance firms &amp; pension funds</t>
  </si>
  <si>
    <t>Type of identifier, other than LEI or MFI code</t>
  </si>
  <si>
    <t>Instruções</t>
  </si>
  <si>
    <t>3- Carregar no button</t>
  </si>
  <si>
    <t>4- Se a macro der erro, verificar que a sheet "Intragroup liabilities" não tem filtros e recomeçar do inicio</t>
  </si>
  <si>
    <t>c002x   - Micro &amp; SME</t>
  </si>
  <si>
    <t>Valores a zero</t>
  </si>
  <si>
    <t>c003x   - Corporates</t>
  </si>
  <si>
    <t>tayd91c0_gelem301</t>
  </si>
  <si>
    <t>035600000000000</t>
  </si>
  <si>
    <t>7400615058</t>
  </si>
  <si>
    <t>345500000000000</t>
  </si>
  <si>
    <t>026700000000000</t>
  </si>
  <si>
    <t>2101355138</t>
  </si>
  <si>
    <t>037900000000000</t>
  </si>
  <si>
    <t>029100000000000</t>
  </si>
  <si>
    <t>7400987939</t>
  </si>
  <si>
    <t>023200000000000</t>
  </si>
  <si>
    <t>366000000000000</t>
  </si>
  <si>
    <t>038500000000000</t>
  </si>
  <si>
    <t>9001910086</t>
  </si>
  <si>
    <t>038000000000000</t>
  </si>
  <si>
    <t>038800000000000</t>
  </si>
  <si>
    <t>033200000000000</t>
  </si>
  <si>
    <t>351500000000000</t>
  </si>
  <si>
    <t>355200000000000</t>
  </si>
  <si>
    <t>023400000000000</t>
  </si>
  <si>
    <t>382000000000000</t>
  </si>
  <si>
    <t>024600000000000</t>
  </si>
  <si>
    <t>036900000000000</t>
  </si>
  <si>
    <t>037200000000000</t>
  </si>
  <si>
    <t>027400000000000</t>
  </si>
  <si>
    <t>038900000000000</t>
  </si>
  <si>
    <t>039200000000000</t>
  </si>
  <si>
    <t>028300000000000</t>
  </si>
  <si>
    <t>028800000000000</t>
  </si>
  <si>
    <t>333500000000000</t>
  </si>
  <si>
    <t>031200000000000</t>
  </si>
  <si>
    <t>023100000000000</t>
  </si>
  <si>
    <t>033400000000000</t>
  </si>
  <si>
    <t>034100000000000</t>
  </si>
  <si>
    <t>350500000000000</t>
  </si>
  <si>
    <t>023300000000000</t>
  </si>
  <si>
    <t>358500000000000</t>
  </si>
  <si>
    <t>376000000000000</t>
  </si>
  <si>
    <t>375100000000000</t>
  </si>
  <si>
    <t>023500000000000</t>
  </si>
  <si>
    <t>8046556500</t>
  </si>
  <si>
    <t>035800000000000</t>
  </si>
  <si>
    <t>8046273535</t>
  </si>
  <si>
    <t>036700000000000</t>
  </si>
  <si>
    <t>7400416354</t>
  </si>
  <si>
    <t>037400000000000</t>
  </si>
  <si>
    <t>038100000000000</t>
  </si>
  <si>
    <t>038600000000000</t>
  </si>
  <si>
    <t>027800000000000</t>
  </si>
  <si>
    <t>039000000000000</t>
  </si>
  <si>
    <t>039300000000000</t>
  </si>
  <si>
    <t>325000000000000</t>
  </si>
  <si>
    <t>5100262318</t>
  </si>
  <si>
    <t>033300000000000</t>
  </si>
  <si>
    <t>030800000000000</t>
  </si>
  <si>
    <t>7400781266</t>
  </si>
  <si>
    <t>342000000000000</t>
  </si>
  <si>
    <t>343400000000000</t>
  </si>
  <si>
    <t>367000000000000</t>
  </si>
  <si>
    <t>348000000000000</t>
  </si>
  <si>
    <t>7401393942</t>
  </si>
  <si>
    <t>353000000000000</t>
  </si>
  <si>
    <t>359000000000000</t>
  </si>
  <si>
    <t>357000000000000</t>
  </si>
  <si>
    <t>7400315551</t>
  </si>
  <si>
    <t>360500000000000</t>
  </si>
  <si>
    <t>035100000000000</t>
  </si>
  <si>
    <t>367500000000000</t>
  </si>
  <si>
    <t>378500000000000</t>
  </si>
  <si>
    <t>462600000000000</t>
  </si>
  <si>
    <t>386000000000000</t>
  </si>
  <si>
    <t>035500000000000</t>
  </si>
  <si>
    <t>026500000000000</t>
  </si>
  <si>
    <t>035700000000000</t>
  </si>
  <si>
    <t>035900000000000</t>
  </si>
  <si>
    <t>036400000000000</t>
  </si>
  <si>
    <t>023700000000000</t>
  </si>
  <si>
    <t>023800000000000</t>
  </si>
  <si>
    <t>037100000000000</t>
  </si>
  <si>
    <t>027200000000000</t>
  </si>
  <si>
    <t>037700000000000</t>
  </si>
  <si>
    <t>037600000000000</t>
  </si>
  <si>
    <t>038300000000000</t>
  </si>
  <si>
    <t>038200000000000</t>
  </si>
  <si>
    <t>027600000000000</t>
  </si>
  <si>
    <t>038700000000000</t>
  </si>
  <si>
    <t>028400000000000</t>
  </si>
  <si>
    <t>039100000000000</t>
  </si>
  <si>
    <t>311000000000000</t>
  </si>
  <si>
    <t>028100000000000</t>
  </si>
  <si>
    <t>028200000000000</t>
  </si>
  <si>
    <t>024700000000000</t>
  </si>
  <si>
    <t>322000000000000</t>
  </si>
  <si>
    <t>024800000000000</t>
  </si>
  <si>
    <t>028500000000000</t>
  </si>
  <si>
    <t>028600000000000</t>
  </si>
  <si>
    <t>329500000000000</t>
  </si>
  <si>
    <t>028900000000000</t>
  </si>
  <si>
    <t>025100000000000</t>
  </si>
  <si>
    <t>347000000000000</t>
  </si>
  <si>
    <t>025200000000000</t>
  </si>
  <si>
    <t>030900000000000</t>
  </si>
  <si>
    <t>337700000000000</t>
  </si>
  <si>
    <t>031900000000000</t>
  </si>
  <si>
    <t>025300000000000</t>
  </si>
  <si>
    <t>033100000000000</t>
  </si>
  <si>
    <t>033700000000000</t>
  </si>
  <si>
    <t>025400000000000</t>
  </si>
  <si>
    <t>345800000000000</t>
  </si>
  <si>
    <t>033500000000000</t>
  </si>
  <si>
    <t>025500000000000</t>
  </si>
  <si>
    <t>344500000000000</t>
  </si>
  <si>
    <t>346000000000000</t>
  </si>
  <si>
    <t>025600000000000</t>
  </si>
  <si>
    <t>349000000000000</t>
  </si>
  <si>
    <t>356000000000000</t>
  </si>
  <si>
    <t>352000000000000</t>
  </si>
  <si>
    <t>025700000000000</t>
  </si>
  <si>
    <t>354000000000000</t>
  </si>
  <si>
    <t>034600000000000</t>
  </si>
  <si>
    <t>356400000000000</t>
  </si>
  <si>
    <t>025800000000000</t>
  </si>
  <si>
    <t>358000000000000</t>
  </si>
  <si>
    <t>366500000000000</t>
  </si>
  <si>
    <t>026000000000000</t>
  </si>
  <si>
    <t>026800000000000</t>
  </si>
  <si>
    <t>026100000000000</t>
  </si>
  <si>
    <t>370200000000000</t>
  </si>
  <si>
    <t>384000000000000</t>
  </si>
  <si>
    <t>026200000000000</t>
  </si>
  <si>
    <t>379500000000000</t>
  </si>
  <si>
    <t>036200000000000</t>
  </si>
  <si>
    <t>026300000000000</t>
  </si>
  <si>
    <t>387000000000000</t>
  </si>
  <si>
    <t>026400000000000</t>
  </si>
  <si>
    <t>037500000000000</t>
  </si>
  <si>
    <t>039400000000000</t>
  </si>
  <si>
    <t>036800000000000</t>
  </si>
  <si>
    <t>027500000000000</t>
  </si>
  <si>
    <t>026900000000000</t>
  </si>
  <si>
    <t>037000000000000</t>
  </si>
  <si>
    <t>037300000000000</t>
  </si>
  <si>
    <t>038400000000000</t>
  </si>
  <si>
    <t>024400000000000</t>
  </si>
  <si>
    <t>325900000000000</t>
  </si>
  <si>
    <t>314000000000000</t>
  </si>
  <si>
    <t>312500000000000</t>
  </si>
  <si>
    <t>000300000000000</t>
  </si>
  <si>
    <t>318500000000000</t>
  </si>
  <si>
    <t>3481003857</t>
  </si>
  <si>
    <t>338500000000000</t>
  </si>
  <si>
    <t>028700000000000</t>
  </si>
  <si>
    <t>327200000000000</t>
  </si>
  <si>
    <t>024900000000000</t>
  </si>
  <si>
    <t>000800000000000</t>
  </si>
  <si>
    <t>025000000000000</t>
  </si>
  <si>
    <t>029000000000000</t>
  </si>
  <si>
    <t>331000000000000</t>
  </si>
  <si>
    <t>034300000000000</t>
  </si>
  <si>
    <t>7400772356</t>
  </si>
  <si>
    <t>336500000000000</t>
  </si>
  <si>
    <t>7400939384</t>
  </si>
  <si>
    <t>6511000031</t>
  </si>
  <si>
    <t>340000000000000</t>
  </si>
  <si>
    <t>7400886823</t>
  </si>
  <si>
    <t>343500000000000</t>
  </si>
  <si>
    <t>344600000000000</t>
  </si>
  <si>
    <t>033800000000000</t>
  </si>
  <si>
    <t>346500000000000</t>
  </si>
  <si>
    <t>353500000000000</t>
  </si>
  <si>
    <t>033900000000000</t>
  </si>
  <si>
    <t>349500000000000</t>
  </si>
  <si>
    <t>352500000000000</t>
  </si>
  <si>
    <t>357600000000000</t>
  </si>
  <si>
    <t>355000000000000</t>
  </si>
  <si>
    <t>385500000000000</t>
  </si>
  <si>
    <t>355500000000000</t>
  </si>
  <si>
    <t>034200000000000</t>
  </si>
  <si>
    <t>358100000000000</t>
  </si>
  <si>
    <t>358800000000000</t>
  </si>
  <si>
    <t>359500000000000</t>
  </si>
  <si>
    <t>369400000000000</t>
  </si>
  <si>
    <t>363300000000000</t>
  </si>
  <si>
    <t>365700000000000</t>
  </si>
  <si>
    <t>034700000000000</t>
  </si>
  <si>
    <t>379000000000000</t>
  </si>
  <si>
    <t>034800000000000</t>
  </si>
  <si>
    <t>373800000000000</t>
  </si>
  <si>
    <t>375500000000000</t>
  </si>
  <si>
    <t>377500000000000</t>
  </si>
  <si>
    <t>386500000000000</t>
  </si>
  <si>
    <t>381500000000000</t>
  </si>
  <si>
    <t>382500000000000</t>
  </si>
  <si>
    <t>035200000000000</t>
  </si>
  <si>
    <t>035300000000000</t>
  </si>
  <si>
    <t>388000000000000</t>
  </si>
  <si>
    <t>028000000000000</t>
  </si>
  <si>
    <t>023600000000000</t>
  </si>
  <si>
    <t>8041492238</t>
  </si>
  <si>
    <t>026600000000000</t>
  </si>
  <si>
    <t>8044901277</t>
  </si>
  <si>
    <t>036300000000000</t>
  </si>
  <si>
    <t>7401175518</t>
  </si>
  <si>
    <t>213800DS888O1NMGEJ90</t>
  </si>
  <si>
    <t>7400416333</t>
  </si>
  <si>
    <t>036500000000000</t>
  </si>
  <si>
    <t>036600000000000</t>
  </si>
  <si>
    <t>027000000000000</t>
  </si>
  <si>
    <t>027300000000000</t>
  </si>
  <si>
    <t>023900000000000</t>
  </si>
  <si>
    <t>027100000000000</t>
  </si>
  <si>
    <t>039500000000000</t>
  </si>
  <si>
    <t>024300000000000</t>
  </si>
  <si>
    <t>024100000000000</t>
  </si>
  <si>
    <t>000000000114001</t>
  </si>
  <si>
    <t>7400419150</t>
  </si>
  <si>
    <t>027700000000000</t>
  </si>
  <si>
    <t>024200000000000</t>
  </si>
  <si>
    <t>7400456469</t>
  </si>
  <si>
    <t>323000000000000</t>
  </si>
  <si>
    <t>343000000000000</t>
  </si>
  <si>
    <t>7400507283</t>
  </si>
  <si>
    <t>317500000000000</t>
  </si>
  <si>
    <t>039600000000000</t>
  </si>
  <si>
    <t>320000000000000</t>
  </si>
  <si>
    <t>310500000000000</t>
  </si>
  <si>
    <t>312000000000000</t>
  </si>
  <si>
    <t>310000000000000</t>
  </si>
  <si>
    <t>313500000000000</t>
  </si>
  <si>
    <t>311500000000000</t>
  </si>
  <si>
    <t>324500000000000</t>
  </si>
  <si>
    <t>316000000000000</t>
  </si>
  <si>
    <t>314500000000000</t>
  </si>
  <si>
    <t>032000000000000</t>
  </si>
  <si>
    <t>317800000000000</t>
  </si>
  <si>
    <t>316500000000000</t>
  </si>
  <si>
    <t>319100000000000</t>
  </si>
  <si>
    <t>328400000000000</t>
  </si>
  <si>
    <t>320500000000000</t>
  </si>
  <si>
    <t>319500000000000</t>
  </si>
  <si>
    <t>322300000000000</t>
  </si>
  <si>
    <t>321100000000000</t>
  </si>
  <si>
    <t>323500000000000</t>
  </si>
  <si>
    <t>7400760971</t>
  </si>
  <si>
    <t>324000000000000</t>
  </si>
  <si>
    <t>333000000000000</t>
  </si>
  <si>
    <t>324700000000000</t>
  </si>
  <si>
    <t>326500000000000</t>
  </si>
  <si>
    <t>325500000000000</t>
  </si>
  <si>
    <t>328000000000000</t>
  </si>
  <si>
    <t>337500000000000</t>
  </si>
  <si>
    <t>329000000000000</t>
  </si>
  <si>
    <t>327500000000000</t>
  </si>
  <si>
    <t>330000000000000</t>
  </si>
  <si>
    <t>330500000000000</t>
  </si>
  <si>
    <t>332000000000000</t>
  </si>
  <si>
    <t>341000000000000</t>
  </si>
  <si>
    <t>331600000000000</t>
  </si>
  <si>
    <t>332800000000000</t>
  </si>
  <si>
    <t>334100000000000</t>
  </si>
  <si>
    <t>336000000000000</t>
  </si>
  <si>
    <t>334500000000000</t>
  </si>
  <si>
    <t>337000000000000</t>
  </si>
  <si>
    <t>338000000000000</t>
  </si>
  <si>
    <t>378000000000000</t>
  </si>
  <si>
    <t>339500000000000</t>
  </si>
  <si>
    <t>6511000505</t>
  </si>
  <si>
    <t>340500000000000</t>
  </si>
  <si>
    <t>350000000000000</t>
  </si>
  <si>
    <t>341500000000000</t>
  </si>
  <si>
    <t>033600000000000</t>
  </si>
  <si>
    <t>342200000000000</t>
  </si>
  <si>
    <t>025900000000000</t>
  </si>
  <si>
    <t>7401229362</t>
  </si>
  <si>
    <t>351000000000000</t>
  </si>
  <si>
    <t>034000000000000</t>
  </si>
  <si>
    <t>034900000000000</t>
  </si>
  <si>
    <t>354500000000000</t>
  </si>
  <si>
    <t>8000176024</t>
  </si>
  <si>
    <t>7401397705</t>
  </si>
  <si>
    <t>374000000000000</t>
  </si>
  <si>
    <t>034500000000000</t>
  </si>
  <si>
    <t>362100000000000</t>
  </si>
  <si>
    <t>364500000000000</t>
  </si>
  <si>
    <t>036100000000000</t>
  </si>
  <si>
    <t>368200000000000</t>
  </si>
  <si>
    <t>8000391312</t>
  </si>
  <si>
    <t>035000000000000</t>
  </si>
  <si>
    <t>376500000000000</t>
  </si>
  <si>
    <t>381000000000000</t>
  </si>
  <si>
    <t>7400416227</t>
  </si>
  <si>
    <t>385000000000000</t>
  </si>
  <si>
    <t>7401276246</t>
  </si>
  <si>
    <t>9598001GSAW026UNLE02</t>
  </si>
  <si>
    <t>8027891356</t>
  </si>
  <si>
    <t>389000000000000</t>
  </si>
  <si>
    <t>7401276238</t>
  </si>
  <si>
    <t>959800S4Y2DCN7EVAG59</t>
  </si>
  <si>
    <t>036000000000000</t>
  </si>
  <si>
    <t>534000000000000</t>
  </si>
  <si>
    <t>315500000000000</t>
  </si>
  <si>
    <t>XS0412478439000</t>
  </si>
  <si>
    <t>PTGMMDOM0009000</t>
  </si>
  <si>
    <t>XS0348692277000</t>
  </si>
  <si>
    <t>PTCPP0AM0007000</t>
  </si>
  <si>
    <t>XS0395876377000</t>
  </si>
  <si>
    <t>Non-structured/Vanilla</t>
  </si>
  <si>
    <t>No</t>
  </si>
  <si>
    <t>LEI code</t>
  </si>
  <si>
    <t>Portugal</t>
  </si>
  <si>
    <t>Not applicable (Contractual recognition of bail-in powers)</t>
  </si>
  <si>
    <t>Tipo de cliente</t>
  </si>
  <si>
    <t>Montante coberto</t>
  </si>
  <si>
    <t>Montante não coberto</t>
  </si>
  <si>
    <t>C lei</t>
  </si>
  <si>
    <t>Euro</t>
  </si>
  <si>
    <t>st_sgps_portugal_ifrs</t>
  </si>
  <si>
    <t>E</t>
  </si>
  <si>
    <t>x</t>
  </si>
  <si>
    <t>false</t>
  </si>
  <si>
    <t>true</t>
  </si>
  <si>
    <t>T 03.01 - Intragroup liabilities</t>
  </si>
  <si>
    <t>c004x   - Institutions</t>
  </si>
  <si>
    <t>r0110 - Covered deposits (BRRD art. 44/2/a)</t>
  </si>
  <si>
    <t>P_27.1</t>
  </si>
  <si>
    <t>0000046859</t>
  </si>
  <si>
    <t>Sucursal BSCH Frankfurt</t>
  </si>
  <si>
    <t>227837360000000</t>
  </si>
  <si>
    <t>962304820246870</t>
  </si>
  <si>
    <t>P_30.3</t>
  </si>
  <si>
    <t>962304820163410</t>
  </si>
  <si>
    <t>962304820277500</t>
  </si>
  <si>
    <t>599904815307500</t>
  </si>
  <si>
    <t>962304820272570</t>
  </si>
  <si>
    <t>962304820288710</t>
  </si>
  <si>
    <t>962304820307850</t>
  </si>
  <si>
    <t>962304820307340</t>
  </si>
  <si>
    <t>262304820025720</t>
  </si>
  <si>
    <t>262304840018720</t>
  </si>
  <si>
    <t>262304840019840</t>
  </si>
  <si>
    <t>262304840026320</t>
  </si>
  <si>
    <t>599904815306540</t>
  </si>
  <si>
    <t>962304820132350</t>
  </si>
  <si>
    <t>962304820211210</t>
  </si>
  <si>
    <t>962304820242890</t>
  </si>
  <si>
    <t>962304820250510</t>
  </si>
  <si>
    <t>962304820267450</t>
  </si>
  <si>
    <t>962304820273750</t>
  </si>
  <si>
    <t>962304820309270</t>
  </si>
  <si>
    <t>962304820321330</t>
  </si>
  <si>
    <t>962304820317020</t>
  </si>
  <si>
    <t>962304820325080</t>
  </si>
  <si>
    <t>962304870326550</t>
  </si>
  <si>
    <t>0000235696</t>
  </si>
  <si>
    <t>SANTANDER CONSUMER BANK AG - MOENCHENGLADBACH</t>
  </si>
  <si>
    <t>262304840021030</t>
  </si>
  <si>
    <t>262304840020780</t>
  </si>
  <si>
    <t>262304840022960</t>
  </si>
  <si>
    <t>362304820959710</t>
  </si>
  <si>
    <t>599904815307300</t>
  </si>
  <si>
    <t>962304820151190</t>
  </si>
  <si>
    <t>962304820037810</t>
  </si>
  <si>
    <t>962304820150970</t>
  </si>
  <si>
    <t>962304820309020</t>
  </si>
  <si>
    <t>962304820205570</t>
  </si>
  <si>
    <t>162304820739370</t>
  </si>
  <si>
    <t>962304820232660</t>
  </si>
  <si>
    <t>7400416271</t>
  </si>
  <si>
    <t>ABBEY NATIONAL FINANTIAL PRODUCTS</t>
  </si>
  <si>
    <t>962304820255470</t>
  </si>
  <si>
    <t>7400930664</t>
  </si>
  <si>
    <t>BANCO SANTANDER, SA</t>
  </si>
  <si>
    <t>962304820272600</t>
  </si>
  <si>
    <t>962304820275080</t>
  </si>
  <si>
    <t>962304820282740</t>
  </si>
  <si>
    <t>962304820287070</t>
  </si>
  <si>
    <t>962304820300790</t>
  </si>
  <si>
    <t>962304820291450</t>
  </si>
  <si>
    <t>224419050000000</t>
  </si>
  <si>
    <t>227837420000000</t>
  </si>
  <si>
    <t>962304820306090</t>
  </si>
  <si>
    <t>962304820309840</t>
  </si>
  <si>
    <t>962304820309470</t>
  </si>
  <si>
    <t>962304820311230</t>
  </si>
  <si>
    <t>962304820319600</t>
  </si>
  <si>
    <t>962304820324540</t>
  </si>
  <si>
    <t>262304840018380</t>
  </si>
  <si>
    <t>262304820025400</t>
  </si>
  <si>
    <t>262304820026620</t>
  </si>
  <si>
    <t>262304820027080</t>
  </si>
  <si>
    <t>262304820026870</t>
  </si>
  <si>
    <t>262304840019610</t>
  </si>
  <si>
    <t>262304840020020</t>
  </si>
  <si>
    <t>262304840020050</t>
  </si>
  <si>
    <t>262304840022010</t>
  </si>
  <si>
    <t>262304840021200</t>
  </si>
  <si>
    <t>262304840022210</t>
  </si>
  <si>
    <t>262304880020300</t>
  </si>
  <si>
    <t>262304880023930</t>
  </si>
  <si>
    <t>262304840015490</t>
  </si>
  <si>
    <t>362304820963130</t>
  </si>
  <si>
    <t>362304820767670</t>
  </si>
  <si>
    <t>599904815306730</t>
  </si>
  <si>
    <t>362304820864440</t>
  </si>
  <si>
    <t>362304841016010</t>
  </si>
  <si>
    <t>962304820251290</t>
  </si>
  <si>
    <t>962304820072940</t>
  </si>
  <si>
    <t>599904815306920</t>
  </si>
  <si>
    <t>599904833903700</t>
  </si>
  <si>
    <t>962304820028010</t>
  </si>
  <si>
    <t>962304820111240</t>
  </si>
  <si>
    <t>962304820225180</t>
  </si>
  <si>
    <t>962304820153890</t>
  </si>
  <si>
    <t>262304820022820</t>
  </si>
  <si>
    <t>962304820200900</t>
  </si>
  <si>
    <t>962304820216980</t>
  </si>
  <si>
    <t>962304820241980</t>
  </si>
  <si>
    <t>962304820250610</t>
  </si>
  <si>
    <t>962304820252720</t>
  </si>
  <si>
    <t>962304820260590</t>
  </si>
  <si>
    <t>962304820268980</t>
  </si>
  <si>
    <t>962304820272510</t>
  </si>
  <si>
    <t>962304820272590</t>
  </si>
  <si>
    <t>162304840071020</t>
  </si>
  <si>
    <t>962304820273560</t>
  </si>
  <si>
    <t>162304848005620</t>
  </si>
  <si>
    <t>962304820276890</t>
  </si>
  <si>
    <t>962304820280090</t>
  </si>
  <si>
    <t>162304880071650</t>
  </si>
  <si>
    <t>962304820295820</t>
  </si>
  <si>
    <t>162304888017860</t>
  </si>
  <si>
    <t>962304820287830</t>
  </si>
  <si>
    <t>962304820290020</t>
  </si>
  <si>
    <t>218834500000000</t>
  </si>
  <si>
    <t>962304820306080</t>
  </si>
  <si>
    <t>262304820026980</t>
  </si>
  <si>
    <t>262304820011790</t>
  </si>
  <si>
    <t>962304820307860</t>
  </si>
  <si>
    <t>262304820019730</t>
  </si>
  <si>
    <t>962304820309480</t>
  </si>
  <si>
    <t>262304840018860</t>
  </si>
  <si>
    <t>962304820311040</t>
  </si>
  <si>
    <t>962304820326030</t>
  </si>
  <si>
    <t>262304820022810</t>
  </si>
  <si>
    <t>962304820320590</t>
  </si>
  <si>
    <t>262304820022850</t>
  </si>
  <si>
    <t>962304820324550</t>
  </si>
  <si>
    <t>262304820023080</t>
  </si>
  <si>
    <t>962304820334150</t>
  </si>
  <si>
    <t>7401536276</t>
  </si>
  <si>
    <t>BANK ZACHODNI WBK SA</t>
  </si>
  <si>
    <t>962304820336320</t>
  </si>
  <si>
    <t>262304820023840</t>
  </si>
  <si>
    <t>962304870323050</t>
  </si>
  <si>
    <t>962304870327990</t>
  </si>
  <si>
    <t>262304820024990</t>
  </si>
  <si>
    <t>962304880165360</t>
  </si>
  <si>
    <t>262304840019270</t>
  </si>
  <si>
    <t>262304840018520</t>
  </si>
  <si>
    <t>262304840018240</t>
  </si>
  <si>
    <t>262304840018430</t>
  </si>
  <si>
    <t>262304840019810</t>
  </si>
  <si>
    <t>262304840018800</t>
  </si>
  <si>
    <t>262304840018920</t>
  </si>
  <si>
    <t>262304840019020</t>
  </si>
  <si>
    <t>262304840020120</t>
  </si>
  <si>
    <t>262304840019410</t>
  </si>
  <si>
    <t>262304840019570</t>
  </si>
  <si>
    <t>262304840022330</t>
  </si>
  <si>
    <t>262304840019830</t>
  </si>
  <si>
    <t>262304840019910</t>
  </si>
  <si>
    <t>262304820025410</t>
  </si>
  <si>
    <t>362304820801370</t>
  </si>
  <si>
    <t>362304820777020</t>
  </si>
  <si>
    <t>962304820139030</t>
  </si>
  <si>
    <t>362304820798420</t>
  </si>
  <si>
    <t>362304820812140</t>
  </si>
  <si>
    <t>362304820908010</t>
  </si>
  <si>
    <t>962304840171880</t>
  </si>
  <si>
    <t>399904875248090</t>
  </si>
  <si>
    <t>262304820027220</t>
  </si>
  <si>
    <t>599904815306350</t>
  </si>
  <si>
    <t>599904815307110</t>
  </si>
  <si>
    <t>962304820167570</t>
  </si>
  <si>
    <t>599904815306400</t>
  </si>
  <si>
    <t>599904836417420</t>
  </si>
  <si>
    <t>599904815306690</t>
  </si>
  <si>
    <t>599904815306880</t>
  </si>
  <si>
    <t>599904815307070</t>
  </si>
  <si>
    <t>599904815307260</t>
  </si>
  <si>
    <t>599904815307450</t>
  </si>
  <si>
    <t>599904815307790</t>
  </si>
  <si>
    <t>962304820131600</t>
  </si>
  <si>
    <t>962304820150010</t>
  </si>
  <si>
    <t>962304820043570</t>
  </si>
  <si>
    <t>962304820154140</t>
  </si>
  <si>
    <t>962304820143820</t>
  </si>
  <si>
    <t>962304820177650</t>
  </si>
  <si>
    <t>962304820174780</t>
  </si>
  <si>
    <t>962304820201320</t>
  </si>
  <si>
    <t>962304820242730</t>
  </si>
  <si>
    <t>962304820229380</t>
  </si>
  <si>
    <t>962304820254330</t>
  </si>
  <si>
    <t>962304820252950</t>
  </si>
  <si>
    <t>162304840738540</t>
  </si>
  <si>
    <t>262304820019220</t>
  </si>
  <si>
    <t>162304840046380</t>
  </si>
  <si>
    <t>162304888017770</t>
  </si>
  <si>
    <t>162304880044030</t>
  </si>
  <si>
    <t>162304880071770</t>
  </si>
  <si>
    <t>227816050000000</t>
  </si>
  <si>
    <t>962304820292740</t>
  </si>
  <si>
    <t>962304820295900</t>
  </si>
  <si>
    <t>962304820300780</t>
  </si>
  <si>
    <t>228261840000000</t>
  </si>
  <si>
    <t>962304820302710</t>
  </si>
  <si>
    <t>227837520000000</t>
  </si>
  <si>
    <t>262304820020190</t>
  </si>
  <si>
    <t>262304820009380</t>
  </si>
  <si>
    <t>262304820024790</t>
  </si>
  <si>
    <t>262304820019340</t>
  </si>
  <si>
    <t>262304820022630</t>
  </si>
  <si>
    <t>262304820021840</t>
  </si>
  <si>
    <t>262304820022860</t>
  </si>
  <si>
    <t>262304820022840</t>
  </si>
  <si>
    <t>962304820334350</t>
  </si>
  <si>
    <t>262304820023910</t>
  </si>
  <si>
    <t>262304820025250</t>
  </si>
  <si>
    <t>962304880186890</t>
  </si>
  <si>
    <t>262304840017920</t>
  </si>
  <si>
    <t>262304840025960</t>
  </si>
  <si>
    <t>162304880023020</t>
  </si>
  <si>
    <t>0000000000</t>
  </si>
  <si>
    <t>0</t>
  </si>
  <si>
    <t>599904832899930</t>
  </si>
  <si>
    <t>9000699338</t>
  </si>
  <si>
    <t>262304820005540</t>
  </si>
  <si>
    <t>599904816718100</t>
  </si>
  <si>
    <t>8000000013</t>
  </si>
  <si>
    <t>BST</t>
  </si>
  <si>
    <t>962304820358740</t>
  </si>
  <si>
    <t>862304880016260</t>
  </si>
  <si>
    <t>2100707445</t>
  </si>
  <si>
    <t>BANCO SANTANDER TOTTA</t>
  </si>
  <si>
    <t>399904811642910</t>
  </si>
  <si>
    <t>9000796656</t>
  </si>
  <si>
    <t>CREDITO PREDIAL PORTUGUES</t>
  </si>
  <si>
    <t>599904816094760</t>
  </si>
  <si>
    <t>262304840022570</t>
  </si>
  <si>
    <t>5100262397</t>
  </si>
  <si>
    <t>599904834357780</t>
  </si>
  <si>
    <t>862304840037150</t>
  </si>
  <si>
    <t>962304820318630</t>
  </si>
  <si>
    <t>862304880022380</t>
  </si>
  <si>
    <t>399904898986000</t>
  </si>
  <si>
    <t>588804815682170</t>
  </si>
  <si>
    <t>262304840017280</t>
  </si>
  <si>
    <t>599904816264000</t>
  </si>
  <si>
    <t>599904830182910</t>
  </si>
  <si>
    <t>599904830658530</t>
  </si>
  <si>
    <t>262304840023280</t>
  </si>
  <si>
    <t>262304840026030</t>
  </si>
  <si>
    <t>862304840002110</t>
  </si>
  <si>
    <t>962304820340410</t>
  </si>
  <si>
    <t>862304840097700</t>
  </si>
  <si>
    <t>862304880012500</t>
  </si>
  <si>
    <t>862304880020750</t>
  </si>
  <si>
    <t>399904810171700</t>
  </si>
  <si>
    <t>399904810437210</t>
  </si>
  <si>
    <t>588804815653320</t>
  </si>
  <si>
    <t>588804816094800</t>
  </si>
  <si>
    <t>588804830656670</t>
  </si>
  <si>
    <t>262304840014630</t>
  </si>
  <si>
    <t>599904815675020</t>
  </si>
  <si>
    <t>599904816262510</t>
  </si>
  <si>
    <t>599904816262470</t>
  </si>
  <si>
    <t>599904816265620</t>
  </si>
  <si>
    <t>262304840021930</t>
  </si>
  <si>
    <t>599904830145540</t>
  </si>
  <si>
    <t>599904831122910</t>
  </si>
  <si>
    <t>599904831749770</t>
  </si>
  <si>
    <t>262304840022790</t>
  </si>
  <si>
    <t>262304840023770</t>
  </si>
  <si>
    <t>862304840041160</t>
  </si>
  <si>
    <t>862304840009660</t>
  </si>
  <si>
    <t>862304840054320</t>
  </si>
  <si>
    <t>862304840052400</t>
  </si>
  <si>
    <t>862304880014160</t>
  </si>
  <si>
    <t>862304880019760</t>
  </si>
  <si>
    <t>862304880021730</t>
  </si>
  <si>
    <t>599904815013560</t>
  </si>
  <si>
    <t>8003987621</t>
  </si>
  <si>
    <t>BTA - DGO/DOC - ANALISE PROCESSAMENTO</t>
  </si>
  <si>
    <t>399904810276580</t>
  </si>
  <si>
    <t>399904810554730</t>
  </si>
  <si>
    <t>399904811239040</t>
  </si>
  <si>
    <t>588804815681980</t>
  </si>
  <si>
    <t>588804815653850</t>
  </si>
  <si>
    <t>588804815654380</t>
  </si>
  <si>
    <t>588804831263660</t>
  </si>
  <si>
    <t>262304840016510</t>
  </si>
  <si>
    <t>599904815675170</t>
  </si>
  <si>
    <t>599904815382490</t>
  </si>
  <si>
    <t>599904815742570</t>
  </si>
  <si>
    <t>599904816261600</t>
  </si>
  <si>
    <t>599904816263230</t>
  </si>
  <si>
    <t>599904816265770</t>
  </si>
  <si>
    <t>599904816264860</t>
  </si>
  <si>
    <t>0000002716</t>
  </si>
  <si>
    <t>UNICRE</t>
  </si>
  <si>
    <t>599904816326740</t>
  </si>
  <si>
    <t>599904831524870</t>
  </si>
  <si>
    <t>599904830058070</t>
  </si>
  <si>
    <t>599904830441160</t>
  </si>
  <si>
    <t>599904831156010</t>
  </si>
  <si>
    <t>599904830936470</t>
  </si>
  <si>
    <t>262304840022340</t>
  </si>
  <si>
    <t>262304840023380</t>
  </si>
  <si>
    <t>262304840022700</t>
  </si>
  <si>
    <t>262304840023120</t>
  </si>
  <si>
    <t>599904832711720</t>
  </si>
  <si>
    <t>262304840023550</t>
  </si>
  <si>
    <t>599904832822670</t>
  </si>
  <si>
    <t>599904833277030</t>
  </si>
  <si>
    <t>000100I240P3891</t>
  </si>
  <si>
    <t>599904836790850</t>
  </si>
  <si>
    <t>862304840009750</t>
  </si>
  <si>
    <t>862304840007750</t>
  </si>
  <si>
    <t>862304840029180</t>
  </si>
  <si>
    <t>862304840044070</t>
  </si>
  <si>
    <t>862304880054310</t>
  </si>
  <si>
    <t>962304820354640</t>
  </si>
  <si>
    <t>862304840057060</t>
  </si>
  <si>
    <t>962304820338160</t>
  </si>
  <si>
    <t>862304880010270</t>
  </si>
  <si>
    <t>862304840237230</t>
  </si>
  <si>
    <t>862304880010640</t>
  </si>
  <si>
    <t>862304840110540</t>
  </si>
  <si>
    <t>862304880011590</t>
  </si>
  <si>
    <t>862304880009200</t>
  </si>
  <si>
    <t>362304840002560</t>
  </si>
  <si>
    <t>362304820980290</t>
  </si>
  <si>
    <t>588804815654230</t>
  </si>
  <si>
    <t>262304820018490</t>
  </si>
  <si>
    <t>399904811578720</t>
  </si>
  <si>
    <t>399904810324780</t>
  </si>
  <si>
    <t>399904810324650</t>
  </si>
  <si>
    <t>399904810531930</t>
  </si>
  <si>
    <t>399904811425540</t>
  </si>
  <si>
    <t>399904811255720</t>
  </si>
  <si>
    <t>599904831758970</t>
  </si>
  <si>
    <t>399904898776070</t>
  </si>
  <si>
    <t>588804815175670</t>
  </si>
  <si>
    <t>588804815139970</t>
  </si>
  <si>
    <t>588804815653700</t>
  </si>
  <si>
    <t>588804815681500</t>
  </si>
  <si>
    <t>588804815655670</t>
  </si>
  <si>
    <t>262304840019390</t>
  </si>
  <si>
    <t>588804816094420</t>
  </si>
  <si>
    <t>588804830645120</t>
  </si>
  <si>
    <t>588804830644930</t>
  </si>
  <si>
    <t>588804830754060</t>
  </si>
  <si>
    <t>599904815281080</t>
  </si>
  <si>
    <t>262304840010120</t>
  </si>
  <si>
    <t>262304840015500</t>
  </si>
  <si>
    <t>262304840017180</t>
  </si>
  <si>
    <t>599904815644120</t>
  </si>
  <si>
    <t>599904816094950</t>
  </si>
  <si>
    <t>599904815675400</t>
  </si>
  <si>
    <t>599904815790430</t>
  </si>
  <si>
    <t>599904816718630</t>
  </si>
  <si>
    <t>599904816160530</t>
  </si>
  <si>
    <t>599904816262090</t>
  </si>
  <si>
    <t>599904816264140</t>
  </si>
  <si>
    <t>599904816262850</t>
  </si>
  <si>
    <t>599904816263610</t>
  </si>
  <si>
    <t>262304840020710</t>
  </si>
  <si>
    <t>599904816264480</t>
  </si>
  <si>
    <t>599904816265240</t>
  </si>
  <si>
    <t>599904816718250</t>
  </si>
  <si>
    <t>599904816311470</t>
  </si>
  <si>
    <t>599904816347680</t>
  </si>
  <si>
    <t>599904816718590</t>
  </si>
  <si>
    <t>599904830098020</t>
  </si>
  <si>
    <t>599904830662040</t>
  </si>
  <si>
    <t>599904830395650</t>
  </si>
  <si>
    <t>599904830601490</t>
  </si>
  <si>
    <t>262304840022620</t>
  </si>
  <si>
    <t>599904830809470</t>
  </si>
  <si>
    <t>599904831095190</t>
  </si>
  <si>
    <t>599904831386430</t>
  </si>
  <si>
    <t>599904831214600</t>
  </si>
  <si>
    <t>262304840022490</t>
  </si>
  <si>
    <t>599904833215760</t>
  </si>
  <si>
    <t>262304840022600</t>
  </si>
  <si>
    <t>262304840022750</t>
  </si>
  <si>
    <t>599904832468850</t>
  </si>
  <si>
    <t>262304840023140</t>
  </si>
  <si>
    <t>262304840024690</t>
  </si>
  <si>
    <t>262304840023370</t>
  </si>
  <si>
    <t>262304840023740</t>
  </si>
  <si>
    <t>599904832900180</t>
  </si>
  <si>
    <t>262304840023990</t>
  </si>
  <si>
    <t>599904832849910</t>
  </si>
  <si>
    <t>599904833212120</t>
  </si>
  <si>
    <t>599904833381800</t>
  </si>
  <si>
    <t>862304840002610</t>
  </si>
  <si>
    <t>599904836292030</t>
  </si>
  <si>
    <t>262304840027210</t>
  </si>
  <si>
    <t>862304840005380</t>
  </si>
  <si>
    <t>862304840007900</t>
  </si>
  <si>
    <t>862304840039090</t>
  </si>
  <si>
    <t>862304840021470</t>
  </si>
  <si>
    <t>862304840034200</t>
  </si>
  <si>
    <t>862304840040040</t>
  </si>
  <si>
    <t>862304840045640</t>
  </si>
  <si>
    <t>862304840056040</t>
  </si>
  <si>
    <t>862304880011640</t>
  </si>
  <si>
    <t>962304820340110</t>
  </si>
  <si>
    <t>1700210720</t>
  </si>
  <si>
    <t>CCPT - COMPRARCASA REDE SERVICOS IMOBILIARIOS, S.A</t>
  </si>
  <si>
    <t>962304820340080</t>
  </si>
  <si>
    <t>205612750000000</t>
  </si>
  <si>
    <t>862304840237160</t>
  </si>
  <si>
    <t>220626160000000</t>
  </si>
  <si>
    <t>362304840008310</t>
  </si>
  <si>
    <t>363603800141019</t>
  </si>
  <si>
    <t>399904810734920</t>
  </si>
  <si>
    <t>599904815136520</t>
  </si>
  <si>
    <t>399904810339790</t>
  </si>
  <si>
    <t>262304820019710</t>
  </si>
  <si>
    <t>399904810290270</t>
  </si>
  <si>
    <t>399904810301850</t>
  </si>
  <si>
    <t>399904810461790</t>
  </si>
  <si>
    <t>399904810325400</t>
  </si>
  <si>
    <t>588804815189570</t>
  </si>
  <si>
    <t>399904810479030</t>
  </si>
  <si>
    <t>399904811255440</t>
  </si>
  <si>
    <t>399904810597970</t>
  </si>
  <si>
    <t>399904811255570</t>
  </si>
  <si>
    <t>399904844726000</t>
  </si>
  <si>
    <t>399904811497630</t>
  </si>
  <si>
    <t>562304840000020</t>
  </si>
  <si>
    <t>588804815653470</t>
  </si>
  <si>
    <t>588804815175860</t>
  </si>
  <si>
    <t>588804830645310</t>
  </si>
  <si>
    <t>588804815653510</t>
  </si>
  <si>
    <t>588804815654420</t>
  </si>
  <si>
    <t>588804815653900</t>
  </si>
  <si>
    <t>588804815654570</t>
  </si>
  <si>
    <t>588804815682360</t>
  </si>
  <si>
    <t>588804815681790</t>
  </si>
  <si>
    <t>599904831217850</t>
  </si>
  <si>
    <t>588804815682400</t>
  </si>
  <si>
    <t>588804830050560</t>
  </si>
  <si>
    <t>588804816095000</t>
  </si>
  <si>
    <t>599904815644650</t>
  </si>
  <si>
    <t>588804830385540</t>
  </si>
  <si>
    <t>588804830676600</t>
  </si>
  <si>
    <t>588804830645270</t>
  </si>
  <si>
    <t>599904816238600</t>
  </si>
  <si>
    <t>588804830744900</t>
  </si>
  <si>
    <t>262304840010980</t>
  </si>
  <si>
    <t>588804831316870</t>
  </si>
  <si>
    <t>262304840000980</t>
  </si>
  <si>
    <t>262304840015000</t>
  </si>
  <si>
    <t>599904815383780</t>
  </si>
  <si>
    <t>599904816311510</t>
  </si>
  <si>
    <t>262304840018350</t>
  </si>
  <si>
    <t>599904815745530</t>
  </si>
  <si>
    <t>599904815383820</t>
  </si>
  <si>
    <t>599904815644700</t>
  </si>
  <si>
    <t>599904815675210</t>
  </si>
  <si>
    <t>599904815741130</t>
  </si>
  <si>
    <t>599904816261750</t>
  </si>
  <si>
    <t>599904815760970</t>
  </si>
  <si>
    <t>599904815898780</t>
  </si>
  <si>
    <t>262304840024000</t>
  </si>
  <si>
    <t>599904816132210</t>
  </si>
  <si>
    <t>262304840019170</t>
  </si>
  <si>
    <t>599904816238890</t>
  </si>
  <si>
    <t>599904816263380</t>
  </si>
  <si>
    <t>599904816261800</t>
  </si>
  <si>
    <t>262304840019360</t>
  </si>
  <si>
    <t>599904816262280</t>
  </si>
  <si>
    <t>599904816262660</t>
  </si>
  <si>
    <t>262304840019420</t>
  </si>
  <si>
    <t>599904816263040</t>
  </si>
  <si>
    <t>599904816264900</t>
  </si>
  <si>
    <t>599904816263420</t>
  </si>
  <si>
    <t>262304840019630</t>
  </si>
  <si>
    <t>599904816263800</t>
  </si>
  <si>
    <t>599904830905040</t>
  </si>
  <si>
    <t>599904816264290</t>
  </si>
  <si>
    <t>599904816264670</t>
  </si>
  <si>
    <t>599904816347000</t>
  </si>
  <si>
    <t>599904816265050</t>
  </si>
  <si>
    <t>599904816265430</t>
  </si>
  <si>
    <t>599904816307430</t>
  </si>
  <si>
    <t>262304840020520</t>
  </si>
  <si>
    <t>599904816326360</t>
  </si>
  <si>
    <t>599904830061240</t>
  </si>
  <si>
    <t>599904816347150</t>
  </si>
  <si>
    <t>262304840020690</t>
  </si>
  <si>
    <t>599904816348100</t>
  </si>
  <si>
    <t>599904816718300</t>
  </si>
  <si>
    <t>262304840020960</t>
  </si>
  <si>
    <t>599904817123520</t>
  </si>
  <si>
    <t>599904830441200</t>
  </si>
  <si>
    <t>599904830084230</t>
  </si>
  <si>
    <t>599904830123080</t>
  </si>
  <si>
    <t>599904830386640</t>
  </si>
  <si>
    <t>262304840021720</t>
  </si>
  <si>
    <t>599904830435070</t>
  </si>
  <si>
    <t>599904830971830</t>
  </si>
  <si>
    <t>599904830508690</t>
  </si>
  <si>
    <t>262304840021890</t>
  </si>
  <si>
    <t>599904830652990</t>
  </si>
  <si>
    <t>599904832487060</t>
  </si>
  <si>
    <t>599904830669740</t>
  </si>
  <si>
    <t>262304840022150</t>
  </si>
  <si>
    <t>599904830926210</t>
  </si>
  <si>
    <t>599904831300160</t>
  </si>
  <si>
    <t>599904831017190</t>
  </si>
  <si>
    <t>262304840022270</t>
  </si>
  <si>
    <t>599904831114050</t>
  </si>
  <si>
    <t>599904831166990</t>
  </si>
  <si>
    <t>262304840022480</t>
  </si>
  <si>
    <t>588804832515310</t>
  </si>
  <si>
    <t>599904831618370</t>
  </si>
  <si>
    <t>262304840022580</t>
  </si>
  <si>
    <t>262304840026660</t>
  </si>
  <si>
    <t>262304840022740</t>
  </si>
  <si>
    <t>599904832298600</t>
  </si>
  <si>
    <t>262304840023130</t>
  </si>
  <si>
    <t>599904832529820</t>
  </si>
  <si>
    <t>262304840023320</t>
  </si>
  <si>
    <t>862304840007410</t>
  </si>
  <si>
    <t>262304840023580</t>
  </si>
  <si>
    <t>599904832838280</t>
  </si>
  <si>
    <t>262304840023880</t>
  </si>
  <si>
    <t>262304840024110</t>
  </si>
  <si>
    <t>599904832822330</t>
  </si>
  <si>
    <t>599904833295100</t>
  </si>
  <si>
    <t>599904832838320</t>
  </si>
  <si>
    <t>262304840024440</t>
  </si>
  <si>
    <t>599904832884700</t>
  </si>
  <si>
    <t>599904833172470</t>
  </si>
  <si>
    <t>262304840024860</t>
  </si>
  <si>
    <t>599904833223330</t>
  </si>
  <si>
    <t>599904836790900</t>
  </si>
  <si>
    <t>599904833360250</t>
  </si>
  <si>
    <t>262304840025090</t>
  </si>
  <si>
    <t>599904833864040</t>
  </si>
  <si>
    <t>599904835462910</t>
  </si>
  <si>
    <t>262304840025340</t>
  </si>
  <si>
    <t>862304840007760</t>
  </si>
  <si>
    <t>599904891725540</t>
  </si>
  <si>
    <t>862304840000660</t>
  </si>
  <si>
    <t>862304840003370</t>
  </si>
  <si>
    <t>262304840026130</t>
  </si>
  <si>
    <t>862304840007560</t>
  </si>
  <si>
    <t>862304840030860</t>
  </si>
  <si>
    <t>862304840007780</t>
  </si>
  <si>
    <t>262304840026450</t>
  </si>
  <si>
    <t>862304840008490</t>
  </si>
  <si>
    <t>862304840011330</t>
  </si>
  <si>
    <t>262304840026860</t>
  </si>
  <si>
    <t>862304840026790</t>
  </si>
  <si>
    <t>862304840044530</t>
  </si>
  <si>
    <t>862304840033030</t>
  </si>
  <si>
    <t>262304840027070</t>
  </si>
  <si>
    <t>862304840035820</t>
  </si>
  <si>
    <t>862304840039100</t>
  </si>
  <si>
    <t>262304880010870</t>
  </si>
  <si>
    <t>862304840042030</t>
  </si>
  <si>
    <t>2P5579980SC3008</t>
  </si>
  <si>
    <t>862304840044560</t>
  </si>
  <si>
    <t>262304880017740</t>
  </si>
  <si>
    <t>862304840048160</t>
  </si>
  <si>
    <t>862304840054380</t>
  </si>
  <si>
    <t>862304840056560</t>
  </si>
  <si>
    <t>962304820358120</t>
  </si>
  <si>
    <t>962304820345580</t>
  </si>
  <si>
    <t>862304880014330</t>
  </si>
  <si>
    <t>862304880010740</t>
  </si>
  <si>
    <t>862304880021990</t>
  </si>
  <si>
    <t>862304880023420</t>
  </si>
  <si>
    <t>862304840132710</t>
  </si>
  <si>
    <t>862304880026090</t>
  </si>
  <si>
    <t>862304880011880</t>
  </si>
  <si>
    <t>862304880030720</t>
  </si>
  <si>
    <t>862304880010220</t>
  </si>
  <si>
    <t>862304880236820</t>
  </si>
  <si>
    <t>862304880012160</t>
  </si>
  <si>
    <t>962304820340130</t>
  </si>
  <si>
    <t>962304820340800</t>
  </si>
  <si>
    <t>962304820358420</t>
  </si>
  <si>
    <t>962304820359300</t>
  </si>
  <si>
    <t>962304830362520</t>
  </si>
  <si>
    <t>262304820019450</t>
  </si>
  <si>
    <t>862304840057070</t>
  </si>
  <si>
    <t>599904815137350</t>
  </si>
  <si>
    <t>862304880012480</t>
  </si>
  <si>
    <t>599904815137160</t>
  </si>
  <si>
    <t>262304820009390</t>
  </si>
  <si>
    <t>399904810276320</t>
  </si>
  <si>
    <t>262304820008010</t>
  </si>
  <si>
    <t>3471008280</t>
  </si>
  <si>
    <t>FINCANCEIRA EL CORTE INGLES EFC SA</t>
  </si>
  <si>
    <t>399904810310110</t>
  </si>
  <si>
    <t>262304820020770</t>
  </si>
  <si>
    <t>399904810497040</t>
  </si>
  <si>
    <t>399904810215870</t>
  </si>
  <si>
    <t>399904811255600</t>
  </si>
  <si>
    <t>262304820021230</t>
  </si>
  <si>
    <t>588804816095330</t>
  </si>
  <si>
    <t>562304840058490</t>
  </si>
  <si>
    <t>588804815653660</t>
  </si>
  <si>
    <t>588804815655520</t>
  </si>
  <si>
    <t>588804815682550</t>
  </si>
  <si>
    <t>599904816264520</t>
  </si>
  <si>
    <t>588804830644890</t>
  </si>
  <si>
    <t>588804830753910</t>
  </si>
  <si>
    <t>599904816262900</t>
  </si>
  <si>
    <t>262304840018110</t>
  </si>
  <si>
    <t>599904830412460</t>
  </si>
  <si>
    <t>262304820025500</t>
  </si>
  <si>
    <t>599904815283850</t>
  </si>
  <si>
    <t>599904815283090</t>
  </si>
  <si>
    <t>588804833230480</t>
  </si>
  <si>
    <t>588804832575100</t>
  </si>
  <si>
    <t>588804833132030</t>
  </si>
  <si>
    <t>262304840016400</t>
  </si>
  <si>
    <t>599904815004320</t>
  </si>
  <si>
    <t>599904815137540</t>
  </si>
  <si>
    <t>599904815013600</t>
  </si>
  <si>
    <t>599904815137010</t>
  </si>
  <si>
    <t>599904815278860</t>
  </si>
  <si>
    <t>599904815137200</t>
  </si>
  <si>
    <t>599904815137400</t>
  </si>
  <si>
    <t>599904815282560</t>
  </si>
  <si>
    <t>599904815266020</t>
  </si>
  <si>
    <t>599904815675600</t>
  </si>
  <si>
    <t>599904815280930</t>
  </si>
  <si>
    <t>599904815283510</t>
  </si>
  <si>
    <t>599904815282370</t>
  </si>
  <si>
    <t>262304840017270</t>
  </si>
  <si>
    <t>599904815282750</t>
  </si>
  <si>
    <t>599904815284760</t>
  </si>
  <si>
    <t>599904815283130</t>
  </si>
  <si>
    <t>599904815283660</t>
  </si>
  <si>
    <t>599904815285140</t>
  </si>
  <si>
    <t>599904815284040</t>
  </si>
  <si>
    <t>599904815284800</t>
  </si>
  <si>
    <t>599904815285000</t>
  </si>
  <si>
    <t>599904815790580</t>
  </si>
  <si>
    <t>599904815643400</t>
  </si>
  <si>
    <t>599904816262130</t>
  </si>
  <si>
    <t>599904815674980</t>
  </si>
  <si>
    <t>262304840018370</t>
  </si>
  <si>
    <t>262304840018750</t>
  </si>
  <si>
    <t>599904815675360</t>
  </si>
  <si>
    <t>262304840018530</t>
  </si>
  <si>
    <t>588804832535910</t>
  </si>
  <si>
    <t>599904815789840</t>
  </si>
  <si>
    <t>262304840018710</t>
  </si>
  <si>
    <t>599904816263760</t>
  </si>
  <si>
    <t>599904815918020</t>
  </si>
  <si>
    <t>262304840018730</t>
  </si>
  <si>
    <t>599904816160490</t>
  </si>
  <si>
    <t>599904816261560</t>
  </si>
  <si>
    <t>599904816261940</t>
  </si>
  <si>
    <t>599904816265390</t>
  </si>
  <si>
    <t>599904816262320</t>
  </si>
  <si>
    <t>599904816262700</t>
  </si>
  <si>
    <t>262304840021360</t>
  </si>
  <si>
    <t>599904816263190</t>
  </si>
  <si>
    <t>262304840019370</t>
  </si>
  <si>
    <t>599904816263570</t>
  </si>
  <si>
    <t>599904816263950</t>
  </si>
  <si>
    <t>262304840019550</t>
  </si>
  <si>
    <t>599904816264330</t>
  </si>
  <si>
    <t>599904832822290</t>
  </si>
  <si>
    <t>599904816264710</t>
  </si>
  <si>
    <t>599904816265100</t>
  </si>
  <si>
    <t>599904830098170</t>
  </si>
  <si>
    <t>599904816265580</t>
  </si>
  <si>
    <t>262304840019950</t>
  </si>
  <si>
    <t>262304840020660</t>
  </si>
  <si>
    <t>599904816307580</t>
  </si>
  <si>
    <t>599904816326400</t>
  </si>
  <si>
    <t>262304840020170</t>
  </si>
  <si>
    <t>599904830632240</t>
  </si>
  <si>
    <t>599904816530910</t>
  </si>
  <si>
    <t>262304840020600</t>
  </si>
  <si>
    <t>262304840021080</t>
  </si>
  <si>
    <t>599904816718440</t>
  </si>
  <si>
    <t>262304840020670</t>
  </si>
  <si>
    <t>599904830044470</t>
  </si>
  <si>
    <t>262304840020700</t>
  </si>
  <si>
    <t>599904830085000</t>
  </si>
  <si>
    <t>599904831108000</t>
  </si>
  <si>
    <t>599904830126190</t>
  </si>
  <si>
    <t>262304840021820</t>
  </si>
  <si>
    <t>599904830389560</t>
  </si>
  <si>
    <t>262304840021090</t>
  </si>
  <si>
    <t>262304840023000</t>
  </si>
  <si>
    <t>599904830441010</t>
  </si>
  <si>
    <t>599904830543900</t>
  </si>
  <si>
    <t>262304840021690</t>
  </si>
  <si>
    <t>599904831359210</t>
  </si>
  <si>
    <t>599904830658490</t>
  </si>
  <si>
    <t>262304840021730</t>
  </si>
  <si>
    <t>262304840022240</t>
  </si>
  <si>
    <t>599904830686130</t>
  </si>
  <si>
    <t>262304840021880</t>
  </si>
  <si>
    <t>599904830930300</t>
  </si>
  <si>
    <t>599904831229300</t>
  </si>
  <si>
    <t>599904831081820</t>
  </si>
  <si>
    <t>599904831655400</t>
  </si>
  <si>
    <t>599904831116060</t>
  </si>
  <si>
    <t>262304840022520</t>
  </si>
  <si>
    <t>599904831208120</t>
  </si>
  <si>
    <t>262304840022260</t>
  </si>
  <si>
    <t>599904831241620</t>
  </si>
  <si>
    <t>262304840022280</t>
  </si>
  <si>
    <t>599904831355910</t>
  </si>
  <si>
    <t>599904832399590</t>
  </si>
  <si>
    <t>599904831297900</t>
  </si>
  <si>
    <t>599904831386240</t>
  </si>
  <si>
    <t>599904831352190</t>
  </si>
  <si>
    <t>262304840022770</t>
  </si>
  <si>
    <t>599904831356060</t>
  </si>
  <si>
    <t>599904831401380</t>
  </si>
  <si>
    <t>599904831382560</t>
  </si>
  <si>
    <t>599904831386390</t>
  </si>
  <si>
    <t>599904831565540</t>
  </si>
  <si>
    <t>599904831393960</t>
  </si>
  <si>
    <t>599904831436490</t>
  </si>
  <si>
    <t>599904831634040</t>
  </si>
  <si>
    <t>599904831545280</t>
  </si>
  <si>
    <t>599904832580100</t>
  </si>
  <si>
    <t>599904831618220</t>
  </si>
  <si>
    <t>599904831712500</t>
  </si>
  <si>
    <t>599904831629960</t>
  </si>
  <si>
    <t>262304840023200</t>
  </si>
  <si>
    <t>599904831638300</t>
  </si>
  <si>
    <t>599904831752220</t>
  </si>
  <si>
    <t>599904831672470</t>
  </si>
  <si>
    <t>262304840025140</t>
  </si>
  <si>
    <t>599904831731960</t>
  </si>
  <si>
    <t>599904832221680</t>
  </si>
  <si>
    <t>599904831752180</t>
  </si>
  <si>
    <t>599904831758780</t>
  </si>
  <si>
    <t>599904832357140</t>
  </si>
  <si>
    <t>599904831791750</t>
  </si>
  <si>
    <t>599904832884660</t>
  </si>
  <si>
    <t>599904832284390</t>
  </si>
  <si>
    <t>599904832419600</t>
  </si>
  <si>
    <t>599904832317190</t>
  </si>
  <si>
    <t>262304840023760</t>
  </si>
  <si>
    <t>599904832399440</t>
  </si>
  <si>
    <t>599904832482470</t>
  </si>
  <si>
    <t>599904832399630</t>
  </si>
  <si>
    <t>862304840056050</t>
  </si>
  <si>
    <t>599904832439770</t>
  </si>
  <si>
    <t>599904832516560</t>
  </si>
  <si>
    <t>599904832479910</t>
  </si>
  <si>
    <t>599904832486720</t>
  </si>
  <si>
    <t>599904832573580</t>
  </si>
  <si>
    <t>599904832497550</t>
  </si>
  <si>
    <t>599904833750130</t>
  </si>
  <si>
    <t>599904832527100</t>
  </si>
  <si>
    <t>599904832660000</t>
  </si>
  <si>
    <t>599904832537730</t>
  </si>
  <si>
    <t>262304840024230</t>
  </si>
  <si>
    <t>599904832573620</t>
  </si>
  <si>
    <t>599904832808140</t>
  </si>
  <si>
    <t>599904832597710</t>
  </si>
  <si>
    <t>599904832711680</t>
  </si>
  <si>
    <t>599904832822520</t>
  </si>
  <si>
    <t>599904832793400</t>
  </si>
  <si>
    <t>599904832822140</t>
  </si>
  <si>
    <t>599904832838470</t>
  </si>
  <si>
    <t>262304840024040</t>
  </si>
  <si>
    <t>599904832899890</t>
  </si>
  <si>
    <t>262304840024160</t>
  </si>
  <si>
    <t>262304840025040</t>
  </si>
  <si>
    <t>599904833172510</t>
  </si>
  <si>
    <t>262304840024430</t>
  </si>
  <si>
    <t>862304880010260</t>
  </si>
  <si>
    <t>599904833246280</t>
  </si>
  <si>
    <t>262304840024560</t>
  </si>
  <si>
    <t>599904833381760</t>
  </si>
  <si>
    <t>262304840024750</t>
  </si>
  <si>
    <t>862304840007910</t>
  </si>
  <si>
    <t>262304840025010</t>
  </si>
  <si>
    <t>262304840025730</t>
  </si>
  <si>
    <t>599904835787360</t>
  </si>
  <si>
    <t>262304840025050</t>
  </si>
  <si>
    <t>262304880022870</t>
  </si>
  <si>
    <t>599904836495230</t>
  </si>
  <si>
    <t>262304840025110</t>
  </si>
  <si>
    <t>262304840025280</t>
  </si>
  <si>
    <t>862304840035600</t>
  </si>
  <si>
    <t>862304840002100</t>
  </si>
  <si>
    <t>262304840025650</t>
  </si>
  <si>
    <t>262304840026280</t>
  </si>
  <si>
    <t>862304840004970</t>
  </si>
  <si>
    <t>262304840025790</t>
  </si>
  <si>
    <t>862304840007670</t>
  </si>
  <si>
    <t>862304840007790</t>
  </si>
  <si>
    <t>262304840026080</t>
  </si>
  <si>
    <t>862304840046720</t>
  </si>
  <si>
    <t>862304840009650</t>
  </si>
  <si>
    <t>262304840026200</t>
  </si>
  <si>
    <t>262304840026910</t>
  </si>
  <si>
    <t>862304840020430</t>
  </si>
  <si>
    <t>862304840027360</t>
  </si>
  <si>
    <t>262304840026500</t>
  </si>
  <si>
    <t>862304840033050</t>
  </si>
  <si>
    <t>262304840026710</t>
  </si>
  <si>
    <t>2P5579982SC3008</t>
  </si>
  <si>
    <t>862304840037070</t>
  </si>
  <si>
    <t>262304840026890</t>
  </si>
  <si>
    <t>262304880011230</t>
  </si>
  <si>
    <t>862304840039730</t>
  </si>
  <si>
    <t>262304840026990</t>
  </si>
  <si>
    <t>IENE JAPONES</t>
  </si>
  <si>
    <t>862304840042940</t>
  </si>
  <si>
    <t>262304840027200</t>
  </si>
  <si>
    <t>862304840044920</t>
  </si>
  <si>
    <t>262304880001110</t>
  </si>
  <si>
    <t>862304840049330</t>
  </si>
  <si>
    <t>862304840055640</t>
  </si>
  <si>
    <t>262304880011380</t>
  </si>
  <si>
    <t>2P5579981SC3008</t>
  </si>
  <si>
    <t>588804831842570</t>
  </si>
  <si>
    <t>588804831738600</t>
  </si>
  <si>
    <t>0000065343</t>
  </si>
  <si>
    <t>862304880024790</t>
  </si>
  <si>
    <t>962304820340440</t>
  </si>
  <si>
    <t>962304880335480</t>
  </si>
  <si>
    <t>862304880020020</t>
  </si>
  <si>
    <t>862304880009380</t>
  </si>
  <si>
    <t>862304880028330</t>
  </si>
  <si>
    <t>862304880012090</t>
  </si>
  <si>
    <t>BANCO SANTANDER (SUC. MILAO)</t>
  </si>
  <si>
    <t>962304820340060</t>
  </si>
  <si>
    <t>962304820340160</t>
  </si>
  <si>
    <t>962304820341340</t>
  </si>
  <si>
    <t>962304820346880</t>
  </si>
  <si>
    <t>962304830364570</t>
  </si>
  <si>
    <t>962304820338290</t>
  </si>
  <si>
    <t>862304880012770</t>
  </si>
  <si>
    <t>862304880010340</t>
  </si>
  <si>
    <t>862304880017150</t>
  </si>
  <si>
    <t>862304840237260</t>
  </si>
  <si>
    <t>862304880020760</t>
  </si>
  <si>
    <t>DOLAR CANADIANO</t>
  </si>
  <si>
    <t>862304880011600</t>
  </si>
  <si>
    <t>COROA NORUEGUESA</t>
  </si>
  <si>
    <t>862304880011610</t>
  </si>
  <si>
    <t>862304880023470</t>
  </si>
  <si>
    <t>862304840097570</t>
  </si>
  <si>
    <t>862304880025050</t>
  </si>
  <si>
    <t>862304880011780</t>
  </si>
  <si>
    <t>862304880027370</t>
  </si>
  <si>
    <t>862304880009430</t>
  </si>
  <si>
    <t>862304880028590</t>
  </si>
  <si>
    <t>862304880011980</t>
  </si>
  <si>
    <t>862304880031070</t>
  </si>
  <si>
    <t>862304840237140</t>
  </si>
  <si>
    <t>862304880066880</t>
  </si>
  <si>
    <t>862304880012150</t>
  </si>
  <si>
    <t>862304880301360</t>
  </si>
  <si>
    <t>862304880010230</t>
  </si>
  <si>
    <t>862304880012400</t>
  </si>
  <si>
    <t>162304840013480</t>
  </si>
  <si>
    <t>162304840070280</t>
  </si>
  <si>
    <t>962304820340090</t>
  </si>
  <si>
    <t>962304820340140</t>
  </si>
  <si>
    <t>962304820340420</t>
  </si>
  <si>
    <t>962304820341720</t>
  </si>
  <si>
    <t>962304820345590</t>
  </si>
  <si>
    <t>962304820345610</t>
  </si>
  <si>
    <t>962304820357170</t>
  </si>
  <si>
    <t>162304848006190</t>
  </si>
  <si>
    <t>962304820365800</t>
  </si>
  <si>
    <t>362304820003350</t>
  </si>
  <si>
    <t>220601510000000</t>
  </si>
  <si>
    <t>862304840022990</t>
  </si>
  <si>
    <t>262304840018660</t>
  </si>
  <si>
    <t>599904815284950</t>
  </si>
  <si>
    <t>CET1</t>
  </si>
  <si>
    <t>P_24</t>
  </si>
  <si>
    <t>3801002808</t>
  </si>
  <si>
    <t>Santander Central Hispano Bank And Trust(BHS) Ltd</t>
  </si>
  <si>
    <t>1- Apagar a informação que consta na folha "Intragroup liabilities"</t>
  </si>
  <si>
    <t>2- Copiar a informação da tabela T03.01 extraída do projeto SAS e copiar para a folha "Intragroup liabilities"</t>
  </si>
  <si>
    <t>2022-12-31</t>
  </si>
  <si>
    <t>026300000114001</t>
  </si>
  <si>
    <t>343400000114001</t>
  </si>
  <si>
    <t>025200000114001</t>
  </si>
  <si>
    <t>962304820379000</t>
  </si>
  <si>
    <t>962304820380720</t>
  </si>
  <si>
    <t>039600000114001</t>
  </si>
  <si>
    <t>025700000114001</t>
  </si>
  <si>
    <t>962304820373350</t>
  </si>
  <si>
    <t>962304820383640</t>
  </si>
  <si>
    <t>962304820372510</t>
  </si>
  <si>
    <t>962304820378990</t>
  </si>
  <si>
    <t>962304820390930</t>
  </si>
  <si>
    <t>962304820381290</t>
  </si>
  <si>
    <t>027100000114001</t>
  </si>
  <si>
    <t>039300000114001</t>
  </si>
  <si>
    <t>039400000114001</t>
  </si>
  <si>
    <t>028300000114001</t>
  </si>
  <si>
    <t>032000000114001</t>
  </si>
  <si>
    <t>033500000114001</t>
  </si>
  <si>
    <t>962304820179130</t>
  </si>
  <si>
    <t>037200000114001</t>
  </si>
  <si>
    <t>962304820381280</t>
  </si>
  <si>
    <t>962304820373100</t>
  </si>
  <si>
    <t>039200000114001</t>
  </si>
  <si>
    <t>962304820369590</t>
  </si>
  <si>
    <t>962304820373330</t>
  </si>
  <si>
    <t>962304820382310</t>
  </si>
  <si>
    <t>962304820376620</t>
  </si>
  <si>
    <t>962304820379540</t>
  </si>
  <si>
    <t>962304820381270</t>
  </si>
  <si>
    <t>962304820383100</t>
  </si>
  <si>
    <t>962304820385020</t>
  </si>
  <si>
    <t>027300000114001</t>
  </si>
  <si>
    <t>023300000114001</t>
  </si>
  <si>
    <t>027500000114001</t>
  </si>
  <si>
    <t>027800000114001</t>
  </si>
  <si>
    <t>028000000114001</t>
  </si>
  <si>
    <t>028400000114001</t>
  </si>
  <si>
    <t>028500000114001</t>
  </si>
  <si>
    <t>023900000114001</t>
  </si>
  <si>
    <t>599904815307640</t>
  </si>
  <si>
    <t>029100000114001</t>
  </si>
  <si>
    <t>033700000114001</t>
  </si>
  <si>
    <t>033800000114001</t>
  </si>
  <si>
    <t>033900000114001</t>
  </si>
  <si>
    <t>034200000114001</t>
  </si>
  <si>
    <t>000006000000000</t>
  </si>
  <si>
    <t>000100I240P3830</t>
  </si>
  <si>
    <t>034300000114001</t>
  </si>
  <si>
    <t>034500000114001</t>
  </si>
  <si>
    <t>034900000114001</t>
  </si>
  <si>
    <t>035100000114001</t>
  </si>
  <si>
    <t>035600000114001</t>
  </si>
  <si>
    <t>0000000100I6000</t>
  </si>
  <si>
    <t>025900000114001</t>
  </si>
  <si>
    <t>335785840000000</t>
  </si>
  <si>
    <t>962304820370880</t>
  </si>
  <si>
    <t>000300000114001</t>
  </si>
  <si>
    <t>037700000114001</t>
  </si>
  <si>
    <t>962304820373360</t>
  </si>
  <si>
    <t>026600000114001</t>
  </si>
  <si>
    <t>962304820381260</t>
  </si>
  <si>
    <t>00100I240P38420</t>
  </si>
  <si>
    <t>962304820373340</t>
  </si>
  <si>
    <t>962304820376940</t>
  </si>
  <si>
    <t>7401054355</t>
  </si>
  <si>
    <t>BANCO SANTANDER SA (CHINA)</t>
  </si>
  <si>
    <t>962304820384080</t>
  </si>
  <si>
    <t>026700000114001</t>
  </si>
  <si>
    <t>962304820380160</t>
  </si>
  <si>
    <t>962304820394290</t>
  </si>
  <si>
    <t>962304820383110</t>
  </si>
  <si>
    <t>962304830386760</t>
  </si>
  <si>
    <t>026800000114001</t>
  </si>
  <si>
    <t>0100I240P385918</t>
  </si>
  <si>
    <t>0100I240P386918</t>
  </si>
  <si>
    <t>PCI000070000000</t>
  </si>
  <si>
    <t>026900000114001</t>
  </si>
  <si>
    <t>038600000114001</t>
  </si>
  <si>
    <t>462600000114001</t>
  </si>
  <si>
    <t>028100000114001</t>
  </si>
  <si>
    <t>7402335893</t>
  </si>
  <si>
    <t>GETNET EUROPE, ENTIDAD DE PAGO, S.L. UNIPERSONAL</t>
  </si>
  <si>
    <t>024100000114001</t>
  </si>
  <si>
    <t>033300000114001</t>
  </si>
  <si>
    <t>024400000114001</t>
  </si>
  <si>
    <t>DOLAR HONG KONG</t>
  </si>
  <si>
    <t>033400000114001</t>
  </si>
  <si>
    <t>000004000000000</t>
  </si>
  <si>
    <t>FRANCO SUICO</t>
  </si>
  <si>
    <t>000005000000000</t>
  </si>
  <si>
    <t>024900000114001</t>
  </si>
  <si>
    <t>025100000114001</t>
  </si>
  <si>
    <t>025600000114001</t>
  </si>
  <si>
    <t>316000000114001</t>
  </si>
  <si>
    <t>025800000114001</t>
  </si>
  <si>
    <t>035800000114001</t>
  </si>
  <si>
    <t>036100000114001</t>
  </si>
  <si>
    <t>036800000114001</t>
  </si>
  <si>
    <t>336426400000000</t>
  </si>
  <si>
    <t>026500000114001</t>
  </si>
  <si>
    <t>339379260000000</t>
  </si>
  <si>
    <t>962304820395580</t>
  </si>
  <si>
    <t>000800000114001</t>
  </si>
  <si>
    <t>962304820393140</t>
  </si>
  <si>
    <t>962304820374160</t>
  </si>
  <si>
    <t>962304830379180</t>
  </si>
  <si>
    <t>001520220597151</t>
  </si>
  <si>
    <t>001520220556727</t>
  </si>
  <si>
    <t>962304820384930</t>
  </si>
  <si>
    <t>962304820389300</t>
  </si>
  <si>
    <t>039000000114001</t>
  </si>
  <si>
    <t>962304820393090</t>
  </si>
  <si>
    <t>962304820393220</t>
  </si>
  <si>
    <t>962304820386370</t>
  </si>
  <si>
    <t>962304820395570</t>
  </si>
  <si>
    <t>962304830371210</t>
  </si>
  <si>
    <t>962304830386740</t>
  </si>
  <si>
    <t>962304880395500</t>
  </si>
  <si>
    <t>COROA DINAMARQUESA</t>
  </si>
  <si>
    <t>038900000114001</t>
  </si>
  <si>
    <t>039100000114001</t>
  </si>
  <si>
    <t>PTGAMLOM0029000</t>
  </si>
  <si>
    <t>PTBSRIOE0024000</t>
  </si>
  <si>
    <t>PTBSRCOM0038000</t>
  </si>
  <si>
    <t>PTBSP9OM0024000</t>
  </si>
  <si>
    <t>PTBSQAOM0031000</t>
  </si>
  <si>
    <t>AT1</t>
  </si>
  <si>
    <t>035900000000001</t>
  </si>
  <si>
    <t>038900000000001</t>
  </si>
  <si>
    <t>033200000000001</t>
  </si>
  <si>
    <t>039200000000001</t>
  </si>
  <si>
    <t>035700000000001</t>
  </si>
  <si>
    <t>033900000000001</t>
  </si>
  <si>
    <t>034200000000001</t>
  </si>
  <si>
    <t>038800000000001</t>
  </si>
  <si>
    <t>039300000000001</t>
  </si>
  <si>
    <t>033300000000001</t>
  </si>
  <si>
    <t>028600000000001</t>
  </si>
  <si>
    <t>035600000000001</t>
  </si>
  <si>
    <t>036400000000001</t>
  </si>
  <si>
    <t>033800000000001</t>
  </si>
  <si>
    <t>028900000000001</t>
  </si>
  <si>
    <t>038000000000001</t>
  </si>
  <si>
    <t>038600000000001</t>
  </si>
  <si>
    <t>039100000000001</t>
  </si>
  <si>
    <t>035100000000001</t>
  </si>
  <si>
    <t>035200000000001</t>
  </si>
  <si>
    <t>039600000000001</t>
  </si>
  <si>
    <t>028400000000001</t>
  </si>
  <si>
    <t>033400000000001</t>
  </si>
  <si>
    <t>028700000000001</t>
  </si>
  <si>
    <t>036000000000001</t>
  </si>
  <si>
    <t>029000000000001</t>
  </si>
  <si>
    <t>023200000000001</t>
  </si>
  <si>
    <t>023900000000001</t>
  </si>
  <si>
    <t>024200000000001</t>
  </si>
  <si>
    <t>024300000000001</t>
  </si>
  <si>
    <t>024400000000001</t>
  </si>
  <si>
    <t>024600000000001</t>
  </si>
  <si>
    <t>024700000000001</t>
  </si>
  <si>
    <t>024800000000001</t>
  </si>
  <si>
    <t>025000000000001</t>
  </si>
  <si>
    <t>025100000000001</t>
  </si>
  <si>
    <t>025200000000001</t>
  </si>
  <si>
    <t>025300000000001</t>
  </si>
  <si>
    <t>025400000000001</t>
  </si>
  <si>
    <t>025600000000001</t>
  </si>
  <si>
    <t>025800000000001</t>
  </si>
  <si>
    <t>025900000000001</t>
  </si>
  <si>
    <t>026100000000001</t>
  </si>
  <si>
    <t>033700000000001</t>
  </si>
  <si>
    <t>028500000000001</t>
  </si>
  <si>
    <t>026700000000001</t>
  </si>
  <si>
    <t>027300000000001</t>
  </si>
  <si>
    <t>033500000000001</t>
  </si>
  <si>
    <t>038100000000001</t>
  </si>
  <si>
    <t>023800000000001</t>
  </si>
  <si>
    <t>026300000000001</t>
  </si>
  <si>
    <t>023600000000001</t>
  </si>
  <si>
    <t>024100000000001</t>
  </si>
  <si>
    <t>025700000000001</t>
  </si>
  <si>
    <t>027200000000001</t>
  </si>
  <si>
    <t>027400000000001</t>
  </si>
  <si>
    <t>032000000000001</t>
  </si>
  <si>
    <t>033600000000001</t>
  </si>
  <si>
    <t>035800000000001</t>
  </si>
  <si>
    <t>027600000000001</t>
  </si>
  <si>
    <t>037700000000001</t>
  </si>
  <si>
    <t>026900000000001</t>
  </si>
  <si>
    <t>027800000000001</t>
  </si>
  <si>
    <t>034000000000001</t>
  </si>
  <si>
    <t>034300000000001</t>
  </si>
  <si>
    <t>034900000000001</t>
  </si>
  <si>
    <t>037000000000001</t>
  </si>
  <si>
    <t>039000000000001</t>
  </si>
  <si>
    <t>0100I241P523830</t>
  </si>
  <si>
    <t>023100000000001</t>
  </si>
  <si>
    <t>023300000000001</t>
  </si>
  <si>
    <t>024900000000001</t>
  </si>
  <si>
    <t>023400000000001</t>
  </si>
  <si>
    <t>027700000000001</t>
  </si>
  <si>
    <t>028200000000001</t>
  </si>
  <si>
    <t>028800000000001</t>
  </si>
  <si>
    <t>029100000000001</t>
  </si>
  <si>
    <t>034500000000001</t>
  </si>
  <si>
    <t>035000000000001</t>
  </si>
  <si>
    <t>036900000000001</t>
  </si>
  <si>
    <t>037300000000001</t>
  </si>
  <si>
    <t>037900000000001</t>
  </si>
  <si>
    <t>038400000000001</t>
  </si>
  <si>
    <t>038700000000001</t>
  </si>
  <si>
    <t>039400000000001</t>
  </si>
  <si>
    <t>023500000000001</t>
  </si>
  <si>
    <t>023700000000001</t>
  </si>
  <si>
    <t>026400000000001</t>
  </si>
  <si>
    <t>026600000000001</t>
  </si>
  <si>
    <t>026800000000001</t>
  </si>
  <si>
    <t>028300000000001</t>
  </si>
  <si>
    <t>027000000000001</t>
  </si>
  <si>
    <t>027100000000001</t>
  </si>
  <si>
    <t>028000000000001</t>
  </si>
  <si>
    <t>027500000000001</t>
  </si>
  <si>
    <t>037200000000001</t>
  </si>
  <si>
    <t>0100I241P523868</t>
  </si>
  <si>
    <t>039500000000001</t>
  </si>
  <si>
    <t>028100000000001</t>
  </si>
  <si>
    <t>000300000000001</t>
  </si>
  <si>
    <t>000800000000001</t>
  </si>
  <si>
    <t>000000000000001</t>
  </si>
  <si>
    <t>534000000000001</t>
  </si>
  <si>
    <t>462600000000001</t>
  </si>
  <si>
    <t>345500000000001</t>
  </si>
  <si>
    <t>341000000000001</t>
  </si>
  <si>
    <t>328400000000001</t>
  </si>
  <si>
    <t>329500000000001</t>
  </si>
  <si>
    <t>323500000000001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</si>
</sst>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"/>
    <numFmt numFmtId="165" formatCode="0.00000"/>
    <numFmt numFmtId="166" formatCode="0.00000000"/>
    <numFmt numFmtId="167" formatCode="yyyy\-mm\-dd"/>
  </numFmts>
  <fonts count="13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58"/>
      <name val="Calibri"/>
      <family val="2"/>
      <scheme val="minor"/>
    </font>
    <font>
      <sz val="9"/>
      <color indexed="58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166" fontId="0" fillId="0" borderId="0" xfId="0" applyNumberFormat="1"/>
    <xf numFmtId="4" fontId="0" fillId="0" borderId="0" xfId="0" applyNumberFormat="1"/>
    <xf numFmtId="0" fontId="0" fillId="0" borderId="0" xfId="0" applyAlignment="1">
      <alignment wrapText="1"/>
    </xf>
    <xf numFmtId="0" fontId="5" fillId="2" borderId="4" xfId="0" applyFont="1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0" fillId="2" borderId="3" xfId="0" quotePrefix="1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center" wrapText="1"/>
    </xf>
    <xf numFmtId="0" fontId="6" fillId="0" borderId="8" xfId="0" applyFont="1" applyBorder="1" applyAlignment="1">
      <alignment horizontal="center" vertical="center" wrapText="1"/>
    </xf>
    <xf numFmtId="4" fontId="6" fillId="0" borderId="8" xfId="0" applyNumberFormat="1" applyFont="1" applyBorder="1" applyAlignment="1">
      <alignment horizontal="center" vertical="center" wrapText="1"/>
    </xf>
    <xf numFmtId="4" fontId="8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0" fontId="0" fillId="3" borderId="3" xfId="0" quotePrefix="1" applyFill="1" applyBorder="1" applyAlignment="1">
      <alignment horizontal="left" vertical="top" wrapText="1"/>
    </xf>
    <xf numFmtId="0" fontId="12" fillId="0" borderId="0" xfId="0" applyFont="1"/>
    <xf numFmtId="0" fontId="9" fillId="0" borderId="0" xfId="0" applyFont="1"/>
    <xf numFmtId="0" fontId="0" fillId="2" borderId="3" xfId="0" quotePrefix="1" applyNumberFormat="1" applyFill="1" applyBorder="1" applyAlignment="1">
      <alignment horizontal="left" vertical="center"/>
    </xf>
    <xf numFmtId="0" fontId="6" fillId="0" borderId="8" xfId="0" applyNumberFormat="1" applyFont="1" applyBorder="1" applyAlignment="1">
      <alignment horizontal="center" vertical="center" wrapText="1"/>
    </xf>
    <xf numFmtId="0" fontId="0" fillId="0" borderId="0" xfId="0" applyNumberFormat="1"/>
    <xf numFmtId="167" fontId="6" fillId="0" borderId="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3" borderId="0" xfId="0" applyFill="1"/>
    <xf numFmtId="164" fontId="0" fillId="3" borderId="0" xfId="0" applyNumberFormat="1" applyFill="1"/>
    <xf numFmtId="165" fontId="0" fillId="3" borderId="0" xfId="0" applyNumberFormat="1" applyFill="1"/>
    <xf numFmtId="166" fontId="0" fillId="3" borderId="0" xfId="0" applyNumberFormat="1" applyFill="1"/>
    <xf numFmtId="0" fontId="5" fillId="2" borderId="1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7" fillId="0" borderId="1" xfId="0" applyFont="1" applyBorder="1" applyAlignment="1">
      <alignment horizontal="left" wrapText="1"/>
    </xf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381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161925</xdr:rowOff>
    </xdr:from>
    <xdr:to>
      <xdr:col>3</xdr:col>
      <xdr:colOff>342900</xdr:colOff>
      <xdr:row>9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03.01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15"/>
  <sheetViews>
    <sheetView showGridLines="0" workbookViewId="0">
      <selection activeCell="I13" sqref="I13"/>
    </sheetView>
  </sheetViews>
  <sheetFormatPr defaultRowHeight="14.25" x14ac:dyDescent="0.45"/>
  <sheetData>
    <row r="2" spans="2:14" x14ac:dyDescent="0.45">
      <c r="B2" s="15" t="s">
        <v>156</v>
      </c>
    </row>
    <row r="3" spans="2:14" x14ac:dyDescent="0.45">
      <c r="B3" t="s">
        <v>1360</v>
      </c>
    </row>
    <row r="4" spans="2:14" x14ac:dyDescent="0.45">
      <c r="B4" t="s">
        <v>1361</v>
      </c>
    </row>
    <row r="5" spans="2:14" x14ac:dyDescent="0.45">
      <c r="B5" t="s">
        <v>157</v>
      </c>
    </row>
    <row r="6" spans="2:14" x14ac:dyDescent="0.45">
      <c r="B6" s="16" t="s">
        <v>158</v>
      </c>
    </row>
    <row r="15" spans="2:14" x14ac:dyDescent="0.45">
      <c r="N15" s="2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1951"/>
  <sheetViews>
    <sheetView showGridLines="0" tabSelected="1" zoomScale="85" zoomScaleNormal="85" workbookViewId="0">
      <pane xSplit="3" ySplit="7" topLeftCell="D1873" activePane="bottomRight" state="frozen"/>
      <selection pane="topRight" activeCell="D1" sqref="D1"/>
      <selection pane="bottomLeft" activeCell="A8" sqref="A8"/>
      <selection pane="bottomRight" activeCell="D1951" sqref="D1951"/>
    </sheetView>
  </sheetViews>
  <sheetFormatPr defaultRowHeight="14.25" x14ac:dyDescent="0.45"/>
  <cols>
    <col min="1" max="1" width="5.59765625" customWidth="1"/>
    <col min="2" max="2" width="25.265625" bestFit="1" customWidth="1"/>
    <col min="3" max="3" width="3.9296875" bestFit="1" customWidth="1"/>
    <col min="4" max="4" width="20.59765625" style="19" customWidth="1"/>
    <col min="5" max="28" width="20.59765625" customWidth="1"/>
    <col min="29" max="29" width="25.59765625" style="3" customWidth="1"/>
  </cols>
  <sheetData>
    <row r="1" spans="1:29" x14ac:dyDescent="0.45">
      <c r="A1" s="30" t="s">
        <v>482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</row>
    <row r="2" spans="1:29" x14ac:dyDescent="0.45">
      <c r="D2"/>
      <c r="W2" t="str">
        <f t="shared" ref="W2:W3" si="0">+IF(P2="S128","c006x   - Insurance firms &amp; pension funds",IF(G2="particulares","c001x   - Households",IF(AND(G2="outras empresas nao financeiras",H2="1"),"c002x   - Micro &amp; SME",IF(AND(G2="outras empresas nao financeiras",OR(H2="0",H2="")),"c003x   - Corporates",IF(G2="instituicoes de credito","c004x - Institutions",IF(G2="outras instituicoes financeiras","c005x   - Other financial corporations",IF(G2="setor publico","c008x   - Government, central banks &amp; supranationals","")))))))</f>
        <v/>
      </c>
    </row>
    <row r="3" spans="1:29" x14ac:dyDescent="0.45">
      <c r="D3"/>
      <c r="W3" t="str">
        <f t="shared" si="0"/>
        <v/>
      </c>
    </row>
    <row r="4" spans="1:29" x14ac:dyDescent="0.45">
      <c r="B4" s="22"/>
      <c r="D4" s="32" t="s">
        <v>98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</row>
    <row r="5" spans="1:29" x14ac:dyDescent="0.45">
      <c r="D5" s="5" t="s">
        <v>110</v>
      </c>
      <c r="E5" s="33" t="s">
        <v>111</v>
      </c>
      <c r="F5" s="34"/>
      <c r="G5" s="33" t="s">
        <v>112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4"/>
      <c r="AC5" s="36"/>
    </row>
    <row r="6" spans="1:29" ht="57" x14ac:dyDescent="0.45">
      <c r="D6" s="6"/>
      <c r="E6" s="7" t="s">
        <v>113</v>
      </c>
      <c r="F6" s="7" t="s">
        <v>114</v>
      </c>
      <c r="G6" s="7" t="s">
        <v>115</v>
      </c>
      <c r="H6" s="7" t="s">
        <v>116</v>
      </c>
      <c r="I6" s="7" t="s">
        <v>117</v>
      </c>
      <c r="J6" s="7" t="s">
        <v>118</v>
      </c>
      <c r="K6" s="7" t="s">
        <v>119</v>
      </c>
      <c r="L6" s="7" t="s">
        <v>120</v>
      </c>
      <c r="M6" s="7" t="s">
        <v>121</v>
      </c>
      <c r="N6" s="7" t="s">
        <v>122</v>
      </c>
      <c r="O6" s="7" t="s">
        <v>123</v>
      </c>
      <c r="P6" s="7" t="s">
        <v>124</v>
      </c>
      <c r="Q6" s="7" t="s">
        <v>125</v>
      </c>
      <c r="R6" s="7" t="s">
        <v>126</v>
      </c>
      <c r="S6" s="7" t="s">
        <v>127</v>
      </c>
      <c r="T6" s="7" t="s">
        <v>128</v>
      </c>
      <c r="U6" s="7" t="s">
        <v>129</v>
      </c>
      <c r="V6" s="7" t="s">
        <v>130</v>
      </c>
      <c r="W6" s="7" t="s">
        <v>131</v>
      </c>
      <c r="X6" s="7" t="s">
        <v>132</v>
      </c>
      <c r="Y6" s="7" t="s">
        <v>133</v>
      </c>
      <c r="Z6" s="7" t="s">
        <v>134</v>
      </c>
      <c r="AA6" s="7" t="s">
        <v>135</v>
      </c>
      <c r="AB6" s="7" t="s">
        <v>136</v>
      </c>
      <c r="AC6" s="36"/>
    </row>
    <row r="7" spans="1:29" ht="14.65" thickBot="1" x14ac:dyDescent="0.5">
      <c r="D7" s="8" t="s">
        <v>137</v>
      </c>
      <c r="E7" s="8" t="s">
        <v>138</v>
      </c>
      <c r="F7" s="8" t="s">
        <v>139</v>
      </c>
      <c r="G7" s="8" t="s">
        <v>140</v>
      </c>
      <c r="H7" s="8" t="s">
        <v>141</v>
      </c>
      <c r="I7" s="8" t="s">
        <v>142</v>
      </c>
      <c r="J7" s="8" t="s">
        <v>143</v>
      </c>
      <c r="K7" s="8" t="s">
        <v>144</v>
      </c>
      <c r="L7" s="8" t="s">
        <v>145</v>
      </c>
      <c r="M7" s="8" t="s">
        <v>146</v>
      </c>
      <c r="N7" s="8" t="s">
        <v>147</v>
      </c>
      <c r="O7" s="8" t="s">
        <v>148</v>
      </c>
      <c r="P7" s="8" t="s">
        <v>149</v>
      </c>
      <c r="Q7" s="8" t="s">
        <v>150</v>
      </c>
      <c r="R7" s="14" t="s">
        <v>100</v>
      </c>
      <c r="S7" s="14" t="s">
        <v>101</v>
      </c>
      <c r="T7" s="14" t="s">
        <v>102</v>
      </c>
      <c r="U7" s="14" t="s">
        <v>103</v>
      </c>
      <c r="V7" s="8" t="s">
        <v>104</v>
      </c>
      <c r="W7" s="8" t="s">
        <v>105</v>
      </c>
      <c r="X7" s="8" t="s">
        <v>106</v>
      </c>
      <c r="Y7" s="8" t="s">
        <v>107</v>
      </c>
      <c r="Z7" s="14" t="s">
        <v>151</v>
      </c>
      <c r="AA7" s="14" t="s">
        <v>108</v>
      </c>
      <c r="AB7" s="8" t="s">
        <v>109</v>
      </c>
    </row>
    <row r="8" spans="1:29" ht="29.25" thickBot="1" x14ac:dyDescent="0.5">
      <c r="A8" s="4" t="s">
        <v>99</v>
      </c>
      <c r="B8" s="9" t="s">
        <v>152</v>
      </c>
      <c r="C8" s="17">
        <f>+IF(E8="","",999)</f>
        <v>999</v>
      </c>
      <c r="D8" s="18">
        <f>IF(E8="","",1)</f>
        <v>1</v>
      </c>
      <c r="E8" s="10" t="str">
        <f>IF(AND(I8="SANTANDER TOTTA, SGPS, SA",'Intragroup liabilities'!F2="P_22"),"r0531 - o/w (part of) subordinated liabilities recognised as own funds",IF(AND(I8="Totta Seguros - Comp. Seg. Vida, SA.",'Intragroup liabilities'!F2="P_22"),"r0350 - Structured notes",IF(AND(AA8&lt;&gt;"No",'Intragroup liabilities'!F2="P_23"),"r0531 - o/w (part of) subordinated liabilities recognised as own funds",IF(AND(AA8="No",'Intragroup liabilities'!F2="P_23"),"r0120 - Secured liabilities - collateralized part (BRRD art. 44/2/b)",IF('Intragroup liabilities'!F2="C_31","r0511 - o/w capital instruments/share capital",IF('Intragroup liabilities'!F2="C_32","r0511 - o/w capital instruments/share capital",IF('Intragroup liabilities'!F2="C_33","r0512 - o/w instruments ranking pari passu with ordinary shares",IF(OR(ISNUMBER(SEARCH("ATLANTES",I8)),ISNUMBER(SEARCH("AZOR",I8)),ISNUMBER(SEARCH("HIPOTOTTA",I8)))=TRUE,"r0120 - Secured liabilities - collateralized part (BRRD art. 44/2/b)",IF(OR('Intragroup liabilities'!F2="P_27.1",'Intragroup liabilities'!F2="P_27.2",'Intragroup liabilities'!F2="P_24"),"r0390 - Non-financial liabilities",IF('Intragroup liabilities'!F2="P_30.1","r0170 - Employee liabilities (BRRD art. 44/2/g/i)",IF('Intragroup liabilities'!F2="P_30.3","r0390 - Non-financial liabilities",IF('Intragroup liabilities'!F2="C_36","r0511 - o/w capital instruments/share capital",IF(AND('Intragroup liabilities'!F2="P_20",IFERROR(VLOOKUP('Intragroup liabilities'!I2,'Auxiliar 210'!$B$18:$B$20,1,FALSE),0)&lt;&gt;0),"r0210 - Liabilities towards other entities of the resolution group (BRRD art. 44/2/h)",IF(AND('Intragroup liabilities'!F2="P_21",IFERROR(VLOOKUP('Intragroup liabilities'!I2,'Auxiliar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" s="10" t="s">
        <v>161</v>
      </c>
      <c r="G8" s="10" t="str">
        <f>IF(E8="r0110 - Covered deposits (BRRD art. 44/2/a)","Rank 14 - Ranking in insolvency (master scale)",IF(E8="r0120 - Secured liabilities - collateralized part (BRRD art. 44/2/b)","Rank 20 - Ranking in insolvency (master scale)",IF(E8="r0320 - Deposits, not covered and not preferential","Rank 12 - Ranking in insolvency (master scale)",IF(E8="r0370 - Subordinated liabilities (not recognised as own funds)","Rank 4 - Ranking in insolvency (master scale)",IF(OR(E8="r0511 - o/w capital instruments/share capital",E8="r0512 - o/w instruments ranking pari passu with ordinary shares"),"Rank 1 - Ranking in insolvency (master scale)",IF(E8="r0531 - o/w (part of) subordinated liabilities recognised as own funds","Rank 3 - Ranking in insolvency (master scale)",IF(E8="r0350 - Structured notes","Rank 9 - Ranking in insolvency (master scale)",IF(E8="r0390 - Non-financial liabilities","Rank 9 - Ranking in insolvency (master scale)",""))))))))</f>
        <v>Rank 12 - Ranking in insolvency (master scale)</v>
      </c>
      <c r="H8" s="10" t="s">
        <v>32</v>
      </c>
      <c r="I8" s="10" t="s">
        <v>57</v>
      </c>
      <c r="J8" s="10" t="s">
        <v>213</v>
      </c>
      <c r="K8" s="10" t="s">
        <v>155</v>
      </c>
      <c r="L8" s="10" t="str">
        <f>IF(OR(I8="SANTANDER TOTTA, SGPS, SA",I8="BANCO SANTANDER TOTTA SA"),"Parent","Sister")</f>
        <v>Sister</v>
      </c>
      <c r="M8" s="10" t="str">
        <f>IF(OR('Intragroup liabilities'!W2="x",'Intragroup liabilities'!W2="E"),"true","false")</f>
        <v>false</v>
      </c>
      <c r="N8" s="10" t="s">
        <v>470</v>
      </c>
      <c r="O8" s="10" t="s">
        <v>471</v>
      </c>
      <c r="P8" s="11">
        <v>229549.43</v>
      </c>
      <c r="Q8" s="11">
        <f>IF('Intragroup liabilities'!E2="",0,'Intragroup liabilities'!E2)</f>
        <v>0</v>
      </c>
      <c r="R8" s="10" t="str">
        <f>+IF('Intragroup liabilities'!C2="EURO","Euro",IF('Intragroup liabilities'!C2="LIBRA INGLESA"," US Dollar",""))</f>
        <v>Euro</v>
      </c>
      <c r="S8" s="10" t="str">
        <f>IF(OR('Intragroup liabilities'!F2="P_20",'Intragroup liabilities'!F2="P_21"),'Intragroup liabilities'!M2,CONCATENATE(RIGHT('Intragroup liabilities'!T2,4),"-",LEFT(RIGHT('Intragroup liabilities'!T2,7),2),"-",LEFT('Intragroup liabilities'!T2,2)))</f>
        <v>2022-12-31</v>
      </c>
      <c r="T8" s="20">
        <f>IFERROR(IF(OR(E8="r0110 - Covered deposits (BRRD art. 44/2/a)",E8="r0120 - Secured liabilities - collateralized part (BRRD art. 44/2/b)",E8="r0320 - Deposits, not covered and not preferential"),WORKDAY(S8,1,"1/1/2021"),S8),"")</f>
        <v>44928</v>
      </c>
      <c r="U8" s="20">
        <f>IF(OR('Intragroup liabilities'!F2="P_20",'Intragroup liabilities'!F2="P_21"),'T 03.01'!T8,CONCATENATE(RIGHT('Intragroup liabilities'!U2,4),"-",LEFT(RIGHT('Intragroup liabilities'!U2,7),2),"-",LEFT('Intragroup liabilities'!U2,2)))</f>
        <v>44928</v>
      </c>
      <c r="V8" s="10" t="str">
        <f>IF(E8="r0120 - Secured liabilities - collateralized part (BRRD art. 44/2/b)","Secured","Unsecured")</f>
        <v>Unsecured</v>
      </c>
      <c r="W8" s="10">
        <v>0</v>
      </c>
      <c r="X8" s="10" t="s">
        <v>83</v>
      </c>
      <c r="Y8" s="10" t="str">
        <f>IFERROR(IF(OR(E8="r0110 - Covered deposits (BRRD art. 44/2/a)",E8="r0120 - Secured liabilities - collateralized part (BRRD art. 44/2/b)",E8="r0320 - Deposits, not covered and not preferential"),"Non-structured/Vanilla","Structured"),"")</f>
        <v>Non-structured/Vanilla</v>
      </c>
      <c r="Z8" s="10"/>
      <c r="AA8" s="10" t="str">
        <f>IF('Intragroup liabilities'!Q2="GF2","Grandfathered T2",IF('Intragroup liabilities'!Q2="CET1","CET1","No"))</f>
        <v>No</v>
      </c>
      <c r="AB8" s="10">
        <f>IF('Intragroup liabilities'!R2="",0,'Intragroup liabilities'!R2)</f>
        <v>0</v>
      </c>
      <c r="AC8" s="12"/>
    </row>
    <row r="9" spans="1:29" ht="23.65" thickBot="1" x14ac:dyDescent="0.5">
      <c r="B9" s="2"/>
      <c r="C9" s="17">
        <f t="shared" ref="C9:C72" si="1">+IF(E9="","",999)</f>
        <v>999</v>
      </c>
      <c r="D9" s="18">
        <f>IF(E9="","",D8+1)</f>
        <v>2</v>
      </c>
      <c r="E9" s="10" t="str">
        <f>IF(AND(I9="SANTANDER TOTTA, SGPS, SA",'Intragroup liabilities'!F3="P_22"),"r0531 - o/w (part of) subordinated liabilities recognised as own funds",IF(AND(I9="Totta Seguros - Comp. Seg. Vida, SA.",'Intragroup liabilities'!F3="P_22"),"r0350 - Structured notes",IF(AND(AA9&lt;&gt;"No",'Intragroup liabilities'!F3="P_23"),"r0531 - o/w (part of) subordinated liabilities recognised as own funds",IF(AND(AA9="No",'Intragroup liabilities'!F3="P_23"),"r0120 - Secured liabilities - collateralized part (BRRD art. 44/2/b)",IF('Intragroup liabilities'!F3="C_31","r0511 - o/w capital instruments/share capital",IF('Intragroup liabilities'!F3="C_32","r0511 - o/w capital instruments/share capital",IF('Intragroup liabilities'!F3="C_33","r0512 - o/w instruments ranking pari passu with ordinary shares",IF(OR(ISNUMBER(SEARCH("ATLANTES",I9)),ISNUMBER(SEARCH("AZOR",I9)),ISNUMBER(SEARCH("HIPOTOTTA",I9)))=TRUE,"r0120 - Secured liabilities - collateralized part (BRRD art. 44/2/b)",IF(OR('Intragroup liabilities'!F3="P_27.1",'Intragroup liabilities'!F3="P_27.2",'Intragroup liabilities'!F3="P_24"),"r0390 - Non-financial liabilities",IF('Intragroup liabilities'!F3="P_30.1","r0170 - Employee liabilities (BRRD art. 44/2/g/i)",IF('Intragroup liabilities'!F3="P_30.3","r0390 - Non-financial liabilities",IF('Intragroup liabilities'!F3="C_36","r0511 - o/w capital instruments/share capital",IF(AND('Intragroup liabilities'!F3="P_20",IFERROR(VLOOKUP('Intragroup liabilities'!I3,'Auxiliar 210'!$B$18:$B$20,1,FALSE),0)&lt;&gt;0),"r0210 - Liabilities towards other entities of the resolution group (BRRD art. 44/2/h)",IF(AND('Intragroup liabilities'!F3="P_21",IFERROR(VLOOKUP('Intragroup liabilities'!I3,'Auxiliar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9" s="10" t="s">
        <v>161</v>
      </c>
      <c r="G9" s="10" t="str">
        <f t="shared" ref="G9:G72" si="2">IF(E9="r0110 - Covered deposits (BRRD art. 44/2/a)","Rank 14 - Ranking in insolvency (master scale)",IF(E9="r0120 - Secured liabilities - collateralized part (BRRD art. 44/2/b)","Rank 20 - Ranking in insolvency (master scale)",IF(E9="r0320 - Deposits, not covered and not preferential","Rank 12 - Ranking in insolvency (master scale)",IF(E9="r0370 - Subordinated liabilities (not recognised as own funds)","Rank 4 - Ranking in insolvency (master scale)",IF(OR(E9="r0511 - o/w capital instruments/share capital",E9="r0512 - o/w instruments ranking pari passu with ordinary shares"),"Rank 1 - Ranking in insolvency (master scale)",IF(E9="r0531 - o/w (part of) subordinated liabilities recognised as own funds","Rank 3 - Ranking in insolvency (master scale)",IF(E9="r0350 - Structured notes","Rank 9 - Ranking in insolvency (master scale)",IF(E9="r0390 - Non-financial liabilities","Rank 9 - Ranking in insolvency (master scale)",""))))))))</f>
        <v>Rank 12 - Ranking in insolvency (master scale)</v>
      </c>
      <c r="H9" s="10" t="s">
        <v>32</v>
      </c>
      <c r="I9" s="10" t="s">
        <v>31</v>
      </c>
      <c r="J9" s="10" t="s">
        <v>379</v>
      </c>
      <c r="K9" s="10" t="s">
        <v>155</v>
      </c>
      <c r="L9" s="10" t="str">
        <f t="shared" ref="L9:L72" si="3">IF(OR(I9="SANTANDER TOTTA, SGPS, SA",I9="BANCO SANTANDER TOTTA SA"),"Parent","Sister")</f>
        <v>Sister</v>
      </c>
      <c r="M9" s="10" t="str">
        <f>IF(OR('Intragroup liabilities'!W3="x",'Intragroup liabilities'!W3="E"),"true","false")</f>
        <v>false</v>
      </c>
      <c r="N9" s="10" t="s">
        <v>470</v>
      </c>
      <c r="O9" s="10" t="s">
        <v>471</v>
      </c>
      <c r="P9" s="11">
        <v>5167202.87</v>
      </c>
      <c r="Q9" s="11">
        <f>IF('Intragroup liabilities'!E3="",0,'Intragroup liabilities'!E3)</f>
        <v>0</v>
      </c>
      <c r="R9" s="10" t="str">
        <f>+IF('Intragroup liabilities'!C3="EURO","Euro",IF('Intragroup liabilities'!C3="LIBRA INGLESA"," US Dollar",""))</f>
        <v>Euro</v>
      </c>
      <c r="S9" s="10" t="str">
        <f>IF(OR('Intragroup liabilities'!F3="P_20",'Intragroup liabilities'!F3="P_21"),'Intragroup liabilities'!M3,CONCATENATE(RIGHT('Intragroup liabilities'!T3,4),"-",LEFT(RIGHT('Intragroup liabilities'!T3,7),2),"-",LEFT('Intragroup liabilities'!T3,2)))</f>
        <v>2022-12-31</v>
      </c>
      <c r="T9" s="20">
        <f t="shared" ref="T9:T72" si="4">IFERROR(IF(OR(E9="r0110 - Covered deposits (BRRD art. 44/2/a)",E9="r0120 - Secured liabilities - collateralized part (BRRD art. 44/2/b)",E9="r0320 - Deposits, not covered and not preferential"),WORKDAY(S9,1,"1/1/2021"),S9),"")</f>
        <v>44928</v>
      </c>
      <c r="U9" s="20">
        <f>IF(OR('Intragroup liabilities'!F3="P_20",'Intragroup liabilities'!F3="P_21"),'T 03.01'!T9,CONCATENATE(RIGHT('Intragroup liabilities'!U3,4),"-",LEFT(RIGHT('Intragroup liabilities'!U3,7),2),"-",LEFT('Intragroup liabilities'!U3,2)))</f>
        <v>44928</v>
      </c>
      <c r="V9" s="10" t="str">
        <f t="shared" ref="V9:V72" si="5">IF(E9="r0120 - Secured liabilities - collateralized part (BRRD art. 44/2/b)","Secured","Unsecured")</f>
        <v>Unsecured</v>
      </c>
      <c r="W9" s="10">
        <v>0</v>
      </c>
      <c r="X9" s="10" t="s">
        <v>83</v>
      </c>
      <c r="Y9" s="10" t="str">
        <f t="shared" ref="Y9:Y72" si="6">IFERROR(IF(OR(E9="r0110 - Covered deposits (BRRD art. 44/2/a)",E9="r0120 - Secured liabilities - collateralized part (BRRD art. 44/2/b)",E9="r0320 - Deposits, not covered and not preferential"),"Non-structured/Vanilla","Structured"),"")</f>
        <v>Non-structured/Vanilla</v>
      </c>
      <c r="Z9" s="10"/>
      <c r="AA9" s="10" t="str">
        <f>IF('Intragroup liabilities'!Q3="GF2","Grandfathered T2",IF('Intragroup liabilities'!Q3="CET1","CET1","No"))</f>
        <v>No</v>
      </c>
      <c r="AB9" s="10">
        <f>IF('Intragroup liabilities'!R3="",0,'Intragroup liabilities'!R3)</f>
        <v>0</v>
      </c>
      <c r="AC9" s="13"/>
    </row>
    <row r="10" spans="1:29" ht="35.25" thickBot="1" x14ac:dyDescent="0.5">
      <c r="B10" s="2"/>
      <c r="C10" s="17">
        <f t="shared" si="1"/>
        <v>999</v>
      </c>
      <c r="D10" s="18">
        <f t="shared" ref="D10:D73" si="7">IF(E10="","",D9+1)</f>
        <v>3</v>
      </c>
      <c r="E10" s="10" t="str">
        <f>IF(AND(I10="SANTANDER TOTTA, SGPS, SA",'Intragroup liabilities'!F4="P_22"),"r0531 - o/w (part of) subordinated liabilities recognised as own funds",IF(AND(I10="Totta Seguros - Comp. Seg. Vida, SA.",'Intragroup liabilities'!F4="P_22"),"r0350 - Structured notes",IF(AND(AA10&lt;&gt;"No",'Intragroup liabilities'!F4="P_23"),"r0531 - o/w (part of) subordinated liabilities recognised as own funds",IF(AND(AA10="No",'Intragroup liabilities'!F4="P_23"),"r0120 - Secured liabilities - collateralized part (BRRD art. 44/2/b)",IF('Intragroup liabilities'!F4="C_31","r0511 - o/w capital instruments/share capital",IF('Intragroup liabilities'!F4="C_32","r0511 - o/w capital instruments/share capital",IF('Intragroup liabilities'!F4="C_33","r0512 - o/w instruments ranking pari passu with ordinary shares",IF(OR(ISNUMBER(SEARCH("ATLANTES",I10)),ISNUMBER(SEARCH("AZOR",I10)),ISNUMBER(SEARCH("HIPOTOTTA",I10)))=TRUE,"r0120 - Secured liabilities - collateralized part (BRRD art. 44/2/b)",IF(OR('Intragroup liabilities'!F4="P_27.1",'Intragroup liabilities'!F4="P_27.2",'Intragroup liabilities'!F4="P_24"),"r0390 - Non-financial liabilities",IF('Intragroup liabilities'!F4="P_30.1","r0170 - Employee liabilities (BRRD art. 44/2/g/i)",IF('Intragroup liabilities'!F4="P_30.3","r0390 - Non-financial liabilities",IF('Intragroup liabilities'!F4="C_36","r0511 - o/w capital instruments/share capital",IF(AND('Intragroup liabilities'!F4="P_20",IFERROR(VLOOKUP('Intragroup liabilities'!I4,'Auxiliar 210'!$B$18:$B$20,1,FALSE),0)&lt;&gt;0),"r0210 - Liabilities towards other entities of the resolution group (BRRD art. 44/2/h)",IF(AND('Intragroup liabilities'!F4="P_21",IFERROR(VLOOKUP('Intragroup liabilities'!I4,'Auxiliar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0" s="10" t="s">
        <v>161</v>
      </c>
      <c r="G10" s="10" t="str">
        <f t="shared" si="2"/>
        <v>Rank 12 - Ranking in insolvency (master scale)</v>
      </c>
      <c r="H10" s="10" t="s">
        <v>32</v>
      </c>
      <c r="I10" s="10" t="s">
        <v>44</v>
      </c>
      <c r="J10" s="10" t="s">
        <v>404</v>
      </c>
      <c r="K10" s="10" t="s">
        <v>155</v>
      </c>
      <c r="L10" s="10" t="str">
        <f t="shared" si="3"/>
        <v>Sister</v>
      </c>
      <c r="M10" s="10" t="str">
        <f>IF(OR('Intragroup liabilities'!W4="x",'Intragroup liabilities'!W4="E"),"true","false")</f>
        <v>false</v>
      </c>
      <c r="N10" s="10" t="s">
        <v>470</v>
      </c>
      <c r="O10" s="10" t="s">
        <v>471</v>
      </c>
      <c r="P10" s="11">
        <v>682178.17</v>
      </c>
      <c r="Q10" s="11">
        <f>IF('Intragroup liabilities'!E4="",0,'Intragroup liabilities'!E4)</f>
        <v>0</v>
      </c>
      <c r="R10" s="10" t="str">
        <f>+IF('Intragroup liabilities'!C4="EURO","Euro",IF('Intragroup liabilities'!C4="LIBRA INGLESA"," US Dollar",""))</f>
        <v>Euro</v>
      </c>
      <c r="S10" s="10" t="str">
        <f>IF(OR('Intragroup liabilities'!F4="P_20",'Intragroup liabilities'!F4="P_21"),'Intragroup liabilities'!M4,CONCATENATE(RIGHT('Intragroup liabilities'!T4,4),"-",LEFT(RIGHT('Intragroup liabilities'!T4,7),2),"-",LEFT('Intragroup liabilities'!T4,2)))</f>
        <v>2022-12-31</v>
      </c>
      <c r="T10" s="20">
        <f t="shared" si="4"/>
        <v>44928</v>
      </c>
      <c r="U10" s="20">
        <f>IF(OR('Intragroup liabilities'!F4="P_20",'Intragroup liabilities'!F4="P_21"),'T 03.01'!T10,CONCATENATE(RIGHT('Intragroup liabilities'!U4,4),"-",LEFT(RIGHT('Intragroup liabilities'!U4,7),2),"-",LEFT('Intragroup liabilities'!U4,2)))</f>
        <v>44928</v>
      </c>
      <c r="V10" s="10" t="str">
        <f t="shared" si="5"/>
        <v>Unsecured</v>
      </c>
      <c r="W10" s="10">
        <v>0</v>
      </c>
      <c r="X10" s="10" t="s">
        <v>83</v>
      </c>
      <c r="Y10" s="10" t="str">
        <f t="shared" si="6"/>
        <v>Non-structured/Vanilla</v>
      </c>
      <c r="Z10" s="10"/>
      <c r="AA10" s="10" t="str">
        <f>IF('Intragroup liabilities'!Q4="GF2","Grandfathered T2",IF('Intragroup liabilities'!Q4="CET1","CET1","No"))</f>
        <v>No</v>
      </c>
      <c r="AB10" s="10">
        <f>IF('Intragroup liabilities'!R4="",0,'Intragroup liabilities'!R4)</f>
        <v>0</v>
      </c>
      <c r="AC10" s="13"/>
    </row>
    <row r="11" spans="1:29" ht="35.25" thickBot="1" x14ac:dyDescent="0.5">
      <c r="B11" s="2"/>
      <c r="C11" s="17">
        <f t="shared" si="1"/>
        <v>999</v>
      </c>
      <c r="D11" s="18">
        <f t="shared" si="7"/>
        <v>4</v>
      </c>
      <c r="E11" s="10" t="str">
        <f>IF(AND(I11="SANTANDER TOTTA, SGPS, SA",'Intragroup liabilities'!F5="P_22"),"r0531 - o/w (part of) subordinated liabilities recognised as own funds",IF(AND(I11="Totta Seguros - Comp. Seg. Vida, SA.",'Intragroup liabilities'!F5="P_22"),"r0350 - Structured notes",IF(AND(AA11&lt;&gt;"No",'Intragroup liabilities'!F5="P_23"),"r0531 - o/w (part of) subordinated liabilities recognised as own funds",IF(AND(AA11="No",'Intragroup liabilities'!F5="P_23"),"r0120 - Secured liabilities - collateralized part (BRRD art. 44/2/b)",IF('Intragroup liabilities'!F5="C_31","r0511 - o/w capital instruments/share capital",IF('Intragroup liabilities'!F5="C_32","r0511 - o/w capital instruments/share capital",IF('Intragroup liabilities'!F5="C_33","r0512 - o/w instruments ranking pari passu with ordinary shares",IF(OR(ISNUMBER(SEARCH("ATLANTES",I11)),ISNUMBER(SEARCH("AZOR",I11)),ISNUMBER(SEARCH("HIPOTOTTA",I11)))=TRUE,"r0120 - Secured liabilities - collateralized part (BRRD art. 44/2/b)",IF(OR('Intragroup liabilities'!F5="P_27.1",'Intragroup liabilities'!F5="P_27.2",'Intragroup liabilities'!F5="P_24"),"r0390 - Non-financial liabilities",IF('Intragroup liabilities'!F5="P_30.1","r0170 - Employee liabilities (BRRD art. 44/2/g/i)",IF('Intragroup liabilities'!F5="P_30.3","r0390 - Non-financial liabilities",IF('Intragroup liabilities'!F5="C_36","r0511 - o/w capital instruments/share capital",IF(AND('Intragroup liabilities'!F5="P_20",IFERROR(VLOOKUP('Intragroup liabilities'!I5,'Auxiliar 210'!$B$18:$B$20,1,FALSE),0)&lt;&gt;0),"r0210 - Liabilities towards other entities of the resolution group (BRRD art. 44/2/h)",IF(AND('Intragroup liabilities'!F5="P_21",IFERROR(VLOOKUP('Intragroup liabilities'!I5,'Auxiliar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1" s="10" t="s">
        <v>161</v>
      </c>
      <c r="G11" s="10" t="str">
        <f t="shared" si="2"/>
        <v>Rank 12 - Ranking in insolvency (master scale)</v>
      </c>
      <c r="H11" s="10" t="s">
        <v>32</v>
      </c>
      <c r="I11" s="10" t="s">
        <v>75</v>
      </c>
      <c r="J11" s="10" t="s">
        <v>322</v>
      </c>
      <c r="K11" s="10" t="s">
        <v>155</v>
      </c>
      <c r="L11" s="10" t="str">
        <f t="shared" si="3"/>
        <v>Sister</v>
      </c>
      <c r="M11" s="10" t="str">
        <f>IF(OR('Intragroup liabilities'!W5="x",'Intragroup liabilities'!W5="E"),"true","false")</f>
        <v>false</v>
      </c>
      <c r="N11" s="10" t="s">
        <v>470</v>
      </c>
      <c r="O11" s="10" t="s">
        <v>471</v>
      </c>
      <c r="P11" s="11">
        <v>1107021.1100000001</v>
      </c>
      <c r="Q11" s="11">
        <f>IF('Intragroup liabilities'!E5="",0,'Intragroup liabilities'!E5)</f>
        <v>0</v>
      </c>
      <c r="R11" s="10" t="str">
        <f>+IF('Intragroup liabilities'!C5="EURO","Euro",IF('Intragroup liabilities'!C5="LIBRA INGLESA"," US Dollar",""))</f>
        <v>Euro</v>
      </c>
      <c r="S11" s="10" t="str">
        <f>IF(OR('Intragroup liabilities'!F5="P_20",'Intragroup liabilities'!F5="P_21"),'Intragroup liabilities'!M5,CONCATENATE(RIGHT('Intragroup liabilities'!T5,4),"-",LEFT(RIGHT('Intragroup liabilities'!T5,7),2),"-",LEFT('Intragroup liabilities'!T5,2)))</f>
        <v>2022-12-31</v>
      </c>
      <c r="T11" s="20">
        <f t="shared" si="4"/>
        <v>44928</v>
      </c>
      <c r="U11" s="20">
        <f>IF(OR('Intragroup liabilities'!F5="P_20",'Intragroup liabilities'!F5="P_21"),'T 03.01'!T11,CONCATENATE(RIGHT('Intragroup liabilities'!U5,4),"-",LEFT(RIGHT('Intragroup liabilities'!U5,7),2),"-",LEFT('Intragroup liabilities'!U5,2)))</f>
        <v>44928</v>
      </c>
      <c r="V11" s="10" t="str">
        <f t="shared" si="5"/>
        <v>Unsecured</v>
      </c>
      <c r="W11" s="10">
        <v>0</v>
      </c>
      <c r="X11" s="10" t="s">
        <v>83</v>
      </c>
      <c r="Y11" s="10" t="str">
        <f t="shared" si="6"/>
        <v>Non-structured/Vanilla</v>
      </c>
      <c r="Z11" s="10"/>
      <c r="AA11" s="10" t="str">
        <f>IF('Intragroup liabilities'!Q5="GF2","Grandfathered T2",IF('Intragroup liabilities'!Q5="CET1","CET1","No"))</f>
        <v>No</v>
      </c>
      <c r="AB11" s="10">
        <f>IF('Intragroup liabilities'!R5="",0,'Intragroup liabilities'!R5)</f>
        <v>0</v>
      </c>
      <c r="AC11" s="13"/>
    </row>
    <row r="12" spans="1:29" ht="23.65" thickBot="1" x14ac:dyDescent="0.5">
      <c r="B12" s="2"/>
      <c r="C12" s="17">
        <f t="shared" si="1"/>
        <v>999</v>
      </c>
      <c r="D12" s="18">
        <f t="shared" si="7"/>
        <v>5</v>
      </c>
      <c r="E12" s="10" t="str">
        <f>IF(AND(I12="SANTANDER TOTTA, SGPS, SA",'Intragroup liabilities'!F6="P_22"),"r0531 - o/w (part of) subordinated liabilities recognised as own funds",IF(AND(I12="Totta Seguros - Comp. Seg. Vida, SA.",'Intragroup liabilities'!F6="P_22"),"r0350 - Structured notes",IF(AND(AA12&lt;&gt;"No",'Intragroup liabilities'!F6="P_23"),"r0531 - o/w (part of) subordinated liabilities recognised as own funds",IF(AND(AA12="No",'Intragroup liabilities'!F6="P_23"),"r0120 - Secured liabilities - collateralized part (BRRD art. 44/2/b)",IF('Intragroup liabilities'!F6="C_31","r0511 - o/w capital instruments/share capital",IF('Intragroup liabilities'!F6="C_32","r0511 - o/w capital instruments/share capital",IF('Intragroup liabilities'!F6="C_33","r0512 - o/w instruments ranking pari passu with ordinary shares",IF(OR(ISNUMBER(SEARCH("ATLANTES",I12)),ISNUMBER(SEARCH("AZOR",I12)),ISNUMBER(SEARCH("HIPOTOTTA",I12)))=TRUE,"r0120 - Secured liabilities - collateralized part (BRRD art. 44/2/b)",IF(OR('Intragroup liabilities'!F6="P_27.1",'Intragroup liabilities'!F6="P_27.2",'Intragroup liabilities'!F6="P_24"),"r0390 - Non-financial liabilities",IF('Intragroup liabilities'!F6="P_30.1","r0170 - Employee liabilities (BRRD art. 44/2/g/i)",IF('Intragroup liabilities'!F6="P_30.3","r0390 - Non-financial liabilities",IF('Intragroup liabilities'!F6="C_36","r0511 - o/w capital instruments/share capital",IF(AND('Intragroup liabilities'!F6="P_20",IFERROR(VLOOKUP('Intragroup liabilities'!I6,'Auxiliar 210'!$B$18:$B$20,1,FALSE),0)&lt;&gt;0),"r0210 - Liabilities towards other entities of the resolution group (BRRD art. 44/2/h)",IF(AND('Intragroup liabilities'!F6="P_21",IFERROR(VLOOKUP('Intragroup liabilities'!I6,'Auxiliar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2" s="10" t="s">
        <v>161</v>
      </c>
      <c r="G12" s="10" t="str">
        <f t="shared" si="2"/>
        <v>Rank 12 - Ranking in insolvency (master scale)</v>
      </c>
      <c r="H12" s="10" t="s">
        <v>32</v>
      </c>
      <c r="I12" s="10" t="s">
        <v>76</v>
      </c>
      <c r="J12" s="10" t="s">
        <v>225</v>
      </c>
      <c r="K12" s="10" t="s">
        <v>155</v>
      </c>
      <c r="L12" s="10" t="str">
        <f t="shared" si="3"/>
        <v>Sister</v>
      </c>
      <c r="M12" s="10" t="str">
        <f>IF(OR('Intragroup liabilities'!W6="x",'Intragroup liabilities'!W6="E"),"true","false")</f>
        <v>false</v>
      </c>
      <c r="N12" s="10" t="s">
        <v>470</v>
      </c>
      <c r="O12" s="10" t="s">
        <v>471</v>
      </c>
      <c r="P12" s="11">
        <v>1542756.36</v>
      </c>
      <c r="Q12" s="11">
        <f>IF('Intragroup liabilities'!E6="",0,'Intragroup liabilities'!E6)</f>
        <v>0</v>
      </c>
      <c r="R12" s="10" t="str">
        <f>+IF('Intragroup liabilities'!C6="EURO","Euro",IF('Intragroup liabilities'!C6="LIBRA INGLESA"," US Dollar",""))</f>
        <v>Euro</v>
      </c>
      <c r="S12" s="10" t="str">
        <f>IF(OR('Intragroup liabilities'!F6="P_20",'Intragroup liabilities'!F6="P_21"),'Intragroup liabilities'!M6,CONCATENATE(RIGHT('Intragroup liabilities'!T6,4),"-",LEFT(RIGHT('Intragroup liabilities'!T6,7),2),"-",LEFT('Intragroup liabilities'!T6,2)))</f>
        <v>2022-12-31</v>
      </c>
      <c r="T12" s="20">
        <f t="shared" si="4"/>
        <v>44928</v>
      </c>
      <c r="U12" s="20">
        <f>IF(OR('Intragroup liabilities'!F6="P_20",'Intragroup liabilities'!F6="P_21"),'T 03.01'!T12,CONCATENATE(RIGHT('Intragroup liabilities'!U6,4),"-",LEFT(RIGHT('Intragroup liabilities'!U6,7),2),"-",LEFT('Intragroup liabilities'!U6,2)))</f>
        <v>44928</v>
      </c>
      <c r="V12" s="10" t="str">
        <f t="shared" si="5"/>
        <v>Unsecured</v>
      </c>
      <c r="W12" s="10">
        <v>0</v>
      </c>
      <c r="X12" s="10" t="s">
        <v>83</v>
      </c>
      <c r="Y12" s="10" t="str">
        <f t="shared" si="6"/>
        <v>Non-structured/Vanilla</v>
      </c>
      <c r="Z12" s="10"/>
      <c r="AA12" s="10" t="str">
        <f>IF('Intragroup liabilities'!Q6="GF2","Grandfathered T2",IF('Intragroup liabilities'!Q6="CET1","CET1","No"))</f>
        <v>No</v>
      </c>
      <c r="AB12" s="10">
        <f>IF('Intragroup liabilities'!R6="",0,'Intragroup liabilities'!R6)</f>
        <v>0</v>
      </c>
      <c r="AC12" s="13"/>
    </row>
    <row r="13" spans="1:29" ht="23.65" thickBot="1" x14ac:dyDescent="0.5">
      <c r="B13" s="2"/>
      <c r="C13" s="17">
        <f t="shared" si="1"/>
        <v>999</v>
      </c>
      <c r="D13" s="18">
        <f t="shared" si="7"/>
        <v>6</v>
      </c>
      <c r="E13" s="10" t="str">
        <f>IF(AND(I13="SANTANDER TOTTA, SGPS, SA",'Intragroup liabilities'!F7="P_22"),"r0531 - o/w (part of) subordinated liabilities recognised as own funds",IF(AND(I13="Totta Seguros - Comp. Seg. Vida, SA.",'Intragroup liabilities'!F7="P_22"),"r0350 - Structured notes",IF(AND(AA13&lt;&gt;"No",'Intragroup liabilities'!F7="P_23"),"r0531 - o/w (part of) subordinated liabilities recognised as own funds",IF(AND(AA13="No",'Intragroup liabilities'!F7="P_23"),"r0120 - Secured liabilities - collateralized part (BRRD art. 44/2/b)",IF('Intragroup liabilities'!F7="C_31","r0511 - o/w capital instruments/share capital",IF('Intragroup liabilities'!F7="C_32","r0511 - o/w capital instruments/share capital",IF('Intragroup liabilities'!F7="C_33","r0512 - o/w instruments ranking pari passu with ordinary shares",IF(OR(ISNUMBER(SEARCH("ATLANTES",I13)),ISNUMBER(SEARCH("AZOR",I13)),ISNUMBER(SEARCH("HIPOTOTTA",I13)))=TRUE,"r0120 - Secured liabilities - collateralized part (BRRD art. 44/2/b)",IF(OR('Intragroup liabilities'!F7="P_27.1",'Intragroup liabilities'!F7="P_27.2",'Intragroup liabilities'!F7="P_24"),"r0390 - Non-financial liabilities",IF('Intragroup liabilities'!F7="P_30.1","r0170 - Employee liabilities (BRRD art. 44/2/g/i)",IF('Intragroup liabilities'!F7="P_30.3","r0390 - Non-financial liabilities",IF('Intragroup liabilities'!F7="C_36","r0511 - o/w capital instruments/share capital",IF(AND('Intragroup liabilities'!F7="P_20",IFERROR(VLOOKUP('Intragroup liabilities'!I7,'Auxiliar 210'!$B$18:$B$20,1,FALSE),0)&lt;&gt;0),"r0210 - Liabilities towards other entities of the resolution group (BRRD art. 44/2/h)",IF(AND('Intragroup liabilities'!F7="P_21",IFERROR(VLOOKUP('Intragroup liabilities'!I7,'Auxiliar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3" s="10" t="s">
        <v>161</v>
      </c>
      <c r="G13" s="10" t="str">
        <f t="shared" si="2"/>
        <v>Rank 12 - Ranking in insolvency (master scale)</v>
      </c>
      <c r="H13" s="10" t="s">
        <v>32</v>
      </c>
      <c r="I13" s="10" t="s">
        <v>45</v>
      </c>
      <c r="J13" s="10" t="s">
        <v>447</v>
      </c>
      <c r="K13" s="10" t="s">
        <v>155</v>
      </c>
      <c r="L13" s="10" t="str">
        <f t="shared" si="3"/>
        <v>Sister</v>
      </c>
      <c r="M13" s="10" t="str">
        <f>IF(OR('Intragroup liabilities'!W7="x",'Intragroup liabilities'!W7="E"),"true","false")</f>
        <v>true</v>
      </c>
      <c r="N13" s="10" t="s">
        <v>470</v>
      </c>
      <c r="O13" s="10" t="s">
        <v>471</v>
      </c>
      <c r="P13" s="11">
        <v>65825378.600000001</v>
      </c>
      <c r="Q13" s="11">
        <f>IF('Intragroup liabilities'!E7="",0,'Intragroup liabilities'!E7)</f>
        <v>0</v>
      </c>
      <c r="R13" s="10" t="str">
        <f>+IF('Intragroup liabilities'!C7="EURO","Euro",IF('Intragroup liabilities'!C7="LIBRA INGLESA"," US Dollar",""))</f>
        <v>Euro</v>
      </c>
      <c r="S13" s="10" t="str">
        <f>IF(OR('Intragroup liabilities'!F7="P_20",'Intragroup liabilities'!F7="P_21"),'Intragroup liabilities'!M7,CONCATENATE(RIGHT('Intragroup liabilities'!T7,4),"-",LEFT(RIGHT('Intragroup liabilities'!T7,7),2),"-",LEFT('Intragroup liabilities'!T7,2)))</f>
        <v>2022-12-31</v>
      </c>
      <c r="T13" s="20">
        <f t="shared" si="4"/>
        <v>44928</v>
      </c>
      <c r="U13" s="20">
        <f>IF(OR('Intragroup liabilities'!F7="P_20",'Intragroup liabilities'!F7="P_21"),'T 03.01'!T13,CONCATENATE(RIGHT('Intragroup liabilities'!U7,4),"-",LEFT(RIGHT('Intragroup liabilities'!U7,7),2),"-",LEFT('Intragroup liabilities'!U7,2)))</f>
        <v>44928</v>
      </c>
      <c r="V13" s="10" t="str">
        <f t="shared" si="5"/>
        <v>Unsecured</v>
      </c>
      <c r="W13" s="10">
        <v>0</v>
      </c>
      <c r="X13" s="10" t="s">
        <v>83</v>
      </c>
      <c r="Y13" s="10" t="str">
        <f t="shared" si="6"/>
        <v>Non-structured/Vanilla</v>
      </c>
      <c r="Z13" s="10"/>
      <c r="AA13" s="10" t="str">
        <f>IF('Intragroup liabilities'!Q7="GF2","Grandfathered T2",IF('Intragroup liabilities'!Q7="CET1","CET1","No"))</f>
        <v>No</v>
      </c>
      <c r="AB13" s="10">
        <f>IF('Intragroup liabilities'!R7="",0,'Intragroup liabilities'!R7)</f>
        <v>0</v>
      </c>
      <c r="AC13" s="13"/>
    </row>
    <row r="14" spans="1:29" ht="23.65" thickBot="1" x14ac:dyDescent="0.5">
      <c r="B14" s="2"/>
      <c r="C14" s="17">
        <f t="shared" si="1"/>
        <v>999</v>
      </c>
      <c r="D14" s="18">
        <f t="shared" si="7"/>
        <v>7</v>
      </c>
      <c r="E14" s="10" t="str">
        <f>IF(AND(I14="SANTANDER TOTTA, SGPS, SA",'Intragroup liabilities'!F8="P_22"),"r0531 - o/w (part of) subordinated liabilities recognised as own funds",IF(AND(I14="Totta Seguros - Comp. Seg. Vida, SA.",'Intragroup liabilities'!F8="P_22"),"r0350 - Structured notes",IF(AND(AA14&lt;&gt;"No",'Intragroup liabilities'!F8="P_23"),"r0531 - o/w (part of) subordinated liabilities recognised as own funds",IF(AND(AA14="No",'Intragroup liabilities'!F8="P_23"),"r0120 - Secured liabilities - collateralized part (BRRD art. 44/2/b)",IF('Intragroup liabilities'!F8="C_31","r0511 - o/w capital instruments/share capital",IF('Intragroup liabilities'!F8="C_32","r0511 - o/w capital instruments/share capital",IF('Intragroup liabilities'!F8="C_33","r0512 - o/w instruments ranking pari passu with ordinary shares",IF(OR(ISNUMBER(SEARCH("ATLANTES",I14)),ISNUMBER(SEARCH("AZOR",I14)),ISNUMBER(SEARCH("HIPOTOTTA",I14)))=TRUE,"r0120 - Secured liabilities - collateralized part (BRRD art. 44/2/b)",IF(OR('Intragroup liabilities'!F8="P_27.1",'Intragroup liabilities'!F8="P_27.2",'Intragroup liabilities'!F8="P_24"),"r0390 - Non-financial liabilities",IF('Intragroup liabilities'!F8="P_30.1","r0170 - Employee liabilities (BRRD art. 44/2/g/i)",IF('Intragroup liabilities'!F8="P_30.3","r0390 - Non-financial liabilities",IF('Intragroup liabilities'!F8="C_36","r0511 - o/w capital instruments/share capital",IF(AND('Intragroup liabilities'!F8="P_20",IFERROR(VLOOKUP('Intragroup liabilities'!I8,'Auxiliar 210'!$B$18:$B$20,1,FALSE),0)&lt;&gt;0),"r0210 - Liabilities towards other entities of the resolution group (BRRD art. 44/2/h)",IF(AND('Intragroup liabilities'!F8="P_21",IFERROR(VLOOKUP('Intragroup liabilities'!I8,'Auxiliar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4" s="10" t="s">
        <v>161</v>
      </c>
      <c r="G14" s="10" t="str">
        <f t="shared" si="2"/>
        <v>Rank 12 - Ranking in insolvency (master scale)</v>
      </c>
      <c r="H14" s="10" t="s">
        <v>32</v>
      </c>
      <c r="I14" s="10" t="s">
        <v>28</v>
      </c>
      <c r="J14" s="10" t="s">
        <v>361</v>
      </c>
      <c r="K14" s="10" t="s">
        <v>155</v>
      </c>
      <c r="L14" s="10" t="str">
        <f t="shared" si="3"/>
        <v>Sister</v>
      </c>
      <c r="M14" s="10" t="str">
        <f>IF(OR('Intragroup liabilities'!W8="x",'Intragroup liabilities'!W8="E"),"true","false")</f>
        <v>true</v>
      </c>
      <c r="N14" s="10" t="s">
        <v>470</v>
      </c>
      <c r="O14" s="10" t="s">
        <v>471</v>
      </c>
      <c r="P14" s="11">
        <v>-100000</v>
      </c>
      <c r="Q14" s="11">
        <f>IF('Intragroup liabilities'!E8="",0,'Intragroup liabilities'!E8)</f>
        <v>0</v>
      </c>
      <c r="R14" s="10" t="str">
        <f>+IF('Intragroup liabilities'!C8="EURO","Euro",IF('Intragroup liabilities'!C8="LIBRA INGLESA"," US Dollar",""))</f>
        <v>Euro</v>
      </c>
      <c r="S14" s="10" t="str">
        <f>IF(OR('Intragroup liabilities'!F8="P_20",'Intragroup liabilities'!F8="P_21"),'Intragroup liabilities'!M8,CONCATENATE(RIGHT('Intragroup liabilities'!T8,4),"-",LEFT(RIGHT('Intragroup liabilities'!T8,7),2),"-",LEFT('Intragroup liabilities'!T8,2)))</f>
        <v>2022-12-31</v>
      </c>
      <c r="T14" s="20">
        <f t="shared" si="4"/>
        <v>44928</v>
      </c>
      <c r="U14" s="20">
        <f>IF(OR('Intragroup liabilities'!F8="P_20",'Intragroup liabilities'!F8="P_21"),'T 03.01'!T14,CONCATENATE(RIGHT('Intragroup liabilities'!U8,4),"-",LEFT(RIGHT('Intragroup liabilities'!U8,7),2),"-",LEFT('Intragroup liabilities'!U8,2)))</f>
        <v>44928</v>
      </c>
      <c r="V14" s="10" t="str">
        <f t="shared" si="5"/>
        <v>Unsecured</v>
      </c>
      <c r="W14" s="10">
        <v>0</v>
      </c>
      <c r="X14" s="10" t="s">
        <v>83</v>
      </c>
      <c r="Y14" s="10" t="str">
        <f t="shared" si="6"/>
        <v>Non-structured/Vanilla</v>
      </c>
      <c r="Z14" s="10"/>
      <c r="AA14" s="10" t="str">
        <f>IF('Intragroup liabilities'!Q8="GF2","Grandfathered T2",IF('Intragroup liabilities'!Q8="CET1","CET1","No"))</f>
        <v>No</v>
      </c>
      <c r="AB14" s="10">
        <f>IF('Intragroup liabilities'!R8="",0,'Intragroup liabilities'!R8)</f>
        <v>0</v>
      </c>
      <c r="AC14" s="13"/>
    </row>
    <row r="15" spans="1:29" ht="23.65" thickBot="1" x14ac:dyDescent="0.5">
      <c r="B15" s="2"/>
      <c r="C15" s="17">
        <f t="shared" si="1"/>
        <v>999</v>
      </c>
      <c r="D15" s="18">
        <f t="shared" si="7"/>
        <v>8</v>
      </c>
      <c r="E15" s="10" t="str">
        <f>IF(AND(I15="SANTANDER TOTTA, SGPS, SA",'Intragroup liabilities'!F9="P_22"),"r0531 - o/w (part of) subordinated liabilities recognised as own funds",IF(AND(I15="Totta Seguros - Comp. Seg. Vida, SA.",'Intragroup liabilities'!F9="P_22"),"r0350 - Structured notes",IF(AND(AA15&lt;&gt;"No",'Intragroup liabilities'!F9="P_23"),"r0531 - o/w (part of) subordinated liabilities recognised as own funds",IF(AND(AA15="No",'Intragroup liabilities'!F9="P_23"),"r0120 - Secured liabilities - collateralized part (BRRD art. 44/2/b)",IF('Intragroup liabilities'!F9="C_31","r0511 - o/w capital instruments/share capital",IF('Intragroup liabilities'!F9="C_32","r0511 - o/w capital instruments/share capital",IF('Intragroup liabilities'!F9="C_33","r0512 - o/w instruments ranking pari passu with ordinary shares",IF(OR(ISNUMBER(SEARCH("ATLANTES",I15)),ISNUMBER(SEARCH("AZOR",I15)),ISNUMBER(SEARCH("HIPOTOTTA",I15)))=TRUE,"r0120 - Secured liabilities - collateralized part (BRRD art. 44/2/b)",IF(OR('Intragroup liabilities'!F9="P_27.1",'Intragroup liabilities'!F9="P_27.2",'Intragroup liabilities'!F9="P_24"),"r0390 - Non-financial liabilities",IF('Intragroup liabilities'!F9="P_30.1","r0170 - Employee liabilities (BRRD art. 44/2/g/i)",IF('Intragroup liabilities'!F9="P_30.3","r0390 - Non-financial liabilities",IF('Intragroup liabilities'!F9="C_36","r0511 - o/w capital instruments/share capital",IF(AND('Intragroup liabilities'!F9="P_20",IFERROR(VLOOKUP('Intragroup liabilities'!I9,'Auxiliar 210'!$B$18:$B$20,1,FALSE),0)&lt;&gt;0),"r0210 - Liabilities towards other entities of the resolution group (BRRD art. 44/2/h)",IF(AND('Intragroup liabilities'!F9="P_21",IFERROR(VLOOKUP('Intragroup liabilities'!I9,'Auxiliar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5" s="10" t="s">
        <v>161</v>
      </c>
      <c r="G15" s="10" t="str">
        <f t="shared" si="2"/>
        <v>Rank 12 - Ranking in insolvency (master scale)</v>
      </c>
      <c r="H15" s="10" t="s">
        <v>32</v>
      </c>
      <c r="I15" s="10" t="s">
        <v>70</v>
      </c>
      <c r="J15" s="10" t="s">
        <v>203</v>
      </c>
      <c r="K15" s="10" t="s">
        <v>155</v>
      </c>
      <c r="L15" s="10" t="str">
        <f t="shared" si="3"/>
        <v>Sister</v>
      </c>
      <c r="M15" s="10" t="str">
        <f>IF(OR('Intragroup liabilities'!W9="x",'Intragroup liabilities'!W9="E"),"true","false")</f>
        <v>false</v>
      </c>
      <c r="N15" s="10" t="s">
        <v>470</v>
      </c>
      <c r="O15" s="10" t="s">
        <v>471</v>
      </c>
      <c r="P15" s="11">
        <v>218.25</v>
      </c>
      <c r="Q15" s="11">
        <f>IF('Intragroup liabilities'!E9="",0,'Intragroup liabilities'!E9)</f>
        <v>0</v>
      </c>
      <c r="R15" s="10" t="str">
        <f>+IF('Intragroup liabilities'!C9="EURO","Euro",IF('Intragroup liabilities'!C9="LIBRA INGLESA"," US Dollar",""))</f>
        <v>Euro</v>
      </c>
      <c r="S15" s="10" t="str">
        <f>IF(OR('Intragroup liabilities'!F9="P_20",'Intragroup liabilities'!F9="P_21"),'Intragroup liabilities'!M9,CONCATENATE(RIGHT('Intragroup liabilities'!T9,4),"-",LEFT(RIGHT('Intragroup liabilities'!T9,7),2),"-",LEFT('Intragroup liabilities'!T9,2)))</f>
        <v>2022-12-31</v>
      </c>
      <c r="T15" s="20">
        <f t="shared" si="4"/>
        <v>44928</v>
      </c>
      <c r="U15" s="20">
        <f>IF(OR('Intragroup liabilities'!F9="P_20",'Intragroup liabilities'!F9="P_21"),'T 03.01'!T15,CONCATENATE(RIGHT('Intragroup liabilities'!U9,4),"-",LEFT(RIGHT('Intragroup liabilities'!U9,7),2),"-",LEFT('Intragroup liabilities'!U9,2)))</f>
        <v>44928</v>
      </c>
      <c r="V15" s="10" t="str">
        <f t="shared" si="5"/>
        <v>Unsecured</v>
      </c>
      <c r="W15" s="10">
        <v>0</v>
      </c>
      <c r="X15" s="10" t="s">
        <v>83</v>
      </c>
      <c r="Y15" s="10" t="str">
        <f t="shared" si="6"/>
        <v>Non-structured/Vanilla</v>
      </c>
      <c r="Z15" s="10"/>
      <c r="AA15" s="10" t="str">
        <f>IF('Intragroup liabilities'!Q9="GF2","Grandfathered T2",IF('Intragroup liabilities'!Q9="CET1","CET1","No"))</f>
        <v>No</v>
      </c>
      <c r="AB15" s="10">
        <f>IF('Intragroup liabilities'!R9="",0,'Intragroup liabilities'!R9)</f>
        <v>0</v>
      </c>
      <c r="AC15" s="13"/>
    </row>
    <row r="16" spans="1:29" ht="23.65" thickBot="1" x14ac:dyDescent="0.5">
      <c r="B16" s="2"/>
      <c r="C16" s="17">
        <f t="shared" si="1"/>
        <v>999</v>
      </c>
      <c r="D16" s="18">
        <f t="shared" si="7"/>
        <v>9</v>
      </c>
      <c r="E16" s="10" t="str">
        <f>IF(AND(I16="SANTANDER TOTTA, SGPS, SA",'Intragroup liabilities'!F10="P_22"),"r0531 - o/w (part of) subordinated liabilities recognised as own funds",IF(AND(I16="Totta Seguros - Comp. Seg. Vida, SA.",'Intragroup liabilities'!F10="P_22"),"r0350 - Structured notes",IF(AND(AA16&lt;&gt;"No",'Intragroup liabilities'!F10="P_23"),"r0531 - o/w (part of) subordinated liabilities recognised as own funds",IF(AND(AA16="No",'Intragroup liabilities'!F10="P_23"),"r0120 - Secured liabilities - collateralized part (BRRD art. 44/2/b)",IF('Intragroup liabilities'!F10="C_31","r0511 - o/w capital instruments/share capital",IF('Intragroup liabilities'!F10="C_32","r0511 - o/w capital instruments/share capital",IF('Intragroup liabilities'!F10="C_33","r0512 - o/w instruments ranking pari passu with ordinary shares",IF(OR(ISNUMBER(SEARCH("ATLANTES",I16)),ISNUMBER(SEARCH("AZOR",I16)),ISNUMBER(SEARCH("HIPOTOTTA",I16)))=TRUE,"r0120 - Secured liabilities - collateralized part (BRRD art. 44/2/b)",IF(OR('Intragroup liabilities'!F10="P_27.1",'Intragroup liabilities'!F10="P_27.2",'Intragroup liabilities'!F10="P_24"),"r0390 - Non-financial liabilities",IF('Intragroup liabilities'!F10="P_30.1","r0170 - Employee liabilities (BRRD art. 44/2/g/i)",IF('Intragroup liabilities'!F10="P_30.3","r0390 - Non-financial liabilities",IF('Intragroup liabilities'!F10="C_36","r0511 - o/w capital instruments/share capital",IF(AND('Intragroup liabilities'!F10="P_20",IFERROR(VLOOKUP('Intragroup liabilities'!I10,'Auxiliar 210'!$B$18:$B$20,1,FALSE),0)&lt;&gt;0),"r0210 - Liabilities towards other entities of the resolution group (BRRD art. 44/2/h)",IF(AND('Intragroup liabilities'!F10="P_21",IFERROR(VLOOKUP('Intragroup liabilities'!I10,'Auxiliar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6" s="10" t="s">
        <v>161</v>
      </c>
      <c r="G16" s="10" t="str">
        <f t="shared" si="2"/>
        <v>Rank 12 - Ranking in insolvency (master scale)</v>
      </c>
      <c r="H16" s="10" t="s">
        <v>32</v>
      </c>
      <c r="I16" s="10" t="s">
        <v>65</v>
      </c>
      <c r="J16" s="10" t="s">
        <v>325</v>
      </c>
      <c r="K16" s="10" t="s">
        <v>155</v>
      </c>
      <c r="L16" s="10" t="str">
        <f t="shared" si="3"/>
        <v>Sister</v>
      </c>
      <c r="M16" s="10" t="str">
        <f>IF(OR('Intragroup liabilities'!W10="x",'Intragroup liabilities'!W10="E"),"true","false")</f>
        <v>false</v>
      </c>
      <c r="N16" s="10" t="s">
        <v>470</v>
      </c>
      <c r="O16" s="10" t="s">
        <v>471</v>
      </c>
      <c r="P16" s="11">
        <v>0</v>
      </c>
      <c r="Q16" s="11">
        <f>IF('Intragroup liabilities'!E10="",0,'Intragroup liabilities'!E10)</f>
        <v>0</v>
      </c>
      <c r="R16" s="10" t="str">
        <f>+IF('Intragroup liabilities'!C10="EURO","Euro",IF('Intragroup liabilities'!C10="LIBRA INGLESA"," US Dollar",""))</f>
        <v>Euro</v>
      </c>
      <c r="S16" s="10" t="str">
        <f>IF(OR('Intragroup liabilities'!F10="P_20",'Intragroup liabilities'!F10="P_21"),'Intragroup liabilities'!M10,CONCATENATE(RIGHT('Intragroup liabilities'!T10,4),"-",LEFT(RIGHT('Intragroup liabilities'!T10,7),2),"-",LEFT('Intragroup liabilities'!T10,2)))</f>
        <v>2022-12-31</v>
      </c>
      <c r="T16" s="20">
        <f t="shared" si="4"/>
        <v>44928</v>
      </c>
      <c r="U16" s="20">
        <f>IF(OR('Intragroup liabilities'!F10="P_20",'Intragroup liabilities'!F10="P_21"),'T 03.01'!T16,CONCATENATE(RIGHT('Intragroup liabilities'!U10,4),"-",LEFT(RIGHT('Intragroup liabilities'!U10,7),2),"-",LEFT('Intragroup liabilities'!U10,2)))</f>
        <v>44928</v>
      </c>
      <c r="V16" s="10" t="str">
        <f t="shared" si="5"/>
        <v>Unsecured</v>
      </c>
      <c r="W16" s="10">
        <v>0</v>
      </c>
      <c r="X16" s="10" t="s">
        <v>83</v>
      </c>
      <c r="Y16" s="10" t="str">
        <f t="shared" si="6"/>
        <v>Non-structured/Vanilla</v>
      </c>
      <c r="Z16" s="10"/>
      <c r="AA16" s="10" t="str">
        <f>IF('Intragroup liabilities'!Q10="GF2","Grandfathered T2",IF('Intragroup liabilities'!Q10="CET1","CET1","No"))</f>
        <v>No</v>
      </c>
      <c r="AB16" s="10">
        <f>IF('Intragroup liabilities'!R10="",0,'Intragroup liabilities'!R10)</f>
        <v>0</v>
      </c>
      <c r="AC16" s="13"/>
    </row>
    <row r="17" spans="2:29" ht="23.65" thickBot="1" x14ac:dyDescent="0.5">
      <c r="B17" s="2"/>
      <c r="C17" s="17">
        <f t="shared" si="1"/>
        <v>999</v>
      </c>
      <c r="D17" s="18">
        <f t="shared" si="7"/>
        <v>10</v>
      </c>
      <c r="E17" s="10" t="str">
        <f>IF(AND(I17="SANTANDER TOTTA, SGPS, SA",'Intragroup liabilities'!F11="P_22"),"r0531 - o/w (part of) subordinated liabilities recognised as own funds",IF(AND(I17="Totta Seguros - Comp. Seg. Vida, SA.",'Intragroup liabilities'!F11="P_22"),"r0350 - Structured notes",IF(AND(AA17&lt;&gt;"No",'Intragroup liabilities'!F11="P_23"),"r0531 - o/w (part of) subordinated liabilities recognised as own funds",IF(AND(AA17="No",'Intragroup liabilities'!F11="P_23"),"r0120 - Secured liabilities - collateralized part (BRRD art. 44/2/b)",IF('Intragroup liabilities'!F11="C_31","r0511 - o/w capital instruments/share capital",IF('Intragroup liabilities'!F11="C_32","r0511 - o/w capital instruments/share capital",IF('Intragroup liabilities'!F11="C_33","r0512 - o/w instruments ranking pari passu with ordinary shares",IF(OR(ISNUMBER(SEARCH("ATLANTES",I17)),ISNUMBER(SEARCH("AZOR",I17)),ISNUMBER(SEARCH("HIPOTOTTA",I17)))=TRUE,"r0120 - Secured liabilities - collateralized part (BRRD art. 44/2/b)",IF(OR('Intragroup liabilities'!F11="P_27.1",'Intragroup liabilities'!F11="P_27.2",'Intragroup liabilities'!F11="P_24"),"r0390 - Non-financial liabilities",IF('Intragroup liabilities'!F11="P_30.1","r0170 - Employee liabilities (BRRD art. 44/2/g/i)",IF('Intragroup liabilities'!F11="P_30.3","r0390 - Non-financial liabilities",IF('Intragroup liabilities'!F11="C_36","r0511 - o/w capital instruments/share capital",IF(AND('Intragroup liabilities'!F11="P_20",IFERROR(VLOOKUP('Intragroup liabilities'!I11,'Auxiliar 210'!$B$18:$B$20,1,FALSE),0)&lt;&gt;0),"r0210 - Liabilities towards other entities of the resolution group (BRRD art. 44/2/h)",IF(AND('Intragroup liabilities'!F11="P_21",IFERROR(VLOOKUP('Intragroup liabilities'!I11,'Auxiliar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7" s="10" t="s">
        <v>159</v>
      </c>
      <c r="G17" s="10" t="str">
        <f t="shared" si="2"/>
        <v>Rank 12 - Ranking in insolvency (master scale)</v>
      </c>
      <c r="H17" s="10" t="s">
        <v>32</v>
      </c>
      <c r="I17" s="10" t="s">
        <v>881</v>
      </c>
      <c r="J17" s="10" t="s">
        <v>880</v>
      </c>
      <c r="K17" s="10" t="s">
        <v>155</v>
      </c>
      <c r="L17" s="10" t="str">
        <f t="shared" si="3"/>
        <v>Sister</v>
      </c>
      <c r="M17" s="10" t="str">
        <f>IF(OR('Intragroup liabilities'!W11="x",'Intragroup liabilities'!W11="E"),"true","false")</f>
        <v>false</v>
      </c>
      <c r="N17" s="10" t="s">
        <v>470</v>
      </c>
      <c r="O17" s="10" t="s">
        <v>471</v>
      </c>
      <c r="P17" s="11">
        <v>1660.8499999999985</v>
      </c>
      <c r="Q17" s="11">
        <f>IF('Intragroup liabilities'!E11="",0,'Intragroup liabilities'!E11)</f>
        <v>0</v>
      </c>
      <c r="R17" s="10" t="str">
        <f>+IF('Intragroup liabilities'!C11="EURO","Euro",IF('Intragroup liabilities'!C11="LIBRA INGLESA"," US Dollar",""))</f>
        <v>Euro</v>
      </c>
      <c r="S17" s="10" t="str">
        <f>IF(OR('Intragroup liabilities'!F11="P_20",'Intragroup liabilities'!F11="P_21"),'Intragroup liabilities'!M11,CONCATENATE(RIGHT('Intragroup liabilities'!T11,4),"-",LEFT(RIGHT('Intragroup liabilities'!T11,7),2),"-",LEFT('Intragroup liabilities'!T11,2)))</f>
        <v>2022-12-31</v>
      </c>
      <c r="T17" s="20">
        <f t="shared" si="4"/>
        <v>44928</v>
      </c>
      <c r="U17" s="20">
        <f>IF(OR('Intragroup liabilities'!F11="P_20",'Intragroup liabilities'!F11="P_21"),'T 03.01'!T17,CONCATENATE(RIGHT('Intragroup liabilities'!U11,4),"-",LEFT(RIGHT('Intragroup liabilities'!U11,7),2),"-",LEFT('Intragroup liabilities'!U11,2)))</f>
        <v>44928</v>
      </c>
      <c r="V17" s="10" t="str">
        <f t="shared" si="5"/>
        <v>Unsecured</v>
      </c>
      <c r="W17" s="10">
        <v>0</v>
      </c>
      <c r="X17" s="10" t="s">
        <v>83</v>
      </c>
      <c r="Y17" s="10" t="str">
        <f t="shared" si="6"/>
        <v>Non-structured/Vanilla</v>
      </c>
      <c r="Z17" s="10"/>
      <c r="AA17" s="10" t="str">
        <f>IF('Intragroup liabilities'!Q11="GF2","Grandfathered T2",IF('Intragroup liabilities'!Q11="CET1","CET1","No"))</f>
        <v>No</v>
      </c>
      <c r="AB17" s="10">
        <f>IF('Intragroup liabilities'!R11="",0,'Intragroup liabilities'!R11)</f>
        <v>0</v>
      </c>
      <c r="AC17" s="13"/>
    </row>
    <row r="18" spans="2:29" ht="23.65" thickBot="1" x14ac:dyDescent="0.5">
      <c r="B18" s="2"/>
      <c r="C18" s="17">
        <f t="shared" si="1"/>
        <v>999</v>
      </c>
      <c r="D18" s="18">
        <f t="shared" si="7"/>
        <v>11</v>
      </c>
      <c r="E18" s="10" t="str">
        <f>IF(AND(I18="SANTANDER TOTTA, SGPS, SA",'Intragroup liabilities'!F12="P_22"),"r0531 - o/w (part of) subordinated liabilities recognised as own funds",IF(AND(I18="Totta Seguros - Comp. Seg. Vida, SA.",'Intragroup liabilities'!F12="P_22"),"r0350 - Structured notes",IF(AND(AA18&lt;&gt;"No",'Intragroup liabilities'!F12="P_23"),"r0531 - o/w (part of) subordinated liabilities recognised as own funds",IF(AND(AA18="No",'Intragroup liabilities'!F12="P_23"),"r0120 - Secured liabilities - collateralized part (BRRD art. 44/2/b)",IF('Intragroup liabilities'!F12="C_31","r0511 - o/w capital instruments/share capital",IF('Intragroup liabilities'!F12="C_32","r0511 - o/w capital instruments/share capital",IF('Intragroup liabilities'!F12="C_33","r0512 - o/w instruments ranking pari passu with ordinary shares",IF(OR(ISNUMBER(SEARCH("ATLANTES",I18)),ISNUMBER(SEARCH("AZOR",I18)),ISNUMBER(SEARCH("HIPOTOTTA",I18)))=TRUE,"r0120 - Secured liabilities - collateralized part (BRRD art. 44/2/b)",IF(OR('Intragroup liabilities'!F12="P_27.1",'Intragroup liabilities'!F12="P_27.2",'Intragroup liabilities'!F12="P_24"),"r0390 - Non-financial liabilities",IF('Intragroup liabilities'!F12="P_30.1","r0170 - Employee liabilities (BRRD art. 44/2/g/i)",IF('Intragroup liabilities'!F12="P_30.3","r0390 - Non-financial liabilities",IF('Intragroup liabilities'!F12="C_36","r0511 - o/w capital instruments/share capital",IF(AND('Intragroup liabilities'!F12="P_20",IFERROR(VLOOKUP('Intragroup liabilities'!I12,'Auxiliar 210'!$B$18:$B$20,1,FALSE),0)&lt;&gt;0),"r0210 - Liabilities towards other entities of the resolution group (BRRD art. 44/2/h)",IF(AND('Intragroup liabilities'!F12="P_21",IFERROR(VLOOKUP('Intragroup liabilities'!I12,'Auxiliar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8" s="10" t="s">
        <v>153</v>
      </c>
      <c r="G18" s="10" t="str">
        <f t="shared" si="2"/>
        <v>Rank 12 - Ranking in insolvency (master scale)</v>
      </c>
      <c r="H18" s="10" t="s">
        <v>32</v>
      </c>
      <c r="I18" s="10" t="s">
        <v>52</v>
      </c>
      <c r="J18" s="10" t="s">
        <v>51</v>
      </c>
      <c r="K18" s="10" t="s">
        <v>155</v>
      </c>
      <c r="L18" s="10" t="str">
        <f t="shared" si="3"/>
        <v>Sister</v>
      </c>
      <c r="M18" s="10" t="str">
        <f>IF(OR('Intragroup liabilities'!W12="x",'Intragroup liabilities'!W12="E"),"true","false")</f>
        <v>false</v>
      </c>
      <c r="N18" s="10" t="s">
        <v>470</v>
      </c>
      <c r="O18" s="10" t="s">
        <v>471</v>
      </c>
      <c r="P18" s="11">
        <v>12185.383460999999</v>
      </c>
      <c r="Q18" s="11">
        <f>IF('Intragroup liabilities'!E12="",0,'Intragroup liabilities'!E12)</f>
        <v>1.153197</v>
      </c>
      <c r="R18" s="10" t="str">
        <f>+IF('Intragroup liabilities'!C12="EURO","Euro",IF('Intragroup liabilities'!C12="LIBRA INGLESA"," US Dollar",""))</f>
        <v/>
      </c>
      <c r="S18" s="10" t="str">
        <f>IF(OR('Intragroup liabilities'!F12="P_20",'Intragroup liabilities'!F12="P_21"),'Intragroup liabilities'!M12,CONCATENATE(RIGHT('Intragroup liabilities'!T12,4),"-",LEFT(RIGHT('Intragroup liabilities'!T12,7),2),"-",LEFT('Intragroup liabilities'!T12,2)))</f>
        <v>2022-12-31</v>
      </c>
      <c r="T18" s="20">
        <f t="shared" si="4"/>
        <v>44928</v>
      </c>
      <c r="U18" s="20">
        <f>IF(OR('Intragroup liabilities'!F12="P_20",'Intragroup liabilities'!F12="P_21"),'T 03.01'!T18,CONCATENATE(RIGHT('Intragroup liabilities'!U12,4),"-",LEFT(RIGHT('Intragroup liabilities'!U12,7),2),"-",LEFT('Intragroup liabilities'!U12,2)))</f>
        <v>44928</v>
      </c>
      <c r="V18" s="10" t="str">
        <f t="shared" si="5"/>
        <v>Unsecured</v>
      </c>
      <c r="W18" s="10">
        <v>0</v>
      </c>
      <c r="X18" s="10" t="s">
        <v>83</v>
      </c>
      <c r="Y18" s="10" t="str">
        <f t="shared" si="6"/>
        <v>Non-structured/Vanilla</v>
      </c>
      <c r="Z18" s="10"/>
      <c r="AA18" s="10" t="str">
        <f>IF('Intragroup liabilities'!Q12="GF2","Grandfathered T2",IF('Intragroup liabilities'!Q12="CET1","CET1","No"))</f>
        <v>No</v>
      </c>
      <c r="AB18" s="10">
        <f>IF('Intragroup liabilities'!R12="",0,'Intragroup liabilities'!R12)</f>
        <v>0</v>
      </c>
      <c r="AC18" s="13"/>
    </row>
    <row r="19" spans="2:29" ht="46.9" thickBot="1" x14ac:dyDescent="0.5">
      <c r="B19" s="2"/>
      <c r="C19" s="17">
        <f t="shared" si="1"/>
        <v>999</v>
      </c>
      <c r="D19" s="18">
        <f t="shared" si="7"/>
        <v>12</v>
      </c>
      <c r="E19" s="10" t="str">
        <f>IF(AND(I19="SANTANDER TOTTA, SGPS, SA",'Intragroup liabilities'!F13="P_22"),"r0531 - o/w (part of) subordinated liabilities recognised as own funds",IF(AND(I19="Totta Seguros - Comp. Seg. Vida, SA.",'Intragroup liabilities'!F13="P_22"),"r0350 - Structured notes",IF(AND(AA19&lt;&gt;"No",'Intragroup liabilities'!F13="P_23"),"r0531 - o/w (part of) subordinated liabilities recognised as own funds",IF(AND(AA19="No",'Intragroup liabilities'!F13="P_23"),"r0120 - Secured liabilities - collateralized part (BRRD art. 44/2/b)",IF('Intragroup liabilities'!F13="C_31","r0511 - o/w capital instruments/share capital",IF('Intragroup liabilities'!F13="C_32","r0511 - o/w capital instruments/share capital",IF('Intragroup liabilities'!F13="C_33","r0512 - o/w instruments ranking pari passu with ordinary shares",IF(OR(ISNUMBER(SEARCH("ATLANTES",I19)),ISNUMBER(SEARCH("AZOR",I19)),ISNUMBER(SEARCH("HIPOTOTTA",I19)))=TRUE,"r0120 - Secured liabilities - collateralized part (BRRD art. 44/2/b)",IF(OR('Intragroup liabilities'!F13="P_27.1",'Intragroup liabilities'!F13="P_27.2",'Intragroup liabilities'!F13="P_24"),"r0390 - Non-financial liabilities",IF('Intragroup liabilities'!F13="P_30.1","r0170 - Employee liabilities (BRRD art. 44/2/g/i)",IF('Intragroup liabilities'!F13="P_30.3","r0390 - Non-financial liabilities",IF('Intragroup liabilities'!F13="C_36","r0511 - o/w capital instruments/share capital",IF(AND('Intragroup liabilities'!F13="P_20",IFERROR(VLOOKUP('Intragroup liabilities'!I13,'Auxiliar 210'!$B$18:$B$20,1,FALSE),0)&lt;&gt;0),"r0210 - Liabilities towards other entities of the resolution group (BRRD art. 44/2/h)",IF(AND('Intragroup liabilities'!F13="P_21",IFERROR(VLOOKUP('Intragroup liabilities'!I13,'Auxiliar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19" s="10" t="s">
        <v>153</v>
      </c>
      <c r="G19" s="10" t="str">
        <f t="shared" si="2"/>
        <v/>
      </c>
      <c r="H19" s="10" t="s">
        <v>32</v>
      </c>
      <c r="I19" s="10" t="s">
        <v>69</v>
      </c>
      <c r="J19" s="10" t="s">
        <v>359</v>
      </c>
      <c r="K19" s="10" t="s">
        <v>155</v>
      </c>
      <c r="L19" s="10" t="str">
        <f t="shared" si="3"/>
        <v>Sister</v>
      </c>
      <c r="M19" s="10" t="str">
        <f>IF(OR('Intragroup liabilities'!W13="x",'Intragroup liabilities'!W13="E"),"true","false")</f>
        <v>true</v>
      </c>
      <c r="N19" s="10" t="s">
        <v>470</v>
      </c>
      <c r="O19" s="10" t="s">
        <v>471</v>
      </c>
      <c r="P19" s="11">
        <v>0</v>
      </c>
      <c r="Q19" s="11">
        <f>IF('Intragroup liabilities'!E13="",0,'Intragroup liabilities'!E13)</f>
        <v>0.58128599999999997</v>
      </c>
      <c r="R19" s="10" t="str">
        <f>+IF('Intragroup liabilities'!C13="EURO","Euro",IF('Intragroup liabilities'!C13="LIBRA INGLESA"," US Dollar",""))</f>
        <v/>
      </c>
      <c r="S19" s="10" t="str">
        <f>IF(OR('Intragroup liabilities'!F13="P_20",'Intragroup liabilities'!F13="P_21"),'Intragroup liabilities'!M13,CONCATENATE(RIGHT('Intragroup liabilities'!T13,4),"-",LEFT(RIGHT('Intragroup liabilities'!T13,7),2),"-",LEFT('Intragroup liabilities'!T13,2)))</f>
        <v>2022-12-31</v>
      </c>
      <c r="T19" s="20" t="str">
        <f t="shared" si="4"/>
        <v>2022-12-31</v>
      </c>
      <c r="U19" s="20" t="str">
        <f>IF(OR('Intragroup liabilities'!F13="P_20",'Intragroup liabilities'!F13="P_21"),'T 03.01'!T19,CONCATENATE(RIGHT('Intragroup liabilities'!U13,4),"-",LEFT(RIGHT('Intragroup liabilities'!U13,7),2),"-",LEFT('Intragroup liabilities'!U13,2)))</f>
        <v>2022-12-31</v>
      </c>
      <c r="V19" s="10" t="str">
        <f t="shared" si="5"/>
        <v>Unsecured</v>
      </c>
      <c r="W19" s="10">
        <v>0</v>
      </c>
      <c r="X19" s="10" t="s">
        <v>83</v>
      </c>
      <c r="Y19" s="10" t="str">
        <f t="shared" si="6"/>
        <v>Structured</v>
      </c>
      <c r="Z19" s="10"/>
      <c r="AA19" s="10" t="str">
        <f>IF('Intragroup liabilities'!Q13="GF2","Grandfathered T2",IF('Intragroup liabilities'!Q13="CET1","CET1","No"))</f>
        <v>No</v>
      </c>
      <c r="AB19" s="10">
        <f>IF('Intragroup liabilities'!R13="",0,'Intragroup liabilities'!R13)</f>
        <v>0</v>
      </c>
      <c r="AC19" s="13"/>
    </row>
    <row r="20" spans="2:29" ht="23.65" thickBot="1" x14ac:dyDescent="0.5">
      <c r="B20" s="2"/>
      <c r="C20" s="17">
        <f t="shared" si="1"/>
        <v>999</v>
      </c>
      <c r="D20" s="18">
        <f t="shared" si="7"/>
        <v>13</v>
      </c>
      <c r="E20" s="10" t="str">
        <f>IF(AND(I20="SANTANDER TOTTA, SGPS, SA",'Intragroup liabilities'!F14="P_22"),"r0531 - o/w (part of) subordinated liabilities recognised as own funds",IF(AND(I20="Totta Seguros - Comp. Seg. Vida, SA.",'Intragroup liabilities'!F14="P_22"),"r0350 - Structured notes",IF(AND(AA20&lt;&gt;"No",'Intragroup liabilities'!F14="P_23"),"r0531 - o/w (part of) subordinated liabilities recognised as own funds",IF(AND(AA20="No",'Intragroup liabilities'!F14="P_23"),"r0120 - Secured liabilities - collateralized part (BRRD art. 44/2/b)",IF('Intragroup liabilities'!F14="C_31","r0511 - o/w capital instruments/share capital",IF('Intragroup liabilities'!F14="C_32","r0511 - o/w capital instruments/share capital",IF('Intragroup liabilities'!F14="C_33","r0512 - o/w instruments ranking pari passu with ordinary shares",IF(OR(ISNUMBER(SEARCH("ATLANTES",I20)),ISNUMBER(SEARCH("AZOR",I20)),ISNUMBER(SEARCH("HIPOTOTTA",I20)))=TRUE,"r0120 - Secured liabilities - collateralized part (BRRD art. 44/2/b)",IF(OR('Intragroup liabilities'!F14="P_27.1",'Intragroup liabilities'!F14="P_27.2",'Intragroup liabilities'!F14="P_24"),"r0390 - Non-financial liabilities",IF('Intragroup liabilities'!F14="P_30.1","r0170 - Employee liabilities (BRRD art. 44/2/g/i)",IF('Intragroup liabilities'!F14="P_30.3","r0390 - Non-financial liabilities",IF('Intragroup liabilities'!F14="C_36","r0511 - o/w capital instruments/share capital",IF(AND('Intragroup liabilities'!F14="P_20",IFERROR(VLOOKUP('Intragroup liabilities'!I14,'Auxiliar 210'!$B$18:$B$20,1,FALSE),0)&lt;&gt;0),"r0210 - Liabilities towards other entities of the resolution group (BRRD art. 44/2/h)",IF(AND('Intragroup liabilities'!F14="P_21",IFERROR(VLOOKUP('Intragroup liabilities'!I14,'Auxiliar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0" s="10" t="s">
        <v>153</v>
      </c>
      <c r="G20" s="10" t="str">
        <f t="shared" si="2"/>
        <v>Rank 9 - Ranking in insolvency (master scale)</v>
      </c>
      <c r="H20" s="10" t="s">
        <v>32</v>
      </c>
      <c r="I20" s="10" t="s">
        <v>700</v>
      </c>
      <c r="J20" s="10" t="s">
        <v>699</v>
      </c>
      <c r="K20" s="10" t="s">
        <v>155</v>
      </c>
      <c r="L20" s="10" t="str">
        <f t="shared" si="3"/>
        <v>Sister</v>
      </c>
      <c r="M20" s="10" t="str">
        <f>IF(OR('Intragroup liabilities'!W14="x",'Intragroup liabilities'!W14="E"),"true","false")</f>
        <v>false</v>
      </c>
      <c r="N20" s="10" t="s">
        <v>470</v>
      </c>
      <c r="O20" s="10" t="s">
        <v>471</v>
      </c>
      <c r="P20" s="11">
        <v>35524.329645999998</v>
      </c>
      <c r="Q20" s="11">
        <f>IF('Intragroup liabilities'!E14="",0,'Intragroup liabilities'!E14)</f>
        <v>0</v>
      </c>
      <c r="R20" s="10" t="str">
        <f>+IF('Intragroup liabilities'!C14="EURO","Euro",IF('Intragroup liabilities'!C14="LIBRA INGLESA"," US Dollar",""))</f>
        <v/>
      </c>
      <c r="S20" s="10" t="str">
        <f>IF(OR('Intragroup liabilities'!F14="P_20",'Intragroup liabilities'!F14="P_21"),'Intragroup liabilities'!M14,CONCATENATE(RIGHT('Intragroup liabilities'!T14,4),"-",LEFT(RIGHT('Intragroup liabilities'!T14,7),2),"-",LEFT('Intragroup liabilities'!T14,2)))</f>
        <v>--</v>
      </c>
      <c r="T20" s="20" t="str">
        <f t="shared" si="4"/>
        <v>--</v>
      </c>
      <c r="U20" s="20" t="str">
        <f>IF(OR('Intragroup liabilities'!F14="P_20",'Intragroup liabilities'!F14="P_21"),'T 03.01'!T20,CONCATENATE(RIGHT('Intragroup liabilities'!U14,4),"-",LEFT(RIGHT('Intragroup liabilities'!U14,7),2),"-",LEFT('Intragroup liabilities'!U14,2)))</f>
        <v>--</v>
      </c>
      <c r="V20" s="10" t="str">
        <f t="shared" si="5"/>
        <v>Unsecured</v>
      </c>
      <c r="W20" s="10">
        <v>0</v>
      </c>
      <c r="X20" s="10" t="s">
        <v>83</v>
      </c>
      <c r="Y20" s="10" t="str">
        <f t="shared" si="6"/>
        <v>Structured</v>
      </c>
      <c r="Z20" s="10"/>
      <c r="AA20" s="10" t="str">
        <f>IF('Intragroup liabilities'!Q14="GF2","Grandfathered T2",IF('Intragroup liabilities'!Q14="CET1","CET1","No"))</f>
        <v>No</v>
      </c>
      <c r="AB20" s="10">
        <f>IF('Intragroup liabilities'!R14="",0,'Intragroup liabilities'!R14)</f>
        <v>0</v>
      </c>
      <c r="AC20" s="13"/>
    </row>
    <row r="21" spans="2:29" ht="23.65" thickBot="1" x14ac:dyDescent="0.5">
      <c r="B21" s="2"/>
      <c r="C21" s="17">
        <f t="shared" si="1"/>
        <v>999</v>
      </c>
      <c r="D21" s="18">
        <f t="shared" si="7"/>
        <v>14</v>
      </c>
      <c r="E21" s="10" t="str">
        <f>IF(AND(I21="SANTANDER TOTTA, SGPS, SA",'Intragroup liabilities'!F15="P_22"),"r0531 - o/w (part of) subordinated liabilities recognised as own funds",IF(AND(I21="Totta Seguros - Comp. Seg. Vida, SA.",'Intragroup liabilities'!F15="P_22"),"r0350 - Structured notes",IF(AND(AA21&lt;&gt;"No",'Intragroup liabilities'!F15="P_23"),"r0531 - o/w (part of) subordinated liabilities recognised as own funds",IF(AND(AA21="No",'Intragroup liabilities'!F15="P_23"),"r0120 - Secured liabilities - collateralized part (BRRD art. 44/2/b)",IF('Intragroup liabilities'!F15="C_31","r0511 - o/w capital instruments/share capital",IF('Intragroup liabilities'!F15="C_32","r0511 - o/w capital instruments/share capital",IF('Intragroup liabilities'!F15="C_33","r0512 - o/w instruments ranking pari passu with ordinary shares",IF(OR(ISNUMBER(SEARCH("ATLANTES",I21)),ISNUMBER(SEARCH("AZOR",I21)),ISNUMBER(SEARCH("HIPOTOTTA",I21)))=TRUE,"r0120 - Secured liabilities - collateralized part (BRRD art. 44/2/b)",IF(OR('Intragroup liabilities'!F15="P_27.1",'Intragroup liabilities'!F15="P_27.2",'Intragroup liabilities'!F15="P_24"),"r0390 - Non-financial liabilities",IF('Intragroup liabilities'!F15="P_30.1","r0170 - Employee liabilities (BRRD art. 44/2/g/i)",IF('Intragroup liabilities'!F15="P_30.3","r0390 - Non-financial liabilities",IF('Intragroup liabilities'!F15="C_36","r0511 - o/w capital instruments/share capital",IF(AND('Intragroup liabilities'!F15="P_20",IFERROR(VLOOKUP('Intragroup liabilities'!I15,'Auxiliar 210'!$B$18:$B$20,1,FALSE),0)&lt;&gt;0),"r0210 - Liabilities towards other entities of the resolution group (BRRD art. 44/2/h)",IF(AND('Intragroup liabilities'!F15="P_21",IFERROR(VLOOKUP('Intragroup liabilities'!I15,'Auxiliar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1" s="10" t="s">
        <v>154</v>
      </c>
      <c r="G21" s="10" t="str">
        <f t="shared" si="2"/>
        <v>Rank 9 - Ranking in insolvency (master scale)</v>
      </c>
      <c r="H21" s="10" t="s">
        <v>32</v>
      </c>
      <c r="I21" s="10" t="s">
        <v>35</v>
      </c>
      <c r="J21" s="10" t="s">
        <v>37</v>
      </c>
      <c r="K21" s="10" t="s">
        <v>469</v>
      </c>
      <c r="L21" s="10" t="str">
        <f t="shared" si="3"/>
        <v>Sister</v>
      </c>
      <c r="M21" s="10" t="str">
        <f>IF(OR('Intragroup liabilities'!W15="x",'Intragroup liabilities'!W15="E"),"true","false")</f>
        <v>true</v>
      </c>
      <c r="N21" s="10" t="s">
        <v>470</v>
      </c>
      <c r="O21" s="10" t="s">
        <v>471</v>
      </c>
      <c r="P21" s="11">
        <v>462346.44665400003</v>
      </c>
      <c r="Q21" s="11">
        <f>IF('Intragroup liabilities'!E15="",0,'Intragroup liabilities'!E15)</f>
        <v>0</v>
      </c>
      <c r="R21" s="10" t="str">
        <f>+IF('Intragroup liabilities'!C15="EURO","Euro",IF('Intragroup liabilities'!C15="LIBRA INGLESA"," US Dollar",""))</f>
        <v/>
      </c>
      <c r="S21" s="10" t="str">
        <f>IF(OR('Intragroup liabilities'!F15="P_20",'Intragroup liabilities'!F15="P_21"),'Intragroup liabilities'!M15,CONCATENATE(RIGHT('Intragroup liabilities'!T15,4),"-",LEFT(RIGHT('Intragroup liabilities'!T15,7),2),"-",LEFT('Intragroup liabilities'!T15,2)))</f>
        <v>--</v>
      </c>
      <c r="T21" s="20" t="str">
        <f t="shared" si="4"/>
        <v>--</v>
      </c>
      <c r="U21" s="20" t="str">
        <f>IF(OR('Intragroup liabilities'!F15="P_20",'Intragroup liabilities'!F15="P_21"),'T 03.01'!T21,CONCATENATE(RIGHT('Intragroup liabilities'!U15,4),"-",LEFT(RIGHT('Intragroup liabilities'!U15,7),2),"-",LEFT('Intragroup liabilities'!U15,2)))</f>
        <v>--</v>
      </c>
      <c r="V21" s="10" t="str">
        <f t="shared" si="5"/>
        <v>Unsecured</v>
      </c>
      <c r="W21" s="10">
        <v>0</v>
      </c>
      <c r="X21" s="10" t="s">
        <v>83</v>
      </c>
      <c r="Y21" s="10" t="str">
        <f t="shared" si="6"/>
        <v>Structured</v>
      </c>
      <c r="Z21" s="10"/>
      <c r="AA21" s="10" t="str">
        <f>IF('Intragroup liabilities'!Q15="GF2","Grandfathered T2",IF('Intragroup liabilities'!Q15="CET1","CET1","No"))</f>
        <v>No</v>
      </c>
      <c r="AB21" s="10">
        <f>IF('Intragroup liabilities'!R15="",0,'Intragroup liabilities'!R15)</f>
        <v>0</v>
      </c>
      <c r="AC21" s="13"/>
    </row>
    <row r="22" spans="2:29" ht="46.9" thickBot="1" x14ac:dyDescent="0.5">
      <c r="B22" s="2"/>
      <c r="C22" s="17">
        <f t="shared" si="1"/>
        <v>999</v>
      </c>
      <c r="D22" s="18">
        <f t="shared" si="7"/>
        <v>15</v>
      </c>
      <c r="E22" s="10" t="str">
        <f>IF(AND(I22="SANTANDER TOTTA, SGPS, SA",'Intragroup liabilities'!F16="P_22"),"r0531 - o/w (part of) subordinated liabilities recognised as own funds",IF(AND(I22="Totta Seguros - Comp. Seg. Vida, SA.",'Intragroup liabilities'!F16="P_22"),"r0350 - Structured notes",IF(AND(AA22&lt;&gt;"No",'Intragroup liabilities'!F16="P_23"),"r0531 - o/w (part of) subordinated liabilities recognised as own funds",IF(AND(AA22="No",'Intragroup liabilities'!F16="P_23"),"r0120 - Secured liabilities - collateralized part (BRRD art. 44/2/b)",IF('Intragroup liabilities'!F16="C_31","r0511 - o/w capital instruments/share capital",IF('Intragroup liabilities'!F16="C_32","r0511 - o/w capital instruments/share capital",IF('Intragroup liabilities'!F16="C_33","r0512 - o/w instruments ranking pari passu with ordinary shares",IF(OR(ISNUMBER(SEARCH("ATLANTES",I22)),ISNUMBER(SEARCH("AZOR",I22)),ISNUMBER(SEARCH("HIPOTOTTA",I22)))=TRUE,"r0120 - Secured liabilities - collateralized part (BRRD art. 44/2/b)",IF(OR('Intragroup liabilities'!F16="P_27.1",'Intragroup liabilities'!F16="P_27.2",'Intragroup liabilities'!F16="P_24"),"r0390 - Non-financial liabilities",IF('Intragroup liabilities'!F16="P_30.1","r0170 - Employee liabilities (BRRD art. 44/2/g/i)",IF('Intragroup liabilities'!F16="P_30.3","r0390 - Non-financial liabilities",IF('Intragroup liabilities'!F16="C_36","r0511 - o/w capital instruments/share capital",IF(AND('Intragroup liabilities'!F16="P_20",IFERROR(VLOOKUP('Intragroup liabilities'!I16,'Auxiliar 210'!$B$18:$B$20,1,FALSE),0)&lt;&gt;0),"r0210 - Liabilities towards other entities of the resolution group (BRRD art. 44/2/h)",IF(AND('Intragroup liabilities'!F16="P_21",IFERROR(VLOOKUP('Intragroup liabilities'!I16,'Auxiliar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22" s="10" t="s">
        <v>154</v>
      </c>
      <c r="G22" s="10" t="str">
        <f t="shared" si="2"/>
        <v/>
      </c>
      <c r="H22" s="10" t="s">
        <v>32</v>
      </c>
      <c r="I22" s="10" t="s">
        <v>35</v>
      </c>
      <c r="J22" s="10" t="s">
        <v>37</v>
      </c>
      <c r="K22" s="10" t="s">
        <v>469</v>
      </c>
      <c r="L22" s="10" t="str">
        <f t="shared" si="3"/>
        <v>Sister</v>
      </c>
      <c r="M22" s="10" t="str">
        <f>IF(OR('Intragroup liabilities'!W16="x",'Intragroup liabilities'!W16="E"),"true","false")</f>
        <v>true</v>
      </c>
      <c r="N22" s="10" t="s">
        <v>470</v>
      </c>
      <c r="O22" s="10" t="s">
        <v>471</v>
      </c>
      <c r="P22" s="11">
        <v>1881954.7346699999</v>
      </c>
      <c r="Q22" s="11">
        <f>IF('Intragroup liabilities'!E16="",0,'Intragroup liabilities'!E16)</f>
        <v>1585.83349</v>
      </c>
      <c r="R22" s="10" t="str">
        <f>+IF('Intragroup liabilities'!C16="EURO","Euro",IF('Intragroup liabilities'!C16="LIBRA INGLESA"," US Dollar",""))</f>
        <v/>
      </c>
      <c r="S22" s="10" t="str">
        <f>IF(OR('Intragroup liabilities'!F16="P_20",'Intragroup liabilities'!F16="P_21"),'Intragroup liabilities'!M16,CONCATENATE(RIGHT('Intragroup liabilities'!T16,4),"-",LEFT(RIGHT('Intragroup liabilities'!T16,7),2),"-",LEFT('Intragroup liabilities'!T16,2)))</f>
        <v>2022-12-31</v>
      </c>
      <c r="T22" s="20" t="str">
        <f t="shared" si="4"/>
        <v>2022-12-31</v>
      </c>
      <c r="U22" s="20" t="str">
        <f>IF(OR('Intragroup liabilities'!F16="P_20",'Intragroup liabilities'!F16="P_21"),'T 03.01'!T22,CONCATENATE(RIGHT('Intragroup liabilities'!U16,4),"-",LEFT(RIGHT('Intragroup liabilities'!U16,7),2),"-",LEFT('Intragroup liabilities'!U16,2)))</f>
        <v>2022-12-31</v>
      </c>
      <c r="V22" s="10" t="str">
        <f t="shared" si="5"/>
        <v>Unsecured</v>
      </c>
      <c r="W22" s="10">
        <v>0</v>
      </c>
      <c r="X22" s="10" t="s">
        <v>83</v>
      </c>
      <c r="Y22" s="10" t="str">
        <f t="shared" si="6"/>
        <v>Structured</v>
      </c>
      <c r="Z22" s="10"/>
      <c r="AA22" s="10" t="str">
        <f>IF('Intragroup liabilities'!Q16="GF2","Grandfathered T2",IF('Intragroup liabilities'!Q16="CET1","CET1","No"))</f>
        <v>No</v>
      </c>
      <c r="AB22" s="10">
        <f>IF('Intragroup liabilities'!R16="",0,'Intragroup liabilities'!R16)</f>
        <v>0</v>
      </c>
      <c r="AC22" s="13"/>
    </row>
    <row r="23" spans="2:29" ht="23.65" thickBot="1" x14ac:dyDescent="0.5">
      <c r="B23" s="2"/>
      <c r="C23" s="17">
        <f t="shared" si="1"/>
        <v>999</v>
      </c>
      <c r="D23" s="18">
        <f t="shared" si="7"/>
        <v>16</v>
      </c>
      <c r="E23" s="10" t="str">
        <f>IF(AND(I23="SANTANDER TOTTA, SGPS, SA",'Intragroup liabilities'!F17="P_22"),"r0531 - o/w (part of) subordinated liabilities recognised as own funds",IF(AND(I23="Totta Seguros - Comp. Seg. Vida, SA.",'Intragroup liabilities'!F17="P_22"),"r0350 - Structured notes",IF(AND(AA23&lt;&gt;"No",'Intragroup liabilities'!F17="P_23"),"r0531 - o/w (part of) subordinated liabilities recognised as own funds",IF(AND(AA23="No",'Intragroup liabilities'!F17="P_23"),"r0120 - Secured liabilities - collateralized part (BRRD art. 44/2/b)",IF('Intragroup liabilities'!F17="C_31","r0511 - o/w capital instruments/share capital",IF('Intragroup liabilities'!F17="C_32","r0511 - o/w capital instruments/share capital",IF('Intragroup liabilities'!F17="C_33","r0512 - o/w instruments ranking pari passu with ordinary shares",IF(OR(ISNUMBER(SEARCH("ATLANTES",I23)),ISNUMBER(SEARCH("AZOR",I23)),ISNUMBER(SEARCH("HIPOTOTTA",I23)))=TRUE,"r0120 - Secured liabilities - collateralized part (BRRD art. 44/2/b)",IF(OR('Intragroup liabilities'!F17="P_27.1",'Intragroup liabilities'!F17="P_27.2",'Intragroup liabilities'!F17="P_24"),"r0390 - Non-financial liabilities",IF('Intragroup liabilities'!F17="P_30.1","r0170 - Employee liabilities (BRRD art. 44/2/g/i)",IF('Intragroup liabilities'!F17="P_30.3","r0390 - Non-financial liabilities",IF('Intragroup liabilities'!F17="C_36","r0511 - o/w capital instruments/share capital",IF(AND('Intragroup liabilities'!F17="P_20",IFERROR(VLOOKUP('Intragroup liabilities'!I17,'Auxiliar 210'!$B$18:$B$20,1,FALSE),0)&lt;&gt;0),"r0210 - Liabilities towards other entities of the resolution group (BRRD art. 44/2/h)",IF(AND('Intragroup liabilities'!F17="P_21",IFERROR(VLOOKUP('Intragroup liabilities'!I17,'Auxiliar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3" s="10" t="s">
        <v>153</v>
      </c>
      <c r="G23" s="10" t="str">
        <f t="shared" si="2"/>
        <v>Rank 9 - Ranking in insolvency (master scale)</v>
      </c>
      <c r="H23" s="10" t="s">
        <v>1352</v>
      </c>
      <c r="I23" s="10" t="s">
        <v>69</v>
      </c>
      <c r="J23" s="10" t="s">
        <v>359</v>
      </c>
      <c r="K23" s="10" t="s">
        <v>155</v>
      </c>
      <c r="L23" s="10" t="str">
        <f t="shared" si="3"/>
        <v>Sister</v>
      </c>
      <c r="M23" s="10" t="str">
        <f>IF(OR('Intragroup liabilities'!W17="x",'Intragroup liabilities'!W17="E"),"true","false")</f>
        <v>true</v>
      </c>
      <c r="N23" s="10" t="s">
        <v>470</v>
      </c>
      <c r="O23" s="10" t="s">
        <v>471</v>
      </c>
      <c r="P23" s="11">
        <v>26830.37</v>
      </c>
      <c r="Q23" s="11">
        <f>IF('Intragroup liabilities'!E17="",0,'Intragroup liabilities'!E17)</f>
        <v>0</v>
      </c>
      <c r="R23" s="10" t="str">
        <f>+IF('Intragroup liabilities'!C17="EURO","Euro",IF('Intragroup liabilities'!C17="LIBRA INGLESA"," US Dollar",""))</f>
        <v xml:space="preserve"> US Dollar</v>
      </c>
      <c r="S23" s="10" t="str">
        <f>IF(OR('Intragroup liabilities'!F17="P_20",'Intragroup liabilities'!F17="P_21"),'Intragroup liabilities'!M17,CONCATENATE(RIGHT('Intragroup liabilities'!T17,4),"-",LEFT(RIGHT('Intragroup liabilities'!T17,7),2),"-",LEFT('Intragroup liabilities'!T17,2)))</f>
        <v>--</v>
      </c>
      <c r="T23" s="20" t="str">
        <f t="shared" si="4"/>
        <v>--</v>
      </c>
      <c r="U23" s="20" t="str">
        <f>IF(OR('Intragroup liabilities'!F17="P_20",'Intragroup liabilities'!F17="P_21"),'T 03.01'!T23,CONCATENATE(RIGHT('Intragroup liabilities'!U17,4),"-",LEFT(RIGHT('Intragroup liabilities'!U17,7),2),"-",LEFT('Intragroup liabilities'!U17,2)))</f>
        <v>--</v>
      </c>
      <c r="V23" s="10" t="str">
        <f t="shared" si="5"/>
        <v>Unsecured</v>
      </c>
      <c r="W23" s="10">
        <v>0</v>
      </c>
      <c r="X23" s="10" t="s">
        <v>83</v>
      </c>
      <c r="Y23" s="10" t="str">
        <f t="shared" si="6"/>
        <v>Structured</v>
      </c>
      <c r="Z23" s="10"/>
      <c r="AA23" s="10" t="str">
        <f>IF('Intragroup liabilities'!Q17="GF2","Grandfathered T2",IF('Intragroup liabilities'!Q17="CET1","CET1","No"))</f>
        <v>No</v>
      </c>
      <c r="AB23" s="10">
        <f>IF('Intragroup liabilities'!R17="",0,'Intragroup liabilities'!R17)</f>
        <v>0</v>
      </c>
      <c r="AC23" s="13"/>
    </row>
    <row r="24" spans="2:29" ht="23.65" thickBot="1" x14ac:dyDescent="0.5">
      <c r="B24" s="2"/>
      <c r="C24" s="17">
        <f t="shared" si="1"/>
        <v>999</v>
      </c>
      <c r="D24" s="18">
        <f t="shared" si="7"/>
        <v>17</v>
      </c>
      <c r="E24" s="10" t="str">
        <f>IF(AND(I24="SANTANDER TOTTA, SGPS, SA",'Intragroup liabilities'!F18="P_22"),"r0531 - o/w (part of) subordinated liabilities recognised as own funds",IF(AND(I24="Totta Seguros - Comp. Seg. Vida, SA.",'Intragroup liabilities'!F18="P_22"),"r0350 - Structured notes",IF(AND(AA24&lt;&gt;"No",'Intragroup liabilities'!F18="P_23"),"r0531 - o/w (part of) subordinated liabilities recognised as own funds",IF(AND(AA24="No",'Intragroup liabilities'!F18="P_23"),"r0120 - Secured liabilities - collateralized part (BRRD art. 44/2/b)",IF('Intragroup liabilities'!F18="C_31","r0511 - o/w capital instruments/share capital",IF('Intragroup liabilities'!F18="C_32","r0511 - o/w capital instruments/share capital",IF('Intragroup liabilities'!F18="C_33","r0512 - o/w instruments ranking pari passu with ordinary shares",IF(OR(ISNUMBER(SEARCH("ATLANTES",I24)),ISNUMBER(SEARCH("AZOR",I24)),ISNUMBER(SEARCH("HIPOTOTTA",I24)))=TRUE,"r0120 - Secured liabilities - collateralized part (BRRD art. 44/2/b)",IF(OR('Intragroup liabilities'!F18="P_27.1",'Intragroup liabilities'!F18="P_27.2",'Intragroup liabilities'!F18="P_24"),"r0390 - Non-financial liabilities",IF('Intragroup liabilities'!F18="P_30.1","r0170 - Employee liabilities (BRRD art. 44/2/g/i)",IF('Intragroup liabilities'!F18="P_30.3","r0390 - Non-financial liabilities",IF('Intragroup liabilities'!F18="C_36","r0511 - o/w capital instruments/share capital",IF(AND('Intragroup liabilities'!F18="P_20",IFERROR(VLOOKUP('Intragroup liabilities'!I18,'Auxiliar 210'!$B$18:$B$20,1,FALSE),0)&lt;&gt;0),"r0210 - Liabilities towards other entities of the resolution group (BRRD art. 44/2/h)",IF(AND('Intragroup liabilities'!F18="P_21",IFERROR(VLOOKUP('Intragroup liabilities'!I18,'Auxiliar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4" s="10" t="s">
        <v>153</v>
      </c>
      <c r="G24" s="10" t="str">
        <f t="shared" si="2"/>
        <v>Rank 9 - Ranking in insolvency (master scale)</v>
      </c>
      <c r="H24" s="10" t="s">
        <v>32</v>
      </c>
      <c r="I24" s="10" t="s">
        <v>700</v>
      </c>
      <c r="J24" s="10" t="s">
        <v>699</v>
      </c>
      <c r="K24" s="10" t="s">
        <v>155</v>
      </c>
      <c r="L24" s="10" t="str">
        <f t="shared" si="3"/>
        <v>Sister</v>
      </c>
      <c r="M24" s="10" t="str">
        <f>IF(OR('Intragroup liabilities'!W18="x",'Intragroup liabilities'!W18="E"),"true","false")</f>
        <v>false</v>
      </c>
      <c r="N24" s="10" t="s">
        <v>470</v>
      </c>
      <c r="O24" s="10" t="s">
        <v>471</v>
      </c>
      <c r="P24" s="11">
        <v>10649.679231</v>
      </c>
      <c r="Q24" s="11">
        <f>IF('Intragroup liabilities'!E18="",0,'Intragroup liabilities'!E18)</f>
        <v>0</v>
      </c>
      <c r="R24" s="10" t="str">
        <f>+IF('Intragroup liabilities'!C18="EURO","Euro",IF('Intragroup liabilities'!C18="LIBRA INGLESA"," US Dollar",""))</f>
        <v xml:space="preserve"> US Dollar</v>
      </c>
      <c r="S24" s="10" t="str">
        <f>IF(OR('Intragroup liabilities'!F18="P_20",'Intragroup liabilities'!F18="P_21"),'Intragroup liabilities'!M18,CONCATENATE(RIGHT('Intragroup liabilities'!T18,4),"-",LEFT(RIGHT('Intragroup liabilities'!T18,7),2),"-",LEFT('Intragroup liabilities'!T18,2)))</f>
        <v>--</v>
      </c>
      <c r="T24" s="20" t="str">
        <f t="shared" si="4"/>
        <v>--</v>
      </c>
      <c r="U24" s="20" t="str">
        <f>IF(OR('Intragroup liabilities'!F18="P_20",'Intragroup liabilities'!F18="P_21"),'T 03.01'!T24,CONCATENATE(RIGHT('Intragroup liabilities'!U18,4),"-",LEFT(RIGHT('Intragroup liabilities'!U18,7),2),"-",LEFT('Intragroup liabilities'!U18,2)))</f>
        <v>--</v>
      </c>
      <c r="V24" s="10" t="str">
        <f t="shared" si="5"/>
        <v>Unsecured</v>
      </c>
      <c r="W24" s="10">
        <v>0</v>
      </c>
      <c r="X24" s="10" t="s">
        <v>83</v>
      </c>
      <c r="Y24" s="10" t="str">
        <f t="shared" si="6"/>
        <v>Structured</v>
      </c>
      <c r="Z24" s="10"/>
      <c r="AA24" s="10" t="str">
        <f>IF('Intragroup liabilities'!Q18="GF2","Grandfathered T2",IF('Intragroup liabilities'!Q18="CET1","CET1","No"))</f>
        <v>No</v>
      </c>
      <c r="AB24" s="10">
        <f>IF('Intragroup liabilities'!R18="",0,'Intragroup liabilities'!R18)</f>
        <v>0</v>
      </c>
      <c r="AC24" s="13"/>
    </row>
    <row r="25" spans="2:29" ht="23.65" thickBot="1" x14ac:dyDescent="0.5">
      <c r="B25" s="2"/>
      <c r="C25" s="17">
        <f t="shared" si="1"/>
        <v>999</v>
      </c>
      <c r="D25" s="18">
        <f t="shared" si="7"/>
        <v>18</v>
      </c>
      <c r="E25" s="10" t="str">
        <f>IF(AND(I25="SANTANDER TOTTA, SGPS, SA",'Intragroup liabilities'!F19="P_22"),"r0531 - o/w (part of) subordinated liabilities recognised as own funds",IF(AND(I25="Totta Seguros - Comp. Seg. Vida, SA.",'Intragroup liabilities'!F19="P_22"),"r0350 - Structured notes",IF(AND(AA25&lt;&gt;"No",'Intragroup liabilities'!F19="P_23"),"r0531 - o/w (part of) subordinated liabilities recognised as own funds",IF(AND(AA25="No",'Intragroup liabilities'!F19="P_23"),"r0120 - Secured liabilities - collateralized part (BRRD art. 44/2/b)",IF('Intragroup liabilities'!F19="C_31","r0511 - o/w capital instruments/share capital",IF('Intragroup liabilities'!F19="C_32","r0511 - o/w capital instruments/share capital",IF('Intragroup liabilities'!F19="C_33","r0512 - o/w instruments ranking pari passu with ordinary shares",IF(OR(ISNUMBER(SEARCH("ATLANTES",I25)),ISNUMBER(SEARCH("AZOR",I25)),ISNUMBER(SEARCH("HIPOTOTTA",I25)))=TRUE,"r0120 - Secured liabilities - collateralized part (BRRD art. 44/2/b)",IF(OR('Intragroup liabilities'!F19="P_27.1",'Intragroup liabilities'!F19="P_27.2",'Intragroup liabilities'!F19="P_24"),"r0390 - Non-financial liabilities",IF('Intragroup liabilities'!F19="P_30.1","r0170 - Employee liabilities (BRRD art. 44/2/g/i)",IF('Intragroup liabilities'!F19="P_30.3","r0390 - Non-financial liabilities",IF('Intragroup liabilities'!F19="C_36","r0511 - o/w capital instruments/share capital",IF(AND('Intragroup liabilities'!F19="P_20",IFERROR(VLOOKUP('Intragroup liabilities'!I19,'Auxiliar 210'!$B$18:$B$20,1,FALSE),0)&lt;&gt;0),"r0210 - Liabilities towards other entities of the resolution group (BRRD art. 44/2/h)",IF(AND('Intragroup liabilities'!F19="P_21",IFERROR(VLOOKUP('Intragroup liabilities'!I19,'Auxiliar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5" s="10" t="s">
        <v>153</v>
      </c>
      <c r="G25" s="10" t="str">
        <f t="shared" si="2"/>
        <v>Rank 9 - Ranking in insolvency (master scale)</v>
      </c>
      <c r="H25" s="10" t="s">
        <v>32</v>
      </c>
      <c r="I25" s="10" t="s">
        <v>700</v>
      </c>
      <c r="J25" s="10" t="s">
        <v>699</v>
      </c>
      <c r="K25" s="10" t="s">
        <v>155</v>
      </c>
      <c r="L25" s="10" t="str">
        <f t="shared" si="3"/>
        <v>Sister</v>
      </c>
      <c r="M25" s="10" t="str">
        <f>IF(OR('Intragroup liabilities'!W19="x",'Intragroup liabilities'!W19="E"),"true","false")</f>
        <v>false</v>
      </c>
      <c r="N25" s="10" t="s">
        <v>470</v>
      </c>
      <c r="O25" s="10" t="s">
        <v>471</v>
      </c>
      <c r="P25" s="11">
        <v>2802.5927830000001</v>
      </c>
      <c r="Q25" s="11">
        <f>IF('Intragroup liabilities'!E19="",0,'Intragroup liabilities'!E19)</f>
        <v>0</v>
      </c>
      <c r="R25" s="10" t="str">
        <f>+IF('Intragroup liabilities'!C19="EURO","Euro",IF('Intragroup liabilities'!C19="LIBRA INGLESA"," US Dollar",""))</f>
        <v/>
      </c>
      <c r="S25" s="10" t="str">
        <f>IF(OR('Intragroup liabilities'!F19="P_20",'Intragroup liabilities'!F19="P_21"),'Intragroup liabilities'!M19,CONCATENATE(RIGHT('Intragroup liabilities'!T19,4),"-",LEFT(RIGHT('Intragroup liabilities'!T19,7),2),"-",LEFT('Intragroup liabilities'!T19,2)))</f>
        <v>--</v>
      </c>
      <c r="T25" s="20" t="str">
        <f t="shared" si="4"/>
        <v>--</v>
      </c>
      <c r="U25" s="20" t="str">
        <f>IF(OR('Intragroup liabilities'!F19="P_20",'Intragroup liabilities'!F19="P_21"),'T 03.01'!T25,CONCATENATE(RIGHT('Intragroup liabilities'!U19,4),"-",LEFT(RIGHT('Intragroup liabilities'!U19,7),2),"-",LEFT('Intragroup liabilities'!U19,2)))</f>
        <v>--</v>
      </c>
      <c r="V25" s="10" t="str">
        <f t="shared" si="5"/>
        <v>Unsecured</v>
      </c>
      <c r="W25" s="10">
        <v>0</v>
      </c>
      <c r="X25" s="10" t="s">
        <v>83</v>
      </c>
      <c r="Y25" s="10" t="str">
        <f t="shared" si="6"/>
        <v>Structured</v>
      </c>
      <c r="Z25" s="10"/>
      <c r="AA25" s="10" t="str">
        <f>IF('Intragroup liabilities'!Q19="GF2","Grandfathered T2",IF('Intragroup liabilities'!Q19="CET1","CET1","No"))</f>
        <v>No</v>
      </c>
      <c r="AB25" s="10">
        <f>IF('Intragroup liabilities'!R19="",0,'Intragroup liabilities'!R19)</f>
        <v>0</v>
      </c>
      <c r="AC25" s="13"/>
    </row>
    <row r="26" spans="2:29" ht="23.65" thickBot="1" x14ac:dyDescent="0.5">
      <c r="B26" s="2"/>
      <c r="C26" s="17">
        <f t="shared" si="1"/>
        <v>999</v>
      </c>
      <c r="D26" s="18">
        <f t="shared" si="7"/>
        <v>19</v>
      </c>
      <c r="E26" s="10" t="str">
        <f>IF(AND(I26="SANTANDER TOTTA, SGPS, SA",'Intragroup liabilities'!F20="P_22"),"r0531 - o/w (part of) subordinated liabilities recognised as own funds",IF(AND(I26="Totta Seguros - Comp. Seg. Vida, SA.",'Intragroup liabilities'!F20="P_22"),"r0350 - Structured notes",IF(AND(AA26&lt;&gt;"No",'Intragroup liabilities'!F20="P_23"),"r0531 - o/w (part of) subordinated liabilities recognised as own funds",IF(AND(AA26="No",'Intragroup liabilities'!F20="P_23"),"r0120 - Secured liabilities - collateralized part (BRRD art. 44/2/b)",IF('Intragroup liabilities'!F20="C_31","r0511 - o/w capital instruments/share capital",IF('Intragroup liabilities'!F20="C_32","r0511 - o/w capital instruments/share capital",IF('Intragroup liabilities'!F20="C_33","r0512 - o/w instruments ranking pari passu with ordinary shares",IF(OR(ISNUMBER(SEARCH("ATLANTES",I26)),ISNUMBER(SEARCH("AZOR",I26)),ISNUMBER(SEARCH("HIPOTOTTA",I26)))=TRUE,"r0120 - Secured liabilities - collateralized part (BRRD art. 44/2/b)",IF(OR('Intragroup liabilities'!F20="P_27.1",'Intragroup liabilities'!F20="P_27.2",'Intragroup liabilities'!F20="P_24"),"r0390 - Non-financial liabilities",IF('Intragroup liabilities'!F20="P_30.1","r0170 - Employee liabilities (BRRD art. 44/2/g/i)",IF('Intragroup liabilities'!F20="P_30.3","r0390 - Non-financial liabilities",IF('Intragroup liabilities'!F20="C_36","r0511 - o/w capital instruments/share capital",IF(AND('Intragroup liabilities'!F20="P_20",IFERROR(VLOOKUP('Intragroup liabilities'!I20,'Auxiliar 210'!$B$18:$B$20,1,FALSE),0)&lt;&gt;0),"r0210 - Liabilities towards other entities of the resolution group (BRRD art. 44/2/h)",IF(AND('Intragroup liabilities'!F20="P_21",IFERROR(VLOOKUP('Intragroup liabilities'!I20,'Auxiliar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6" s="10" t="s">
        <v>153</v>
      </c>
      <c r="G26" s="10" t="str">
        <f t="shared" si="2"/>
        <v>Rank 9 - Ranking in insolvency (master scale)</v>
      </c>
      <c r="H26" s="10" t="s">
        <v>32</v>
      </c>
      <c r="I26" s="10" t="s">
        <v>700</v>
      </c>
      <c r="J26" s="10" t="s">
        <v>699</v>
      </c>
      <c r="K26" s="10" t="s">
        <v>155</v>
      </c>
      <c r="L26" s="10" t="str">
        <f t="shared" si="3"/>
        <v>Sister</v>
      </c>
      <c r="M26" s="10" t="str">
        <f>IF(OR('Intragroup liabilities'!W20="x",'Intragroup liabilities'!W20="E"),"true","false")</f>
        <v>false</v>
      </c>
      <c r="N26" s="10" t="s">
        <v>470</v>
      </c>
      <c r="O26" s="10" t="s">
        <v>471</v>
      </c>
      <c r="P26" s="11">
        <v>4.3288E-2</v>
      </c>
      <c r="Q26" s="11">
        <f>IF('Intragroup liabilities'!E20="",0,'Intragroup liabilities'!E20)</f>
        <v>0</v>
      </c>
      <c r="R26" s="10" t="str">
        <f>+IF('Intragroup liabilities'!C20="EURO","Euro",IF('Intragroup liabilities'!C20="LIBRA INGLESA"," US Dollar",""))</f>
        <v/>
      </c>
      <c r="S26" s="10" t="str">
        <f>IF(OR('Intragroup liabilities'!F20="P_20",'Intragroup liabilities'!F20="P_21"),'Intragroup liabilities'!M20,CONCATENATE(RIGHT('Intragroup liabilities'!T20,4),"-",LEFT(RIGHT('Intragroup liabilities'!T20,7),2),"-",LEFT('Intragroup liabilities'!T20,2)))</f>
        <v>--</v>
      </c>
      <c r="T26" s="20" t="str">
        <f t="shared" si="4"/>
        <v>--</v>
      </c>
      <c r="U26" s="20" t="str">
        <f>IF(OR('Intragroup liabilities'!F20="P_20",'Intragroup liabilities'!F20="P_21"),'T 03.01'!T26,CONCATENATE(RIGHT('Intragroup liabilities'!U20,4),"-",LEFT(RIGHT('Intragroup liabilities'!U20,7),2),"-",LEFT('Intragroup liabilities'!U20,2)))</f>
        <v>--</v>
      </c>
      <c r="V26" s="10" t="str">
        <f t="shared" si="5"/>
        <v>Unsecured</v>
      </c>
      <c r="W26" s="10">
        <v>0</v>
      </c>
      <c r="X26" s="10" t="s">
        <v>83</v>
      </c>
      <c r="Y26" s="10" t="str">
        <f t="shared" si="6"/>
        <v>Structured</v>
      </c>
      <c r="Z26" s="10"/>
      <c r="AA26" s="10" t="str">
        <f>IF('Intragroup liabilities'!Q20="GF2","Grandfathered T2",IF('Intragroup liabilities'!Q20="CET1","CET1","No"))</f>
        <v>No</v>
      </c>
      <c r="AB26" s="10">
        <f>IF('Intragroup liabilities'!R20="",0,'Intragroup liabilities'!R20)</f>
        <v>0</v>
      </c>
      <c r="AC26" s="13"/>
    </row>
    <row r="27" spans="2:29" ht="23.65" thickBot="1" x14ac:dyDescent="0.5">
      <c r="B27" s="2"/>
      <c r="C27" s="17">
        <f t="shared" si="1"/>
        <v>999</v>
      </c>
      <c r="D27" s="18">
        <f t="shared" si="7"/>
        <v>20</v>
      </c>
      <c r="E27" s="10" t="str">
        <f>IF(AND(I27="SANTANDER TOTTA, SGPS, SA",'Intragroup liabilities'!F21="P_22"),"r0531 - o/w (part of) subordinated liabilities recognised as own funds",IF(AND(I27="Totta Seguros - Comp. Seg. Vida, SA.",'Intragroup liabilities'!F21="P_22"),"r0350 - Structured notes",IF(AND(AA27&lt;&gt;"No",'Intragroup liabilities'!F21="P_23"),"r0531 - o/w (part of) subordinated liabilities recognised as own funds",IF(AND(AA27="No",'Intragroup liabilities'!F21="P_23"),"r0120 - Secured liabilities - collateralized part (BRRD art. 44/2/b)",IF('Intragroup liabilities'!F21="C_31","r0511 - o/w capital instruments/share capital",IF('Intragroup liabilities'!F21="C_32","r0511 - o/w capital instruments/share capital",IF('Intragroup liabilities'!F21="C_33","r0512 - o/w instruments ranking pari passu with ordinary shares",IF(OR(ISNUMBER(SEARCH("ATLANTES",I27)),ISNUMBER(SEARCH("AZOR",I27)),ISNUMBER(SEARCH("HIPOTOTTA",I27)))=TRUE,"r0120 - Secured liabilities - collateralized part (BRRD art. 44/2/b)",IF(OR('Intragroup liabilities'!F21="P_27.1",'Intragroup liabilities'!F21="P_27.2",'Intragroup liabilities'!F21="P_24"),"r0390 - Non-financial liabilities",IF('Intragroup liabilities'!F21="P_30.1","r0170 - Employee liabilities (BRRD art. 44/2/g/i)",IF('Intragroup liabilities'!F21="P_30.3","r0390 - Non-financial liabilities",IF('Intragroup liabilities'!F21="C_36","r0511 - o/w capital instruments/share capital",IF(AND('Intragroup liabilities'!F21="P_20",IFERROR(VLOOKUP('Intragroup liabilities'!I21,'Auxiliar 210'!$B$18:$B$20,1,FALSE),0)&lt;&gt;0),"r0210 - Liabilities towards other entities of the resolution group (BRRD art. 44/2/h)",IF(AND('Intragroup liabilities'!F21="P_21",IFERROR(VLOOKUP('Intragroup liabilities'!I21,'Auxiliar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7" s="10" t="s">
        <v>153</v>
      </c>
      <c r="G27" s="10" t="str">
        <f t="shared" si="2"/>
        <v>Rank 9 - Ranking in insolvency (master scale)</v>
      </c>
      <c r="H27" s="10" t="s">
        <v>32</v>
      </c>
      <c r="I27" s="10" t="s">
        <v>700</v>
      </c>
      <c r="J27" s="10" t="s">
        <v>699</v>
      </c>
      <c r="K27" s="10" t="s">
        <v>155</v>
      </c>
      <c r="L27" s="10" t="str">
        <f t="shared" si="3"/>
        <v>Sister</v>
      </c>
      <c r="M27" s="10" t="str">
        <f>IF(OR('Intragroup liabilities'!W21="x",'Intragroup liabilities'!W21="E"),"true","false")</f>
        <v>false</v>
      </c>
      <c r="N27" s="10" t="s">
        <v>470</v>
      </c>
      <c r="O27" s="10" t="s">
        <v>471</v>
      </c>
      <c r="P27" s="11">
        <v>6.1139999999999996E-3</v>
      </c>
      <c r="Q27" s="11">
        <f>IF('Intragroup liabilities'!E21="",0,'Intragroup liabilities'!E21)</f>
        <v>0</v>
      </c>
      <c r="R27" s="10" t="str">
        <f>+IF('Intragroup liabilities'!C21="EURO","Euro",IF('Intragroup liabilities'!C21="LIBRA INGLESA"," US Dollar",""))</f>
        <v/>
      </c>
      <c r="S27" s="10" t="str">
        <f>IF(OR('Intragroup liabilities'!F21="P_20",'Intragroup liabilities'!F21="P_21"),'Intragroup liabilities'!M21,CONCATENATE(RIGHT('Intragroup liabilities'!T21,4),"-",LEFT(RIGHT('Intragroup liabilities'!T21,7),2),"-",LEFT('Intragroup liabilities'!T21,2)))</f>
        <v>--</v>
      </c>
      <c r="T27" s="20" t="str">
        <f t="shared" si="4"/>
        <v>--</v>
      </c>
      <c r="U27" s="20" t="str">
        <f>IF(OR('Intragroup liabilities'!F21="P_20",'Intragroup liabilities'!F21="P_21"),'T 03.01'!T27,CONCATENATE(RIGHT('Intragroup liabilities'!U21,4),"-",LEFT(RIGHT('Intragroup liabilities'!U21,7),2),"-",LEFT('Intragroup liabilities'!U21,2)))</f>
        <v>--</v>
      </c>
      <c r="V27" s="10" t="str">
        <f t="shared" si="5"/>
        <v>Unsecured</v>
      </c>
      <c r="W27" s="10">
        <v>0</v>
      </c>
      <c r="X27" s="10" t="s">
        <v>83</v>
      </c>
      <c r="Y27" s="10" t="str">
        <f t="shared" si="6"/>
        <v>Structured</v>
      </c>
      <c r="Z27" s="10"/>
      <c r="AA27" s="10" t="str">
        <f>IF('Intragroup liabilities'!Q21="GF2","Grandfathered T2",IF('Intragroup liabilities'!Q21="CET1","CET1","No"))</f>
        <v>No</v>
      </c>
      <c r="AB27" s="10">
        <f>IF('Intragroup liabilities'!R21="",0,'Intragroup liabilities'!R21)</f>
        <v>0</v>
      </c>
      <c r="AC27" s="13"/>
    </row>
    <row r="28" spans="2:29" ht="23.65" thickBot="1" x14ac:dyDescent="0.5">
      <c r="B28" s="2"/>
      <c r="C28" s="17">
        <f t="shared" si="1"/>
        <v>999</v>
      </c>
      <c r="D28" s="18">
        <f t="shared" si="7"/>
        <v>21</v>
      </c>
      <c r="E28" s="10" t="str">
        <f>IF(AND(I28="SANTANDER TOTTA, SGPS, SA",'Intragroup liabilities'!F22="P_22"),"r0531 - o/w (part of) subordinated liabilities recognised as own funds",IF(AND(I28="Totta Seguros - Comp. Seg. Vida, SA.",'Intragroup liabilities'!F22="P_22"),"r0350 - Structured notes",IF(AND(AA28&lt;&gt;"No",'Intragroup liabilities'!F22="P_23"),"r0531 - o/w (part of) subordinated liabilities recognised as own funds",IF(AND(AA28="No",'Intragroup liabilities'!F22="P_23"),"r0120 - Secured liabilities - collateralized part (BRRD art. 44/2/b)",IF('Intragroup liabilities'!F22="C_31","r0511 - o/w capital instruments/share capital",IF('Intragroup liabilities'!F22="C_32","r0511 - o/w capital instruments/share capital",IF('Intragroup liabilities'!F22="C_33","r0512 - o/w instruments ranking pari passu with ordinary shares",IF(OR(ISNUMBER(SEARCH("ATLANTES",I28)),ISNUMBER(SEARCH("AZOR",I28)),ISNUMBER(SEARCH("HIPOTOTTA",I28)))=TRUE,"r0120 - Secured liabilities - collateralized part (BRRD art. 44/2/b)",IF(OR('Intragroup liabilities'!F22="P_27.1",'Intragroup liabilities'!F22="P_27.2",'Intragroup liabilities'!F22="P_24"),"r0390 - Non-financial liabilities",IF('Intragroup liabilities'!F22="P_30.1","r0170 - Employee liabilities (BRRD art. 44/2/g/i)",IF('Intragroup liabilities'!F22="P_30.3","r0390 - Non-financial liabilities",IF('Intragroup liabilities'!F22="C_36","r0511 - o/w capital instruments/share capital",IF(AND('Intragroup liabilities'!F22="P_20",IFERROR(VLOOKUP('Intragroup liabilities'!I22,'Auxiliar 210'!$B$18:$B$20,1,FALSE),0)&lt;&gt;0),"r0210 - Liabilities towards other entities of the resolution group (BRRD art. 44/2/h)",IF(AND('Intragroup liabilities'!F22="P_21",IFERROR(VLOOKUP('Intragroup liabilities'!I22,'Auxiliar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8" s="10" t="s">
        <v>153</v>
      </c>
      <c r="G28" s="10" t="str">
        <f t="shared" si="2"/>
        <v>Rank 9 - Ranking in insolvency (master scale)</v>
      </c>
      <c r="H28" s="10" t="s">
        <v>32</v>
      </c>
      <c r="I28" s="10" t="s">
        <v>700</v>
      </c>
      <c r="J28" s="10" t="s">
        <v>699</v>
      </c>
      <c r="K28" s="10" t="s">
        <v>155</v>
      </c>
      <c r="L28" s="10" t="str">
        <f t="shared" si="3"/>
        <v>Sister</v>
      </c>
      <c r="M28" s="10" t="str">
        <f>IF(OR('Intragroup liabilities'!W22="x",'Intragroup liabilities'!W22="E"),"true","false")</f>
        <v>false</v>
      </c>
      <c r="N28" s="10" t="s">
        <v>470</v>
      </c>
      <c r="O28" s="10" t="s">
        <v>471</v>
      </c>
      <c r="P28" s="11">
        <v>30.760638</v>
      </c>
      <c r="Q28" s="11">
        <f>IF('Intragroup liabilities'!E22="",0,'Intragroup liabilities'!E22)</f>
        <v>0</v>
      </c>
      <c r="R28" s="10" t="str">
        <f>+IF('Intragroup liabilities'!C22="EURO","Euro",IF('Intragroup liabilities'!C22="LIBRA INGLESA"," US Dollar",""))</f>
        <v/>
      </c>
      <c r="S28" s="10" t="str">
        <f>IF(OR('Intragroup liabilities'!F22="P_20",'Intragroup liabilities'!F22="P_21"),'Intragroup liabilities'!M22,CONCATENATE(RIGHT('Intragroup liabilities'!T22,4),"-",LEFT(RIGHT('Intragroup liabilities'!T22,7),2),"-",LEFT('Intragroup liabilities'!T22,2)))</f>
        <v>--</v>
      </c>
      <c r="T28" s="20" t="str">
        <f t="shared" si="4"/>
        <v>--</v>
      </c>
      <c r="U28" s="20" t="str">
        <f>IF(OR('Intragroup liabilities'!F22="P_20",'Intragroup liabilities'!F22="P_21"),'T 03.01'!T28,CONCATENATE(RIGHT('Intragroup liabilities'!U22,4),"-",LEFT(RIGHT('Intragroup liabilities'!U22,7),2),"-",LEFT('Intragroup liabilities'!U22,2)))</f>
        <v>--</v>
      </c>
      <c r="V28" s="10" t="str">
        <f t="shared" si="5"/>
        <v>Unsecured</v>
      </c>
      <c r="W28" s="10">
        <v>0</v>
      </c>
      <c r="X28" s="10" t="s">
        <v>83</v>
      </c>
      <c r="Y28" s="10" t="str">
        <f t="shared" si="6"/>
        <v>Structured</v>
      </c>
      <c r="Z28" s="10"/>
      <c r="AA28" s="10" t="str">
        <f>IF('Intragroup liabilities'!Q22="GF2","Grandfathered T2",IF('Intragroup liabilities'!Q22="CET1","CET1","No"))</f>
        <v>No</v>
      </c>
      <c r="AB28" s="10">
        <f>IF('Intragroup liabilities'!R22="",0,'Intragroup liabilities'!R22)</f>
        <v>0</v>
      </c>
      <c r="AC28" s="13"/>
    </row>
    <row r="29" spans="2:29" ht="23.65" thickBot="1" x14ac:dyDescent="0.5">
      <c r="B29" s="2"/>
      <c r="C29" s="17">
        <f t="shared" si="1"/>
        <v>999</v>
      </c>
      <c r="D29" s="18">
        <f t="shared" si="7"/>
        <v>22</v>
      </c>
      <c r="E29" s="10" t="str">
        <f>IF(AND(I29="SANTANDER TOTTA, SGPS, SA",'Intragroup liabilities'!F23="P_22"),"r0531 - o/w (part of) subordinated liabilities recognised as own funds",IF(AND(I29="Totta Seguros - Comp. Seg. Vida, SA.",'Intragroup liabilities'!F23="P_22"),"r0350 - Structured notes",IF(AND(AA29&lt;&gt;"No",'Intragroup liabilities'!F23="P_23"),"r0531 - o/w (part of) subordinated liabilities recognised as own funds",IF(AND(AA29="No",'Intragroup liabilities'!F23="P_23"),"r0120 - Secured liabilities - collateralized part (BRRD art. 44/2/b)",IF('Intragroup liabilities'!F23="C_31","r0511 - o/w capital instruments/share capital",IF('Intragroup liabilities'!F23="C_32","r0511 - o/w capital instruments/share capital",IF('Intragroup liabilities'!F23="C_33","r0512 - o/w instruments ranking pari passu with ordinary shares",IF(OR(ISNUMBER(SEARCH("ATLANTES",I29)),ISNUMBER(SEARCH("AZOR",I29)),ISNUMBER(SEARCH("HIPOTOTTA",I29)))=TRUE,"r0120 - Secured liabilities - collateralized part (BRRD art. 44/2/b)",IF(OR('Intragroup liabilities'!F23="P_27.1",'Intragroup liabilities'!F23="P_27.2",'Intragroup liabilities'!F23="P_24"),"r0390 - Non-financial liabilities",IF('Intragroup liabilities'!F23="P_30.1","r0170 - Employee liabilities (BRRD art. 44/2/g/i)",IF('Intragroup liabilities'!F23="P_30.3","r0390 - Non-financial liabilities",IF('Intragroup liabilities'!F23="C_36","r0511 - o/w capital instruments/share capital",IF(AND('Intragroup liabilities'!F23="P_20",IFERROR(VLOOKUP('Intragroup liabilities'!I23,'Auxiliar 210'!$B$18:$B$20,1,FALSE),0)&lt;&gt;0),"r0210 - Liabilities towards other entities of the resolution group (BRRD art. 44/2/h)",IF(AND('Intragroup liabilities'!F23="P_21",IFERROR(VLOOKUP('Intragroup liabilities'!I23,'Auxiliar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29" s="10" t="s">
        <v>153</v>
      </c>
      <c r="G29" s="10" t="str">
        <f t="shared" si="2"/>
        <v>Rank 9 - Ranking in insolvency (master scale)</v>
      </c>
      <c r="H29" s="10" t="s">
        <v>32</v>
      </c>
      <c r="I29" s="10" t="s">
        <v>700</v>
      </c>
      <c r="J29" s="10" t="s">
        <v>699</v>
      </c>
      <c r="K29" s="10" t="s">
        <v>155</v>
      </c>
      <c r="L29" s="10" t="str">
        <f t="shared" si="3"/>
        <v>Sister</v>
      </c>
      <c r="M29" s="10" t="str">
        <f>IF(OR('Intragroup liabilities'!W23="x",'Intragroup liabilities'!W23="E"),"true","false")</f>
        <v>false</v>
      </c>
      <c r="N29" s="10" t="s">
        <v>470</v>
      </c>
      <c r="O29" s="10" t="s">
        <v>471</v>
      </c>
      <c r="P29" s="11">
        <v>3.552632</v>
      </c>
      <c r="Q29" s="11">
        <f>IF('Intragroup liabilities'!E23="",0,'Intragroup liabilities'!E23)</f>
        <v>0</v>
      </c>
      <c r="R29" s="10" t="str">
        <f>+IF('Intragroup liabilities'!C23="EURO","Euro",IF('Intragroup liabilities'!C23="LIBRA INGLESA"," US Dollar",""))</f>
        <v/>
      </c>
      <c r="S29" s="10" t="str">
        <f>IF(OR('Intragroup liabilities'!F23="P_20",'Intragroup liabilities'!F23="P_21"),'Intragroup liabilities'!M23,CONCATENATE(RIGHT('Intragroup liabilities'!T23,4),"-",LEFT(RIGHT('Intragroup liabilities'!T23,7),2),"-",LEFT('Intragroup liabilities'!T23,2)))</f>
        <v>--</v>
      </c>
      <c r="T29" s="20" t="str">
        <f t="shared" si="4"/>
        <v>--</v>
      </c>
      <c r="U29" s="20" t="str">
        <f>IF(OR('Intragroup liabilities'!F23="P_20",'Intragroup liabilities'!F23="P_21"),'T 03.01'!T29,CONCATENATE(RIGHT('Intragroup liabilities'!U23,4),"-",LEFT(RIGHT('Intragroup liabilities'!U23,7),2),"-",LEFT('Intragroup liabilities'!U23,2)))</f>
        <v>--</v>
      </c>
      <c r="V29" s="10" t="str">
        <f t="shared" si="5"/>
        <v>Unsecured</v>
      </c>
      <c r="W29" s="10">
        <v>0</v>
      </c>
      <c r="X29" s="10" t="s">
        <v>83</v>
      </c>
      <c r="Y29" s="10" t="str">
        <f t="shared" si="6"/>
        <v>Structured</v>
      </c>
      <c r="Z29" s="10"/>
      <c r="AA29" s="10" t="str">
        <f>IF('Intragroup liabilities'!Q23="GF2","Grandfathered T2",IF('Intragroup liabilities'!Q23="CET1","CET1","No"))</f>
        <v>No</v>
      </c>
      <c r="AB29" s="10">
        <f>IF('Intragroup liabilities'!R23="",0,'Intragroup liabilities'!R23)</f>
        <v>0</v>
      </c>
      <c r="AC29" s="13"/>
    </row>
    <row r="30" spans="2:29" ht="23.65" thickBot="1" x14ac:dyDescent="0.5">
      <c r="B30" s="2"/>
      <c r="C30" s="17">
        <f t="shared" si="1"/>
        <v>999</v>
      </c>
      <c r="D30" s="18">
        <f t="shared" si="7"/>
        <v>23</v>
      </c>
      <c r="E30" s="10" t="str">
        <f>IF(AND(I30="SANTANDER TOTTA, SGPS, SA",'Intragroup liabilities'!F24="P_22"),"r0531 - o/w (part of) subordinated liabilities recognised as own funds",IF(AND(I30="Totta Seguros - Comp. Seg. Vida, SA.",'Intragroup liabilities'!F24="P_22"),"r0350 - Structured notes",IF(AND(AA30&lt;&gt;"No",'Intragroup liabilities'!F24="P_23"),"r0531 - o/w (part of) subordinated liabilities recognised as own funds",IF(AND(AA30="No",'Intragroup liabilities'!F24="P_23"),"r0120 - Secured liabilities - collateralized part (BRRD art. 44/2/b)",IF('Intragroup liabilities'!F24="C_31","r0511 - o/w capital instruments/share capital",IF('Intragroup liabilities'!F24="C_32","r0511 - o/w capital instruments/share capital",IF('Intragroup liabilities'!F24="C_33","r0512 - o/w instruments ranking pari passu with ordinary shares",IF(OR(ISNUMBER(SEARCH("ATLANTES",I30)),ISNUMBER(SEARCH("AZOR",I30)),ISNUMBER(SEARCH("HIPOTOTTA",I30)))=TRUE,"r0120 - Secured liabilities - collateralized part (BRRD art. 44/2/b)",IF(OR('Intragroup liabilities'!F24="P_27.1",'Intragroup liabilities'!F24="P_27.2",'Intragroup liabilities'!F24="P_24"),"r0390 - Non-financial liabilities",IF('Intragroup liabilities'!F24="P_30.1","r0170 - Employee liabilities (BRRD art. 44/2/g/i)",IF('Intragroup liabilities'!F24="P_30.3","r0390 - Non-financial liabilities",IF('Intragroup liabilities'!F24="C_36","r0511 - o/w capital instruments/share capital",IF(AND('Intragroup liabilities'!F24="P_20",IFERROR(VLOOKUP('Intragroup liabilities'!I24,'Auxiliar 210'!$B$18:$B$20,1,FALSE),0)&lt;&gt;0),"r0210 - Liabilities towards other entities of the resolution group (BRRD art. 44/2/h)",IF(AND('Intragroup liabilities'!F24="P_21",IFERROR(VLOOKUP('Intragroup liabilities'!I24,'Auxiliar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30" s="10" t="s">
        <v>153</v>
      </c>
      <c r="G30" s="10" t="str">
        <f t="shared" si="2"/>
        <v>Rank 9 - Ranking in insolvency (master scale)</v>
      </c>
      <c r="H30" s="10" t="s">
        <v>32</v>
      </c>
      <c r="I30" s="10" t="s">
        <v>700</v>
      </c>
      <c r="J30" s="10" t="s">
        <v>699</v>
      </c>
      <c r="K30" s="10" t="s">
        <v>155</v>
      </c>
      <c r="L30" s="10" t="str">
        <f t="shared" si="3"/>
        <v>Sister</v>
      </c>
      <c r="M30" s="10" t="str">
        <f>IF(OR('Intragroup liabilities'!W24="x",'Intragroup liabilities'!W24="E"),"true","false")</f>
        <v>false</v>
      </c>
      <c r="N30" s="10" t="s">
        <v>470</v>
      </c>
      <c r="O30" s="10" t="s">
        <v>471</v>
      </c>
      <c r="P30" s="11">
        <v>1.3450000000000001E-3</v>
      </c>
      <c r="Q30" s="11">
        <f>IF('Intragroup liabilities'!E24="",0,'Intragroup liabilities'!E24)</f>
        <v>0</v>
      </c>
      <c r="R30" s="10" t="str">
        <f>+IF('Intragroup liabilities'!C24="EURO","Euro",IF('Intragroup liabilities'!C24="LIBRA INGLESA"," US Dollar",""))</f>
        <v/>
      </c>
      <c r="S30" s="10" t="str">
        <f>IF(OR('Intragroup liabilities'!F24="P_20",'Intragroup liabilities'!F24="P_21"),'Intragroup liabilities'!M24,CONCATENATE(RIGHT('Intragroup liabilities'!T24,4),"-",LEFT(RIGHT('Intragroup liabilities'!T24,7),2),"-",LEFT('Intragroup liabilities'!T24,2)))</f>
        <v>--</v>
      </c>
      <c r="T30" s="20" t="str">
        <f t="shared" si="4"/>
        <v>--</v>
      </c>
      <c r="U30" s="20" t="str">
        <f>IF(OR('Intragroup liabilities'!F24="P_20",'Intragroup liabilities'!F24="P_21"),'T 03.01'!T30,CONCATENATE(RIGHT('Intragroup liabilities'!U24,4),"-",LEFT(RIGHT('Intragroup liabilities'!U24,7),2),"-",LEFT('Intragroup liabilities'!U24,2)))</f>
        <v>--</v>
      </c>
      <c r="V30" s="10" t="str">
        <f t="shared" si="5"/>
        <v>Unsecured</v>
      </c>
      <c r="W30" s="10">
        <v>0</v>
      </c>
      <c r="X30" s="10" t="s">
        <v>83</v>
      </c>
      <c r="Y30" s="10" t="str">
        <f t="shared" si="6"/>
        <v>Structured</v>
      </c>
      <c r="Z30" s="10"/>
      <c r="AA30" s="10" t="str">
        <f>IF('Intragroup liabilities'!Q24="GF2","Grandfathered T2",IF('Intragroup liabilities'!Q24="CET1","CET1","No"))</f>
        <v>No</v>
      </c>
      <c r="AB30" s="10">
        <f>IF('Intragroup liabilities'!R24="",0,'Intragroup liabilities'!R24)</f>
        <v>0</v>
      </c>
      <c r="AC30" s="13"/>
    </row>
    <row r="31" spans="2:29" ht="46.9" thickBot="1" x14ac:dyDescent="0.5">
      <c r="B31" s="2"/>
      <c r="C31" s="17">
        <f t="shared" si="1"/>
        <v>999</v>
      </c>
      <c r="D31" s="18">
        <f t="shared" si="7"/>
        <v>24</v>
      </c>
      <c r="E31" s="10" t="str">
        <f>IF(AND(I31="SANTANDER TOTTA, SGPS, SA",'Intragroup liabilities'!F25="P_22"),"r0531 - o/w (part of) subordinated liabilities recognised as own funds",IF(AND(I31="Totta Seguros - Comp. Seg. Vida, SA.",'Intragroup liabilities'!F25="P_22"),"r0350 - Structured notes",IF(AND(AA31&lt;&gt;"No",'Intragroup liabilities'!F25="P_23"),"r0531 - o/w (part of) subordinated liabilities recognised as own funds",IF(AND(AA31="No",'Intragroup liabilities'!F25="P_23"),"r0120 - Secured liabilities - collateralized part (BRRD art. 44/2/b)",IF('Intragroup liabilities'!F25="C_31","r0511 - o/w capital instruments/share capital",IF('Intragroup liabilities'!F25="C_32","r0511 - o/w capital instruments/share capital",IF('Intragroup liabilities'!F25="C_33","r0512 - o/w instruments ranking pari passu with ordinary shares",IF(OR(ISNUMBER(SEARCH("ATLANTES",I31)),ISNUMBER(SEARCH("AZOR",I31)),ISNUMBER(SEARCH("HIPOTOTTA",I31)))=TRUE,"r0120 - Secured liabilities - collateralized part (BRRD art. 44/2/b)",IF(OR('Intragroup liabilities'!F25="P_27.1",'Intragroup liabilities'!F25="P_27.2",'Intragroup liabilities'!F25="P_24"),"r0390 - Non-financial liabilities",IF('Intragroup liabilities'!F25="P_30.1","r0170 - Employee liabilities (BRRD art. 44/2/g/i)",IF('Intragroup liabilities'!F25="P_30.3","r0390 - Non-financial liabilities",IF('Intragroup liabilities'!F25="C_36","r0511 - o/w capital instruments/share capital",IF(AND('Intragroup liabilities'!F25="P_20",IFERROR(VLOOKUP('Intragroup liabilities'!I25,'Auxiliar 210'!$B$18:$B$20,1,FALSE),0)&lt;&gt;0),"r0210 - Liabilities towards other entities of the resolution group (BRRD art. 44/2/h)",IF(AND('Intragroup liabilities'!F25="P_21",IFERROR(VLOOKUP('Intragroup liabilities'!I25,'Auxiliar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31" s="10" t="s">
        <v>154</v>
      </c>
      <c r="G31" s="10" t="str">
        <f t="shared" si="2"/>
        <v/>
      </c>
      <c r="H31" s="10" t="s">
        <v>32</v>
      </c>
      <c r="I31" s="10" t="s">
        <v>35</v>
      </c>
      <c r="J31" s="10" t="s">
        <v>37</v>
      </c>
      <c r="K31" s="10" t="s">
        <v>469</v>
      </c>
      <c r="L31" s="10" t="str">
        <f t="shared" si="3"/>
        <v>Sister</v>
      </c>
      <c r="M31" s="10" t="str">
        <f>IF(OR('Intragroup liabilities'!W25="x",'Intragroup liabilities'!W25="E"),"true","false")</f>
        <v>true</v>
      </c>
      <c r="N31" s="10" t="s">
        <v>470</v>
      </c>
      <c r="O31" s="10" t="s">
        <v>471</v>
      </c>
      <c r="P31" s="11">
        <v>1533706.305986</v>
      </c>
      <c r="Q31" s="11">
        <f>IF('Intragroup liabilities'!E25="",0,'Intragroup liabilities'!E25)</f>
        <v>0</v>
      </c>
      <c r="R31" s="10" t="str">
        <f>+IF('Intragroup liabilities'!C25="EURO","Euro",IF('Intragroup liabilities'!C25="LIBRA INGLESA"," US Dollar",""))</f>
        <v/>
      </c>
      <c r="S31" s="10" t="str">
        <f>IF(OR('Intragroup liabilities'!F25="P_20",'Intragroup liabilities'!F25="P_21"),'Intragroup liabilities'!M25,CONCATENATE(RIGHT('Intragroup liabilities'!T25,4),"-",LEFT(RIGHT('Intragroup liabilities'!T25,7),2),"-",LEFT('Intragroup liabilities'!T25,2)))</f>
        <v>2022-12-31</v>
      </c>
      <c r="T31" s="20" t="str">
        <f t="shared" si="4"/>
        <v>2022-12-31</v>
      </c>
      <c r="U31" s="20" t="str">
        <f>IF(OR('Intragroup liabilities'!F25="P_20",'Intragroup liabilities'!F25="P_21"),'T 03.01'!T31,CONCATENATE(RIGHT('Intragroup liabilities'!U25,4),"-",LEFT(RIGHT('Intragroup liabilities'!U25,7),2),"-",LEFT('Intragroup liabilities'!U25,2)))</f>
        <v>2022-12-31</v>
      </c>
      <c r="V31" s="10" t="str">
        <f t="shared" si="5"/>
        <v>Unsecured</v>
      </c>
      <c r="W31" s="10">
        <v>0</v>
      </c>
      <c r="X31" s="10" t="s">
        <v>83</v>
      </c>
      <c r="Y31" s="10" t="str">
        <f t="shared" si="6"/>
        <v>Structured</v>
      </c>
      <c r="Z31" s="10"/>
      <c r="AA31" s="10" t="str">
        <f>IF('Intragroup liabilities'!Q25="GF2","Grandfathered T2",IF('Intragroup liabilities'!Q25="CET1","CET1","No"))</f>
        <v>No</v>
      </c>
      <c r="AB31" s="10">
        <f>IF('Intragroup liabilities'!R25="",0,'Intragroup liabilities'!R25)</f>
        <v>0</v>
      </c>
      <c r="AC31" s="13"/>
    </row>
    <row r="32" spans="2:29" ht="23.65" thickBot="1" x14ac:dyDescent="0.5">
      <c r="B32" s="2"/>
      <c r="C32" s="17">
        <f t="shared" si="1"/>
        <v>999</v>
      </c>
      <c r="D32" s="18">
        <f t="shared" si="7"/>
        <v>25</v>
      </c>
      <c r="E32" s="10" t="str">
        <f>IF(AND(I32="SANTANDER TOTTA, SGPS, SA",'Intragroup liabilities'!F26="P_22"),"r0531 - o/w (part of) subordinated liabilities recognised as own funds",IF(AND(I32="Totta Seguros - Comp. Seg. Vida, SA.",'Intragroup liabilities'!F26="P_22"),"r0350 - Structured notes",IF(AND(AA32&lt;&gt;"No",'Intragroup liabilities'!F26="P_23"),"r0531 - o/w (part of) subordinated liabilities recognised as own funds",IF(AND(AA32="No",'Intragroup liabilities'!F26="P_23"),"r0120 - Secured liabilities - collateralized part (BRRD art. 44/2/b)",IF('Intragroup liabilities'!F26="C_31","r0511 - o/w capital instruments/share capital",IF('Intragroup liabilities'!F26="C_32","r0511 - o/w capital instruments/share capital",IF('Intragroup liabilities'!F26="C_33","r0512 - o/w instruments ranking pari passu with ordinary shares",IF(OR(ISNUMBER(SEARCH("ATLANTES",I32)),ISNUMBER(SEARCH("AZOR",I32)),ISNUMBER(SEARCH("HIPOTOTTA",I32)))=TRUE,"r0120 - Secured liabilities - collateralized part (BRRD art. 44/2/b)",IF(OR('Intragroup liabilities'!F26="P_27.1",'Intragroup liabilities'!F26="P_27.2",'Intragroup liabilities'!F26="P_24"),"r0390 - Non-financial liabilities",IF('Intragroup liabilities'!F26="P_30.1","r0170 - Employee liabilities (BRRD art. 44/2/g/i)",IF('Intragroup liabilities'!F26="P_30.3","r0390 - Non-financial liabilities",IF('Intragroup liabilities'!F26="C_36","r0511 - o/w capital instruments/share capital",IF(AND('Intragroup liabilities'!F26="P_20",IFERROR(VLOOKUP('Intragroup liabilities'!I26,'Auxiliar 210'!$B$18:$B$20,1,FALSE),0)&lt;&gt;0),"r0210 - Liabilities towards other entities of the resolution group (BRRD art. 44/2/h)",IF(AND('Intragroup liabilities'!F26="P_21",IFERROR(VLOOKUP('Intragroup liabilities'!I26,'Auxiliar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32" s="10" t="s">
        <v>154</v>
      </c>
      <c r="G32" s="10" t="str">
        <f t="shared" si="2"/>
        <v>Rank 9 - Ranking in insolvency (master scale)</v>
      </c>
      <c r="H32" s="10" t="s">
        <v>32</v>
      </c>
      <c r="I32" s="10" t="s">
        <v>35</v>
      </c>
      <c r="J32" s="10" t="s">
        <v>37</v>
      </c>
      <c r="K32" s="10" t="s">
        <v>469</v>
      </c>
      <c r="L32" s="10" t="str">
        <f t="shared" si="3"/>
        <v>Sister</v>
      </c>
      <c r="M32" s="10" t="str">
        <f>IF(OR('Intragroup liabilities'!W26="x",'Intragroup liabilities'!W26="E"),"true","false")</f>
        <v>true</v>
      </c>
      <c r="N32" s="10" t="s">
        <v>470</v>
      </c>
      <c r="O32" s="10" t="s">
        <v>471</v>
      </c>
      <c r="P32" s="11">
        <v>180861.65221100001</v>
      </c>
      <c r="Q32" s="11">
        <f>IF('Intragroup liabilities'!E26="",0,'Intragroup liabilities'!E26)</f>
        <v>0</v>
      </c>
      <c r="R32" s="10" t="str">
        <f>+IF('Intragroup liabilities'!C26="EURO","Euro",IF('Intragroup liabilities'!C26="LIBRA INGLESA"," US Dollar",""))</f>
        <v/>
      </c>
      <c r="S32" s="10" t="str">
        <f>IF(OR('Intragroup liabilities'!F26="P_20",'Intragroup liabilities'!F26="P_21"),'Intragroup liabilities'!M26,CONCATENATE(RIGHT('Intragroup liabilities'!T26,4),"-",LEFT(RIGHT('Intragroup liabilities'!T26,7),2),"-",LEFT('Intragroup liabilities'!T26,2)))</f>
        <v>--</v>
      </c>
      <c r="T32" s="20" t="str">
        <f t="shared" si="4"/>
        <v>--</v>
      </c>
      <c r="U32" s="20" t="str">
        <f>IF(OR('Intragroup liabilities'!F26="P_20",'Intragroup liabilities'!F26="P_21"),'T 03.01'!T32,CONCATENATE(RIGHT('Intragroup liabilities'!U26,4),"-",LEFT(RIGHT('Intragroup liabilities'!U26,7),2),"-",LEFT('Intragroup liabilities'!U26,2)))</f>
        <v>--</v>
      </c>
      <c r="V32" s="10" t="str">
        <f t="shared" si="5"/>
        <v>Unsecured</v>
      </c>
      <c r="W32" s="10">
        <v>0</v>
      </c>
      <c r="X32" s="10" t="s">
        <v>83</v>
      </c>
      <c r="Y32" s="10" t="str">
        <f t="shared" si="6"/>
        <v>Structured</v>
      </c>
      <c r="Z32" s="10"/>
      <c r="AA32" s="10" t="str">
        <f>IF('Intragroup liabilities'!Q26="GF2","Grandfathered T2",IF('Intragroup liabilities'!Q26="CET1","CET1","No"))</f>
        <v>No</v>
      </c>
      <c r="AB32" s="10">
        <f>IF('Intragroup liabilities'!R26="",0,'Intragroup liabilities'!R26)</f>
        <v>0</v>
      </c>
      <c r="AC32" s="13"/>
    </row>
    <row r="33" spans="2:29" ht="46.9" thickBot="1" x14ac:dyDescent="0.5">
      <c r="B33" s="2"/>
      <c r="C33" s="17">
        <f t="shared" si="1"/>
        <v>999</v>
      </c>
      <c r="D33" s="18">
        <f t="shared" si="7"/>
        <v>26</v>
      </c>
      <c r="E33" s="10" t="str">
        <f>IF(AND(I33="SANTANDER TOTTA, SGPS, SA",'Intragroup liabilities'!F27="P_22"),"r0531 - o/w (part of) subordinated liabilities recognised as own funds",IF(AND(I33="Totta Seguros - Comp. Seg. Vida, SA.",'Intragroup liabilities'!F27="P_22"),"r0350 - Structured notes",IF(AND(AA33&lt;&gt;"No",'Intragroup liabilities'!F27="P_23"),"r0531 - o/w (part of) subordinated liabilities recognised as own funds",IF(AND(AA33="No",'Intragroup liabilities'!F27="P_23"),"r0120 - Secured liabilities - collateralized part (BRRD art. 44/2/b)",IF('Intragroup liabilities'!F27="C_31","r0511 - o/w capital instruments/share capital",IF('Intragroup liabilities'!F27="C_32","r0511 - o/w capital instruments/share capital",IF('Intragroup liabilities'!F27="C_33","r0512 - o/w instruments ranking pari passu with ordinary shares",IF(OR(ISNUMBER(SEARCH("ATLANTES",I33)),ISNUMBER(SEARCH("AZOR",I33)),ISNUMBER(SEARCH("HIPOTOTTA",I33)))=TRUE,"r0120 - Secured liabilities - collateralized part (BRRD art. 44/2/b)",IF(OR('Intragroup liabilities'!F27="P_27.1",'Intragroup liabilities'!F27="P_27.2",'Intragroup liabilities'!F27="P_24"),"r0390 - Non-financial liabilities",IF('Intragroup liabilities'!F27="P_30.1","r0170 - Employee liabilities (BRRD art. 44/2/g/i)",IF('Intragroup liabilities'!F27="P_30.3","r0390 - Non-financial liabilities",IF('Intragroup liabilities'!F27="C_36","r0511 - o/w capital instruments/share capital",IF(AND('Intragroup liabilities'!F27="P_20",IFERROR(VLOOKUP('Intragroup liabilities'!I27,'Auxiliar 210'!$B$18:$B$20,1,FALSE),0)&lt;&gt;0),"r0210 - Liabilities towards other entities of the resolution group (BRRD art. 44/2/h)",IF(AND('Intragroup liabilities'!F27="P_21",IFERROR(VLOOKUP('Intragroup liabilities'!I27,'Auxiliar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33" s="10" t="s">
        <v>154</v>
      </c>
      <c r="G33" s="10" t="str">
        <f t="shared" si="2"/>
        <v/>
      </c>
      <c r="H33" s="10" t="s">
        <v>32</v>
      </c>
      <c r="I33" s="10" t="s">
        <v>35</v>
      </c>
      <c r="J33" s="10" t="s">
        <v>37</v>
      </c>
      <c r="K33" s="10" t="s">
        <v>469</v>
      </c>
      <c r="L33" s="10" t="str">
        <f t="shared" si="3"/>
        <v>Sister</v>
      </c>
      <c r="M33" s="10" t="str">
        <f>IF(OR('Intragroup liabilities'!W27="x",'Intragroup liabilities'!W27="E"),"true","false")</f>
        <v>true</v>
      </c>
      <c r="N33" s="10" t="s">
        <v>470</v>
      </c>
      <c r="O33" s="10" t="s">
        <v>471</v>
      </c>
      <c r="P33" s="11">
        <v>18.964292</v>
      </c>
      <c r="Q33" s="11">
        <f>IF('Intragroup liabilities'!E27="",0,'Intragroup liabilities'!E27)</f>
        <v>3.3825000000000001E-2</v>
      </c>
      <c r="R33" s="10" t="str">
        <f>+IF('Intragroup liabilities'!C27="EURO","Euro",IF('Intragroup liabilities'!C27="LIBRA INGLESA"," US Dollar",""))</f>
        <v xml:space="preserve"> US Dollar</v>
      </c>
      <c r="S33" s="10" t="str">
        <f>IF(OR('Intragroup liabilities'!F27="P_20",'Intragroup liabilities'!F27="P_21"),'Intragroup liabilities'!M27,CONCATENATE(RIGHT('Intragroup liabilities'!T27,4),"-",LEFT(RIGHT('Intragroup liabilities'!T27,7),2),"-",LEFT('Intragroup liabilities'!T27,2)))</f>
        <v>2022-12-31</v>
      </c>
      <c r="T33" s="20" t="str">
        <f t="shared" si="4"/>
        <v>2022-12-31</v>
      </c>
      <c r="U33" s="20" t="str">
        <f>IF(OR('Intragroup liabilities'!F27="P_20",'Intragroup liabilities'!F27="P_21"),'T 03.01'!T33,CONCATENATE(RIGHT('Intragroup liabilities'!U27,4),"-",LEFT(RIGHT('Intragroup liabilities'!U27,7),2),"-",LEFT('Intragroup liabilities'!U27,2)))</f>
        <v>2022-12-31</v>
      </c>
      <c r="V33" s="10" t="str">
        <f t="shared" si="5"/>
        <v>Unsecured</v>
      </c>
      <c r="W33" s="10">
        <v>0</v>
      </c>
      <c r="X33" s="10" t="s">
        <v>83</v>
      </c>
      <c r="Y33" s="10" t="str">
        <f t="shared" si="6"/>
        <v>Structured</v>
      </c>
      <c r="Z33" s="10"/>
      <c r="AA33" s="10" t="str">
        <f>IF('Intragroup liabilities'!Q27="GF2","Grandfathered T2",IF('Intragroup liabilities'!Q27="CET1","CET1","No"))</f>
        <v>No</v>
      </c>
      <c r="AB33" s="10">
        <f>IF('Intragroup liabilities'!R27="",0,'Intragroup liabilities'!R27)</f>
        <v>0</v>
      </c>
      <c r="AC33" s="13"/>
    </row>
    <row r="34" spans="2:29" ht="23.65" thickBot="1" x14ac:dyDescent="0.5">
      <c r="B34" s="2"/>
      <c r="C34" s="17">
        <f t="shared" si="1"/>
        <v>999</v>
      </c>
      <c r="D34" s="18">
        <f t="shared" si="7"/>
        <v>27</v>
      </c>
      <c r="E34" s="10" t="str">
        <f>IF(AND(I34="SANTANDER TOTTA, SGPS, SA",'Intragroup liabilities'!F28="P_22"),"r0531 - o/w (part of) subordinated liabilities recognised as own funds",IF(AND(I34="Totta Seguros - Comp. Seg. Vida, SA.",'Intragroup liabilities'!F28="P_22"),"r0350 - Structured notes",IF(AND(AA34&lt;&gt;"No",'Intragroup liabilities'!F28="P_23"),"r0531 - o/w (part of) subordinated liabilities recognised as own funds",IF(AND(AA34="No",'Intragroup liabilities'!F28="P_23"),"r0120 - Secured liabilities - collateralized part (BRRD art. 44/2/b)",IF('Intragroup liabilities'!F28="C_31","r0511 - o/w capital instruments/share capital",IF('Intragroup liabilities'!F28="C_32","r0511 - o/w capital instruments/share capital",IF('Intragroup liabilities'!F28="C_33","r0512 - o/w instruments ranking pari passu with ordinary shares",IF(OR(ISNUMBER(SEARCH("ATLANTES",I34)),ISNUMBER(SEARCH("AZOR",I34)),ISNUMBER(SEARCH("HIPOTOTTA",I34)))=TRUE,"r0120 - Secured liabilities - collateralized part (BRRD art. 44/2/b)",IF(OR('Intragroup liabilities'!F28="P_27.1",'Intragroup liabilities'!F28="P_27.2",'Intragroup liabilities'!F28="P_24"),"r0390 - Non-financial liabilities",IF('Intragroup liabilities'!F28="P_30.1","r0170 - Employee liabilities (BRRD art. 44/2/g/i)",IF('Intragroup liabilities'!F28="P_30.3","r0390 - Non-financial liabilities",IF('Intragroup liabilities'!F28="C_36","r0511 - o/w capital instruments/share capital",IF(AND('Intragroup liabilities'!F28="P_20",IFERROR(VLOOKUP('Intragroup liabilities'!I28,'Auxiliar 210'!$B$18:$B$20,1,FALSE),0)&lt;&gt;0),"r0210 - Liabilities towards other entities of the resolution group (BRRD art. 44/2/h)",IF(AND('Intragroup liabilities'!F28="P_21",IFERROR(VLOOKUP('Intragroup liabilities'!I28,'Auxiliar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34" s="10" t="s">
        <v>483</v>
      </c>
      <c r="G34" s="10" t="str">
        <f t="shared" si="2"/>
        <v>Rank 12 - Ranking in insolvency (master scale)</v>
      </c>
      <c r="H34" s="10" t="s">
        <v>32</v>
      </c>
      <c r="I34" s="10" t="s">
        <v>25</v>
      </c>
      <c r="J34" s="10" t="s">
        <v>323</v>
      </c>
      <c r="K34" s="10" t="s">
        <v>155</v>
      </c>
      <c r="L34" s="10" t="str">
        <f t="shared" si="3"/>
        <v>Sister</v>
      </c>
      <c r="M34" s="10" t="str">
        <f>IF(OR('Intragroup liabilities'!W28="x",'Intragroup liabilities'!W28="E"),"true","false")</f>
        <v>false</v>
      </c>
      <c r="N34" s="10" t="s">
        <v>470</v>
      </c>
      <c r="O34" s="10" t="s">
        <v>471</v>
      </c>
      <c r="P34" s="11">
        <v>63320.28</v>
      </c>
      <c r="Q34" s="11">
        <f>IF('Intragroup liabilities'!E28="",0,'Intragroup liabilities'!E28)</f>
        <v>0</v>
      </c>
      <c r="R34" s="10" t="str">
        <f>+IF('Intragroup liabilities'!C28="EURO","Euro",IF('Intragroup liabilities'!C28="LIBRA INGLESA"," US Dollar",""))</f>
        <v>Euro</v>
      </c>
      <c r="S34" s="10" t="str">
        <f>IF(OR('Intragroup liabilities'!F28="P_20",'Intragroup liabilities'!F28="P_21"),'Intragroup liabilities'!M28,CONCATENATE(RIGHT('Intragroup liabilities'!T28,4),"-",LEFT(RIGHT('Intragroup liabilities'!T28,7),2),"-",LEFT('Intragroup liabilities'!T28,2)))</f>
        <v>2022-12-31</v>
      </c>
      <c r="T34" s="20">
        <f t="shared" si="4"/>
        <v>44928</v>
      </c>
      <c r="U34" s="20">
        <f>IF(OR('Intragroup liabilities'!F28="P_20",'Intragroup liabilities'!F28="P_21"),'T 03.01'!T34,CONCATENATE(RIGHT('Intragroup liabilities'!U28,4),"-",LEFT(RIGHT('Intragroup liabilities'!U28,7),2),"-",LEFT('Intragroup liabilities'!U28,2)))</f>
        <v>44928</v>
      </c>
      <c r="V34" s="10" t="str">
        <f t="shared" si="5"/>
        <v>Unsecured</v>
      </c>
      <c r="W34" s="10">
        <v>0</v>
      </c>
      <c r="X34" s="10" t="s">
        <v>83</v>
      </c>
      <c r="Y34" s="10" t="str">
        <f t="shared" si="6"/>
        <v>Non-structured/Vanilla</v>
      </c>
      <c r="Z34" s="10"/>
      <c r="AA34" s="10" t="str">
        <f>IF('Intragroup liabilities'!Q28="GF2","Grandfathered T2",IF('Intragroup liabilities'!Q28="CET1","CET1","No"))</f>
        <v>No</v>
      </c>
      <c r="AB34" s="10">
        <f>IF('Intragroup liabilities'!R28="",0,'Intragroup liabilities'!R28)</f>
        <v>0</v>
      </c>
      <c r="AC34" s="13"/>
    </row>
    <row r="35" spans="2:29" ht="23.65" thickBot="1" x14ac:dyDescent="0.5">
      <c r="B35" s="2"/>
      <c r="C35" s="17">
        <f t="shared" si="1"/>
        <v>999</v>
      </c>
      <c r="D35" s="18">
        <f t="shared" si="7"/>
        <v>28</v>
      </c>
      <c r="E35" s="10" t="str">
        <f>IF(AND(I35="SANTANDER TOTTA, SGPS, SA",'Intragroup liabilities'!F29="P_22"),"r0531 - o/w (part of) subordinated liabilities recognised as own funds",IF(AND(I35="Totta Seguros - Comp. Seg. Vida, SA.",'Intragroup liabilities'!F29="P_22"),"r0350 - Structured notes",IF(AND(AA35&lt;&gt;"No",'Intragroup liabilities'!F29="P_23"),"r0531 - o/w (part of) subordinated liabilities recognised as own funds",IF(AND(AA35="No",'Intragroup liabilities'!F29="P_23"),"r0120 - Secured liabilities - collateralized part (BRRD art. 44/2/b)",IF('Intragroup liabilities'!F29="C_31","r0511 - o/w capital instruments/share capital",IF('Intragroup liabilities'!F29="C_32","r0511 - o/w capital instruments/share capital",IF('Intragroup liabilities'!F29="C_33","r0512 - o/w instruments ranking pari passu with ordinary shares",IF(OR(ISNUMBER(SEARCH("ATLANTES",I35)),ISNUMBER(SEARCH("AZOR",I35)),ISNUMBER(SEARCH("HIPOTOTTA",I35)))=TRUE,"r0120 - Secured liabilities - collateralized part (BRRD art. 44/2/b)",IF(OR('Intragroup liabilities'!F29="P_27.1",'Intragroup liabilities'!F29="P_27.2",'Intragroup liabilities'!F29="P_24"),"r0390 - Non-financial liabilities",IF('Intragroup liabilities'!F29="P_30.1","r0170 - Employee liabilities (BRRD art. 44/2/g/i)",IF('Intragroup liabilities'!F29="P_30.3","r0390 - Non-financial liabilities",IF('Intragroup liabilities'!F29="C_36","r0511 - o/w capital instruments/share capital",IF(AND('Intragroup liabilities'!F29="P_20",IFERROR(VLOOKUP('Intragroup liabilities'!I29,'Auxiliar 210'!$B$18:$B$20,1,FALSE),0)&lt;&gt;0),"r0210 - Liabilities towards other entities of the resolution group (BRRD art. 44/2/h)",IF(AND('Intragroup liabilities'!F29="P_21",IFERROR(VLOOKUP('Intragroup liabilities'!I29,'Auxiliar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35" s="10" t="s">
        <v>483</v>
      </c>
      <c r="G35" s="10" t="str">
        <f t="shared" si="2"/>
        <v>Rank 12 - Ranking in insolvency (master scale)</v>
      </c>
      <c r="H35" s="10" t="s">
        <v>32</v>
      </c>
      <c r="I35" s="10" t="s">
        <v>78</v>
      </c>
      <c r="J35" s="10" t="s">
        <v>427</v>
      </c>
      <c r="K35" s="10" t="s">
        <v>155</v>
      </c>
      <c r="L35" s="10" t="str">
        <f t="shared" si="3"/>
        <v>Sister</v>
      </c>
      <c r="M35" s="10" t="str">
        <f>IF(OR('Intragroup liabilities'!W29="x",'Intragroup liabilities'!W29="E"),"true","false")</f>
        <v>false</v>
      </c>
      <c r="N35" s="10" t="s">
        <v>470</v>
      </c>
      <c r="O35" s="10" t="s">
        <v>471</v>
      </c>
      <c r="P35" s="11">
        <v>496544.65</v>
      </c>
      <c r="Q35" s="11">
        <f>IF('Intragroup liabilities'!E29="",0,'Intragroup liabilities'!E29)</f>
        <v>0</v>
      </c>
      <c r="R35" s="10" t="str">
        <f>+IF('Intragroup liabilities'!C29="EURO","Euro",IF('Intragroup liabilities'!C29="LIBRA INGLESA"," US Dollar",""))</f>
        <v>Euro</v>
      </c>
      <c r="S35" s="10" t="str">
        <f>IF(OR('Intragroup liabilities'!F29="P_20",'Intragroup liabilities'!F29="P_21"),'Intragroup liabilities'!M29,CONCATENATE(RIGHT('Intragroup liabilities'!T29,4),"-",LEFT(RIGHT('Intragroup liabilities'!T29,7),2),"-",LEFT('Intragroup liabilities'!T29,2)))</f>
        <v>2022-12-31</v>
      </c>
      <c r="T35" s="20">
        <f t="shared" si="4"/>
        <v>44928</v>
      </c>
      <c r="U35" s="20">
        <f>IF(OR('Intragroup liabilities'!F29="P_20",'Intragroup liabilities'!F29="P_21"),'T 03.01'!T35,CONCATENATE(RIGHT('Intragroup liabilities'!U29,4),"-",LEFT(RIGHT('Intragroup liabilities'!U29,7),2),"-",LEFT('Intragroup liabilities'!U29,2)))</f>
        <v>44928</v>
      </c>
      <c r="V35" s="10" t="str">
        <f t="shared" si="5"/>
        <v>Unsecured</v>
      </c>
      <c r="W35" s="10">
        <v>0</v>
      </c>
      <c r="X35" s="10" t="s">
        <v>83</v>
      </c>
      <c r="Y35" s="10" t="str">
        <f t="shared" si="6"/>
        <v>Non-structured/Vanilla</v>
      </c>
      <c r="Z35" s="10"/>
      <c r="AA35" s="10" t="str">
        <f>IF('Intragroup liabilities'!Q29="GF2","Grandfathered T2",IF('Intragroup liabilities'!Q29="CET1","CET1","No"))</f>
        <v>No</v>
      </c>
      <c r="AB35" s="10">
        <f>IF('Intragroup liabilities'!R29="",0,'Intragroup liabilities'!R29)</f>
        <v>0</v>
      </c>
      <c r="AC35" s="13"/>
    </row>
    <row r="36" spans="2:29" ht="46.9" thickBot="1" x14ac:dyDescent="0.5">
      <c r="B36" s="2"/>
      <c r="C36" s="17">
        <f t="shared" si="1"/>
        <v>999</v>
      </c>
      <c r="D36" s="18">
        <f t="shared" si="7"/>
        <v>29</v>
      </c>
      <c r="E36" s="10" t="str">
        <f>IF(AND(I36="SANTANDER TOTTA, SGPS, SA",'Intragroup liabilities'!F30="P_22"),"r0531 - o/w (part of) subordinated liabilities recognised as own funds",IF(AND(I36="Totta Seguros - Comp. Seg. Vida, SA.",'Intragroup liabilities'!F30="P_22"),"r0350 - Structured notes",IF(AND(AA36&lt;&gt;"No",'Intragroup liabilities'!F30="P_23"),"r0531 - o/w (part of) subordinated liabilities recognised as own funds",IF(AND(AA36="No",'Intragroup liabilities'!F30="P_23"),"r0120 - Secured liabilities - collateralized part (BRRD art. 44/2/b)",IF('Intragroup liabilities'!F30="C_31","r0511 - o/w capital instruments/share capital",IF('Intragroup liabilities'!F30="C_32","r0511 - o/w capital instruments/share capital",IF('Intragroup liabilities'!F30="C_33","r0512 - o/w instruments ranking pari passu with ordinary shares",IF(OR(ISNUMBER(SEARCH("ATLANTES",I36)),ISNUMBER(SEARCH("AZOR",I36)),ISNUMBER(SEARCH("HIPOTOTTA",I36)))=TRUE,"r0120 - Secured liabilities - collateralized part (BRRD art. 44/2/b)",IF(OR('Intragroup liabilities'!F30="P_27.1",'Intragroup liabilities'!F30="P_27.2",'Intragroup liabilities'!F30="P_24"),"r0390 - Non-financial liabilities",IF('Intragroup liabilities'!F30="P_30.1","r0170 - Employee liabilities (BRRD art. 44/2/g/i)",IF('Intragroup liabilities'!F30="P_30.3","r0390 - Non-financial liabilities",IF('Intragroup liabilities'!F30="C_36","r0511 - o/w capital instruments/share capital",IF(AND('Intragroup liabilities'!F30="P_20",IFERROR(VLOOKUP('Intragroup liabilities'!I30,'Auxiliar 210'!$B$18:$B$20,1,FALSE),0)&lt;&gt;0),"r0210 - Liabilities towards other entities of the resolution group (BRRD art. 44/2/h)",IF(AND('Intragroup liabilities'!F30="P_21",IFERROR(VLOOKUP('Intragroup liabilities'!I30,'Auxiliar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36" s="10" t="s">
        <v>483</v>
      </c>
      <c r="G36" s="10" t="str">
        <f t="shared" si="2"/>
        <v/>
      </c>
      <c r="H36" s="10" t="s">
        <v>32</v>
      </c>
      <c r="I36" s="10" t="s">
        <v>704</v>
      </c>
      <c r="J36" s="10" t="s">
        <v>703</v>
      </c>
      <c r="K36" s="10" t="s">
        <v>155</v>
      </c>
      <c r="L36" s="10" t="str">
        <f t="shared" si="3"/>
        <v>Sister</v>
      </c>
      <c r="M36" s="10" t="str">
        <f>IF(OR('Intragroup liabilities'!W30="x",'Intragroup liabilities'!W30="E"),"true","false")</f>
        <v>false</v>
      </c>
      <c r="N36" s="10" t="s">
        <v>470</v>
      </c>
      <c r="O36" s="10" t="s">
        <v>471</v>
      </c>
      <c r="P36" s="11">
        <v>27137.78</v>
      </c>
      <c r="Q36" s="11">
        <f>IF('Intragroup liabilities'!E30="",0,'Intragroup liabilities'!E30)</f>
        <v>0</v>
      </c>
      <c r="R36" s="10" t="str">
        <f>+IF('Intragroup liabilities'!C30="EURO","Euro",IF('Intragroup liabilities'!C30="LIBRA INGLESA"," US Dollar",""))</f>
        <v>Euro</v>
      </c>
      <c r="S36" s="10" t="str">
        <f>IF(OR('Intragroup liabilities'!F30="P_20",'Intragroup liabilities'!F30="P_21"),'Intragroup liabilities'!M30,CONCATENATE(RIGHT('Intragroup liabilities'!T30,4),"-",LEFT(RIGHT('Intragroup liabilities'!T30,7),2),"-",LEFT('Intragroup liabilities'!T30,2)))</f>
        <v>2022-12-31</v>
      </c>
      <c r="T36" s="20" t="str">
        <f t="shared" si="4"/>
        <v>2022-12-31</v>
      </c>
      <c r="U36" s="20" t="str">
        <f>IF(OR('Intragroup liabilities'!F30="P_20",'Intragroup liabilities'!F30="P_21"),'T 03.01'!T36,CONCATENATE(RIGHT('Intragroup liabilities'!U30,4),"-",LEFT(RIGHT('Intragroup liabilities'!U30,7),2),"-",LEFT('Intragroup liabilities'!U30,2)))</f>
        <v>2022-12-31</v>
      </c>
      <c r="V36" s="10" t="str">
        <f t="shared" si="5"/>
        <v>Unsecured</v>
      </c>
      <c r="W36" s="10">
        <v>0</v>
      </c>
      <c r="X36" s="10" t="s">
        <v>83</v>
      </c>
      <c r="Y36" s="10" t="str">
        <f t="shared" si="6"/>
        <v>Structured</v>
      </c>
      <c r="Z36" s="10"/>
      <c r="AA36" s="10" t="str">
        <f>IF('Intragroup liabilities'!Q30="GF2","Grandfathered T2",IF('Intragroup liabilities'!Q30="CET1","CET1","No"))</f>
        <v>No</v>
      </c>
      <c r="AB36" s="10">
        <f>IF('Intragroup liabilities'!R30="",0,'Intragroup liabilities'!R30)</f>
        <v>0</v>
      </c>
      <c r="AC36" s="13"/>
    </row>
    <row r="37" spans="2:29" ht="23.65" thickBot="1" x14ac:dyDescent="0.5">
      <c r="B37" s="2"/>
      <c r="C37" s="17">
        <f t="shared" si="1"/>
        <v>999</v>
      </c>
      <c r="D37" s="18">
        <f t="shared" si="7"/>
        <v>30</v>
      </c>
      <c r="E37" s="10" t="str">
        <f>IF(AND(I37="SANTANDER TOTTA, SGPS, SA",'Intragroup liabilities'!F31="P_22"),"r0531 - o/w (part of) subordinated liabilities recognised as own funds",IF(AND(I37="Totta Seguros - Comp. Seg. Vida, SA.",'Intragroup liabilities'!F31="P_22"),"r0350 - Structured notes",IF(AND(AA37&lt;&gt;"No",'Intragroup liabilities'!F31="P_23"),"r0531 - o/w (part of) subordinated liabilities recognised as own funds",IF(AND(AA37="No",'Intragroup liabilities'!F31="P_23"),"r0120 - Secured liabilities - collateralized part (BRRD art. 44/2/b)",IF('Intragroup liabilities'!F31="C_31","r0511 - o/w capital instruments/share capital",IF('Intragroup liabilities'!F31="C_32","r0511 - o/w capital instruments/share capital",IF('Intragroup liabilities'!F31="C_33","r0512 - o/w instruments ranking pari passu with ordinary shares",IF(OR(ISNUMBER(SEARCH("ATLANTES",I37)),ISNUMBER(SEARCH("AZOR",I37)),ISNUMBER(SEARCH("HIPOTOTTA",I37)))=TRUE,"r0120 - Secured liabilities - collateralized part (BRRD art. 44/2/b)",IF(OR('Intragroup liabilities'!F31="P_27.1",'Intragroup liabilities'!F31="P_27.2",'Intragroup liabilities'!F31="P_24"),"r0390 - Non-financial liabilities",IF('Intragroup liabilities'!F31="P_30.1","r0170 - Employee liabilities (BRRD art. 44/2/g/i)",IF('Intragroup liabilities'!F31="P_30.3","r0390 - Non-financial liabilities",IF('Intragroup liabilities'!F31="C_36","r0511 - o/w capital instruments/share capital",IF(AND('Intragroup liabilities'!F31="P_20",IFERROR(VLOOKUP('Intragroup liabilities'!I31,'Auxiliar 210'!$B$18:$B$20,1,FALSE),0)&lt;&gt;0),"r0210 - Liabilities towards other entities of the resolution group (BRRD art. 44/2/h)",IF(AND('Intragroup liabilities'!F31="P_21",IFERROR(VLOOKUP('Intragroup liabilities'!I31,'Auxiliar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37" s="10" t="s">
        <v>153</v>
      </c>
      <c r="G37" s="10" t="str">
        <f t="shared" si="2"/>
        <v>Rank 9 - Ranking in insolvency (master scale)</v>
      </c>
      <c r="H37" s="10" t="s">
        <v>32</v>
      </c>
      <c r="I37" s="10" t="s">
        <v>704</v>
      </c>
      <c r="J37" s="10" t="s">
        <v>703</v>
      </c>
      <c r="K37" s="10" t="s">
        <v>155</v>
      </c>
      <c r="L37" s="10" t="str">
        <f t="shared" si="3"/>
        <v>Sister</v>
      </c>
      <c r="M37" s="10" t="str">
        <f>IF(OR('Intragroup liabilities'!W31="x",'Intragroup liabilities'!W31="E"),"true","false")</f>
        <v>false</v>
      </c>
      <c r="N37" s="10" t="s">
        <v>470</v>
      </c>
      <c r="O37" s="10" t="s">
        <v>471</v>
      </c>
      <c r="P37" s="11">
        <v>1810287.48</v>
      </c>
      <c r="Q37" s="11">
        <f>IF('Intragroup liabilities'!E31="",0,'Intragroup liabilities'!E31)</f>
        <v>0</v>
      </c>
      <c r="R37" s="10" t="str">
        <f>+IF('Intragroup liabilities'!C31="EURO","Euro",IF('Intragroup liabilities'!C31="LIBRA INGLESA"," US Dollar",""))</f>
        <v>Euro</v>
      </c>
      <c r="S37" s="10" t="str">
        <f>IF(OR('Intragroup liabilities'!F31="P_20",'Intragroup liabilities'!F31="P_21"),'Intragroup liabilities'!M31,CONCATENATE(RIGHT('Intragroup liabilities'!T31,4),"-",LEFT(RIGHT('Intragroup liabilities'!T31,7),2),"-",LEFT('Intragroup liabilities'!T31,2)))</f>
        <v>--</v>
      </c>
      <c r="T37" s="20" t="str">
        <f t="shared" si="4"/>
        <v>--</v>
      </c>
      <c r="U37" s="20" t="str">
        <f>IF(OR('Intragroup liabilities'!F31="P_20",'Intragroup liabilities'!F31="P_21"),'T 03.01'!T37,CONCATENATE(RIGHT('Intragroup liabilities'!U31,4),"-",LEFT(RIGHT('Intragroup liabilities'!U31,7),2),"-",LEFT('Intragroup liabilities'!U31,2)))</f>
        <v>--</v>
      </c>
      <c r="V37" s="10" t="str">
        <f t="shared" si="5"/>
        <v>Unsecured</v>
      </c>
      <c r="W37" s="10">
        <v>0</v>
      </c>
      <c r="X37" s="10" t="s">
        <v>83</v>
      </c>
      <c r="Y37" s="10" t="str">
        <f t="shared" si="6"/>
        <v>Structured</v>
      </c>
      <c r="Z37" s="10"/>
      <c r="AA37" s="10" t="str">
        <f>IF('Intragroup liabilities'!Q31="GF2","Grandfathered T2",IF('Intragroup liabilities'!Q31="CET1","CET1","No"))</f>
        <v>No</v>
      </c>
      <c r="AB37" s="10">
        <f>IF('Intragroup liabilities'!R31="",0,'Intragroup liabilities'!R31)</f>
        <v>0</v>
      </c>
      <c r="AC37" s="13"/>
    </row>
    <row r="38" spans="2:29" ht="46.9" thickBot="1" x14ac:dyDescent="0.5">
      <c r="B38" s="2"/>
      <c r="C38" s="17">
        <f t="shared" si="1"/>
        <v>999</v>
      </c>
      <c r="D38" s="18">
        <f t="shared" si="7"/>
        <v>31</v>
      </c>
      <c r="E38" s="10" t="str">
        <f>IF(AND(I38="SANTANDER TOTTA, SGPS, SA",'Intragroup liabilities'!F32="P_22"),"r0531 - o/w (part of) subordinated liabilities recognised as own funds",IF(AND(I38="Totta Seguros - Comp. Seg. Vida, SA.",'Intragroup liabilities'!F32="P_22"),"r0350 - Structured notes",IF(AND(AA38&lt;&gt;"No",'Intragroup liabilities'!F32="P_23"),"r0531 - o/w (part of) subordinated liabilities recognised as own funds",IF(AND(AA38="No",'Intragroup liabilities'!F32="P_23"),"r0120 - Secured liabilities - collateralized part (BRRD art. 44/2/b)",IF('Intragroup liabilities'!F32="C_31","r0511 - o/w capital instruments/share capital",IF('Intragroup liabilities'!F32="C_32","r0511 - o/w capital instruments/share capital",IF('Intragroup liabilities'!F32="C_33","r0512 - o/w instruments ranking pari passu with ordinary shares",IF(OR(ISNUMBER(SEARCH("ATLANTES",I38)),ISNUMBER(SEARCH("AZOR",I38)),ISNUMBER(SEARCH("HIPOTOTTA",I38)))=TRUE,"r0120 - Secured liabilities - collateralized part (BRRD art. 44/2/b)",IF(OR('Intragroup liabilities'!F32="P_27.1",'Intragroup liabilities'!F32="P_27.2",'Intragroup liabilities'!F32="P_24"),"r0390 - Non-financial liabilities",IF('Intragroup liabilities'!F32="P_30.1","r0170 - Employee liabilities (BRRD art. 44/2/g/i)",IF('Intragroup liabilities'!F32="P_30.3","r0390 - Non-financial liabilities",IF('Intragroup liabilities'!F32="C_36","r0511 - o/w capital instruments/share capital",IF(AND('Intragroup liabilities'!F32="P_20",IFERROR(VLOOKUP('Intragroup liabilities'!I32,'Auxiliar 210'!$B$18:$B$20,1,FALSE),0)&lt;&gt;0),"r0210 - Liabilities towards other entities of the resolution group (BRRD art. 44/2/h)",IF(AND('Intragroup liabilities'!F32="P_21",IFERROR(VLOOKUP('Intragroup liabilities'!I32,'Auxiliar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38" s="10" t="s">
        <v>153</v>
      </c>
      <c r="G38" s="10" t="str">
        <f t="shared" si="2"/>
        <v/>
      </c>
      <c r="H38" s="10" t="s">
        <v>32</v>
      </c>
      <c r="I38" s="10" t="s">
        <v>73</v>
      </c>
      <c r="J38" s="10" t="s">
        <v>167</v>
      </c>
      <c r="K38" s="10" t="s">
        <v>155</v>
      </c>
      <c r="L38" s="10" t="str">
        <f t="shared" si="3"/>
        <v>Sister</v>
      </c>
      <c r="M38" s="10" t="str">
        <f>IF(OR('Intragroup liabilities'!W32="x",'Intragroup liabilities'!W32="E"),"true","false")</f>
        <v>true</v>
      </c>
      <c r="N38" s="10" t="s">
        <v>470</v>
      </c>
      <c r="O38" s="10" t="s">
        <v>471</v>
      </c>
      <c r="P38" s="11">
        <v>81084598.040000007</v>
      </c>
      <c r="Q38" s="11">
        <f>IF('Intragroup liabilities'!E32="",0,'Intragroup liabilities'!E32)</f>
        <v>0</v>
      </c>
      <c r="R38" s="10" t="str">
        <f>+IF('Intragroup liabilities'!C32="EURO","Euro",IF('Intragroup liabilities'!C32="LIBRA INGLESA"," US Dollar",""))</f>
        <v>Euro</v>
      </c>
      <c r="S38" s="10" t="str">
        <f>IF(OR('Intragroup liabilities'!F32="P_20",'Intragroup liabilities'!F32="P_21"),'Intragroup liabilities'!M32,CONCATENATE(RIGHT('Intragroup liabilities'!T32,4),"-",LEFT(RIGHT('Intragroup liabilities'!T32,7),2),"-",LEFT('Intragroup liabilities'!T32,2)))</f>
        <v>2022-12-31</v>
      </c>
      <c r="T38" s="20" t="str">
        <f t="shared" si="4"/>
        <v>2022-12-31</v>
      </c>
      <c r="U38" s="20" t="str">
        <f>IF(OR('Intragroup liabilities'!F32="P_20",'Intragroup liabilities'!F32="P_21"),'T 03.01'!T38,CONCATENATE(RIGHT('Intragroup liabilities'!U32,4),"-",LEFT(RIGHT('Intragroup liabilities'!U32,7),2),"-",LEFT('Intragroup liabilities'!U32,2)))</f>
        <v>2022-12-31</v>
      </c>
      <c r="V38" s="10" t="str">
        <f t="shared" si="5"/>
        <v>Unsecured</v>
      </c>
      <c r="W38" s="10">
        <v>0</v>
      </c>
      <c r="X38" s="10" t="s">
        <v>83</v>
      </c>
      <c r="Y38" s="10" t="str">
        <f t="shared" si="6"/>
        <v>Structured</v>
      </c>
      <c r="Z38" s="10"/>
      <c r="AA38" s="10" t="str">
        <f>IF('Intragroup liabilities'!Q32="GF2","Grandfathered T2",IF('Intragroup liabilities'!Q32="CET1","CET1","No"))</f>
        <v>No</v>
      </c>
      <c r="AB38" s="10">
        <f>IF('Intragroup liabilities'!R32="",0,'Intragroup liabilities'!R32)</f>
        <v>0</v>
      </c>
      <c r="AC38" s="13"/>
    </row>
    <row r="39" spans="2:29" ht="35.25" thickBot="1" x14ac:dyDescent="0.5">
      <c r="B39" s="2"/>
      <c r="C39" s="17">
        <f t="shared" si="1"/>
        <v>999</v>
      </c>
      <c r="D39" s="18">
        <f t="shared" si="7"/>
        <v>32</v>
      </c>
      <c r="E39" s="10" t="str">
        <f>IF(AND(I39="SANTANDER TOTTA, SGPS, SA",'Intragroup liabilities'!F33="P_22"),"r0531 - o/w (part of) subordinated liabilities recognised as own funds",IF(AND(I39="Totta Seguros - Comp. Seg. Vida, SA.",'Intragroup liabilities'!F33="P_22"),"r0350 - Structured notes",IF(AND(AA39&lt;&gt;"No",'Intragroup liabilities'!F33="P_23"),"r0531 - o/w (part of) subordinated liabilities recognised as own funds",IF(AND(AA39="No",'Intragroup liabilities'!F33="P_23"),"r0120 - Secured liabilities - collateralized part (BRRD art. 44/2/b)",IF('Intragroup liabilities'!F33="C_31","r0511 - o/w capital instruments/share capital",IF('Intragroup liabilities'!F33="C_32","r0511 - o/w capital instruments/share capital",IF('Intragroup liabilities'!F33="C_33","r0512 - o/w instruments ranking pari passu with ordinary shares",IF(OR(ISNUMBER(SEARCH("ATLANTES",I39)),ISNUMBER(SEARCH("AZOR",I39)),ISNUMBER(SEARCH("HIPOTOTTA",I39)))=TRUE,"r0120 - Secured liabilities - collateralized part (BRRD art. 44/2/b)",IF(OR('Intragroup liabilities'!F33="P_27.1",'Intragroup liabilities'!F33="P_27.2",'Intragroup liabilities'!F33="P_24"),"r0390 - Non-financial liabilities",IF('Intragroup liabilities'!F33="P_30.1","r0170 - Employee liabilities (BRRD art. 44/2/g/i)",IF('Intragroup liabilities'!F33="P_30.3","r0390 - Non-financial liabilities",IF('Intragroup liabilities'!F33="C_36","r0511 - o/w capital instruments/share capital",IF(AND('Intragroup liabilities'!F33="P_20",IFERROR(VLOOKUP('Intragroup liabilities'!I33,'Auxiliar 210'!$B$18:$B$20,1,FALSE),0)&lt;&gt;0),"r0210 - Liabilities towards other entities of the resolution group (BRRD art. 44/2/h)",IF(AND('Intragroup liabilities'!F33="P_21",IFERROR(VLOOKUP('Intragroup liabilities'!I33,'Auxiliar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" s="10" t="s">
        <v>153</v>
      </c>
      <c r="G39" s="10" t="str">
        <f t="shared" si="2"/>
        <v>Rank 20 - Ranking in insolvency (master scale)</v>
      </c>
      <c r="H39" s="10" t="s">
        <v>32</v>
      </c>
      <c r="I39" s="10" t="s">
        <v>73</v>
      </c>
      <c r="J39" s="10" t="s">
        <v>167</v>
      </c>
      <c r="K39" s="10" t="s">
        <v>155</v>
      </c>
      <c r="L39" s="10" t="str">
        <f t="shared" si="3"/>
        <v>Sister</v>
      </c>
      <c r="M39" s="10" t="str">
        <f>IF(OR('Intragroup liabilities'!W33="x",'Intragroup liabilities'!W33="E"),"true","false")</f>
        <v>true</v>
      </c>
      <c r="N39" s="10" t="s">
        <v>470</v>
      </c>
      <c r="O39" s="10" t="s">
        <v>471</v>
      </c>
      <c r="P39" s="11">
        <v>1363673.78</v>
      </c>
      <c r="Q39" s="11">
        <f>IF('Intragroup liabilities'!E33="",0,'Intragroup liabilities'!E33)</f>
        <v>886.35</v>
      </c>
      <c r="R39" s="10" t="str">
        <f>+IF('Intragroup liabilities'!C33="EURO","Euro",IF('Intragroup liabilities'!C33="LIBRA INGLESA"," US Dollar",""))</f>
        <v>Euro</v>
      </c>
      <c r="S39" s="10" t="str">
        <f>IF(OR('Intragroup liabilities'!F33="P_20",'Intragroup liabilities'!F33="P_21"),'Intragroup liabilities'!M33,CONCATENATE(RIGHT('Intragroup liabilities'!T33,4),"-",LEFT(RIGHT('Intragroup liabilities'!T33,7),2),"-",LEFT('Intragroup liabilities'!T33,2)))</f>
        <v>--</v>
      </c>
      <c r="T39" s="20" t="str">
        <f t="shared" si="4"/>
        <v/>
      </c>
      <c r="U39" s="20" t="str">
        <f>IF(OR('Intragroup liabilities'!F33="P_20",'Intragroup liabilities'!F33="P_21"),'T 03.01'!T39,CONCATENATE(RIGHT('Intragroup liabilities'!U33,4),"-",LEFT(RIGHT('Intragroup liabilities'!U33,7),2),"-",LEFT('Intragroup liabilities'!U33,2)))</f>
        <v>--</v>
      </c>
      <c r="V39" s="10" t="str">
        <f t="shared" si="5"/>
        <v>Secured</v>
      </c>
      <c r="W39" s="10">
        <v>0</v>
      </c>
      <c r="X39" s="10" t="s">
        <v>83</v>
      </c>
      <c r="Y39" s="10" t="str">
        <f t="shared" si="6"/>
        <v>Non-structured/Vanilla</v>
      </c>
      <c r="Z39" s="10"/>
      <c r="AA39" s="10" t="str">
        <f>IF('Intragroup liabilities'!Q33="GF2","Grandfathered T2",IF('Intragroup liabilities'!Q33="CET1","CET1","No"))</f>
        <v>No</v>
      </c>
      <c r="AB39" s="10">
        <f>IF('Intragroup liabilities'!R33="",0,'Intragroup liabilities'!R33)</f>
        <v>0</v>
      </c>
      <c r="AC39" s="13"/>
    </row>
    <row r="40" spans="2:29" ht="23.65" thickBot="1" x14ac:dyDescent="0.5">
      <c r="B40" s="2"/>
      <c r="C40" s="17">
        <f t="shared" si="1"/>
        <v>999</v>
      </c>
      <c r="D40" s="18">
        <f t="shared" si="7"/>
        <v>33</v>
      </c>
      <c r="E40" s="10" t="str">
        <f>IF(AND(I40="SANTANDER TOTTA, SGPS, SA",'Intragroup liabilities'!F34="P_22"),"r0531 - o/w (part of) subordinated liabilities recognised as own funds",IF(AND(I40="Totta Seguros - Comp. Seg. Vida, SA.",'Intragroup liabilities'!F34="P_22"),"r0350 - Structured notes",IF(AND(AA40&lt;&gt;"No",'Intragroup liabilities'!F34="P_23"),"r0531 - o/w (part of) subordinated liabilities recognised as own funds",IF(AND(AA40="No",'Intragroup liabilities'!F34="P_23"),"r0120 - Secured liabilities - collateralized part (BRRD art. 44/2/b)",IF('Intragroup liabilities'!F34="C_31","r0511 - o/w capital instruments/share capital",IF('Intragroup liabilities'!F34="C_32","r0511 - o/w capital instruments/share capital",IF('Intragroup liabilities'!F34="C_33","r0512 - o/w instruments ranking pari passu with ordinary shares",IF(OR(ISNUMBER(SEARCH("ATLANTES",I40)),ISNUMBER(SEARCH("AZOR",I40)),ISNUMBER(SEARCH("HIPOTOTTA",I40)))=TRUE,"r0120 - Secured liabilities - collateralized part (BRRD art. 44/2/b)",IF(OR('Intragroup liabilities'!F34="P_27.1",'Intragroup liabilities'!F34="P_27.2",'Intragroup liabilities'!F34="P_24"),"r0390 - Non-financial liabilities",IF('Intragroup liabilities'!F34="P_30.1","r0170 - Employee liabilities (BRRD art. 44/2/g/i)",IF('Intragroup liabilities'!F34="P_30.3","r0390 - Non-financial liabilities",IF('Intragroup liabilities'!F34="C_36","r0511 - o/w capital instruments/share capital",IF(AND('Intragroup liabilities'!F34="P_20",IFERROR(VLOOKUP('Intragroup liabilities'!I34,'Auxiliar 210'!$B$18:$B$20,1,FALSE),0)&lt;&gt;0),"r0210 - Liabilities towards other entities of the resolution group (BRRD art. 44/2/h)",IF(AND('Intragroup liabilities'!F34="P_21",IFERROR(VLOOKUP('Intragroup liabilities'!I34,'Auxiliar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40" s="10" t="s">
        <v>153</v>
      </c>
      <c r="G40" s="10" t="str">
        <f t="shared" si="2"/>
        <v>Rank 9 - Ranking in insolvency (master scale)</v>
      </c>
      <c r="H40" s="10" t="s">
        <v>32</v>
      </c>
      <c r="I40" s="10" t="s">
        <v>704</v>
      </c>
      <c r="J40" s="10" t="s">
        <v>710</v>
      </c>
      <c r="K40" s="10" t="s">
        <v>155</v>
      </c>
      <c r="L40" s="10" t="str">
        <f t="shared" si="3"/>
        <v>Sister</v>
      </c>
      <c r="M40" s="10" t="str">
        <f>IF(OR('Intragroup liabilities'!W34="x",'Intragroup liabilities'!W34="E"),"true","false")</f>
        <v>false</v>
      </c>
      <c r="N40" s="10" t="s">
        <v>470</v>
      </c>
      <c r="O40" s="10" t="s">
        <v>471</v>
      </c>
      <c r="P40" s="11">
        <v>335477.06</v>
      </c>
      <c r="Q40" s="11">
        <f>IF('Intragroup liabilities'!E34="",0,'Intragroup liabilities'!E34)</f>
        <v>0</v>
      </c>
      <c r="R40" s="10" t="str">
        <f>+IF('Intragroup liabilities'!C34="EURO","Euro",IF('Intragroup liabilities'!C34="LIBRA INGLESA"," US Dollar",""))</f>
        <v>Euro</v>
      </c>
      <c r="S40" s="10" t="str">
        <f>IF(OR('Intragroup liabilities'!F34="P_20",'Intragroup liabilities'!F34="P_21"),'Intragroup liabilities'!M34,CONCATENATE(RIGHT('Intragroup liabilities'!T34,4),"-",LEFT(RIGHT('Intragroup liabilities'!T34,7),2),"-",LEFT('Intragroup liabilities'!T34,2)))</f>
        <v>--</v>
      </c>
      <c r="T40" s="20" t="str">
        <f t="shared" si="4"/>
        <v>--</v>
      </c>
      <c r="U40" s="20" t="str">
        <f>IF(OR('Intragroup liabilities'!F34="P_20",'Intragroup liabilities'!F34="P_21"),'T 03.01'!T40,CONCATENATE(RIGHT('Intragroup liabilities'!U34,4),"-",LEFT(RIGHT('Intragroup liabilities'!U34,7),2),"-",LEFT('Intragroup liabilities'!U34,2)))</f>
        <v>--</v>
      </c>
      <c r="V40" s="10" t="str">
        <f t="shared" si="5"/>
        <v>Unsecured</v>
      </c>
      <c r="W40" s="10">
        <v>0</v>
      </c>
      <c r="X40" s="10" t="s">
        <v>83</v>
      </c>
      <c r="Y40" s="10" t="str">
        <f t="shared" si="6"/>
        <v>Structured</v>
      </c>
      <c r="Z40" s="10"/>
      <c r="AA40" s="10" t="str">
        <f>IF('Intragroup liabilities'!Q34="GF2","Grandfathered T2",IF('Intragroup liabilities'!Q34="CET1","CET1","No"))</f>
        <v>No</v>
      </c>
      <c r="AB40" s="10">
        <f>IF('Intragroup liabilities'!R34="",0,'Intragroup liabilities'!R34)</f>
        <v>0</v>
      </c>
      <c r="AC40" s="13"/>
    </row>
    <row r="41" spans="2:29" ht="23.65" thickBot="1" x14ac:dyDescent="0.5">
      <c r="B41" s="2"/>
      <c r="C41" s="17">
        <f t="shared" si="1"/>
        <v>999</v>
      </c>
      <c r="D41" s="18">
        <f t="shared" si="7"/>
        <v>34</v>
      </c>
      <c r="E41" s="10" t="str">
        <f>IF(AND(I41="SANTANDER TOTTA, SGPS, SA",'Intragroup liabilities'!F35="P_22"),"r0531 - o/w (part of) subordinated liabilities recognised as own funds",IF(AND(I41="Totta Seguros - Comp. Seg. Vida, SA.",'Intragroup liabilities'!F35="P_22"),"r0350 - Structured notes",IF(AND(AA41&lt;&gt;"No",'Intragroup liabilities'!F35="P_23"),"r0531 - o/w (part of) subordinated liabilities recognised as own funds",IF(AND(AA41="No",'Intragroup liabilities'!F35="P_23"),"r0120 - Secured liabilities - collateralized part (BRRD art. 44/2/b)",IF('Intragroup liabilities'!F35="C_31","r0511 - o/w capital instruments/share capital",IF('Intragroup liabilities'!F35="C_32","r0511 - o/w capital instruments/share capital",IF('Intragroup liabilities'!F35="C_33","r0512 - o/w instruments ranking pari passu with ordinary shares",IF(OR(ISNUMBER(SEARCH("ATLANTES",I41)),ISNUMBER(SEARCH("AZOR",I41)),ISNUMBER(SEARCH("HIPOTOTTA",I41)))=TRUE,"r0120 - Secured liabilities - collateralized part (BRRD art. 44/2/b)",IF(OR('Intragroup liabilities'!F35="P_27.1",'Intragroup liabilities'!F35="P_27.2",'Intragroup liabilities'!F35="P_24"),"r0390 - Non-financial liabilities",IF('Intragroup liabilities'!F35="P_30.1","r0170 - Employee liabilities (BRRD art. 44/2/g/i)",IF('Intragroup liabilities'!F35="P_30.3","r0390 - Non-financial liabilities",IF('Intragroup liabilities'!F35="C_36","r0511 - o/w capital instruments/share capital",IF(AND('Intragroup liabilities'!F35="P_20",IFERROR(VLOOKUP('Intragroup liabilities'!I35,'Auxiliar 210'!$B$18:$B$20,1,FALSE),0)&lt;&gt;0),"r0210 - Liabilities towards other entities of the resolution group (BRRD art. 44/2/h)",IF(AND('Intragroup liabilities'!F35="P_21",IFERROR(VLOOKUP('Intragroup liabilities'!I35,'Auxiliar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41" s="10" t="s">
        <v>153</v>
      </c>
      <c r="G41" s="10" t="str">
        <f t="shared" si="2"/>
        <v>Rank 9 - Ranking in insolvency (master scale)</v>
      </c>
      <c r="H41" s="10" t="s">
        <v>32</v>
      </c>
      <c r="I41" s="10" t="s">
        <v>1359</v>
      </c>
      <c r="J41" s="10" t="s">
        <v>1358</v>
      </c>
      <c r="K41" s="10" t="s">
        <v>155</v>
      </c>
      <c r="L41" s="10" t="str">
        <f t="shared" si="3"/>
        <v>Sister</v>
      </c>
      <c r="M41" s="10" t="str">
        <f>IF(OR('Intragroup liabilities'!W35="x",'Intragroup liabilities'!W35="E"),"true","false")</f>
        <v>false</v>
      </c>
      <c r="N41" s="10" t="s">
        <v>470</v>
      </c>
      <c r="O41" s="10" t="s">
        <v>471</v>
      </c>
      <c r="P41" s="11">
        <v>6304.62</v>
      </c>
      <c r="Q41" s="11">
        <f>IF('Intragroup liabilities'!E35="",0,'Intragroup liabilities'!E35)</f>
        <v>0</v>
      </c>
      <c r="R41" s="10" t="str">
        <f>+IF('Intragroup liabilities'!C35="EURO","Euro",IF('Intragroup liabilities'!C35="LIBRA INGLESA"," US Dollar",""))</f>
        <v>Euro</v>
      </c>
      <c r="S41" s="10" t="str">
        <f>IF(OR('Intragroup liabilities'!F35="P_20",'Intragroup liabilities'!F35="P_21"),'Intragroup liabilities'!M35,CONCATENATE(RIGHT('Intragroup liabilities'!T35,4),"-",LEFT(RIGHT('Intragroup liabilities'!T35,7),2),"-",LEFT('Intragroup liabilities'!T35,2)))</f>
        <v>--</v>
      </c>
      <c r="T41" s="20" t="str">
        <f t="shared" si="4"/>
        <v>--</v>
      </c>
      <c r="U41" s="20" t="str">
        <f>IF(OR('Intragroup liabilities'!F35="P_20",'Intragroup liabilities'!F35="P_21"),'T 03.01'!T41,CONCATENATE(RIGHT('Intragroup liabilities'!U35,4),"-",LEFT(RIGHT('Intragroup liabilities'!U35,7),2),"-",LEFT('Intragroup liabilities'!U35,2)))</f>
        <v>--</v>
      </c>
      <c r="V41" s="10" t="str">
        <f t="shared" si="5"/>
        <v>Unsecured</v>
      </c>
      <c r="W41" s="10">
        <v>0</v>
      </c>
      <c r="X41" s="10" t="s">
        <v>83</v>
      </c>
      <c r="Y41" s="10" t="str">
        <f t="shared" si="6"/>
        <v>Structured</v>
      </c>
      <c r="Z41" s="10"/>
      <c r="AA41" s="10" t="str">
        <f>IF('Intragroup liabilities'!Q35="GF2","Grandfathered T2",IF('Intragroup liabilities'!Q35="CET1","CET1","No"))</f>
        <v>No</v>
      </c>
      <c r="AB41" s="10">
        <f>IF('Intragroup liabilities'!R35="",0,'Intragroup liabilities'!R35)</f>
        <v>0</v>
      </c>
      <c r="AC41" s="13"/>
    </row>
    <row r="42" spans="2:29" ht="35.25" thickBot="1" x14ac:dyDescent="0.5">
      <c r="B42" s="2"/>
      <c r="C42" s="17">
        <f t="shared" si="1"/>
        <v>999</v>
      </c>
      <c r="D42" s="18">
        <f t="shared" si="7"/>
        <v>35</v>
      </c>
      <c r="E42" s="10" t="str">
        <f>IF(AND(I42="SANTANDER TOTTA, SGPS, SA",'Intragroup liabilities'!F36="P_22"),"r0531 - o/w (part of) subordinated liabilities recognised as own funds",IF(AND(I42="Totta Seguros - Comp. Seg. Vida, SA.",'Intragroup liabilities'!F36="P_22"),"r0350 - Structured notes",IF(AND(AA42&lt;&gt;"No",'Intragroup liabilities'!F36="P_23"),"r0531 - o/w (part of) subordinated liabilities recognised as own funds",IF(AND(AA42="No",'Intragroup liabilities'!F36="P_23"),"r0120 - Secured liabilities - collateralized part (BRRD art. 44/2/b)",IF('Intragroup liabilities'!F36="C_31","r0511 - o/w capital instruments/share capital",IF('Intragroup liabilities'!F36="C_32","r0511 - o/w capital instruments/share capital",IF('Intragroup liabilities'!F36="C_33","r0512 - o/w instruments ranking pari passu with ordinary shares",IF(OR(ISNUMBER(SEARCH("ATLANTES",I42)),ISNUMBER(SEARCH("AZOR",I42)),ISNUMBER(SEARCH("HIPOTOTTA",I42)))=TRUE,"r0120 - Secured liabilities - collateralized part (BRRD art. 44/2/b)",IF(OR('Intragroup liabilities'!F36="P_27.1",'Intragroup liabilities'!F36="P_27.2",'Intragroup liabilities'!F36="P_24"),"r0390 - Non-financial liabilities",IF('Intragroup liabilities'!F36="P_30.1","r0170 - Employee liabilities (BRRD art. 44/2/g/i)",IF('Intragroup liabilities'!F36="P_30.3","r0390 - Non-financial liabilities",IF('Intragroup liabilities'!F36="C_36","r0511 - o/w capital instruments/share capital",IF(AND('Intragroup liabilities'!F36="P_20",IFERROR(VLOOKUP('Intragroup liabilities'!I36,'Auxiliar 210'!$B$18:$B$20,1,FALSE),0)&lt;&gt;0),"r0210 - Liabilities towards other entities of the resolution group (BRRD art. 44/2/h)",IF(AND('Intragroup liabilities'!F36="P_21",IFERROR(VLOOKUP('Intragroup liabilities'!I36,'Auxiliar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42" s="10" t="s">
        <v>153</v>
      </c>
      <c r="G42" s="10" t="str">
        <f t="shared" si="2"/>
        <v>Rank 12 - Ranking in insolvency (master scale)</v>
      </c>
      <c r="H42" s="10" t="s">
        <v>32</v>
      </c>
      <c r="I42" s="10" t="s">
        <v>72</v>
      </c>
      <c r="J42" s="10" t="s">
        <v>310</v>
      </c>
      <c r="K42" s="10" t="s">
        <v>155</v>
      </c>
      <c r="L42" s="10" t="str">
        <f t="shared" si="3"/>
        <v>Sister</v>
      </c>
      <c r="M42" s="10" t="str">
        <f>IF(OR('Intragroup liabilities'!W36="x",'Intragroup liabilities'!W36="E"),"true","false")</f>
        <v>false</v>
      </c>
      <c r="N42" s="10" t="s">
        <v>470</v>
      </c>
      <c r="O42" s="10" t="s">
        <v>471</v>
      </c>
      <c r="P42" s="11">
        <v>5064890.68</v>
      </c>
      <c r="Q42" s="11">
        <f>IF('Intragroup liabilities'!E36="",0,'Intragroup liabilities'!E36)</f>
        <v>0</v>
      </c>
      <c r="R42" s="10" t="str">
        <f>+IF('Intragroup liabilities'!C36="EURO","Euro",IF('Intragroup liabilities'!C36="LIBRA INGLESA"," US Dollar",""))</f>
        <v>Euro</v>
      </c>
      <c r="S42" s="10" t="str">
        <f>IF(OR('Intragroup liabilities'!F36="P_20",'Intragroup liabilities'!F36="P_21"),'Intragroup liabilities'!M36,CONCATENATE(RIGHT('Intragroup liabilities'!T36,4),"-",LEFT(RIGHT('Intragroup liabilities'!T36,7),2),"-",LEFT('Intragroup liabilities'!T36,2)))</f>
        <v>2022-12-31</v>
      </c>
      <c r="T42" s="20">
        <f t="shared" si="4"/>
        <v>44928</v>
      </c>
      <c r="U42" s="20">
        <f>IF(OR('Intragroup liabilities'!F36="P_20",'Intragroup liabilities'!F36="P_21"),'T 03.01'!T42,CONCATENATE(RIGHT('Intragroup liabilities'!U36,4),"-",LEFT(RIGHT('Intragroup liabilities'!U36,7),2),"-",LEFT('Intragroup liabilities'!U36,2)))</f>
        <v>44928</v>
      </c>
      <c r="V42" s="10" t="str">
        <f t="shared" si="5"/>
        <v>Unsecured</v>
      </c>
      <c r="W42" s="10">
        <v>0</v>
      </c>
      <c r="X42" s="10" t="s">
        <v>83</v>
      </c>
      <c r="Y42" s="10" t="str">
        <f t="shared" si="6"/>
        <v>Non-structured/Vanilla</v>
      </c>
      <c r="Z42" s="10"/>
      <c r="AA42" s="10" t="str">
        <f>IF('Intragroup liabilities'!Q36="GF2","Grandfathered T2",IF('Intragroup liabilities'!Q36="CET1","CET1","No"))</f>
        <v>No</v>
      </c>
      <c r="AB42" s="10">
        <f>IF('Intragroup liabilities'!R36="",0,'Intragroup liabilities'!R36)</f>
        <v>0</v>
      </c>
      <c r="AC42" s="13"/>
    </row>
    <row r="43" spans="2:29" ht="23.65" thickBot="1" x14ac:dyDescent="0.5">
      <c r="B43" s="2"/>
      <c r="C43" s="17">
        <f t="shared" si="1"/>
        <v>999</v>
      </c>
      <c r="D43" s="18">
        <f t="shared" si="7"/>
        <v>36</v>
      </c>
      <c r="E43" s="10" t="str">
        <f>IF(AND(I43="SANTANDER TOTTA, SGPS, SA",'Intragroup liabilities'!F37="P_22"),"r0531 - o/w (part of) subordinated liabilities recognised as own funds",IF(AND(I43="Totta Seguros - Comp. Seg. Vida, SA.",'Intragroup liabilities'!F37="P_22"),"r0350 - Structured notes",IF(AND(AA43&lt;&gt;"No",'Intragroup liabilities'!F37="P_23"),"r0531 - o/w (part of) subordinated liabilities recognised as own funds",IF(AND(AA43="No",'Intragroup liabilities'!F37="P_23"),"r0120 - Secured liabilities - collateralized part (BRRD art. 44/2/b)",IF('Intragroup liabilities'!F37="C_31","r0511 - o/w capital instruments/share capital",IF('Intragroup liabilities'!F37="C_32","r0511 - o/w capital instruments/share capital",IF('Intragroup liabilities'!F37="C_33","r0512 - o/w instruments ranking pari passu with ordinary shares",IF(OR(ISNUMBER(SEARCH("ATLANTES",I43)),ISNUMBER(SEARCH("AZOR",I43)),ISNUMBER(SEARCH("HIPOTOTTA",I43)))=TRUE,"r0120 - Secured liabilities - collateralized part (BRRD art. 44/2/b)",IF(OR('Intragroup liabilities'!F37="P_27.1",'Intragroup liabilities'!F37="P_27.2",'Intragroup liabilities'!F37="P_24"),"r0390 - Non-financial liabilities",IF('Intragroup liabilities'!F37="P_30.1","r0170 - Employee liabilities (BRRD art. 44/2/g/i)",IF('Intragroup liabilities'!F37="P_30.3","r0390 - Non-financial liabilities",IF('Intragroup liabilities'!F37="C_36","r0511 - o/w capital instruments/share capital",IF(AND('Intragroup liabilities'!F37="P_20",IFERROR(VLOOKUP('Intragroup liabilities'!I37,'Auxiliar 210'!$B$18:$B$20,1,FALSE),0)&lt;&gt;0),"r0210 - Liabilities towards other entities of the resolution group (BRRD art. 44/2/h)",IF(AND('Intragroup liabilities'!F37="P_21",IFERROR(VLOOKUP('Intragroup liabilities'!I37,'Auxiliar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43" s="10" t="s">
        <v>153</v>
      </c>
      <c r="G43" s="10" t="str">
        <f t="shared" si="2"/>
        <v>Rank 9 - Ranking in insolvency (master scale)</v>
      </c>
      <c r="H43" s="10" t="s">
        <v>32</v>
      </c>
      <c r="I43" s="10" t="s">
        <v>1070</v>
      </c>
      <c r="J43" s="10" t="s">
        <v>1069</v>
      </c>
      <c r="K43" s="10" t="s">
        <v>155</v>
      </c>
      <c r="L43" s="10" t="str">
        <f t="shared" si="3"/>
        <v>Sister</v>
      </c>
      <c r="M43" s="10" t="str">
        <f>IF(OR('Intragroup liabilities'!W37="x",'Intragroup liabilities'!W37="E"),"true","false")</f>
        <v>false</v>
      </c>
      <c r="N43" s="10" t="s">
        <v>470</v>
      </c>
      <c r="O43" s="10" t="s">
        <v>471</v>
      </c>
      <c r="P43" s="11">
        <v>97.22</v>
      </c>
      <c r="Q43" s="11">
        <f>IF('Intragroup liabilities'!E37="",0,'Intragroup liabilities'!E37)</f>
        <v>0</v>
      </c>
      <c r="R43" s="10" t="str">
        <f>+IF('Intragroup liabilities'!C37="EURO","Euro",IF('Intragroup liabilities'!C37="LIBRA INGLESA"," US Dollar",""))</f>
        <v>Euro</v>
      </c>
      <c r="S43" s="10" t="str">
        <f>IF(OR('Intragroup liabilities'!F37="P_20",'Intragroup liabilities'!F37="P_21"),'Intragroup liabilities'!M37,CONCATENATE(RIGHT('Intragroup liabilities'!T37,4),"-",LEFT(RIGHT('Intragroup liabilities'!T37,7),2),"-",LEFT('Intragroup liabilities'!T37,2)))</f>
        <v>--</v>
      </c>
      <c r="T43" s="20" t="str">
        <f t="shared" si="4"/>
        <v>--</v>
      </c>
      <c r="U43" s="20" t="str">
        <f>IF(OR('Intragroup liabilities'!F37="P_20",'Intragroup liabilities'!F37="P_21"),'T 03.01'!T43,CONCATENATE(RIGHT('Intragroup liabilities'!U37,4),"-",LEFT(RIGHT('Intragroup liabilities'!U37,7),2),"-",LEFT('Intragroup liabilities'!U37,2)))</f>
        <v>--</v>
      </c>
      <c r="V43" s="10" t="str">
        <f t="shared" si="5"/>
        <v>Unsecured</v>
      </c>
      <c r="W43" s="10">
        <v>0</v>
      </c>
      <c r="X43" s="10" t="s">
        <v>83</v>
      </c>
      <c r="Y43" s="10" t="str">
        <f t="shared" si="6"/>
        <v>Structured</v>
      </c>
      <c r="Z43" s="10"/>
      <c r="AA43" s="10" t="str">
        <f>IF('Intragroup liabilities'!Q37="GF2","Grandfathered T2",IF('Intragroup liabilities'!Q37="CET1","CET1","No"))</f>
        <v>No</v>
      </c>
      <c r="AB43" s="10">
        <f>IF('Intragroup liabilities'!R37="",0,'Intragroup liabilities'!R37)</f>
        <v>0</v>
      </c>
      <c r="AC43" s="13"/>
    </row>
    <row r="44" spans="2:29" ht="46.9" thickBot="1" x14ac:dyDescent="0.5">
      <c r="B44" s="2"/>
      <c r="C44" s="17">
        <f t="shared" si="1"/>
        <v>999</v>
      </c>
      <c r="D44" s="18">
        <f t="shared" si="7"/>
        <v>37</v>
      </c>
      <c r="E44" s="10" t="str">
        <f>IF(AND(I44="SANTANDER TOTTA, SGPS, SA",'Intragroup liabilities'!F38="P_22"),"r0531 - o/w (part of) subordinated liabilities recognised as own funds",IF(AND(I44="Totta Seguros - Comp. Seg. Vida, SA.",'Intragroup liabilities'!F38="P_22"),"r0350 - Structured notes",IF(AND(AA44&lt;&gt;"No",'Intragroup liabilities'!F38="P_23"),"r0531 - o/w (part of) subordinated liabilities recognised as own funds",IF(AND(AA44="No",'Intragroup liabilities'!F38="P_23"),"r0120 - Secured liabilities - collateralized part (BRRD art. 44/2/b)",IF('Intragroup liabilities'!F38="C_31","r0511 - o/w capital instruments/share capital",IF('Intragroup liabilities'!F38="C_32","r0511 - o/w capital instruments/share capital",IF('Intragroup liabilities'!F38="C_33","r0512 - o/w instruments ranking pari passu with ordinary shares",IF(OR(ISNUMBER(SEARCH("ATLANTES",I44)),ISNUMBER(SEARCH("AZOR",I44)),ISNUMBER(SEARCH("HIPOTOTTA",I44)))=TRUE,"r0120 - Secured liabilities - collateralized part (BRRD art. 44/2/b)",IF(OR('Intragroup liabilities'!F38="P_27.1",'Intragroup liabilities'!F38="P_27.2",'Intragroup liabilities'!F38="P_24"),"r0390 - Non-financial liabilities",IF('Intragroup liabilities'!F38="P_30.1","r0170 - Employee liabilities (BRRD art. 44/2/g/i)",IF('Intragroup liabilities'!F38="P_30.3","r0390 - Non-financial liabilities",IF('Intragroup liabilities'!F38="C_36","r0511 - o/w capital instruments/share capital",IF(AND('Intragroup liabilities'!F38="P_20",IFERROR(VLOOKUP('Intragroup liabilities'!I38,'Auxiliar 210'!$B$18:$B$20,1,FALSE),0)&lt;&gt;0),"r0210 - Liabilities towards other entities of the resolution group (BRRD art. 44/2/h)",IF(AND('Intragroup liabilities'!F38="P_21",IFERROR(VLOOKUP('Intragroup liabilities'!I38,'Auxiliar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44" s="10" t="s">
        <v>153</v>
      </c>
      <c r="G44" s="10" t="str">
        <f t="shared" si="2"/>
        <v/>
      </c>
      <c r="H44" s="10" t="s">
        <v>32</v>
      </c>
      <c r="I44" s="10" t="s">
        <v>61</v>
      </c>
      <c r="J44" s="10" t="s">
        <v>38</v>
      </c>
      <c r="K44" s="10" t="s">
        <v>155</v>
      </c>
      <c r="L44" s="10" t="str">
        <f t="shared" si="3"/>
        <v>Parent</v>
      </c>
      <c r="M44" s="10" t="str">
        <f>IF(OR('Intragroup liabilities'!W38="x",'Intragroup liabilities'!W38="E"),"true","false")</f>
        <v>true</v>
      </c>
      <c r="N44" s="10" t="s">
        <v>470</v>
      </c>
      <c r="O44" s="10" t="s">
        <v>471</v>
      </c>
      <c r="P44" s="11">
        <v>391100810.23000002</v>
      </c>
      <c r="Q44" s="11">
        <f>IF('Intragroup liabilities'!E38="",0,'Intragroup liabilities'!E38)</f>
        <v>147732.06</v>
      </c>
      <c r="R44" s="10" t="str">
        <f>+IF('Intragroup liabilities'!C38="EURO","Euro",IF('Intragroup liabilities'!C38="LIBRA INGLESA"," US Dollar",""))</f>
        <v>Euro</v>
      </c>
      <c r="S44" s="10" t="str">
        <f>IF(OR('Intragroup liabilities'!F38="P_20",'Intragroup liabilities'!F38="P_21"),'Intragroup liabilities'!M38,CONCATENATE(RIGHT('Intragroup liabilities'!T38,4),"-",LEFT(RIGHT('Intragroup liabilities'!T38,7),2),"-",LEFT('Intragroup liabilities'!T38,2)))</f>
        <v>2022-12-31</v>
      </c>
      <c r="T44" s="20" t="str">
        <f t="shared" si="4"/>
        <v>2022-12-31</v>
      </c>
      <c r="U44" s="20" t="str">
        <f>IF(OR('Intragroup liabilities'!F38="P_20",'Intragroup liabilities'!F38="P_21"),'T 03.01'!T44,CONCATENATE(RIGHT('Intragroup liabilities'!U38,4),"-",LEFT(RIGHT('Intragroup liabilities'!U38,7),2),"-",LEFT('Intragroup liabilities'!U38,2)))</f>
        <v>2022-12-31</v>
      </c>
      <c r="V44" s="10" t="str">
        <f t="shared" si="5"/>
        <v>Unsecured</v>
      </c>
      <c r="W44" s="10">
        <v>0</v>
      </c>
      <c r="X44" s="10" t="s">
        <v>83</v>
      </c>
      <c r="Y44" s="10" t="str">
        <f t="shared" si="6"/>
        <v>Structured</v>
      </c>
      <c r="Z44" s="10"/>
      <c r="AA44" s="10" t="str">
        <f>IF('Intragroup liabilities'!Q38="GF2","Grandfathered T2",IF('Intragroup liabilities'!Q38="CET1","CET1","No"))</f>
        <v>No</v>
      </c>
      <c r="AB44" s="10">
        <f>IF('Intragroup liabilities'!R38="",0,'Intragroup liabilities'!R38)</f>
        <v>0</v>
      </c>
      <c r="AC44" s="13"/>
    </row>
    <row r="45" spans="2:29" ht="46.9" thickBot="1" x14ac:dyDescent="0.5">
      <c r="B45" s="2"/>
      <c r="C45" s="17">
        <f t="shared" si="1"/>
        <v>999</v>
      </c>
      <c r="D45" s="18">
        <f t="shared" si="7"/>
        <v>38</v>
      </c>
      <c r="E45" s="10" t="str">
        <f>IF(AND(I45="SANTANDER TOTTA, SGPS, SA",'Intragroup liabilities'!F39="P_22"),"r0531 - o/w (part of) subordinated liabilities recognised as own funds",IF(AND(I45="Totta Seguros - Comp. Seg. Vida, SA.",'Intragroup liabilities'!F39="P_22"),"r0350 - Structured notes",IF(AND(AA45&lt;&gt;"No",'Intragroup liabilities'!F39="P_23"),"r0531 - o/w (part of) subordinated liabilities recognised as own funds",IF(AND(AA45="No",'Intragroup liabilities'!F39="P_23"),"r0120 - Secured liabilities - collateralized part (BRRD art. 44/2/b)",IF('Intragroup liabilities'!F39="C_31","r0511 - o/w capital instruments/share capital",IF('Intragroup liabilities'!F39="C_32","r0511 - o/w capital instruments/share capital",IF('Intragroup liabilities'!F39="C_33","r0512 - o/w instruments ranking pari passu with ordinary shares",IF(OR(ISNUMBER(SEARCH("ATLANTES",I45)),ISNUMBER(SEARCH("AZOR",I45)),ISNUMBER(SEARCH("HIPOTOTTA",I45)))=TRUE,"r0120 - Secured liabilities - collateralized part (BRRD art. 44/2/b)",IF(OR('Intragroup liabilities'!F39="P_27.1",'Intragroup liabilities'!F39="P_27.2",'Intragroup liabilities'!F39="P_24"),"r0390 - Non-financial liabilities",IF('Intragroup liabilities'!F39="P_30.1","r0170 - Employee liabilities (BRRD art. 44/2/g/i)",IF('Intragroup liabilities'!F39="P_30.3","r0390 - Non-financial liabilities",IF('Intragroup liabilities'!F39="C_36","r0511 - o/w capital instruments/share capital",IF(AND('Intragroup liabilities'!F39="P_20",IFERROR(VLOOKUP('Intragroup liabilities'!I39,'Auxiliar 210'!$B$18:$B$20,1,FALSE),0)&lt;&gt;0),"r0210 - Liabilities towards other entities of the resolution group (BRRD art. 44/2/h)",IF(AND('Intragroup liabilities'!F39="P_21",IFERROR(VLOOKUP('Intragroup liabilities'!I39,'Auxiliar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45" s="10" t="s">
        <v>154</v>
      </c>
      <c r="G45" s="10" t="str">
        <f t="shared" si="2"/>
        <v/>
      </c>
      <c r="H45" s="10" t="s">
        <v>40</v>
      </c>
      <c r="I45" s="10" t="s">
        <v>53</v>
      </c>
      <c r="J45" s="10" t="s">
        <v>364</v>
      </c>
      <c r="K45" s="10" t="s">
        <v>469</v>
      </c>
      <c r="L45" s="10" t="str">
        <f t="shared" si="3"/>
        <v>Sister</v>
      </c>
      <c r="M45" s="10" t="str">
        <f>IF(OR('Intragroup liabilities'!W39="x",'Intragroup liabilities'!W39="E"),"true","false")</f>
        <v>true</v>
      </c>
      <c r="N45" s="10" t="s">
        <v>470</v>
      </c>
      <c r="O45" s="10" t="s">
        <v>471</v>
      </c>
      <c r="P45" s="11">
        <v>2000000</v>
      </c>
      <c r="Q45" s="11">
        <f>IF('Intragroup liabilities'!E39="",0,'Intragroup liabilities'!E39)</f>
        <v>138.33000000000001</v>
      </c>
      <c r="R45" s="10" t="str">
        <f>+IF('Intragroup liabilities'!C39="EURO","Euro",IF('Intragroup liabilities'!C39="LIBRA INGLESA"," US Dollar",""))</f>
        <v>Euro</v>
      </c>
      <c r="S45" s="10" t="str">
        <f>IF(OR('Intragroup liabilities'!F39="P_20",'Intragroup liabilities'!F39="P_21"),'Intragroup liabilities'!M39,CONCATENATE(RIGHT('Intragroup liabilities'!T39,4),"-",LEFT(RIGHT('Intragroup liabilities'!T39,7),2),"-",LEFT('Intragroup liabilities'!T39,2)))</f>
        <v>2022-12-31</v>
      </c>
      <c r="T45" s="20" t="str">
        <f t="shared" si="4"/>
        <v>2022-12-31</v>
      </c>
      <c r="U45" s="20" t="str">
        <f>IF(OR('Intragroup liabilities'!F39="P_20",'Intragroup liabilities'!F39="P_21"),'T 03.01'!T45,CONCATENATE(RIGHT('Intragroup liabilities'!U39,4),"-",LEFT(RIGHT('Intragroup liabilities'!U39,7),2),"-",LEFT('Intragroup liabilities'!U39,2)))</f>
        <v>2022-12-31</v>
      </c>
      <c r="V45" s="10" t="str">
        <f t="shared" si="5"/>
        <v>Unsecured</v>
      </c>
      <c r="W45" s="10">
        <v>0</v>
      </c>
      <c r="X45" s="10" t="s">
        <v>83</v>
      </c>
      <c r="Y45" s="10" t="str">
        <f t="shared" si="6"/>
        <v>Structured</v>
      </c>
      <c r="Z45" s="10"/>
      <c r="AA45" s="10" t="str">
        <f>IF('Intragroup liabilities'!Q39="GF2","Grandfathered T2",IF('Intragroup liabilities'!Q39="CET1","CET1","No"))</f>
        <v>No</v>
      </c>
      <c r="AB45" s="10">
        <f>IF('Intragroup liabilities'!R39="",0,'Intragroup liabilities'!R39)</f>
        <v>0</v>
      </c>
      <c r="AC45" s="13"/>
    </row>
    <row r="46" spans="2:29" ht="46.9" thickBot="1" x14ac:dyDescent="0.5">
      <c r="B46" s="2"/>
      <c r="C46" s="17">
        <f t="shared" si="1"/>
        <v>999</v>
      </c>
      <c r="D46" s="18">
        <f t="shared" si="7"/>
        <v>39</v>
      </c>
      <c r="E46" s="10" t="str">
        <f>IF(AND(I46="SANTANDER TOTTA, SGPS, SA",'Intragroup liabilities'!F40="P_22"),"r0531 - o/w (part of) subordinated liabilities recognised as own funds",IF(AND(I46="Totta Seguros - Comp. Seg. Vida, SA.",'Intragroup liabilities'!F40="P_22"),"r0350 - Structured notes",IF(AND(AA46&lt;&gt;"No",'Intragroup liabilities'!F40="P_23"),"r0531 - o/w (part of) subordinated liabilities recognised as own funds",IF(AND(AA46="No",'Intragroup liabilities'!F40="P_23"),"r0120 - Secured liabilities - collateralized part (BRRD art. 44/2/b)",IF('Intragroup liabilities'!F40="C_31","r0511 - o/w capital instruments/share capital",IF('Intragroup liabilities'!F40="C_32","r0511 - o/w capital instruments/share capital",IF('Intragroup liabilities'!F40="C_33","r0512 - o/w instruments ranking pari passu with ordinary shares",IF(OR(ISNUMBER(SEARCH("ATLANTES",I46)),ISNUMBER(SEARCH("AZOR",I46)),ISNUMBER(SEARCH("HIPOTOTTA",I46)))=TRUE,"r0120 - Secured liabilities - collateralized part (BRRD art. 44/2/b)",IF(OR('Intragroup liabilities'!F40="P_27.1",'Intragroup liabilities'!F40="P_27.2",'Intragroup liabilities'!F40="P_24"),"r0390 - Non-financial liabilities",IF('Intragroup liabilities'!F40="P_30.1","r0170 - Employee liabilities (BRRD art. 44/2/g/i)",IF('Intragroup liabilities'!F40="P_30.3","r0390 - Non-financial liabilities",IF('Intragroup liabilities'!F40="C_36","r0511 - o/w capital instruments/share capital",IF(AND('Intragroup liabilities'!F40="P_20",IFERROR(VLOOKUP('Intragroup liabilities'!I40,'Auxiliar 210'!$B$18:$B$20,1,FALSE),0)&lt;&gt;0),"r0210 - Liabilities towards other entities of the resolution group (BRRD art. 44/2/h)",IF(AND('Intragroup liabilities'!F40="P_21",IFERROR(VLOOKUP('Intragroup liabilities'!I40,'Auxiliar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46" s="10" t="s">
        <v>154</v>
      </c>
      <c r="G46" s="10" t="str">
        <f t="shared" si="2"/>
        <v/>
      </c>
      <c r="H46" s="10" t="s">
        <v>1409</v>
      </c>
      <c r="I46" s="10" t="s">
        <v>53</v>
      </c>
      <c r="J46" s="10" t="s">
        <v>364</v>
      </c>
      <c r="K46" s="10" t="s">
        <v>469</v>
      </c>
      <c r="L46" s="10" t="str">
        <f t="shared" si="3"/>
        <v>Sister</v>
      </c>
      <c r="M46" s="10" t="str">
        <f>IF(OR('Intragroup liabilities'!W40="x",'Intragroup liabilities'!W40="E"),"true","false")</f>
        <v>true</v>
      </c>
      <c r="N46" s="10" t="s">
        <v>470</v>
      </c>
      <c r="O46" s="10" t="s">
        <v>471</v>
      </c>
      <c r="P46" s="11">
        <v>2000000</v>
      </c>
      <c r="Q46" s="11">
        <f>IF('Intragroup liabilities'!E40="",0,'Intragroup liabilities'!E40)</f>
        <v>82.78</v>
      </c>
      <c r="R46" s="10" t="str">
        <f>+IF('Intragroup liabilities'!C40="EURO","Euro",IF('Intragroup liabilities'!C40="LIBRA INGLESA"," US Dollar",""))</f>
        <v>Euro</v>
      </c>
      <c r="S46" s="10" t="str">
        <f>IF(OR('Intragroup liabilities'!F40="P_20",'Intragroup liabilities'!F40="P_21"),'Intragroup liabilities'!M40,CONCATENATE(RIGHT('Intragroup liabilities'!T40,4),"-",LEFT(RIGHT('Intragroup liabilities'!T40,7),2),"-",LEFT('Intragroup liabilities'!T40,2)))</f>
        <v>2022-12-31</v>
      </c>
      <c r="T46" s="20" t="str">
        <f t="shared" si="4"/>
        <v>2022-12-31</v>
      </c>
      <c r="U46" s="20" t="str">
        <f>IF(OR('Intragroup liabilities'!F40="P_20",'Intragroup liabilities'!F40="P_21"),'T 03.01'!T46,CONCATENATE(RIGHT('Intragroup liabilities'!U40,4),"-",LEFT(RIGHT('Intragroup liabilities'!U40,7),2),"-",LEFT('Intragroup liabilities'!U40,2)))</f>
        <v>2022-12-31</v>
      </c>
      <c r="V46" s="10" t="str">
        <f t="shared" si="5"/>
        <v>Unsecured</v>
      </c>
      <c r="W46" s="10">
        <v>0</v>
      </c>
      <c r="X46" s="10" t="s">
        <v>83</v>
      </c>
      <c r="Y46" s="10" t="str">
        <f t="shared" si="6"/>
        <v>Structured</v>
      </c>
      <c r="Z46" s="10"/>
      <c r="AA46" s="10" t="str">
        <f>IF('Intragroup liabilities'!Q40="GF2","Grandfathered T2",IF('Intragroup liabilities'!Q40="CET1","CET1","No"))</f>
        <v>No</v>
      </c>
      <c r="AB46" s="10">
        <f>IF('Intragroup liabilities'!R40="",0,'Intragroup liabilities'!R40)</f>
        <v>0</v>
      </c>
      <c r="AC46" s="13"/>
    </row>
    <row r="47" spans="2:29" ht="23.65" thickBot="1" x14ac:dyDescent="0.5">
      <c r="B47" s="2"/>
      <c r="C47" s="17">
        <f t="shared" si="1"/>
        <v>999</v>
      </c>
      <c r="D47" s="18">
        <f t="shared" si="7"/>
        <v>40</v>
      </c>
      <c r="E47" s="10" t="str">
        <f>IF(AND(I47="SANTANDER TOTTA, SGPS, SA",'Intragroup liabilities'!F41="P_22"),"r0531 - o/w (part of) subordinated liabilities recognised as own funds",IF(AND(I47="Totta Seguros - Comp. Seg. Vida, SA.",'Intragroup liabilities'!F41="P_22"),"r0350 - Structured notes",IF(AND(AA47&lt;&gt;"No",'Intragroup liabilities'!F41="P_23"),"r0531 - o/w (part of) subordinated liabilities recognised as own funds",IF(AND(AA47="No",'Intragroup liabilities'!F41="P_23"),"r0120 - Secured liabilities - collateralized part (BRRD art. 44/2/b)",IF('Intragroup liabilities'!F41="C_31","r0511 - o/w capital instruments/share capital",IF('Intragroup liabilities'!F41="C_32","r0511 - o/w capital instruments/share capital",IF('Intragroup liabilities'!F41="C_33","r0512 - o/w instruments ranking pari passu with ordinary shares",IF(OR(ISNUMBER(SEARCH("ATLANTES",I47)),ISNUMBER(SEARCH("AZOR",I47)),ISNUMBER(SEARCH("HIPOTOTTA",I47)))=TRUE,"r0120 - Secured liabilities - collateralized part (BRRD art. 44/2/b)",IF(OR('Intragroup liabilities'!F41="P_27.1",'Intragroup liabilities'!F41="P_27.2",'Intragroup liabilities'!F41="P_24"),"r0390 - Non-financial liabilities",IF('Intragroup liabilities'!F41="P_30.1","r0170 - Employee liabilities (BRRD art. 44/2/g/i)",IF('Intragroup liabilities'!F41="P_30.3","r0390 - Non-financial liabilities",IF('Intragroup liabilities'!F41="C_36","r0511 - o/w capital instruments/share capital",IF(AND('Intragroup liabilities'!F41="P_20",IFERROR(VLOOKUP('Intragroup liabilities'!I41,'Auxiliar 210'!$B$18:$B$20,1,FALSE),0)&lt;&gt;0),"r0210 - Liabilities towards other entities of the resolution group (BRRD art. 44/2/h)",IF(AND('Intragroup liabilities'!F41="P_21",IFERROR(VLOOKUP('Intragroup liabilities'!I41,'Auxiliar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47" s="10" t="s">
        <v>154</v>
      </c>
      <c r="G47" s="10" t="str">
        <f t="shared" si="2"/>
        <v>Rank 9 - Ranking in insolvency (master scale)</v>
      </c>
      <c r="H47" s="10" t="s">
        <v>32</v>
      </c>
      <c r="I47" s="10" t="s">
        <v>35</v>
      </c>
      <c r="J47" s="10" t="s">
        <v>37</v>
      </c>
      <c r="K47" s="10" t="s">
        <v>469</v>
      </c>
      <c r="L47" s="10" t="str">
        <f t="shared" si="3"/>
        <v>Sister</v>
      </c>
      <c r="M47" s="10" t="str">
        <f>IF(OR('Intragroup liabilities'!W41="x",'Intragroup liabilities'!W41="E"),"true","false")</f>
        <v>true</v>
      </c>
      <c r="N47" s="10" t="s">
        <v>470</v>
      </c>
      <c r="O47" s="10" t="s">
        <v>471</v>
      </c>
      <c r="P47" s="11">
        <v>809713.27</v>
      </c>
      <c r="Q47" s="11">
        <f>IF('Intragroup liabilities'!E41="",0,'Intragroup liabilities'!E41)</f>
        <v>0</v>
      </c>
      <c r="R47" s="10" t="str">
        <f>+IF('Intragroup liabilities'!C41="EURO","Euro",IF('Intragroup liabilities'!C41="LIBRA INGLESA"," US Dollar",""))</f>
        <v>Euro</v>
      </c>
      <c r="S47" s="10" t="str">
        <f>IF(OR('Intragroup liabilities'!F41="P_20",'Intragroup liabilities'!F41="P_21"),'Intragroup liabilities'!M41,CONCATENATE(RIGHT('Intragroup liabilities'!T41,4),"-",LEFT(RIGHT('Intragroup liabilities'!T41,7),2),"-",LEFT('Intragroup liabilities'!T41,2)))</f>
        <v>--</v>
      </c>
      <c r="T47" s="20" t="str">
        <f t="shared" si="4"/>
        <v>--</v>
      </c>
      <c r="U47" s="20" t="str">
        <f>IF(OR('Intragroup liabilities'!F41="P_20",'Intragroup liabilities'!F41="P_21"),'T 03.01'!T47,CONCATENATE(RIGHT('Intragroup liabilities'!U41,4),"-",LEFT(RIGHT('Intragroup liabilities'!U41,7),2),"-",LEFT('Intragroup liabilities'!U41,2)))</f>
        <v>--</v>
      </c>
      <c r="V47" s="10" t="str">
        <f t="shared" si="5"/>
        <v>Unsecured</v>
      </c>
      <c r="W47" s="10">
        <v>0</v>
      </c>
      <c r="X47" s="10" t="s">
        <v>83</v>
      </c>
      <c r="Y47" s="10" t="str">
        <f t="shared" si="6"/>
        <v>Structured</v>
      </c>
      <c r="Z47" s="10"/>
      <c r="AA47" s="10" t="str">
        <f>IF('Intragroup liabilities'!Q41="GF2","Grandfathered T2",IF('Intragroup liabilities'!Q41="CET1","CET1","No"))</f>
        <v>No</v>
      </c>
      <c r="AB47" s="10">
        <f>IF('Intragroup liabilities'!R41="",0,'Intragroup liabilities'!R41)</f>
        <v>0</v>
      </c>
      <c r="AC47" s="13"/>
    </row>
    <row r="48" spans="2:29" ht="23.65" thickBot="1" x14ac:dyDescent="0.5">
      <c r="B48" s="2"/>
      <c r="C48" s="17">
        <f t="shared" si="1"/>
        <v>999</v>
      </c>
      <c r="D48" s="18">
        <f t="shared" si="7"/>
        <v>41</v>
      </c>
      <c r="E48" s="10" t="str">
        <f>IF(AND(I48="SANTANDER TOTTA, SGPS, SA",'Intragroup liabilities'!F42="P_22"),"r0531 - o/w (part of) subordinated liabilities recognised as own funds",IF(AND(I48="Totta Seguros - Comp. Seg. Vida, SA.",'Intragroup liabilities'!F42="P_22"),"r0350 - Structured notes",IF(AND(AA48&lt;&gt;"No",'Intragroup liabilities'!F42="P_23"),"r0531 - o/w (part of) subordinated liabilities recognised as own funds",IF(AND(AA48="No",'Intragroup liabilities'!F42="P_23"),"r0120 - Secured liabilities - collateralized part (BRRD art. 44/2/b)",IF('Intragroup liabilities'!F42="C_31","r0511 - o/w capital instruments/share capital",IF('Intragroup liabilities'!F42="C_32","r0511 - o/w capital instruments/share capital",IF('Intragroup liabilities'!F42="C_33","r0512 - o/w instruments ranking pari passu with ordinary shares",IF(OR(ISNUMBER(SEARCH("ATLANTES",I48)),ISNUMBER(SEARCH("AZOR",I48)),ISNUMBER(SEARCH("HIPOTOTTA",I48)))=TRUE,"r0120 - Secured liabilities - collateralized part (BRRD art. 44/2/b)",IF(OR('Intragroup liabilities'!F42="P_27.1",'Intragroup liabilities'!F42="P_27.2",'Intragroup liabilities'!F42="P_24"),"r0390 - Non-financial liabilities",IF('Intragroup liabilities'!F42="P_30.1","r0170 - Employee liabilities (BRRD art. 44/2/g/i)",IF('Intragroup liabilities'!F42="P_30.3","r0390 - Non-financial liabilities",IF('Intragroup liabilities'!F42="C_36","r0511 - o/w capital instruments/share capital",IF(AND('Intragroup liabilities'!F42="P_20",IFERROR(VLOOKUP('Intragroup liabilities'!I42,'Auxiliar 210'!$B$18:$B$20,1,FALSE),0)&lt;&gt;0),"r0210 - Liabilities towards other entities of the resolution group (BRRD art. 44/2/h)",IF(AND('Intragroup liabilities'!F42="P_21",IFERROR(VLOOKUP('Intragroup liabilities'!I42,'Auxiliar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48" s="10" t="s">
        <v>154</v>
      </c>
      <c r="G48" s="10" t="str">
        <f t="shared" si="2"/>
        <v>Rank 9 - Ranking in insolvency (master scale)</v>
      </c>
      <c r="H48" s="10" t="s">
        <v>560</v>
      </c>
      <c r="I48" s="10" t="s">
        <v>53</v>
      </c>
      <c r="J48" s="10" t="s">
        <v>364</v>
      </c>
      <c r="K48" s="10" t="s">
        <v>469</v>
      </c>
      <c r="L48" s="10" t="str">
        <f t="shared" si="3"/>
        <v>Sister</v>
      </c>
      <c r="M48" s="10" t="str">
        <f>IF(OR('Intragroup liabilities'!W42="x",'Intragroup liabilities'!W42="E"),"true","false")</f>
        <v>true</v>
      </c>
      <c r="N48" s="10" t="s">
        <v>470</v>
      </c>
      <c r="O48" s="10" t="s">
        <v>471</v>
      </c>
      <c r="P48" s="11">
        <v>681.69</v>
      </c>
      <c r="Q48" s="11">
        <f>IF('Intragroup liabilities'!E42="",0,'Intragroup liabilities'!E42)</f>
        <v>0</v>
      </c>
      <c r="R48" s="10" t="str">
        <f>+IF('Intragroup liabilities'!C42="EURO","Euro",IF('Intragroup liabilities'!C42="LIBRA INGLESA"," US Dollar",""))</f>
        <v>Euro</v>
      </c>
      <c r="S48" s="10" t="str">
        <f>IF(OR('Intragroup liabilities'!F42="P_20",'Intragroup liabilities'!F42="P_21"),'Intragroup liabilities'!M42,CONCATENATE(RIGHT('Intragroup liabilities'!T42,4),"-",LEFT(RIGHT('Intragroup liabilities'!T42,7),2),"-",LEFT('Intragroup liabilities'!T42,2)))</f>
        <v>--</v>
      </c>
      <c r="T48" s="20" t="str">
        <f t="shared" si="4"/>
        <v>--</v>
      </c>
      <c r="U48" s="20" t="str">
        <f>IF(OR('Intragroup liabilities'!F42="P_20",'Intragroup liabilities'!F42="P_21"),'T 03.01'!T48,CONCATENATE(RIGHT('Intragroup liabilities'!U42,4),"-",LEFT(RIGHT('Intragroup liabilities'!U42,7),2),"-",LEFT('Intragroup liabilities'!U42,2)))</f>
        <v>--</v>
      </c>
      <c r="V48" s="10" t="str">
        <f t="shared" si="5"/>
        <v>Unsecured</v>
      </c>
      <c r="W48" s="10">
        <v>0</v>
      </c>
      <c r="X48" s="10" t="s">
        <v>83</v>
      </c>
      <c r="Y48" s="10" t="str">
        <f t="shared" si="6"/>
        <v>Structured</v>
      </c>
      <c r="Z48" s="10"/>
      <c r="AA48" s="10" t="str">
        <f>IF('Intragroup liabilities'!Q42="GF2","Grandfathered T2",IF('Intragroup liabilities'!Q42="CET1","CET1","No"))</f>
        <v>No</v>
      </c>
      <c r="AB48" s="10">
        <f>IF('Intragroup liabilities'!R42="",0,'Intragroup liabilities'!R42)</f>
        <v>0</v>
      </c>
      <c r="AC48" s="13"/>
    </row>
    <row r="49" spans="2:29" ht="46.9" thickBot="1" x14ac:dyDescent="0.5">
      <c r="B49" s="2"/>
      <c r="C49" s="17">
        <f t="shared" si="1"/>
        <v>999</v>
      </c>
      <c r="D49" s="18">
        <f t="shared" si="7"/>
        <v>42</v>
      </c>
      <c r="E49" s="10" t="str">
        <f>IF(AND(I49="SANTANDER TOTTA, SGPS, SA",'Intragroup liabilities'!F43="P_22"),"r0531 - o/w (part of) subordinated liabilities recognised as own funds",IF(AND(I49="Totta Seguros - Comp. Seg. Vida, SA.",'Intragroup liabilities'!F43="P_22"),"r0350 - Structured notes",IF(AND(AA49&lt;&gt;"No",'Intragroup liabilities'!F43="P_23"),"r0531 - o/w (part of) subordinated liabilities recognised as own funds",IF(AND(AA49="No",'Intragroup liabilities'!F43="P_23"),"r0120 - Secured liabilities - collateralized part (BRRD art. 44/2/b)",IF('Intragroup liabilities'!F43="C_31","r0511 - o/w capital instruments/share capital",IF('Intragroup liabilities'!F43="C_32","r0511 - o/w capital instruments/share capital",IF('Intragroup liabilities'!F43="C_33","r0512 - o/w instruments ranking pari passu with ordinary shares",IF(OR(ISNUMBER(SEARCH("ATLANTES",I49)),ISNUMBER(SEARCH("AZOR",I49)),ISNUMBER(SEARCH("HIPOTOTTA",I49)))=TRUE,"r0120 - Secured liabilities - collateralized part (BRRD art. 44/2/b)",IF(OR('Intragroup liabilities'!F43="P_27.1",'Intragroup liabilities'!F43="P_27.2",'Intragroup liabilities'!F43="P_24"),"r0390 - Non-financial liabilities",IF('Intragroup liabilities'!F43="P_30.1","r0170 - Employee liabilities (BRRD art. 44/2/g/i)",IF('Intragroup liabilities'!F43="P_30.3","r0390 - Non-financial liabilities",IF('Intragroup liabilities'!F43="C_36","r0511 - o/w capital instruments/share capital",IF(AND('Intragroup liabilities'!F43="P_20",IFERROR(VLOOKUP('Intragroup liabilities'!I43,'Auxiliar 210'!$B$18:$B$20,1,FALSE),0)&lt;&gt;0),"r0210 - Liabilities towards other entities of the resolution group (BRRD art. 44/2/h)",IF(AND('Intragroup liabilities'!F43="P_21",IFERROR(VLOOKUP('Intragroup liabilities'!I43,'Auxiliar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49" s="10" t="s">
        <v>153</v>
      </c>
      <c r="G49" s="10" t="str">
        <f t="shared" si="2"/>
        <v/>
      </c>
      <c r="H49" s="10" t="s">
        <v>32</v>
      </c>
      <c r="I49" s="10" t="s">
        <v>770</v>
      </c>
      <c r="J49" s="10" t="s">
        <v>769</v>
      </c>
      <c r="K49" s="10" t="s">
        <v>155</v>
      </c>
      <c r="L49" s="10" t="str">
        <f t="shared" si="3"/>
        <v>Sister</v>
      </c>
      <c r="M49" s="10" t="str">
        <f>IF(OR('Intragroup liabilities'!W43="x",'Intragroup liabilities'!W43="E"),"true","false")</f>
        <v>true</v>
      </c>
      <c r="N49" s="10" t="s">
        <v>470</v>
      </c>
      <c r="O49" s="10" t="s">
        <v>471</v>
      </c>
      <c r="P49" s="11">
        <v>87562.14</v>
      </c>
      <c r="Q49" s="11">
        <f>IF('Intragroup liabilities'!E43="",0,'Intragroup liabilities'!E43)</f>
        <v>0</v>
      </c>
      <c r="R49" s="10" t="str">
        <f>+IF('Intragroup liabilities'!C43="EURO","Euro",IF('Intragroup liabilities'!C43="LIBRA INGLESA"," US Dollar",""))</f>
        <v>Euro</v>
      </c>
      <c r="S49" s="10" t="str">
        <f>IF(OR('Intragroup liabilities'!F43="P_20",'Intragroup liabilities'!F43="P_21"),'Intragroup liabilities'!M43,CONCATENATE(RIGHT('Intragroup liabilities'!T43,4),"-",LEFT(RIGHT('Intragroup liabilities'!T43,7),2),"-",LEFT('Intragroup liabilities'!T43,2)))</f>
        <v>2022-12-31</v>
      </c>
      <c r="T49" s="20" t="str">
        <f t="shared" si="4"/>
        <v>2022-12-31</v>
      </c>
      <c r="U49" s="20" t="str">
        <f>IF(OR('Intragroup liabilities'!F43="P_20",'Intragroup liabilities'!F43="P_21"),'T 03.01'!T49,CONCATENATE(RIGHT('Intragroup liabilities'!U43,4),"-",LEFT(RIGHT('Intragroup liabilities'!U43,7),2),"-",LEFT('Intragroup liabilities'!U43,2)))</f>
        <v>2022-12-31</v>
      </c>
      <c r="V49" s="10" t="str">
        <f t="shared" si="5"/>
        <v>Unsecured</v>
      </c>
      <c r="W49" s="10">
        <v>0</v>
      </c>
      <c r="X49" s="10" t="s">
        <v>83</v>
      </c>
      <c r="Y49" s="10" t="str">
        <f t="shared" si="6"/>
        <v>Structured</v>
      </c>
      <c r="Z49" s="10"/>
      <c r="AA49" s="10" t="str">
        <f>IF('Intragroup liabilities'!Q43="GF2","Grandfathered T2",IF('Intragroup liabilities'!Q43="CET1","CET1","No"))</f>
        <v>No</v>
      </c>
      <c r="AB49" s="10">
        <f>IF('Intragroup liabilities'!R43="",0,'Intragroup liabilities'!R43)</f>
        <v>0</v>
      </c>
      <c r="AC49" s="13"/>
    </row>
    <row r="50" spans="2:29" ht="23.65" thickBot="1" x14ac:dyDescent="0.5">
      <c r="B50" s="2"/>
      <c r="C50" s="17">
        <f t="shared" si="1"/>
        <v>999</v>
      </c>
      <c r="D50" s="18">
        <f t="shared" si="7"/>
        <v>43</v>
      </c>
      <c r="E50" s="10" t="str">
        <f>IF(AND(I50="SANTANDER TOTTA, SGPS, SA",'Intragroup liabilities'!F44="P_22"),"r0531 - o/w (part of) subordinated liabilities recognised as own funds",IF(AND(I50="Totta Seguros - Comp. Seg. Vida, SA.",'Intragroup liabilities'!F44="P_22"),"r0350 - Structured notes",IF(AND(AA50&lt;&gt;"No",'Intragroup liabilities'!F44="P_23"),"r0531 - o/w (part of) subordinated liabilities recognised as own funds",IF(AND(AA50="No",'Intragroup liabilities'!F44="P_23"),"r0120 - Secured liabilities - collateralized part (BRRD art. 44/2/b)",IF('Intragroup liabilities'!F44="C_31","r0511 - o/w capital instruments/share capital",IF('Intragroup liabilities'!F44="C_32","r0511 - o/w capital instruments/share capital",IF('Intragroup liabilities'!F44="C_33","r0512 - o/w instruments ranking pari passu with ordinary shares",IF(OR(ISNUMBER(SEARCH("ATLANTES",I50)),ISNUMBER(SEARCH("AZOR",I50)),ISNUMBER(SEARCH("HIPOTOTTA",I50)))=TRUE,"r0120 - Secured liabilities - collateralized part (BRRD art. 44/2/b)",IF(OR('Intragroup liabilities'!F44="P_27.1",'Intragroup liabilities'!F44="P_27.2",'Intragroup liabilities'!F44="P_24"),"r0390 - Non-financial liabilities",IF('Intragroup liabilities'!F44="P_30.1","r0170 - Employee liabilities (BRRD art. 44/2/g/i)",IF('Intragroup liabilities'!F44="P_30.3","r0390 - Non-financial liabilities",IF('Intragroup liabilities'!F44="C_36","r0511 - o/w capital instruments/share capital",IF(AND('Intragroup liabilities'!F44="P_20",IFERROR(VLOOKUP('Intragroup liabilities'!I44,'Auxiliar 210'!$B$18:$B$20,1,FALSE),0)&lt;&gt;0),"r0210 - Liabilities towards other entities of the resolution group (BRRD art. 44/2/h)",IF(AND('Intragroup liabilities'!F44="P_21",IFERROR(VLOOKUP('Intragroup liabilities'!I44,'Auxiliar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0" s="10" t="s">
        <v>154</v>
      </c>
      <c r="G50" s="10" t="str">
        <f t="shared" si="2"/>
        <v>Rank 9 - Ranking in insolvency (master scale)</v>
      </c>
      <c r="H50" s="10" t="s">
        <v>639</v>
      </c>
      <c r="I50" s="10" t="s">
        <v>35</v>
      </c>
      <c r="J50" s="10" t="s">
        <v>37</v>
      </c>
      <c r="K50" s="10" t="s">
        <v>469</v>
      </c>
      <c r="L50" s="10" t="str">
        <f t="shared" si="3"/>
        <v>Sister</v>
      </c>
      <c r="M50" s="10" t="str">
        <f>IF(OR('Intragroup liabilities'!W44="x",'Intragroup liabilities'!W44="E"),"true","false")</f>
        <v>true</v>
      </c>
      <c r="N50" s="10" t="s">
        <v>470</v>
      </c>
      <c r="O50" s="10" t="s">
        <v>471</v>
      </c>
      <c r="P50" s="11">
        <v>1.83</v>
      </c>
      <c r="Q50" s="11">
        <f>IF('Intragroup liabilities'!E44="",0,'Intragroup liabilities'!E44)</f>
        <v>0</v>
      </c>
      <c r="R50" s="10" t="str">
        <f>+IF('Intragroup liabilities'!C44="EURO","Euro",IF('Intragroup liabilities'!C44="LIBRA INGLESA"," US Dollar",""))</f>
        <v>Euro</v>
      </c>
      <c r="S50" s="10" t="str">
        <f>IF(OR('Intragroup liabilities'!F44="P_20",'Intragroup liabilities'!F44="P_21"),'Intragroup liabilities'!M44,CONCATENATE(RIGHT('Intragroup liabilities'!T44,4),"-",LEFT(RIGHT('Intragroup liabilities'!T44,7),2),"-",LEFT('Intragroup liabilities'!T44,2)))</f>
        <v>--</v>
      </c>
      <c r="T50" s="20" t="str">
        <f t="shared" si="4"/>
        <v>--</v>
      </c>
      <c r="U50" s="20" t="str">
        <f>IF(OR('Intragroup liabilities'!F44="P_20",'Intragroup liabilities'!F44="P_21"),'T 03.01'!T50,CONCATENATE(RIGHT('Intragroup liabilities'!U44,4),"-",LEFT(RIGHT('Intragroup liabilities'!U44,7),2),"-",LEFT('Intragroup liabilities'!U44,2)))</f>
        <v>--</v>
      </c>
      <c r="V50" s="10" t="str">
        <f t="shared" si="5"/>
        <v>Unsecured</v>
      </c>
      <c r="W50" s="10">
        <v>0</v>
      </c>
      <c r="X50" s="10" t="s">
        <v>83</v>
      </c>
      <c r="Y50" s="10" t="str">
        <f t="shared" si="6"/>
        <v>Structured</v>
      </c>
      <c r="Z50" s="10"/>
      <c r="AA50" s="10" t="str">
        <f>IF('Intragroup liabilities'!Q44="GF2","Grandfathered T2",IF('Intragroup liabilities'!Q44="CET1","CET1","No"))</f>
        <v>No</v>
      </c>
      <c r="AB50" s="10">
        <f>IF('Intragroup liabilities'!R44="",0,'Intragroup liabilities'!R44)</f>
        <v>0</v>
      </c>
      <c r="AC50" s="13"/>
    </row>
    <row r="51" spans="2:29" ht="46.9" thickBot="1" x14ac:dyDescent="0.5">
      <c r="B51" s="2"/>
      <c r="C51" s="17">
        <f t="shared" si="1"/>
        <v>999</v>
      </c>
      <c r="D51" s="18">
        <f t="shared" si="7"/>
        <v>44</v>
      </c>
      <c r="E51" s="10" t="str">
        <f>IF(AND(I51="SANTANDER TOTTA, SGPS, SA",'Intragroup liabilities'!F45="P_22"),"r0531 - o/w (part of) subordinated liabilities recognised as own funds",IF(AND(I51="Totta Seguros - Comp. Seg. Vida, SA.",'Intragroup liabilities'!F45="P_22"),"r0350 - Structured notes",IF(AND(AA51&lt;&gt;"No",'Intragroup liabilities'!F45="P_23"),"r0531 - o/w (part of) subordinated liabilities recognised as own funds",IF(AND(AA51="No",'Intragroup liabilities'!F45="P_23"),"r0120 - Secured liabilities - collateralized part (BRRD art. 44/2/b)",IF('Intragroup liabilities'!F45="C_31","r0511 - o/w capital instruments/share capital",IF('Intragroup liabilities'!F45="C_32","r0511 - o/w capital instruments/share capital",IF('Intragroup liabilities'!F45="C_33","r0512 - o/w instruments ranking pari passu with ordinary shares",IF(OR(ISNUMBER(SEARCH("ATLANTES",I51)),ISNUMBER(SEARCH("AZOR",I51)),ISNUMBER(SEARCH("HIPOTOTTA",I51)))=TRUE,"r0120 - Secured liabilities - collateralized part (BRRD art. 44/2/b)",IF(OR('Intragroup liabilities'!F45="P_27.1",'Intragroup liabilities'!F45="P_27.2",'Intragroup liabilities'!F45="P_24"),"r0390 - Non-financial liabilities",IF('Intragroup liabilities'!F45="P_30.1","r0170 - Employee liabilities (BRRD art. 44/2/g/i)",IF('Intragroup liabilities'!F45="P_30.3","r0390 - Non-financial liabilities",IF('Intragroup liabilities'!F45="C_36","r0511 - o/w capital instruments/share capital",IF(AND('Intragroup liabilities'!F45="P_20",IFERROR(VLOOKUP('Intragroup liabilities'!I45,'Auxiliar 210'!$B$18:$B$20,1,FALSE),0)&lt;&gt;0),"r0210 - Liabilities towards other entities of the resolution group (BRRD art. 44/2/h)",IF(AND('Intragroup liabilities'!F45="P_21",IFERROR(VLOOKUP('Intragroup liabilities'!I45,'Auxiliar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1" s="10" t="s">
        <v>154</v>
      </c>
      <c r="G51" s="10" t="str">
        <f t="shared" si="2"/>
        <v/>
      </c>
      <c r="H51" s="10" t="s">
        <v>50</v>
      </c>
      <c r="I51" s="10" t="s">
        <v>53</v>
      </c>
      <c r="J51" s="10" t="s">
        <v>364</v>
      </c>
      <c r="K51" s="10" t="s">
        <v>469</v>
      </c>
      <c r="L51" s="10" t="str">
        <f t="shared" si="3"/>
        <v>Sister</v>
      </c>
      <c r="M51" s="10" t="str">
        <f>IF(OR('Intragroup liabilities'!W45="x",'Intragroup liabilities'!W45="E"),"true","false")</f>
        <v>true</v>
      </c>
      <c r="N51" s="10" t="s">
        <v>470</v>
      </c>
      <c r="O51" s="10" t="s">
        <v>471</v>
      </c>
      <c r="P51" s="11">
        <v>2000000</v>
      </c>
      <c r="Q51" s="11">
        <f>IF('Intragroup liabilities'!E45="",0,'Intragroup liabilities'!E45)</f>
        <v>138.33000000000001</v>
      </c>
      <c r="R51" s="10" t="str">
        <f>+IF('Intragroup liabilities'!C45="EURO","Euro",IF('Intragroup liabilities'!C45="LIBRA INGLESA"," US Dollar",""))</f>
        <v>Euro</v>
      </c>
      <c r="S51" s="10" t="str">
        <f>IF(OR('Intragroup liabilities'!F45="P_20",'Intragroup liabilities'!F45="P_21"),'Intragroup liabilities'!M45,CONCATENATE(RIGHT('Intragroup liabilities'!T45,4),"-",LEFT(RIGHT('Intragroup liabilities'!T45,7),2),"-",LEFT('Intragroup liabilities'!T45,2)))</f>
        <v>2022-12-31</v>
      </c>
      <c r="T51" s="20" t="str">
        <f t="shared" si="4"/>
        <v>2022-12-31</v>
      </c>
      <c r="U51" s="20" t="str">
        <f>IF(OR('Intragroup liabilities'!F45="P_20",'Intragroup liabilities'!F45="P_21"),'T 03.01'!T51,CONCATENATE(RIGHT('Intragroup liabilities'!U45,4),"-",LEFT(RIGHT('Intragroup liabilities'!U45,7),2),"-",LEFT('Intragroup liabilities'!U45,2)))</f>
        <v>2022-12-31</v>
      </c>
      <c r="V51" s="10" t="str">
        <f t="shared" si="5"/>
        <v>Unsecured</v>
      </c>
      <c r="W51" s="10">
        <v>0</v>
      </c>
      <c r="X51" s="10" t="s">
        <v>83</v>
      </c>
      <c r="Y51" s="10" t="str">
        <f t="shared" si="6"/>
        <v>Structured</v>
      </c>
      <c r="Z51" s="10"/>
      <c r="AA51" s="10" t="str">
        <f>IF('Intragroup liabilities'!Q45="GF2","Grandfathered T2",IF('Intragroup liabilities'!Q45="CET1","CET1","No"))</f>
        <v>No</v>
      </c>
      <c r="AB51" s="10">
        <f>IF('Intragroup liabilities'!R45="",0,'Intragroup liabilities'!R45)</f>
        <v>0</v>
      </c>
      <c r="AC51" s="13"/>
    </row>
    <row r="52" spans="2:29" ht="23.65" thickBot="1" x14ac:dyDescent="0.5">
      <c r="B52" s="2"/>
      <c r="C52" s="17">
        <f t="shared" si="1"/>
        <v>999</v>
      </c>
      <c r="D52" s="18">
        <f t="shared" si="7"/>
        <v>45</v>
      </c>
      <c r="E52" s="10" t="str">
        <f>IF(AND(I52="SANTANDER TOTTA, SGPS, SA",'Intragroup liabilities'!F46="P_22"),"r0531 - o/w (part of) subordinated liabilities recognised as own funds",IF(AND(I52="Totta Seguros - Comp. Seg. Vida, SA.",'Intragroup liabilities'!F46="P_22"),"r0350 - Structured notes",IF(AND(AA52&lt;&gt;"No",'Intragroup liabilities'!F46="P_23"),"r0531 - o/w (part of) subordinated liabilities recognised as own funds",IF(AND(AA52="No",'Intragroup liabilities'!F46="P_23"),"r0120 - Secured liabilities - collateralized part (BRRD art. 44/2/b)",IF('Intragroup liabilities'!F46="C_31","r0511 - o/w capital instruments/share capital",IF('Intragroup liabilities'!F46="C_32","r0511 - o/w capital instruments/share capital",IF('Intragroup liabilities'!F46="C_33","r0512 - o/w instruments ranking pari passu with ordinary shares",IF(OR(ISNUMBER(SEARCH("ATLANTES",I52)),ISNUMBER(SEARCH("AZOR",I52)),ISNUMBER(SEARCH("HIPOTOTTA",I52)))=TRUE,"r0120 - Secured liabilities - collateralized part (BRRD art. 44/2/b)",IF(OR('Intragroup liabilities'!F46="P_27.1",'Intragroup liabilities'!F46="P_27.2",'Intragroup liabilities'!F46="P_24"),"r0390 - Non-financial liabilities",IF('Intragroup liabilities'!F46="P_30.1","r0170 - Employee liabilities (BRRD art. 44/2/g/i)",IF('Intragroup liabilities'!F46="P_30.3","r0390 - Non-financial liabilities",IF('Intragroup liabilities'!F46="C_36","r0511 - o/w capital instruments/share capital",IF(AND('Intragroup liabilities'!F46="P_20",IFERROR(VLOOKUP('Intragroup liabilities'!I46,'Auxiliar 210'!$B$18:$B$20,1,FALSE),0)&lt;&gt;0),"r0210 - Liabilities towards other entities of the resolution group (BRRD art. 44/2/h)",IF(AND('Intragroup liabilities'!F46="P_21",IFERROR(VLOOKUP('Intragroup liabilities'!I46,'Auxiliar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2" s="10" t="s">
        <v>154</v>
      </c>
      <c r="G52" s="10" t="str">
        <f t="shared" si="2"/>
        <v>Rank 9 - Ranking in insolvency (master scale)</v>
      </c>
      <c r="H52" s="10" t="s">
        <v>32</v>
      </c>
      <c r="I52" s="10" t="s">
        <v>53</v>
      </c>
      <c r="J52" s="10" t="s">
        <v>364</v>
      </c>
      <c r="K52" s="10" t="s">
        <v>469</v>
      </c>
      <c r="L52" s="10" t="str">
        <f t="shared" si="3"/>
        <v>Sister</v>
      </c>
      <c r="M52" s="10" t="str">
        <f>IF(OR('Intragroup liabilities'!W46="x",'Intragroup liabilities'!W46="E"),"true","false")</f>
        <v>true</v>
      </c>
      <c r="N52" s="10" t="s">
        <v>470</v>
      </c>
      <c r="O52" s="10" t="s">
        <v>471</v>
      </c>
      <c r="P52" s="11">
        <v>1037.69</v>
      </c>
      <c r="Q52" s="11">
        <f>IF('Intragroup liabilities'!E46="",0,'Intragroup liabilities'!E46)</f>
        <v>0</v>
      </c>
      <c r="R52" s="10" t="str">
        <f>+IF('Intragroup liabilities'!C46="EURO","Euro",IF('Intragroup liabilities'!C46="LIBRA INGLESA"," US Dollar",""))</f>
        <v>Euro</v>
      </c>
      <c r="S52" s="10" t="str">
        <f>IF(OR('Intragroup liabilities'!F46="P_20",'Intragroup liabilities'!F46="P_21"),'Intragroup liabilities'!M46,CONCATENATE(RIGHT('Intragroup liabilities'!T46,4),"-",LEFT(RIGHT('Intragroup liabilities'!T46,7),2),"-",LEFT('Intragroup liabilities'!T46,2)))</f>
        <v>--</v>
      </c>
      <c r="T52" s="20" t="str">
        <f t="shared" si="4"/>
        <v>--</v>
      </c>
      <c r="U52" s="20" t="str">
        <f>IF(OR('Intragroup liabilities'!F46="P_20",'Intragroup liabilities'!F46="P_21"),'T 03.01'!T52,CONCATENATE(RIGHT('Intragroup liabilities'!U46,4),"-",LEFT(RIGHT('Intragroup liabilities'!U46,7),2),"-",LEFT('Intragroup liabilities'!U46,2)))</f>
        <v>--</v>
      </c>
      <c r="V52" s="10" t="str">
        <f t="shared" si="5"/>
        <v>Unsecured</v>
      </c>
      <c r="W52" s="10">
        <v>0</v>
      </c>
      <c r="X52" s="10" t="s">
        <v>83</v>
      </c>
      <c r="Y52" s="10" t="str">
        <f t="shared" si="6"/>
        <v>Structured</v>
      </c>
      <c r="Z52" s="10"/>
      <c r="AA52" s="10" t="str">
        <f>IF('Intragroup liabilities'!Q46="GF2","Grandfathered T2",IF('Intragroup liabilities'!Q46="CET1","CET1","No"))</f>
        <v>No</v>
      </c>
      <c r="AB52" s="10">
        <f>IF('Intragroup liabilities'!R46="",0,'Intragroup liabilities'!R46)</f>
        <v>0</v>
      </c>
      <c r="AC52" s="13"/>
    </row>
    <row r="53" spans="2:29" ht="46.9" thickBot="1" x14ac:dyDescent="0.5">
      <c r="B53" s="2"/>
      <c r="C53" s="17">
        <f t="shared" si="1"/>
        <v>999</v>
      </c>
      <c r="D53" s="18">
        <f t="shared" si="7"/>
        <v>46</v>
      </c>
      <c r="E53" s="10" t="str">
        <f>IF(AND(I53="SANTANDER TOTTA, SGPS, SA",'Intragroup liabilities'!F47="P_22"),"r0531 - o/w (part of) subordinated liabilities recognised as own funds",IF(AND(I53="Totta Seguros - Comp. Seg. Vida, SA.",'Intragroup liabilities'!F47="P_22"),"r0350 - Structured notes",IF(AND(AA53&lt;&gt;"No",'Intragroup liabilities'!F47="P_23"),"r0531 - o/w (part of) subordinated liabilities recognised as own funds",IF(AND(AA53="No",'Intragroup liabilities'!F47="P_23"),"r0120 - Secured liabilities - collateralized part (BRRD art. 44/2/b)",IF('Intragroup liabilities'!F47="C_31","r0511 - o/w capital instruments/share capital",IF('Intragroup liabilities'!F47="C_32","r0511 - o/w capital instruments/share capital",IF('Intragroup liabilities'!F47="C_33","r0512 - o/w instruments ranking pari passu with ordinary shares",IF(OR(ISNUMBER(SEARCH("ATLANTES",I53)),ISNUMBER(SEARCH("AZOR",I53)),ISNUMBER(SEARCH("HIPOTOTTA",I53)))=TRUE,"r0120 - Secured liabilities - collateralized part (BRRD art. 44/2/b)",IF(OR('Intragroup liabilities'!F47="P_27.1",'Intragroup liabilities'!F47="P_27.2",'Intragroup liabilities'!F47="P_24"),"r0390 - Non-financial liabilities",IF('Intragroup liabilities'!F47="P_30.1","r0170 - Employee liabilities (BRRD art. 44/2/g/i)",IF('Intragroup liabilities'!F47="P_30.3","r0390 - Non-financial liabilities",IF('Intragroup liabilities'!F47="C_36","r0511 - o/w capital instruments/share capital",IF(AND('Intragroup liabilities'!F47="P_20",IFERROR(VLOOKUP('Intragroup liabilities'!I47,'Auxiliar 210'!$B$18:$B$20,1,FALSE),0)&lt;&gt;0),"r0210 - Liabilities towards other entities of the resolution group (BRRD art. 44/2/h)",IF(AND('Intragroup liabilities'!F47="P_21",IFERROR(VLOOKUP('Intragroup liabilities'!I47,'Auxiliar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3" s="10" t="s">
        <v>154</v>
      </c>
      <c r="G53" s="10" t="str">
        <f t="shared" si="2"/>
        <v/>
      </c>
      <c r="H53" s="10" t="s">
        <v>46</v>
      </c>
      <c r="I53" s="10" t="s">
        <v>53</v>
      </c>
      <c r="J53" s="10" t="s">
        <v>364</v>
      </c>
      <c r="K53" s="10" t="s">
        <v>469</v>
      </c>
      <c r="L53" s="10" t="str">
        <f t="shared" si="3"/>
        <v>Sister</v>
      </c>
      <c r="M53" s="10" t="str">
        <f>IF(OR('Intragroup liabilities'!W47="x",'Intragroup liabilities'!W47="E"),"true","false")</f>
        <v>true</v>
      </c>
      <c r="N53" s="10" t="s">
        <v>470</v>
      </c>
      <c r="O53" s="10" t="s">
        <v>471</v>
      </c>
      <c r="P53" s="11">
        <v>2000000</v>
      </c>
      <c r="Q53" s="11">
        <f>IF('Intragroup liabilities'!E47="",0,'Intragroup liabilities'!E47)</f>
        <v>138.33000000000001</v>
      </c>
      <c r="R53" s="10" t="str">
        <f>+IF('Intragroup liabilities'!C47="EURO","Euro",IF('Intragroup liabilities'!C47="LIBRA INGLESA"," US Dollar",""))</f>
        <v>Euro</v>
      </c>
      <c r="S53" s="10" t="str">
        <f>IF(OR('Intragroup liabilities'!F47="P_20",'Intragroup liabilities'!F47="P_21"),'Intragroup liabilities'!M47,CONCATENATE(RIGHT('Intragroup liabilities'!T47,4),"-",LEFT(RIGHT('Intragroup liabilities'!T47,7),2),"-",LEFT('Intragroup liabilities'!T47,2)))</f>
        <v>2022-12-31</v>
      </c>
      <c r="T53" s="20" t="str">
        <f t="shared" si="4"/>
        <v>2022-12-31</v>
      </c>
      <c r="U53" s="20" t="str">
        <f>IF(OR('Intragroup liabilities'!F47="P_20",'Intragroup liabilities'!F47="P_21"),'T 03.01'!T53,CONCATENATE(RIGHT('Intragroup liabilities'!U47,4),"-",LEFT(RIGHT('Intragroup liabilities'!U47,7),2),"-",LEFT('Intragroup liabilities'!U47,2)))</f>
        <v>2022-12-31</v>
      </c>
      <c r="V53" s="10" t="str">
        <f t="shared" si="5"/>
        <v>Unsecured</v>
      </c>
      <c r="W53" s="10">
        <v>0</v>
      </c>
      <c r="X53" s="10" t="s">
        <v>83</v>
      </c>
      <c r="Y53" s="10" t="str">
        <f t="shared" si="6"/>
        <v>Structured</v>
      </c>
      <c r="Z53" s="10"/>
      <c r="AA53" s="10" t="str">
        <f>IF('Intragroup liabilities'!Q47="GF2","Grandfathered T2",IF('Intragroup liabilities'!Q47="CET1","CET1","No"))</f>
        <v>No</v>
      </c>
      <c r="AB53" s="10">
        <f>IF('Intragroup liabilities'!R47="",0,'Intragroup liabilities'!R47)</f>
        <v>0</v>
      </c>
      <c r="AC53" s="13"/>
    </row>
    <row r="54" spans="2:29" ht="46.9" thickBot="1" x14ac:dyDescent="0.5">
      <c r="B54" s="2"/>
      <c r="C54" s="17">
        <f t="shared" si="1"/>
        <v>999</v>
      </c>
      <c r="D54" s="18">
        <f t="shared" si="7"/>
        <v>47</v>
      </c>
      <c r="E54" s="10" t="str">
        <f>IF(AND(I54="SANTANDER TOTTA, SGPS, SA",'Intragroup liabilities'!F48="P_22"),"r0531 - o/w (part of) subordinated liabilities recognised as own funds",IF(AND(I54="Totta Seguros - Comp. Seg. Vida, SA.",'Intragroup liabilities'!F48="P_22"),"r0350 - Structured notes",IF(AND(AA54&lt;&gt;"No",'Intragroup liabilities'!F48="P_23"),"r0531 - o/w (part of) subordinated liabilities recognised as own funds",IF(AND(AA54="No",'Intragroup liabilities'!F48="P_23"),"r0120 - Secured liabilities - collateralized part (BRRD art. 44/2/b)",IF('Intragroup liabilities'!F48="C_31","r0511 - o/w capital instruments/share capital",IF('Intragroup liabilities'!F48="C_32","r0511 - o/w capital instruments/share capital",IF('Intragroup liabilities'!F48="C_33","r0512 - o/w instruments ranking pari passu with ordinary shares",IF(OR(ISNUMBER(SEARCH("ATLANTES",I54)),ISNUMBER(SEARCH("AZOR",I54)),ISNUMBER(SEARCH("HIPOTOTTA",I54)))=TRUE,"r0120 - Secured liabilities - collateralized part (BRRD art. 44/2/b)",IF(OR('Intragroup liabilities'!F48="P_27.1",'Intragroup liabilities'!F48="P_27.2",'Intragroup liabilities'!F48="P_24"),"r0390 - Non-financial liabilities",IF('Intragroup liabilities'!F48="P_30.1","r0170 - Employee liabilities (BRRD art. 44/2/g/i)",IF('Intragroup liabilities'!F48="P_30.3","r0390 - Non-financial liabilities",IF('Intragroup liabilities'!F48="C_36","r0511 - o/w capital instruments/share capital",IF(AND('Intragroup liabilities'!F48="P_20",IFERROR(VLOOKUP('Intragroup liabilities'!I48,'Auxiliar 210'!$B$18:$B$20,1,FALSE),0)&lt;&gt;0),"r0210 - Liabilities towards other entities of the resolution group (BRRD art. 44/2/h)",IF(AND('Intragroup liabilities'!F48="P_21",IFERROR(VLOOKUP('Intragroup liabilities'!I48,'Auxiliar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4" s="10" t="s">
        <v>154</v>
      </c>
      <c r="G54" s="10" t="str">
        <f t="shared" si="2"/>
        <v/>
      </c>
      <c r="H54" s="10" t="s">
        <v>1451</v>
      </c>
      <c r="I54" s="10" t="s">
        <v>53</v>
      </c>
      <c r="J54" s="10" t="s">
        <v>364</v>
      </c>
      <c r="K54" s="10" t="s">
        <v>469</v>
      </c>
      <c r="L54" s="10" t="str">
        <f t="shared" si="3"/>
        <v>Sister</v>
      </c>
      <c r="M54" s="10" t="str">
        <f>IF(OR('Intragroup liabilities'!W48="x",'Intragroup liabilities'!W48="E"),"true","false")</f>
        <v>true</v>
      </c>
      <c r="N54" s="10" t="s">
        <v>470</v>
      </c>
      <c r="O54" s="10" t="s">
        <v>471</v>
      </c>
      <c r="P54" s="11">
        <v>2000000</v>
      </c>
      <c r="Q54" s="11">
        <f>IF('Intragroup liabilities'!E48="",0,'Intragroup liabilities'!E48)</f>
        <v>98.33</v>
      </c>
      <c r="R54" s="10" t="str">
        <f>+IF('Intragroup liabilities'!C48="EURO","Euro",IF('Intragroup liabilities'!C48="LIBRA INGLESA"," US Dollar",""))</f>
        <v>Euro</v>
      </c>
      <c r="S54" s="10" t="str">
        <f>IF(OR('Intragroup liabilities'!F48="P_20",'Intragroup liabilities'!F48="P_21"),'Intragroup liabilities'!M48,CONCATENATE(RIGHT('Intragroup liabilities'!T48,4),"-",LEFT(RIGHT('Intragroup liabilities'!T48,7),2),"-",LEFT('Intragroup liabilities'!T48,2)))</f>
        <v>2022-12-31</v>
      </c>
      <c r="T54" s="20" t="str">
        <f t="shared" si="4"/>
        <v>2022-12-31</v>
      </c>
      <c r="U54" s="20" t="str">
        <f>IF(OR('Intragroup liabilities'!F48="P_20",'Intragroup liabilities'!F48="P_21"),'T 03.01'!T54,CONCATENATE(RIGHT('Intragroup liabilities'!U48,4),"-",LEFT(RIGHT('Intragroup liabilities'!U48,7),2),"-",LEFT('Intragroup liabilities'!U48,2)))</f>
        <v>2022-12-31</v>
      </c>
      <c r="V54" s="10" t="str">
        <f t="shared" si="5"/>
        <v>Unsecured</v>
      </c>
      <c r="W54" s="10">
        <v>0</v>
      </c>
      <c r="X54" s="10" t="s">
        <v>83</v>
      </c>
      <c r="Y54" s="10" t="str">
        <f t="shared" si="6"/>
        <v>Structured</v>
      </c>
      <c r="Z54" s="10"/>
      <c r="AA54" s="10" t="str">
        <f>IF('Intragroup liabilities'!Q48="GF2","Grandfathered T2",IF('Intragroup liabilities'!Q48="CET1","CET1","No"))</f>
        <v>No</v>
      </c>
      <c r="AB54" s="10">
        <f>IF('Intragroup liabilities'!R48="",0,'Intragroup liabilities'!R48)</f>
        <v>0</v>
      </c>
      <c r="AC54" s="13"/>
    </row>
    <row r="55" spans="2:29" ht="23.65" thickBot="1" x14ac:dyDescent="0.5">
      <c r="B55" s="2"/>
      <c r="C55" s="17">
        <f t="shared" si="1"/>
        <v>999</v>
      </c>
      <c r="D55" s="18">
        <f t="shared" si="7"/>
        <v>48</v>
      </c>
      <c r="E55" s="10" t="str">
        <f>IF(AND(I55="SANTANDER TOTTA, SGPS, SA",'Intragroup liabilities'!F49="P_22"),"r0531 - o/w (part of) subordinated liabilities recognised as own funds",IF(AND(I55="Totta Seguros - Comp. Seg. Vida, SA.",'Intragroup liabilities'!F49="P_22"),"r0350 - Structured notes",IF(AND(AA55&lt;&gt;"No",'Intragroup liabilities'!F49="P_23"),"r0531 - o/w (part of) subordinated liabilities recognised as own funds",IF(AND(AA55="No",'Intragroup liabilities'!F49="P_23"),"r0120 - Secured liabilities - collateralized part (BRRD art. 44/2/b)",IF('Intragroup liabilities'!F49="C_31","r0511 - o/w capital instruments/share capital",IF('Intragroup liabilities'!F49="C_32","r0511 - o/w capital instruments/share capital",IF('Intragroup liabilities'!F49="C_33","r0512 - o/w instruments ranking pari passu with ordinary shares",IF(OR(ISNUMBER(SEARCH("ATLANTES",I55)),ISNUMBER(SEARCH("AZOR",I55)),ISNUMBER(SEARCH("HIPOTOTTA",I55)))=TRUE,"r0120 - Secured liabilities - collateralized part (BRRD art. 44/2/b)",IF(OR('Intragroup liabilities'!F49="P_27.1",'Intragroup liabilities'!F49="P_27.2",'Intragroup liabilities'!F49="P_24"),"r0390 - Non-financial liabilities",IF('Intragroup liabilities'!F49="P_30.1","r0170 - Employee liabilities (BRRD art. 44/2/g/i)",IF('Intragroup liabilities'!F49="P_30.3","r0390 - Non-financial liabilities",IF('Intragroup liabilities'!F49="C_36","r0511 - o/w capital instruments/share capital",IF(AND('Intragroup liabilities'!F49="P_20",IFERROR(VLOOKUP('Intragroup liabilities'!I49,'Auxiliar 210'!$B$18:$B$20,1,FALSE),0)&lt;&gt;0),"r0210 - Liabilities towards other entities of the resolution group (BRRD art. 44/2/h)",IF(AND('Intragroup liabilities'!F49="P_21",IFERROR(VLOOKUP('Intragroup liabilities'!I49,'Auxiliar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5" s="10" t="s">
        <v>154</v>
      </c>
      <c r="G55" s="10" t="str">
        <f t="shared" si="2"/>
        <v>Rank 9 - Ranking in insolvency (master scale)</v>
      </c>
      <c r="H55" s="10" t="s">
        <v>560</v>
      </c>
      <c r="I55" s="10" t="s">
        <v>53</v>
      </c>
      <c r="J55" s="10" t="s">
        <v>364</v>
      </c>
      <c r="K55" s="10" t="s">
        <v>469</v>
      </c>
      <c r="L55" s="10" t="str">
        <f t="shared" si="3"/>
        <v>Sister</v>
      </c>
      <c r="M55" s="10" t="str">
        <f>IF(OR('Intragroup liabilities'!W49="x",'Intragroup liabilities'!W49="E"),"true","false")</f>
        <v>true</v>
      </c>
      <c r="N55" s="10" t="s">
        <v>470</v>
      </c>
      <c r="O55" s="10" t="s">
        <v>471</v>
      </c>
      <c r="P55" s="11">
        <v>104.92</v>
      </c>
      <c r="Q55" s="11">
        <f>IF('Intragroup liabilities'!E49="",0,'Intragroup liabilities'!E49)</f>
        <v>0</v>
      </c>
      <c r="R55" s="10" t="str">
        <f>+IF('Intragroup liabilities'!C49="EURO","Euro",IF('Intragroup liabilities'!C49="LIBRA INGLESA"," US Dollar",""))</f>
        <v>Euro</v>
      </c>
      <c r="S55" s="10" t="str">
        <f>IF(OR('Intragroup liabilities'!F49="P_20",'Intragroup liabilities'!F49="P_21"),'Intragroup liabilities'!M49,CONCATENATE(RIGHT('Intragroup liabilities'!T49,4),"-",LEFT(RIGHT('Intragroup liabilities'!T49,7),2),"-",LEFT('Intragroup liabilities'!T49,2)))</f>
        <v>--</v>
      </c>
      <c r="T55" s="20" t="str">
        <f t="shared" si="4"/>
        <v>--</v>
      </c>
      <c r="U55" s="20" t="str">
        <f>IF(OR('Intragroup liabilities'!F49="P_20",'Intragroup liabilities'!F49="P_21"),'T 03.01'!T55,CONCATENATE(RIGHT('Intragroup liabilities'!U49,4),"-",LEFT(RIGHT('Intragroup liabilities'!U49,7),2),"-",LEFT('Intragroup liabilities'!U49,2)))</f>
        <v>--</v>
      </c>
      <c r="V55" s="10" t="str">
        <f t="shared" si="5"/>
        <v>Unsecured</v>
      </c>
      <c r="W55" s="10">
        <v>0</v>
      </c>
      <c r="X55" s="10" t="s">
        <v>83</v>
      </c>
      <c r="Y55" s="10" t="str">
        <f t="shared" si="6"/>
        <v>Structured</v>
      </c>
      <c r="Z55" s="10"/>
      <c r="AA55" s="10" t="str">
        <f>IF('Intragroup liabilities'!Q49="GF2","Grandfathered T2",IF('Intragroup liabilities'!Q49="CET1","CET1","No"))</f>
        <v>No</v>
      </c>
      <c r="AB55" s="10">
        <f>IF('Intragroup liabilities'!R49="",0,'Intragroup liabilities'!R49)</f>
        <v>0</v>
      </c>
      <c r="AC55" s="13"/>
    </row>
    <row r="56" spans="2:29" ht="46.9" thickBot="1" x14ac:dyDescent="0.5">
      <c r="B56" s="2"/>
      <c r="C56" s="17">
        <f t="shared" si="1"/>
        <v>999</v>
      </c>
      <c r="D56" s="18">
        <f t="shared" si="7"/>
        <v>49</v>
      </c>
      <c r="E56" s="10" t="str">
        <f>IF(AND(I56="SANTANDER TOTTA, SGPS, SA",'Intragroup liabilities'!F50="P_22"),"r0531 - o/w (part of) subordinated liabilities recognised as own funds",IF(AND(I56="Totta Seguros - Comp. Seg. Vida, SA.",'Intragroup liabilities'!F50="P_22"),"r0350 - Structured notes",IF(AND(AA56&lt;&gt;"No",'Intragroup liabilities'!F50="P_23"),"r0531 - o/w (part of) subordinated liabilities recognised as own funds",IF(AND(AA56="No",'Intragroup liabilities'!F50="P_23"),"r0120 - Secured liabilities - collateralized part (BRRD art. 44/2/b)",IF('Intragroup liabilities'!F50="C_31","r0511 - o/w capital instruments/share capital",IF('Intragroup liabilities'!F50="C_32","r0511 - o/w capital instruments/share capital",IF('Intragroup liabilities'!F50="C_33","r0512 - o/w instruments ranking pari passu with ordinary shares",IF(OR(ISNUMBER(SEARCH("ATLANTES",I56)),ISNUMBER(SEARCH("AZOR",I56)),ISNUMBER(SEARCH("HIPOTOTTA",I56)))=TRUE,"r0120 - Secured liabilities - collateralized part (BRRD art. 44/2/b)",IF(OR('Intragroup liabilities'!F50="P_27.1",'Intragroup liabilities'!F50="P_27.2",'Intragroup liabilities'!F50="P_24"),"r0390 - Non-financial liabilities",IF('Intragroup liabilities'!F50="P_30.1","r0170 - Employee liabilities (BRRD art. 44/2/g/i)",IF('Intragroup liabilities'!F50="P_30.3","r0390 - Non-financial liabilities",IF('Intragroup liabilities'!F50="C_36","r0511 - o/w capital instruments/share capital",IF(AND('Intragroup liabilities'!F50="P_20",IFERROR(VLOOKUP('Intragroup liabilities'!I50,'Auxiliar 210'!$B$18:$B$20,1,FALSE),0)&lt;&gt;0),"r0210 - Liabilities towards other entities of the resolution group (BRRD art. 44/2/h)",IF(AND('Intragroup liabilities'!F50="P_21",IFERROR(VLOOKUP('Intragroup liabilities'!I50,'Auxiliar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6" s="10" t="s">
        <v>154</v>
      </c>
      <c r="G56" s="10" t="str">
        <f t="shared" si="2"/>
        <v/>
      </c>
      <c r="H56" s="10" t="s">
        <v>1453</v>
      </c>
      <c r="I56" s="10" t="s">
        <v>53</v>
      </c>
      <c r="J56" s="10" t="s">
        <v>364</v>
      </c>
      <c r="K56" s="10" t="s">
        <v>469</v>
      </c>
      <c r="L56" s="10" t="str">
        <f t="shared" si="3"/>
        <v>Sister</v>
      </c>
      <c r="M56" s="10" t="str">
        <f>IF(OR('Intragroup liabilities'!W50="x",'Intragroup liabilities'!W50="E"),"true","false")</f>
        <v>true</v>
      </c>
      <c r="N56" s="10" t="s">
        <v>470</v>
      </c>
      <c r="O56" s="10" t="s">
        <v>471</v>
      </c>
      <c r="P56" s="11">
        <v>1000000</v>
      </c>
      <c r="Q56" s="11">
        <f>IF('Intragroup liabilities'!E50="",0,'Intragroup liabilities'!E50)</f>
        <v>49.17</v>
      </c>
      <c r="R56" s="10" t="str">
        <f>+IF('Intragroup liabilities'!C50="EURO","Euro",IF('Intragroup liabilities'!C50="LIBRA INGLESA"," US Dollar",""))</f>
        <v>Euro</v>
      </c>
      <c r="S56" s="10" t="str">
        <f>IF(OR('Intragroup liabilities'!F50="P_20",'Intragroup liabilities'!F50="P_21"),'Intragroup liabilities'!M50,CONCATENATE(RIGHT('Intragroup liabilities'!T50,4),"-",LEFT(RIGHT('Intragroup liabilities'!T50,7),2),"-",LEFT('Intragroup liabilities'!T50,2)))</f>
        <v>2022-12-31</v>
      </c>
      <c r="T56" s="20" t="str">
        <f t="shared" si="4"/>
        <v>2022-12-31</v>
      </c>
      <c r="U56" s="20" t="str">
        <f>IF(OR('Intragroup liabilities'!F50="P_20",'Intragroup liabilities'!F50="P_21"),'T 03.01'!T56,CONCATENATE(RIGHT('Intragroup liabilities'!U50,4),"-",LEFT(RIGHT('Intragroup liabilities'!U50,7),2),"-",LEFT('Intragroup liabilities'!U50,2)))</f>
        <v>2022-12-31</v>
      </c>
      <c r="V56" s="10" t="str">
        <f t="shared" si="5"/>
        <v>Unsecured</v>
      </c>
      <c r="W56" s="10">
        <v>0</v>
      </c>
      <c r="X56" s="10" t="s">
        <v>83</v>
      </c>
      <c r="Y56" s="10" t="str">
        <f t="shared" si="6"/>
        <v>Structured</v>
      </c>
      <c r="Z56" s="10"/>
      <c r="AA56" s="10" t="str">
        <f>IF('Intragroup liabilities'!Q50="GF2","Grandfathered T2",IF('Intragroup liabilities'!Q50="CET1","CET1","No"))</f>
        <v>No</v>
      </c>
      <c r="AB56" s="10">
        <f>IF('Intragroup liabilities'!R50="",0,'Intragroup liabilities'!R50)</f>
        <v>0</v>
      </c>
      <c r="AC56" s="13"/>
    </row>
    <row r="57" spans="2:29" ht="46.9" thickBot="1" x14ac:dyDescent="0.5">
      <c r="B57" s="2"/>
      <c r="C57" s="17">
        <f t="shared" si="1"/>
        <v>999</v>
      </c>
      <c r="D57" s="18">
        <f t="shared" si="7"/>
        <v>50</v>
      </c>
      <c r="E57" s="10" t="str">
        <f>IF(AND(I57="SANTANDER TOTTA, SGPS, SA",'Intragroup liabilities'!F51="P_22"),"r0531 - o/w (part of) subordinated liabilities recognised as own funds",IF(AND(I57="Totta Seguros - Comp. Seg. Vida, SA.",'Intragroup liabilities'!F51="P_22"),"r0350 - Structured notes",IF(AND(AA57&lt;&gt;"No",'Intragroup liabilities'!F51="P_23"),"r0531 - o/w (part of) subordinated liabilities recognised as own funds",IF(AND(AA57="No",'Intragroup liabilities'!F51="P_23"),"r0120 - Secured liabilities - collateralized part (BRRD art. 44/2/b)",IF('Intragroup liabilities'!F51="C_31","r0511 - o/w capital instruments/share capital",IF('Intragroup liabilities'!F51="C_32","r0511 - o/w capital instruments/share capital",IF('Intragroup liabilities'!F51="C_33","r0512 - o/w instruments ranking pari passu with ordinary shares",IF(OR(ISNUMBER(SEARCH("ATLANTES",I57)),ISNUMBER(SEARCH("AZOR",I57)),ISNUMBER(SEARCH("HIPOTOTTA",I57)))=TRUE,"r0120 - Secured liabilities - collateralized part (BRRD art. 44/2/b)",IF(OR('Intragroup liabilities'!F51="P_27.1",'Intragroup liabilities'!F51="P_27.2",'Intragroup liabilities'!F51="P_24"),"r0390 - Non-financial liabilities",IF('Intragroup liabilities'!F51="P_30.1","r0170 - Employee liabilities (BRRD art. 44/2/g/i)",IF('Intragroup liabilities'!F51="P_30.3","r0390 - Non-financial liabilities",IF('Intragroup liabilities'!F51="C_36","r0511 - o/w capital instruments/share capital",IF(AND('Intragroup liabilities'!F51="P_20",IFERROR(VLOOKUP('Intragroup liabilities'!I51,'Auxiliar 210'!$B$18:$B$20,1,FALSE),0)&lt;&gt;0),"r0210 - Liabilities towards other entities of the resolution group (BRRD art. 44/2/h)",IF(AND('Intragroup liabilities'!F51="P_21",IFERROR(VLOOKUP('Intragroup liabilities'!I51,'Auxiliar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7" s="10" t="s">
        <v>154</v>
      </c>
      <c r="G57" s="10" t="str">
        <f t="shared" si="2"/>
        <v/>
      </c>
      <c r="H57" s="10" t="s">
        <v>32</v>
      </c>
      <c r="I57" s="10" t="s">
        <v>64</v>
      </c>
      <c r="J57" s="10" t="s">
        <v>458</v>
      </c>
      <c r="K57" s="10" t="s">
        <v>469</v>
      </c>
      <c r="L57" s="10" t="str">
        <f t="shared" si="3"/>
        <v>Sister</v>
      </c>
      <c r="M57" s="10" t="str">
        <f>IF(OR('Intragroup liabilities'!W51="x",'Intragroup liabilities'!W51="E"),"true","false")</f>
        <v>true</v>
      </c>
      <c r="N57" s="10" t="s">
        <v>470</v>
      </c>
      <c r="O57" s="10" t="s">
        <v>471</v>
      </c>
      <c r="P57" s="11">
        <v>2634301.7799999998</v>
      </c>
      <c r="Q57" s="11">
        <f>IF('Intragroup liabilities'!E51="",0,'Intragroup liabilities'!E51)</f>
        <v>0</v>
      </c>
      <c r="R57" s="10" t="str">
        <f>+IF('Intragroup liabilities'!C51="EURO","Euro",IF('Intragroup liabilities'!C51="LIBRA INGLESA"," US Dollar",""))</f>
        <v>Euro</v>
      </c>
      <c r="S57" s="10" t="str">
        <f>IF(OR('Intragroup liabilities'!F51="P_20",'Intragroup liabilities'!F51="P_21"),'Intragroup liabilities'!M51,CONCATENATE(RIGHT('Intragroup liabilities'!T51,4),"-",LEFT(RIGHT('Intragroup liabilities'!T51,7),2),"-",LEFT('Intragroup liabilities'!T51,2)))</f>
        <v>2022-12-31</v>
      </c>
      <c r="T57" s="20" t="str">
        <f t="shared" si="4"/>
        <v>2022-12-31</v>
      </c>
      <c r="U57" s="20" t="str">
        <f>IF(OR('Intragroup liabilities'!F51="P_20",'Intragroup liabilities'!F51="P_21"),'T 03.01'!T57,CONCATENATE(RIGHT('Intragroup liabilities'!U51,4),"-",LEFT(RIGHT('Intragroup liabilities'!U51,7),2),"-",LEFT('Intragroup liabilities'!U51,2)))</f>
        <v>2022-12-31</v>
      </c>
      <c r="V57" s="10" t="str">
        <f t="shared" si="5"/>
        <v>Unsecured</v>
      </c>
      <c r="W57" s="10">
        <v>0</v>
      </c>
      <c r="X57" s="10" t="s">
        <v>83</v>
      </c>
      <c r="Y57" s="10" t="str">
        <f t="shared" si="6"/>
        <v>Structured</v>
      </c>
      <c r="Z57" s="10"/>
      <c r="AA57" s="10" t="str">
        <f>IF('Intragroup liabilities'!Q51="GF2","Grandfathered T2",IF('Intragroup liabilities'!Q51="CET1","CET1","No"))</f>
        <v>No</v>
      </c>
      <c r="AB57" s="10">
        <f>IF('Intragroup liabilities'!R51="",0,'Intragroup liabilities'!R51)</f>
        <v>0</v>
      </c>
      <c r="AC57" s="13"/>
    </row>
    <row r="58" spans="2:29" ht="46.9" thickBot="1" x14ac:dyDescent="0.5">
      <c r="B58" s="2"/>
      <c r="C58" s="17">
        <f t="shared" si="1"/>
        <v>999</v>
      </c>
      <c r="D58" s="18">
        <f t="shared" si="7"/>
        <v>51</v>
      </c>
      <c r="E58" s="10" t="str">
        <f>IF(AND(I58="SANTANDER TOTTA, SGPS, SA",'Intragroup liabilities'!F52="P_22"),"r0531 - o/w (part of) subordinated liabilities recognised as own funds",IF(AND(I58="Totta Seguros - Comp. Seg. Vida, SA.",'Intragroup liabilities'!F52="P_22"),"r0350 - Structured notes",IF(AND(AA58&lt;&gt;"No",'Intragroup liabilities'!F52="P_23"),"r0531 - o/w (part of) subordinated liabilities recognised as own funds",IF(AND(AA58="No",'Intragroup liabilities'!F52="P_23"),"r0120 - Secured liabilities - collateralized part (BRRD art. 44/2/b)",IF('Intragroup liabilities'!F52="C_31","r0511 - o/w capital instruments/share capital",IF('Intragroup liabilities'!F52="C_32","r0511 - o/w capital instruments/share capital",IF('Intragroup liabilities'!F52="C_33","r0512 - o/w instruments ranking pari passu with ordinary shares",IF(OR(ISNUMBER(SEARCH("ATLANTES",I58)),ISNUMBER(SEARCH("AZOR",I58)),ISNUMBER(SEARCH("HIPOTOTTA",I58)))=TRUE,"r0120 - Secured liabilities - collateralized part (BRRD art. 44/2/b)",IF(OR('Intragroup liabilities'!F52="P_27.1",'Intragroup liabilities'!F52="P_27.2",'Intragroup liabilities'!F52="P_24"),"r0390 - Non-financial liabilities",IF('Intragroup liabilities'!F52="P_30.1","r0170 - Employee liabilities (BRRD art. 44/2/g/i)",IF('Intragroup liabilities'!F52="P_30.3","r0390 - Non-financial liabilities",IF('Intragroup liabilities'!F52="C_36","r0511 - o/w capital instruments/share capital",IF(AND('Intragroup liabilities'!F52="P_20",IFERROR(VLOOKUP('Intragroup liabilities'!I52,'Auxiliar 210'!$B$18:$B$20,1,FALSE),0)&lt;&gt;0),"r0210 - Liabilities towards other entities of the resolution group (BRRD art. 44/2/h)",IF(AND('Intragroup liabilities'!F52="P_21",IFERROR(VLOOKUP('Intragroup liabilities'!I52,'Auxiliar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8" s="10" t="s">
        <v>154</v>
      </c>
      <c r="G58" s="10" t="str">
        <f t="shared" si="2"/>
        <v/>
      </c>
      <c r="H58" s="10" t="s">
        <v>40</v>
      </c>
      <c r="I58" s="10" t="s">
        <v>35</v>
      </c>
      <c r="J58" s="10" t="s">
        <v>37</v>
      </c>
      <c r="K58" s="10" t="s">
        <v>469</v>
      </c>
      <c r="L58" s="10" t="str">
        <f t="shared" si="3"/>
        <v>Sister</v>
      </c>
      <c r="M58" s="10" t="str">
        <f>IF(OR('Intragroup liabilities'!W52="x",'Intragroup liabilities'!W52="E"),"true","false")</f>
        <v>true</v>
      </c>
      <c r="N58" s="10" t="s">
        <v>470</v>
      </c>
      <c r="O58" s="10" t="s">
        <v>471</v>
      </c>
      <c r="P58" s="11">
        <v>8550000</v>
      </c>
      <c r="Q58" s="11">
        <f>IF('Intragroup liabilities'!E52="",0,'Intragroup liabilities'!E52)</f>
        <v>385396.08</v>
      </c>
      <c r="R58" s="10" t="str">
        <f>+IF('Intragroup liabilities'!C52="EURO","Euro",IF('Intragroup liabilities'!C52="LIBRA INGLESA"," US Dollar",""))</f>
        <v>Euro</v>
      </c>
      <c r="S58" s="10" t="str">
        <f>IF(OR('Intragroup liabilities'!F52="P_20",'Intragroup liabilities'!F52="P_21"),'Intragroup liabilities'!M52,CONCATENATE(RIGHT('Intragroup liabilities'!T52,4),"-",LEFT(RIGHT('Intragroup liabilities'!T52,7),2),"-",LEFT('Intragroup liabilities'!T52,2)))</f>
        <v>2022-12-31</v>
      </c>
      <c r="T58" s="20" t="str">
        <f t="shared" si="4"/>
        <v>2022-12-31</v>
      </c>
      <c r="U58" s="20" t="str">
        <f>IF(OR('Intragroup liabilities'!F52="P_20",'Intragroup liabilities'!F52="P_21"),'T 03.01'!T58,CONCATENATE(RIGHT('Intragroup liabilities'!U52,4),"-",LEFT(RIGHT('Intragroup liabilities'!U52,7),2),"-",LEFT('Intragroup liabilities'!U52,2)))</f>
        <v>2022-12-31</v>
      </c>
      <c r="V58" s="10" t="str">
        <f t="shared" si="5"/>
        <v>Unsecured</v>
      </c>
      <c r="W58" s="10">
        <v>0</v>
      </c>
      <c r="X58" s="10" t="s">
        <v>83</v>
      </c>
      <c r="Y58" s="10" t="str">
        <f t="shared" si="6"/>
        <v>Structured</v>
      </c>
      <c r="Z58" s="10"/>
      <c r="AA58" s="10" t="str">
        <f>IF('Intragroup liabilities'!Q52="GF2","Grandfathered T2",IF('Intragroup liabilities'!Q52="CET1","CET1","No"))</f>
        <v>No</v>
      </c>
      <c r="AB58" s="10">
        <f>IF('Intragroup liabilities'!R52="",0,'Intragroup liabilities'!R52)</f>
        <v>0</v>
      </c>
      <c r="AC58" s="13"/>
    </row>
    <row r="59" spans="2:29" ht="23.65" thickBot="1" x14ac:dyDescent="0.5">
      <c r="B59" s="2"/>
      <c r="C59" s="17">
        <f t="shared" si="1"/>
        <v>999</v>
      </c>
      <c r="D59" s="18">
        <f t="shared" si="7"/>
        <v>52</v>
      </c>
      <c r="E59" s="10" t="str">
        <f>IF(AND(I59="SANTANDER TOTTA, SGPS, SA",'Intragroup liabilities'!F53="P_22"),"r0531 - o/w (part of) subordinated liabilities recognised as own funds",IF(AND(I59="Totta Seguros - Comp. Seg. Vida, SA.",'Intragroup liabilities'!F53="P_22"),"r0350 - Structured notes",IF(AND(AA59&lt;&gt;"No",'Intragroup liabilities'!F53="P_23"),"r0531 - o/w (part of) subordinated liabilities recognised as own funds",IF(AND(AA59="No",'Intragroup liabilities'!F53="P_23"),"r0120 - Secured liabilities - collateralized part (BRRD art. 44/2/b)",IF('Intragroup liabilities'!F53="C_31","r0511 - o/w capital instruments/share capital",IF('Intragroup liabilities'!F53="C_32","r0511 - o/w capital instruments/share capital",IF('Intragroup liabilities'!F53="C_33","r0512 - o/w instruments ranking pari passu with ordinary shares",IF(OR(ISNUMBER(SEARCH("ATLANTES",I59)),ISNUMBER(SEARCH("AZOR",I59)),ISNUMBER(SEARCH("HIPOTOTTA",I59)))=TRUE,"r0120 - Secured liabilities - collateralized part (BRRD art. 44/2/b)",IF(OR('Intragroup liabilities'!F53="P_27.1",'Intragroup liabilities'!F53="P_27.2",'Intragroup liabilities'!F53="P_24"),"r0390 - Non-financial liabilities",IF('Intragroup liabilities'!F53="P_30.1","r0170 - Employee liabilities (BRRD art. 44/2/g/i)",IF('Intragroup liabilities'!F53="P_30.3","r0390 - Non-financial liabilities",IF('Intragroup liabilities'!F53="C_36","r0511 - o/w capital instruments/share capital",IF(AND('Intragroup liabilities'!F53="P_20",IFERROR(VLOOKUP('Intragroup liabilities'!I53,'Auxiliar 210'!$B$18:$B$20,1,FALSE),0)&lt;&gt;0),"r0210 - Liabilities towards other entities of the resolution group (BRRD art. 44/2/h)",IF(AND('Intragroup liabilities'!F53="P_21",IFERROR(VLOOKUP('Intragroup liabilities'!I53,'Auxiliar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" s="10" t="s">
        <v>154</v>
      </c>
      <c r="G59" s="10" t="str">
        <f t="shared" si="2"/>
        <v>Rank 9 - Ranking in insolvency (master scale)</v>
      </c>
      <c r="H59" s="10" t="s">
        <v>32</v>
      </c>
      <c r="I59" s="10" t="s">
        <v>35</v>
      </c>
      <c r="J59" s="10" t="s">
        <v>37</v>
      </c>
      <c r="K59" s="10" t="s">
        <v>469</v>
      </c>
      <c r="L59" s="10" t="str">
        <f t="shared" si="3"/>
        <v>Sister</v>
      </c>
      <c r="M59" s="10" t="str">
        <f>IF(OR('Intragroup liabilities'!W53="x",'Intragroup liabilities'!W53="E"),"true","false")</f>
        <v>true</v>
      </c>
      <c r="N59" s="10" t="s">
        <v>470</v>
      </c>
      <c r="O59" s="10" t="s">
        <v>471</v>
      </c>
      <c r="P59" s="11">
        <v>140.57</v>
      </c>
      <c r="Q59" s="11">
        <f>IF('Intragroup liabilities'!E53="",0,'Intragroup liabilities'!E53)</f>
        <v>0</v>
      </c>
      <c r="R59" s="10" t="str">
        <f>+IF('Intragroup liabilities'!C53="EURO","Euro",IF('Intragroup liabilities'!C53="LIBRA INGLESA"," US Dollar",""))</f>
        <v>Euro</v>
      </c>
      <c r="S59" s="10" t="str">
        <f>IF(OR('Intragroup liabilities'!F53="P_20",'Intragroup liabilities'!F53="P_21"),'Intragroup liabilities'!M53,CONCATENATE(RIGHT('Intragroup liabilities'!T53,4),"-",LEFT(RIGHT('Intragroup liabilities'!T53,7),2),"-",LEFT('Intragroup liabilities'!T53,2)))</f>
        <v>--</v>
      </c>
      <c r="T59" s="20" t="str">
        <f t="shared" si="4"/>
        <v>--</v>
      </c>
      <c r="U59" s="20" t="str">
        <f>IF(OR('Intragroup liabilities'!F53="P_20",'Intragroup liabilities'!F53="P_21"),'T 03.01'!T59,CONCATENATE(RIGHT('Intragroup liabilities'!U53,4),"-",LEFT(RIGHT('Intragroup liabilities'!U53,7),2),"-",LEFT('Intragroup liabilities'!U53,2)))</f>
        <v>--</v>
      </c>
      <c r="V59" s="10" t="str">
        <f t="shared" si="5"/>
        <v>Unsecured</v>
      </c>
      <c r="W59" s="10">
        <v>0</v>
      </c>
      <c r="X59" s="10" t="s">
        <v>83</v>
      </c>
      <c r="Y59" s="10" t="str">
        <f t="shared" si="6"/>
        <v>Structured</v>
      </c>
      <c r="Z59" s="10"/>
      <c r="AA59" s="10" t="str">
        <f>IF('Intragroup liabilities'!Q53="GF2","Grandfathered T2",IF('Intragroup liabilities'!Q53="CET1","CET1","No"))</f>
        <v>No</v>
      </c>
      <c r="AB59" s="10">
        <f>IF('Intragroup liabilities'!R53="",0,'Intragroup liabilities'!R53)</f>
        <v>0</v>
      </c>
      <c r="AC59" s="13"/>
    </row>
    <row r="60" spans="2:29" ht="23.65" thickBot="1" x14ac:dyDescent="0.5">
      <c r="B60" s="2"/>
      <c r="C60" s="17">
        <f t="shared" si="1"/>
        <v>999</v>
      </c>
      <c r="D60" s="18">
        <f t="shared" si="7"/>
        <v>53</v>
      </c>
      <c r="E60" s="10" t="str">
        <f>IF(AND(I60="SANTANDER TOTTA, SGPS, SA",'Intragroup liabilities'!F54="P_22"),"r0531 - o/w (part of) subordinated liabilities recognised as own funds",IF(AND(I60="Totta Seguros - Comp. Seg. Vida, SA.",'Intragroup liabilities'!F54="P_22"),"r0350 - Structured notes",IF(AND(AA60&lt;&gt;"No",'Intragroup liabilities'!F54="P_23"),"r0531 - o/w (part of) subordinated liabilities recognised as own funds",IF(AND(AA60="No",'Intragroup liabilities'!F54="P_23"),"r0120 - Secured liabilities - collateralized part (BRRD art. 44/2/b)",IF('Intragroup liabilities'!F54="C_31","r0511 - o/w capital instruments/share capital",IF('Intragroup liabilities'!F54="C_32","r0511 - o/w capital instruments/share capital",IF('Intragroup liabilities'!F54="C_33","r0512 - o/w instruments ranking pari passu with ordinary shares",IF(OR(ISNUMBER(SEARCH("ATLANTES",I60)),ISNUMBER(SEARCH("AZOR",I60)),ISNUMBER(SEARCH("HIPOTOTTA",I60)))=TRUE,"r0120 - Secured liabilities - collateralized part (BRRD art. 44/2/b)",IF(OR('Intragroup liabilities'!F54="P_27.1",'Intragroup liabilities'!F54="P_27.2",'Intragroup liabilities'!F54="P_24"),"r0390 - Non-financial liabilities",IF('Intragroup liabilities'!F54="P_30.1","r0170 - Employee liabilities (BRRD art. 44/2/g/i)",IF('Intragroup liabilities'!F54="P_30.3","r0390 - Non-financial liabilities",IF('Intragroup liabilities'!F54="C_36","r0511 - o/w capital instruments/share capital",IF(AND('Intragroup liabilities'!F54="P_20",IFERROR(VLOOKUP('Intragroup liabilities'!I54,'Auxiliar 210'!$B$18:$B$20,1,FALSE),0)&lt;&gt;0),"r0210 - Liabilities towards other entities of the resolution group (BRRD art. 44/2/h)",IF(AND('Intragroup liabilities'!F54="P_21",IFERROR(VLOOKUP('Intragroup liabilities'!I54,'Auxiliar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" s="10" t="s">
        <v>153</v>
      </c>
      <c r="G60" s="10" t="str">
        <f t="shared" si="2"/>
        <v>Rank 9 - Ranking in insolvency (master scale)</v>
      </c>
      <c r="H60" s="10" t="s">
        <v>32</v>
      </c>
      <c r="I60" s="10" t="s">
        <v>770</v>
      </c>
      <c r="J60" s="10" t="s">
        <v>769</v>
      </c>
      <c r="K60" s="10" t="s">
        <v>155</v>
      </c>
      <c r="L60" s="10" t="str">
        <f t="shared" si="3"/>
        <v>Sister</v>
      </c>
      <c r="M60" s="10" t="str">
        <f>IF(OR('Intragroup liabilities'!W54="x",'Intragroup liabilities'!W54="E"),"true","false")</f>
        <v>true</v>
      </c>
      <c r="N60" s="10" t="s">
        <v>470</v>
      </c>
      <c r="O60" s="10" t="s">
        <v>471</v>
      </c>
      <c r="P60" s="11">
        <v>52.46</v>
      </c>
      <c r="Q60" s="11">
        <f>IF('Intragroup liabilities'!E54="",0,'Intragroup liabilities'!E54)</f>
        <v>0</v>
      </c>
      <c r="R60" s="10" t="str">
        <f>+IF('Intragroup liabilities'!C54="EURO","Euro",IF('Intragroup liabilities'!C54="LIBRA INGLESA"," US Dollar",""))</f>
        <v>Euro</v>
      </c>
      <c r="S60" s="10" t="str">
        <f>IF(OR('Intragroup liabilities'!F54="P_20",'Intragroup liabilities'!F54="P_21"),'Intragroup liabilities'!M54,CONCATENATE(RIGHT('Intragroup liabilities'!T54,4),"-",LEFT(RIGHT('Intragroup liabilities'!T54,7),2),"-",LEFT('Intragroup liabilities'!T54,2)))</f>
        <v>--</v>
      </c>
      <c r="T60" s="20" t="str">
        <f t="shared" si="4"/>
        <v>--</v>
      </c>
      <c r="U60" s="20" t="str">
        <f>IF(OR('Intragroup liabilities'!F54="P_20",'Intragroup liabilities'!F54="P_21"),'T 03.01'!T60,CONCATENATE(RIGHT('Intragroup liabilities'!U54,4),"-",LEFT(RIGHT('Intragroup liabilities'!U54,7),2),"-",LEFT('Intragroup liabilities'!U54,2)))</f>
        <v>--</v>
      </c>
      <c r="V60" s="10" t="str">
        <f t="shared" si="5"/>
        <v>Unsecured</v>
      </c>
      <c r="W60" s="10">
        <v>0</v>
      </c>
      <c r="X60" s="10" t="s">
        <v>83</v>
      </c>
      <c r="Y60" s="10" t="str">
        <f t="shared" si="6"/>
        <v>Structured</v>
      </c>
      <c r="Z60" s="10"/>
      <c r="AA60" s="10" t="str">
        <f>IF('Intragroup liabilities'!Q54="GF2","Grandfathered T2",IF('Intragroup liabilities'!Q54="CET1","CET1","No"))</f>
        <v>No</v>
      </c>
      <c r="AB60" s="10">
        <f>IF('Intragroup liabilities'!R54="",0,'Intragroup liabilities'!R54)</f>
        <v>0</v>
      </c>
      <c r="AC60" s="13"/>
    </row>
    <row r="61" spans="2:29" ht="46.9" thickBot="1" x14ac:dyDescent="0.5">
      <c r="B61" s="2"/>
      <c r="C61" s="17">
        <f t="shared" si="1"/>
        <v>999</v>
      </c>
      <c r="D61" s="18">
        <f t="shared" si="7"/>
        <v>54</v>
      </c>
      <c r="E61" s="10" t="str">
        <f>IF(AND(I61="SANTANDER TOTTA, SGPS, SA",'Intragroup liabilities'!F55="P_22"),"r0531 - o/w (part of) subordinated liabilities recognised as own funds",IF(AND(I61="Totta Seguros - Comp. Seg. Vida, SA.",'Intragroup liabilities'!F55="P_22"),"r0350 - Structured notes",IF(AND(AA61&lt;&gt;"No",'Intragroup liabilities'!F55="P_23"),"r0531 - o/w (part of) subordinated liabilities recognised as own funds",IF(AND(AA61="No",'Intragroup liabilities'!F55="P_23"),"r0120 - Secured liabilities - collateralized part (BRRD art. 44/2/b)",IF('Intragroup liabilities'!F55="C_31","r0511 - o/w capital instruments/share capital",IF('Intragroup liabilities'!F55="C_32","r0511 - o/w capital instruments/share capital",IF('Intragroup liabilities'!F55="C_33","r0512 - o/w instruments ranking pari passu with ordinary shares",IF(OR(ISNUMBER(SEARCH("ATLANTES",I61)),ISNUMBER(SEARCH("AZOR",I61)),ISNUMBER(SEARCH("HIPOTOTTA",I61)))=TRUE,"r0120 - Secured liabilities - collateralized part (BRRD art. 44/2/b)",IF(OR('Intragroup liabilities'!F55="P_27.1",'Intragroup liabilities'!F55="P_27.2",'Intragroup liabilities'!F55="P_24"),"r0390 - Non-financial liabilities",IF('Intragroup liabilities'!F55="P_30.1","r0170 - Employee liabilities (BRRD art. 44/2/g/i)",IF('Intragroup liabilities'!F55="P_30.3","r0390 - Non-financial liabilities",IF('Intragroup liabilities'!F55="C_36","r0511 - o/w capital instruments/share capital",IF(AND('Intragroup liabilities'!F55="P_20",IFERROR(VLOOKUP('Intragroup liabilities'!I55,'Auxiliar 210'!$B$18:$B$20,1,FALSE),0)&lt;&gt;0),"r0210 - Liabilities towards other entities of the resolution group (BRRD art. 44/2/h)",IF(AND('Intragroup liabilities'!F55="P_21",IFERROR(VLOOKUP('Intragroup liabilities'!I55,'Auxiliar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61" s="10" t="s">
        <v>154</v>
      </c>
      <c r="G61" s="10" t="str">
        <f t="shared" si="2"/>
        <v/>
      </c>
      <c r="H61" s="10" t="s">
        <v>46</v>
      </c>
      <c r="I61" s="10" t="s">
        <v>35</v>
      </c>
      <c r="J61" s="10" t="s">
        <v>37</v>
      </c>
      <c r="K61" s="10" t="s">
        <v>469</v>
      </c>
      <c r="L61" s="10" t="str">
        <f t="shared" si="3"/>
        <v>Sister</v>
      </c>
      <c r="M61" s="10" t="str">
        <f>IF(OR('Intragroup liabilities'!W55="x",'Intragroup liabilities'!W55="E"),"true","false")</f>
        <v>true</v>
      </c>
      <c r="N61" s="10" t="s">
        <v>470</v>
      </c>
      <c r="O61" s="10" t="s">
        <v>471</v>
      </c>
      <c r="P61" s="11">
        <v>1483000</v>
      </c>
      <c r="Q61" s="11">
        <f>IF('Intragroup liabilities'!E55="",0,'Intragroup liabilities'!E55)</f>
        <v>5272.89</v>
      </c>
      <c r="R61" s="10" t="str">
        <f>+IF('Intragroup liabilities'!C55="EURO","Euro",IF('Intragroup liabilities'!C55="LIBRA INGLESA"," US Dollar",""))</f>
        <v>Euro</v>
      </c>
      <c r="S61" s="10" t="str">
        <f>IF(OR('Intragroup liabilities'!F55="P_20",'Intragroup liabilities'!F55="P_21"),'Intragroup liabilities'!M55,CONCATENATE(RIGHT('Intragroup liabilities'!T55,4),"-",LEFT(RIGHT('Intragroup liabilities'!T55,7),2),"-",LEFT('Intragroup liabilities'!T55,2)))</f>
        <v>2022-12-31</v>
      </c>
      <c r="T61" s="20" t="str">
        <f t="shared" si="4"/>
        <v>2022-12-31</v>
      </c>
      <c r="U61" s="20" t="str">
        <f>IF(OR('Intragroup liabilities'!F55="P_20",'Intragroup liabilities'!F55="P_21"),'T 03.01'!T61,CONCATENATE(RIGHT('Intragroup liabilities'!U55,4),"-",LEFT(RIGHT('Intragroup liabilities'!U55,7),2),"-",LEFT('Intragroup liabilities'!U55,2)))</f>
        <v>2022-12-31</v>
      </c>
      <c r="V61" s="10" t="str">
        <f t="shared" si="5"/>
        <v>Unsecured</v>
      </c>
      <c r="W61" s="10">
        <v>0</v>
      </c>
      <c r="X61" s="10" t="s">
        <v>83</v>
      </c>
      <c r="Y61" s="10" t="str">
        <f t="shared" si="6"/>
        <v>Structured</v>
      </c>
      <c r="Z61" s="10"/>
      <c r="AA61" s="10" t="str">
        <f>IF('Intragroup liabilities'!Q55="GF2","Grandfathered T2",IF('Intragroup liabilities'!Q55="CET1","CET1","No"))</f>
        <v>No</v>
      </c>
      <c r="AB61" s="10">
        <f>IF('Intragroup liabilities'!R55="",0,'Intragroup liabilities'!R55)</f>
        <v>0</v>
      </c>
      <c r="AC61" s="13"/>
    </row>
    <row r="62" spans="2:29" ht="46.9" thickBot="1" x14ac:dyDescent="0.5">
      <c r="B62" s="2"/>
      <c r="C62" s="17">
        <f t="shared" si="1"/>
        <v>999</v>
      </c>
      <c r="D62" s="18">
        <f t="shared" si="7"/>
        <v>55</v>
      </c>
      <c r="E62" s="10" t="str">
        <f>IF(AND(I62="SANTANDER TOTTA, SGPS, SA",'Intragroup liabilities'!F56="P_22"),"r0531 - o/w (part of) subordinated liabilities recognised as own funds",IF(AND(I62="Totta Seguros - Comp. Seg. Vida, SA.",'Intragroup liabilities'!F56="P_22"),"r0350 - Structured notes",IF(AND(AA62&lt;&gt;"No",'Intragroup liabilities'!F56="P_23"),"r0531 - o/w (part of) subordinated liabilities recognised as own funds",IF(AND(AA62="No",'Intragroup liabilities'!F56="P_23"),"r0120 - Secured liabilities - collateralized part (BRRD art. 44/2/b)",IF('Intragroup liabilities'!F56="C_31","r0511 - o/w capital instruments/share capital",IF('Intragroup liabilities'!F56="C_32","r0511 - o/w capital instruments/share capital",IF('Intragroup liabilities'!F56="C_33","r0512 - o/w instruments ranking pari passu with ordinary shares",IF(OR(ISNUMBER(SEARCH("ATLANTES",I62)),ISNUMBER(SEARCH("AZOR",I62)),ISNUMBER(SEARCH("HIPOTOTTA",I62)))=TRUE,"r0120 - Secured liabilities - collateralized part (BRRD art. 44/2/b)",IF(OR('Intragroup liabilities'!F56="P_27.1",'Intragroup liabilities'!F56="P_27.2",'Intragroup liabilities'!F56="P_24"),"r0390 - Non-financial liabilities",IF('Intragroup liabilities'!F56="P_30.1","r0170 - Employee liabilities (BRRD art. 44/2/g/i)",IF('Intragroup liabilities'!F56="P_30.3","r0390 - Non-financial liabilities",IF('Intragroup liabilities'!F56="C_36","r0511 - o/w capital instruments/share capital",IF(AND('Intragroup liabilities'!F56="P_20",IFERROR(VLOOKUP('Intragroup liabilities'!I56,'Auxiliar 210'!$B$18:$B$20,1,FALSE),0)&lt;&gt;0),"r0210 - Liabilities towards other entities of the resolution group (BRRD art. 44/2/h)",IF(AND('Intragroup liabilities'!F56="P_21",IFERROR(VLOOKUP('Intragroup liabilities'!I56,'Auxiliar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62" s="10" t="s">
        <v>154</v>
      </c>
      <c r="G62" s="10" t="str">
        <f t="shared" si="2"/>
        <v/>
      </c>
      <c r="H62" s="10" t="s">
        <v>32</v>
      </c>
      <c r="I62" s="10" t="s">
        <v>53</v>
      </c>
      <c r="J62" s="10" t="s">
        <v>364</v>
      </c>
      <c r="K62" s="10" t="s">
        <v>469</v>
      </c>
      <c r="L62" s="10" t="str">
        <f t="shared" si="3"/>
        <v>Sister</v>
      </c>
      <c r="M62" s="10" t="str">
        <f>IF(OR('Intragroup liabilities'!W56="x",'Intragroup liabilities'!W56="E"),"true","false")</f>
        <v>true</v>
      </c>
      <c r="N62" s="10" t="s">
        <v>470</v>
      </c>
      <c r="O62" s="10" t="s">
        <v>471</v>
      </c>
      <c r="P62" s="11">
        <v>2086187.49</v>
      </c>
      <c r="Q62" s="11">
        <f>IF('Intragroup liabilities'!E56="",0,'Intragroup liabilities'!E56)</f>
        <v>0</v>
      </c>
      <c r="R62" s="10" t="str">
        <f>+IF('Intragroup liabilities'!C56="EURO","Euro",IF('Intragroup liabilities'!C56="LIBRA INGLESA"," US Dollar",""))</f>
        <v>Euro</v>
      </c>
      <c r="S62" s="10" t="str">
        <f>IF(OR('Intragroup liabilities'!F56="P_20",'Intragroup liabilities'!F56="P_21"),'Intragroup liabilities'!M56,CONCATENATE(RIGHT('Intragroup liabilities'!T56,4),"-",LEFT(RIGHT('Intragroup liabilities'!T56,7),2),"-",LEFT('Intragroup liabilities'!T56,2)))</f>
        <v>2022-12-31</v>
      </c>
      <c r="T62" s="20" t="str">
        <f t="shared" si="4"/>
        <v>2022-12-31</v>
      </c>
      <c r="U62" s="20" t="str">
        <f>IF(OR('Intragroup liabilities'!F56="P_20",'Intragroup liabilities'!F56="P_21"),'T 03.01'!T62,CONCATENATE(RIGHT('Intragroup liabilities'!U56,4),"-",LEFT(RIGHT('Intragroup liabilities'!U56,7),2),"-",LEFT('Intragroup liabilities'!U56,2)))</f>
        <v>2022-12-31</v>
      </c>
      <c r="V62" s="10" t="str">
        <f t="shared" si="5"/>
        <v>Unsecured</v>
      </c>
      <c r="W62" s="10">
        <v>0</v>
      </c>
      <c r="X62" s="10" t="s">
        <v>83</v>
      </c>
      <c r="Y62" s="10" t="str">
        <f t="shared" si="6"/>
        <v>Structured</v>
      </c>
      <c r="Z62" s="10"/>
      <c r="AA62" s="10" t="str">
        <f>IF('Intragroup liabilities'!Q56="GF2","Grandfathered T2",IF('Intragroup liabilities'!Q56="CET1","CET1","No"))</f>
        <v>No</v>
      </c>
      <c r="AB62" s="10">
        <f>IF('Intragroup liabilities'!R56="",0,'Intragroup liabilities'!R56)</f>
        <v>0</v>
      </c>
      <c r="AC62" s="13"/>
    </row>
    <row r="63" spans="2:29" ht="46.9" thickBot="1" x14ac:dyDescent="0.5">
      <c r="B63" s="2"/>
      <c r="C63" s="17">
        <f t="shared" si="1"/>
        <v>999</v>
      </c>
      <c r="D63" s="18">
        <f t="shared" si="7"/>
        <v>56</v>
      </c>
      <c r="E63" s="10" t="str">
        <f>IF(AND(I63="SANTANDER TOTTA, SGPS, SA",'Intragroup liabilities'!F57="P_22"),"r0531 - o/w (part of) subordinated liabilities recognised as own funds",IF(AND(I63="Totta Seguros - Comp. Seg. Vida, SA.",'Intragroup liabilities'!F57="P_22"),"r0350 - Structured notes",IF(AND(AA63&lt;&gt;"No",'Intragroup liabilities'!F57="P_23"),"r0531 - o/w (part of) subordinated liabilities recognised as own funds",IF(AND(AA63="No",'Intragroup liabilities'!F57="P_23"),"r0120 - Secured liabilities - collateralized part (BRRD art. 44/2/b)",IF('Intragroup liabilities'!F57="C_31","r0511 - o/w capital instruments/share capital",IF('Intragroup liabilities'!F57="C_32","r0511 - o/w capital instruments/share capital",IF('Intragroup liabilities'!F57="C_33","r0512 - o/w instruments ranking pari passu with ordinary shares",IF(OR(ISNUMBER(SEARCH("ATLANTES",I63)),ISNUMBER(SEARCH("AZOR",I63)),ISNUMBER(SEARCH("HIPOTOTTA",I63)))=TRUE,"r0120 - Secured liabilities - collateralized part (BRRD art. 44/2/b)",IF(OR('Intragroup liabilities'!F57="P_27.1",'Intragroup liabilities'!F57="P_27.2",'Intragroup liabilities'!F57="P_24"),"r0390 - Non-financial liabilities",IF('Intragroup liabilities'!F57="P_30.1","r0170 - Employee liabilities (BRRD art. 44/2/g/i)",IF('Intragroup liabilities'!F57="P_30.3","r0390 - Non-financial liabilities",IF('Intragroup liabilities'!F57="C_36","r0511 - o/w capital instruments/share capital",IF(AND('Intragroup liabilities'!F57="P_20",IFERROR(VLOOKUP('Intragroup liabilities'!I57,'Auxiliar 210'!$B$18:$B$20,1,FALSE),0)&lt;&gt;0),"r0210 - Liabilities towards other entities of the resolution group (BRRD art. 44/2/h)",IF(AND('Intragroup liabilities'!F57="P_21",IFERROR(VLOOKUP('Intragroup liabilities'!I57,'Auxiliar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63" s="10" t="s">
        <v>154</v>
      </c>
      <c r="G63" s="10" t="str">
        <f t="shared" si="2"/>
        <v/>
      </c>
      <c r="H63" s="10" t="s">
        <v>32</v>
      </c>
      <c r="I63" s="10" t="s">
        <v>77</v>
      </c>
      <c r="J63" s="10" t="s">
        <v>454</v>
      </c>
      <c r="K63" s="10" t="s">
        <v>469</v>
      </c>
      <c r="L63" s="10" t="str">
        <f t="shared" si="3"/>
        <v>Sister</v>
      </c>
      <c r="M63" s="10" t="str">
        <f>IF(OR('Intragroup liabilities'!W57="x",'Intragroup liabilities'!W57="E"),"true","false")</f>
        <v>true</v>
      </c>
      <c r="N63" s="10" t="s">
        <v>470</v>
      </c>
      <c r="O63" s="10" t="s">
        <v>471</v>
      </c>
      <c r="P63" s="11">
        <v>6239434.8600000003</v>
      </c>
      <c r="Q63" s="11">
        <f>IF('Intragroup liabilities'!E57="",0,'Intragroup liabilities'!E57)</f>
        <v>216.58</v>
      </c>
      <c r="R63" s="10" t="str">
        <f>+IF('Intragroup liabilities'!C57="EURO","Euro",IF('Intragroup liabilities'!C57="LIBRA INGLESA"," US Dollar",""))</f>
        <v>Euro</v>
      </c>
      <c r="S63" s="10" t="str">
        <f>IF(OR('Intragroup liabilities'!F57="P_20",'Intragroup liabilities'!F57="P_21"),'Intragroup liabilities'!M57,CONCATENATE(RIGHT('Intragroup liabilities'!T57,4),"-",LEFT(RIGHT('Intragroup liabilities'!T57,7),2),"-",LEFT('Intragroup liabilities'!T57,2)))</f>
        <v>2022-12-31</v>
      </c>
      <c r="T63" s="20" t="str">
        <f t="shared" si="4"/>
        <v>2022-12-31</v>
      </c>
      <c r="U63" s="20" t="str">
        <f>IF(OR('Intragroup liabilities'!F57="P_20",'Intragroup liabilities'!F57="P_21"),'T 03.01'!T63,CONCATENATE(RIGHT('Intragroup liabilities'!U57,4),"-",LEFT(RIGHT('Intragroup liabilities'!U57,7),2),"-",LEFT('Intragroup liabilities'!U57,2)))</f>
        <v>2022-12-31</v>
      </c>
      <c r="V63" s="10" t="str">
        <f t="shared" si="5"/>
        <v>Unsecured</v>
      </c>
      <c r="W63" s="10">
        <v>0</v>
      </c>
      <c r="X63" s="10" t="s">
        <v>83</v>
      </c>
      <c r="Y63" s="10" t="str">
        <f t="shared" si="6"/>
        <v>Structured</v>
      </c>
      <c r="Z63" s="10"/>
      <c r="AA63" s="10" t="str">
        <f>IF('Intragroup liabilities'!Q57="GF2","Grandfathered T2",IF('Intragroup liabilities'!Q57="CET1","CET1","No"))</f>
        <v>No</v>
      </c>
      <c r="AB63" s="10">
        <f>IF('Intragroup liabilities'!R57="",0,'Intragroup liabilities'!R57)</f>
        <v>0</v>
      </c>
      <c r="AC63" s="13"/>
    </row>
    <row r="64" spans="2:29" ht="46.9" thickBot="1" x14ac:dyDescent="0.5">
      <c r="B64" s="2"/>
      <c r="C64" s="17">
        <f t="shared" si="1"/>
        <v>999</v>
      </c>
      <c r="D64" s="18">
        <f t="shared" si="7"/>
        <v>57</v>
      </c>
      <c r="E64" s="10" t="str">
        <f>IF(AND(I64="SANTANDER TOTTA, SGPS, SA",'Intragroup liabilities'!F58="P_22"),"r0531 - o/w (part of) subordinated liabilities recognised as own funds",IF(AND(I64="Totta Seguros - Comp. Seg. Vida, SA.",'Intragroup liabilities'!F58="P_22"),"r0350 - Structured notes",IF(AND(AA64&lt;&gt;"No",'Intragroup liabilities'!F58="P_23"),"r0531 - o/w (part of) subordinated liabilities recognised as own funds",IF(AND(AA64="No",'Intragroup liabilities'!F58="P_23"),"r0120 - Secured liabilities - collateralized part (BRRD art. 44/2/b)",IF('Intragroup liabilities'!F58="C_31","r0511 - o/w capital instruments/share capital",IF('Intragroup liabilities'!F58="C_32","r0511 - o/w capital instruments/share capital",IF('Intragroup liabilities'!F58="C_33","r0512 - o/w instruments ranking pari passu with ordinary shares",IF(OR(ISNUMBER(SEARCH("ATLANTES",I64)),ISNUMBER(SEARCH("AZOR",I64)),ISNUMBER(SEARCH("HIPOTOTTA",I64)))=TRUE,"r0120 - Secured liabilities - collateralized part (BRRD art. 44/2/b)",IF(OR('Intragroup liabilities'!F58="P_27.1",'Intragroup liabilities'!F58="P_27.2",'Intragroup liabilities'!F58="P_24"),"r0390 - Non-financial liabilities",IF('Intragroup liabilities'!F58="P_30.1","r0170 - Employee liabilities (BRRD art. 44/2/g/i)",IF('Intragroup liabilities'!F58="P_30.3","r0390 - Non-financial liabilities",IF('Intragroup liabilities'!F58="C_36","r0511 - o/w capital instruments/share capital",IF(AND('Intragroup liabilities'!F58="P_20",IFERROR(VLOOKUP('Intragroup liabilities'!I58,'Auxiliar 210'!$B$18:$B$20,1,FALSE),0)&lt;&gt;0),"r0210 - Liabilities towards other entities of the resolution group (BRRD art. 44/2/h)",IF(AND('Intragroup liabilities'!F58="P_21",IFERROR(VLOOKUP('Intragroup liabilities'!I58,'Auxiliar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64" s="10" t="s">
        <v>154</v>
      </c>
      <c r="G64" s="10" t="str">
        <f t="shared" si="2"/>
        <v/>
      </c>
      <c r="H64" s="10" t="s">
        <v>50</v>
      </c>
      <c r="I64" s="10" t="s">
        <v>35</v>
      </c>
      <c r="J64" s="10" t="s">
        <v>37</v>
      </c>
      <c r="K64" s="10" t="s">
        <v>469</v>
      </c>
      <c r="L64" s="10" t="str">
        <f t="shared" si="3"/>
        <v>Sister</v>
      </c>
      <c r="M64" s="10" t="str">
        <f>IF(OR('Intragroup liabilities'!W58="x",'Intragroup liabilities'!W58="E"),"true","false")</f>
        <v>true</v>
      </c>
      <c r="N64" s="10" t="s">
        <v>470</v>
      </c>
      <c r="O64" s="10" t="s">
        <v>471</v>
      </c>
      <c r="P64" s="11">
        <v>6212000</v>
      </c>
      <c r="Q64" s="11">
        <f>IF('Intragroup liabilities'!E58="",0,'Intragroup liabilities'!E58)</f>
        <v>28051.32</v>
      </c>
      <c r="R64" s="10" t="str">
        <f>+IF('Intragroup liabilities'!C58="EURO","Euro",IF('Intragroup liabilities'!C58="LIBRA INGLESA"," US Dollar",""))</f>
        <v>Euro</v>
      </c>
      <c r="S64" s="10" t="str">
        <f>IF(OR('Intragroup liabilities'!F58="P_20",'Intragroup liabilities'!F58="P_21"),'Intragroup liabilities'!M58,CONCATENATE(RIGHT('Intragroup liabilities'!T58,4),"-",LEFT(RIGHT('Intragroup liabilities'!T58,7),2),"-",LEFT('Intragroup liabilities'!T58,2)))</f>
        <v>2022-12-31</v>
      </c>
      <c r="T64" s="20" t="str">
        <f t="shared" si="4"/>
        <v>2022-12-31</v>
      </c>
      <c r="U64" s="20" t="str">
        <f>IF(OR('Intragroup liabilities'!F58="P_20",'Intragroup liabilities'!F58="P_21"),'T 03.01'!T64,CONCATENATE(RIGHT('Intragroup liabilities'!U58,4),"-",LEFT(RIGHT('Intragroup liabilities'!U58,7),2),"-",LEFT('Intragroup liabilities'!U58,2)))</f>
        <v>2022-12-31</v>
      </c>
      <c r="V64" s="10" t="str">
        <f t="shared" si="5"/>
        <v>Unsecured</v>
      </c>
      <c r="W64" s="10">
        <v>0</v>
      </c>
      <c r="X64" s="10" t="s">
        <v>83</v>
      </c>
      <c r="Y64" s="10" t="str">
        <f t="shared" si="6"/>
        <v>Structured</v>
      </c>
      <c r="Z64" s="10"/>
      <c r="AA64" s="10" t="str">
        <f>IF('Intragroup liabilities'!Q58="GF2","Grandfathered T2",IF('Intragroup liabilities'!Q58="CET1","CET1","No"))</f>
        <v>No</v>
      </c>
      <c r="AB64" s="10">
        <f>IF('Intragroup liabilities'!R58="",0,'Intragroup liabilities'!R58)</f>
        <v>0</v>
      </c>
      <c r="AC64" s="13"/>
    </row>
    <row r="65" spans="2:29" ht="46.9" thickBot="1" x14ac:dyDescent="0.5">
      <c r="B65" s="2"/>
      <c r="C65" s="17">
        <f t="shared" si="1"/>
        <v>999</v>
      </c>
      <c r="D65" s="18">
        <f t="shared" si="7"/>
        <v>58</v>
      </c>
      <c r="E65" s="10" t="str">
        <f>IF(AND(I65="SANTANDER TOTTA, SGPS, SA",'Intragroup liabilities'!F59="P_22"),"r0531 - o/w (part of) subordinated liabilities recognised as own funds",IF(AND(I65="Totta Seguros - Comp. Seg. Vida, SA.",'Intragroup liabilities'!F59="P_22"),"r0350 - Structured notes",IF(AND(AA65&lt;&gt;"No",'Intragroup liabilities'!F59="P_23"),"r0531 - o/w (part of) subordinated liabilities recognised as own funds",IF(AND(AA65="No",'Intragroup liabilities'!F59="P_23"),"r0120 - Secured liabilities - collateralized part (BRRD art. 44/2/b)",IF('Intragroup liabilities'!F59="C_31","r0511 - o/w capital instruments/share capital",IF('Intragroup liabilities'!F59="C_32","r0511 - o/w capital instruments/share capital",IF('Intragroup liabilities'!F59="C_33","r0512 - o/w instruments ranking pari passu with ordinary shares",IF(OR(ISNUMBER(SEARCH("ATLANTES",I65)),ISNUMBER(SEARCH("AZOR",I65)),ISNUMBER(SEARCH("HIPOTOTTA",I65)))=TRUE,"r0120 - Secured liabilities - collateralized part (BRRD art. 44/2/b)",IF(OR('Intragroup liabilities'!F59="P_27.1",'Intragroup liabilities'!F59="P_27.2",'Intragroup liabilities'!F59="P_24"),"r0390 - Non-financial liabilities",IF('Intragroup liabilities'!F59="P_30.1","r0170 - Employee liabilities (BRRD art. 44/2/g/i)",IF('Intragroup liabilities'!F59="P_30.3","r0390 - Non-financial liabilities",IF('Intragroup liabilities'!F59="C_36","r0511 - o/w capital instruments/share capital",IF(AND('Intragroup liabilities'!F59="P_20",IFERROR(VLOOKUP('Intragroup liabilities'!I59,'Auxiliar 210'!$B$18:$B$20,1,FALSE),0)&lt;&gt;0),"r0210 - Liabilities towards other entities of the resolution group (BRRD art. 44/2/h)",IF(AND('Intragroup liabilities'!F59="P_21",IFERROR(VLOOKUP('Intragroup liabilities'!I59,'Auxiliar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65" s="10" t="s">
        <v>154</v>
      </c>
      <c r="G65" s="10" t="str">
        <f t="shared" si="2"/>
        <v/>
      </c>
      <c r="H65" s="10" t="s">
        <v>32</v>
      </c>
      <c r="I65" s="10" t="s">
        <v>35</v>
      </c>
      <c r="J65" s="10" t="s">
        <v>37</v>
      </c>
      <c r="K65" s="10" t="s">
        <v>469</v>
      </c>
      <c r="L65" s="10" t="str">
        <f t="shared" si="3"/>
        <v>Sister</v>
      </c>
      <c r="M65" s="10" t="str">
        <f>IF(OR('Intragroup liabilities'!W59="x",'Intragroup liabilities'!W59="E"),"true","false")</f>
        <v>true</v>
      </c>
      <c r="N65" s="10" t="s">
        <v>470</v>
      </c>
      <c r="O65" s="10" t="s">
        <v>471</v>
      </c>
      <c r="P65" s="11">
        <v>186460756.22</v>
      </c>
      <c r="Q65" s="11">
        <f>IF('Intragroup liabilities'!E59="",0,'Intragroup liabilities'!E59)</f>
        <v>2845.76</v>
      </c>
      <c r="R65" s="10" t="str">
        <f>+IF('Intragroup liabilities'!C59="EURO","Euro",IF('Intragroup liabilities'!C59="LIBRA INGLESA"," US Dollar",""))</f>
        <v>Euro</v>
      </c>
      <c r="S65" s="10" t="str">
        <f>IF(OR('Intragroup liabilities'!F59="P_20",'Intragroup liabilities'!F59="P_21"),'Intragroup liabilities'!M59,CONCATENATE(RIGHT('Intragroup liabilities'!T59,4),"-",LEFT(RIGHT('Intragroup liabilities'!T59,7),2),"-",LEFT('Intragroup liabilities'!T59,2)))</f>
        <v>2022-12-31</v>
      </c>
      <c r="T65" s="20" t="str">
        <f t="shared" si="4"/>
        <v>2022-12-31</v>
      </c>
      <c r="U65" s="20" t="str">
        <f>IF(OR('Intragroup liabilities'!F59="P_20",'Intragroup liabilities'!F59="P_21"),'T 03.01'!T65,CONCATENATE(RIGHT('Intragroup liabilities'!U59,4),"-",LEFT(RIGHT('Intragroup liabilities'!U59,7),2),"-",LEFT('Intragroup liabilities'!U59,2)))</f>
        <v>2022-12-31</v>
      </c>
      <c r="V65" s="10" t="str">
        <f t="shared" si="5"/>
        <v>Unsecured</v>
      </c>
      <c r="W65" s="10">
        <v>0</v>
      </c>
      <c r="X65" s="10" t="s">
        <v>83</v>
      </c>
      <c r="Y65" s="10" t="str">
        <f t="shared" si="6"/>
        <v>Structured</v>
      </c>
      <c r="Z65" s="10"/>
      <c r="AA65" s="10" t="str">
        <f>IF('Intragroup liabilities'!Q59="GF2","Grandfathered T2",IF('Intragroup liabilities'!Q59="CET1","CET1","No"))</f>
        <v>No</v>
      </c>
      <c r="AB65" s="10">
        <f>IF('Intragroup liabilities'!R59="",0,'Intragroup liabilities'!R59)</f>
        <v>0</v>
      </c>
      <c r="AC65" s="13"/>
    </row>
    <row r="66" spans="2:29" ht="23.65" thickBot="1" x14ac:dyDescent="0.5">
      <c r="B66" s="2"/>
      <c r="C66" s="17">
        <f t="shared" si="1"/>
        <v>999</v>
      </c>
      <c r="D66" s="18">
        <f t="shared" si="7"/>
        <v>59</v>
      </c>
      <c r="E66" s="10" t="str">
        <f>IF(AND(I66="SANTANDER TOTTA, SGPS, SA",'Intragroup liabilities'!F60="P_22"),"r0531 - o/w (part of) subordinated liabilities recognised as own funds",IF(AND(I66="Totta Seguros - Comp. Seg. Vida, SA.",'Intragroup liabilities'!F60="P_22"),"r0350 - Structured notes",IF(AND(AA66&lt;&gt;"No",'Intragroup liabilities'!F60="P_23"),"r0531 - o/w (part of) subordinated liabilities recognised as own funds",IF(AND(AA66="No",'Intragroup liabilities'!F60="P_23"),"r0120 - Secured liabilities - collateralized part (BRRD art. 44/2/b)",IF('Intragroup liabilities'!F60="C_31","r0511 - o/w capital instruments/share capital",IF('Intragroup liabilities'!F60="C_32","r0511 - o/w capital instruments/share capital",IF('Intragroup liabilities'!F60="C_33","r0512 - o/w instruments ranking pari passu with ordinary shares",IF(OR(ISNUMBER(SEARCH("ATLANTES",I66)),ISNUMBER(SEARCH("AZOR",I66)),ISNUMBER(SEARCH("HIPOTOTTA",I66)))=TRUE,"r0120 - Secured liabilities - collateralized part (BRRD art. 44/2/b)",IF(OR('Intragroup liabilities'!F60="P_27.1",'Intragroup liabilities'!F60="P_27.2",'Intragroup liabilities'!F60="P_24"),"r0390 - Non-financial liabilities",IF('Intragroup liabilities'!F60="P_30.1","r0170 - Employee liabilities (BRRD art. 44/2/g/i)",IF('Intragroup liabilities'!F60="P_30.3","r0390 - Non-financial liabilities",IF('Intragroup liabilities'!F60="C_36","r0511 - o/w capital instruments/share capital",IF(AND('Intragroup liabilities'!F60="P_20",IFERROR(VLOOKUP('Intragroup liabilities'!I60,'Auxiliar 210'!$B$18:$B$20,1,FALSE),0)&lt;&gt;0),"r0210 - Liabilities towards other entities of the resolution group (BRRD art. 44/2/h)",IF(AND('Intragroup liabilities'!F60="P_21",IFERROR(VLOOKUP('Intragroup liabilities'!I60,'Auxiliar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" s="10" t="s">
        <v>154</v>
      </c>
      <c r="G66" s="10" t="str">
        <f t="shared" si="2"/>
        <v>Rank 9 - Ranking in insolvency (master scale)</v>
      </c>
      <c r="H66" s="10" t="s">
        <v>639</v>
      </c>
      <c r="I66" s="10" t="s">
        <v>35</v>
      </c>
      <c r="J66" s="10" t="s">
        <v>37</v>
      </c>
      <c r="K66" s="10" t="s">
        <v>469</v>
      </c>
      <c r="L66" s="10" t="str">
        <f t="shared" si="3"/>
        <v>Sister</v>
      </c>
      <c r="M66" s="10" t="str">
        <f>IF(OR('Intragroup liabilities'!W60="x",'Intragroup liabilities'!W60="E"),"true","false")</f>
        <v>true</v>
      </c>
      <c r="N66" s="10" t="s">
        <v>470</v>
      </c>
      <c r="O66" s="10" t="s">
        <v>471</v>
      </c>
      <c r="P66" s="11">
        <v>2.5499999999999998</v>
      </c>
      <c r="Q66" s="11">
        <f>IF('Intragroup liabilities'!E60="",0,'Intragroup liabilities'!E60)</f>
        <v>0</v>
      </c>
      <c r="R66" s="10" t="str">
        <f>+IF('Intragroup liabilities'!C60="EURO","Euro",IF('Intragroup liabilities'!C60="LIBRA INGLESA"," US Dollar",""))</f>
        <v>Euro</v>
      </c>
      <c r="S66" s="10" t="str">
        <f>IF(OR('Intragroup liabilities'!F60="P_20",'Intragroup liabilities'!F60="P_21"),'Intragroup liabilities'!M60,CONCATENATE(RIGHT('Intragroup liabilities'!T60,4),"-",LEFT(RIGHT('Intragroup liabilities'!T60,7),2),"-",LEFT('Intragroup liabilities'!T60,2)))</f>
        <v>--</v>
      </c>
      <c r="T66" s="20" t="str">
        <f t="shared" si="4"/>
        <v>--</v>
      </c>
      <c r="U66" s="20" t="str">
        <f>IF(OR('Intragroup liabilities'!F60="P_20",'Intragroup liabilities'!F60="P_21"),'T 03.01'!T66,CONCATENATE(RIGHT('Intragroup liabilities'!U60,4),"-",LEFT(RIGHT('Intragroup liabilities'!U60,7),2),"-",LEFT('Intragroup liabilities'!U60,2)))</f>
        <v>--</v>
      </c>
      <c r="V66" s="10" t="str">
        <f t="shared" si="5"/>
        <v>Unsecured</v>
      </c>
      <c r="W66" s="10">
        <v>0</v>
      </c>
      <c r="X66" s="10" t="s">
        <v>83</v>
      </c>
      <c r="Y66" s="10" t="str">
        <f t="shared" si="6"/>
        <v>Structured</v>
      </c>
      <c r="Z66" s="10"/>
      <c r="AA66" s="10" t="str">
        <f>IF('Intragroup liabilities'!Q60="GF2","Grandfathered T2",IF('Intragroup liabilities'!Q60="CET1","CET1","No"))</f>
        <v>No</v>
      </c>
      <c r="AB66" s="10">
        <f>IF('Intragroup liabilities'!R60="",0,'Intragroup liabilities'!R60)</f>
        <v>0</v>
      </c>
      <c r="AC66" s="13"/>
    </row>
    <row r="67" spans="2:29" ht="23.65" thickBot="1" x14ac:dyDescent="0.5">
      <c r="B67" s="2"/>
      <c r="C67" s="17">
        <f t="shared" si="1"/>
        <v>999</v>
      </c>
      <c r="D67" s="18">
        <f t="shared" si="7"/>
        <v>60</v>
      </c>
      <c r="E67" s="10" t="str">
        <f>IF(AND(I67="SANTANDER TOTTA, SGPS, SA",'Intragroup liabilities'!F61="P_22"),"r0531 - o/w (part of) subordinated liabilities recognised as own funds",IF(AND(I67="Totta Seguros - Comp. Seg. Vida, SA.",'Intragroup liabilities'!F61="P_22"),"r0350 - Structured notes",IF(AND(AA67&lt;&gt;"No",'Intragroup liabilities'!F61="P_23"),"r0531 - o/w (part of) subordinated liabilities recognised as own funds",IF(AND(AA67="No",'Intragroup liabilities'!F61="P_23"),"r0120 - Secured liabilities - collateralized part (BRRD art. 44/2/b)",IF('Intragroup liabilities'!F61="C_31","r0511 - o/w capital instruments/share capital",IF('Intragroup liabilities'!F61="C_32","r0511 - o/w capital instruments/share capital",IF('Intragroup liabilities'!F61="C_33","r0512 - o/w instruments ranking pari passu with ordinary shares",IF(OR(ISNUMBER(SEARCH("ATLANTES",I67)),ISNUMBER(SEARCH("AZOR",I67)),ISNUMBER(SEARCH("HIPOTOTTA",I67)))=TRUE,"r0120 - Secured liabilities - collateralized part (BRRD art. 44/2/b)",IF(OR('Intragroup liabilities'!F61="P_27.1",'Intragroup liabilities'!F61="P_27.2",'Intragroup liabilities'!F61="P_24"),"r0390 - Non-financial liabilities",IF('Intragroup liabilities'!F61="P_30.1","r0170 - Employee liabilities (BRRD art. 44/2/g/i)",IF('Intragroup liabilities'!F61="P_30.3","r0390 - Non-financial liabilities",IF('Intragroup liabilities'!F61="C_36","r0511 - o/w capital instruments/share capital",IF(AND('Intragroup liabilities'!F61="P_20",IFERROR(VLOOKUP('Intragroup liabilities'!I61,'Auxiliar 210'!$B$18:$B$20,1,FALSE),0)&lt;&gt;0),"r0210 - Liabilities towards other entities of the resolution group (BRRD art. 44/2/h)",IF(AND('Intragroup liabilities'!F61="P_21",IFERROR(VLOOKUP('Intragroup liabilities'!I61,'Auxiliar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" s="10" t="s">
        <v>153</v>
      </c>
      <c r="G67" s="10" t="str">
        <f t="shared" si="2"/>
        <v>Rank 9 - Ranking in insolvency (master scale)</v>
      </c>
      <c r="H67" s="10" t="s">
        <v>32</v>
      </c>
      <c r="I67" s="10" t="s">
        <v>81</v>
      </c>
      <c r="J67" s="10" t="s">
        <v>1301</v>
      </c>
      <c r="K67" s="10" t="s">
        <v>155</v>
      </c>
      <c r="L67" s="10" t="str">
        <f t="shared" si="3"/>
        <v>Parent</v>
      </c>
      <c r="M67" s="10" t="str">
        <f>IF(OR('Intragroup liabilities'!W61="x",'Intragroup liabilities'!W61="E"),"true","false")</f>
        <v>false</v>
      </c>
      <c r="N67" s="10" t="s">
        <v>470</v>
      </c>
      <c r="O67" s="10" t="s">
        <v>471</v>
      </c>
      <c r="P67" s="11">
        <v>222784.86</v>
      </c>
      <c r="Q67" s="11">
        <f>IF('Intragroup liabilities'!E61="",0,'Intragroup liabilities'!E61)</f>
        <v>0</v>
      </c>
      <c r="R67" s="10" t="str">
        <f>+IF('Intragroup liabilities'!C61="EURO","Euro",IF('Intragroup liabilities'!C61="LIBRA INGLESA"," US Dollar",""))</f>
        <v>Euro</v>
      </c>
      <c r="S67" s="10" t="str">
        <f>IF(OR('Intragroup liabilities'!F61="P_20",'Intragroup liabilities'!F61="P_21"),'Intragroup liabilities'!M61,CONCATENATE(RIGHT('Intragroup liabilities'!T61,4),"-",LEFT(RIGHT('Intragroup liabilities'!T61,7),2),"-",LEFT('Intragroup liabilities'!T61,2)))</f>
        <v>--</v>
      </c>
      <c r="T67" s="20" t="str">
        <f t="shared" si="4"/>
        <v>--</v>
      </c>
      <c r="U67" s="20" t="str">
        <f>IF(OR('Intragroup liabilities'!F61="P_20",'Intragroup liabilities'!F61="P_21"),'T 03.01'!T67,CONCATENATE(RIGHT('Intragroup liabilities'!U61,4),"-",LEFT(RIGHT('Intragroup liabilities'!U61,7),2),"-",LEFT('Intragroup liabilities'!U61,2)))</f>
        <v>--</v>
      </c>
      <c r="V67" s="10" t="str">
        <f t="shared" si="5"/>
        <v>Unsecured</v>
      </c>
      <c r="W67" s="10">
        <v>0</v>
      </c>
      <c r="X67" s="10" t="s">
        <v>83</v>
      </c>
      <c r="Y67" s="10" t="str">
        <f t="shared" si="6"/>
        <v>Structured</v>
      </c>
      <c r="Z67" s="10"/>
      <c r="AA67" s="10" t="str">
        <f>IF('Intragroup liabilities'!Q61="GF2","Grandfathered T2",IF('Intragroup liabilities'!Q61="CET1","CET1","No"))</f>
        <v>No</v>
      </c>
      <c r="AB67" s="10">
        <f>IF('Intragroup liabilities'!R61="",0,'Intragroup liabilities'!R61)</f>
        <v>0</v>
      </c>
      <c r="AC67" s="13"/>
    </row>
    <row r="68" spans="2:29" ht="23.65" thickBot="1" x14ac:dyDescent="0.5">
      <c r="B68" s="2"/>
      <c r="C68" s="17">
        <f t="shared" si="1"/>
        <v>999</v>
      </c>
      <c r="D68" s="18">
        <f t="shared" si="7"/>
        <v>61</v>
      </c>
      <c r="E68" s="10" t="str">
        <f>IF(AND(I68="SANTANDER TOTTA, SGPS, SA",'Intragroup liabilities'!F62="P_22"),"r0531 - o/w (part of) subordinated liabilities recognised as own funds",IF(AND(I68="Totta Seguros - Comp. Seg. Vida, SA.",'Intragroup liabilities'!F62="P_22"),"r0350 - Structured notes",IF(AND(AA68&lt;&gt;"No",'Intragroup liabilities'!F62="P_23"),"r0531 - o/w (part of) subordinated liabilities recognised as own funds",IF(AND(AA68="No",'Intragroup liabilities'!F62="P_23"),"r0120 - Secured liabilities - collateralized part (BRRD art. 44/2/b)",IF('Intragroup liabilities'!F62="C_31","r0511 - o/w capital instruments/share capital",IF('Intragroup liabilities'!F62="C_32","r0511 - o/w capital instruments/share capital",IF('Intragroup liabilities'!F62="C_33","r0512 - o/w instruments ranking pari passu with ordinary shares",IF(OR(ISNUMBER(SEARCH("ATLANTES",I68)),ISNUMBER(SEARCH("AZOR",I68)),ISNUMBER(SEARCH("HIPOTOTTA",I68)))=TRUE,"r0120 - Secured liabilities - collateralized part (BRRD art. 44/2/b)",IF(OR('Intragroup liabilities'!F62="P_27.1",'Intragroup liabilities'!F62="P_27.2",'Intragroup liabilities'!F62="P_24"),"r0390 - Non-financial liabilities",IF('Intragroup liabilities'!F62="P_30.1","r0170 - Employee liabilities (BRRD art. 44/2/g/i)",IF('Intragroup liabilities'!F62="P_30.3","r0390 - Non-financial liabilities",IF('Intragroup liabilities'!F62="C_36","r0511 - o/w capital instruments/share capital",IF(AND('Intragroup liabilities'!F62="P_20",IFERROR(VLOOKUP('Intragroup liabilities'!I62,'Auxiliar 210'!$B$18:$B$20,1,FALSE),0)&lt;&gt;0),"r0210 - Liabilities towards other entities of the resolution group (BRRD art. 44/2/h)",IF(AND('Intragroup liabilities'!F62="P_21",IFERROR(VLOOKUP('Intragroup liabilities'!I62,'Auxiliar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" s="10" t="s">
        <v>483</v>
      </c>
      <c r="G68" s="10" t="str">
        <f t="shared" si="2"/>
        <v>Rank 9 - Ranking in insolvency (master scale)</v>
      </c>
      <c r="H68" s="10" t="s">
        <v>32</v>
      </c>
      <c r="I68" s="10" t="s">
        <v>81</v>
      </c>
      <c r="J68" s="10" t="s">
        <v>1301</v>
      </c>
      <c r="K68" s="10" t="s">
        <v>155</v>
      </c>
      <c r="L68" s="10" t="str">
        <f t="shared" si="3"/>
        <v>Parent</v>
      </c>
      <c r="M68" s="10" t="str">
        <f>IF(OR('Intragroup liabilities'!W62="x",'Intragroup liabilities'!W62="E"),"true","false")</f>
        <v>false</v>
      </c>
      <c r="N68" s="10" t="s">
        <v>470</v>
      </c>
      <c r="O68" s="10" t="s">
        <v>471</v>
      </c>
      <c r="P68" s="11">
        <v>596.66</v>
      </c>
      <c r="Q68" s="11">
        <f>IF('Intragroup liabilities'!E62="",0,'Intragroup liabilities'!E62)</f>
        <v>0</v>
      </c>
      <c r="R68" s="10" t="str">
        <f>+IF('Intragroup liabilities'!C62="EURO","Euro",IF('Intragroup liabilities'!C62="LIBRA INGLESA"," US Dollar",""))</f>
        <v>Euro</v>
      </c>
      <c r="S68" s="10" t="str">
        <f>IF(OR('Intragroup liabilities'!F62="P_20",'Intragroup liabilities'!F62="P_21"),'Intragroup liabilities'!M62,CONCATENATE(RIGHT('Intragroup liabilities'!T62,4),"-",LEFT(RIGHT('Intragroup liabilities'!T62,7),2),"-",LEFT('Intragroup liabilities'!T62,2)))</f>
        <v>--</v>
      </c>
      <c r="T68" s="20" t="str">
        <f t="shared" si="4"/>
        <v>--</v>
      </c>
      <c r="U68" s="20" t="str">
        <f>IF(OR('Intragroup liabilities'!F62="P_20",'Intragroup liabilities'!F62="P_21"),'T 03.01'!T68,CONCATENATE(RIGHT('Intragroup liabilities'!U62,4),"-",LEFT(RIGHT('Intragroup liabilities'!U62,7),2),"-",LEFT('Intragroup liabilities'!U62,2)))</f>
        <v>--</v>
      </c>
      <c r="V68" s="10" t="str">
        <f t="shared" si="5"/>
        <v>Unsecured</v>
      </c>
      <c r="W68" s="10">
        <v>0</v>
      </c>
      <c r="X68" s="10" t="s">
        <v>83</v>
      </c>
      <c r="Y68" s="10" t="str">
        <f t="shared" si="6"/>
        <v>Structured</v>
      </c>
      <c r="Z68" s="10"/>
      <c r="AA68" s="10" t="str">
        <f>IF('Intragroup liabilities'!Q62="GF2","Grandfathered T2",IF('Intragroup liabilities'!Q62="CET1","CET1","No"))</f>
        <v>No</v>
      </c>
      <c r="AB68" s="10">
        <f>IF('Intragroup liabilities'!R62="",0,'Intragroup liabilities'!R62)</f>
        <v>0</v>
      </c>
      <c r="AC68" s="13"/>
    </row>
    <row r="69" spans="2:29" ht="23.65" thickBot="1" x14ac:dyDescent="0.5">
      <c r="B69" s="2"/>
      <c r="C69" s="17">
        <f t="shared" si="1"/>
        <v>999</v>
      </c>
      <c r="D69" s="18">
        <f t="shared" si="7"/>
        <v>62</v>
      </c>
      <c r="E69" s="10" t="str">
        <f>IF(AND(I69="SANTANDER TOTTA, SGPS, SA",'Intragroup liabilities'!F63="P_22"),"r0531 - o/w (part of) subordinated liabilities recognised as own funds",IF(AND(I69="Totta Seguros - Comp. Seg. Vida, SA.",'Intragroup liabilities'!F63="P_22"),"r0350 - Structured notes",IF(AND(AA69&lt;&gt;"No",'Intragroup liabilities'!F63="P_23"),"r0531 - o/w (part of) subordinated liabilities recognised as own funds",IF(AND(AA69="No",'Intragroup liabilities'!F63="P_23"),"r0120 - Secured liabilities - collateralized part (BRRD art. 44/2/b)",IF('Intragroup liabilities'!F63="C_31","r0511 - o/w capital instruments/share capital",IF('Intragroup liabilities'!F63="C_32","r0511 - o/w capital instruments/share capital",IF('Intragroup liabilities'!F63="C_33","r0512 - o/w instruments ranking pari passu with ordinary shares",IF(OR(ISNUMBER(SEARCH("ATLANTES",I69)),ISNUMBER(SEARCH("AZOR",I69)),ISNUMBER(SEARCH("HIPOTOTTA",I69)))=TRUE,"r0120 - Secured liabilities - collateralized part (BRRD art. 44/2/b)",IF(OR('Intragroup liabilities'!F63="P_27.1",'Intragroup liabilities'!F63="P_27.2",'Intragroup liabilities'!F63="P_24"),"r0390 - Non-financial liabilities",IF('Intragroup liabilities'!F63="P_30.1","r0170 - Employee liabilities (BRRD art. 44/2/g/i)",IF('Intragroup liabilities'!F63="P_30.3","r0390 - Non-financial liabilities",IF('Intragroup liabilities'!F63="C_36","r0511 - o/w capital instruments/share capital",IF(AND('Intragroup liabilities'!F63="P_20",IFERROR(VLOOKUP('Intragroup liabilities'!I63,'Auxiliar 210'!$B$18:$B$20,1,FALSE),0)&lt;&gt;0),"r0210 - Liabilities towards other entities of the resolution group (BRRD art. 44/2/h)",IF(AND('Intragroup liabilities'!F63="P_21",IFERROR(VLOOKUP('Intragroup liabilities'!I63,'Auxiliar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" s="10" t="s">
        <v>483</v>
      </c>
      <c r="G69" s="10" t="str">
        <f t="shared" si="2"/>
        <v>Rank 9 - Ranking in insolvency (master scale)</v>
      </c>
      <c r="H69" s="10" t="s">
        <v>32</v>
      </c>
      <c r="I69" s="10" t="s">
        <v>81</v>
      </c>
      <c r="J69" s="10" t="s">
        <v>1301</v>
      </c>
      <c r="K69" s="10" t="s">
        <v>155</v>
      </c>
      <c r="L69" s="10" t="str">
        <f t="shared" si="3"/>
        <v>Parent</v>
      </c>
      <c r="M69" s="10" t="str">
        <f>IF(OR('Intragroup liabilities'!W63="x",'Intragroup liabilities'!W63="E"),"true","false")</f>
        <v>false</v>
      </c>
      <c r="N69" s="10" t="s">
        <v>470</v>
      </c>
      <c r="O69" s="10" t="s">
        <v>471</v>
      </c>
      <c r="P69" s="11">
        <v>170.83</v>
      </c>
      <c r="Q69" s="11">
        <f>IF('Intragroup liabilities'!E63="",0,'Intragroup liabilities'!E63)</f>
        <v>0</v>
      </c>
      <c r="R69" s="10" t="str">
        <f>+IF('Intragroup liabilities'!C63="EURO","Euro",IF('Intragroup liabilities'!C63="LIBRA INGLESA"," US Dollar",""))</f>
        <v>Euro</v>
      </c>
      <c r="S69" s="10" t="str">
        <f>IF(OR('Intragroup liabilities'!F63="P_20",'Intragroup liabilities'!F63="P_21"),'Intragroup liabilities'!M63,CONCATENATE(RIGHT('Intragroup liabilities'!T63,4),"-",LEFT(RIGHT('Intragroup liabilities'!T63,7),2),"-",LEFT('Intragroup liabilities'!T63,2)))</f>
        <v>--</v>
      </c>
      <c r="T69" s="20" t="str">
        <f t="shared" si="4"/>
        <v>--</v>
      </c>
      <c r="U69" s="20" t="str">
        <f>IF(OR('Intragroup liabilities'!F63="P_20",'Intragroup liabilities'!F63="P_21"),'T 03.01'!T69,CONCATENATE(RIGHT('Intragroup liabilities'!U63,4),"-",LEFT(RIGHT('Intragroup liabilities'!U63,7),2),"-",LEFT('Intragroup liabilities'!U63,2)))</f>
        <v>--</v>
      </c>
      <c r="V69" s="10" t="str">
        <f t="shared" si="5"/>
        <v>Unsecured</v>
      </c>
      <c r="W69" s="10">
        <v>0</v>
      </c>
      <c r="X69" s="10" t="s">
        <v>83</v>
      </c>
      <c r="Y69" s="10" t="str">
        <f t="shared" si="6"/>
        <v>Structured</v>
      </c>
      <c r="Z69" s="10"/>
      <c r="AA69" s="10" t="str">
        <f>IF('Intragroup liabilities'!Q63="GF2","Grandfathered T2",IF('Intragroup liabilities'!Q63="CET1","CET1","No"))</f>
        <v>No</v>
      </c>
      <c r="AB69" s="10">
        <f>IF('Intragroup liabilities'!R63="",0,'Intragroup liabilities'!R63)</f>
        <v>0</v>
      </c>
      <c r="AC69" s="13"/>
    </row>
    <row r="70" spans="2:29" ht="23.65" thickBot="1" x14ac:dyDescent="0.5">
      <c r="B70" s="2"/>
      <c r="C70" s="17">
        <f t="shared" si="1"/>
        <v>999</v>
      </c>
      <c r="D70" s="18">
        <f t="shared" si="7"/>
        <v>63</v>
      </c>
      <c r="E70" s="10" t="str">
        <f>IF(AND(I70="SANTANDER TOTTA, SGPS, SA",'Intragroup liabilities'!F64="P_22"),"r0531 - o/w (part of) subordinated liabilities recognised as own funds",IF(AND(I70="Totta Seguros - Comp. Seg. Vida, SA.",'Intragroup liabilities'!F64="P_22"),"r0350 - Structured notes",IF(AND(AA70&lt;&gt;"No",'Intragroup liabilities'!F64="P_23"),"r0531 - o/w (part of) subordinated liabilities recognised as own funds",IF(AND(AA70="No",'Intragroup liabilities'!F64="P_23"),"r0120 - Secured liabilities - collateralized part (BRRD art. 44/2/b)",IF('Intragroup liabilities'!F64="C_31","r0511 - o/w capital instruments/share capital",IF('Intragroup liabilities'!F64="C_32","r0511 - o/w capital instruments/share capital",IF('Intragroup liabilities'!F64="C_33","r0512 - o/w instruments ranking pari passu with ordinary shares",IF(OR(ISNUMBER(SEARCH("ATLANTES",I70)),ISNUMBER(SEARCH("AZOR",I70)),ISNUMBER(SEARCH("HIPOTOTTA",I70)))=TRUE,"r0120 - Secured liabilities - collateralized part (BRRD art. 44/2/b)",IF(OR('Intragroup liabilities'!F64="P_27.1",'Intragroup liabilities'!F64="P_27.2",'Intragroup liabilities'!F64="P_24"),"r0390 - Non-financial liabilities",IF('Intragroup liabilities'!F64="P_30.1","r0170 - Employee liabilities (BRRD art. 44/2/g/i)",IF('Intragroup liabilities'!F64="P_30.3","r0390 - Non-financial liabilities",IF('Intragroup liabilities'!F64="C_36","r0511 - o/w capital instruments/share capital",IF(AND('Intragroup liabilities'!F64="P_20",IFERROR(VLOOKUP('Intragroup liabilities'!I64,'Auxiliar 210'!$B$18:$B$20,1,FALSE),0)&lt;&gt;0),"r0210 - Liabilities towards other entities of the resolution group (BRRD art. 44/2/h)",IF(AND('Intragroup liabilities'!F64="P_21",IFERROR(VLOOKUP('Intragroup liabilities'!I64,'Auxiliar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" s="10" t="s">
        <v>483</v>
      </c>
      <c r="G70" s="10" t="str">
        <f t="shared" si="2"/>
        <v>Rank 9 - Ranking in insolvency (master scale)</v>
      </c>
      <c r="H70" s="10" t="s">
        <v>32</v>
      </c>
      <c r="I70" s="10" t="s">
        <v>487</v>
      </c>
      <c r="J70" s="10" t="s">
        <v>486</v>
      </c>
      <c r="K70" s="10" t="s">
        <v>155</v>
      </c>
      <c r="L70" s="10" t="str">
        <f t="shared" si="3"/>
        <v>Sister</v>
      </c>
      <c r="M70" s="10" t="str">
        <f>IF(OR('Intragroup liabilities'!W64="x",'Intragroup liabilities'!W64="E"),"true","false")</f>
        <v>false</v>
      </c>
      <c r="N70" s="10" t="s">
        <v>470</v>
      </c>
      <c r="O70" s="10" t="s">
        <v>471</v>
      </c>
      <c r="P70" s="11">
        <v>77.349999999999994</v>
      </c>
      <c r="Q70" s="11">
        <f>IF('Intragroup liabilities'!E64="",0,'Intragroup liabilities'!E64)</f>
        <v>0</v>
      </c>
      <c r="R70" s="10" t="str">
        <f>+IF('Intragroup liabilities'!C64="EURO","Euro",IF('Intragroup liabilities'!C64="LIBRA INGLESA"," US Dollar",""))</f>
        <v>Euro</v>
      </c>
      <c r="S70" s="10" t="str">
        <f>IF(OR('Intragroup liabilities'!F64="P_20",'Intragroup liabilities'!F64="P_21"),'Intragroup liabilities'!M64,CONCATENATE(RIGHT('Intragroup liabilities'!T64,4),"-",LEFT(RIGHT('Intragroup liabilities'!T64,7),2),"-",LEFT('Intragroup liabilities'!T64,2)))</f>
        <v>--</v>
      </c>
      <c r="T70" s="20" t="str">
        <f t="shared" si="4"/>
        <v>--</v>
      </c>
      <c r="U70" s="20" t="str">
        <f>IF(OR('Intragroup liabilities'!F64="P_20",'Intragroup liabilities'!F64="P_21"),'T 03.01'!T70,CONCATENATE(RIGHT('Intragroup liabilities'!U64,4),"-",LEFT(RIGHT('Intragroup liabilities'!U64,7),2),"-",LEFT('Intragroup liabilities'!U64,2)))</f>
        <v>--</v>
      </c>
      <c r="V70" s="10" t="str">
        <f t="shared" si="5"/>
        <v>Unsecured</v>
      </c>
      <c r="W70" s="10">
        <v>0</v>
      </c>
      <c r="X70" s="10" t="s">
        <v>83</v>
      </c>
      <c r="Y70" s="10" t="str">
        <f t="shared" si="6"/>
        <v>Structured</v>
      </c>
      <c r="Z70" s="10"/>
      <c r="AA70" s="10" t="str">
        <f>IF('Intragroup liabilities'!Q64="GF2","Grandfathered T2",IF('Intragroup liabilities'!Q64="CET1","CET1","No"))</f>
        <v>No</v>
      </c>
      <c r="AB70" s="10">
        <f>IF('Intragroup liabilities'!R64="",0,'Intragroup liabilities'!R64)</f>
        <v>0</v>
      </c>
      <c r="AC70" s="13"/>
    </row>
    <row r="71" spans="2:29" ht="23.65" thickBot="1" x14ac:dyDescent="0.5">
      <c r="B71" s="2"/>
      <c r="C71" s="17">
        <f t="shared" si="1"/>
        <v>999</v>
      </c>
      <c r="D71" s="18">
        <f t="shared" si="7"/>
        <v>64</v>
      </c>
      <c r="E71" s="10" t="str">
        <f>IF(AND(I71="SANTANDER TOTTA, SGPS, SA",'Intragroup liabilities'!F65="P_22"),"r0531 - o/w (part of) subordinated liabilities recognised as own funds",IF(AND(I71="Totta Seguros - Comp. Seg. Vida, SA.",'Intragroup liabilities'!F65="P_22"),"r0350 - Structured notes",IF(AND(AA71&lt;&gt;"No",'Intragroup liabilities'!F65="P_23"),"r0531 - o/w (part of) subordinated liabilities recognised as own funds",IF(AND(AA71="No",'Intragroup liabilities'!F65="P_23"),"r0120 - Secured liabilities - collateralized part (BRRD art. 44/2/b)",IF('Intragroup liabilities'!F65="C_31","r0511 - o/w capital instruments/share capital",IF('Intragroup liabilities'!F65="C_32","r0511 - o/w capital instruments/share capital",IF('Intragroup liabilities'!F65="C_33","r0512 - o/w instruments ranking pari passu with ordinary shares",IF(OR(ISNUMBER(SEARCH("ATLANTES",I71)),ISNUMBER(SEARCH("AZOR",I71)),ISNUMBER(SEARCH("HIPOTOTTA",I71)))=TRUE,"r0120 - Secured liabilities - collateralized part (BRRD art. 44/2/b)",IF(OR('Intragroup liabilities'!F65="P_27.1",'Intragroup liabilities'!F65="P_27.2",'Intragroup liabilities'!F65="P_24"),"r0390 - Non-financial liabilities",IF('Intragroup liabilities'!F65="P_30.1","r0170 - Employee liabilities (BRRD art. 44/2/g/i)",IF('Intragroup liabilities'!F65="P_30.3","r0390 - Non-financial liabilities",IF('Intragroup liabilities'!F65="C_36","r0511 - o/w capital instruments/share capital",IF(AND('Intragroup liabilities'!F65="P_20",IFERROR(VLOOKUP('Intragroup liabilities'!I65,'Auxiliar 210'!$B$18:$B$20,1,FALSE),0)&lt;&gt;0),"r0210 - Liabilities towards other entities of the resolution group (BRRD art. 44/2/h)",IF(AND('Intragroup liabilities'!F65="P_21",IFERROR(VLOOKUP('Intragroup liabilities'!I65,'Auxiliar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1" s="10" t="s">
        <v>483</v>
      </c>
      <c r="G71" s="10" t="str">
        <f t="shared" si="2"/>
        <v>Rank 12 - Ranking in insolvency (master scale)</v>
      </c>
      <c r="H71" s="10" t="s">
        <v>32</v>
      </c>
      <c r="I71" s="10" t="s">
        <v>58</v>
      </c>
      <c r="J71" s="10" t="s">
        <v>434</v>
      </c>
      <c r="K71" s="10" t="s">
        <v>155</v>
      </c>
      <c r="L71" s="10" t="str">
        <f t="shared" si="3"/>
        <v>Sister</v>
      </c>
      <c r="M71" s="10" t="str">
        <f>IF(OR('Intragroup liabilities'!W65="x",'Intragroup liabilities'!W65="E"),"true","false")</f>
        <v>false</v>
      </c>
      <c r="N71" s="10" t="s">
        <v>470</v>
      </c>
      <c r="O71" s="10" t="s">
        <v>471</v>
      </c>
      <c r="P71" s="11">
        <v>48596.32</v>
      </c>
      <c r="Q71" s="11">
        <f>IF('Intragroup liabilities'!E65="",0,'Intragroup liabilities'!E65)</f>
        <v>0</v>
      </c>
      <c r="R71" s="10" t="str">
        <f>+IF('Intragroup liabilities'!C65="EURO","Euro",IF('Intragroup liabilities'!C65="LIBRA INGLESA"," US Dollar",""))</f>
        <v>Euro</v>
      </c>
      <c r="S71" s="10" t="str">
        <f>IF(OR('Intragroup liabilities'!F65="P_20",'Intragroup liabilities'!F65="P_21"),'Intragroup liabilities'!M65,CONCATENATE(RIGHT('Intragroup liabilities'!T65,4),"-",LEFT(RIGHT('Intragroup liabilities'!T65,7),2),"-",LEFT('Intragroup liabilities'!T65,2)))</f>
        <v>2022-12-31</v>
      </c>
      <c r="T71" s="20">
        <f t="shared" si="4"/>
        <v>44928</v>
      </c>
      <c r="U71" s="20">
        <f>IF(OR('Intragroup liabilities'!F65="P_20",'Intragroup liabilities'!F65="P_21"),'T 03.01'!T71,CONCATENATE(RIGHT('Intragroup liabilities'!U65,4),"-",LEFT(RIGHT('Intragroup liabilities'!U65,7),2),"-",LEFT('Intragroup liabilities'!U65,2)))</f>
        <v>44928</v>
      </c>
      <c r="V71" s="10" t="str">
        <f t="shared" si="5"/>
        <v>Unsecured</v>
      </c>
      <c r="W71" s="10">
        <v>0</v>
      </c>
      <c r="X71" s="10" t="s">
        <v>83</v>
      </c>
      <c r="Y71" s="10" t="str">
        <f t="shared" si="6"/>
        <v>Non-structured/Vanilla</v>
      </c>
      <c r="Z71" s="10"/>
      <c r="AA71" s="10" t="str">
        <f>IF('Intragroup liabilities'!Q65="GF2","Grandfathered T2",IF('Intragroup liabilities'!Q65="CET1","CET1","No"))</f>
        <v>No</v>
      </c>
      <c r="AB71" s="10">
        <f>IF('Intragroup liabilities'!R65="",0,'Intragroup liabilities'!R65)</f>
        <v>0</v>
      </c>
      <c r="AC71" s="13"/>
    </row>
    <row r="72" spans="2:29" ht="46.9" thickBot="1" x14ac:dyDescent="0.5">
      <c r="B72" s="2"/>
      <c r="C72" s="17">
        <f t="shared" si="1"/>
        <v>999</v>
      </c>
      <c r="D72" s="18">
        <f t="shared" si="7"/>
        <v>65</v>
      </c>
      <c r="E72" s="10" t="str">
        <f>IF(AND(I72="SANTANDER TOTTA, SGPS, SA",'Intragroup liabilities'!F66="P_22"),"r0531 - o/w (part of) subordinated liabilities recognised as own funds",IF(AND(I72="Totta Seguros - Comp. Seg. Vida, SA.",'Intragroup liabilities'!F66="P_22"),"r0350 - Structured notes",IF(AND(AA72&lt;&gt;"No",'Intragroup liabilities'!F66="P_23"),"r0531 - o/w (part of) subordinated liabilities recognised as own funds",IF(AND(AA72="No",'Intragroup liabilities'!F66="P_23"),"r0120 - Secured liabilities - collateralized part (BRRD art. 44/2/b)",IF('Intragroup liabilities'!F66="C_31","r0511 - o/w capital instruments/share capital",IF('Intragroup liabilities'!F66="C_32","r0511 - o/w capital instruments/share capital",IF('Intragroup liabilities'!F66="C_33","r0512 - o/w instruments ranking pari passu with ordinary shares",IF(OR(ISNUMBER(SEARCH("ATLANTES",I72)),ISNUMBER(SEARCH("AZOR",I72)),ISNUMBER(SEARCH("HIPOTOTTA",I72)))=TRUE,"r0120 - Secured liabilities - collateralized part (BRRD art. 44/2/b)",IF(OR('Intragroup liabilities'!F66="P_27.1",'Intragroup liabilities'!F66="P_27.2",'Intragroup liabilities'!F66="P_24"),"r0390 - Non-financial liabilities",IF('Intragroup liabilities'!F66="P_30.1","r0170 - Employee liabilities (BRRD art. 44/2/g/i)",IF('Intragroup liabilities'!F66="P_30.3","r0390 - Non-financial liabilities",IF('Intragroup liabilities'!F66="C_36","r0511 - o/w capital instruments/share capital",IF(AND('Intragroup liabilities'!F66="P_20",IFERROR(VLOOKUP('Intragroup liabilities'!I66,'Auxiliar 210'!$B$18:$B$20,1,FALSE),0)&lt;&gt;0),"r0210 - Liabilities towards other entities of the resolution group (BRRD art. 44/2/h)",IF(AND('Intragroup liabilities'!F66="P_21",IFERROR(VLOOKUP('Intragroup liabilities'!I66,'Auxiliar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72" s="10" t="s">
        <v>153</v>
      </c>
      <c r="G72" s="10" t="str">
        <f t="shared" si="2"/>
        <v/>
      </c>
      <c r="H72" s="10" t="s">
        <v>32</v>
      </c>
      <c r="I72" s="10" t="s">
        <v>63</v>
      </c>
      <c r="J72" s="10" t="s">
        <v>221</v>
      </c>
      <c r="K72" s="10" t="s">
        <v>155</v>
      </c>
      <c r="L72" s="10" t="str">
        <f t="shared" si="3"/>
        <v>Sister</v>
      </c>
      <c r="M72" s="10" t="str">
        <f>IF(OR('Intragroup liabilities'!W66="x",'Intragroup liabilities'!W66="E"),"true","false")</f>
        <v>true</v>
      </c>
      <c r="N72" s="10" t="s">
        <v>470</v>
      </c>
      <c r="O72" s="10" t="s">
        <v>471</v>
      </c>
      <c r="P72" s="11">
        <v>85605227.909999996</v>
      </c>
      <c r="Q72" s="11">
        <f>IF('Intragroup liabilities'!E66="",0,'Intragroup liabilities'!E66)</f>
        <v>0</v>
      </c>
      <c r="R72" s="10" t="str">
        <f>+IF('Intragroup liabilities'!C66="EURO","Euro",IF('Intragroup liabilities'!C66="LIBRA INGLESA"," US Dollar",""))</f>
        <v>Euro</v>
      </c>
      <c r="S72" s="10" t="str">
        <f>IF(OR('Intragroup liabilities'!F66="P_20",'Intragroup liabilities'!F66="P_21"),'Intragroup liabilities'!M66,CONCATENATE(RIGHT('Intragroup liabilities'!T66,4),"-",LEFT(RIGHT('Intragroup liabilities'!T66,7),2),"-",LEFT('Intragroup liabilities'!T66,2)))</f>
        <v>2022-12-31</v>
      </c>
      <c r="T72" s="20" t="str">
        <f t="shared" si="4"/>
        <v>2022-12-31</v>
      </c>
      <c r="U72" s="20" t="str">
        <f>IF(OR('Intragroup liabilities'!F66="P_20",'Intragroup liabilities'!F66="P_21"),'T 03.01'!T72,CONCATENATE(RIGHT('Intragroup liabilities'!U66,4),"-",LEFT(RIGHT('Intragroup liabilities'!U66,7),2),"-",LEFT('Intragroup liabilities'!U66,2)))</f>
        <v>2022-12-31</v>
      </c>
      <c r="V72" s="10" t="str">
        <f t="shared" si="5"/>
        <v>Unsecured</v>
      </c>
      <c r="W72" s="10">
        <v>0</v>
      </c>
      <c r="X72" s="10" t="s">
        <v>83</v>
      </c>
      <c r="Y72" s="10" t="str">
        <f t="shared" si="6"/>
        <v>Structured</v>
      </c>
      <c r="Z72" s="10"/>
      <c r="AA72" s="10" t="str">
        <f>IF('Intragroup liabilities'!Q66="GF2","Grandfathered T2",IF('Intragroup liabilities'!Q66="CET1","CET1","No"))</f>
        <v>No</v>
      </c>
      <c r="AB72" s="10">
        <f>IF('Intragroup liabilities'!R66="",0,'Intragroup liabilities'!R66)</f>
        <v>0</v>
      </c>
      <c r="AC72" s="13"/>
    </row>
    <row r="73" spans="2:29" ht="23.65" thickBot="1" x14ac:dyDescent="0.5">
      <c r="B73" s="2"/>
      <c r="C73" s="17">
        <f t="shared" ref="C73:C136" si="8">+IF(E73="","",999)</f>
        <v>999</v>
      </c>
      <c r="D73" s="18">
        <f t="shared" si="7"/>
        <v>66</v>
      </c>
      <c r="E73" s="10" t="str">
        <f>IF(AND(I73="SANTANDER TOTTA, SGPS, SA",'Intragroup liabilities'!F67="P_22"),"r0531 - o/w (part of) subordinated liabilities recognised as own funds",IF(AND(I73="Totta Seguros - Comp. Seg. Vida, SA.",'Intragroup liabilities'!F67="P_22"),"r0350 - Structured notes",IF(AND(AA73&lt;&gt;"No",'Intragroup liabilities'!F67="P_23"),"r0531 - o/w (part of) subordinated liabilities recognised as own funds",IF(AND(AA73="No",'Intragroup liabilities'!F67="P_23"),"r0120 - Secured liabilities - collateralized part (BRRD art. 44/2/b)",IF('Intragroup liabilities'!F67="C_31","r0511 - o/w capital instruments/share capital",IF('Intragroup liabilities'!F67="C_32","r0511 - o/w capital instruments/share capital",IF('Intragroup liabilities'!F67="C_33","r0512 - o/w instruments ranking pari passu with ordinary shares",IF(OR(ISNUMBER(SEARCH("ATLANTES",I73)),ISNUMBER(SEARCH("AZOR",I73)),ISNUMBER(SEARCH("HIPOTOTTA",I73)))=TRUE,"r0120 - Secured liabilities - collateralized part (BRRD art. 44/2/b)",IF(OR('Intragroup liabilities'!F67="P_27.1",'Intragroup liabilities'!F67="P_27.2",'Intragroup liabilities'!F67="P_24"),"r0390 - Non-financial liabilities",IF('Intragroup liabilities'!F67="P_30.1","r0170 - Employee liabilities (BRRD art. 44/2/g/i)",IF('Intragroup liabilities'!F67="P_30.3","r0390 - Non-financial liabilities",IF('Intragroup liabilities'!F67="C_36","r0511 - o/w capital instruments/share capital",IF(AND('Intragroup liabilities'!F67="P_20",IFERROR(VLOOKUP('Intragroup liabilities'!I67,'Auxiliar 210'!$B$18:$B$20,1,FALSE),0)&lt;&gt;0),"r0210 - Liabilities towards other entities of the resolution group (BRRD art. 44/2/h)",IF(AND('Intragroup liabilities'!F67="P_21",IFERROR(VLOOKUP('Intragroup liabilities'!I67,'Auxiliar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3" s="10" t="s">
        <v>483</v>
      </c>
      <c r="G73" s="10" t="str">
        <f t="shared" ref="G73:G136" si="9">IF(E73="r0110 - Covered deposits (BRRD art. 44/2/a)","Rank 14 - Ranking in insolvency (master scale)",IF(E73="r0120 - Secured liabilities - collateralized part (BRRD art. 44/2/b)","Rank 20 - Ranking in insolvency (master scale)",IF(E73="r0320 - Deposits, not covered and not preferential","Rank 12 - Ranking in insolvency (master scale)",IF(E73="r0370 - Subordinated liabilities (not recognised as own funds)","Rank 4 - Ranking in insolvency (master scale)",IF(OR(E73="r0511 - o/w capital instruments/share capital",E73="r0512 - o/w instruments ranking pari passu with ordinary shares"),"Rank 1 - Ranking in insolvency (master scale)",IF(E73="r0531 - o/w (part of) subordinated liabilities recognised as own funds","Rank 3 - Ranking in insolvency (master scale)",IF(E73="r0350 - Structured notes","Rank 9 - Ranking in insolvency (master scale)",IF(E73="r0390 - Non-financial liabilities","Rank 9 - Ranking in insolvency (master scale)",""))))))))</f>
        <v>Rank 12 - Ranking in insolvency (master scale)</v>
      </c>
      <c r="H73" s="10" t="s">
        <v>32</v>
      </c>
      <c r="I73" s="10" t="s">
        <v>68</v>
      </c>
      <c r="J73" s="10" t="s">
        <v>440</v>
      </c>
      <c r="K73" s="10" t="s">
        <v>155</v>
      </c>
      <c r="L73" s="10" t="str">
        <f t="shared" ref="L73:L136" si="10">IF(OR(I73="SANTANDER TOTTA, SGPS, SA",I73="BANCO SANTANDER TOTTA SA"),"Parent","Sister")</f>
        <v>Sister</v>
      </c>
      <c r="M73" s="10" t="str">
        <f>IF(OR('Intragroup liabilities'!W67="x",'Intragroup liabilities'!W67="E"),"true","false")</f>
        <v>false</v>
      </c>
      <c r="N73" s="10" t="s">
        <v>470</v>
      </c>
      <c r="O73" s="10" t="s">
        <v>471</v>
      </c>
      <c r="P73" s="11">
        <v>5235.93</v>
      </c>
      <c r="Q73" s="11">
        <f>IF('Intragroup liabilities'!E67="",0,'Intragroup liabilities'!E67)</f>
        <v>0</v>
      </c>
      <c r="R73" s="10" t="str">
        <f>+IF('Intragroup liabilities'!C67="EURO","Euro",IF('Intragroup liabilities'!C67="LIBRA INGLESA"," US Dollar",""))</f>
        <v>Euro</v>
      </c>
      <c r="S73" s="10" t="str">
        <f>IF(OR('Intragroup liabilities'!F67="P_20",'Intragroup liabilities'!F67="P_21"),'Intragroup liabilities'!M67,CONCATENATE(RIGHT('Intragroup liabilities'!T67,4),"-",LEFT(RIGHT('Intragroup liabilities'!T67,7),2),"-",LEFT('Intragroup liabilities'!T67,2)))</f>
        <v>2022-12-31</v>
      </c>
      <c r="T73" s="20">
        <f t="shared" ref="T73:T136" si="11">IFERROR(IF(OR(E73="r0110 - Covered deposits (BRRD art. 44/2/a)",E73="r0120 - Secured liabilities - collateralized part (BRRD art. 44/2/b)",E73="r0320 - Deposits, not covered and not preferential"),WORKDAY(S73,1,"1/1/2021"),S73),"")</f>
        <v>44928</v>
      </c>
      <c r="U73" s="20">
        <f>IF(OR('Intragroup liabilities'!F67="P_20",'Intragroup liabilities'!F67="P_21"),'T 03.01'!T73,CONCATENATE(RIGHT('Intragroup liabilities'!U67,4),"-",LEFT(RIGHT('Intragroup liabilities'!U67,7),2),"-",LEFT('Intragroup liabilities'!U67,2)))</f>
        <v>44928</v>
      </c>
      <c r="V73" s="10" t="str">
        <f t="shared" ref="V73:V136" si="12">IF(E73="r0120 - Secured liabilities - collateralized part (BRRD art. 44/2/b)","Secured","Unsecured")</f>
        <v>Unsecured</v>
      </c>
      <c r="W73" s="10">
        <v>0</v>
      </c>
      <c r="X73" s="10" t="s">
        <v>83</v>
      </c>
      <c r="Y73" s="10" t="str">
        <f t="shared" ref="Y73:Y136" si="13">IFERROR(IF(OR(E73="r0110 - Covered deposits (BRRD art. 44/2/a)",E73="r0120 - Secured liabilities - collateralized part (BRRD art. 44/2/b)",E73="r0320 - Deposits, not covered and not preferential"),"Non-structured/Vanilla","Structured"),"")</f>
        <v>Non-structured/Vanilla</v>
      </c>
      <c r="Z73" s="10"/>
      <c r="AA73" s="10" t="str">
        <f>IF('Intragroup liabilities'!Q67="GF2","Grandfathered T2",IF('Intragroup liabilities'!Q67="CET1","CET1","No"))</f>
        <v>No</v>
      </c>
      <c r="AB73" s="10">
        <f>IF('Intragroup liabilities'!R67="",0,'Intragroup liabilities'!R67)</f>
        <v>0</v>
      </c>
      <c r="AC73" s="13"/>
    </row>
    <row r="74" spans="2:29" ht="23.65" thickBot="1" x14ac:dyDescent="0.5">
      <c r="B74" s="2"/>
      <c r="C74" s="17">
        <f t="shared" si="8"/>
        <v>999</v>
      </c>
      <c r="D74" s="18">
        <f t="shared" ref="D74:D137" si="14">IF(E74="","",D73+1)</f>
        <v>67</v>
      </c>
      <c r="E74" s="10" t="str">
        <f>IF(AND(I74="SANTANDER TOTTA, SGPS, SA",'Intragroup liabilities'!F68="P_22"),"r0531 - o/w (part of) subordinated liabilities recognised as own funds",IF(AND(I74="Totta Seguros - Comp. Seg. Vida, SA.",'Intragroup liabilities'!F68="P_22"),"r0350 - Structured notes",IF(AND(AA74&lt;&gt;"No",'Intragroup liabilities'!F68="P_23"),"r0531 - o/w (part of) subordinated liabilities recognised as own funds",IF(AND(AA74="No",'Intragroup liabilities'!F68="P_23"),"r0120 - Secured liabilities - collateralized part (BRRD art. 44/2/b)",IF('Intragroup liabilities'!F68="C_31","r0511 - o/w capital instruments/share capital",IF('Intragroup liabilities'!F68="C_32","r0511 - o/w capital instruments/share capital",IF('Intragroup liabilities'!F68="C_33","r0512 - o/w instruments ranking pari passu with ordinary shares",IF(OR(ISNUMBER(SEARCH("ATLANTES",I74)),ISNUMBER(SEARCH("AZOR",I74)),ISNUMBER(SEARCH("HIPOTOTTA",I74)))=TRUE,"r0120 - Secured liabilities - collateralized part (BRRD art. 44/2/b)",IF(OR('Intragroup liabilities'!F68="P_27.1",'Intragroup liabilities'!F68="P_27.2",'Intragroup liabilities'!F68="P_24"),"r0390 - Non-financial liabilities",IF('Intragroup liabilities'!F68="P_30.1","r0170 - Employee liabilities (BRRD art. 44/2/g/i)",IF('Intragroup liabilities'!F68="P_30.3","r0390 - Non-financial liabilities",IF('Intragroup liabilities'!F68="C_36","r0511 - o/w capital instruments/share capital",IF(AND('Intragroup liabilities'!F68="P_20",IFERROR(VLOOKUP('Intragroup liabilities'!I68,'Auxiliar 210'!$B$18:$B$20,1,FALSE),0)&lt;&gt;0),"r0210 - Liabilities towards other entities of the resolution group (BRRD art. 44/2/h)",IF(AND('Intragroup liabilities'!F68="P_21",IFERROR(VLOOKUP('Intragroup liabilities'!I68,'Auxiliar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" s="10" t="s">
        <v>483</v>
      </c>
      <c r="G74" s="10" t="str">
        <f t="shared" si="9"/>
        <v>Rank 9 - Ranking in insolvency (master scale)</v>
      </c>
      <c r="H74" s="10" t="s">
        <v>32</v>
      </c>
      <c r="I74" s="10" t="s">
        <v>49</v>
      </c>
      <c r="J74" s="10" t="s">
        <v>451</v>
      </c>
      <c r="K74" s="10" t="s">
        <v>155</v>
      </c>
      <c r="L74" s="10" t="str">
        <f t="shared" si="10"/>
        <v>Sister</v>
      </c>
      <c r="M74" s="10" t="str">
        <f>IF(OR('Intragroup liabilities'!W68="x",'Intragroup liabilities'!W68="E"),"true","false")</f>
        <v>false</v>
      </c>
      <c r="N74" s="10" t="s">
        <v>470</v>
      </c>
      <c r="O74" s="10" t="s">
        <v>471</v>
      </c>
      <c r="P74" s="11">
        <v>317.64</v>
      </c>
      <c r="Q74" s="11">
        <f>IF('Intragroup liabilities'!E68="",0,'Intragroup liabilities'!E68)</f>
        <v>0</v>
      </c>
      <c r="R74" s="10" t="str">
        <f>+IF('Intragroup liabilities'!C68="EURO","Euro",IF('Intragroup liabilities'!C68="LIBRA INGLESA"," US Dollar",""))</f>
        <v>Euro</v>
      </c>
      <c r="S74" s="10" t="str">
        <f>IF(OR('Intragroup liabilities'!F68="P_20",'Intragroup liabilities'!F68="P_21"),'Intragroup liabilities'!M68,CONCATENATE(RIGHT('Intragroup liabilities'!T68,4),"-",LEFT(RIGHT('Intragroup liabilities'!T68,7),2),"-",LEFT('Intragroup liabilities'!T68,2)))</f>
        <v>--</v>
      </c>
      <c r="T74" s="20" t="str">
        <f t="shared" si="11"/>
        <v>--</v>
      </c>
      <c r="U74" s="20" t="str">
        <f>IF(OR('Intragroup liabilities'!F68="P_20",'Intragroup liabilities'!F68="P_21"),'T 03.01'!T74,CONCATENATE(RIGHT('Intragroup liabilities'!U68,4),"-",LEFT(RIGHT('Intragroup liabilities'!U68,7),2),"-",LEFT('Intragroup liabilities'!U68,2)))</f>
        <v>--</v>
      </c>
      <c r="V74" s="10" t="str">
        <f t="shared" si="12"/>
        <v>Unsecured</v>
      </c>
      <c r="W74" s="10">
        <v>0</v>
      </c>
      <c r="X74" s="10" t="s">
        <v>83</v>
      </c>
      <c r="Y74" s="10" t="str">
        <f t="shared" si="13"/>
        <v>Structured</v>
      </c>
      <c r="Z74" s="10"/>
      <c r="AA74" s="10" t="str">
        <f>IF('Intragroup liabilities'!Q68="GF2","Grandfathered T2",IF('Intragroup liabilities'!Q68="CET1","CET1","No"))</f>
        <v>No</v>
      </c>
      <c r="AB74" s="10">
        <f>IF('Intragroup liabilities'!R68="",0,'Intragroup liabilities'!R68)</f>
        <v>0</v>
      </c>
      <c r="AC74" s="13"/>
    </row>
    <row r="75" spans="2:29" ht="23.65" thickBot="1" x14ac:dyDescent="0.5">
      <c r="B75" s="2"/>
      <c r="C75" s="17">
        <f t="shared" si="8"/>
        <v>999</v>
      </c>
      <c r="D75" s="18">
        <f t="shared" si="14"/>
        <v>68</v>
      </c>
      <c r="E75" s="10" t="str">
        <f>IF(AND(I75="SANTANDER TOTTA, SGPS, SA",'Intragroup liabilities'!F69="P_22"),"r0531 - o/w (part of) subordinated liabilities recognised as own funds",IF(AND(I75="Totta Seguros - Comp. Seg. Vida, SA.",'Intragroup liabilities'!F69="P_22"),"r0350 - Structured notes",IF(AND(AA75&lt;&gt;"No",'Intragroup liabilities'!F69="P_23"),"r0531 - o/w (part of) subordinated liabilities recognised as own funds",IF(AND(AA75="No",'Intragroup liabilities'!F69="P_23"),"r0120 - Secured liabilities - collateralized part (BRRD art. 44/2/b)",IF('Intragroup liabilities'!F69="C_31","r0511 - o/w capital instruments/share capital",IF('Intragroup liabilities'!F69="C_32","r0511 - o/w capital instruments/share capital",IF('Intragroup liabilities'!F69="C_33","r0512 - o/w instruments ranking pari passu with ordinary shares",IF(OR(ISNUMBER(SEARCH("ATLANTES",I75)),ISNUMBER(SEARCH("AZOR",I75)),ISNUMBER(SEARCH("HIPOTOTTA",I75)))=TRUE,"r0120 - Secured liabilities - collateralized part (BRRD art. 44/2/b)",IF(OR('Intragroup liabilities'!F69="P_27.1",'Intragroup liabilities'!F69="P_27.2",'Intragroup liabilities'!F69="P_24"),"r0390 - Non-financial liabilities",IF('Intragroup liabilities'!F69="P_30.1","r0170 - Employee liabilities (BRRD art. 44/2/g/i)",IF('Intragroup liabilities'!F69="P_30.3","r0390 - Non-financial liabilities",IF('Intragroup liabilities'!F69="C_36","r0511 - o/w capital instruments/share capital",IF(AND('Intragroup liabilities'!F69="P_20",IFERROR(VLOOKUP('Intragroup liabilities'!I69,'Auxiliar 210'!$B$18:$B$20,1,FALSE),0)&lt;&gt;0),"r0210 - Liabilities towards other entities of the resolution group (BRRD art. 44/2/h)",IF(AND('Intragroup liabilities'!F69="P_21",IFERROR(VLOOKUP('Intragroup liabilities'!I69,'Auxiliar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5" s="10" t="s">
        <v>483</v>
      </c>
      <c r="G75" s="10" t="str">
        <f t="shared" si="9"/>
        <v>Rank 12 - Ranking in insolvency (master scale)</v>
      </c>
      <c r="H75" s="10" t="s">
        <v>32</v>
      </c>
      <c r="I75" s="10" t="s">
        <v>67</v>
      </c>
      <c r="J75" s="10" t="s">
        <v>365</v>
      </c>
      <c r="K75" s="10" t="s">
        <v>155</v>
      </c>
      <c r="L75" s="10" t="str">
        <f t="shared" si="10"/>
        <v>Sister</v>
      </c>
      <c r="M75" s="10" t="str">
        <f>IF(OR('Intragroup liabilities'!W69="x",'Intragroup liabilities'!W69="E"),"true","false")</f>
        <v>false</v>
      </c>
      <c r="N75" s="10" t="s">
        <v>470</v>
      </c>
      <c r="O75" s="10" t="s">
        <v>471</v>
      </c>
      <c r="P75" s="11">
        <v>485217506.19</v>
      </c>
      <c r="Q75" s="11">
        <f>IF('Intragroup liabilities'!E69="",0,'Intragroup liabilities'!E69)</f>
        <v>0</v>
      </c>
      <c r="R75" s="10" t="str">
        <f>+IF('Intragroup liabilities'!C69="EURO","Euro",IF('Intragroup liabilities'!C69="LIBRA INGLESA"," US Dollar",""))</f>
        <v>Euro</v>
      </c>
      <c r="S75" s="10" t="str">
        <f>IF(OR('Intragroup liabilities'!F69="P_20",'Intragroup liabilities'!F69="P_21"),'Intragroup liabilities'!M69,CONCATENATE(RIGHT('Intragroup liabilities'!T69,4),"-",LEFT(RIGHT('Intragroup liabilities'!T69,7),2),"-",LEFT('Intragroup liabilities'!T69,2)))</f>
        <v>2022-12-31</v>
      </c>
      <c r="T75" s="20">
        <f t="shared" si="11"/>
        <v>44928</v>
      </c>
      <c r="U75" s="20">
        <f>IF(OR('Intragroup liabilities'!F69="P_20",'Intragroup liabilities'!F69="P_21"),'T 03.01'!T75,CONCATENATE(RIGHT('Intragroup liabilities'!U69,4),"-",LEFT(RIGHT('Intragroup liabilities'!U69,7),2),"-",LEFT('Intragroup liabilities'!U69,2)))</f>
        <v>44928</v>
      </c>
      <c r="V75" s="10" t="str">
        <f t="shared" si="12"/>
        <v>Unsecured</v>
      </c>
      <c r="W75" s="10">
        <v>0</v>
      </c>
      <c r="X75" s="10" t="s">
        <v>83</v>
      </c>
      <c r="Y75" s="10" t="str">
        <f t="shared" si="13"/>
        <v>Non-structured/Vanilla</v>
      </c>
      <c r="Z75" s="10"/>
      <c r="AA75" s="10" t="str">
        <f>IF('Intragroup liabilities'!Q69="GF2","Grandfathered T2",IF('Intragroup liabilities'!Q69="CET1","CET1","No"))</f>
        <v>No</v>
      </c>
      <c r="AB75" s="10">
        <f>IF('Intragroup liabilities'!R69="",0,'Intragroup liabilities'!R69)</f>
        <v>0</v>
      </c>
      <c r="AC75" s="13"/>
    </row>
    <row r="76" spans="2:29" ht="23.65" thickBot="1" x14ac:dyDescent="0.5">
      <c r="B76" s="2"/>
      <c r="C76" s="17">
        <f t="shared" si="8"/>
        <v>999</v>
      </c>
      <c r="D76" s="18">
        <f t="shared" si="14"/>
        <v>69</v>
      </c>
      <c r="E76" s="10" t="str">
        <f>IF(AND(I76="SANTANDER TOTTA, SGPS, SA",'Intragroup liabilities'!F70="P_22"),"r0531 - o/w (part of) subordinated liabilities recognised as own funds",IF(AND(I76="Totta Seguros - Comp. Seg. Vida, SA.",'Intragroup liabilities'!F70="P_22"),"r0350 - Structured notes",IF(AND(AA76&lt;&gt;"No",'Intragroup liabilities'!F70="P_23"),"r0531 - o/w (part of) subordinated liabilities recognised as own funds",IF(AND(AA76="No",'Intragroup liabilities'!F70="P_23"),"r0120 - Secured liabilities - collateralized part (BRRD art. 44/2/b)",IF('Intragroup liabilities'!F70="C_31","r0511 - o/w capital instruments/share capital",IF('Intragroup liabilities'!F70="C_32","r0511 - o/w capital instruments/share capital",IF('Intragroup liabilities'!F70="C_33","r0512 - o/w instruments ranking pari passu with ordinary shares",IF(OR(ISNUMBER(SEARCH("ATLANTES",I76)),ISNUMBER(SEARCH("AZOR",I76)),ISNUMBER(SEARCH("HIPOTOTTA",I76)))=TRUE,"r0120 - Secured liabilities - collateralized part (BRRD art. 44/2/b)",IF(OR('Intragroup liabilities'!F70="P_27.1",'Intragroup liabilities'!F70="P_27.2",'Intragroup liabilities'!F70="P_24"),"r0390 - Non-financial liabilities",IF('Intragroup liabilities'!F70="P_30.1","r0170 - Employee liabilities (BRRD art. 44/2/g/i)",IF('Intragroup liabilities'!F70="P_30.3","r0390 - Non-financial liabilities",IF('Intragroup liabilities'!F70="C_36","r0511 - o/w capital instruments/share capital",IF(AND('Intragroup liabilities'!F70="P_20",IFERROR(VLOOKUP('Intragroup liabilities'!I70,'Auxiliar 210'!$B$18:$B$20,1,FALSE),0)&lt;&gt;0),"r0210 - Liabilities towards other entities of the resolution group (BRRD art. 44/2/h)",IF(AND('Intragroup liabilities'!F70="P_21",IFERROR(VLOOKUP('Intragroup liabilities'!I70,'Auxiliar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6" s="10" t="s">
        <v>483</v>
      </c>
      <c r="G76" s="10" t="str">
        <f t="shared" si="9"/>
        <v>Rank 12 - Ranking in insolvency (master scale)</v>
      </c>
      <c r="H76" s="10" t="s">
        <v>32</v>
      </c>
      <c r="I76" s="10" t="s">
        <v>39</v>
      </c>
      <c r="J76" s="10" t="s">
        <v>376</v>
      </c>
      <c r="K76" s="10" t="s">
        <v>155</v>
      </c>
      <c r="L76" s="10" t="str">
        <f t="shared" si="10"/>
        <v>Sister</v>
      </c>
      <c r="M76" s="10" t="str">
        <f>IF(OR('Intragroup liabilities'!W70="x",'Intragroup liabilities'!W70="E"),"true","false")</f>
        <v>false</v>
      </c>
      <c r="N76" s="10" t="s">
        <v>470</v>
      </c>
      <c r="O76" s="10" t="s">
        <v>471</v>
      </c>
      <c r="P76" s="11">
        <v>474236.37</v>
      </c>
      <c r="Q76" s="11">
        <f>IF('Intragroup liabilities'!E70="",0,'Intragroup liabilities'!E70)</f>
        <v>0</v>
      </c>
      <c r="R76" s="10" t="str">
        <f>+IF('Intragroup liabilities'!C70="EURO","Euro",IF('Intragroup liabilities'!C70="LIBRA INGLESA"," US Dollar",""))</f>
        <v>Euro</v>
      </c>
      <c r="S76" s="10" t="str">
        <f>IF(OR('Intragroup liabilities'!F70="P_20",'Intragroup liabilities'!F70="P_21"),'Intragroup liabilities'!M70,CONCATENATE(RIGHT('Intragroup liabilities'!T70,4),"-",LEFT(RIGHT('Intragroup liabilities'!T70,7),2),"-",LEFT('Intragroup liabilities'!T70,2)))</f>
        <v>2022-12-31</v>
      </c>
      <c r="T76" s="20">
        <f t="shared" si="11"/>
        <v>44928</v>
      </c>
      <c r="U76" s="20">
        <f>IF(OR('Intragroup liabilities'!F70="P_20",'Intragroup liabilities'!F70="P_21"),'T 03.01'!T76,CONCATENATE(RIGHT('Intragroup liabilities'!U70,4),"-",LEFT(RIGHT('Intragroup liabilities'!U70,7),2),"-",LEFT('Intragroup liabilities'!U70,2)))</f>
        <v>44928</v>
      </c>
      <c r="V76" s="10" t="str">
        <f t="shared" si="12"/>
        <v>Unsecured</v>
      </c>
      <c r="W76" s="10">
        <v>0</v>
      </c>
      <c r="X76" s="10" t="s">
        <v>83</v>
      </c>
      <c r="Y76" s="10" t="str">
        <f t="shared" si="13"/>
        <v>Non-structured/Vanilla</v>
      </c>
      <c r="Z76" s="10"/>
      <c r="AA76" s="10" t="str">
        <f>IF('Intragroup liabilities'!Q70="GF2","Grandfathered T2",IF('Intragroup liabilities'!Q70="CET1","CET1","No"))</f>
        <v>No</v>
      </c>
      <c r="AB76" s="10">
        <f>IF('Intragroup liabilities'!R70="",0,'Intragroup liabilities'!R70)</f>
        <v>0</v>
      </c>
      <c r="AC76" s="13"/>
    </row>
    <row r="77" spans="2:29" ht="23.65" thickBot="1" x14ac:dyDescent="0.5">
      <c r="B77" s="2"/>
      <c r="C77" s="17">
        <f t="shared" si="8"/>
        <v>999</v>
      </c>
      <c r="D77" s="18">
        <f t="shared" si="14"/>
        <v>70</v>
      </c>
      <c r="E77" s="10" t="str">
        <f>IF(AND(I77="SANTANDER TOTTA, SGPS, SA",'Intragroup liabilities'!F71="P_22"),"r0531 - o/w (part of) subordinated liabilities recognised as own funds",IF(AND(I77="Totta Seguros - Comp. Seg. Vida, SA.",'Intragroup liabilities'!F71="P_22"),"r0350 - Structured notes",IF(AND(AA77&lt;&gt;"No",'Intragroup liabilities'!F71="P_23"),"r0531 - o/w (part of) subordinated liabilities recognised as own funds",IF(AND(AA77="No",'Intragroup liabilities'!F71="P_23"),"r0120 - Secured liabilities - collateralized part (BRRD art. 44/2/b)",IF('Intragroup liabilities'!F71="C_31","r0511 - o/w capital instruments/share capital",IF('Intragroup liabilities'!F71="C_32","r0511 - o/w capital instruments/share capital",IF('Intragroup liabilities'!F71="C_33","r0512 - o/w instruments ranking pari passu with ordinary shares",IF(OR(ISNUMBER(SEARCH("ATLANTES",I77)),ISNUMBER(SEARCH("AZOR",I77)),ISNUMBER(SEARCH("HIPOTOTTA",I77)))=TRUE,"r0120 - Secured liabilities - collateralized part (BRRD art. 44/2/b)",IF(OR('Intragroup liabilities'!F71="P_27.1",'Intragroup liabilities'!F71="P_27.2",'Intragroup liabilities'!F71="P_24"),"r0390 - Non-financial liabilities",IF('Intragroup liabilities'!F71="P_30.1","r0170 - Employee liabilities (BRRD art. 44/2/g/i)",IF('Intragroup liabilities'!F71="P_30.3","r0390 - Non-financial liabilities",IF('Intragroup liabilities'!F71="C_36","r0511 - o/w capital instruments/share capital",IF(AND('Intragroup liabilities'!F71="P_20",IFERROR(VLOOKUP('Intragroup liabilities'!I71,'Auxiliar 210'!$B$18:$B$20,1,FALSE),0)&lt;&gt;0),"r0210 - Liabilities towards other entities of the resolution group (BRRD art. 44/2/h)",IF(AND('Intragroup liabilities'!F71="P_21",IFERROR(VLOOKUP('Intragroup liabilities'!I71,'Auxiliar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7" s="10" t="s">
        <v>483</v>
      </c>
      <c r="G77" s="10" t="str">
        <f t="shared" si="9"/>
        <v>Rank 12 - Ranking in insolvency (master scale)</v>
      </c>
      <c r="H77" s="10" t="s">
        <v>32</v>
      </c>
      <c r="I77" s="10" t="s">
        <v>49</v>
      </c>
      <c r="J77" s="10" t="s">
        <v>451</v>
      </c>
      <c r="K77" s="10" t="s">
        <v>155</v>
      </c>
      <c r="L77" s="10" t="str">
        <f t="shared" si="10"/>
        <v>Sister</v>
      </c>
      <c r="M77" s="10" t="str">
        <f>IF(OR('Intragroup liabilities'!W71="x",'Intragroup liabilities'!W71="E"),"true","false")</f>
        <v>false</v>
      </c>
      <c r="N77" s="10" t="s">
        <v>470</v>
      </c>
      <c r="O77" s="10" t="s">
        <v>471</v>
      </c>
      <c r="P77" s="11">
        <v>10333638.58</v>
      </c>
      <c r="Q77" s="11">
        <f>IF('Intragroup liabilities'!E71="",0,'Intragroup liabilities'!E71)</f>
        <v>0</v>
      </c>
      <c r="R77" s="10" t="str">
        <f>+IF('Intragroup liabilities'!C71="EURO","Euro",IF('Intragroup liabilities'!C71="LIBRA INGLESA"," US Dollar",""))</f>
        <v>Euro</v>
      </c>
      <c r="S77" s="10" t="str">
        <f>IF(OR('Intragroup liabilities'!F71="P_20",'Intragroup liabilities'!F71="P_21"),'Intragroup liabilities'!M71,CONCATENATE(RIGHT('Intragroup liabilities'!T71,4),"-",LEFT(RIGHT('Intragroup liabilities'!T71,7),2),"-",LEFT('Intragroup liabilities'!T71,2)))</f>
        <v>2022-12-31</v>
      </c>
      <c r="T77" s="20">
        <f t="shared" si="11"/>
        <v>44928</v>
      </c>
      <c r="U77" s="20">
        <f>IF(OR('Intragroup liabilities'!F71="P_20",'Intragroup liabilities'!F71="P_21"),'T 03.01'!T77,CONCATENATE(RIGHT('Intragroup liabilities'!U71,4),"-",LEFT(RIGHT('Intragroup liabilities'!U71,7),2),"-",LEFT('Intragroup liabilities'!U71,2)))</f>
        <v>44928</v>
      </c>
      <c r="V77" s="10" t="str">
        <f t="shared" si="12"/>
        <v>Unsecured</v>
      </c>
      <c r="W77" s="10">
        <v>0</v>
      </c>
      <c r="X77" s="10" t="s">
        <v>83</v>
      </c>
      <c r="Y77" s="10" t="str">
        <f t="shared" si="13"/>
        <v>Non-structured/Vanilla</v>
      </c>
      <c r="Z77" s="10"/>
      <c r="AA77" s="10" t="str">
        <f>IF('Intragroup liabilities'!Q71="GF2","Grandfathered T2",IF('Intragroup liabilities'!Q71="CET1","CET1","No"))</f>
        <v>No</v>
      </c>
      <c r="AB77" s="10">
        <f>IF('Intragroup liabilities'!R71="",0,'Intragroup liabilities'!R71)</f>
        <v>0</v>
      </c>
      <c r="AC77" s="13"/>
    </row>
    <row r="78" spans="2:29" ht="23.65" thickBot="1" x14ac:dyDescent="0.5">
      <c r="B78" s="2"/>
      <c r="C78" s="17">
        <f t="shared" si="8"/>
        <v>999</v>
      </c>
      <c r="D78" s="18">
        <f t="shared" si="14"/>
        <v>71</v>
      </c>
      <c r="E78" s="10" t="str">
        <f>IF(AND(I78="SANTANDER TOTTA, SGPS, SA",'Intragroup liabilities'!F72="P_22"),"r0531 - o/w (part of) subordinated liabilities recognised as own funds",IF(AND(I78="Totta Seguros - Comp. Seg. Vida, SA.",'Intragroup liabilities'!F72="P_22"),"r0350 - Structured notes",IF(AND(AA78&lt;&gt;"No",'Intragroup liabilities'!F72="P_23"),"r0531 - o/w (part of) subordinated liabilities recognised as own funds",IF(AND(AA78="No",'Intragroup liabilities'!F72="P_23"),"r0120 - Secured liabilities - collateralized part (BRRD art. 44/2/b)",IF('Intragroup liabilities'!F72="C_31","r0511 - o/w capital instruments/share capital",IF('Intragroup liabilities'!F72="C_32","r0511 - o/w capital instruments/share capital",IF('Intragroup liabilities'!F72="C_33","r0512 - o/w instruments ranking pari passu with ordinary shares",IF(OR(ISNUMBER(SEARCH("ATLANTES",I78)),ISNUMBER(SEARCH("AZOR",I78)),ISNUMBER(SEARCH("HIPOTOTTA",I78)))=TRUE,"r0120 - Secured liabilities - collateralized part (BRRD art. 44/2/b)",IF(OR('Intragroup liabilities'!F72="P_27.1",'Intragroup liabilities'!F72="P_27.2",'Intragroup liabilities'!F72="P_24"),"r0390 - Non-financial liabilities",IF('Intragroup liabilities'!F72="P_30.1","r0170 - Employee liabilities (BRRD art. 44/2/g/i)",IF('Intragroup liabilities'!F72="P_30.3","r0390 - Non-financial liabilities",IF('Intragroup liabilities'!F72="C_36","r0511 - o/w capital instruments/share capital",IF(AND('Intragroup liabilities'!F72="P_20",IFERROR(VLOOKUP('Intragroup liabilities'!I72,'Auxiliar 210'!$B$18:$B$20,1,FALSE),0)&lt;&gt;0),"r0210 - Liabilities towards other entities of the resolution group (BRRD art. 44/2/h)",IF(AND('Intragroup liabilities'!F72="P_21",IFERROR(VLOOKUP('Intragroup liabilities'!I72,'Auxiliar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8" s="10" t="s">
        <v>483</v>
      </c>
      <c r="G78" s="10" t="str">
        <f t="shared" si="9"/>
        <v>Rank 12 - Ranking in insolvency (master scale)</v>
      </c>
      <c r="H78" s="10" t="s">
        <v>32</v>
      </c>
      <c r="I78" s="10" t="s">
        <v>62</v>
      </c>
      <c r="J78" s="10" t="s">
        <v>205</v>
      </c>
      <c r="K78" s="10" t="s">
        <v>155</v>
      </c>
      <c r="L78" s="10" t="str">
        <f t="shared" si="10"/>
        <v>Sister</v>
      </c>
      <c r="M78" s="10" t="str">
        <f>IF(OR('Intragroup liabilities'!W72="x",'Intragroup liabilities'!W72="E"),"true","false")</f>
        <v>false</v>
      </c>
      <c r="N78" s="10" t="s">
        <v>470</v>
      </c>
      <c r="O78" s="10" t="s">
        <v>471</v>
      </c>
      <c r="P78" s="11">
        <v>54315.03</v>
      </c>
      <c r="Q78" s="11">
        <f>IF('Intragroup liabilities'!E72="",0,'Intragroup liabilities'!E72)</f>
        <v>0</v>
      </c>
      <c r="R78" s="10" t="str">
        <f>+IF('Intragroup liabilities'!C72="EURO","Euro",IF('Intragroup liabilities'!C72="LIBRA INGLESA"," US Dollar",""))</f>
        <v>Euro</v>
      </c>
      <c r="S78" s="10" t="str">
        <f>IF(OR('Intragroup liabilities'!F72="P_20",'Intragroup liabilities'!F72="P_21"),'Intragroup liabilities'!M72,CONCATENATE(RIGHT('Intragroup liabilities'!T72,4),"-",LEFT(RIGHT('Intragroup liabilities'!T72,7),2),"-",LEFT('Intragroup liabilities'!T72,2)))</f>
        <v>2022-12-31</v>
      </c>
      <c r="T78" s="20">
        <f t="shared" si="11"/>
        <v>44928</v>
      </c>
      <c r="U78" s="20">
        <f>IF(OR('Intragroup liabilities'!F72="P_20",'Intragroup liabilities'!F72="P_21"),'T 03.01'!T78,CONCATENATE(RIGHT('Intragroup liabilities'!U72,4),"-",LEFT(RIGHT('Intragroup liabilities'!U72,7),2),"-",LEFT('Intragroup liabilities'!U72,2)))</f>
        <v>44928</v>
      </c>
      <c r="V78" s="10" t="str">
        <f t="shared" si="12"/>
        <v>Unsecured</v>
      </c>
      <c r="W78" s="10">
        <v>0</v>
      </c>
      <c r="X78" s="10" t="s">
        <v>83</v>
      </c>
      <c r="Y78" s="10" t="str">
        <f t="shared" si="13"/>
        <v>Non-structured/Vanilla</v>
      </c>
      <c r="Z78" s="10"/>
      <c r="AA78" s="10" t="str">
        <f>IF('Intragroup liabilities'!Q72="GF2","Grandfathered T2",IF('Intragroup liabilities'!Q72="CET1","CET1","No"))</f>
        <v>No</v>
      </c>
      <c r="AB78" s="10">
        <f>IF('Intragroup liabilities'!R72="",0,'Intragroup liabilities'!R72)</f>
        <v>0</v>
      </c>
      <c r="AC78" s="13"/>
    </row>
    <row r="79" spans="2:29" ht="23.65" thickBot="1" x14ac:dyDescent="0.5">
      <c r="B79" s="2"/>
      <c r="C79" s="17">
        <f t="shared" si="8"/>
        <v>999</v>
      </c>
      <c r="D79" s="18">
        <f t="shared" si="14"/>
        <v>72</v>
      </c>
      <c r="E79" s="10" t="str">
        <f>IF(AND(I79="SANTANDER TOTTA, SGPS, SA",'Intragroup liabilities'!F73="P_22"),"r0531 - o/w (part of) subordinated liabilities recognised as own funds",IF(AND(I79="Totta Seguros - Comp. Seg. Vida, SA.",'Intragroup liabilities'!F73="P_22"),"r0350 - Structured notes",IF(AND(AA79&lt;&gt;"No",'Intragroup liabilities'!F73="P_23"),"r0531 - o/w (part of) subordinated liabilities recognised as own funds",IF(AND(AA79="No",'Intragroup liabilities'!F73="P_23"),"r0120 - Secured liabilities - collateralized part (BRRD art. 44/2/b)",IF('Intragroup liabilities'!F73="C_31","r0511 - o/w capital instruments/share capital",IF('Intragroup liabilities'!F73="C_32","r0511 - o/w capital instruments/share capital",IF('Intragroup liabilities'!F73="C_33","r0512 - o/w instruments ranking pari passu with ordinary shares",IF(OR(ISNUMBER(SEARCH("ATLANTES",I79)),ISNUMBER(SEARCH("AZOR",I79)),ISNUMBER(SEARCH("HIPOTOTTA",I79)))=TRUE,"r0120 - Secured liabilities - collateralized part (BRRD art. 44/2/b)",IF(OR('Intragroup liabilities'!F73="P_27.1",'Intragroup liabilities'!F73="P_27.2",'Intragroup liabilities'!F73="P_24"),"r0390 - Non-financial liabilities",IF('Intragroup liabilities'!F73="P_30.1","r0170 - Employee liabilities (BRRD art. 44/2/g/i)",IF('Intragroup liabilities'!F73="P_30.3","r0390 - Non-financial liabilities",IF('Intragroup liabilities'!F73="C_36","r0511 - o/w capital instruments/share capital",IF(AND('Intragroup liabilities'!F73="P_20",IFERROR(VLOOKUP('Intragroup liabilities'!I73,'Auxiliar 210'!$B$18:$B$20,1,FALSE),0)&lt;&gt;0),"r0210 - Liabilities towards other entities of the resolution group (BRRD art. 44/2/h)",IF(AND('Intragroup liabilities'!F73="P_21",IFERROR(VLOOKUP('Intragroup liabilities'!I73,'Auxiliar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79" s="10" t="s">
        <v>483</v>
      </c>
      <c r="G79" s="10" t="str">
        <f t="shared" si="9"/>
        <v>Rank 12 - Ranking in insolvency (master scale)</v>
      </c>
      <c r="H79" s="10" t="s">
        <v>32</v>
      </c>
      <c r="I79" s="10" t="s">
        <v>59</v>
      </c>
      <c r="J79" s="10" t="s">
        <v>382</v>
      </c>
      <c r="K79" s="10" t="s">
        <v>155</v>
      </c>
      <c r="L79" s="10" t="str">
        <f t="shared" si="10"/>
        <v>Sister</v>
      </c>
      <c r="M79" s="10" t="str">
        <f>IF(OR('Intragroup liabilities'!W73="x",'Intragroup liabilities'!W73="E"),"true","false")</f>
        <v>false</v>
      </c>
      <c r="N79" s="10" t="s">
        <v>470</v>
      </c>
      <c r="O79" s="10" t="s">
        <v>471</v>
      </c>
      <c r="P79" s="11">
        <v>28768.22</v>
      </c>
      <c r="Q79" s="11">
        <f>IF('Intragroup liabilities'!E73="",0,'Intragroup liabilities'!E73)</f>
        <v>22.34</v>
      </c>
      <c r="R79" s="10" t="str">
        <f>+IF('Intragroup liabilities'!C73="EURO","Euro",IF('Intragroup liabilities'!C73="LIBRA INGLESA"," US Dollar",""))</f>
        <v>Euro</v>
      </c>
      <c r="S79" s="10" t="str">
        <f>IF(OR('Intragroup liabilities'!F73="P_20",'Intragroup liabilities'!F73="P_21"),'Intragroup liabilities'!M73,CONCATENATE(RIGHT('Intragroup liabilities'!T73,4),"-",LEFT(RIGHT('Intragroup liabilities'!T73,7),2),"-",LEFT('Intragroup liabilities'!T73,2)))</f>
        <v>2022-12-31</v>
      </c>
      <c r="T79" s="20">
        <f t="shared" si="11"/>
        <v>44928</v>
      </c>
      <c r="U79" s="20">
        <f>IF(OR('Intragroup liabilities'!F73="P_20",'Intragroup liabilities'!F73="P_21"),'T 03.01'!T79,CONCATENATE(RIGHT('Intragroup liabilities'!U73,4),"-",LEFT(RIGHT('Intragroup liabilities'!U73,7),2),"-",LEFT('Intragroup liabilities'!U73,2)))</f>
        <v>44928</v>
      </c>
      <c r="V79" s="10" t="str">
        <f t="shared" si="12"/>
        <v>Unsecured</v>
      </c>
      <c r="W79" s="10">
        <v>0</v>
      </c>
      <c r="X79" s="10" t="s">
        <v>83</v>
      </c>
      <c r="Y79" s="10" t="str">
        <f t="shared" si="13"/>
        <v>Non-structured/Vanilla</v>
      </c>
      <c r="Z79" s="10"/>
      <c r="AA79" s="10" t="str">
        <f>IF('Intragroup liabilities'!Q73="GF2","Grandfathered T2",IF('Intragroup liabilities'!Q73="CET1","CET1","No"))</f>
        <v>No</v>
      </c>
      <c r="AB79" s="10">
        <f>IF('Intragroup liabilities'!R73="",0,'Intragroup liabilities'!R73)</f>
        <v>0</v>
      </c>
      <c r="AC79" s="13"/>
    </row>
    <row r="80" spans="2:29" ht="35.25" thickBot="1" x14ac:dyDescent="0.5">
      <c r="B80" s="2"/>
      <c r="C80" s="17">
        <f t="shared" si="8"/>
        <v>999</v>
      </c>
      <c r="D80" s="18">
        <f t="shared" si="14"/>
        <v>73</v>
      </c>
      <c r="E80" s="10" t="str">
        <f>IF(AND(I80="SANTANDER TOTTA, SGPS, SA",'Intragroup liabilities'!F74="P_22"),"r0531 - o/w (part of) subordinated liabilities recognised as own funds",IF(AND(I80="Totta Seguros - Comp. Seg. Vida, SA.",'Intragroup liabilities'!F74="P_22"),"r0350 - Structured notes",IF(AND(AA80&lt;&gt;"No",'Intragroup liabilities'!F74="P_23"),"r0531 - o/w (part of) subordinated liabilities recognised as own funds",IF(AND(AA80="No",'Intragroup liabilities'!F74="P_23"),"r0120 - Secured liabilities - collateralized part (BRRD art. 44/2/b)",IF('Intragroup liabilities'!F74="C_31","r0511 - o/w capital instruments/share capital",IF('Intragroup liabilities'!F74="C_32","r0511 - o/w capital instruments/share capital",IF('Intragroup liabilities'!F74="C_33","r0512 - o/w instruments ranking pari passu with ordinary shares",IF(OR(ISNUMBER(SEARCH("ATLANTES",I80)),ISNUMBER(SEARCH("AZOR",I80)),ISNUMBER(SEARCH("HIPOTOTTA",I80)))=TRUE,"r0120 - Secured liabilities - collateralized part (BRRD art. 44/2/b)",IF(OR('Intragroup liabilities'!F74="P_27.1",'Intragroup liabilities'!F74="P_27.2",'Intragroup liabilities'!F74="P_24"),"r0390 - Non-financial liabilities",IF('Intragroup liabilities'!F74="P_30.1","r0170 - Employee liabilities (BRRD art. 44/2/g/i)",IF('Intragroup liabilities'!F74="P_30.3","r0390 - Non-financial liabilities",IF('Intragroup liabilities'!F74="C_36","r0511 - o/w capital instruments/share capital",IF(AND('Intragroup liabilities'!F74="P_20",IFERROR(VLOOKUP('Intragroup liabilities'!I74,'Auxiliar 210'!$B$18:$B$20,1,FALSE),0)&lt;&gt;0),"r0210 - Liabilities towards other entities of the resolution group (BRRD art. 44/2/h)",IF(AND('Intragroup liabilities'!F74="P_21",IFERROR(VLOOKUP('Intragroup liabilities'!I74,'Auxiliar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80" s="10" t="s">
        <v>153</v>
      </c>
      <c r="G80" s="10" t="str">
        <f t="shared" si="9"/>
        <v>Rank 20 - Ranking in insolvency (master scale)</v>
      </c>
      <c r="H80" s="10" t="s">
        <v>32</v>
      </c>
      <c r="I80" s="10" t="s">
        <v>30</v>
      </c>
      <c r="J80" s="10" t="s">
        <v>164</v>
      </c>
      <c r="K80" s="10" t="s">
        <v>155</v>
      </c>
      <c r="L80" s="10" t="str">
        <f t="shared" si="10"/>
        <v>Sister</v>
      </c>
      <c r="M80" s="10" t="str">
        <f>IF(OR('Intragroup liabilities'!W74="x",'Intragroup liabilities'!W74="E"),"true","false")</f>
        <v>true</v>
      </c>
      <c r="N80" s="10" t="s">
        <v>470</v>
      </c>
      <c r="O80" s="10" t="s">
        <v>471</v>
      </c>
      <c r="P80" s="11">
        <v>14426756.609999999</v>
      </c>
      <c r="Q80" s="11">
        <f>IF('Intragroup liabilities'!E74="",0,'Intragroup liabilities'!E74)</f>
        <v>16246.59</v>
      </c>
      <c r="R80" s="10" t="str">
        <f>+IF('Intragroup liabilities'!C74="EURO","Euro",IF('Intragroup liabilities'!C74="LIBRA INGLESA"," US Dollar",""))</f>
        <v>Euro</v>
      </c>
      <c r="S80" s="10" t="str">
        <f>IF(OR('Intragroup liabilities'!F74="P_20",'Intragroup liabilities'!F74="P_21"),'Intragroup liabilities'!M74,CONCATENATE(RIGHT('Intragroup liabilities'!T74,4),"-",LEFT(RIGHT('Intragroup liabilities'!T74,7),2),"-",LEFT('Intragroup liabilities'!T74,2)))</f>
        <v>--</v>
      </c>
      <c r="T80" s="20" t="str">
        <f t="shared" si="11"/>
        <v/>
      </c>
      <c r="U80" s="20" t="str">
        <f>IF(OR('Intragroup liabilities'!F74="P_20",'Intragroup liabilities'!F74="P_21"),'T 03.01'!T80,CONCATENATE(RIGHT('Intragroup liabilities'!U74,4),"-",LEFT(RIGHT('Intragroup liabilities'!U74,7),2),"-",LEFT('Intragroup liabilities'!U74,2)))</f>
        <v>--</v>
      </c>
      <c r="V80" s="10" t="str">
        <f t="shared" si="12"/>
        <v>Secured</v>
      </c>
      <c r="W80" s="10">
        <v>0</v>
      </c>
      <c r="X80" s="10" t="s">
        <v>83</v>
      </c>
      <c r="Y80" s="10" t="str">
        <f t="shared" si="13"/>
        <v>Non-structured/Vanilla</v>
      </c>
      <c r="Z80" s="10"/>
      <c r="AA80" s="10" t="str">
        <f>IF('Intragroup liabilities'!Q74="GF2","Grandfathered T2",IF('Intragroup liabilities'!Q74="CET1","CET1","No"))</f>
        <v>No</v>
      </c>
      <c r="AB80" s="10">
        <f>IF('Intragroup liabilities'!R74="",0,'Intragroup liabilities'!R74)</f>
        <v>0</v>
      </c>
      <c r="AC80" s="13"/>
    </row>
    <row r="81" spans="2:29" ht="23.65" thickBot="1" x14ac:dyDescent="0.5">
      <c r="B81" s="2"/>
      <c r="C81" s="17">
        <f t="shared" si="8"/>
        <v>999</v>
      </c>
      <c r="D81" s="18">
        <f t="shared" si="14"/>
        <v>74</v>
      </c>
      <c r="E81" s="10" t="str">
        <f>IF(AND(I81="SANTANDER TOTTA, SGPS, SA",'Intragroup liabilities'!F75="P_22"),"r0531 - o/w (part of) subordinated liabilities recognised as own funds",IF(AND(I81="Totta Seguros - Comp. Seg. Vida, SA.",'Intragroup liabilities'!F75="P_22"),"r0350 - Structured notes",IF(AND(AA81&lt;&gt;"No",'Intragroup liabilities'!F75="P_23"),"r0531 - o/w (part of) subordinated liabilities recognised as own funds",IF(AND(AA81="No",'Intragroup liabilities'!F75="P_23"),"r0120 - Secured liabilities - collateralized part (BRRD art. 44/2/b)",IF('Intragroup liabilities'!F75="C_31","r0511 - o/w capital instruments/share capital",IF('Intragroup liabilities'!F75="C_32","r0511 - o/w capital instruments/share capital",IF('Intragroup liabilities'!F75="C_33","r0512 - o/w instruments ranking pari passu with ordinary shares",IF(OR(ISNUMBER(SEARCH("ATLANTES",I81)),ISNUMBER(SEARCH("AZOR",I81)),ISNUMBER(SEARCH("HIPOTOTTA",I81)))=TRUE,"r0120 - Secured liabilities - collateralized part (BRRD art. 44/2/b)",IF(OR('Intragroup liabilities'!F75="P_27.1",'Intragroup liabilities'!F75="P_27.2",'Intragroup liabilities'!F75="P_24"),"r0390 - Non-financial liabilities",IF('Intragroup liabilities'!F75="P_30.1","r0170 - Employee liabilities (BRRD art. 44/2/g/i)",IF('Intragroup liabilities'!F75="P_30.3","r0390 - Non-financial liabilities",IF('Intragroup liabilities'!F75="C_36","r0511 - o/w capital instruments/share capital",IF(AND('Intragroup liabilities'!F75="P_20",IFERROR(VLOOKUP('Intragroup liabilities'!I75,'Auxiliar 210'!$B$18:$B$20,1,FALSE),0)&lt;&gt;0),"r0210 - Liabilities towards other entities of the resolution group (BRRD art. 44/2/h)",IF(AND('Intragroup liabilities'!F75="P_21",IFERROR(VLOOKUP('Intragroup liabilities'!I75,'Auxiliar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1" s="10" t="s">
        <v>153</v>
      </c>
      <c r="G81" s="10" t="str">
        <f t="shared" si="9"/>
        <v>Rank 12 - Ranking in insolvency (master scale)</v>
      </c>
      <c r="H81" s="10" t="s">
        <v>32</v>
      </c>
      <c r="I81" s="10" t="s">
        <v>56</v>
      </c>
      <c r="J81" s="10" t="s">
        <v>55</v>
      </c>
      <c r="K81" s="10" t="s">
        <v>155</v>
      </c>
      <c r="L81" s="10" t="str">
        <f t="shared" si="10"/>
        <v>Sister</v>
      </c>
      <c r="M81" s="10" t="str">
        <f>IF(OR('Intragroup liabilities'!W75="x",'Intragroup liabilities'!W75="E"),"true","false")</f>
        <v>true</v>
      </c>
      <c r="N81" s="10" t="s">
        <v>470</v>
      </c>
      <c r="O81" s="10" t="s">
        <v>471</v>
      </c>
      <c r="P81" s="11">
        <v>40539865.590000004</v>
      </c>
      <c r="Q81" s="11">
        <f>IF('Intragroup liabilities'!E75="",0,'Intragroup liabilities'!E75)</f>
        <v>0</v>
      </c>
      <c r="R81" s="10" t="str">
        <f>+IF('Intragroup liabilities'!C75="EURO","Euro",IF('Intragroup liabilities'!C75="LIBRA INGLESA"," US Dollar",""))</f>
        <v>Euro</v>
      </c>
      <c r="S81" s="10" t="str">
        <f>IF(OR('Intragroup liabilities'!F75="P_20",'Intragroup liabilities'!F75="P_21"),'Intragroup liabilities'!M75,CONCATENATE(RIGHT('Intragroup liabilities'!T75,4),"-",LEFT(RIGHT('Intragroup liabilities'!T75,7),2),"-",LEFT('Intragroup liabilities'!T75,2)))</f>
        <v>2022-12-31</v>
      </c>
      <c r="T81" s="20">
        <f t="shared" si="11"/>
        <v>44928</v>
      </c>
      <c r="U81" s="20">
        <f>IF(OR('Intragroup liabilities'!F75="P_20",'Intragroup liabilities'!F75="P_21"),'T 03.01'!T81,CONCATENATE(RIGHT('Intragroup liabilities'!U75,4),"-",LEFT(RIGHT('Intragroup liabilities'!U75,7),2),"-",LEFT('Intragroup liabilities'!U75,2)))</f>
        <v>44928</v>
      </c>
      <c r="V81" s="10" t="str">
        <f t="shared" si="12"/>
        <v>Unsecured</v>
      </c>
      <c r="W81" s="10">
        <v>0</v>
      </c>
      <c r="X81" s="10" t="s">
        <v>83</v>
      </c>
      <c r="Y81" s="10" t="str">
        <f t="shared" si="13"/>
        <v>Non-structured/Vanilla</v>
      </c>
      <c r="Z81" s="10"/>
      <c r="AA81" s="10" t="str">
        <f>IF('Intragroup liabilities'!Q75="GF2","Grandfathered T2",IF('Intragroup liabilities'!Q75="CET1","CET1","No"))</f>
        <v>No</v>
      </c>
      <c r="AB81" s="10">
        <f>IF('Intragroup liabilities'!R75="",0,'Intragroup liabilities'!R75)</f>
        <v>0</v>
      </c>
      <c r="AC81" s="13"/>
    </row>
    <row r="82" spans="2:29" ht="35.25" thickBot="1" x14ac:dyDescent="0.5">
      <c r="B82" s="2"/>
      <c r="C82" s="17">
        <f t="shared" si="8"/>
        <v>999</v>
      </c>
      <c r="D82" s="18">
        <f t="shared" si="14"/>
        <v>75</v>
      </c>
      <c r="E82" s="10" t="str">
        <f>IF(AND(I82="SANTANDER TOTTA, SGPS, SA",'Intragroup liabilities'!F76="P_22"),"r0531 - o/w (part of) subordinated liabilities recognised as own funds",IF(AND(I82="Totta Seguros - Comp. Seg. Vida, SA.",'Intragroup liabilities'!F76="P_22"),"r0350 - Structured notes",IF(AND(AA82&lt;&gt;"No",'Intragroup liabilities'!F76="P_23"),"r0531 - o/w (part of) subordinated liabilities recognised as own funds",IF(AND(AA82="No",'Intragroup liabilities'!F76="P_23"),"r0120 - Secured liabilities - collateralized part (BRRD art. 44/2/b)",IF('Intragroup liabilities'!F76="C_31","r0511 - o/w capital instruments/share capital",IF('Intragroup liabilities'!F76="C_32","r0511 - o/w capital instruments/share capital",IF('Intragroup liabilities'!F76="C_33","r0512 - o/w instruments ranking pari passu with ordinary shares",IF(OR(ISNUMBER(SEARCH("ATLANTES",I82)),ISNUMBER(SEARCH("AZOR",I82)),ISNUMBER(SEARCH("HIPOTOTTA",I82)))=TRUE,"r0120 - Secured liabilities - collateralized part (BRRD art. 44/2/b)",IF(OR('Intragroup liabilities'!F76="P_27.1",'Intragroup liabilities'!F76="P_27.2",'Intragroup liabilities'!F76="P_24"),"r0390 - Non-financial liabilities",IF('Intragroup liabilities'!F76="P_30.1","r0170 - Employee liabilities (BRRD art. 44/2/g/i)",IF('Intragroup liabilities'!F76="P_30.3","r0390 - Non-financial liabilities",IF('Intragroup liabilities'!F76="C_36","r0511 - o/w capital instruments/share capital",IF(AND('Intragroup liabilities'!F76="P_20",IFERROR(VLOOKUP('Intragroup liabilities'!I76,'Auxiliar 210'!$B$18:$B$20,1,FALSE),0)&lt;&gt;0),"r0210 - Liabilities towards other entities of the resolution group (BRRD art. 44/2/h)",IF(AND('Intragroup liabilities'!F76="P_21",IFERROR(VLOOKUP('Intragroup liabilities'!I76,'Auxiliar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2" s="10" t="s">
        <v>161</v>
      </c>
      <c r="G82" s="10" t="str">
        <f t="shared" si="9"/>
        <v>Rank 12 - Ranking in insolvency (master scale)</v>
      </c>
      <c r="H82" s="10" t="s">
        <v>32</v>
      </c>
      <c r="I82" s="10" t="s">
        <v>60</v>
      </c>
      <c r="J82" s="10" t="s">
        <v>320</v>
      </c>
      <c r="K82" s="10" t="s">
        <v>155</v>
      </c>
      <c r="L82" s="10" t="str">
        <f t="shared" si="10"/>
        <v>Sister</v>
      </c>
      <c r="M82" s="10" t="str">
        <f>IF(OR('Intragroup liabilities'!W76="x",'Intragroup liabilities'!W76="E"),"true","false")</f>
        <v>false</v>
      </c>
      <c r="N82" s="10" t="s">
        <v>470</v>
      </c>
      <c r="O82" s="10" t="s">
        <v>471</v>
      </c>
      <c r="P82" s="11">
        <v>6034.4</v>
      </c>
      <c r="Q82" s="11">
        <f>IF('Intragroup liabilities'!E76="",0,'Intragroup liabilities'!E76)</f>
        <v>0</v>
      </c>
      <c r="R82" s="10" t="str">
        <f>+IF('Intragroup liabilities'!C76="EURO","Euro",IF('Intragroup liabilities'!C76="LIBRA INGLESA"," US Dollar",""))</f>
        <v>Euro</v>
      </c>
      <c r="S82" s="10" t="str">
        <f>IF(OR('Intragroup liabilities'!F76="P_20",'Intragroup liabilities'!F76="P_21"),'Intragroup liabilities'!M76,CONCATENATE(RIGHT('Intragroup liabilities'!T76,4),"-",LEFT(RIGHT('Intragroup liabilities'!T76,7),2),"-",LEFT('Intragroup liabilities'!T76,2)))</f>
        <v>2022-12-31</v>
      </c>
      <c r="T82" s="20">
        <f t="shared" si="11"/>
        <v>44928</v>
      </c>
      <c r="U82" s="20">
        <f>IF(OR('Intragroup liabilities'!F76="P_20",'Intragroup liabilities'!F76="P_21"),'T 03.01'!T82,CONCATENATE(RIGHT('Intragroup liabilities'!U76,4),"-",LEFT(RIGHT('Intragroup liabilities'!U76,7),2),"-",LEFT('Intragroup liabilities'!U76,2)))</f>
        <v>44928</v>
      </c>
      <c r="V82" s="10" t="str">
        <f t="shared" si="12"/>
        <v>Unsecured</v>
      </c>
      <c r="W82" s="10">
        <v>0</v>
      </c>
      <c r="X82" s="10" t="s">
        <v>83</v>
      </c>
      <c r="Y82" s="10" t="str">
        <f t="shared" si="13"/>
        <v>Non-structured/Vanilla</v>
      </c>
      <c r="Z82" s="10"/>
      <c r="AA82" s="10" t="str">
        <f>IF('Intragroup liabilities'!Q76="GF2","Grandfathered T2",IF('Intragroup liabilities'!Q76="CET1","CET1","No"))</f>
        <v>No</v>
      </c>
      <c r="AB82" s="10">
        <f>IF('Intragroup liabilities'!R76="",0,'Intragroup liabilities'!R76)</f>
        <v>0</v>
      </c>
      <c r="AC82" s="13"/>
    </row>
    <row r="83" spans="2:29" ht="23.65" thickBot="1" x14ac:dyDescent="0.5">
      <c r="B83" s="2"/>
      <c r="C83" s="17">
        <f t="shared" si="8"/>
        <v>999</v>
      </c>
      <c r="D83" s="18">
        <f t="shared" si="14"/>
        <v>76</v>
      </c>
      <c r="E83" s="10" t="str">
        <f>IF(AND(I83="SANTANDER TOTTA, SGPS, SA",'Intragroup liabilities'!F77="P_22"),"r0531 - o/w (part of) subordinated liabilities recognised as own funds",IF(AND(I83="Totta Seguros - Comp. Seg. Vida, SA.",'Intragroup liabilities'!F77="P_22"),"r0350 - Structured notes",IF(AND(AA83&lt;&gt;"No",'Intragroup liabilities'!F77="P_23"),"r0531 - o/w (part of) subordinated liabilities recognised as own funds",IF(AND(AA83="No",'Intragroup liabilities'!F77="P_23"),"r0120 - Secured liabilities - collateralized part (BRRD art. 44/2/b)",IF('Intragroup liabilities'!F77="C_31","r0511 - o/w capital instruments/share capital",IF('Intragroup liabilities'!F77="C_32","r0511 - o/w capital instruments/share capital",IF('Intragroup liabilities'!F77="C_33","r0512 - o/w instruments ranking pari passu with ordinary shares",IF(OR(ISNUMBER(SEARCH("ATLANTES",I83)),ISNUMBER(SEARCH("AZOR",I83)),ISNUMBER(SEARCH("HIPOTOTTA",I83)))=TRUE,"r0120 - Secured liabilities - collateralized part (BRRD art. 44/2/b)",IF(OR('Intragroup liabilities'!F77="P_27.1",'Intragroup liabilities'!F77="P_27.2",'Intragroup liabilities'!F77="P_24"),"r0390 - Non-financial liabilities",IF('Intragroup liabilities'!F77="P_30.1","r0170 - Employee liabilities (BRRD art. 44/2/g/i)",IF('Intragroup liabilities'!F77="P_30.3","r0390 - Non-financial liabilities",IF('Intragroup liabilities'!F77="C_36","r0511 - o/w capital instruments/share capital",IF(AND('Intragroup liabilities'!F77="P_20",IFERROR(VLOOKUP('Intragroup liabilities'!I77,'Auxiliar 210'!$B$18:$B$20,1,FALSE),0)&lt;&gt;0),"r0210 - Liabilities towards other entities of the resolution group (BRRD art. 44/2/h)",IF(AND('Intragroup liabilities'!F77="P_21",IFERROR(VLOOKUP('Intragroup liabilities'!I77,'Auxiliar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3" s="10" t="s">
        <v>153</v>
      </c>
      <c r="G83" s="10" t="str">
        <f t="shared" si="9"/>
        <v>Rank 12 - Ranking in insolvency (master scale)</v>
      </c>
      <c r="H83" s="10" t="s">
        <v>32</v>
      </c>
      <c r="I83" s="10" t="s">
        <v>71</v>
      </c>
      <c r="J83" s="10" t="s">
        <v>216</v>
      </c>
      <c r="K83" s="10" t="s">
        <v>155</v>
      </c>
      <c r="L83" s="10" t="str">
        <f t="shared" si="10"/>
        <v>Sister</v>
      </c>
      <c r="M83" s="10" t="str">
        <f>IF(OR('Intragroup liabilities'!W77="x",'Intragroup liabilities'!W77="E"),"true","false")</f>
        <v>false</v>
      </c>
      <c r="N83" s="10" t="s">
        <v>470</v>
      </c>
      <c r="O83" s="10" t="s">
        <v>471</v>
      </c>
      <c r="P83" s="11">
        <v>12396.9</v>
      </c>
      <c r="Q83" s="11">
        <f>IF('Intragroup liabilities'!E77="",0,'Intragroup liabilities'!E77)</f>
        <v>0</v>
      </c>
      <c r="R83" s="10" t="str">
        <f>+IF('Intragroup liabilities'!C77="EURO","Euro",IF('Intragroup liabilities'!C77="LIBRA INGLESA"," US Dollar",""))</f>
        <v>Euro</v>
      </c>
      <c r="S83" s="10" t="str">
        <f>IF(OR('Intragroup liabilities'!F77="P_20",'Intragroup liabilities'!F77="P_21"),'Intragroup liabilities'!M77,CONCATENATE(RIGHT('Intragroup liabilities'!T77,4),"-",LEFT(RIGHT('Intragroup liabilities'!T77,7),2),"-",LEFT('Intragroup liabilities'!T77,2)))</f>
        <v>2022-12-31</v>
      </c>
      <c r="T83" s="20">
        <f t="shared" si="11"/>
        <v>44928</v>
      </c>
      <c r="U83" s="20">
        <f>IF(OR('Intragroup liabilities'!F77="P_20",'Intragroup liabilities'!F77="P_21"),'T 03.01'!T83,CONCATENATE(RIGHT('Intragroup liabilities'!U77,4),"-",LEFT(RIGHT('Intragroup liabilities'!U77,7),2),"-",LEFT('Intragroup liabilities'!U77,2)))</f>
        <v>44928</v>
      </c>
      <c r="V83" s="10" t="str">
        <f t="shared" si="12"/>
        <v>Unsecured</v>
      </c>
      <c r="W83" s="10">
        <v>0</v>
      </c>
      <c r="X83" s="10" t="s">
        <v>83</v>
      </c>
      <c r="Y83" s="10" t="str">
        <f t="shared" si="13"/>
        <v>Non-structured/Vanilla</v>
      </c>
      <c r="Z83" s="10"/>
      <c r="AA83" s="10" t="str">
        <f>IF('Intragroup liabilities'!Q77="GF2","Grandfathered T2",IF('Intragroup liabilities'!Q77="CET1","CET1","No"))</f>
        <v>No</v>
      </c>
      <c r="AB83" s="10">
        <f>IF('Intragroup liabilities'!R77="",0,'Intragroup liabilities'!R77)</f>
        <v>0</v>
      </c>
      <c r="AC83" s="13"/>
    </row>
    <row r="84" spans="2:29" ht="23.65" thickBot="1" x14ac:dyDescent="0.5">
      <c r="B84" s="2"/>
      <c r="C84" s="17">
        <f t="shared" si="8"/>
        <v>999</v>
      </c>
      <c r="D84" s="18">
        <f t="shared" si="14"/>
        <v>77</v>
      </c>
      <c r="E84" s="10" t="str">
        <f>IF(AND(I84="SANTANDER TOTTA, SGPS, SA",'Intragroup liabilities'!F78="P_22"),"r0531 - o/w (part of) subordinated liabilities recognised as own funds",IF(AND(I84="Totta Seguros - Comp. Seg. Vida, SA.",'Intragroup liabilities'!F78="P_22"),"r0350 - Structured notes",IF(AND(AA84&lt;&gt;"No",'Intragroup liabilities'!F78="P_23"),"r0531 - o/w (part of) subordinated liabilities recognised as own funds",IF(AND(AA84="No",'Intragroup liabilities'!F78="P_23"),"r0120 - Secured liabilities - collateralized part (BRRD art. 44/2/b)",IF('Intragroup liabilities'!F78="C_31","r0511 - o/w capital instruments/share capital",IF('Intragroup liabilities'!F78="C_32","r0511 - o/w capital instruments/share capital",IF('Intragroup liabilities'!F78="C_33","r0512 - o/w instruments ranking pari passu with ordinary shares",IF(OR(ISNUMBER(SEARCH("ATLANTES",I84)),ISNUMBER(SEARCH("AZOR",I84)),ISNUMBER(SEARCH("HIPOTOTTA",I84)))=TRUE,"r0120 - Secured liabilities - collateralized part (BRRD art. 44/2/b)",IF(OR('Intragroup liabilities'!F78="P_27.1",'Intragroup liabilities'!F78="P_27.2",'Intragroup liabilities'!F78="P_24"),"r0390 - Non-financial liabilities",IF('Intragroup liabilities'!F78="P_30.1","r0170 - Employee liabilities (BRRD art. 44/2/g/i)",IF('Intragroup liabilities'!F78="P_30.3","r0390 - Non-financial liabilities",IF('Intragroup liabilities'!F78="C_36","r0511 - o/w capital instruments/share capital",IF(AND('Intragroup liabilities'!F78="P_20",IFERROR(VLOOKUP('Intragroup liabilities'!I78,'Auxiliar 210'!$B$18:$B$20,1,FALSE),0)&lt;&gt;0),"r0210 - Liabilities towards other entities of the resolution group (BRRD art. 44/2/h)",IF(AND('Intragroup liabilities'!F78="P_21",IFERROR(VLOOKUP('Intragroup liabilities'!I78,'Auxiliar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4" s="10" t="s">
        <v>483</v>
      </c>
      <c r="G84" s="10" t="str">
        <f t="shared" si="9"/>
        <v>Rank 12 - Ranking in insolvency (master scale)</v>
      </c>
      <c r="H84" s="10" t="s">
        <v>32</v>
      </c>
      <c r="I84" s="10" t="s">
        <v>47</v>
      </c>
      <c r="J84" s="10" t="s">
        <v>174</v>
      </c>
      <c r="K84" s="10" t="s">
        <v>155</v>
      </c>
      <c r="L84" s="10" t="str">
        <f t="shared" si="10"/>
        <v>Sister</v>
      </c>
      <c r="M84" s="10" t="str">
        <f>IF(OR('Intragroup liabilities'!W78="x",'Intragroup liabilities'!W78="E"),"true","false")</f>
        <v>false</v>
      </c>
      <c r="N84" s="10" t="s">
        <v>470</v>
      </c>
      <c r="O84" s="10" t="s">
        <v>471</v>
      </c>
      <c r="P84" s="11">
        <v>4661216.6500000004</v>
      </c>
      <c r="Q84" s="11">
        <f>IF('Intragroup liabilities'!E78="",0,'Intragroup liabilities'!E78)</f>
        <v>0</v>
      </c>
      <c r="R84" s="10" t="str">
        <f>+IF('Intragroup liabilities'!C78="EURO","Euro",IF('Intragroup liabilities'!C78="LIBRA INGLESA"," US Dollar",""))</f>
        <v>Euro</v>
      </c>
      <c r="S84" s="10" t="str">
        <f>IF(OR('Intragroup liabilities'!F78="P_20",'Intragroup liabilities'!F78="P_21"),'Intragroup liabilities'!M78,CONCATENATE(RIGHT('Intragroup liabilities'!T78,4),"-",LEFT(RIGHT('Intragroup liabilities'!T78,7),2),"-",LEFT('Intragroup liabilities'!T78,2)))</f>
        <v>2022-12-31</v>
      </c>
      <c r="T84" s="20">
        <f t="shared" si="11"/>
        <v>44928</v>
      </c>
      <c r="U84" s="20">
        <f>IF(OR('Intragroup liabilities'!F78="P_20",'Intragroup liabilities'!F78="P_21"),'T 03.01'!T84,CONCATENATE(RIGHT('Intragroup liabilities'!U78,4),"-",LEFT(RIGHT('Intragroup liabilities'!U78,7),2),"-",LEFT('Intragroup liabilities'!U78,2)))</f>
        <v>44928</v>
      </c>
      <c r="V84" s="10" t="str">
        <f t="shared" si="12"/>
        <v>Unsecured</v>
      </c>
      <c r="W84" s="10">
        <v>0</v>
      </c>
      <c r="X84" s="10" t="s">
        <v>83</v>
      </c>
      <c r="Y84" s="10" t="str">
        <f t="shared" si="13"/>
        <v>Non-structured/Vanilla</v>
      </c>
      <c r="Z84" s="10"/>
      <c r="AA84" s="10" t="str">
        <f>IF('Intragroup liabilities'!Q78="GF2","Grandfathered T2",IF('Intragroup liabilities'!Q78="CET1","CET1","No"))</f>
        <v>No</v>
      </c>
      <c r="AB84" s="10">
        <f>IF('Intragroup liabilities'!R78="",0,'Intragroup liabilities'!R78)</f>
        <v>0</v>
      </c>
      <c r="AC84" s="13"/>
    </row>
    <row r="85" spans="2:29" ht="23.65" thickBot="1" x14ac:dyDescent="0.5">
      <c r="B85" s="2"/>
      <c r="C85" s="17">
        <f t="shared" si="8"/>
        <v>999</v>
      </c>
      <c r="D85" s="18">
        <f t="shared" si="14"/>
        <v>78</v>
      </c>
      <c r="E85" s="10" t="str">
        <f>IF(AND(I85="SANTANDER TOTTA, SGPS, SA",'Intragroup liabilities'!F79="P_22"),"r0531 - o/w (part of) subordinated liabilities recognised as own funds",IF(AND(I85="Totta Seguros - Comp. Seg. Vida, SA.",'Intragroup liabilities'!F79="P_22"),"r0350 - Structured notes",IF(AND(AA85&lt;&gt;"No",'Intragroup liabilities'!F79="P_23"),"r0531 - o/w (part of) subordinated liabilities recognised as own funds",IF(AND(AA85="No",'Intragroup liabilities'!F79="P_23"),"r0120 - Secured liabilities - collateralized part (BRRD art. 44/2/b)",IF('Intragroup liabilities'!F79="C_31","r0511 - o/w capital instruments/share capital",IF('Intragroup liabilities'!F79="C_32","r0511 - o/w capital instruments/share capital",IF('Intragroup liabilities'!F79="C_33","r0512 - o/w instruments ranking pari passu with ordinary shares",IF(OR(ISNUMBER(SEARCH("ATLANTES",I85)),ISNUMBER(SEARCH("AZOR",I85)),ISNUMBER(SEARCH("HIPOTOTTA",I85)))=TRUE,"r0120 - Secured liabilities - collateralized part (BRRD art. 44/2/b)",IF(OR('Intragroup liabilities'!F79="P_27.1",'Intragroup liabilities'!F79="P_27.2",'Intragroup liabilities'!F79="P_24"),"r0390 - Non-financial liabilities",IF('Intragroup liabilities'!F79="P_30.1","r0170 - Employee liabilities (BRRD art. 44/2/g/i)",IF('Intragroup liabilities'!F79="P_30.3","r0390 - Non-financial liabilities",IF('Intragroup liabilities'!F79="C_36","r0511 - o/w capital instruments/share capital",IF(AND('Intragroup liabilities'!F79="P_20",IFERROR(VLOOKUP('Intragroup liabilities'!I79,'Auxiliar 210'!$B$18:$B$20,1,FALSE),0)&lt;&gt;0),"r0210 - Liabilities towards other entities of the resolution group (BRRD art. 44/2/h)",IF(AND('Intragroup liabilities'!F79="P_21",IFERROR(VLOOKUP('Intragroup liabilities'!I79,'Auxiliar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5" s="10" t="s">
        <v>153</v>
      </c>
      <c r="G85" s="10" t="str">
        <f t="shared" si="9"/>
        <v>Rank 12 - Ranking in insolvency (master scale)</v>
      </c>
      <c r="H85" s="10" t="s">
        <v>32</v>
      </c>
      <c r="I85" s="10" t="s">
        <v>1445</v>
      </c>
      <c r="J85" s="10" t="s">
        <v>1444</v>
      </c>
      <c r="K85" s="10" t="s">
        <v>155</v>
      </c>
      <c r="L85" s="10" t="str">
        <f t="shared" si="10"/>
        <v>Sister</v>
      </c>
      <c r="M85" s="10" t="str">
        <f>IF(OR('Intragroup liabilities'!W79="x",'Intragroup liabilities'!W79="E"),"true","false")</f>
        <v>false</v>
      </c>
      <c r="N85" s="10" t="s">
        <v>470</v>
      </c>
      <c r="O85" s="10" t="s">
        <v>471</v>
      </c>
      <c r="P85" s="11">
        <v>10494205.109999999</v>
      </c>
      <c r="Q85" s="11">
        <f>IF('Intragroup liabilities'!E79="",0,'Intragroup liabilities'!E79)</f>
        <v>0</v>
      </c>
      <c r="R85" s="10" t="str">
        <f>+IF('Intragroup liabilities'!C79="EURO","Euro",IF('Intragroup liabilities'!C79="LIBRA INGLESA"," US Dollar",""))</f>
        <v>Euro</v>
      </c>
      <c r="S85" s="10" t="str">
        <f>IF(OR('Intragroup liabilities'!F79="P_20",'Intragroup liabilities'!F79="P_21"),'Intragroup liabilities'!M79,CONCATENATE(RIGHT('Intragroup liabilities'!T79,4),"-",LEFT(RIGHT('Intragroup liabilities'!T79,7),2),"-",LEFT('Intragroup liabilities'!T79,2)))</f>
        <v>2022-12-31</v>
      </c>
      <c r="T85" s="20">
        <f t="shared" si="11"/>
        <v>44928</v>
      </c>
      <c r="U85" s="20">
        <f>IF(OR('Intragroup liabilities'!F79="P_20",'Intragroup liabilities'!F79="P_21"),'T 03.01'!T85,CONCATENATE(RIGHT('Intragroup liabilities'!U79,4),"-",LEFT(RIGHT('Intragroup liabilities'!U79,7),2),"-",LEFT('Intragroup liabilities'!U79,2)))</f>
        <v>44928</v>
      </c>
      <c r="V85" s="10" t="str">
        <f t="shared" si="12"/>
        <v>Unsecured</v>
      </c>
      <c r="W85" s="10">
        <v>0</v>
      </c>
      <c r="X85" s="10" t="s">
        <v>83</v>
      </c>
      <c r="Y85" s="10" t="str">
        <f t="shared" si="13"/>
        <v>Non-structured/Vanilla</v>
      </c>
      <c r="Z85" s="10"/>
      <c r="AA85" s="10" t="str">
        <f>IF('Intragroup liabilities'!Q79="GF2","Grandfathered T2",IF('Intragroup liabilities'!Q79="CET1","CET1","No"))</f>
        <v>No</v>
      </c>
      <c r="AB85" s="10">
        <f>IF('Intragroup liabilities'!R79="",0,'Intragroup liabilities'!R79)</f>
        <v>0</v>
      </c>
      <c r="AC85" s="13"/>
    </row>
    <row r="86" spans="2:29" ht="23.65" thickBot="1" x14ac:dyDescent="0.5">
      <c r="B86" s="2"/>
      <c r="C86" s="17">
        <f t="shared" si="8"/>
        <v>999</v>
      </c>
      <c r="D86" s="18">
        <f t="shared" si="14"/>
        <v>79</v>
      </c>
      <c r="E86" s="10" t="str">
        <f>IF(AND(I86="SANTANDER TOTTA, SGPS, SA",'Intragroup liabilities'!F80="P_22"),"r0531 - o/w (part of) subordinated liabilities recognised as own funds",IF(AND(I86="Totta Seguros - Comp. Seg. Vida, SA.",'Intragroup liabilities'!F80="P_22"),"r0350 - Structured notes",IF(AND(AA86&lt;&gt;"No",'Intragroup liabilities'!F80="P_23"),"r0531 - o/w (part of) subordinated liabilities recognised as own funds",IF(AND(AA86="No",'Intragroup liabilities'!F80="P_23"),"r0120 - Secured liabilities - collateralized part (BRRD art. 44/2/b)",IF('Intragroup liabilities'!F80="C_31","r0511 - o/w capital instruments/share capital",IF('Intragroup liabilities'!F80="C_32","r0511 - o/w capital instruments/share capital",IF('Intragroup liabilities'!F80="C_33","r0512 - o/w instruments ranking pari passu with ordinary shares",IF(OR(ISNUMBER(SEARCH("ATLANTES",I86)),ISNUMBER(SEARCH("AZOR",I86)),ISNUMBER(SEARCH("HIPOTOTTA",I86)))=TRUE,"r0120 - Secured liabilities - collateralized part (BRRD art. 44/2/b)",IF(OR('Intragroup liabilities'!F80="P_27.1",'Intragroup liabilities'!F80="P_27.2",'Intragroup liabilities'!F80="P_24"),"r0390 - Non-financial liabilities",IF('Intragroup liabilities'!F80="P_30.1","r0170 - Employee liabilities (BRRD art. 44/2/g/i)",IF('Intragroup liabilities'!F80="P_30.3","r0390 - Non-financial liabilities",IF('Intragroup liabilities'!F80="C_36","r0511 - o/w capital instruments/share capital",IF(AND('Intragroup liabilities'!F80="P_20",IFERROR(VLOOKUP('Intragroup liabilities'!I80,'Auxiliar 210'!$B$18:$B$20,1,FALSE),0)&lt;&gt;0),"r0210 - Liabilities towards other entities of the resolution group (BRRD art. 44/2/h)",IF(AND('Intragroup liabilities'!F80="P_21",IFERROR(VLOOKUP('Intragroup liabilities'!I80,'Auxiliar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86" s="10" t="s">
        <v>153</v>
      </c>
      <c r="G86" s="10" t="str">
        <f t="shared" si="9"/>
        <v>Rank 12 - Ranking in insolvency (master scale)</v>
      </c>
      <c r="H86" s="10" t="s">
        <v>32</v>
      </c>
      <c r="I86" s="10" t="s">
        <v>52</v>
      </c>
      <c r="J86" s="10" t="s">
        <v>51</v>
      </c>
      <c r="K86" s="10" t="s">
        <v>155</v>
      </c>
      <c r="L86" s="10" t="str">
        <f t="shared" si="10"/>
        <v>Sister</v>
      </c>
      <c r="M86" s="10" t="str">
        <f>IF(OR('Intragroup liabilities'!W80="x",'Intragroup liabilities'!W80="E"),"true","false")</f>
        <v>false</v>
      </c>
      <c r="N86" s="10" t="s">
        <v>470</v>
      </c>
      <c r="O86" s="10" t="s">
        <v>471</v>
      </c>
      <c r="P86" s="11">
        <v>13212624.82</v>
      </c>
      <c r="Q86" s="11">
        <f>IF('Intragroup liabilities'!E80="",0,'Intragroup liabilities'!E80)</f>
        <v>5003.87</v>
      </c>
      <c r="R86" s="10" t="str">
        <f>+IF('Intragroup liabilities'!C80="EURO","Euro",IF('Intragroup liabilities'!C80="LIBRA INGLESA"," US Dollar",""))</f>
        <v>Euro</v>
      </c>
      <c r="S86" s="10" t="str">
        <f>IF(OR('Intragroup liabilities'!F80="P_20",'Intragroup liabilities'!F80="P_21"),'Intragroup liabilities'!M80,CONCATENATE(RIGHT('Intragroup liabilities'!T80,4),"-",LEFT(RIGHT('Intragroup liabilities'!T80,7),2),"-",LEFT('Intragroup liabilities'!T80,2)))</f>
        <v>2022-12-31</v>
      </c>
      <c r="T86" s="20">
        <f t="shared" si="11"/>
        <v>44928</v>
      </c>
      <c r="U86" s="20">
        <f>IF(OR('Intragroup liabilities'!F80="P_20",'Intragroup liabilities'!F80="P_21"),'T 03.01'!T86,CONCATENATE(RIGHT('Intragroup liabilities'!U80,4),"-",LEFT(RIGHT('Intragroup liabilities'!U80,7),2),"-",LEFT('Intragroup liabilities'!U80,2)))</f>
        <v>44928</v>
      </c>
      <c r="V86" s="10" t="str">
        <f t="shared" si="12"/>
        <v>Unsecured</v>
      </c>
      <c r="W86" s="10">
        <v>0</v>
      </c>
      <c r="X86" s="10" t="s">
        <v>83</v>
      </c>
      <c r="Y86" s="10" t="str">
        <f t="shared" si="13"/>
        <v>Non-structured/Vanilla</v>
      </c>
      <c r="Z86" s="10"/>
      <c r="AA86" s="10" t="str">
        <f>IF('Intragroup liabilities'!Q80="GF2","Grandfathered T2",IF('Intragroup liabilities'!Q80="CET1","CET1","No"))</f>
        <v>No</v>
      </c>
      <c r="AB86" s="10">
        <f>IF('Intragroup liabilities'!R80="",0,'Intragroup liabilities'!R80)</f>
        <v>0</v>
      </c>
      <c r="AC86" s="13"/>
    </row>
    <row r="87" spans="2:29" ht="23.65" thickBot="1" x14ac:dyDescent="0.5">
      <c r="B87" s="2"/>
      <c r="C87" s="17">
        <f t="shared" si="8"/>
        <v>999</v>
      </c>
      <c r="D87" s="18">
        <f t="shared" si="14"/>
        <v>80</v>
      </c>
      <c r="E87" s="10" t="str">
        <f>IF(AND(I87="SANTANDER TOTTA, SGPS, SA",'Intragroup liabilities'!F81="P_22"),"r0531 - o/w (part of) subordinated liabilities recognised as own funds",IF(AND(I87="Totta Seguros - Comp. Seg. Vida, SA.",'Intragroup liabilities'!F81="P_22"),"r0350 - Structured notes",IF(AND(AA87&lt;&gt;"No",'Intragroup liabilities'!F81="P_23"),"r0531 - o/w (part of) subordinated liabilities recognised as own funds",IF(AND(AA87="No",'Intragroup liabilities'!F81="P_23"),"r0120 - Secured liabilities - collateralized part (BRRD art. 44/2/b)",IF('Intragroup liabilities'!F81="C_31","r0511 - o/w capital instruments/share capital",IF('Intragroup liabilities'!F81="C_32","r0511 - o/w capital instruments/share capital",IF('Intragroup liabilities'!F81="C_33","r0512 - o/w instruments ranking pari passu with ordinary shares",IF(OR(ISNUMBER(SEARCH("ATLANTES",I87)),ISNUMBER(SEARCH("AZOR",I87)),ISNUMBER(SEARCH("HIPOTOTTA",I87)))=TRUE,"r0120 - Secured liabilities - collateralized part (BRRD art. 44/2/b)",IF(OR('Intragroup liabilities'!F81="P_27.1",'Intragroup liabilities'!F81="P_27.2",'Intragroup liabilities'!F81="P_24"),"r0390 - Non-financial liabilities",IF('Intragroup liabilities'!F81="P_30.1","r0170 - Employee liabilities (BRRD art. 44/2/g/i)",IF('Intragroup liabilities'!F81="P_30.3","r0390 - Non-financial liabilities",IF('Intragroup liabilities'!F81="C_36","r0511 - o/w capital instruments/share capital",IF(AND('Intragroup liabilities'!F81="P_20",IFERROR(VLOOKUP('Intragroup liabilities'!I81,'Auxiliar 210'!$B$18:$B$20,1,FALSE),0)&lt;&gt;0),"r0210 - Liabilities towards other entities of the resolution group (BRRD art. 44/2/h)",IF(AND('Intragroup liabilities'!F81="P_21",IFERROR(VLOOKUP('Intragroup liabilities'!I81,'Auxiliar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" s="10" t="s">
        <v>483</v>
      </c>
      <c r="G87" s="10" t="str">
        <f t="shared" si="9"/>
        <v>Rank 9 - Ranking in insolvency (master scale)</v>
      </c>
      <c r="H87" s="10" t="s">
        <v>32</v>
      </c>
      <c r="I87" s="10" t="s">
        <v>700</v>
      </c>
      <c r="J87" s="10" t="s">
        <v>699</v>
      </c>
      <c r="K87" s="10" t="s">
        <v>155</v>
      </c>
      <c r="L87" s="10" t="str">
        <f t="shared" si="10"/>
        <v>Sister</v>
      </c>
      <c r="M87" s="10" t="str">
        <f>IF(OR('Intragroup liabilities'!W81="x",'Intragroup liabilities'!W81="E"),"true","false")</f>
        <v>false</v>
      </c>
      <c r="N87" s="10" t="s">
        <v>470</v>
      </c>
      <c r="O87" s="10" t="s">
        <v>471</v>
      </c>
      <c r="P87" s="11">
        <v>1332810.1499999999</v>
      </c>
      <c r="Q87" s="11">
        <f>IF('Intragroup liabilities'!E81="",0,'Intragroup liabilities'!E81)</f>
        <v>0</v>
      </c>
      <c r="R87" s="10" t="str">
        <f>+IF('Intragroup liabilities'!C81="EURO","Euro",IF('Intragroup liabilities'!C81="LIBRA INGLESA"," US Dollar",""))</f>
        <v>Euro</v>
      </c>
      <c r="S87" s="10" t="str">
        <f>IF(OR('Intragroup liabilities'!F81="P_20",'Intragroup liabilities'!F81="P_21"),'Intragroup liabilities'!M81,CONCATENATE(RIGHT('Intragroup liabilities'!T81,4),"-",LEFT(RIGHT('Intragroup liabilities'!T81,7),2),"-",LEFT('Intragroup liabilities'!T81,2)))</f>
        <v>--</v>
      </c>
      <c r="T87" s="20" t="str">
        <f t="shared" si="11"/>
        <v>--</v>
      </c>
      <c r="U87" s="20" t="str">
        <f>IF(OR('Intragroup liabilities'!F81="P_20",'Intragroup liabilities'!F81="P_21"),'T 03.01'!T87,CONCATENATE(RIGHT('Intragroup liabilities'!U81,4),"-",LEFT(RIGHT('Intragroup liabilities'!U81,7),2),"-",LEFT('Intragroup liabilities'!U81,2)))</f>
        <v>--</v>
      </c>
      <c r="V87" s="10" t="str">
        <f t="shared" si="12"/>
        <v>Unsecured</v>
      </c>
      <c r="W87" s="10">
        <v>0</v>
      </c>
      <c r="X87" s="10" t="s">
        <v>83</v>
      </c>
      <c r="Y87" s="10" t="str">
        <f t="shared" si="13"/>
        <v>Structured</v>
      </c>
      <c r="Z87" s="10"/>
      <c r="AA87" s="10" t="str">
        <f>IF('Intragroup liabilities'!Q81="GF2","Grandfathered T2",IF('Intragroup liabilities'!Q81="CET1","CET1","No"))</f>
        <v>No</v>
      </c>
      <c r="AB87" s="10">
        <f>IF('Intragroup liabilities'!R81="",0,'Intragroup liabilities'!R81)</f>
        <v>0</v>
      </c>
      <c r="AC87" s="13"/>
    </row>
    <row r="88" spans="2:29" ht="23.65" thickBot="1" x14ac:dyDescent="0.5">
      <c r="B88" s="2"/>
      <c r="C88" s="17">
        <f t="shared" si="8"/>
        <v>999</v>
      </c>
      <c r="D88" s="18">
        <f t="shared" si="14"/>
        <v>81</v>
      </c>
      <c r="E88" s="10" t="str">
        <f>IF(AND(I88="SANTANDER TOTTA, SGPS, SA",'Intragroup liabilities'!F82="P_22"),"r0531 - o/w (part of) subordinated liabilities recognised as own funds",IF(AND(I88="Totta Seguros - Comp. Seg. Vida, SA.",'Intragroup liabilities'!F82="P_22"),"r0350 - Structured notes",IF(AND(AA88&lt;&gt;"No",'Intragroup liabilities'!F82="P_23"),"r0531 - o/w (part of) subordinated liabilities recognised as own funds",IF(AND(AA88="No",'Intragroup liabilities'!F82="P_23"),"r0120 - Secured liabilities - collateralized part (BRRD art. 44/2/b)",IF('Intragroup liabilities'!F82="C_31","r0511 - o/w capital instruments/share capital",IF('Intragroup liabilities'!F82="C_32","r0511 - o/w capital instruments/share capital",IF('Intragroup liabilities'!F82="C_33","r0512 - o/w instruments ranking pari passu with ordinary shares",IF(OR(ISNUMBER(SEARCH("ATLANTES",I88)),ISNUMBER(SEARCH("AZOR",I88)),ISNUMBER(SEARCH("HIPOTOTTA",I88)))=TRUE,"r0120 - Secured liabilities - collateralized part (BRRD art. 44/2/b)",IF(OR('Intragroup liabilities'!F82="P_27.1",'Intragroup liabilities'!F82="P_27.2",'Intragroup liabilities'!F82="P_24"),"r0390 - Non-financial liabilities",IF('Intragroup liabilities'!F82="P_30.1","r0170 - Employee liabilities (BRRD art. 44/2/g/i)",IF('Intragroup liabilities'!F82="P_30.3","r0390 - Non-financial liabilities",IF('Intragroup liabilities'!F82="C_36","r0511 - o/w capital instruments/share capital",IF(AND('Intragroup liabilities'!F82="P_20",IFERROR(VLOOKUP('Intragroup liabilities'!I82,'Auxiliar 210'!$B$18:$B$20,1,FALSE),0)&lt;&gt;0),"r0210 - Liabilities towards other entities of the resolution group (BRRD art. 44/2/h)",IF(AND('Intragroup liabilities'!F82="P_21",IFERROR(VLOOKUP('Intragroup liabilities'!I82,'Auxiliar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" s="10" t="s">
        <v>153</v>
      </c>
      <c r="G88" s="10" t="str">
        <f t="shared" si="9"/>
        <v>Rank 9 - Ranking in insolvency (master scale)</v>
      </c>
      <c r="H88" s="10" t="s">
        <v>32</v>
      </c>
      <c r="I88" s="10" t="s">
        <v>700</v>
      </c>
      <c r="J88" s="10" t="s">
        <v>699</v>
      </c>
      <c r="K88" s="10" t="s">
        <v>155</v>
      </c>
      <c r="L88" s="10" t="str">
        <f t="shared" si="10"/>
        <v>Sister</v>
      </c>
      <c r="M88" s="10" t="str">
        <f>IF(OR('Intragroup liabilities'!W82="x",'Intragroup liabilities'!W82="E"),"true","false")</f>
        <v>false</v>
      </c>
      <c r="N88" s="10" t="s">
        <v>470</v>
      </c>
      <c r="O88" s="10" t="s">
        <v>471</v>
      </c>
      <c r="P88" s="11">
        <v>43567862.189999998</v>
      </c>
      <c r="Q88" s="11">
        <f>IF('Intragroup liabilities'!E82="",0,'Intragroup liabilities'!E82)</f>
        <v>0</v>
      </c>
      <c r="R88" s="10" t="str">
        <f>+IF('Intragroup liabilities'!C82="EURO","Euro",IF('Intragroup liabilities'!C82="LIBRA INGLESA"," US Dollar",""))</f>
        <v>Euro</v>
      </c>
      <c r="S88" s="10" t="str">
        <f>IF(OR('Intragroup liabilities'!F82="P_20",'Intragroup liabilities'!F82="P_21"),'Intragroup liabilities'!M82,CONCATENATE(RIGHT('Intragroup liabilities'!T82,4),"-",LEFT(RIGHT('Intragroup liabilities'!T82,7),2),"-",LEFT('Intragroup liabilities'!T82,2)))</f>
        <v>--</v>
      </c>
      <c r="T88" s="20" t="str">
        <f t="shared" si="11"/>
        <v>--</v>
      </c>
      <c r="U88" s="20" t="str">
        <f>IF(OR('Intragroup liabilities'!F82="P_20",'Intragroup liabilities'!F82="P_21"),'T 03.01'!T88,CONCATENATE(RIGHT('Intragroup liabilities'!U82,4),"-",LEFT(RIGHT('Intragroup liabilities'!U82,7),2),"-",LEFT('Intragroup liabilities'!U82,2)))</f>
        <v>--</v>
      </c>
      <c r="V88" s="10" t="str">
        <f t="shared" si="12"/>
        <v>Unsecured</v>
      </c>
      <c r="W88" s="10">
        <v>0</v>
      </c>
      <c r="X88" s="10" t="s">
        <v>83</v>
      </c>
      <c r="Y88" s="10" t="str">
        <f t="shared" si="13"/>
        <v>Structured</v>
      </c>
      <c r="Z88" s="10"/>
      <c r="AA88" s="10" t="str">
        <f>IF('Intragroup liabilities'!Q82="GF2","Grandfathered T2",IF('Intragroup liabilities'!Q82="CET1","CET1","No"))</f>
        <v>No</v>
      </c>
      <c r="AB88" s="10">
        <f>IF('Intragroup liabilities'!R82="",0,'Intragroup liabilities'!R82)</f>
        <v>0</v>
      </c>
      <c r="AC88" s="13"/>
    </row>
    <row r="89" spans="2:29" ht="23.65" thickBot="1" x14ac:dyDescent="0.5">
      <c r="B89" s="2"/>
      <c r="C89" s="17">
        <f t="shared" si="8"/>
        <v>999</v>
      </c>
      <c r="D89" s="18">
        <f t="shared" si="14"/>
        <v>82</v>
      </c>
      <c r="E89" s="10" t="str">
        <f>IF(AND(I89="SANTANDER TOTTA, SGPS, SA",'Intragroup liabilities'!F83="P_22"),"r0531 - o/w (part of) subordinated liabilities recognised as own funds",IF(AND(I89="Totta Seguros - Comp. Seg. Vida, SA.",'Intragroup liabilities'!F83="P_22"),"r0350 - Structured notes",IF(AND(AA89&lt;&gt;"No",'Intragroup liabilities'!F83="P_23"),"r0531 - o/w (part of) subordinated liabilities recognised as own funds",IF(AND(AA89="No",'Intragroup liabilities'!F83="P_23"),"r0120 - Secured liabilities - collateralized part (BRRD art. 44/2/b)",IF('Intragroup liabilities'!F83="C_31","r0511 - o/w capital instruments/share capital",IF('Intragroup liabilities'!F83="C_32","r0511 - o/w capital instruments/share capital",IF('Intragroup liabilities'!F83="C_33","r0512 - o/w instruments ranking pari passu with ordinary shares",IF(OR(ISNUMBER(SEARCH("ATLANTES",I89)),ISNUMBER(SEARCH("AZOR",I89)),ISNUMBER(SEARCH("HIPOTOTTA",I89)))=TRUE,"r0120 - Secured liabilities - collateralized part (BRRD art. 44/2/b)",IF(OR('Intragroup liabilities'!F83="P_27.1",'Intragroup liabilities'!F83="P_27.2",'Intragroup liabilities'!F83="P_24"),"r0390 - Non-financial liabilities",IF('Intragroup liabilities'!F83="P_30.1","r0170 - Employee liabilities (BRRD art. 44/2/g/i)",IF('Intragroup liabilities'!F83="P_30.3","r0390 - Non-financial liabilities",IF('Intragroup liabilities'!F83="C_36","r0511 - o/w capital instruments/share capital",IF(AND('Intragroup liabilities'!F83="P_20",IFERROR(VLOOKUP('Intragroup liabilities'!I83,'Auxiliar 210'!$B$18:$B$20,1,FALSE),0)&lt;&gt;0),"r0210 - Liabilities towards other entities of the resolution group (BRRD art. 44/2/h)",IF(AND('Intragroup liabilities'!F83="P_21",IFERROR(VLOOKUP('Intragroup liabilities'!I83,'Auxiliar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" s="10" t="s">
        <v>483</v>
      </c>
      <c r="G89" s="10" t="str">
        <f t="shared" si="9"/>
        <v>Rank 9 - Ranking in insolvency (master scale)</v>
      </c>
      <c r="H89" s="10" t="s">
        <v>32</v>
      </c>
      <c r="I89" s="10" t="s">
        <v>700</v>
      </c>
      <c r="J89" s="10" t="s">
        <v>699</v>
      </c>
      <c r="K89" s="10" t="s">
        <v>155</v>
      </c>
      <c r="L89" s="10" t="str">
        <f t="shared" si="10"/>
        <v>Sister</v>
      </c>
      <c r="M89" s="10" t="str">
        <f>IF(OR('Intragroup liabilities'!W83="x",'Intragroup liabilities'!W83="E"),"true","false")</f>
        <v>false</v>
      </c>
      <c r="N89" s="10" t="s">
        <v>470</v>
      </c>
      <c r="O89" s="10" t="s">
        <v>471</v>
      </c>
      <c r="P89" s="11">
        <v>3717520.29</v>
      </c>
      <c r="Q89" s="11">
        <f>IF('Intragroup liabilities'!E83="",0,'Intragroup liabilities'!E83)</f>
        <v>0</v>
      </c>
      <c r="R89" s="10" t="str">
        <f>+IF('Intragroup liabilities'!C83="EURO","Euro",IF('Intragroup liabilities'!C83="LIBRA INGLESA"," US Dollar",""))</f>
        <v>Euro</v>
      </c>
      <c r="S89" s="10" t="str">
        <f>IF(OR('Intragroup liabilities'!F83="P_20",'Intragroup liabilities'!F83="P_21"),'Intragroup liabilities'!M83,CONCATENATE(RIGHT('Intragroup liabilities'!T83,4),"-",LEFT(RIGHT('Intragroup liabilities'!T83,7),2),"-",LEFT('Intragroup liabilities'!T83,2)))</f>
        <v>--</v>
      </c>
      <c r="T89" s="20" t="str">
        <f t="shared" si="11"/>
        <v>--</v>
      </c>
      <c r="U89" s="20" t="str">
        <f>IF(OR('Intragroup liabilities'!F83="P_20",'Intragroup liabilities'!F83="P_21"),'T 03.01'!T89,CONCATENATE(RIGHT('Intragroup liabilities'!U83,4),"-",LEFT(RIGHT('Intragroup liabilities'!U83,7),2),"-",LEFT('Intragroup liabilities'!U83,2)))</f>
        <v>--</v>
      </c>
      <c r="V89" s="10" t="str">
        <f t="shared" si="12"/>
        <v>Unsecured</v>
      </c>
      <c r="W89" s="10">
        <v>0</v>
      </c>
      <c r="X89" s="10" t="s">
        <v>83</v>
      </c>
      <c r="Y89" s="10" t="str">
        <f t="shared" si="13"/>
        <v>Structured</v>
      </c>
      <c r="Z89" s="10"/>
      <c r="AA89" s="10" t="str">
        <f>IF('Intragroup liabilities'!Q83="GF2","Grandfathered T2",IF('Intragroup liabilities'!Q83="CET1","CET1","No"))</f>
        <v>No</v>
      </c>
      <c r="AB89" s="10">
        <f>IF('Intragroup liabilities'!R83="",0,'Intragroup liabilities'!R83)</f>
        <v>0</v>
      </c>
      <c r="AC89" s="13"/>
    </row>
    <row r="90" spans="2:29" ht="23.65" thickBot="1" x14ac:dyDescent="0.5">
      <c r="B90" s="2"/>
      <c r="C90" s="17">
        <f t="shared" si="8"/>
        <v>999</v>
      </c>
      <c r="D90" s="18">
        <f t="shared" si="14"/>
        <v>83</v>
      </c>
      <c r="E90" s="10" t="str">
        <f>IF(AND(I90="SANTANDER TOTTA, SGPS, SA",'Intragroup liabilities'!F84="P_22"),"r0531 - o/w (part of) subordinated liabilities recognised as own funds",IF(AND(I90="Totta Seguros - Comp. Seg. Vida, SA.",'Intragroup liabilities'!F84="P_22"),"r0350 - Structured notes",IF(AND(AA90&lt;&gt;"No",'Intragroup liabilities'!F84="P_23"),"r0531 - o/w (part of) subordinated liabilities recognised as own funds",IF(AND(AA90="No",'Intragroup liabilities'!F84="P_23"),"r0120 - Secured liabilities - collateralized part (BRRD art. 44/2/b)",IF('Intragroup liabilities'!F84="C_31","r0511 - o/w capital instruments/share capital",IF('Intragroup liabilities'!F84="C_32","r0511 - o/w capital instruments/share capital",IF('Intragroup liabilities'!F84="C_33","r0512 - o/w instruments ranking pari passu with ordinary shares",IF(OR(ISNUMBER(SEARCH("ATLANTES",I90)),ISNUMBER(SEARCH("AZOR",I90)),ISNUMBER(SEARCH("HIPOTOTTA",I90)))=TRUE,"r0120 - Secured liabilities - collateralized part (BRRD art. 44/2/b)",IF(OR('Intragroup liabilities'!F84="P_27.1",'Intragroup liabilities'!F84="P_27.2",'Intragroup liabilities'!F84="P_24"),"r0390 - Non-financial liabilities",IF('Intragroup liabilities'!F84="P_30.1","r0170 - Employee liabilities (BRRD art. 44/2/g/i)",IF('Intragroup liabilities'!F84="P_30.3","r0390 - Non-financial liabilities",IF('Intragroup liabilities'!F84="C_36","r0511 - o/w capital instruments/share capital",IF(AND('Intragroup liabilities'!F84="P_20",IFERROR(VLOOKUP('Intragroup liabilities'!I84,'Auxiliar 210'!$B$18:$B$20,1,FALSE),0)&lt;&gt;0),"r0210 - Liabilities towards other entities of the resolution group (BRRD art. 44/2/h)",IF(AND('Intragroup liabilities'!F84="P_21",IFERROR(VLOOKUP('Intragroup liabilities'!I84,'Auxiliar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" s="10" t="s">
        <v>483</v>
      </c>
      <c r="G90" s="10" t="str">
        <f t="shared" si="9"/>
        <v>Rank 9 - Ranking in insolvency (master scale)</v>
      </c>
      <c r="H90" s="10" t="s">
        <v>32</v>
      </c>
      <c r="I90" s="10" t="s">
        <v>66</v>
      </c>
      <c r="J90" s="10" t="s">
        <v>439</v>
      </c>
      <c r="K90" s="10" t="s">
        <v>155</v>
      </c>
      <c r="L90" s="10" t="str">
        <f t="shared" si="10"/>
        <v>Sister</v>
      </c>
      <c r="M90" s="10" t="str">
        <f>IF(OR('Intragroup liabilities'!W84="x",'Intragroup liabilities'!W84="E"),"true","false")</f>
        <v>false</v>
      </c>
      <c r="N90" s="10" t="s">
        <v>470</v>
      </c>
      <c r="O90" s="10" t="s">
        <v>471</v>
      </c>
      <c r="P90" s="11">
        <v>47.41</v>
      </c>
      <c r="Q90" s="11">
        <f>IF('Intragroup liabilities'!E84="",0,'Intragroup liabilities'!E84)</f>
        <v>0</v>
      </c>
      <c r="R90" s="10" t="str">
        <f>+IF('Intragroup liabilities'!C84="EURO","Euro",IF('Intragroup liabilities'!C84="LIBRA INGLESA"," US Dollar",""))</f>
        <v>Euro</v>
      </c>
      <c r="S90" s="10" t="str">
        <f>IF(OR('Intragroup liabilities'!F84="P_20",'Intragroup liabilities'!F84="P_21"),'Intragroup liabilities'!M84,CONCATENATE(RIGHT('Intragroup liabilities'!T84,4),"-",LEFT(RIGHT('Intragroup liabilities'!T84,7),2),"-",LEFT('Intragroup liabilities'!T84,2)))</f>
        <v>--</v>
      </c>
      <c r="T90" s="20" t="str">
        <f t="shared" si="11"/>
        <v>--</v>
      </c>
      <c r="U90" s="20" t="str">
        <f>IF(OR('Intragroup liabilities'!F84="P_20",'Intragroup liabilities'!F84="P_21"),'T 03.01'!T90,CONCATENATE(RIGHT('Intragroup liabilities'!U84,4),"-",LEFT(RIGHT('Intragroup liabilities'!U84,7),2),"-",LEFT('Intragroup liabilities'!U84,2)))</f>
        <v>--</v>
      </c>
      <c r="V90" s="10" t="str">
        <f t="shared" si="12"/>
        <v>Unsecured</v>
      </c>
      <c r="W90" s="10">
        <v>0</v>
      </c>
      <c r="X90" s="10" t="s">
        <v>83</v>
      </c>
      <c r="Y90" s="10" t="str">
        <f t="shared" si="13"/>
        <v>Structured</v>
      </c>
      <c r="Z90" s="10"/>
      <c r="AA90" s="10" t="str">
        <f>IF('Intragroup liabilities'!Q84="GF2","Grandfathered T2",IF('Intragroup liabilities'!Q84="CET1","CET1","No"))</f>
        <v>No</v>
      </c>
      <c r="AB90" s="10">
        <f>IF('Intragroup liabilities'!R84="",0,'Intragroup liabilities'!R84)</f>
        <v>0</v>
      </c>
      <c r="AC90" s="13"/>
    </row>
    <row r="91" spans="2:29" ht="23.65" thickBot="1" x14ac:dyDescent="0.5">
      <c r="B91" s="2"/>
      <c r="C91" s="17">
        <f t="shared" si="8"/>
        <v>999</v>
      </c>
      <c r="D91" s="18">
        <f t="shared" si="14"/>
        <v>84</v>
      </c>
      <c r="E91" s="10" t="str">
        <f>IF(AND(I91="SANTANDER TOTTA, SGPS, SA",'Intragroup liabilities'!F85="P_22"),"r0531 - o/w (part of) subordinated liabilities recognised as own funds",IF(AND(I91="Totta Seguros - Comp. Seg. Vida, SA.",'Intragroup liabilities'!F85="P_22"),"r0350 - Structured notes",IF(AND(AA91&lt;&gt;"No",'Intragroup liabilities'!F85="P_23"),"r0531 - o/w (part of) subordinated liabilities recognised as own funds",IF(AND(AA91="No",'Intragroup liabilities'!F85="P_23"),"r0120 - Secured liabilities - collateralized part (BRRD art. 44/2/b)",IF('Intragroup liabilities'!F85="C_31","r0511 - o/w capital instruments/share capital",IF('Intragroup liabilities'!F85="C_32","r0511 - o/w capital instruments/share capital",IF('Intragroup liabilities'!F85="C_33","r0512 - o/w instruments ranking pari passu with ordinary shares",IF(OR(ISNUMBER(SEARCH("ATLANTES",I91)),ISNUMBER(SEARCH("AZOR",I91)),ISNUMBER(SEARCH("HIPOTOTTA",I91)))=TRUE,"r0120 - Secured liabilities - collateralized part (BRRD art. 44/2/b)",IF(OR('Intragroup liabilities'!F85="P_27.1",'Intragroup liabilities'!F85="P_27.2",'Intragroup liabilities'!F85="P_24"),"r0390 - Non-financial liabilities",IF('Intragroup liabilities'!F85="P_30.1","r0170 - Employee liabilities (BRRD art. 44/2/g/i)",IF('Intragroup liabilities'!F85="P_30.3","r0390 - Non-financial liabilities",IF('Intragroup liabilities'!F85="C_36","r0511 - o/w capital instruments/share capital",IF(AND('Intragroup liabilities'!F85="P_20",IFERROR(VLOOKUP('Intragroup liabilities'!I85,'Auxiliar 210'!$B$18:$B$20,1,FALSE),0)&lt;&gt;0),"r0210 - Liabilities towards other entities of the resolution group (BRRD art. 44/2/h)",IF(AND('Intragroup liabilities'!F85="P_21",IFERROR(VLOOKUP('Intragroup liabilities'!I85,'Auxiliar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91" s="10" t="s">
        <v>483</v>
      </c>
      <c r="G91" s="10" t="str">
        <f t="shared" si="9"/>
        <v>Rank 12 - Ranking in insolvency (master scale)</v>
      </c>
      <c r="H91" s="10" t="s">
        <v>32</v>
      </c>
      <c r="I91" s="10" t="s">
        <v>66</v>
      </c>
      <c r="J91" s="10" t="s">
        <v>439</v>
      </c>
      <c r="K91" s="10" t="s">
        <v>155</v>
      </c>
      <c r="L91" s="10" t="str">
        <f t="shared" si="10"/>
        <v>Sister</v>
      </c>
      <c r="M91" s="10" t="str">
        <f>IF(OR('Intragroup liabilities'!W85="x",'Intragroup liabilities'!W85="E"),"true","false")</f>
        <v>false</v>
      </c>
      <c r="N91" s="10" t="s">
        <v>470</v>
      </c>
      <c r="O91" s="10" t="s">
        <v>471</v>
      </c>
      <c r="P91" s="11">
        <v>7375900.79</v>
      </c>
      <c r="Q91" s="11">
        <f>IF('Intragroup liabilities'!E85="",0,'Intragroup liabilities'!E85)</f>
        <v>859.33</v>
      </c>
      <c r="R91" s="10" t="str">
        <f>+IF('Intragroup liabilities'!C85="EURO","Euro",IF('Intragroup liabilities'!C85="LIBRA INGLESA"," US Dollar",""))</f>
        <v>Euro</v>
      </c>
      <c r="S91" s="10" t="str">
        <f>IF(OR('Intragroup liabilities'!F85="P_20",'Intragroup liabilities'!F85="P_21"),'Intragroup liabilities'!M85,CONCATENATE(RIGHT('Intragroup liabilities'!T85,4),"-",LEFT(RIGHT('Intragroup liabilities'!T85,7),2),"-",LEFT('Intragroup liabilities'!T85,2)))</f>
        <v>2022-12-31</v>
      </c>
      <c r="T91" s="20">
        <f t="shared" si="11"/>
        <v>44928</v>
      </c>
      <c r="U91" s="20">
        <f>IF(OR('Intragroup liabilities'!F85="P_20",'Intragroup liabilities'!F85="P_21"),'T 03.01'!T91,CONCATENATE(RIGHT('Intragroup liabilities'!U85,4),"-",LEFT(RIGHT('Intragroup liabilities'!U85,7),2),"-",LEFT('Intragroup liabilities'!U85,2)))</f>
        <v>44928</v>
      </c>
      <c r="V91" s="10" t="str">
        <f t="shared" si="12"/>
        <v>Unsecured</v>
      </c>
      <c r="W91" s="10">
        <v>0</v>
      </c>
      <c r="X91" s="10" t="s">
        <v>83</v>
      </c>
      <c r="Y91" s="10" t="str">
        <f t="shared" si="13"/>
        <v>Non-structured/Vanilla</v>
      </c>
      <c r="Z91" s="10"/>
      <c r="AA91" s="10" t="str">
        <f>IF('Intragroup liabilities'!Q85="GF2","Grandfathered T2",IF('Intragroup liabilities'!Q85="CET1","CET1","No"))</f>
        <v>No</v>
      </c>
      <c r="AB91" s="10">
        <f>IF('Intragroup liabilities'!R85="",0,'Intragroup liabilities'!R85)</f>
        <v>0</v>
      </c>
      <c r="AC91" s="13"/>
    </row>
    <row r="92" spans="2:29" ht="23.65" thickBot="1" x14ac:dyDescent="0.5">
      <c r="B92" s="2"/>
      <c r="C92" s="17">
        <f t="shared" si="8"/>
        <v>999</v>
      </c>
      <c r="D92" s="18">
        <f t="shared" si="14"/>
        <v>85</v>
      </c>
      <c r="E92" s="10" t="str">
        <f>IF(AND(I92="SANTANDER TOTTA, SGPS, SA",'Intragroup liabilities'!F86="P_22"),"r0531 - o/w (part of) subordinated liabilities recognised as own funds",IF(AND(I92="Totta Seguros - Comp. Seg. Vida, SA.",'Intragroup liabilities'!F86="P_22"),"r0350 - Structured notes",IF(AND(AA92&lt;&gt;"No",'Intragroup liabilities'!F86="P_23"),"r0531 - o/w (part of) subordinated liabilities recognised as own funds",IF(AND(AA92="No",'Intragroup liabilities'!F86="P_23"),"r0120 - Secured liabilities - collateralized part (BRRD art. 44/2/b)",IF('Intragroup liabilities'!F86="C_31","r0511 - o/w capital instruments/share capital",IF('Intragroup liabilities'!F86="C_32","r0511 - o/w capital instruments/share capital",IF('Intragroup liabilities'!F86="C_33","r0512 - o/w instruments ranking pari passu with ordinary shares",IF(OR(ISNUMBER(SEARCH("ATLANTES",I92)),ISNUMBER(SEARCH("AZOR",I92)),ISNUMBER(SEARCH("HIPOTOTTA",I92)))=TRUE,"r0120 - Secured liabilities - collateralized part (BRRD art. 44/2/b)",IF(OR('Intragroup liabilities'!F86="P_27.1",'Intragroup liabilities'!F86="P_27.2",'Intragroup liabilities'!F86="P_24"),"r0390 - Non-financial liabilities",IF('Intragroup liabilities'!F86="P_30.1","r0170 - Employee liabilities (BRRD art. 44/2/g/i)",IF('Intragroup liabilities'!F86="P_30.3","r0390 - Non-financial liabilities",IF('Intragroup liabilities'!F86="C_36","r0511 - o/w capital instruments/share capital",IF(AND('Intragroup liabilities'!F86="P_20",IFERROR(VLOOKUP('Intragroup liabilities'!I86,'Auxiliar 210'!$B$18:$B$20,1,FALSE),0)&lt;&gt;0),"r0210 - Liabilities towards other entities of the resolution group (BRRD art. 44/2/h)",IF(AND('Intragroup liabilities'!F86="P_21",IFERROR(VLOOKUP('Intragroup liabilities'!I86,'Auxiliar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" s="10" t="s">
        <v>153</v>
      </c>
      <c r="G92" s="10" t="str">
        <f t="shared" si="9"/>
        <v>Rank 9 - Ranking in insolvency (master scale)</v>
      </c>
      <c r="H92" s="10" t="s">
        <v>1471</v>
      </c>
      <c r="I92" s="10" t="s">
        <v>770</v>
      </c>
      <c r="J92" s="10" t="s">
        <v>769</v>
      </c>
      <c r="K92" s="10" t="s">
        <v>155</v>
      </c>
      <c r="L92" s="10" t="str">
        <f t="shared" si="10"/>
        <v>Sister</v>
      </c>
      <c r="M92" s="10" t="str">
        <f>IF(OR('Intragroup liabilities'!W86="x",'Intragroup liabilities'!W86="E"),"true","false")</f>
        <v>true</v>
      </c>
      <c r="N92" s="10" t="s">
        <v>470</v>
      </c>
      <c r="O92" s="10" t="s">
        <v>471</v>
      </c>
      <c r="P92" s="11">
        <v>107.63</v>
      </c>
      <c r="Q92" s="11">
        <f>IF('Intragroup liabilities'!E86="",0,'Intragroup liabilities'!E86)</f>
        <v>0</v>
      </c>
      <c r="R92" s="10" t="str">
        <f>+IF('Intragroup liabilities'!C86="EURO","Euro",IF('Intragroup liabilities'!C86="LIBRA INGLESA"," US Dollar",""))</f>
        <v>Euro</v>
      </c>
      <c r="S92" s="10" t="str">
        <f>IF(OR('Intragroup liabilities'!F86="P_20",'Intragroup liabilities'!F86="P_21"),'Intragroup liabilities'!M86,CONCATENATE(RIGHT('Intragroup liabilities'!T86,4),"-",LEFT(RIGHT('Intragroup liabilities'!T86,7),2),"-",LEFT('Intragroup liabilities'!T86,2)))</f>
        <v>--</v>
      </c>
      <c r="T92" s="20" t="str">
        <f t="shared" si="11"/>
        <v>--</v>
      </c>
      <c r="U92" s="20" t="str">
        <f>IF(OR('Intragroup liabilities'!F86="P_20",'Intragroup liabilities'!F86="P_21"),'T 03.01'!T92,CONCATENATE(RIGHT('Intragroup liabilities'!U86,4),"-",LEFT(RIGHT('Intragroup liabilities'!U86,7),2),"-",LEFT('Intragroup liabilities'!U86,2)))</f>
        <v>--</v>
      </c>
      <c r="V92" s="10" t="str">
        <f t="shared" si="12"/>
        <v>Unsecured</v>
      </c>
      <c r="W92" s="10">
        <v>0</v>
      </c>
      <c r="X92" s="10" t="s">
        <v>83</v>
      </c>
      <c r="Y92" s="10" t="str">
        <f t="shared" si="13"/>
        <v>Structured</v>
      </c>
      <c r="Z92" s="10"/>
      <c r="AA92" s="10" t="str">
        <f>IF('Intragroup liabilities'!Q86="GF2","Grandfathered T2",IF('Intragroup liabilities'!Q86="CET1","CET1","No"))</f>
        <v>No</v>
      </c>
      <c r="AB92" s="10">
        <f>IF('Intragroup liabilities'!R86="",0,'Intragroup liabilities'!R86)</f>
        <v>0</v>
      </c>
      <c r="AC92" s="13"/>
    </row>
    <row r="93" spans="2:29" ht="23.65" thickBot="1" x14ac:dyDescent="0.5">
      <c r="B93" s="2"/>
      <c r="C93" s="17">
        <f t="shared" si="8"/>
        <v>999</v>
      </c>
      <c r="D93" s="18">
        <f t="shared" si="14"/>
        <v>86</v>
      </c>
      <c r="E93" s="10" t="str">
        <f>IF(AND(I93="SANTANDER TOTTA, SGPS, SA",'Intragroup liabilities'!F87="P_22"),"r0531 - o/w (part of) subordinated liabilities recognised as own funds",IF(AND(I93="Totta Seguros - Comp. Seg. Vida, SA.",'Intragroup liabilities'!F87="P_22"),"r0350 - Structured notes",IF(AND(AA93&lt;&gt;"No",'Intragroup liabilities'!F87="P_23"),"r0531 - o/w (part of) subordinated liabilities recognised as own funds",IF(AND(AA93="No",'Intragroup liabilities'!F87="P_23"),"r0120 - Secured liabilities - collateralized part (BRRD art. 44/2/b)",IF('Intragroup liabilities'!F87="C_31","r0511 - o/w capital instruments/share capital",IF('Intragroup liabilities'!F87="C_32","r0511 - o/w capital instruments/share capital",IF('Intragroup liabilities'!F87="C_33","r0512 - o/w instruments ranking pari passu with ordinary shares",IF(OR(ISNUMBER(SEARCH("ATLANTES",I93)),ISNUMBER(SEARCH("AZOR",I93)),ISNUMBER(SEARCH("HIPOTOTTA",I93)))=TRUE,"r0120 - Secured liabilities - collateralized part (BRRD art. 44/2/b)",IF(OR('Intragroup liabilities'!F87="P_27.1",'Intragroup liabilities'!F87="P_27.2",'Intragroup liabilities'!F87="P_24"),"r0390 - Non-financial liabilities",IF('Intragroup liabilities'!F87="P_30.1","r0170 - Employee liabilities (BRRD art. 44/2/g/i)",IF('Intragroup liabilities'!F87="P_30.3","r0390 - Non-financial liabilities",IF('Intragroup liabilities'!F87="C_36","r0511 - o/w capital instruments/share capital",IF(AND('Intragroup liabilities'!F87="P_20",IFERROR(VLOOKUP('Intragroup liabilities'!I87,'Auxiliar 210'!$B$18:$B$20,1,FALSE),0)&lt;&gt;0),"r0210 - Liabilities towards other entities of the resolution group (BRRD art. 44/2/h)",IF(AND('Intragroup liabilities'!F87="P_21",IFERROR(VLOOKUP('Intragroup liabilities'!I87,'Auxiliar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" s="10" t="s">
        <v>153</v>
      </c>
      <c r="G93" s="10" t="str">
        <f t="shared" si="9"/>
        <v>Rank 9 - Ranking in insolvency (master scale)</v>
      </c>
      <c r="H93" s="10" t="s">
        <v>1470</v>
      </c>
      <c r="I93" s="10" t="s">
        <v>770</v>
      </c>
      <c r="J93" s="10" t="s">
        <v>769</v>
      </c>
      <c r="K93" s="10" t="s">
        <v>155</v>
      </c>
      <c r="L93" s="10" t="str">
        <f t="shared" si="10"/>
        <v>Sister</v>
      </c>
      <c r="M93" s="10" t="str">
        <f>IF(OR('Intragroup liabilities'!W87="x",'Intragroup liabilities'!W87="E"),"true","false")</f>
        <v>true</v>
      </c>
      <c r="N93" s="10" t="s">
        <v>470</v>
      </c>
      <c r="O93" s="10" t="s">
        <v>471</v>
      </c>
      <c r="P93" s="11">
        <v>119</v>
      </c>
      <c r="Q93" s="11">
        <f>IF('Intragroup liabilities'!E87="",0,'Intragroup liabilities'!E87)</f>
        <v>0</v>
      </c>
      <c r="R93" s="10" t="str">
        <f>+IF('Intragroup liabilities'!C87="EURO","Euro",IF('Intragroup liabilities'!C87="LIBRA INGLESA"," US Dollar",""))</f>
        <v>Euro</v>
      </c>
      <c r="S93" s="10" t="str">
        <f>IF(OR('Intragroup liabilities'!F87="P_20",'Intragroup liabilities'!F87="P_21"),'Intragroup liabilities'!M87,CONCATENATE(RIGHT('Intragroup liabilities'!T87,4),"-",LEFT(RIGHT('Intragroup liabilities'!T87,7),2),"-",LEFT('Intragroup liabilities'!T87,2)))</f>
        <v>--</v>
      </c>
      <c r="T93" s="20" t="str">
        <f t="shared" si="11"/>
        <v>--</v>
      </c>
      <c r="U93" s="20" t="str">
        <f>IF(OR('Intragroup liabilities'!F87="P_20",'Intragroup liabilities'!F87="P_21"),'T 03.01'!T93,CONCATENATE(RIGHT('Intragroup liabilities'!U87,4),"-",LEFT(RIGHT('Intragroup liabilities'!U87,7),2),"-",LEFT('Intragroup liabilities'!U87,2)))</f>
        <v>--</v>
      </c>
      <c r="V93" s="10" t="str">
        <f t="shared" si="12"/>
        <v>Unsecured</v>
      </c>
      <c r="W93" s="10">
        <v>0</v>
      </c>
      <c r="X93" s="10" t="s">
        <v>83</v>
      </c>
      <c r="Y93" s="10" t="str">
        <f t="shared" si="13"/>
        <v>Structured</v>
      </c>
      <c r="Z93" s="10"/>
      <c r="AA93" s="10" t="str">
        <f>IF('Intragroup liabilities'!Q87="GF2","Grandfathered T2",IF('Intragroup liabilities'!Q87="CET1","CET1","No"))</f>
        <v>No</v>
      </c>
      <c r="AB93" s="10">
        <f>IF('Intragroup liabilities'!R87="",0,'Intragroup liabilities'!R87)</f>
        <v>0</v>
      </c>
      <c r="AC93" s="13"/>
    </row>
    <row r="94" spans="2:29" ht="35.25" thickBot="1" x14ac:dyDescent="0.5">
      <c r="B94" s="2"/>
      <c r="C94" s="17">
        <f t="shared" si="8"/>
        <v>999</v>
      </c>
      <c r="D94" s="18">
        <f t="shared" si="14"/>
        <v>87</v>
      </c>
      <c r="E94" s="10" t="str">
        <f>IF(AND(I94="SANTANDER TOTTA, SGPS, SA",'Intragroup liabilities'!F88="P_22"),"r0531 - o/w (part of) subordinated liabilities recognised as own funds",IF(AND(I94="Totta Seguros - Comp. Seg. Vida, SA.",'Intragroup liabilities'!F88="P_22"),"r0350 - Structured notes",IF(AND(AA94&lt;&gt;"No",'Intragroup liabilities'!F88="P_23"),"r0531 - o/w (part of) subordinated liabilities recognised as own funds",IF(AND(AA94="No",'Intragroup liabilities'!F88="P_23"),"r0120 - Secured liabilities - collateralized part (BRRD art. 44/2/b)",IF('Intragroup liabilities'!F88="C_31","r0511 - o/w capital instruments/share capital",IF('Intragroup liabilities'!F88="C_32","r0511 - o/w capital instruments/share capital",IF('Intragroup liabilities'!F88="C_33","r0512 - o/w instruments ranking pari passu with ordinary shares",IF(OR(ISNUMBER(SEARCH("ATLANTES",I94)),ISNUMBER(SEARCH("AZOR",I94)),ISNUMBER(SEARCH("HIPOTOTTA",I94)))=TRUE,"r0120 - Secured liabilities - collateralized part (BRRD art. 44/2/b)",IF(OR('Intragroup liabilities'!F88="P_27.1",'Intragroup liabilities'!F88="P_27.2",'Intragroup liabilities'!F88="P_24"),"r0390 - Non-financial liabilities",IF('Intragroup liabilities'!F88="P_30.1","r0170 - Employee liabilities (BRRD art. 44/2/g/i)",IF('Intragroup liabilities'!F88="P_30.3","r0390 - Non-financial liabilities",IF('Intragroup liabilities'!F88="C_36","r0511 - o/w capital instruments/share capital",IF(AND('Intragroup liabilities'!F88="P_20",IFERROR(VLOOKUP('Intragroup liabilities'!I88,'Auxiliar 210'!$B$18:$B$20,1,FALSE),0)&lt;&gt;0),"r0210 - Liabilities towards other entities of the resolution group (BRRD art. 44/2/h)",IF(AND('Intragroup liabilities'!F88="P_21",IFERROR(VLOOKUP('Intragroup liabilities'!I88,'Auxiliar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4" s="10" t="s">
        <v>153</v>
      </c>
      <c r="G94" s="10" t="str">
        <f t="shared" si="9"/>
        <v>Rank 20 - Ranking in insolvency (master scale)</v>
      </c>
      <c r="H94" s="10" t="s">
        <v>367</v>
      </c>
      <c r="I94" s="10" t="s">
        <v>74</v>
      </c>
      <c r="J94" s="10" t="s">
        <v>170</v>
      </c>
      <c r="K94" s="10" t="s">
        <v>155</v>
      </c>
      <c r="L94" s="10" t="str">
        <f t="shared" si="10"/>
        <v>Sister</v>
      </c>
      <c r="M94" s="10" t="str">
        <f>IF(OR('Intragroup liabilities'!W88="x",'Intragroup liabilities'!W88="E"),"true","false")</f>
        <v>true</v>
      </c>
      <c r="N94" s="10" t="s">
        <v>470</v>
      </c>
      <c r="O94" s="10" t="s">
        <v>471</v>
      </c>
      <c r="P94" s="11">
        <v>75172.820000000007</v>
      </c>
      <c r="Q94" s="11">
        <f>IF('Intragroup liabilities'!E88="",0,'Intragroup liabilities'!E88)</f>
        <v>136.86000000000001</v>
      </c>
      <c r="R94" s="10" t="str">
        <f>+IF('Intragroup liabilities'!C88="EURO","Euro",IF('Intragroup liabilities'!C88="LIBRA INGLESA"," US Dollar",""))</f>
        <v>Euro</v>
      </c>
      <c r="S94" s="10" t="str">
        <f>IF(OR('Intragroup liabilities'!F88="P_20",'Intragroup liabilities'!F88="P_21"),'Intragroup liabilities'!M88,CONCATENATE(RIGHT('Intragroup liabilities'!T88,4),"-",LEFT(RIGHT('Intragroup liabilities'!T88,7),2),"-",LEFT('Intragroup liabilities'!T88,2)))</f>
        <v>--</v>
      </c>
      <c r="T94" s="20" t="str">
        <f t="shared" si="11"/>
        <v/>
      </c>
      <c r="U94" s="20" t="str">
        <f>IF(OR('Intragroup liabilities'!F88="P_20",'Intragroup liabilities'!F88="P_21"),'T 03.01'!T94,CONCATENATE(RIGHT('Intragroup liabilities'!U88,4),"-",LEFT(RIGHT('Intragroup liabilities'!U88,7),2),"-",LEFT('Intragroup liabilities'!U88,2)))</f>
        <v>--</v>
      </c>
      <c r="V94" s="10" t="str">
        <f t="shared" si="12"/>
        <v>Secured</v>
      </c>
      <c r="W94" s="10">
        <v>0</v>
      </c>
      <c r="X94" s="10" t="s">
        <v>83</v>
      </c>
      <c r="Y94" s="10" t="str">
        <f t="shared" si="13"/>
        <v>Non-structured/Vanilla</v>
      </c>
      <c r="Z94" s="10"/>
      <c r="AA94" s="10" t="str">
        <f>IF('Intragroup liabilities'!Q88="GF2","Grandfathered T2",IF('Intragroup liabilities'!Q88="CET1","CET1","No"))</f>
        <v>No</v>
      </c>
      <c r="AB94" s="10">
        <f>IF('Intragroup liabilities'!R88="",0,'Intragroup liabilities'!R88)</f>
        <v>0</v>
      </c>
      <c r="AC94" s="13"/>
    </row>
    <row r="95" spans="2:29" ht="35.25" thickBot="1" x14ac:dyDescent="0.5">
      <c r="B95" s="2"/>
      <c r="C95" s="17">
        <f t="shared" si="8"/>
        <v>999</v>
      </c>
      <c r="D95" s="18">
        <f t="shared" si="14"/>
        <v>88</v>
      </c>
      <c r="E95" s="10" t="str">
        <f>IF(AND(I95="SANTANDER TOTTA, SGPS, SA",'Intragroup liabilities'!F89="P_22"),"r0531 - o/w (part of) subordinated liabilities recognised as own funds",IF(AND(I95="Totta Seguros - Comp. Seg. Vida, SA.",'Intragroup liabilities'!F89="P_22"),"r0350 - Structured notes",IF(AND(AA95&lt;&gt;"No",'Intragroup liabilities'!F89="P_23"),"r0531 - o/w (part of) subordinated liabilities recognised as own funds",IF(AND(AA95="No",'Intragroup liabilities'!F89="P_23"),"r0120 - Secured liabilities - collateralized part (BRRD art. 44/2/b)",IF('Intragroup liabilities'!F89="C_31","r0511 - o/w capital instruments/share capital",IF('Intragroup liabilities'!F89="C_32","r0511 - o/w capital instruments/share capital",IF('Intragroup liabilities'!F89="C_33","r0512 - o/w instruments ranking pari passu with ordinary shares",IF(OR(ISNUMBER(SEARCH("ATLANTES",I95)),ISNUMBER(SEARCH("AZOR",I95)),ISNUMBER(SEARCH("HIPOTOTTA",I95)))=TRUE,"r0120 - Secured liabilities - collateralized part (BRRD art. 44/2/b)",IF(OR('Intragroup liabilities'!F89="P_27.1",'Intragroup liabilities'!F89="P_27.2",'Intragroup liabilities'!F89="P_24"),"r0390 - Non-financial liabilities",IF('Intragroup liabilities'!F89="P_30.1","r0170 - Employee liabilities (BRRD art. 44/2/g/i)",IF('Intragroup liabilities'!F89="P_30.3","r0390 - Non-financial liabilities",IF('Intragroup liabilities'!F89="C_36","r0511 - o/w capital instruments/share capital",IF(AND('Intragroup liabilities'!F89="P_20",IFERROR(VLOOKUP('Intragroup liabilities'!I89,'Auxiliar 210'!$B$18:$B$20,1,FALSE),0)&lt;&gt;0),"r0210 - Liabilities towards other entities of the resolution group (BRRD art. 44/2/h)",IF(AND('Intragroup liabilities'!F89="P_21",IFERROR(VLOOKUP('Intragroup liabilities'!I89,'Auxiliar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5" s="10" t="s">
        <v>153</v>
      </c>
      <c r="G95" s="10" t="str">
        <f t="shared" si="9"/>
        <v>Rank 20 - Ranking in insolvency (master scale)</v>
      </c>
      <c r="H95" s="10" t="s">
        <v>248</v>
      </c>
      <c r="I95" s="10" t="s">
        <v>30</v>
      </c>
      <c r="J95" s="10" t="s">
        <v>164</v>
      </c>
      <c r="K95" s="10" t="s">
        <v>155</v>
      </c>
      <c r="L95" s="10" t="str">
        <f t="shared" si="10"/>
        <v>Sister</v>
      </c>
      <c r="M95" s="10" t="str">
        <f>IF(OR('Intragroup liabilities'!W89="x",'Intragroup liabilities'!W89="E"),"true","false")</f>
        <v>true</v>
      </c>
      <c r="N95" s="10" t="s">
        <v>470</v>
      </c>
      <c r="O95" s="10" t="s">
        <v>471</v>
      </c>
      <c r="P95" s="11">
        <v>2355814.83</v>
      </c>
      <c r="Q95" s="11">
        <f>IF('Intragroup liabilities'!E89="",0,'Intragroup liabilities'!E89)</f>
        <v>4821.1000000000004</v>
      </c>
      <c r="R95" s="10" t="str">
        <f>+IF('Intragroup liabilities'!C89="EURO","Euro",IF('Intragroup liabilities'!C89="LIBRA INGLESA"," US Dollar",""))</f>
        <v>Euro</v>
      </c>
      <c r="S95" s="10" t="str">
        <f>IF(OR('Intragroup liabilities'!F89="P_20",'Intragroup liabilities'!F89="P_21"),'Intragroup liabilities'!M89,CONCATENATE(RIGHT('Intragroup liabilities'!T89,4),"-",LEFT(RIGHT('Intragroup liabilities'!T89,7),2),"-",LEFT('Intragroup liabilities'!T89,2)))</f>
        <v>--</v>
      </c>
      <c r="T95" s="20" t="str">
        <f t="shared" si="11"/>
        <v/>
      </c>
      <c r="U95" s="20" t="str">
        <f>IF(OR('Intragroup liabilities'!F89="P_20",'Intragroup liabilities'!F89="P_21"),'T 03.01'!T95,CONCATENATE(RIGHT('Intragroup liabilities'!U89,4),"-",LEFT(RIGHT('Intragroup liabilities'!U89,7),2),"-",LEFT('Intragroup liabilities'!U89,2)))</f>
        <v>--</v>
      </c>
      <c r="V95" s="10" t="str">
        <f t="shared" si="12"/>
        <v>Secured</v>
      </c>
      <c r="W95" s="10">
        <v>0</v>
      </c>
      <c r="X95" s="10" t="s">
        <v>83</v>
      </c>
      <c r="Y95" s="10" t="str">
        <f t="shared" si="13"/>
        <v>Non-structured/Vanilla</v>
      </c>
      <c r="Z95" s="10"/>
      <c r="AA95" s="10" t="str">
        <f>IF('Intragroup liabilities'!Q89="GF2","Grandfathered T2",IF('Intragroup liabilities'!Q89="CET1","CET1","No"))</f>
        <v>No</v>
      </c>
      <c r="AB95" s="10">
        <f>IF('Intragroup liabilities'!R89="",0,'Intragroup liabilities'!R89)</f>
        <v>0</v>
      </c>
      <c r="AC95" s="13"/>
    </row>
    <row r="96" spans="2:29" ht="35.25" thickBot="1" x14ac:dyDescent="0.5">
      <c r="B96" s="2"/>
      <c r="C96" s="17">
        <f t="shared" si="8"/>
        <v>999</v>
      </c>
      <c r="D96" s="18">
        <f t="shared" si="14"/>
        <v>89</v>
      </c>
      <c r="E96" s="10" t="str">
        <f>IF(AND(I96="SANTANDER TOTTA, SGPS, SA",'Intragroup liabilities'!F90="P_22"),"r0531 - o/w (part of) subordinated liabilities recognised as own funds",IF(AND(I96="Totta Seguros - Comp. Seg. Vida, SA.",'Intragroup liabilities'!F90="P_22"),"r0350 - Structured notes",IF(AND(AA96&lt;&gt;"No",'Intragroup liabilities'!F90="P_23"),"r0531 - o/w (part of) subordinated liabilities recognised as own funds",IF(AND(AA96="No",'Intragroup liabilities'!F90="P_23"),"r0120 - Secured liabilities - collateralized part (BRRD art. 44/2/b)",IF('Intragroup liabilities'!F90="C_31","r0511 - o/w capital instruments/share capital",IF('Intragroup liabilities'!F90="C_32","r0511 - o/w capital instruments/share capital",IF('Intragroup liabilities'!F90="C_33","r0512 - o/w instruments ranking pari passu with ordinary shares",IF(OR(ISNUMBER(SEARCH("ATLANTES",I96)),ISNUMBER(SEARCH("AZOR",I96)),ISNUMBER(SEARCH("HIPOTOTTA",I96)))=TRUE,"r0120 - Secured liabilities - collateralized part (BRRD art. 44/2/b)",IF(OR('Intragroup liabilities'!F90="P_27.1",'Intragroup liabilities'!F90="P_27.2",'Intragroup liabilities'!F90="P_24"),"r0390 - Non-financial liabilities",IF('Intragroup liabilities'!F90="P_30.1","r0170 - Employee liabilities (BRRD art. 44/2/g/i)",IF('Intragroup liabilities'!F90="P_30.3","r0390 - Non-financial liabilities",IF('Intragroup liabilities'!F90="C_36","r0511 - o/w capital instruments/share capital",IF(AND('Intragroup liabilities'!F90="P_20",IFERROR(VLOOKUP('Intragroup liabilities'!I90,'Auxiliar 210'!$B$18:$B$20,1,FALSE),0)&lt;&gt;0),"r0210 - Liabilities towards other entities of the resolution group (BRRD art. 44/2/h)",IF(AND('Intragroup liabilities'!F90="P_21",IFERROR(VLOOKUP('Intragroup liabilities'!I90,'Auxiliar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6" s="10" t="s">
        <v>153</v>
      </c>
      <c r="G96" s="10" t="str">
        <f t="shared" si="9"/>
        <v>Rank 20 - Ranking in insolvency (master scale)</v>
      </c>
      <c r="H96" s="10" t="s">
        <v>232</v>
      </c>
      <c r="I96" s="10" t="s">
        <v>74</v>
      </c>
      <c r="J96" s="10" t="s">
        <v>170</v>
      </c>
      <c r="K96" s="10" t="s">
        <v>155</v>
      </c>
      <c r="L96" s="10" t="str">
        <f t="shared" si="10"/>
        <v>Sister</v>
      </c>
      <c r="M96" s="10" t="str">
        <f>IF(OR('Intragroup liabilities'!W90="x",'Intragroup liabilities'!W90="E"),"true","false")</f>
        <v>true</v>
      </c>
      <c r="N96" s="10" t="s">
        <v>470</v>
      </c>
      <c r="O96" s="10" t="s">
        <v>471</v>
      </c>
      <c r="P96" s="11">
        <v>189325.43</v>
      </c>
      <c r="Q96" s="11">
        <f>IF('Intragroup liabilities'!E90="",0,'Intragroup liabilities'!E90)</f>
        <v>171.76</v>
      </c>
      <c r="R96" s="10" t="str">
        <f>+IF('Intragroup liabilities'!C90="EURO","Euro",IF('Intragroup liabilities'!C90="LIBRA INGLESA"," US Dollar",""))</f>
        <v>Euro</v>
      </c>
      <c r="S96" s="10" t="str">
        <f>IF(OR('Intragroup liabilities'!F90="P_20",'Intragroup liabilities'!F90="P_21"),'Intragroup liabilities'!M90,CONCATENATE(RIGHT('Intragroup liabilities'!T90,4),"-",LEFT(RIGHT('Intragroup liabilities'!T90,7),2),"-",LEFT('Intragroup liabilities'!T90,2)))</f>
        <v>--</v>
      </c>
      <c r="T96" s="20" t="str">
        <f t="shared" si="11"/>
        <v/>
      </c>
      <c r="U96" s="20" t="str">
        <f>IF(OR('Intragroup liabilities'!F90="P_20",'Intragroup liabilities'!F90="P_21"),'T 03.01'!T96,CONCATENATE(RIGHT('Intragroup liabilities'!U90,4),"-",LEFT(RIGHT('Intragroup liabilities'!U90,7),2),"-",LEFT('Intragroup liabilities'!U90,2)))</f>
        <v>--</v>
      </c>
      <c r="V96" s="10" t="str">
        <f t="shared" si="12"/>
        <v>Secured</v>
      </c>
      <c r="W96" s="10">
        <v>0</v>
      </c>
      <c r="X96" s="10" t="s">
        <v>83</v>
      </c>
      <c r="Y96" s="10" t="str">
        <f t="shared" si="13"/>
        <v>Non-structured/Vanilla</v>
      </c>
      <c r="Z96" s="10"/>
      <c r="AA96" s="10" t="str">
        <f>IF('Intragroup liabilities'!Q90="GF2","Grandfathered T2",IF('Intragroup liabilities'!Q90="CET1","CET1","No"))</f>
        <v>No</v>
      </c>
      <c r="AB96" s="10">
        <f>IF('Intragroup liabilities'!R90="",0,'Intragroup liabilities'!R90)</f>
        <v>0</v>
      </c>
      <c r="AC96" s="13"/>
    </row>
    <row r="97" spans="2:29" ht="35.25" thickBot="1" x14ac:dyDescent="0.5">
      <c r="B97" s="2"/>
      <c r="C97" s="17">
        <f t="shared" si="8"/>
        <v>999</v>
      </c>
      <c r="D97" s="18">
        <f t="shared" si="14"/>
        <v>90</v>
      </c>
      <c r="E97" s="10" t="str">
        <f>IF(AND(I97="SANTANDER TOTTA, SGPS, SA",'Intragroup liabilities'!F91="P_22"),"r0531 - o/w (part of) subordinated liabilities recognised as own funds",IF(AND(I97="Totta Seguros - Comp. Seg. Vida, SA.",'Intragroup liabilities'!F91="P_22"),"r0350 - Structured notes",IF(AND(AA97&lt;&gt;"No",'Intragroup liabilities'!F91="P_23"),"r0531 - o/w (part of) subordinated liabilities recognised as own funds",IF(AND(AA97="No",'Intragroup liabilities'!F91="P_23"),"r0120 - Secured liabilities - collateralized part (BRRD art. 44/2/b)",IF('Intragroup liabilities'!F91="C_31","r0511 - o/w capital instruments/share capital",IF('Intragroup liabilities'!F91="C_32","r0511 - o/w capital instruments/share capital",IF('Intragroup liabilities'!F91="C_33","r0512 - o/w instruments ranking pari passu with ordinary shares",IF(OR(ISNUMBER(SEARCH("ATLANTES",I97)),ISNUMBER(SEARCH("AZOR",I97)),ISNUMBER(SEARCH("HIPOTOTTA",I97)))=TRUE,"r0120 - Secured liabilities - collateralized part (BRRD art. 44/2/b)",IF(OR('Intragroup liabilities'!F91="P_27.1",'Intragroup liabilities'!F91="P_27.2",'Intragroup liabilities'!F91="P_24"),"r0390 - Non-financial liabilities",IF('Intragroup liabilities'!F91="P_30.1","r0170 - Employee liabilities (BRRD art. 44/2/g/i)",IF('Intragroup liabilities'!F91="P_30.3","r0390 - Non-financial liabilities",IF('Intragroup liabilities'!F91="C_36","r0511 - o/w capital instruments/share capital",IF(AND('Intragroup liabilities'!F91="P_20",IFERROR(VLOOKUP('Intragroup liabilities'!I91,'Auxiliar 210'!$B$18:$B$20,1,FALSE),0)&lt;&gt;0),"r0210 - Liabilities towards other entities of the resolution group (BRRD art. 44/2/h)",IF(AND('Intragroup liabilities'!F91="P_21",IFERROR(VLOOKUP('Intragroup liabilities'!I91,'Auxiliar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" s="10" t="s">
        <v>153</v>
      </c>
      <c r="G97" s="10" t="str">
        <f t="shared" si="9"/>
        <v>Rank 20 - Ranking in insolvency (master scale)</v>
      </c>
      <c r="H97" s="10" t="s">
        <v>1405</v>
      </c>
      <c r="I97" s="10" t="s">
        <v>30</v>
      </c>
      <c r="J97" s="10" t="s">
        <v>164</v>
      </c>
      <c r="K97" s="10" t="s">
        <v>155</v>
      </c>
      <c r="L97" s="10" t="str">
        <f t="shared" si="10"/>
        <v>Sister</v>
      </c>
      <c r="M97" s="10" t="str">
        <f>IF(OR('Intragroup liabilities'!W91="x",'Intragroup liabilities'!W91="E"),"true","false")</f>
        <v>true</v>
      </c>
      <c r="N97" s="10" t="s">
        <v>470</v>
      </c>
      <c r="O97" s="10" t="s">
        <v>471</v>
      </c>
      <c r="P97" s="11">
        <v>66.27</v>
      </c>
      <c r="Q97" s="11">
        <f>IF('Intragroup liabilities'!E91="",0,'Intragroup liabilities'!E91)</f>
        <v>0</v>
      </c>
      <c r="R97" s="10" t="str">
        <f>+IF('Intragroup liabilities'!C91="EURO","Euro",IF('Intragroup liabilities'!C91="LIBRA INGLESA"," US Dollar",""))</f>
        <v>Euro</v>
      </c>
      <c r="S97" s="10" t="str">
        <f>IF(OR('Intragroup liabilities'!F91="P_20",'Intragroup liabilities'!F91="P_21"),'Intragroup liabilities'!M91,CONCATENATE(RIGHT('Intragroup liabilities'!T91,4),"-",LEFT(RIGHT('Intragroup liabilities'!T91,7),2),"-",LEFT('Intragroup liabilities'!T91,2)))</f>
        <v>--</v>
      </c>
      <c r="T97" s="20" t="str">
        <f t="shared" si="11"/>
        <v/>
      </c>
      <c r="U97" s="20" t="str">
        <f>IF(OR('Intragroup liabilities'!F91="P_20",'Intragroup liabilities'!F91="P_21"),'T 03.01'!T97,CONCATENATE(RIGHT('Intragroup liabilities'!U91,4),"-",LEFT(RIGHT('Intragroup liabilities'!U91,7),2),"-",LEFT('Intragroup liabilities'!U91,2)))</f>
        <v>--</v>
      </c>
      <c r="V97" s="10" t="str">
        <f t="shared" si="12"/>
        <v>Secured</v>
      </c>
      <c r="W97" s="10">
        <v>0</v>
      </c>
      <c r="X97" s="10" t="s">
        <v>83</v>
      </c>
      <c r="Y97" s="10" t="str">
        <f t="shared" si="13"/>
        <v>Non-structured/Vanilla</v>
      </c>
      <c r="Z97" s="10"/>
      <c r="AA97" s="10" t="str">
        <f>IF('Intragroup liabilities'!Q91="GF2","Grandfathered T2",IF('Intragroup liabilities'!Q91="CET1","CET1","No"))</f>
        <v>No</v>
      </c>
      <c r="AB97" s="10">
        <f>IF('Intragroup liabilities'!R91="",0,'Intragroup liabilities'!R91)</f>
        <v>0</v>
      </c>
      <c r="AC97" s="13"/>
    </row>
    <row r="98" spans="2:29" ht="35.25" thickBot="1" x14ac:dyDescent="0.5">
      <c r="B98" s="2"/>
      <c r="C98" s="17">
        <f t="shared" si="8"/>
        <v>999</v>
      </c>
      <c r="D98" s="18">
        <f t="shared" si="14"/>
        <v>91</v>
      </c>
      <c r="E98" s="10" t="str">
        <f>IF(AND(I98="SANTANDER TOTTA, SGPS, SA",'Intragroup liabilities'!F92="P_22"),"r0531 - o/w (part of) subordinated liabilities recognised as own funds",IF(AND(I98="Totta Seguros - Comp. Seg. Vida, SA.",'Intragroup liabilities'!F92="P_22"),"r0350 - Structured notes",IF(AND(AA98&lt;&gt;"No",'Intragroup liabilities'!F92="P_23"),"r0531 - o/w (part of) subordinated liabilities recognised as own funds",IF(AND(AA98="No",'Intragroup liabilities'!F92="P_23"),"r0120 - Secured liabilities - collateralized part (BRRD art. 44/2/b)",IF('Intragroup liabilities'!F92="C_31","r0511 - o/w capital instruments/share capital",IF('Intragroup liabilities'!F92="C_32","r0511 - o/w capital instruments/share capital",IF('Intragroup liabilities'!F92="C_33","r0512 - o/w instruments ranking pari passu with ordinary shares",IF(OR(ISNUMBER(SEARCH("ATLANTES",I98)),ISNUMBER(SEARCH("AZOR",I98)),ISNUMBER(SEARCH("HIPOTOTTA",I98)))=TRUE,"r0120 - Secured liabilities - collateralized part (BRRD art. 44/2/b)",IF(OR('Intragroup liabilities'!F92="P_27.1",'Intragroup liabilities'!F92="P_27.2",'Intragroup liabilities'!F92="P_24"),"r0390 - Non-financial liabilities",IF('Intragroup liabilities'!F92="P_30.1","r0170 - Employee liabilities (BRRD art. 44/2/g/i)",IF('Intragroup liabilities'!F92="P_30.3","r0390 - Non-financial liabilities",IF('Intragroup liabilities'!F92="C_36","r0511 - o/w capital instruments/share capital",IF(AND('Intragroup liabilities'!F92="P_20",IFERROR(VLOOKUP('Intragroup liabilities'!I92,'Auxiliar 210'!$B$18:$B$20,1,FALSE),0)&lt;&gt;0),"r0210 - Liabilities towards other entities of the resolution group (BRRD art. 44/2/h)",IF(AND('Intragroup liabilities'!F92="P_21",IFERROR(VLOOKUP('Intragroup liabilities'!I92,'Auxiliar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8" s="10" t="s">
        <v>153</v>
      </c>
      <c r="G98" s="10" t="str">
        <f t="shared" si="9"/>
        <v>Rank 20 - Ranking in insolvency (master scale)</v>
      </c>
      <c r="H98" s="10" t="s">
        <v>242</v>
      </c>
      <c r="I98" s="10" t="s">
        <v>73</v>
      </c>
      <c r="J98" s="10" t="s">
        <v>167</v>
      </c>
      <c r="K98" s="10" t="s">
        <v>155</v>
      </c>
      <c r="L98" s="10" t="str">
        <f t="shared" si="10"/>
        <v>Sister</v>
      </c>
      <c r="M98" s="10" t="str">
        <f>IF(OR('Intragroup liabilities'!W92="x",'Intragroup liabilities'!W92="E"),"true","false")</f>
        <v>true</v>
      </c>
      <c r="N98" s="10" t="s">
        <v>470</v>
      </c>
      <c r="O98" s="10" t="s">
        <v>471</v>
      </c>
      <c r="P98" s="11">
        <v>63731.98</v>
      </c>
      <c r="Q98" s="11">
        <f>IF('Intragroup liabilities'!E92="",0,'Intragroup liabilities'!E92)</f>
        <v>165.75</v>
      </c>
      <c r="R98" s="10" t="str">
        <f>+IF('Intragroup liabilities'!C92="EURO","Euro",IF('Intragroup liabilities'!C92="LIBRA INGLESA"," US Dollar",""))</f>
        <v>Euro</v>
      </c>
      <c r="S98" s="10" t="str">
        <f>IF(OR('Intragroup liabilities'!F92="P_20",'Intragroup liabilities'!F92="P_21"),'Intragroup liabilities'!M92,CONCATENATE(RIGHT('Intragroup liabilities'!T92,4),"-",LEFT(RIGHT('Intragroup liabilities'!T92,7),2),"-",LEFT('Intragroup liabilities'!T92,2)))</f>
        <v>--</v>
      </c>
      <c r="T98" s="20" t="str">
        <f t="shared" si="11"/>
        <v/>
      </c>
      <c r="U98" s="20" t="str">
        <f>IF(OR('Intragroup liabilities'!F92="P_20",'Intragroup liabilities'!F92="P_21"),'T 03.01'!T98,CONCATENATE(RIGHT('Intragroup liabilities'!U92,4),"-",LEFT(RIGHT('Intragroup liabilities'!U92,7),2),"-",LEFT('Intragroup liabilities'!U92,2)))</f>
        <v>--</v>
      </c>
      <c r="V98" s="10" t="str">
        <f t="shared" si="12"/>
        <v>Secured</v>
      </c>
      <c r="W98" s="10">
        <v>0</v>
      </c>
      <c r="X98" s="10" t="s">
        <v>83</v>
      </c>
      <c r="Y98" s="10" t="str">
        <f t="shared" si="13"/>
        <v>Non-structured/Vanilla</v>
      </c>
      <c r="Z98" s="10"/>
      <c r="AA98" s="10" t="str">
        <f>IF('Intragroup liabilities'!Q92="GF2","Grandfathered T2",IF('Intragroup liabilities'!Q92="CET1","CET1","No"))</f>
        <v>No</v>
      </c>
      <c r="AB98" s="10">
        <f>IF('Intragroup liabilities'!R92="",0,'Intragroup liabilities'!R92)</f>
        <v>0</v>
      </c>
      <c r="AC98" s="13"/>
    </row>
    <row r="99" spans="2:29" ht="35.25" thickBot="1" x14ac:dyDescent="0.5">
      <c r="B99" s="2"/>
      <c r="C99" s="17">
        <f t="shared" si="8"/>
        <v>999</v>
      </c>
      <c r="D99" s="18">
        <f t="shared" si="14"/>
        <v>92</v>
      </c>
      <c r="E99" s="10" t="str">
        <f>IF(AND(I99="SANTANDER TOTTA, SGPS, SA",'Intragroup liabilities'!F93="P_22"),"r0531 - o/w (part of) subordinated liabilities recognised as own funds",IF(AND(I99="Totta Seguros - Comp. Seg. Vida, SA.",'Intragroup liabilities'!F93="P_22"),"r0350 - Structured notes",IF(AND(AA99&lt;&gt;"No",'Intragroup liabilities'!F93="P_23"),"r0531 - o/w (part of) subordinated liabilities recognised as own funds",IF(AND(AA99="No",'Intragroup liabilities'!F93="P_23"),"r0120 - Secured liabilities - collateralized part (BRRD art. 44/2/b)",IF('Intragroup liabilities'!F93="C_31","r0511 - o/w capital instruments/share capital",IF('Intragroup liabilities'!F93="C_32","r0511 - o/w capital instruments/share capital",IF('Intragroup liabilities'!F93="C_33","r0512 - o/w instruments ranking pari passu with ordinary shares",IF(OR(ISNUMBER(SEARCH("ATLANTES",I99)),ISNUMBER(SEARCH("AZOR",I99)),ISNUMBER(SEARCH("HIPOTOTTA",I99)))=TRUE,"r0120 - Secured liabilities - collateralized part (BRRD art. 44/2/b)",IF(OR('Intragroup liabilities'!F93="P_27.1",'Intragroup liabilities'!F93="P_27.2",'Intragroup liabilities'!F93="P_24"),"r0390 - Non-financial liabilities",IF('Intragroup liabilities'!F93="P_30.1","r0170 - Employee liabilities (BRRD art. 44/2/g/i)",IF('Intragroup liabilities'!F93="P_30.3","r0390 - Non-financial liabilities",IF('Intragroup liabilities'!F93="C_36","r0511 - o/w capital instruments/share capital",IF(AND('Intragroup liabilities'!F93="P_20",IFERROR(VLOOKUP('Intragroup liabilities'!I93,'Auxiliar 210'!$B$18:$B$20,1,FALSE),0)&lt;&gt;0),"r0210 - Liabilities towards other entities of the resolution group (BRRD art. 44/2/h)",IF(AND('Intragroup liabilities'!F93="P_21",IFERROR(VLOOKUP('Intragroup liabilities'!I93,'Auxiliar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9" s="10" t="s">
        <v>153</v>
      </c>
      <c r="G99" s="10" t="str">
        <f t="shared" si="9"/>
        <v>Rank 20 - Ranking in insolvency (master scale)</v>
      </c>
      <c r="H99" s="10" t="s">
        <v>246</v>
      </c>
      <c r="I99" s="10" t="s">
        <v>74</v>
      </c>
      <c r="J99" s="10" t="s">
        <v>170</v>
      </c>
      <c r="K99" s="10" t="s">
        <v>155</v>
      </c>
      <c r="L99" s="10" t="str">
        <f t="shared" si="10"/>
        <v>Sister</v>
      </c>
      <c r="M99" s="10" t="str">
        <f>IF(OR('Intragroup liabilities'!W93="x",'Intragroup liabilities'!W93="E"),"true","false")</f>
        <v>true</v>
      </c>
      <c r="N99" s="10" t="s">
        <v>470</v>
      </c>
      <c r="O99" s="10" t="s">
        <v>471</v>
      </c>
      <c r="P99" s="11">
        <v>41338</v>
      </c>
      <c r="Q99" s="11">
        <f>IF('Intragroup liabilities'!E93="",0,'Intragroup liabilities'!E93)</f>
        <v>76.069999999999993</v>
      </c>
      <c r="R99" s="10" t="str">
        <f>+IF('Intragroup liabilities'!C93="EURO","Euro",IF('Intragroup liabilities'!C93="LIBRA INGLESA"," US Dollar",""))</f>
        <v>Euro</v>
      </c>
      <c r="S99" s="10" t="str">
        <f>IF(OR('Intragroup liabilities'!F93="P_20",'Intragroup liabilities'!F93="P_21"),'Intragroup liabilities'!M93,CONCATENATE(RIGHT('Intragroup liabilities'!T93,4),"-",LEFT(RIGHT('Intragroup liabilities'!T93,7),2),"-",LEFT('Intragroup liabilities'!T93,2)))</f>
        <v>--</v>
      </c>
      <c r="T99" s="20" t="str">
        <f t="shared" si="11"/>
        <v/>
      </c>
      <c r="U99" s="20" t="str">
        <f>IF(OR('Intragroup liabilities'!F93="P_20",'Intragroup liabilities'!F93="P_21"),'T 03.01'!T99,CONCATENATE(RIGHT('Intragroup liabilities'!U93,4),"-",LEFT(RIGHT('Intragroup liabilities'!U93,7),2),"-",LEFT('Intragroup liabilities'!U93,2)))</f>
        <v>--</v>
      </c>
      <c r="V99" s="10" t="str">
        <f t="shared" si="12"/>
        <v>Secured</v>
      </c>
      <c r="W99" s="10">
        <v>0</v>
      </c>
      <c r="X99" s="10" t="s">
        <v>83</v>
      </c>
      <c r="Y99" s="10" t="str">
        <f t="shared" si="13"/>
        <v>Non-structured/Vanilla</v>
      </c>
      <c r="Z99" s="10"/>
      <c r="AA99" s="10" t="str">
        <f>IF('Intragroup liabilities'!Q93="GF2","Grandfathered T2",IF('Intragroup liabilities'!Q93="CET1","CET1","No"))</f>
        <v>No</v>
      </c>
      <c r="AB99" s="10">
        <f>IF('Intragroup liabilities'!R93="",0,'Intragroup liabilities'!R93)</f>
        <v>0</v>
      </c>
      <c r="AC99" s="13"/>
    </row>
    <row r="100" spans="2:29" ht="35.25" thickBot="1" x14ac:dyDescent="0.5">
      <c r="B100" s="2"/>
      <c r="C100" s="17">
        <f t="shared" si="8"/>
        <v>999</v>
      </c>
      <c r="D100" s="18">
        <f t="shared" si="14"/>
        <v>93</v>
      </c>
      <c r="E100" s="10" t="str">
        <f>IF(AND(I100="SANTANDER TOTTA, SGPS, SA",'Intragroup liabilities'!F94="P_22"),"r0531 - o/w (part of) subordinated liabilities recognised as own funds",IF(AND(I100="Totta Seguros - Comp. Seg. Vida, SA.",'Intragroup liabilities'!F94="P_22"),"r0350 - Structured notes",IF(AND(AA100&lt;&gt;"No",'Intragroup liabilities'!F94="P_23"),"r0531 - o/w (part of) subordinated liabilities recognised as own funds",IF(AND(AA100="No",'Intragroup liabilities'!F94="P_23"),"r0120 - Secured liabilities - collateralized part (BRRD art. 44/2/b)",IF('Intragroup liabilities'!F94="C_31","r0511 - o/w capital instruments/share capital",IF('Intragroup liabilities'!F94="C_32","r0511 - o/w capital instruments/share capital",IF('Intragroup liabilities'!F94="C_33","r0512 - o/w instruments ranking pari passu with ordinary shares",IF(OR(ISNUMBER(SEARCH("ATLANTES",I100)),ISNUMBER(SEARCH("AZOR",I100)),ISNUMBER(SEARCH("HIPOTOTTA",I100)))=TRUE,"r0120 - Secured liabilities - collateralized part (BRRD art. 44/2/b)",IF(OR('Intragroup liabilities'!F94="P_27.1",'Intragroup liabilities'!F94="P_27.2",'Intragroup liabilities'!F94="P_24"),"r0390 - Non-financial liabilities",IF('Intragroup liabilities'!F94="P_30.1","r0170 - Employee liabilities (BRRD art. 44/2/g/i)",IF('Intragroup liabilities'!F94="P_30.3","r0390 - Non-financial liabilities",IF('Intragroup liabilities'!F94="C_36","r0511 - o/w capital instruments/share capital",IF(AND('Intragroup liabilities'!F94="P_20",IFERROR(VLOOKUP('Intragroup liabilities'!I94,'Auxiliar 210'!$B$18:$B$20,1,FALSE),0)&lt;&gt;0),"r0210 - Liabilities towards other entities of the resolution group (BRRD art. 44/2/h)",IF(AND('Intragroup liabilities'!F94="P_21",IFERROR(VLOOKUP('Intragroup liabilities'!I94,'Auxiliar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0" s="10" t="s">
        <v>153</v>
      </c>
      <c r="G100" s="10" t="str">
        <f t="shared" si="9"/>
        <v>Rank 20 - Ranking in insolvency (master scale)</v>
      </c>
      <c r="H100" s="10" t="s">
        <v>448</v>
      </c>
      <c r="I100" s="10" t="s">
        <v>74</v>
      </c>
      <c r="J100" s="10" t="s">
        <v>170</v>
      </c>
      <c r="K100" s="10" t="s">
        <v>155</v>
      </c>
      <c r="L100" s="10" t="str">
        <f t="shared" si="10"/>
        <v>Sister</v>
      </c>
      <c r="M100" s="10" t="str">
        <f>IF(OR('Intragroup liabilities'!W94="x",'Intragroup liabilities'!W94="E"),"true","false")</f>
        <v>true</v>
      </c>
      <c r="N100" s="10" t="s">
        <v>470</v>
      </c>
      <c r="O100" s="10" t="s">
        <v>471</v>
      </c>
      <c r="P100" s="11">
        <v>28826.79</v>
      </c>
      <c r="Q100" s="11">
        <f>IF('Intragroup liabilities'!E94="",0,'Intragroup liabilities'!E94)</f>
        <v>38.15</v>
      </c>
      <c r="R100" s="10" t="str">
        <f>+IF('Intragroup liabilities'!C94="EURO","Euro",IF('Intragroup liabilities'!C94="LIBRA INGLESA"," US Dollar",""))</f>
        <v>Euro</v>
      </c>
      <c r="S100" s="10" t="str">
        <f>IF(OR('Intragroup liabilities'!F94="P_20",'Intragroup liabilities'!F94="P_21"),'Intragroup liabilities'!M94,CONCATENATE(RIGHT('Intragroup liabilities'!T94,4),"-",LEFT(RIGHT('Intragroup liabilities'!T94,7),2),"-",LEFT('Intragroup liabilities'!T94,2)))</f>
        <v>--</v>
      </c>
      <c r="T100" s="20" t="str">
        <f t="shared" si="11"/>
        <v/>
      </c>
      <c r="U100" s="20" t="str">
        <f>IF(OR('Intragroup liabilities'!F94="P_20",'Intragroup liabilities'!F94="P_21"),'T 03.01'!T100,CONCATENATE(RIGHT('Intragroup liabilities'!U94,4),"-",LEFT(RIGHT('Intragroup liabilities'!U94,7),2),"-",LEFT('Intragroup liabilities'!U94,2)))</f>
        <v>--</v>
      </c>
      <c r="V100" s="10" t="str">
        <f t="shared" si="12"/>
        <v>Secured</v>
      </c>
      <c r="W100" s="10">
        <v>0</v>
      </c>
      <c r="X100" s="10" t="s">
        <v>83</v>
      </c>
      <c r="Y100" s="10" t="str">
        <f t="shared" si="13"/>
        <v>Non-structured/Vanilla</v>
      </c>
      <c r="Z100" s="10"/>
      <c r="AA100" s="10" t="str">
        <f>IF('Intragroup liabilities'!Q94="GF2","Grandfathered T2",IF('Intragroup liabilities'!Q94="CET1","CET1","No"))</f>
        <v>No</v>
      </c>
      <c r="AB100" s="10">
        <f>IF('Intragroup liabilities'!R94="",0,'Intragroup liabilities'!R94)</f>
        <v>0</v>
      </c>
      <c r="AC100" s="13"/>
    </row>
    <row r="101" spans="2:29" ht="35.25" thickBot="1" x14ac:dyDescent="0.5">
      <c r="B101" s="2"/>
      <c r="C101" s="17">
        <f t="shared" si="8"/>
        <v>999</v>
      </c>
      <c r="D101" s="18">
        <f t="shared" si="14"/>
        <v>94</v>
      </c>
      <c r="E101" s="10" t="str">
        <f>IF(AND(I101="SANTANDER TOTTA, SGPS, SA",'Intragroup liabilities'!F95="P_22"),"r0531 - o/w (part of) subordinated liabilities recognised as own funds",IF(AND(I101="Totta Seguros - Comp. Seg. Vida, SA.",'Intragroup liabilities'!F95="P_22"),"r0350 - Structured notes",IF(AND(AA101&lt;&gt;"No",'Intragroup liabilities'!F95="P_23"),"r0531 - o/w (part of) subordinated liabilities recognised as own funds",IF(AND(AA101="No",'Intragroup liabilities'!F95="P_23"),"r0120 - Secured liabilities - collateralized part (BRRD art. 44/2/b)",IF('Intragroup liabilities'!F95="C_31","r0511 - o/w capital instruments/share capital",IF('Intragroup liabilities'!F95="C_32","r0511 - o/w capital instruments/share capital",IF('Intragroup liabilities'!F95="C_33","r0512 - o/w instruments ranking pari passu with ordinary shares",IF(OR(ISNUMBER(SEARCH("ATLANTES",I101)),ISNUMBER(SEARCH("AZOR",I101)),ISNUMBER(SEARCH("HIPOTOTTA",I101)))=TRUE,"r0120 - Secured liabilities - collateralized part (BRRD art. 44/2/b)",IF(OR('Intragroup liabilities'!F95="P_27.1",'Intragroup liabilities'!F95="P_27.2",'Intragroup liabilities'!F95="P_24"),"r0390 - Non-financial liabilities",IF('Intragroup liabilities'!F95="P_30.1","r0170 - Employee liabilities (BRRD art. 44/2/g/i)",IF('Intragroup liabilities'!F95="P_30.3","r0390 - Non-financial liabilities",IF('Intragroup liabilities'!F95="C_36","r0511 - o/w capital instruments/share capital",IF(AND('Intragroup liabilities'!F95="P_20",IFERROR(VLOOKUP('Intragroup liabilities'!I95,'Auxiliar 210'!$B$18:$B$20,1,FALSE),0)&lt;&gt;0),"r0210 - Liabilities towards other entities of the resolution group (BRRD art. 44/2/h)",IF(AND('Intragroup liabilities'!F95="P_21",IFERROR(VLOOKUP('Intragroup liabilities'!I95,'Auxiliar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" s="10" t="s">
        <v>153</v>
      </c>
      <c r="G101" s="10" t="str">
        <f t="shared" si="9"/>
        <v>Rank 20 - Ranking in insolvency (master scale)</v>
      </c>
      <c r="H101" s="10" t="s">
        <v>297</v>
      </c>
      <c r="I101" s="10" t="s">
        <v>74</v>
      </c>
      <c r="J101" s="10" t="s">
        <v>170</v>
      </c>
      <c r="K101" s="10" t="s">
        <v>155</v>
      </c>
      <c r="L101" s="10" t="str">
        <f t="shared" si="10"/>
        <v>Sister</v>
      </c>
      <c r="M101" s="10" t="str">
        <f>IF(OR('Intragroup liabilities'!W95="x",'Intragroup liabilities'!W95="E"),"true","false")</f>
        <v>true</v>
      </c>
      <c r="N101" s="10" t="s">
        <v>470</v>
      </c>
      <c r="O101" s="10" t="s">
        <v>471</v>
      </c>
      <c r="P101" s="11">
        <v>58449.18</v>
      </c>
      <c r="Q101" s="11">
        <f>IF('Intragroup liabilities'!E95="",0,'Intragroup liabilities'!E95)</f>
        <v>144.46</v>
      </c>
      <c r="R101" s="10" t="str">
        <f>+IF('Intragroup liabilities'!C95="EURO","Euro",IF('Intragroup liabilities'!C95="LIBRA INGLESA"," US Dollar",""))</f>
        <v>Euro</v>
      </c>
      <c r="S101" s="10" t="str">
        <f>IF(OR('Intragroup liabilities'!F95="P_20",'Intragroup liabilities'!F95="P_21"),'Intragroup liabilities'!M95,CONCATENATE(RIGHT('Intragroup liabilities'!T95,4),"-",LEFT(RIGHT('Intragroup liabilities'!T95,7),2),"-",LEFT('Intragroup liabilities'!T95,2)))</f>
        <v>--</v>
      </c>
      <c r="T101" s="20" t="str">
        <f t="shared" si="11"/>
        <v/>
      </c>
      <c r="U101" s="20" t="str">
        <f>IF(OR('Intragroup liabilities'!F95="P_20",'Intragroup liabilities'!F95="P_21"),'T 03.01'!T101,CONCATENATE(RIGHT('Intragroup liabilities'!U95,4),"-",LEFT(RIGHT('Intragroup liabilities'!U95,7),2),"-",LEFT('Intragroup liabilities'!U95,2)))</f>
        <v>--</v>
      </c>
      <c r="V101" s="10" t="str">
        <f t="shared" si="12"/>
        <v>Secured</v>
      </c>
      <c r="W101" s="10">
        <v>0</v>
      </c>
      <c r="X101" s="10" t="s">
        <v>83</v>
      </c>
      <c r="Y101" s="10" t="str">
        <f t="shared" si="13"/>
        <v>Non-structured/Vanilla</v>
      </c>
      <c r="Z101" s="10"/>
      <c r="AA101" s="10" t="str">
        <f>IF('Intragroup liabilities'!Q95="GF2","Grandfathered T2",IF('Intragroup liabilities'!Q95="CET1","CET1","No"))</f>
        <v>No</v>
      </c>
      <c r="AB101" s="10">
        <f>IF('Intragroup liabilities'!R95="",0,'Intragroup liabilities'!R95)</f>
        <v>0</v>
      </c>
      <c r="AC101" s="13"/>
    </row>
    <row r="102" spans="2:29" ht="35.25" thickBot="1" x14ac:dyDescent="0.5">
      <c r="B102" s="2"/>
      <c r="C102" s="17">
        <f t="shared" si="8"/>
        <v>999</v>
      </c>
      <c r="D102" s="18">
        <f t="shared" si="14"/>
        <v>95</v>
      </c>
      <c r="E102" s="10" t="str">
        <f>IF(AND(I102="SANTANDER TOTTA, SGPS, SA",'Intragroup liabilities'!F96="P_22"),"r0531 - o/w (part of) subordinated liabilities recognised as own funds",IF(AND(I102="Totta Seguros - Comp. Seg. Vida, SA.",'Intragroup liabilities'!F96="P_22"),"r0350 - Structured notes",IF(AND(AA102&lt;&gt;"No",'Intragroup liabilities'!F96="P_23"),"r0531 - o/w (part of) subordinated liabilities recognised as own funds",IF(AND(AA102="No",'Intragroup liabilities'!F96="P_23"),"r0120 - Secured liabilities - collateralized part (BRRD art. 44/2/b)",IF('Intragroup liabilities'!F96="C_31","r0511 - o/w capital instruments/share capital",IF('Intragroup liabilities'!F96="C_32","r0511 - o/w capital instruments/share capital",IF('Intragroup liabilities'!F96="C_33","r0512 - o/w instruments ranking pari passu with ordinary shares",IF(OR(ISNUMBER(SEARCH("ATLANTES",I102)),ISNUMBER(SEARCH("AZOR",I102)),ISNUMBER(SEARCH("HIPOTOTTA",I102)))=TRUE,"r0120 - Secured liabilities - collateralized part (BRRD art. 44/2/b)",IF(OR('Intragroup liabilities'!F96="P_27.1",'Intragroup liabilities'!F96="P_27.2",'Intragroup liabilities'!F96="P_24"),"r0390 - Non-financial liabilities",IF('Intragroup liabilities'!F96="P_30.1","r0170 - Employee liabilities (BRRD art. 44/2/g/i)",IF('Intragroup liabilities'!F96="P_30.3","r0390 - Non-financial liabilities",IF('Intragroup liabilities'!F96="C_36","r0511 - o/w capital instruments/share capital",IF(AND('Intragroup liabilities'!F96="P_20",IFERROR(VLOOKUP('Intragroup liabilities'!I96,'Auxiliar 210'!$B$18:$B$20,1,FALSE),0)&lt;&gt;0),"r0210 - Liabilities towards other entities of the resolution group (BRRD art. 44/2/h)",IF(AND('Intragroup liabilities'!F96="P_21",IFERROR(VLOOKUP('Intragroup liabilities'!I96,'Auxiliar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2" s="10" t="s">
        <v>153</v>
      </c>
      <c r="G102" s="10" t="str">
        <f t="shared" si="9"/>
        <v>Rank 20 - Ranking in insolvency (master scale)</v>
      </c>
      <c r="H102" s="10" t="s">
        <v>193</v>
      </c>
      <c r="I102" s="10" t="s">
        <v>30</v>
      </c>
      <c r="J102" s="10" t="s">
        <v>164</v>
      </c>
      <c r="K102" s="10" t="s">
        <v>155</v>
      </c>
      <c r="L102" s="10" t="str">
        <f t="shared" si="10"/>
        <v>Sister</v>
      </c>
      <c r="M102" s="10" t="str">
        <f>IF(OR('Intragroup liabilities'!W96="x",'Intragroup liabilities'!W96="E"),"true","false")</f>
        <v>true</v>
      </c>
      <c r="N102" s="10" t="s">
        <v>470</v>
      </c>
      <c r="O102" s="10" t="s">
        <v>471</v>
      </c>
      <c r="P102" s="11">
        <v>1633801.92</v>
      </c>
      <c r="Q102" s="11">
        <f>IF('Intragroup liabilities'!E96="",0,'Intragroup liabilities'!E96)</f>
        <v>3019.36</v>
      </c>
      <c r="R102" s="10" t="str">
        <f>+IF('Intragroup liabilities'!C96="EURO","Euro",IF('Intragroup liabilities'!C96="LIBRA INGLESA"," US Dollar",""))</f>
        <v>Euro</v>
      </c>
      <c r="S102" s="10" t="str">
        <f>IF(OR('Intragroup liabilities'!F96="P_20",'Intragroup liabilities'!F96="P_21"),'Intragroup liabilities'!M96,CONCATENATE(RIGHT('Intragroup liabilities'!T96,4),"-",LEFT(RIGHT('Intragroup liabilities'!T96,7),2),"-",LEFT('Intragroup liabilities'!T96,2)))</f>
        <v>--</v>
      </c>
      <c r="T102" s="20" t="str">
        <f t="shared" si="11"/>
        <v/>
      </c>
      <c r="U102" s="20" t="str">
        <f>IF(OR('Intragroup liabilities'!F96="P_20",'Intragroup liabilities'!F96="P_21"),'T 03.01'!T102,CONCATENATE(RIGHT('Intragroup liabilities'!U96,4),"-",LEFT(RIGHT('Intragroup liabilities'!U96,7),2),"-",LEFT('Intragroup liabilities'!U96,2)))</f>
        <v>--</v>
      </c>
      <c r="V102" s="10" t="str">
        <f t="shared" si="12"/>
        <v>Secured</v>
      </c>
      <c r="W102" s="10">
        <v>0</v>
      </c>
      <c r="X102" s="10" t="s">
        <v>83</v>
      </c>
      <c r="Y102" s="10" t="str">
        <f t="shared" si="13"/>
        <v>Non-structured/Vanilla</v>
      </c>
      <c r="Z102" s="10"/>
      <c r="AA102" s="10" t="str">
        <f>IF('Intragroup liabilities'!Q96="GF2","Grandfathered T2",IF('Intragroup liabilities'!Q96="CET1","CET1","No"))</f>
        <v>No</v>
      </c>
      <c r="AB102" s="10">
        <f>IF('Intragroup liabilities'!R96="",0,'Intragroup liabilities'!R96)</f>
        <v>0</v>
      </c>
      <c r="AC102" s="13"/>
    </row>
    <row r="103" spans="2:29" ht="35.25" thickBot="1" x14ac:dyDescent="0.5">
      <c r="B103" s="2"/>
      <c r="C103" s="17">
        <f t="shared" si="8"/>
        <v>999</v>
      </c>
      <c r="D103" s="18">
        <f t="shared" si="14"/>
        <v>96</v>
      </c>
      <c r="E103" s="10" t="str">
        <f>IF(AND(I103="SANTANDER TOTTA, SGPS, SA",'Intragroup liabilities'!F97="P_22"),"r0531 - o/w (part of) subordinated liabilities recognised as own funds",IF(AND(I103="Totta Seguros - Comp. Seg. Vida, SA.",'Intragroup liabilities'!F97="P_22"),"r0350 - Structured notes",IF(AND(AA103&lt;&gt;"No",'Intragroup liabilities'!F97="P_23"),"r0531 - o/w (part of) subordinated liabilities recognised as own funds",IF(AND(AA103="No",'Intragroup liabilities'!F97="P_23"),"r0120 - Secured liabilities - collateralized part (BRRD art. 44/2/b)",IF('Intragroup liabilities'!F97="C_31","r0511 - o/w capital instruments/share capital",IF('Intragroup liabilities'!F97="C_32","r0511 - o/w capital instruments/share capital",IF('Intragroup liabilities'!F97="C_33","r0512 - o/w instruments ranking pari passu with ordinary shares",IF(OR(ISNUMBER(SEARCH("ATLANTES",I103)),ISNUMBER(SEARCH("AZOR",I103)),ISNUMBER(SEARCH("HIPOTOTTA",I103)))=TRUE,"r0120 - Secured liabilities - collateralized part (BRRD art. 44/2/b)",IF(OR('Intragroup liabilities'!F97="P_27.1",'Intragroup liabilities'!F97="P_27.2",'Intragroup liabilities'!F97="P_24"),"r0390 - Non-financial liabilities",IF('Intragroup liabilities'!F97="P_30.1","r0170 - Employee liabilities (BRRD art. 44/2/g/i)",IF('Intragroup liabilities'!F97="P_30.3","r0390 - Non-financial liabilities",IF('Intragroup liabilities'!F97="C_36","r0511 - o/w capital instruments/share capital",IF(AND('Intragroup liabilities'!F97="P_20",IFERROR(VLOOKUP('Intragroup liabilities'!I97,'Auxiliar 210'!$B$18:$B$20,1,FALSE),0)&lt;&gt;0),"r0210 - Liabilities towards other entities of the resolution group (BRRD art. 44/2/h)",IF(AND('Intragroup liabilities'!F97="P_21",IFERROR(VLOOKUP('Intragroup liabilities'!I97,'Auxiliar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" s="10" t="s">
        <v>153</v>
      </c>
      <c r="G103" s="10" t="str">
        <f t="shared" si="9"/>
        <v>Rank 20 - Ranking in insolvency (master scale)</v>
      </c>
      <c r="H103" s="10" t="s">
        <v>1491</v>
      </c>
      <c r="I103" s="10" t="s">
        <v>30</v>
      </c>
      <c r="J103" s="10" t="s">
        <v>164</v>
      </c>
      <c r="K103" s="10" t="s">
        <v>155</v>
      </c>
      <c r="L103" s="10" t="str">
        <f t="shared" si="10"/>
        <v>Sister</v>
      </c>
      <c r="M103" s="10" t="str">
        <f>IF(OR('Intragroup liabilities'!W97="x",'Intragroup liabilities'!W97="E"),"true","false")</f>
        <v>true</v>
      </c>
      <c r="N103" s="10" t="s">
        <v>470</v>
      </c>
      <c r="O103" s="10" t="s">
        <v>471</v>
      </c>
      <c r="P103" s="11">
        <v>0</v>
      </c>
      <c r="Q103" s="11">
        <f>IF('Intragroup liabilities'!E97="",0,'Intragroup liabilities'!E97)</f>
        <v>1.35</v>
      </c>
      <c r="R103" s="10" t="str">
        <f>+IF('Intragroup liabilities'!C97="EURO","Euro",IF('Intragroup liabilities'!C97="LIBRA INGLESA"," US Dollar",""))</f>
        <v>Euro</v>
      </c>
      <c r="S103" s="10" t="str">
        <f>IF(OR('Intragroup liabilities'!F97="P_20",'Intragroup liabilities'!F97="P_21"),'Intragroup liabilities'!M97,CONCATENATE(RIGHT('Intragroup liabilities'!T97,4),"-",LEFT(RIGHT('Intragroup liabilities'!T97,7),2),"-",LEFT('Intragroup liabilities'!T97,2)))</f>
        <v>--</v>
      </c>
      <c r="T103" s="20" t="str">
        <f t="shared" si="11"/>
        <v/>
      </c>
      <c r="U103" s="20" t="str">
        <f>IF(OR('Intragroup liabilities'!F97="P_20",'Intragroup liabilities'!F97="P_21"),'T 03.01'!T103,CONCATENATE(RIGHT('Intragroup liabilities'!U97,4),"-",LEFT(RIGHT('Intragroup liabilities'!U97,7),2),"-",LEFT('Intragroup liabilities'!U97,2)))</f>
        <v>--</v>
      </c>
      <c r="V103" s="10" t="str">
        <f t="shared" si="12"/>
        <v>Secured</v>
      </c>
      <c r="W103" s="10">
        <v>0</v>
      </c>
      <c r="X103" s="10" t="s">
        <v>83</v>
      </c>
      <c r="Y103" s="10" t="str">
        <f t="shared" si="13"/>
        <v>Non-structured/Vanilla</v>
      </c>
      <c r="Z103" s="10"/>
      <c r="AA103" s="10" t="str">
        <f>IF('Intragroup liabilities'!Q97="GF2","Grandfathered T2",IF('Intragroup liabilities'!Q97="CET1","CET1","No"))</f>
        <v>No</v>
      </c>
      <c r="AB103" s="10">
        <f>IF('Intragroup liabilities'!R97="",0,'Intragroup liabilities'!R97)</f>
        <v>0</v>
      </c>
      <c r="AC103" s="13"/>
    </row>
    <row r="104" spans="2:29" ht="35.25" thickBot="1" x14ac:dyDescent="0.5">
      <c r="C104" s="17">
        <f t="shared" si="8"/>
        <v>999</v>
      </c>
      <c r="D104" s="18">
        <f t="shared" si="14"/>
        <v>97</v>
      </c>
      <c r="E104" s="10" t="str">
        <f>IF(AND(I104="SANTANDER TOTTA, SGPS, SA",'Intragroup liabilities'!F98="P_22"),"r0531 - o/w (part of) subordinated liabilities recognised as own funds",IF(AND(I104="Totta Seguros - Comp. Seg. Vida, SA.",'Intragroup liabilities'!F98="P_22"),"r0350 - Structured notes",IF(AND(AA104&lt;&gt;"No",'Intragroup liabilities'!F98="P_23"),"r0531 - o/w (part of) subordinated liabilities recognised as own funds",IF(AND(AA104="No",'Intragroup liabilities'!F98="P_23"),"r0120 - Secured liabilities - collateralized part (BRRD art. 44/2/b)",IF('Intragroup liabilities'!F98="C_31","r0511 - o/w capital instruments/share capital",IF('Intragroup liabilities'!F98="C_32","r0511 - o/w capital instruments/share capital",IF('Intragroup liabilities'!F98="C_33","r0512 - o/w instruments ranking pari passu with ordinary shares",IF(OR(ISNUMBER(SEARCH("ATLANTES",I104)),ISNUMBER(SEARCH("AZOR",I104)),ISNUMBER(SEARCH("HIPOTOTTA",I104)))=TRUE,"r0120 - Secured liabilities - collateralized part (BRRD art. 44/2/b)",IF(OR('Intragroup liabilities'!F98="P_27.1",'Intragroup liabilities'!F98="P_27.2",'Intragroup liabilities'!F98="P_24"),"r0390 - Non-financial liabilities",IF('Intragroup liabilities'!F98="P_30.1","r0170 - Employee liabilities (BRRD art. 44/2/g/i)",IF('Intragroup liabilities'!F98="P_30.3","r0390 - Non-financial liabilities",IF('Intragroup liabilities'!F98="C_36","r0511 - o/w capital instruments/share capital",IF(AND('Intragroup liabilities'!F98="P_20",IFERROR(VLOOKUP('Intragroup liabilities'!I98,'Auxiliar 210'!$B$18:$B$20,1,FALSE),0)&lt;&gt;0),"r0210 - Liabilities towards other entities of the resolution group (BRRD art. 44/2/h)",IF(AND('Intragroup liabilities'!F98="P_21",IFERROR(VLOOKUP('Intragroup liabilities'!I98,'Auxiliar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" s="10" t="s">
        <v>153</v>
      </c>
      <c r="G104" s="10" t="str">
        <f t="shared" si="9"/>
        <v>Rank 20 - Ranking in insolvency (master scale)</v>
      </c>
      <c r="H104" s="10" t="s">
        <v>194</v>
      </c>
      <c r="I104" s="10" t="s">
        <v>73</v>
      </c>
      <c r="J104" s="10" t="s">
        <v>167</v>
      </c>
      <c r="K104" s="10" t="s">
        <v>155</v>
      </c>
      <c r="L104" s="10" t="str">
        <f t="shared" si="10"/>
        <v>Sister</v>
      </c>
      <c r="M104" s="10" t="str">
        <f>IF(OR('Intragroup liabilities'!W98="x",'Intragroup liabilities'!W98="E"),"true","false")</f>
        <v>true</v>
      </c>
      <c r="N104" s="10" t="s">
        <v>470</v>
      </c>
      <c r="O104" s="10" t="s">
        <v>471</v>
      </c>
      <c r="P104" s="11">
        <v>36055.589999999997</v>
      </c>
      <c r="Q104" s="11">
        <f>IF('Intragroup liabilities'!E98="",0,'Intragroup liabilities'!E98)</f>
        <v>69.45</v>
      </c>
      <c r="R104" s="10" t="str">
        <f>+IF('Intragroup liabilities'!C98="EURO","Euro",IF('Intragroup liabilities'!C98="LIBRA INGLESA"," US Dollar",""))</f>
        <v>Euro</v>
      </c>
      <c r="S104" s="10" t="str">
        <f>IF(OR('Intragroup liabilities'!F98="P_20",'Intragroup liabilities'!F98="P_21"),'Intragroup liabilities'!M98,CONCATENATE(RIGHT('Intragroup liabilities'!T98,4),"-",LEFT(RIGHT('Intragroup liabilities'!T98,7),2),"-",LEFT('Intragroup liabilities'!T98,2)))</f>
        <v>--</v>
      </c>
      <c r="T104" s="20" t="str">
        <f t="shared" si="11"/>
        <v/>
      </c>
      <c r="U104" s="20" t="str">
        <f>IF(OR('Intragroup liabilities'!F98="P_20",'Intragroup liabilities'!F98="P_21"),'T 03.01'!T104,CONCATENATE(RIGHT('Intragroup liabilities'!U98,4),"-",LEFT(RIGHT('Intragroup liabilities'!U98,7),2),"-",LEFT('Intragroup liabilities'!U98,2)))</f>
        <v>--</v>
      </c>
      <c r="V104" s="10" t="str">
        <f t="shared" si="12"/>
        <v>Secured</v>
      </c>
      <c r="W104" s="10">
        <v>0</v>
      </c>
      <c r="X104" s="10" t="s">
        <v>83</v>
      </c>
      <c r="Y104" s="10" t="str">
        <f t="shared" si="13"/>
        <v>Non-structured/Vanilla</v>
      </c>
      <c r="Z104" s="10"/>
      <c r="AA104" s="10" t="str">
        <f>IF('Intragroup liabilities'!Q98="GF2","Grandfathered T2",IF('Intragroup liabilities'!Q98="CET1","CET1","No"))</f>
        <v>No</v>
      </c>
      <c r="AB104" s="10">
        <f>IF('Intragroup liabilities'!R98="",0,'Intragroup liabilities'!R98)</f>
        <v>0</v>
      </c>
      <c r="AC104"/>
    </row>
    <row r="105" spans="2:29" ht="35.25" thickBot="1" x14ac:dyDescent="0.5">
      <c r="C105" s="17">
        <f t="shared" si="8"/>
        <v>999</v>
      </c>
      <c r="D105" s="18">
        <f t="shared" si="14"/>
        <v>98</v>
      </c>
      <c r="E105" s="10" t="str">
        <f>IF(AND(I105="SANTANDER TOTTA, SGPS, SA",'Intragroup liabilities'!F99="P_22"),"r0531 - o/w (part of) subordinated liabilities recognised as own funds",IF(AND(I105="Totta Seguros - Comp. Seg. Vida, SA.",'Intragroup liabilities'!F99="P_22"),"r0350 - Structured notes",IF(AND(AA105&lt;&gt;"No",'Intragroup liabilities'!F99="P_23"),"r0531 - o/w (part of) subordinated liabilities recognised as own funds",IF(AND(AA105="No",'Intragroup liabilities'!F99="P_23"),"r0120 - Secured liabilities - collateralized part (BRRD art. 44/2/b)",IF('Intragroup liabilities'!F99="C_31","r0511 - o/w capital instruments/share capital",IF('Intragroup liabilities'!F99="C_32","r0511 - o/w capital instruments/share capital",IF('Intragroup liabilities'!F99="C_33","r0512 - o/w instruments ranking pari passu with ordinary shares",IF(OR(ISNUMBER(SEARCH("ATLANTES",I105)),ISNUMBER(SEARCH("AZOR",I105)),ISNUMBER(SEARCH("HIPOTOTTA",I105)))=TRUE,"r0120 - Secured liabilities - collateralized part (BRRD art. 44/2/b)",IF(OR('Intragroup liabilities'!F99="P_27.1",'Intragroup liabilities'!F99="P_27.2",'Intragroup liabilities'!F99="P_24"),"r0390 - Non-financial liabilities",IF('Intragroup liabilities'!F99="P_30.1","r0170 - Employee liabilities (BRRD art. 44/2/g/i)",IF('Intragroup liabilities'!F99="P_30.3","r0390 - Non-financial liabilities",IF('Intragroup liabilities'!F99="C_36","r0511 - o/w capital instruments/share capital",IF(AND('Intragroup liabilities'!F99="P_20",IFERROR(VLOOKUP('Intragroup liabilities'!I99,'Auxiliar 210'!$B$18:$B$20,1,FALSE),0)&lt;&gt;0),"r0210 - Liabilities towards other entities of the resolution group (BRRD art. 44/2/h)",IF(AND('Intragroup liabilities'!F99="P_21",IFERROR(VLOOKUP('Intragroup liabilities'!I99,'Auxiliar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" s="10" t="s">
        <v>153</v>
      </c>
      <c r="G105" s="10" t="str">
        <f t="shared" si="9"/>
        <v>Rank 20 - Ranking in insolvency (master scale)</v>
      </c>
      <c r="H105" s="10" t="s">
        <v>244</v>
      </c>
      <c r="I105" s="10" t="s">
        <v>73</v>
      </c>
      <c r="J105" s="10" t="s">
        <v>167</v>
      </c>
      <c r="K105" s="10" t="s">
        <v>155</v>
      </c>
      <c r="L105" s="10" t="str">
        <f t="shared" si="10"/>
        <v>Sister</v>
      </c>
      <c r="M105" s="10" t="str">
        <f>IF(OR('Intragroup liabilities'!W99="x",'Intragroup liabilities'!W99="E"),"true","false")</f>
        <v>true</v>
      </c>
      <c r="N105" s="10" t="s">
        <v>470</v>
      </c>
      <c r="O105" s="10" t="s">
        <v>471</v>
      </c>
      <c r="P105" s="11">
        <v>11372.01</v>
      </c>
      <c r="Q105" s="11">
        <f>IF('Intragroup liabilities'!E99="",0,'Intragroup liabilities'!E99)</f>
        <v>2.5099999999999998</v>
      </c>
      <c r="R105" s="10" t="str">
        <f>+IF('Intragroup liabilities'!C99="EURO","Euro",IF('Intragroup liabilities'!C99="LIBRA INGLESA"," US Dollar",""))</f>
        <v>Euro</v>
      </c>
      <c r="S105" s="10" t="str">
        <f>IF(OR('Intragroup liabilities'!F99="P_20",'Intragroup liabilities'!F99="P_21"),'Intragroup liabilities'!M99,CONCATENATE(RIGHT('Intragroup liabilities'!T99,4),"-",LEFT(RIGHT('Intragroup liabilities'!T99,7),2),"-",LEFT('Intragroup liabilities'!T99,2)))</f>
        <v>--</v>
      </c>
      <c r="T105" s="20" t="str">
        <f t="shared" si="11"/>
        <v/>
      </c>
      <c r="U105" s="20" t="str">
        <f>IF(OR('Intragroup liabilities'!F99="P_20",'Intragroup liabilities'!F99="P_21"),'T 03.01'!T105,CONCATENATE(RIGHT('Intragroup liabilities'!U99,4),"-",LEFT(RIGHT('Intragroup liabilities'!U99,7),2),"-",LEFT('Intragroup liabilities'!U99,2)))</f>
        <v>--</v>
      </c>
      <c r="V105" s="10" t="str">
        <f t="shared" si="12"/>
        <v>Secured</v>
      </c>
      <c r="W105" s="10">
        <v>0</v>
      </c>
      <c r="X105" s="10" t="s">
        <v>83</v>
      </c>
      <c r="Y105" s="10" t="str">
        <f t="shared" si="13"/>
        <v>Non-structured/Vanilla</v>
      </c>
      <c r="Z105" s="10"/>
      <c r="AA105" s="10" t="str">
        <f>IF('Intragroup liabilities'!Q99="GF2","Grandfathered T2",IF('Intragroup liabilities'!Q99="CET1","CET1","No"))</f>
        <v>No</v>
      </c>
      <c r="AB105" s="10">
        <f>IF('Intragroup liabilities'!R99="",0,'Intragroup liabilities'!R99)</f>
        <v>0</v>
      </c>
      <c r="AC105"/>
    </row>
    <row r="106" spans="2:29" ht="35.25" thickBot="1" x14ac:dyDescent="0.5">
      <c r="C106" s="17">
        <f t="shared" si="8"/>
        <v>999</v>
      </c>
      <c r="D106" s="18">
        <f t="shared" si="14"/>
        <v>99</v>
      </c>
      <c r="E106" s="10" t="str">
        <f>IF(AND(I106="SANTANDER TOTTA, SGPS, SA",'Intragroup liabilities'!F100="P_22"),"r0531 - o/w (part of) subordinated liabilities recognised as own funds",IF(AND(I106="Totta Seguros - Comp. Seg. Vida, SA.",'Intragroup liabilities'!F100="P_22"),"r0350 - Structured notes",IF(AND(AA106&lt;&gt;"No",'Intragroup liabilities'!F100="P_23"),"r0531 - o/w (part of) subordinated liabilities recognised as own funds",IF(AND(AA106="No",'Intragroup liabilities'!F100="P_23"),"r0120 - Secured liabilities - collateralized part (BRRD art. 44/2/b)",IF('Intragroup liabilities'!F100="C_31","r0511 - o/w capital instruments/share capital",IF('Intragroup liabilities'!F100="C_32","r0511 - o/w capital instruments/share capital",IF('Intragroup liabilities'!F100="C_33","r0512 - o/w instruments ranking pari passu with ordinary shares",IF(OR(ISNUMBER(SEARCH("ATLANTES",I106)),ISNUMBER(SEARCH("AZOR",I106)),ISNUMBER(SEARCH("HIPOTOTTA",I106)))=TRUE,"r0120 - Secured liabilities - collateralized part (BRRD art. 44/2/b)",IF(OR('Intragroup liabilities'!F100="P_27.1",'Intragroup liabilities'!F100="P_27.2",'Intragroup liabilities'!F100="P_24"),"r0390 - Non-financial liabilities",IF('Intragroup liabilities'!F100="P_30.1","r0170 - Employee liabilities (BRRD art. 44/2/g/i)",IF('Intragroup liabilities'!F100="P_30.3","r0390 - Non-financial liabilities",IF('Intragroup liabilities'!F100="C_36","r0511 - o/w capital instruments/share capital",IF(AND('Intragroup liabilities'!F100="P_20",IFERROR(VLOOKUP('Intragroup liabilities'!I100,'Auxiliar 210'!$B$18:$B$20,1,FALSE),0)&lt;&gt;0),"r0210 - Liabilities towards other entities of the resolution group (BRRD art. 44/2/h)",IF(AND('Intragroup liabilities'!F100="P_21",IFERROR(VLOOKUP('Intragroup liabilities'!I100,'Auxiliar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" s="10" t="s">
        <v>153</v>
      </c>
      <c r="G106" s="10" t="str">
        <f t="shared" si="9"/>
        <v>Rank 20 - Ranking in insolvency (master scale)</v>
      </c>
      <c r="H106" s="10" t="s">
        <v>208</v>
      </c>
      <c r="I106" s="10" t="s">
        <v>30</v>
      </c>
      <c r="J106" s="10" t="s">
        <v>164</v>
      </c>
      <c r="K106" s="10" t="s">
        <v>155</v>
      </c>
      <c r="L106" s="10" t="str">
        <f t="shared" si="10"/>
        <v>Sister</v>
      </c>
      <c r="M106" s="10" t="str">
        <f>IF(OR('Intragroup liabilities'!W100="x",'Intragroup liabilities'!W100="E"),"true","false")</f>
        <v>true</v>
      </c>
      <c r="N106" s="10" t="s">
        <v>470</v>
      </c>
      <c r="O106" s="10" t="s">
        <v>471</v>
      </c>
      <c r="P106" s="11">
        <v>1258061.71</v>
      </c>
      <c r="Q106" s="11">
        <f>IF('Intragroup liabilities'!E100="",0,'Intragroup liabilities'!E100)</f>
        <v>2487.65</v>
      </c>
      <c r="R106" s="10" t="str">
        <f>+IF('Intragroup liabilities'!C100="EURO","Euro",IF('Intragroup liabilities'!C100="LIBRA INGLESA"," US Dollar",""))</f>
        <v>Euro</v>
      </c>
      <c r="S106" s="10" t="str">
        <f>IF(OR('Intragroup liabilities'!F100="P_20",'Intragroup liabilities'!F100="P_21"),'Intragroup liabilities'!M100,CONCATENATE(RIGHT('Intragroup liabilities'!T100,4),"-",LEFT(RIGHT('Intragroup liabilities'!T100,7),2),"-",LEFT('Intragroup liabilities'!T100,2)))</f>
        <v>--</v>
      </c>
      <c r="T106" s="20" t="str">
        <f t="shared" si="11"/>
        <v/>
      </c>
      <c r="U106" s="20" t="str">
        <f>IF(OR('Intragroup liabilities'!F100="P_20",'Intragroup liabilities'!F100="P_21"),'T 03.01'!T106,CONCATENATE(RIGHT('Intragroup liabilities'!U100,4),"-",LEFT(RIGHT('Intragroup liabilities'!U100,7),2),"-",LEFT('Intragroup liabilities'!U100,2)))</f>
        <v>--</v>
      </c>
      <c r="V106" s="10" t="str">
        <f t="shared" si="12"/>
        <v>Secured</v>
      </c>
      <c r="W106" s="10">
        <v>0</v>
      </c>
      <c r="X106" s="10" t="s">
        <v>83</v>
      </c>
      <c r="Y106" s="10" t="str">
        <f t="shared" si="13"/>
        <v>Non-structured/Vanilla</v>
      </c>
      <c r="Z106" s="10"/>
      <c r="AA106" s="10" t="str">
        <f>IF('Intragroup liabilities'!Q100="GF2","Grandfathered T2",IF('Intragroup liabilities'!Q100="CET1","CET1","No"))</f>
        <v>No</v>
      </c>
      <c r="AB106" s="10">
        <f>IF('Intragroup liabilities'!R100="",0,'Intragroup liabilities'!R100)</f>
        <v>0</v>
      </c>
      <c r="AC106"/>
    </row>
    <row r="107" spans="2:29" ht="35.25" thickBot="1" x14ac:dyDescent="0.5">
      <c r="C107" s="17">
        <f t="shared" si="8"/>
        <v>999</v>
      </c>
      <c r="D107" s="18">
        <f t="shared" si="14"/>
        <v>100</v>
      </c>
      <c r="E107" s="10" t="str">
        <f>IF(AND(I107="SANTANDER TOTTA, SGPS, SA",'Intragroup liabilities'!F101="P_22"),"r0531 - o/w (part of) subordinated liabilities recognised as own funds",IF(AND(I107="Totta Seguros - Comp. Seg. Vida, SA.",'Intragroup liabilities'!F101="P_22"),"r0350 - Structured notes",IF(AND(AA107&lt;&gt;"No",'Intragroup liabilities'!F101="P_23"),"r0531 - o/w (part of) subordinated liabilities recognised as own funds",IF(AND(AA107="No",'Intragroup liabilities'!F101="P_23"),"r0120 - Secured liabilities - collateralized part (BRRD art. 44/2/b)",IF('Intragroup liabilities'!F101="C_31","r0511 - o/w capital instruments/share capital",IF('Intragroup liabilities'!F101="C_32","r0511 - o/w capital instruments/share capital",IF('Intragroup liabilities'!F101="C_33","r0512 - o/w instruments ranking pari passu with ordinary shares",IF(OR(ISNUMBER(SEARCH("ATLANTES",I107)),ISNUMBER(SEARCH("AZOR",I107)),ISNUMBER(SEARCH("HIPOTOTTA",I107)))=TRUE,"r0120 - Secured liabilities - collateralized part (BRRD art. 44/2/b)",IF(OR('Intragroup liabilities'!F101="P_27.1",'Intragroup liabilities'!F101="P_27.2",'Intragroup liabilities'!F101="P_24"),"r0390 - Non-financial liabilities",IF('Intragroup liabilities'!F101="P_30.1","r0170 - Employee liabilities (BRRD art. 44/2/g/i)",IF('Intragroup liabilities'!F101="P_30.3","r0390 - Non-financial liabilities",IF('Intragroup liabilities'!F101="C_36","r0511 - o/w capital instruments/share capital",IF(AND('Intragroup liabilities'!F101="P_20",IFERROR(VLOOKUP('Intragroup liabilities'!I101,'Auxiliar 210'!$B$18:$B$20,1,FALSE),0)&lt;&gt;0),"r0210 - Liabilities towards other entities of the resolution group (BRRD art. 44/2/h)",IF(AND('Intragroup liabilities'!F101="P_21",IFERROR(VLOOKUP('Intragroup liabilities'!I101,'Auxiliar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" s="10" t="s">
        <v>153</v>
      </c>
      <c r="G107" s="10" t="str">
        <f t="shared" si="9"/>
        <v>Rank 20 - Ranking in insolvency (master scale)</v>
      </c>
      <c r="H107" s="10" t="s">
        <v>345</v>
      </c>
      <c r="I107" s="10" t="s">
        <v>74</v>
      </c>
      <c r="J107" s="10" t="s">
        <v>170</v>
      </c>
      <c r="K107" s="10" t="s">
        <v>155</v>
      </c>
      <c r="L107" s="10" t="str">
        <f t="shared" si="10"/>
        <v>Sister</v>
      </c>
      <c r="M107" s="10" t="str">
        <f>IF(OR('Intragroup liabilities'!W101="x",'Intragroup liabilities'!W101="E"),"true","false")</f>
        <v>true</v>
      </c>
      <c r="N107" s="10" t="s">
        <v>470</v>
      </c>
      <c r="O107" s="10" t="s">
        <v>471</v>
      </c>
      <c r="P107" s="11">
        <v>129081</v>
      </c>
      <c r="Q107" s="11">
        <f>IF('Intragroup liabilities'!E101="",0,'Intragroup liabilities'!E101)</f>
        <v>165.34</v>
      </c>
      <c r="R107" s="10" t="str">
        <f>+IF('Intragroup liabilities'!C101="EURO","Euro",IF('Intragroup liabilities'!C101="LIBRA INGLESA"," US Dollar",""))</f>
        <v>Euro</v>
      </c>
      <c r="S107" s="10" t="str">
        <f>IF(OR('Intragroup liabilities'!F101="P_20",'Intragroup liabilities'!F101="P_21"),'Intragroup liabilities'!M101,CONCATENATE(RIGHT('Intragroup liabilities'!T101,4),"-",LEFT(RIGHT('Intragroup liabilities'!T101,7),2),"-",LEFT('Intragroup liabilities'!T101,2)))</f>
        <v>--</v>
      </c>
      <c r="T107" s="20" t="str">
        <f t="shared" si="11"/>
        <v/>
      </c>
      <c r="U107" s="20" t="str">
        <f>IF(OR('Intragroup liabilities'!F101="P_20",'Intragroup liabilities'!F101="P_21"),'T 03.01'!T107,CONCATENATE(RIGHT('Intragroup liabilities'!U101,4),"-",LEFT(RIGHT('Intragroup liabilities'!U101,7),2),"-",LEFT('Intragroup liabilities'!U101,2)))</f>
        <v>--</v>
      </c>
      <c r="V107" s="10" t="str">
        <f t="shared" si="12"/>
        <v>Secured</v>
      </c>
      <c r="W107" s="10">
        <v>0</v>
      </c>
      <c r="X107" s="10" t="s">
        <v>83</v>
      </c>
      <c r="Y107" s="10" t="str">
        <f t="shared" si="13"/>
        <v>Non-structured/Vanilla</v>
      </c>
      <c r="Z107" s="10"/>
      <c r="AA107" s="10" t="str">
        <f>IF('Intragroup liabilities'!Q101="GF2","Grandfathered T2",IF('Intragroup liabilities'!Q101="CET1","CET1","No"))</f>
        <v>No</v>
      </c>
      <c r="AB107" s="10">
        <f>IF('Intragroup liabilities'!R101="",0,'Intragroup liabilities'!R101)</f>
        <v>0</v>
      </c>
      <c r="AC107"/>
    </row>
    <row r="108" spans="2:29" ht="35.25" thickBot="1" x14ac:dyDescent="0.5">
      <c r="C108" s="17">
        <f t="shared" si="8"/>
        <v>999</v>
      </c>
      <c r="D108" s="18">
        <f t="shared" si="14"/>
        <v>101</v>
      </c>
      <c r="E108" s="10" t="str">
        <f>IF(AND(I108="SANTANDER TOTTA, SGPS, SA",'Intragroup liabilities'!F102="P_22"),"r0531 - o/w (part of) subordinated liabilities recognised as own funds",IF(AND(I108="Totta Seguros - Comp. Seg. Vida, SA.",'Intragroup liabilities'!F102="P_22"),"r0350 - Structured notes",IF(AND(AA108&lt;&gt;"No",'Intragroup liabilities'!F102="P_23"),"r0531 - o/w (part of) subordinated liabilities recognised as own funds",IF(AND(AA108="No",'Intragroup liabilities'!F102="P_23"),"r0120 - Secured liabilities - collateralized part (BRRD art. 44/2/b)",IF('Intragroup liabilities'!F102="C_31","r0511 - o/w capital instruments/share capital",IF('Intragroup liabilities'!F102="C_32","r0511 - o/w capital instruments/share capital",IF('Intragroup liabilities'!F102="C_33","r0512 - o/w instruments ranking pari passu with ordinary shares",IF(OR(ISNUMBER(SEARCH("ATLANTES",I108)),ISNUMBER(SEARCH("AZOR",I108)),ISNUMBER(SEARCH("HIPOTOTTA",I108)))=TRUE,"r0120 - Secured liabilities - collateralized part (BRRD art. 44/2/b)",IF(OR('Intragroup liabilities'!F102="P_27.1",'Intragroup liabilities'!F102="P_27.2",'Intragroup liabilities'!F102="P_24"),"r0390 - Non-financial liabilities",IF('Intragroup liabilities'!F102="P_30.1","r0170 - Employee liabilities (BRRD art. 44/2/g/i)",IF('Intragroup liabilities'!F102="P_30.3","r0390 - Non-financial liabilities",IF('Intragroup liabilities'!F102="C_36","r0511 - o/w capital instruments/share capital",IF(AND('Intragroup liabilities'!F102="P_20",IFERROR(VLOOKUP('Intragroup liabilities'!I102,'Auxiliar 210'!$B$18:$B$20,1,FALSE),0)&lt;&gt;0),"r0210 - Liabilities towards other entities of the resolution group (BRRD art. 44/2/h)",IF(AND('Intragroup liabilities'!F102="P_21",IFERROR(VLOOKUP('Intragroup liabilities'!I102,'Auxiliar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" s="10" t="s">
        <v>153</v>
      </c>
      <c r="G108" s="10" t="str">
        <f t="shared" si="9"/>
        <v>Rank 20 - Ranking in insolvency (master scale)</v>
      </c>
      <c r="H108" s="10" t="s">
        <v>1492</v>
      </c>
      <c r="I108" s="10" t="s">
        <v>30</v>
      </c>
      <c r="J108" s="10" t="s">
        <v>164</v>
      </c>
      <c r="K108" s="10" t="s">
        <v>155</v>
      </c>
      <c r="L108" s="10" t="str">
        <f t="shared" si="10"/>
        <v>Sister</v>
      </c>
      <c r="M108" s="10" t="str">
        <f>IF(OR('Intragroup liabilities'!W102="x",'Intragroup liabilities'!W102="E"),"true","false")</f>
        <v>true</v>
      </c>
      <c r="N108" s="10" t="s">
        <v>470</v>
      </c>
      <c r="O108" s="10" t="s">
        <v>471</v>
      </c>
      <c r="P108" s="11">
        <v>0</v>
      </c>
      <c r="Q108" s="11">
        <f>IF('Intragroup liabilities'!E102="",0,'Intragroup liabilities'!E102)</f>
        <v>0.5</v>
      </c>
      <c r="R108" s="10" t="str">
        <f>+IF('Intragroup liabilities'!C102="EURO","Euro",IF('Intragroup liabilities'!C102="LIBRA INGLESA"," US Dollar",""))</f>
        <v>Euro</v>
      </c>
      <c r="S108" s="10" t="str">
        <f>IF(OR('Intragroup liabilities'!F102="P_20",'Intragroup liabilities'!F102="P_21"),'Intragroup liabilities'!M102,CONCATENATE(RIGHT('Intragroup liabilities'!T102,4),"-",LEFT(RIGHT('Intragroup liabilities'!T102,7),2),"-",LEFT('Intragroup liabilities'!T102,2)))</f>
        <v>--</v>
      </c>
      <c r="T108" s="20" t="str">
        <f t="shared" si="11"/>
        <v/>
      </c>
      <c r="U108" s="20" t="str">
        <f>IF(OR('Intragroup liabilities'!F102="P_20",'Intragroup liabilities'!F102="P_21"),'T 03.01'!T108,CONCATENATE(RIGHT('Intragroup liabilities'!U102,4),"-",LEFT(RIGHT('Intragroup liabilities'!U102,7),2),"-",LEFT('Intragroup liabilities'!U102,2)))</f>
        <v>--</v>
      </c>
      <c r="V108" s="10" t="str">
        <f t="shared" si="12"/>
        <v>Secured</v>
      </c>
      <c r="W108" s="10">
        <v>0</v>
      </c>
      <c r="X108" s="10" t="s">
        <v>83</v>
      </c>
      <c r="Y108" s="10" t="str">
        <f t="shared" si="13"/>
        <v>Non-structured/Vanilla</v>
      </c>
      <c r="Z108" s="10"/>
      <c r="AA108" s="10" t="str">
        <f>IF('Intragroup liabilities'!Q102="GF2","Grandfathered T2",IF('Intragroup liabilities'!Q102="CET1","CET1","No"))</f>
        <v>No</v>
      </c>
      <c r="AB108" s="10">
        <f>IF('Intragroup liabilities'!R102="",0,'Intragroup liabilities'!R102)</f>
        <v>0</v>
      </c>
      <c r="AC108"/>
    </row>
    <row r="109" spans="2:29" ht="35.25" thickBot="1" x14ac:dyDescent="0.5">
      <c r="C109" s="17">
        <f t="shared" si="8"/>
        <v>999</v>
      </c>
      <c r="D109" s="18">
        <f t="shared" si="14"/>
        <v>102</v>
      </c>
      <c r="E109" s="10" t="str">
        <f>IF(AND(I109="SANTANDER TOTTA, SGPS, SA",'Intragroup liabilities'!F103="P_22"),"r0531 - o/w (part of) subordinated liabilities recognised as own funds",IF(AND(I109="Totta Seguros - Comp. Seg. Vida, SA.",'Intragroup liabilities'!F103="P_22"),"r0350 - Structured notes",IF(AND(AA109&lt;&gt;"No",'Intragroup liabilities'!F103="P_23"),"r0531 - o/w (part of) subordinated liabilities recognised as own funds",IF(AND(AA109="No",'Intragroup liabilities'!F103="P_23"),"r0120 - Secured liabilities - collateralized part (BRRD art. 44/2/b)",IF('Intragroup liabilities'!F103="C_31","r0511 - o/w capital instruments/share capital",IF('Intragroup liabilities'!F103="C_32","r0511 - o/w capital instruments/share capital",IF('Intragroup liabilities'!F103="C_33","r0512 - o/w instruments ranking pari passu with ordinary shares",IF(OR(ISNUMBER(SEARCH("ATLANTES",I109)),ISNUMBER(SEARCH("AZOR",I109)),ISNUMBER(SEARCH("HIPOTOTTA",I109)))=TRUE,"r0120 - Secured liabilities - collateralized part (BRRD art. 44/2/b)",IF(OR('Intragroup liabilities'!F103="P_27.1",'Intragroup liabilities'!F103="P_27.2",'Intragroup liabilities'!F103="P_24"),"r0390 - Non-financial liabilities",IF('Intragroup liabilities'!F103="P_30.1","r0170 - Employee liabilities (BRRD art. 44/2/g/i)",IF('Intragroup liabilities'!F103="P_30.3","r0390 - Non-financial liabilities",IF('Intragroup liabilities'!F103="C_36","r0511 - o/w capital instruments/share capital",IF(AND('Intragroup liabilities'!F103="P_20",IFERROR(VLOOKUP('Intragroup liabilities'!I103,'Auxiliar 210'!$B$18:$B$20,1,FALSE),0)&lt;&gt;0),"r0210 - Liabilities towards other entities of the resolution group (BRRD art. 44/2/h)",IF(AND('Intragroup liabilities'!F103="P_21",IFERROR(VLOOKUP('Intragroup liabilities'!I103,'Auxiliar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" s="10" t="s">
        <v>153</v>
      </c>
      <c r="G109" s="10" t="str">
        <f t="shared" si="9"/>
        <v>Rank 20 - Ranking in insolvency (master scale)</v>
      </c>
      <c r="H109" s="10" t="s">
        <v>1493</v>
      </c>
      <c r="I109" s="10" t="s">
        <v>30</v>
      </c>
      <c r="J109" s="10" t="s">
        <v>164</v>
      </c>
      <c r="K109" s="10" t="s">
        <v>155</v>
      </c>
      <c r="L109" s="10" t="str">
        <f t="shared" si="10"/>
        <v>Sister</v>
      </c>
      <c r="M109" s="10" t="str">
        <f>IF(OR('Intragroup liabilities'!W103="x",'Intragroup liabilities'!W103="E"),"true","false")</f>
        <v>true</v>
      </c>
      <c r="N109" s="10" t="s">
        <v>470</v>
      </c>
      <c r="O109" s="10" t="s">
        <v>471</v>
      </c>
      <c r="P109" s="11">
        <v>0</v>
      </c>
      <c r="Q109" s="11">
        <f>IF('Intragroup liabilities'!E103="",0,'Intragroup liabilities'!E103)</f>
        <v>0.01</v>
      </c>
      <c r="R109" s="10" t="str">
        <f>+IF('Intragroup liabilities'!C103="EURO","Euro",IF('Intragroup liabilities'!C103="LIBRA INGLESA"," US Dollar",""))</f>
        <v>Euro</v>
      </c>
      <c r="S109" s="10" t="str">
        <f>IF(OR('Intragroup liabilities'!F103="P_20",'Intragroup liabilities'!F103="P_21"),'Intragroup liabilities'!M103,CONCATENATE(RIGHT('Intragroup liabilities'!T103,4),"-",LEFT(RIGHT('Intragroup liabilities'!T103,7),2),"-",LEFT('Intragroup liabilities'!T103,2)))</f>
        <v>--</v>
      </c>
      <c r="T109" s="20" t="str">
        <f t="shared" si="11"/>
        <v/>
      </c>
      <c r="U109" s="20" t="str">
        <f>IF(OR('Intragroup liabilities'!F103="P_20",'Intragroup liabilities'!F103="P_21"),'T 03.01'!T109,CONCATENATE(RIGHT('Intragroup liabilities'!U103,4),"-",LEFT(RIGHT('Intragroup liabilities'!U103,7),2),"-",LEFT('Intragroup liabilities'!U103,2)))</f>
        <v>--</v>
      </c>
      <c r="V109" s="10" t="str">
        <f t="shared" si="12"/>
        <v>Secured</v>
      </c>
      <c r="W109" s="10">
        <v>0</v>
      </c>
      <c r="X109" s="10" t="s">
        <v>83</v>
      </c>
      <c r="Y109" s="10" t="str">
        <f t="shared" si="13"/>
        <v>Non-structured/Vanilla</v>
      </c>
      <c r="Z109" s="10"/>
      <c r="AA109" s="10" t="str">
        <f>IF('Intragroup liabilities'!Q103="GF2","Grandfathered T2",IF('Intragroup liabilities'!Q103="CET1","CET1","No"))</f>
        <v>No</v>
      </c>
      <c r="AB109" s="10">
        <f>IF('Intragroup liabilities'!R103="",0,'Intragroup liabilities'!R103)</f>
        <v>0</v>
      </c>
      <c r="AC109"/>
    </row>
    <row r="110" spans="2:29" ht="35.25" thickBot="1" x14ac:dyDescent="0.5">
      <c r="C110" s="17">
        <f t="shared" si="8"/>
        <v>999</v>
      </c>
      <c r="D110" s="18">
        <f t="shared" si="14"/>
        <v>103</v>
      </c>
      <c r="E110" s="10" t="str">
        <f>IF(AND(I110="SANTANDER TOTTA, SGPS, SA",'Intragroup liabilities'!F104="P_22"),"r0531 - o/w (part of) subordinated liabilities recognised as own funds",IF(AND(I110="Totta Seguros - Comp. Seg. Vida, SA.",'Intragroup liabilities'!F104="P_22"),"r0350 - Structured notes",IF(AND(AA110&lt;&gt;"No",'Intragroup liabilities'!F104="P_23"),"r0531 - o/w (part of) subordinated liabilities recognised as own funds",IF(AND(AA110="No",'Intragroup liabilities'!F104="P_23"),"r0120 - Secured liabilities - collateralized part (BRRD art. 44/2/b)",IF('Intragroup liabilities'!F104="C_31","r0511 - o/w capital instruments/share capital",IF('Intragroup liabilities'!F104="C_32","r0511 - o/w capital instruments/share capital",IF('Intragroup liabilities'!F104="C_33","r0512 - o/w instruments ranking pari passu with ordinary shares",IF(OR(ISNUMBER(SEARCH("ATLANTES",I110)),ISNUMBER(SEARCH("AZOR",I110)),ISNUMBER(SEARCH("HIPOTOTTA",I110)))=TRUE,"r0120 - Secured liabilities - collateralized part (BRRD art. 44/2/b)",IF(OR('Intragroup liabilities'!F104="P_27.1",'Intragroup liabilities'!F104="P_27.2",'Intragroup liabilities'!F104="P_24"),"r0390 - Non-financial liabilities",IF('Intragroup liabilities'!F104="P_30.1","r0170 - Employee liabilities (BRRD art. 44/2/g/i)",IF('Intragroup liabilities'!F104="P_30.3","r0390 - Non-financial liabilities",IF('Intragroup liabilities'!F104="C_36","r0511 - o/w capital instruments/share capital",IF(AND('Intragroup liabilities'!F104="P_20",IFERROR(VLOOKUP('Intragroup liabilities'!I104,'Auxiliar 210'!$B$18:$B$20,1,FALSE),0)&lt;&gt;0),"r0210 - Liabilities towards other entities of the resolution group (BRRD art. 44/2/h)",IF(AND('Intragroup liabilities'!F104="P_21",IFERROR(VLOOKUP('Intragroup liabilities'!I104,'Auxiliar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" s="10" t="s">
        <v>153</v>
      </c>
      <c r="G110" s="10" t="str">
        <f t="shared" si="9"/>
        <v>Rank 20 - Ranking in insolvency (master scale)</v>
      </c>
      <c r="H110" s="10" t="s">
        <v>1494</v>
      </c>
      <c r="I110" s="10" t="s">
        <v>30</v>
      </c>
      <c r="J110" s="10" t="s">
        <v>164</v>
      </c>
      <c r="K110" s="10" t="s">
        <v>155</v>
      </c>
      <c r="L110" s="10" t="str">
        <f t="shared" si="10"/>
        <v>Sister</v>
      </c>
      <c r="M110" s="10" t="str">
        <f>IF(OR('Intragroup liabilities'!W104="x",'Intragroup liabilities'!W104="E"),"true","false")</f>
        <v>true</v>
      </c>
      <c r="N110" s="10" t="s">
        <v>470</v>
      </c>
      <c r="O110" s="10" t="s">
        <v>471</v>
      </c>
      <c r="P110" s="11">
        <v>0</v>
      </c>
      <c r="Q110" s="11">
        <f>IF('Intragroup liabilities'!E104="",0,'Intragroup liabilities'!E104)</f>
        <v>0.33</v>
      </c>
      <c r="R110" s="10" t="str">
        <f>+IF('Intragroup liabilities'!C104="EURO","Euro",IF('Intragroup liabilities'!C104="LIBRA INGLESA"," US Dollar",""))</f>
        <v>Euro</v>
      </c>
      <c r="S110" s="10" t="str">
        <f>IF(OR('Intragroup liabilities'!F104="P_20",'Intragroup liabilities'!F104="P_21"),'Intragroup liabilities'!M104,CONCATENATE(RIGHT('Intragroup liabilities'!T104,4),"-",LEFT(RIGHT('Intragroup liabilities'!T104,7),2),"-",LEFT('Intragroup liabilities'!T104,2)))</f>
        <v>--</v>
      </c>
      <c r="T110" s="20" t="str">
        <f t="shared" si="11"/>
        <v/>
      </c>
      <c r="U110" s="20" t="str">
        <f>IF(OR('Intragroup liabilities'!F104="P_20",'Intragroup liabilities'!F104="P_21"),'T 03.01'!T110,CONCATENATE(RIGHT('Intragroup liabilities'!U104,4),"-",LEFT(RIGHT('Intragroup liabilities'!U104,7),2),"-",LEFT('Intragroup liabilities'!U104,2)))</f>
        <v>--</v>
      </c>
      <c r="V110" s="10" t="str">
        <f t="shared" si="12"/>
        <v>Secured</v>
      </c>
      <c r="W110" s="10">
        <v>0</v>
      </c>
      <c r="X110" s="10" t="s">
        <v>83</v>
      </c>
      <c r="Y110" s="10" t="str">
        <f t="shared" si="13"/>
        <v>Non-structured/Vanilla</v>
      </c>
      <c r="Z110" s="10"/>
      <c r="AA110" s="10" t="str">
        <f>IF('Intragroup liabilities'!Q104="GF2","Grandfathered T2",IF('Intragroup liabilities'!Q104="CET1","CET1","No"))</f>
        <v>No</v>
      </c>
      <c r="AB110" s="10">
        <f>IF('Intragroup liabilities'!R104="",0,'Intragroup liabilities'!R104)</f>
        <v>0</v>
      </c>
      <c r="AC110"/>
    </row>
    <row r="111" spans="2:29" ht="35.25" thickBot="1" x14ac:dyDescent="0.5">
      <c r="C111" s="17">
        <f t="shared" si="8"/>
        <v>999</v>
      </c>
      <c r="D111" s="18">
        <f t="shared" si="14"/>
        <v>104</v>
      </c>
      <c r="E111" s="10" t="str">
        <f>IF(AND(I111="SANTANDER TOTTA, SGPS, SA",'Intragroup liabilities'!F105="P_22"),"r0531 - o/w (part of) subordinated liabilities recognised as own funds",IF(AND(I111="Totta Seguros - Comp. Seg. Vida, SA.",'Intragroup liabilities'!F105="P_22"),"r0350 - Structured notes",IF(AND(AA111&lt;&gt;"No",'Intragroup liabilities'!F105="P_23"),"r0531 - o/w (part of) subordinated liabilities recognised as own funds",IF(AND(AA111="No",'Intragroup liabilities'!F105="P_23"),"r0120 - Secured liabilities - collateralized part (BRRD art. 44/2/b)",IF('Intragroup liabilities'!F105="C_31","r0511 - o/w capital instruments/share capital",IF('Intragroup liabilities'!F105="C_32","r0511 - o/w capital instruments/share capital",IF('Intragroup liabilities'!F105="C_33","r0512 - o/w instruments ranking pari passu with ordinary shares",IF(OR(ISNUMBER(SEARCH("ATLANTES",I111)),ISNUMBER(SEARCH("AZOR",I111)),ISNUMBER(SEARCH("HIPOTOTTA",I111)))=TRUE,"r0120 - Secured liabilities - collateralized part (BRRD art. 44/2/b)",IF(OR('Intragroup liabilities'!F105="P_27.1",'Intragroup liabilities'!F105="P_27.2",'Intragroup liabilities'!F105="P_24"),"r0390 - Non-financial liabilities",IF('Intragroup liabilities'!F105="P_30.1","r0170 - Employee liabilities (BRRD art. 44/2/g/i)",IF('Intragroup liabilities'!F105="P_30.3","r0390 - Non-financial liabilities",IF('Intragroup liabilities'!F105="C_36","r0511 - o/w capital instruments/share capital",IF(AND('Intragroup liabilities'!F105="P_20",IFERROR(VLOOKUP('Intragroup liabilities'!I105,'Auxiliar 210'!$B$18:$B$20,1,FALSE),0)&lt;&gt;0),"r0210 - Liabilities towards other entities of the resolution group (BRRD art. 44/2/h)",IF(AND('Intragroup liabilities'!F105="P_21",IFERROR(VLOOKUP('Intragroup liabilities'!I105,'Auxiliar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1" s="10" t="s">
        <v>153</v>
      </c>
      <c r="G111" s="10" t="str">
        <f t="shared" si="9"/>
        <v>Rank 20 - Ranking in insolvency (master scale)</v>
      </c>
      <c r="H111" s="10" t="s">
        <v>354</v>
      </c>
      <c r="I111" s="10" t="s">
        <v>30</v>
      </c>
      <c r="J111" s="10" t="s">
        <v>164</v>
      </c>
      <c r="K111" s="10" t="s">
        <v>155</v>
      </c>
      <c r="L111" s="10" t="str">
        <f t="shared" si="10"/>
        <v>Sister</v>
      </c>
      <c r="M111" s="10" t="str">
        <f>IF(OR('Intragroup liabilities'!W105="x",'Intragroup liabilities'!W105="E"),"true","false")</f>
        <v>true</v>
      </c>
      <c r="N111" s="10" t="s">
        <v>470</v>
      </c>
      <c r="O111" s="10" t="s">
        <v>471</v>
      </c>
      <c r="P111" s="11">
        <v>766413.57</v>
      </c>
      <c r="Q111" s="11">
        <f>IF('Intragroup liabilities'!E105="",0,'Intragroup liabilities'!E105)</f>
        <v>1059.19</v>
      </c>
      <c r="R111" s="10" t="str">
        <f>+IF('Intragroup liabilities'!C105="EURO","Euro",IF('Intragroup liabilities'!C105="LIBRA INGLESA"," US Dollar",""))</f>
        <v>Euro</v>
      </c>
      <c r="S111" s="10" t="str">
        <f>IF(OR('Intragroup liabilities'!F105="P_20",'Intragroup liabilities'!F105="P_21"),'Intragroup liabilities'!M105,CONCATENATE(RIGHT('Intragroup liabilities'!T105,4),"-",LEFT(RIGHT('Intragroup liabilities'!T105,7),2),"-",LEFT('Intragroup liabilities'!T105,2)))</f>
        <v>--</v>
      </c>
      <c r="T111" s="20" t="str">
        <f t="shared" si="11"/>
        <v/>
      </c>
      <c r="U111" s="20" t="str">
        <f>IF(OR('Intragroup liabilities'!F105="P_20",'Intragroup liabilities'!F105="P_21"),'T 03.01'!T111,CONCATENATE(RIGHT('Intragroup liabilities'!U105,4),"-",LEFT(RIGHT('Intragroup liabilities'!U105,7),2),"-",LEFT('Intragroup liabilities'!U105,2)))</f>
        <v>--</v>
      </c>
      <c r="V111" s="10" t="str">
        <f t="shared" si="12"/>
        <v>Secured</v>
      </c>
      <c r="W111" s="10">
        <v>0</v>
      </c>
      <c r="X111" s="10" t="s">
        <v>83</v>
      </c>
      <c r="Y111" s="10" t="str">
        <f t="shared" si="13"/>
        <v>Non-structured/Vanilla</v>
      </c>
      <c r="Z111" s="10"/>
      <c r="AA111" s="10" t="str">
        <f>IF('Intragroup liabilities'!Q105="GF2","Grandfathered T2",IF('Intragroup liabilities'!Q105="CET1","CET1","No"))</f>
        <v>No</v>
      </c>
      <c r="AB111" s="10">
        <f>IF('Intragroup liabilities'!R105="",0,'Intragroup liabilities'!R105)</f>
        <v>0</v>
      </c>
      <c r="AC111"/>
    </row>
    <row r="112" spans="2:29" ht="35.25" thickBot="1" x14ac:dyDescent="0.5">
      <c r="C112" s="17">
        <f t="shared" si="8"/>
        <v>999</v>
      </c>
      <c r="D112" s="18">
        <f t="shared" si="14"/>
        <v>105</v>
      </c>
      <c r="E112" s="10" t="str">
        <f>IF(AND(I112="SANTANDER TOTTA, SGPS, SA",'Intragroup liabilities'!F106="P_22"),"r0531 - o/w (part of) subordinated liabilities recognised as own funds",IF(AND(I112="Totta Seguros - Comp. Seg. Vida, SA.",'Intragroup liabilities'!F106="P_22"),"r0350 - Structured notes",IF(AND(AA112&lt;&gt;"No",'Intragroup liabilities'!F106="P_23"),"r0531 - o/w (part of) subordinated liabilities recognised as own funds",IF(AND(AA112="No",'Intragroup liabilities'!F106="P_23"),"r0120 - Secured liabilities - collateralized part (BRRD art. 44/2/b)",IF('Intragroup liabilities'!F106="C_31","r0511 - o/w capital instruments/share capital",IF('Intragroup liabilities'!F106="C_32","r0511 - o/w capital instruments/share capital",IF('Intragroup liabilities'!F106="C_33","r0512 - o/w instruments ranking pari passu with ordinary shares",IF(OR(ISNUMBER(SEARCH("ATLANTES",I112)),ISNUMBER(SEARCH("AZOR",I112)),ISNUMBER(SEARCH("HIPOTOTTA",I112)))=TRUE,"r0120 - Secured liabilities - collateralized part (BRRD art. 44/2/b)",IF(OR('Intragroup liabilities'!F106="P_27.1",'Intragroup liabilities'!F106="P_27.2",'Intragroup liabilities'!F106="P_24"),"r0390 - Non-financial liabilities",IF('Intragroup liabilities'!F106="P_30.1","r0170 - Employee liabilities (BRRD art. 44/2/g/i)",IF('Intragroup liabilities'!F106="P_30.3","r0390 - Non-financial liabilities",IF('Intragroup liabilities'!F106="C_36","r0511 - o/w capital instruments/share capital",IF(AND('Intragroup liabilities'!F106="P_20",IFERROR(VLOOKUP('Intragroup liabilities'!I106,'Auxiliar 210'!$B$18:$B$20,1,FALSE),0)&lt;&gt;0),"r0210 - Liabilities towards other entities of the resolution group (BRRD art. 44/2/h)",IF(AND('Intragroup liabilities'!F106="P_21",IFERROR(VLOOKUP('Intragroup liabilities'!I106,'Auxiliar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2" s="10" t="s">
        <v>153</v>
      </c>
      <c r="G112" s="10" t="str">
        <f t="shared" si="9"/>
        <v>Rank 20 - Ranking in insolvency (master scale)</v>
      </c>
      <c r="H112" s="10" t="s">
        <v>384</v>
      </c>
      <c r="I112" s="10" t="s">
        <v>74</v>
      </c>
      <c r="J112" s="10" t="s">
        <v>170</v>
      </c>
      <c r="K112" s="10" t="s">
        <v>155</v>
      </c>
      <c r="L112" s="10" t="str">
        <f t="shared" si="10"/>
        <v>Sister</v>
      </c>
      <c r="M112" s="10" t="str">
        <f>IF(OR('Intragroup liabilities'!W106="x",'Intragroup liabilities'!W106="E"),"true","false")</f>
        <v>true</v>
      </c>
      <c r="N112" s="10" t="s">
        <v>470</v>
      </c>
      <c r="O112" s="10" t="s">
        <v>471</v>
      </c>
      <c r="P112" s="11">
        <v>66602.3</v>
      </c>
      <c r="Q112" s="11">
        <f>IF('Intragroup liabilities'!E106="",0,'Intragroup liabilities'!E106)</f>
        <v>71.680000000000007</v>
      </c>
      <c r="R112" s="10" t="str">
        <f>+IF('Intragroup liabilities'!C106="EURO","Euro",IF('Intragroup liabilities'!C106="LIBRA INGLESA"," US Dollar",""))</f>
        <v>Euro</v>
      </c>
      <c r="S112" s="10" t="str">
        <f>IF(OR('Intragroup liabilities'!F106="P_20",'Intragroup liabilities'!F106="P_21"),'Intragroup liabilities'!M106,CONCATENATE(RIGHT('Intragroup liabilities'!T106,4),"-",LEFT(RIGHT('Intragroup liabilities'!T106,7),2),"-",LEFT('Intragroup liabilities'!T106,2)))</f>
        <v>--</v>
      </c>
      <c r="T112" s="20" t="str">
        <f t="shared" si="11"/>
        <v/>
      </c>
      <c r="U112" s="20" t="str">
        <f>IF(OR('Intragroup liabilities'!F106="P_20",'Intragroup liabilities'!F106="P_21"),'T 03.01'!T112,CONCATENATE(RIGHT('Intragroup liabilities'!U106,4),"-",LEFT(RIGHT('Intragroup liabilities'!U106,7),2),"-",LEFT('Intragroup liabilities'!U106,2)))</f>
        <v>--</v>
      </c>
      <c r="V112" s="10" t="str">
        <f t="shared" si="12"/>
        <v>Secured</v>
      </c>
      <c r="W112" s="10">
        <v>0</v>
      </c>
      <c r="X112" s="10" t="s">
        <v>83</v>
      </c>
      <c r="Y112" s="10" t="str">
        <f t="shared" si="13"/>
        <v>Non-structured/Vanilla</v>
      </c>
      <c r="Z112" s="10"/>
      <c r="AA112" s="10" t="str">
        <f>IF('Intragroup liabilities'!Q106="GF2","Grandfathered T2",IF('Intragroup liabilities'!Q106="CET1","CET1","No"))</f>
        <v>No</v>
      </c>
      <c r="AB112" s="10">
        <f>IF('Intragroup liabilities'!R106="",0,'Intragroup liabilities'!R106)</f>
        <v>0</v>
      </c>
      <c r="AC112"/>
    </row>
    <row r="113" spans="3:29" ht="35.25" thickBot="1" x14ac:dyDescent="0.5">
      <c r="C113" s="17">
        <f t="shared" si="8"/>
        <v>999</v>
      </c>
      <c r="D113" s="18">
        <f t="shared" si="14"/>
        <v>106</v>
      </c>
      <c r="E113" s="10" t="str">
        <f>IF(AND(I113="SANTANDER TOTTA, SGPS, SA",'Intragroup liabilities'!F107="P_22"),"r0531 - o/w (part of) subordinated liabilities recognised as own funds",IF(AND(I113="Totta Seguros - Comp. Seg. Vida, SA.",'Intragroup liabilities'!F107="P_22"),"r0350 - Structured notes",IF(AND(AA113&lt;&gt;"No",'Intragroup liabilities'!F107="P_23"),"r0531 - o/w (part of) subordinated liabilities recognised as own funds",IF(AND(AA113="No",'Intragroup liabilities'!F107="P_23"),"r0120 - Secured liabilities - collateralized part (BRRD art. 44/2/b)",IF('Intragroup liabilities'!F107="C_31","r0511 - o/w capital instruments/share capital",IF('Intragroup liabilities'!F107="C_32","r0511 - o/w capital instruments/share capital",IF('Intragroup liabilities'!F107="C_33","r0512 - o/w instruments ranking pari passu with ordinary shares",IF(OR(ISNUMBER(SEARCH("ATLANTES",I113)),ISNUMBER(SEARCH("AZOR",I113)),ISNUMBER(SEARCH("HIPOTOTTA",I113)))=TRUE,"r0120 - Secured liabilities - collateralized part (BRRD art. 44/2/b)",IF(OR('Intragroup liabilities'!F107="P_27.1",'Intragroup liabilities'!F107="P_27.2",'Intragroup liabilities'!F107="P_24"),"r0390 - Non-financial liabilities",IF('Intragroup liabilities'!F107="P_30.1","r0170 - Employee liabilities (BRRD art. 44/2/g/i)",IF('Intragroup liabilities'!F107="P_30.3","r0390 - Non-financial liabilities",IF('Intragroup liabilities'!F107="C_36","r0511 - o/w capital instruments/share capital",IF(AND('Intragroup liabilities'!F107="P_20",IFERROR(VLOOKUP('Intragroup liabilities'!I107,'Auxiliar 210'!$B$18:$B$20,1,FALSE),0)&lt;&gt;0),"r0210 - Liabilities towards other entities of the resolution group (BRRD art. 44/2/h)",IF(AND('Intragroup liabilities'!F107="P_21",IFERROR(VLOOKUP('Intragroup liabilities'!I107,'Auxiliar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" s="10" t="s">
        <v>153</v>
      </c>
      <c r="G113" s="10" t="str">
        <f t="shared" si="9"/>
        <v>Rank 20 - Ranking in insolvency (master scale)</v>
      </c>
      <c r="H113" s="10" t="s">
        <v>1495</v>
      </c>
      <c r="I113" s="10" t="s">
        <v>30</v>
      </c>
      <c r="J113" s="10" t="s">
        <v>164</v>
      </c>
      <c r="K113" s="10" t="s">
        <v>155</v>
      </c>
      <c r="L113" s="10" t="str">
        <f t="shared" si="10"/>
        <v>Sister</v>
      </c>
      <c r="M113" s="10" t="str">
        <f>IF(OR('Intragroup liabilities'!W107="x",'Intragroup liabilities'!W107="E"),"true","false")</f>
        <v>true</v>
      </c>
      <c r="N113" s="10" t="s">
        <v>470</v>
      </c>
      <c r="O113" s="10" t="s">
        <v>471</v>
      </c>
      <c r="P113" s="11">
        <v>0</v>
      </c>
      <c r="Q113" s="11">
        <f>IF('Intragroup liabilities'!E107="",0,'Intragroup liabilities'!E107)</f>
        <v>0.03</v>
      </c>
      <c r="R113" s="10" t="str">
        <f>+IF('Intragroup liabilities'!C107="EURO","Euro",IF('Intragroup liabilities'!C107="LIBRA INGLESA"," US Dollar",""))</f>
        <v>Euro</v>
      </c>
      <c r="S113" s="10" t="str">
        <f>IF(OR('Intragroup liabilities'!F107="P_20",'Intragroup liabilities'!F107="P_21"),'Intragroup liabilities'!M107,CONCATENATE(RIGHT('Intragroup liabilities'!T107,4),"-",LEFT(RIGHT('Intragroup liabilities'!T107,7),2),"-",LEFT('Intragroup liabilities'!T107,2)))</f>
        <v>--</v>
      </c>
      <c r="T113" s="20" t="str">
        <f t="shared" si="11"/>
        <v/>
      </c>
      <c r="U113" s="20" t="str">
        <f>IF(OR('Intragroup liabilities'!F107="P_20",'Intragroup liabilities'!F107="P_21"),'T 03.01'!T113,CONCATENATE(RIGHT('Intragroup liabilities'!U107,4),"-",LEFT(RIGHT('Intragroup liabilities'!U107,7),2),"-",LEFT('Intragroup liabilities'!U107,2)))</f>
        <v>--</v>
      </c>
      <c r="V113" s="10" t="str">
        <f t="shared" si="12"/>
        <v>Secured</v>
      </c>
      <c r="W113" s="10">
        <v>0</v>
      </c>
      <c r="X113" s="10" t="s">
        <v>83</v>
      </c>
      <c r="Y113" s="10" t="str">
        <f t="shared" si="13"/>
        <v>Non-structured/Vanilla</v>
      </c>
      <c r="Z113" s="10"/>
      <c r="AA113" s="10" t="str">
        <f>IF('Intragroup liabilities'!Q107="GF2","Grandfathered T2",IF('Intragroup liabilities'!Q107="CET1","CET1","No"))</f>
        <v>No</v>
      </c>
      <c r="AB113" s="10">
        <f>IF('Intragroup liabilities'!R107="",0,'Intragroup liabilities'!R107)</f>
        <v>0</v>
      </c>
      <c r="AC113"/>
    </row>
    <row r="114" spans="3:29" ht="35.25" thickBot="1" x14ac:dyDescent="0.5">
      <c r="C114" s="17">
        <f t="shared" si="8"/>
        <v>999</v>
      </c>
      <c r="D114" s="18">
        <f t="shared" si="14"/>
        <v>107</v>
      </c>
      <c r="E114" s="10" t="str">
        <f>IF(AND(I114="SANTANDER TOTTA, SGPS, SA",'Intragroup liabilities'!F108="P_22"),"r0531 - o/w (part of) subordinated liabilities recognised as own funds",IF(AND(I114="Totta Seguros - Comp. Seg. Vida, SA.",'Intragroup liabilities'!F108="P_22"),"r0350 - Structured notes",IF(AND(AA114&lt;&gt;"No",'Intragroup liabilities'!F108="P_23"),"r0531 - o/w (part of) subordinated liabilities recognised as own funds",IF(AND(AA114="No",'Intragroup liabilities'!F108="P_23"),"r0120 - Secured liabilities - collateralized part (BRRD art. 44/2/b)",IF('Intragroup liabilities'!F108="C_31","r0511 - o/w capital instruments/share capital",IF('Intragroup liabilities'!F108="C_32","r0511 - o/w capital instruments/share capital",IF('Intragroup liabilities'!F108="C_33","r0512 - o/w instruments ranking pari passu with ordinary shares",IF(OR(ISNUMBER(SEARCH("ATLANTES",I114)),ISNUMBER(SEARCH("AZOR",I114)),ISNUMBER(SEARCH("HIPOTOTTA",I114)))=TRUE,"r0120 - Secured liabilities - collateralized part (BRRD art. 44/2/b)",IF(OR('Intragroup liabilities'!F108="P_27.1",'Intragroup liabilities'!F108="P_27.2",'Intragroup liabilities'!F108="P_24"),"r0390 - Non-financial liabilities",IF('Intragroup liabilities'!F108="P_30.1","r0170 - Employee liabilities (BRRD art. 44/2/g/i)",IF('Intragroup liabilities'!F108="P_30.3","r0390 - Non-financial liabilities",IF('Intragroup liabilities'!F108="C_36","r0511 - o/w capital instruments/share capital",IF(AND('Intragroup liabilities'!F108="P_20",IFERROR(VLOOKUP('Intragroup liabilities'!I108,'Auxiliar 210'!$B$18:$B$20,1,FALSE),0)&lt;&gt;0),"r0210 - Liabilities towards other entities of the resolution group (BRRD art. 44/2/h)",IF(AND('Intragroup liabilities'!F108="P_21",IFERROR(VLOOKUP('Intragroup liabilities'!I108,'Auxiliar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" s="10" t="s">
        <v>153</v>
      </c>
      <c r="G114" s="10" t="str">
        <f t="shared" si="9"/>
        <v>Rank 20 - Ranking in insolvency (master scale)</v>
      </c>
      <c r="H114" s="10" t="s">
        <v>1381</v>
      </c>
      <c r="I114" s="10" t="s">
        <v>30</v>
      </c>
      <c r="J114" s="10" t="s">
        <v>164</v>
      </c>
      <c r="K114" s="10" t="s">
        <v>155</v>
      </c>
      <c r="L114" s="10" t="str">
        <f t="shared" si="10"/>
        <v>Sister</v>
      </c>
      <c r="M114" s="10" t="str">
        <f>IF(OR('Intragroup liabilities'!W108="x",'Intragroup liabilities'!W108="E"),"true","false")</f>
        <v>true</v>
      </c>
      <c r="N114" s="10" t="s">
        <v>470</v>
      </c>
      <c r="O114" s="10" t="s">
        <v>471</v>
      </c>
      <c r="P114" s="11">
        <v>177.56</v>
      </c>
      <c r="Q114" s="11">
        <f>IF('Intragroup liabilities'!E108="",0,'Intragroup liabilities'!E108)</f>
        <v>0</v>
      </c>
      <c r="R114" s="10" t="str">
        <f>+IF('Intragroup liabilities'!C108="EURO","Euro",IF('Intragroup liabilities'!C108="LIBRA INGLESA"," US Dollar",""))</f>
        <v>Euro</v>
      </c>
      <c r="S114" s="10" t="str">
        <f>IF(OR('Intragroup liabilities'!F108="P_20",'Intragroup liabilities'!F108="P_21"),'Intragroup liabilities'!M108,CONCATENATE(RIGHT('Intragroup liabilities'!T108,4),"-",LEFT(RIGHT('Intragroup liabilities'!T108,7),2),"-",LEFT('Intragroup liabilities'!T108,2)))</f>
        <v>--</v>
      </c>
      <c r="T114" s="20" t="str">
        <f t="shared" si="11"/>
        <v/>
      </c>
      <c r="U114" s="20" t="str">
        <f>IF(OR('Intragroup liabilities'!F108="P_20",'Intragroup liabilities'!F108="P_21"),'T 03.01'!T114,CONCATENATE(RIGHT('Intragroup liabilities'!U108,4),"-",LEFT(RIGHT('Intragroup liabilities'!U108,7),2),"-",LEFT('Intragroup liabilities'!U108,2)))</f>
        <v>--</v>
      </c>
      <c r="V114" s="10" t="str">
        <f t="shared" si="12"/>
        <v>Secured</v>
      </c>
      <c r="W114" s="10">
        <v>0</v>
      </c>
      <c r="X114" s="10" t="s">
        <v>83</v>
      </c>
      <c r="Y114" s="10" t="str">
        <f t="shared" si="13"/>
        <v>Non-structured/Vanilla</v>
      </c>
      <c r="Z114" s="10"/>
      <c r="AA114" s="10" t="str">
        <f>IF('Intragroup liabilities'!Q108="GF2","Grandfathered T2",IF('Intragroup liabilities'!Q108="CET1","CET1","No"))</f>
        <v>No</v>
      </c>
      <c r="AB114" s="10">
        <f>IF('Intragroup liabilities'!R108="",0,'Intragroup liabilities'!R108)</f>
        <v>0</v>
      </c>
      <c r="AC114"/>
    </row>
    <row r="115" spans="3:29" ht="35.25" thickBot="1" x14ac:dyDescent="0.5">
      <c r="C115" s="17">
        <f t="shared" si="8"/>
        <v>999</v>
      </c>
      <c r="D115" s="18">
        <f t="shared" si="14"/>
        <v>108</v>
      </c>
      <c r="E115" s="10" t="str">
        <f>IF(AND(I115="SANTANDER TOTTA, SGPS, SA",'Intragroup liabilities'!F109="P_22"),"r0531 - o/w (part of) subordinated liabilities recognised as own funds",IF(AND(I115="Totta Seguros - Comp. Seg. Vida, SA.",'Intragroup liabilities'!F109="P_22"),"r0350 - Structured notes",IF(AND(AA115&lt;&gt;"No",'Intragroup liabilities'!F109="P_23"),"r0531 - o/w (part of) subordinated liabilities recognised as own funds",IF(AND(AA115="No",'Intragroup liabilities'!F109="P_23"),"r0120 - Secured liabilities - collateralized part (BRRD art. 44/2/b)",IF('Intragroup liabilities'!F109="C_31","r0511 - o/w capital instruments/share capital",IF('Intragroup liabilities'!F109="C_32","r0511 - o/w capital instruments/share capital",IF('Intragroup liabilities'!F109="C_33","r0512 - o/w instruments ranking pari passu with ordinary shares",IF(OR(ISNUMBER(SEARCH("ATLANTES",I115)),ISNUMBER(SEARCH("AZOR",I115)),ISNUMBER(SEARCH("HIPOTOTTA",I115)))=TRUE,"r0120 - Secured liabilities - collateralized part (BRRD art. 44/2/b)",IF(OR('Intragroup liabilities'!F109="P_27.1",'Intragroup liabilities'!F109="P_27.2",'Intragroup liabilities'!F109="P_24"),"r0390 - Non-financial liabilities",IF('Intragroup liabilities'!F109="P_30.1","r0170 - Employee liabilities (BRRD art. 44/2/g/i)",IF('Intragroup liabilities'!F109="P_30.3","r0390 - Non-financial liabilities",IF('Intragroup liabilities'!F109="C_36","r0511 - o/w capital instruments/share capital",IF(AND('Intragroup liabilities'!F109="P_20",IFERROR(VLOOKUP('Intragroup liabilities'!I109,'Auxiliar 210'!$B$18:$B$20,1,FALSE),0)&lt;&gt;0),"r0210 - Liabilities towards other entities of the resolution group (BRRD art. 44/2/h)",IF(AND('Intragroup liabilities'!F109="P_21",IFERROR(VLOOKUP('Intragroup liabilities'!I109,'Auxiliar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" s="10" t="s">
        <v>153</v>
      </c>
      <c r="G115" s="10" t="str">
        <f t="shared" si="9"/>
        <v>Rank 20 - Ranking in insolvency (master scale)</v>
      </c>
      <c r="H115" s="10" t="s">
        <v>362</v>
      </c>
      <c r="I115" s="10" t="s">
        <v>30</v>
      </c>
      <c r="J115" s="10" t="s">
        <v>164</v>
      </c>
      <c r="K115" s="10" t="s">
        <v>155</v>
      </c>
      <c r="L115" s="10" t="str">
        <f t="shared" si="10"/>
        <v>Sister</v>
      </c>
      <c r="M115" s="10" t="str">
        <f>IF(OR('Intragroup liabilities'!W109="x",'Intragroup liabilities'!W109="E"),"true","false")</f>
        <v>true</v>
      </c>
      <c r="N115" s="10" t="s">
        <v>470</v>
      </c>
      <c r="O115" s="10" t="s">
        <v>471</v>
      </c>
      <c r="P115" s="11">
        <v>948879.49</v>
      </c>
      <c r="Q115" s="11">
        <f>IF('Intragroup liabilities'!E109="",0,'Intragroup liabilities'!E109)</f>
        <v>1803.75</v>
      </c>
      <c r="R115" s="10" t="str">
        <f>+IF('Intragroup liabilities'!C109="EURO","Euro",IF('Intragroup liabilities'!C109="LIBRA INGLESA"," US Dollar",""))</f>
        <v>Euro</v>
      </c>
      <c r="S115" s="10" t="str">
        <f>IF(OR('Intragroup liabilities'!F109="P_20",'Intragroup liabilities'!F109="P_21"),'Intragroup liabilities'!M109,CONCATENATE(RIGHT('Intragroup liabilities'!T109,4),"-",LEFT(RIGHT('Intragroup liabilities'!T109,7),2),"-",LEFT('Intragroup liabilities'!T109,2)))</f>
        <v>--</v>
      </c>
      <c r="T115" s="20" t="str">
        <f t="shared" si="11"/>
        <v/>
      </c>
      <c r="U115" s="20" t="str">
        <f>IF(OR('Intragroup liabilities'!F109="P_20",'Intragroup liabilities'!F109="P_21"),'T 03.01'!T115,CONCATENATE(RIGHT('Intragroup liabilities'!U109,4),"-",LEFT(RIGHT('Intragroup liabilities'!U109,7),2),"-",LEFT('Intragroup liabilities'!U109,2)))</f>
        <v>--</v>
      </c>
      <c r="V115" s="10" t="str">
        <f t="shared" si="12"/>
        <v>Secured</v>
      </c>
      <c r="W115" s="10">
        <v>0</v>
      </c>
      <c r="X115" s="10" t="s">
        <v>83</v>
      </c>
      <c r="Y115" s="10" t="str">
        <f t="shared" si="13"/>
        <v>Non-structured/Vanilla</v>
      </c>
      <c r="Z115" s="10"/>
      <c r="AA115" s="10" t="str">
        <f>IF('Intragroup liabilities'!Q109="GF2","Grandfathered T2",IF('Intragroup liabilities'!Q109="CET1","CET1","No"))</f>
        <v>No</v>
      </c>
      <c r="AB115" s="10">
        <f>IF('Intragroup liabilities'!R109="",0,'Intragroup liabilities'!R109)</f>
        <v>0</v>
      </c>
      <c r="AC115"/>
    </row>
    <row r="116" spans="3:29" ht="35.25" thickBot="1" x14ac:dyDescent="0.5">
      <c r="C116" s="17">
        <f t="shared" si="8"/>
        <v>999</v>
      </c>
      <c r="D116" s="18">
        <f t="shared" si="14"/>
        <v>109</v>
      </c>
      <c r="E116" s="10" t="str">
        <f>IF(AND(I116="SANTANDER TOTTA, SGPS, SA",'Intragroup liabilities'!F110="P_22"),"r0531 - o/w (part of) subordinated liabilities recognised as own funds",IF(AND(I116="Totta Seguros - Comp. Seg. Vida, SA.",'Intragroup liabilities'!F110="P_22"),"r0350 - Structured notes",IF(AND(AA116&lt;&gt;"No",'Intragroup liabilities'!F110="P_23"),"r0531 - o/w (part of) subordinated liabilities recognised as own funds",IF(AND(AA116="No",'Intragroup liabilities'!F110="P_23"),"r0120 - Secured liabilities - collateralized part (BRRD art. 44/2/b)",IF('Intragroup liabilities'!F110="C_31","r0511 - o/w capital instruments/share capital",IF('Intragroup liabilities'!F110="C_32","r0511 - o/w capital instruments/share capital",IF('Intragroup liabilities'!F110="C_33","r0512 - o/w instruments ranking pari passu with ordinary shares",IF(OR(ISNUMBER(SEARCH("ATLANTES",I116)),ISNUMBER(SEARCH("AZOR",I116)),ISNUMBER(SEARCH("HIPOTOTTA",I116)))=TRUE,"r0120 - Secured liabilities - collateralized part (BRRD art. 44/2/b)",IF(OR('Intragroup liabilities'!F110="P_27.1",'Intragroup liabilities'!F110="P_27.2",'Intragroup liabilities'!F110="P_24"),"r0390 - Non-financial liabilities",IF('Intragroup liabilities'!F110="P_30.1","r0170 - Employee liabilities (BRRD art. 44/2/g/i)",IF('Intragroup liabilities'!F110="P_30.3","r0390 - Non-financial liabilities",IF('Intragroup liabilities'!F110="C_36","r0511 - o/w capital instruments/share capital",IF(AND('Intragroup liabilities'!F110="P_20",IFERROR(VLOOKUP('Intragroup liabilities'!I110,'Auxiliar 210'!$B$18:$B$20,1,FALSE),0)&lt;&gt;0),"r0210 - Liabilities towards other entities of the resolution group (BRRD art. 44/2/h)",IF(AND('Intragroup liabilities'!F110="P_21",IFERROR(VLOOKUP('Intragroup liabilities'!I110,'Auxiliar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" s="10" t="s">
        <v>153</v>
      </c>
      <c r="G116" s="10" t="str">
        <f t="shared" si="9"/>
        <v>Rank 20 - Ranking in insolvency (master scale)</v>
      </c>
      <c r="H116" s="10" t="s">
        <v>189</v>
      </c>
      <c r="I116" s="10" t="s">
        <v>30</v>
      </c>
      <c r="J116" s="10" t="s">
        <v>164</v>
      </c>
      <c r="K116" s="10" t="s">
        <v>155</v>
      </c>
      <c r="L116" s="10" t="str">
        <f t="shared" si="10"/>
        <v>Sister</v>
      </c>
      <c r="M116" s="10" t="str">
        <f>IF(OR('Intragroup liabilities'!W110="x",'Intragroup liabilities'!W110="E"),"true","false")</f>
        <v>true</v>
      </c>
      <c r="N116" s="10" t="s">
        <v>470</v>
      </c>
      <c r="O116" s="10" t="s">
        <v>471</v>
      </c>
      <c r="P116" s="11">
        <v>471228.85</v>
      </c>
      <c r="Q116" s="11">
        <f>IF('Intragroup liabilities'!E110="",0,'Intragroup liabilities'!E110)</f>
        <v>690.51</v>
      </c>
      <c r="R116" s="10" t="str">
        <f>+IF('Intragroup liabilities'!C110="EURO","Euro",IF('Intragroup liabilities'!C110="LIBRA INGLESA"," US Dollar",""))</f>
        <v>Euro</v>
      </c>
      <c r="S116" s="10" t="str">
        <f>IF(OR('Intragroup liabilities'!F110="P_20",'Intragroup liabilities'!F110="P_21"),'Intragroup liabilities'!M110,CONCATENATE(RIGHT('Intragroup liabilities'!T110,4),"-",LEFT(RIGHT('Intragroup liabilities'!T110,7),2),"-",LEFT('Intragroup liabilities'!T110,2)))</f>
        <v>--</v>
      </c>
      <c r="T116" s="20" t="str">
        <f t="shared" si="11"/>
        <v/>
      </c>
      <c r="U116" s="20" t="str">
        <f>IF(OR('Intragroup liabilities'!F110="P_20",'Intragroup liabilities'!F110="P_21"),'T 03.01'!T116,CONCATENATE(RIGHT('Intragroup liabilities'!U110,4),"-",LEFT(RIGHT('Intragroup liabilities'!U110,7),2),"-",LEFT('Intragroup liabilities'!U110,2)))</f>
        <v>--</v>
      </c>
      <c r="V116" s="10" t="str">
        <f t="shared" si="12"/>
        <v>Secured</v>
      </c>
      <c r="W116" s="10">
        <v>0</v>
      </c>
      <c r="X116" s="10" t="s">
        <v>83</v>
      </c>
      <c r="Y116" s="10" t="str">
        <f t="shared" si="13"/>
        <v>Non-structured/Vanilla</v>
      </c>
      <c r="Z116" s="10"/>
      <c r="AA116" s="10" t="str">
        <f>IF('Intragroup liabilities'!Q110="GF2","Grandfathered T2",IF('Intragroup liabilities'!Q110="CET1","CET1","No"))</f>
        <v>No</v>
      </c>
      <c r="AB116" s="10">
        <f>IF('Intragroup liabilities'!R110="",0,'Intragroup liabilities'!R110)</f>
        <v>0</v>
      </c>
      <c r="AC116"/>
    </row>
    <row r="117" spans="3:29" ht="35.25" thickBot="1" x14ac:dyDescent="0.5">
      <c r="C117" s="17">
        <f t="shared" si="8"/>
        <v>999</v>
      </c>
      <c r="D117" s="18">
        <f t="shared" si="14"/>
        <v>110</v>
      </c>
      <c r="E117" s="10" t="str">
        <f>IF(AND(I117="SANTANDER TOTTA, SGPS, SA",'Intragroup liabilities'!F111="P_22"),"r0531 - o/w (part of) subordinated liabilities recognised as own funds",IF(AND(I117="Totta Seguros - Comp. Seg. Vida, SA.",'Intragroup liabilities'!F111="P_22"),"r0350 - Structured notes",IF(AND(AA117&lt;&gt;"No",'Intragroup liabilities'!F111="P_23"),"r0531 - o/w (part of) subordinated liabilities recognised as own funds",IF(AND(AA117="No",'Intragroup liabilities'!F111="P_23"),"r0120 - Secured liabilities - collateralized part (BRRD art. 44/2/b)",IF('Intragroup liabilities'!F111="C_31","r0511 - o/w capital instruments/share capital",IF('Intragroup liabilities'!F111="C_32","r0511 - o/w capital instruments/share capital",IF('Intragroup liabilities'!F111="C_33","r0512 - o/w instruments ranking pari passu with ordinary shares",IF(OR(ISNUMBER(SEARCH("ATLANTES",I117)),ISNUMBER(SEARCH("AZOR",I117)),ISNUMBER(SEARCH("HIPOTOTTA",I117)))=TRUE,"r0120 - Secured liabilities - collateralized part (BRRD art. 44/2/b)",IF(OR('Intragroup liabilities'!F111="P_27.1",'Intragroup liabilities'!F111="P_27.2",'Intragroup liabilities'!F111="P_24"),"r0390 - Non-financial liabilities",IF('Intragroup liabilities'!F111="P_30.1","r0170 - Employee liabilities (BRRD art. 44/2/g/i)",IF('Intragroup liabilities'!F111="P_30.3","r0390 - Non-financial liabilities",IF('Intragroup liabilities'!F111="C_36","r0511 - o/w capital instruments/share capital",IF(AND('Intragroup liabilities'!F111="P_20",IFERROR(VLOOKUP('Intragroup liabilities'!I111,'Auxiliar 210'!$B$18:$B$20,1,FALSE),0)&lt;&gt;0),"r0210 - Liabilities towards other entities of the resolution group (BRRD art. 44/2/h)",IF(AND('Intragroup liabilities'!F111="P_21",IFERROR(VLOOKUP('Intragroup liabilities'!I111,'Auxiliar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" s="10" t="s">
        <v>153</v>
      </c>
      <c r="G117" s="10" t="str">
        <f t="shared" si="9"/>
        <v>Rank 20 - Ranking in insolvency (master scale)</v>
      </c>
      <c r="H117" s="10" t="s">
        <v>183</v>
      </c>
      <c r="I117" s="10" t="s">
        <v>74</v>
      </c>
      <c r="J117" s="10" t="s">
        <v>170</v>
      </c>
      <c r="K117" s="10" t="s">
        <v>155</v>
      </c>
      <c r="L117" s="10" t="str">
        <f t="shared" si="10"/>
        <v>Sister</v>
      </c>
      <c r="M117" s="10" t="str">
        <f>IF(OR('Intragroup liabilities'!W111="x",'Intragroup liabilities'!W111="E"),"true","false")</f>
        <v>true</v>
      </c>
      <c r="N117" s="10" t="s">
        <v>470</v>
      </c>
      <c r="O117" s="10" t="s">
        <v>471</v>
      </c>
      <c r="P117" s="11">
        <v>41593.11</v>
      </c>
      <c r="Q117" s="11">
        <f>IF('Intragroup liabilities'!E111="",0,'Intragroup liabilities'!E111)</f>
        <v>50.1</v>
      </c>
      <c r="R117" s="10" t="str">
        <f>+IF('Intragroup liabilities'!C111="EURO","Euro",IF('Intragroup liabilities'!C111="LIBRA INGLESA"," US Dollar",""))</f>
        <v>Euro</v>
      </c>
      <c r="S117" s="10" t="str">
        <f>IF(OR('Intragroup liabilities'!F111="P_20",'Intragroup liabilities'!F111="P_21"),'Intragroup liabilities'!M111,CONCATENATE(RIGHT('Intragroup liabilities'!T111,4),"-",LEFT(RIGHT('Intragroup liabilities'!T111,7),2),"-",LEFT('Intragroup liabilities'!T111,2)))</f>
        <v>--</v>
      </c>
      <c r="T117" s="20" t="str">
        <f t="shared" si="11"/>
        <v/>
      </c>
      <c r="U117" s="20" t="str">
        <f>IF(OR('Intragroup liabilities'!F111="P_20",'Intragroup liabilities'!F111="P_21"),'T 03.01'!T117,CONCATENATE(RIGHT('Intragroup liabilities'!U111,4),"-",LEFT(RIGHT('Intragroup liabilities'!U111,7),2),"-",LEFT('Intragroup liabilities'!U111,2)))</f>
        <v>--</v>
      </c>
      <c r="V117" s="10" t="str">
        <f t="shared" si="12"/>
        <v>Secured</v>
      </c>
      <c r="W117" s="10">
        <v>0</v>
      </c>
      <c r="X117" s="10" t="s">
        <v>83</v>
      </c>
      <c r="Y117" s="10" t="str">
        <f t="shared" si="13"/>
        <v>Non-structured/Vanilla</v>
      </c>
      <c r="Z117" s="10"/>
      <c r="AA117" s="10" t="str">
        <f>IF('Intragroup liabilities'!Q111="GF2","Grandfathered T2",IF('Intragroup liabilities'!Q111="CET1","CET1","No"))</f>
        <v>No</v>
      </c>
      <c r="AB117" s="10">
        <f>IF('Intragroup liabilities'!R111="",0,'Intragroup liabilities'!R111)</f>
        <v>0</v>
      </c>
      <c r="AC117"/>
    </row>
    <row r="118" spans="3:29" ht="35.25" thickBot="1" x14ac:dyDescent="0.5">
      <c r="C118" s="17">
        <f t="shared" si="8"/>
        <v>999</v>
      </c>
      <c r="D118" s="18">
        <f t="shared" si="14"/>
        <v>111</v>
      </c>
      <c r="E118" s="10" t="str">
        <f>IF(AND(I118="SANTANDER TOTTA, SGPS, SA",'Intragroup liabilities'!F112="P_22"),"r0531 - o/w (part of) subordinated liabilities recognised as own funds",IF(AND(I118="Totta Seguros - Comp. Seg. Vida, SA.",'Intragroup liabilities'!F112="P_22"),"r0350 - Structured notes",IF(AND(AA118&lt;&gt;"No",'Intragroup liabilities'!F112="P_23"),"r0531 - o/w (part of) subordinated liabilities recognised as own funds",IF(AND(AA118="No",'Intragroup liabilities'!F112="P_23"),"r0120 - Secured liabilities - collateralized part (BRRD art. 44/2/b)",IF('Intragroup liabilities'!F112="C_31","r0511 - o/w capital instruments/share capital",IF('Intragroup liabilities'!F112="C_32","r0511 - o/w capital instruments/share capital",IF('Intragroup liabilities'!F112="C_33","r0512 - o/w instruments ranking pari passu with ordinary shares",IF(OR(ISNUMBER(SEARCH("ATLANTES",I118)),ISNUMBER(SEARCH("AZOR",I118)),ISNUMBER(SEARCH("HIPOTOTTA",I118)))=TRUE,"r0120 - Secured liabilities - collateralized part (BRRD art. 44/2/b)",IF(OR('Intragroup liabilities'!F112="P_27.1",'Intragroup liabilities'!F112="P_27.2",'Intragroup liabilities'!F112="P_24"),"r0390 - Non-financial liabilities",IF('Intragroup liabilities'!F112="P_30.1","r0170 - Employee liabilities (BRRD art. 44/2/g/i)",IF('Intragroup liabilities'!F112="P_30.3","r0390 - Non-financial liabilities",IF('Intragroup liabilities'!F112="C_36","r0511 - o/w capital instruments/share capital",IF(AND('Intragroup liabilities'!F112="P_20",IFERROR(VLOOKUP('Intragroup liabilities'!I112,'Auxiliar 210'!$B$18:$B$20,1,FALSE),0)&lt;&gt;0),"r0210 - Liabilities towards other entities of the resolution group (BRRD art. 44/2/h)",IF(AND('Intragroup liabilities'!F112="P_21",IFERROR(VLOOKUP('Intragroup liabilities'!I112,'Auxiliar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" s="10" t="s">
        <v>153</v>
      </c>
      <c r="G118" s="10" t="str">
        <f t="shared" si="9"/>
        <v>Rank 20 - Ranking in insolvency (master scale)</v>
      </c>
      <c r="H118" s="10" t="s">
        <v>1496</v>
      </c>
      <c r="I118" s="10" t="s">
        <v>30</v>
      </c>
      <c r="J118" s="10" t="s">
        <v>164</v>
      </c>
      <c r="K118" s="10" t="s">
        <v>155</v>
      </c>
      <c r="L118" s="10" t="str">
        <f t="shared" si="10"/>
        <v>Sister</v>
      </c>
      <c r="M118" s="10" t="str">
        <f>IF(OR('Intragroup liabilities'!W112="x",'Intragroup liabilities'!W112="E"),"true","false")</f>
        <v>true</v>
      </c>
      <c r="N118" s="10" t="s">
        <v>470</v>
      </c>
      <c r="O118" s="10" t="s">
        <v>471</v>
      </c>
      <c r="P118" s="11">
        <v>0</v>
      </c>
      <c r="Q118" s="11">
        <f>IF('Intragroup liabilities'!E112="",0,'Intragroup liabilities'!E112)</f>
        <v>0.84</v>
      </c>
      <c r="R118" s="10" t="str">
        <f>+IF('Intragroup liabilities'!C112="EURO","Euro",IF('Intragroup liabilities'!C112="LIBRA INGLESA"," US Dollar",""))</f>
        <v>Euro</v>
      </c>
      <c r="S118" s="10" t="str">
        <f>IF(OR('Intragroup liabilities'!F112="P_20",'Intragroup liabilities'!F112="P_21"),'Intragroup liabilities'!M112,CONCATENATE(RIGHT('Intragroup liabilities'!T112,4),"-",LEFT(RIGHT('Intragroup liabilities'!T112,7),2),"-",LEFT('Intragroup liabilities'!T112,2)))</f>
        <v>--</v>
      </c>
      <c r="T118" s="20" t="str">
        <f t="shared" si="11"/>
        <v/>
      </c>
      <c r="U118" s="20" t="str">
        <f>IF(OR('Intragroup liabilities'!F112="P_20",'Intragroup liabilities'!F112="P_21"),'T 03.01'!T118,CONCATENATE(RIGHT('Intragroup liabilities'!U112,4),"-",LEFT(RIGHT('Intragroup liabilities'!U112,7),2),"-",LEFT('Intragroup liabilities'!U112,2)))</f>
        <v>--</v>
      </c>
      <c r="V118" s="10" t="str">
        <f t="shared" si="12"/>
        <v>Secured</v>
      </c>
      <c r="W118" s="10">
        <v>0</v>
      </c>
      <c r="X118" s="10" t="s">
        <v>83</v>
      </c>
      <c r="Y118" s="10" t="str">
        <f t="shared" si="13"/>
        <v>Non-structured/Vanilla</v>
      </c>
      <c r="Z118" s="10"/>
      <c r="AA118" s="10" t="str">
        <f>IF('Intragroup liabilities'!Q112="GF2","Grandfathered T2",IF('Intragroup liabilities'!Q112="CET1","CET1","No"))</f>
        <v>No</v>
      </c>
      <c r="AB118" s="10">
        <f>IF('Intragroup liabilities'!R112="",0,'Intragroup liabilities'!R112)</f>
        <v>0</v>
      </c>
      <c r="AC118"/>
    </row>
    <row r="119" spans="3:29" ht="35.25" thickBot="1" x14ac:dyDescent="0.5">
      <c r="C119" s="17">
        <f t="shared" si="8"/>
        <v>999</v>
      </c>
      <c r="D119" s="18">
        <f t="shared" si="14"/>
        <v>112</v>
      </c>
      <c r="E119" s="10" t="str">
        <f>IF(AND(I119="SANTANDER TOTTA, SGPS, SA",'Intragroup liabilities'!F113="P_22"),"r0531 - o/w (part of) subordinated liabilities recognised as own funds",IF(AND(I119="Totta Seguros - Comp. Seg. Vida, SA.",'Intragroup liabilities'!F113="P_22"),"r0350 - Structured notes",IF(AND(AA119&lt;&gt;"No",'Intragroup liabilities'!F113="P_23"),"r0531 - o/w (part of) subordinated liabilities recognised as own funds",IF(AND(AA119="No",'Intragroup liabilities'!F113="P_23"),"r0120 - Secured liabilities - collateralized part (BRRD art. 44/2/b)",IF('Intragroup liabilities'!F113="C_31","r0511 - o/w capital instruments/share capital",IF('Intragroup liabilities'!F113="C_32","r0511 - o/w capital instruments/share capital",IF('Intragroup liabilities'!F113="C_33","r0512 - o/w instruments ranking pari passu with ordinary shares",IF(OR(ISNUMBER(SEARCH("ATLANTES",I119)),ISNUMBER(SEARCH("AZOR",I119)),ISNUMBER(SEARCH("HIPOTOTTA",I119)))=TRUE,"r0120 - Secured liabilities - collateralized part (BRRD art. 44/2/b)",IF(OR('Intragroup liabilities'!F113="P_27.1",'Intragroup liabilities'!F113="P_27.2",'Intragroup liabilities'!F113="P_24"),"r0390 - Non-financial liabilities",IF('Intragroup liabilities'!F113="P_30.1","r0170 - Employee liabilities (BRRD art. 44/2/g/i)",IF('Intragroup liabilities'!F113="P_30.3","r0390 - Non-financial liabilities",IF('Intragroup liabilities'!F113="C_36","r0511 - o/w capital instruments/share capital",IF(AND('Intragroup liabilities'!F113="P_20",IFERROR(VLOOKUP('Intragroup liabilities'!I113,'Auxiliar 210'!$B$18:$B$20,1,FALSE),0)&lt;&gt;0),"r0210 - Liabilities towards other entities of the resolution group (BRRD art. 44/2/h)",IF(AND('Intragroup liabilities'!F113="P_21",IFERROR(VLOOKUP('Intragroup liabilities'!I113,'Auxiliar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" s="10" t="s">
        <v>153</v>
      </c>
      <c r="G119" s="10" t="str">
        <f t="shared" si="9"/>
        <v>Rank 20 - Ranking in insolvency (master scale)</v>
      </c>
      <c r="H119" s="10" t="s">
        <v>302</v>
      </c>
      <c r="I119" s="10" t="s">
        <v>74</v>
      </c>
      <c r="J119" s="10" t="s">
        <v>170</v>
      </c>
      <c r="K119" s="10" t="s">
        <v>155</v>
      </c>
      <c r="L119" s="10" t="str">
        <f t="shared" si="10"/>
        <v>Sister</v>
      </c>
      <c r="M119" s="10" t="str">
        <f>IF(OR('Intragroup liabilities'!W113="x",'Intragroup liabilities'!W113="E"),"true","false")</f>
        <v>true</v>
      </c>
      <c r="N119" s="10" t="s">
        <v>470</v>
      </c>
      <c r="O119" s="10" t="s">
        <v>471</v>
      </c>
      <c r="P119" s="11">
        <v>51870.32</v>
      </c>
      <c r="Q119" s="11">
        <f>IF('Intragroup liabilities'!E113="",0,'Intragroup liabilities'!E113)</f>
        <v>58.99</v>
      </c>
      <c r="R119" s="10" t="str">
        <f>+IF('Intragroup liabilities'!C113="EURO","Euro",IF('Intragroup liabilities'!C113="LIBRA INGLESA"," US Dollar",""))</f>
        <v>Euro</v>
      </c>
      <c r="S119" s="10" t="str">
        <f>IF(OR('Intragroup liabilities'!F113="P_20",'Intragroup liabilities'!F113="P_21"),'Intragroup liabilities'!M113,CONCATENATE(RIGHT('Intragroup liabilities'!T113,4),"-",LEFT(RIGHT('Intragroup liabilities'!T113,7),2),"-",LEFT('Intragroup liabilities'!T113,2)))</f>
        <v>--</v>
      </c>
      <c r="T119" s="20" t="str">
        <f t="shared" si="11"/>
        <v/>
      </c>
      <c r="U119" s="20" t="str">
        <f>IF(OR('Intragroup liabilities'!F113="P_20",'Intragroup liabilities'!F113="P_21"),'T 03.01'!T119,CONCATENATE(RIGHT('Intragroup liabilities'!U113,4),"-",LEFT(RIGHT('Intragroup liabilities'!U113,7),2),"-",LEFT('Intragroup liabilities'!U113,2)))</f>
        <v>--</v>
      </c>
      <c r="V119" s="10" t="str">
        <f t="shared" si="12"/>
        <v>Secured</v>
      </c>
      <c r="W119" s="10">
        <v>0</v>
      </c>
      <c r="X119" s="10" t="s">
        <v>83</v>
      </c>
      <c r="Y119" s="10" t="str">
        <f t="shared" si="13"/>
        <v>Non-structured/Vanilla</v>
      </c>
      <c r="Z119" s="10"/>
      <c r="AA119" s="10" t="str">
        <f>IF('Intragroup liabilities'!Q113="GF2","Grandfathered T2",IF('Intragroup liabilities'!Q113="CET1","CET1","No"))</f>
        <v>No</v>
      </c>
      <c r="AB119" s="10">
        <f>IF('Intragroup liabilities'!R113="",0,'Intragroup liabilities'!R113)</f>
        <v>0</v>
      </c>
      <c r="AC119"/>
    </row>
    <row r="120" spans="3:29" ht="35.25" thickBot="1" x14ac:dyDescent="0.5">
      <c r="C120" s="17">
        <f t="shared" si="8"/>
        <v>999</v>
      </c>
      <c r="D120" s="18">
        <f t="shared" si="14"/>
        <v>113</v>
      </c>
      <c r="E120" s="10" t="str">
        <f>IF(AND(I120="SANTANDER TOTTA, SGPS, SA",'Intragroup liabilities'!F114="P_22"),"r0531 - o/w (part of) subordinated liabilities recognised as own funds",IF(AND(I120="Totta Seguros - Comp. Seg. Vida, SA.",'Intragroup liabilities'!F114="P_22"),"r0350 - Structured notes",IF(AND(AA120&lt;&gt;"No",'Intragroup liabilities'!F114="P_23"),"r0531 - o/w (part of) subordinated liabilities recognised as own funds",IF(AND(AA120="No",'Intragroup liabilities'!F114="P_23"),"r0120 - Secured liabilities - collateralized part (BRRD art. 44/2/b)",IF('Intragroup liabilities'!F114="C_31","r0511 - o/w capital instruments/share capital",IF('Intragroup liabilities'!F114="C_32","r0511 - o/w capital instruments/share capital",IF('Intragroup liabilities'!F114="C_33","r0512 - o/w instruments ranking pari passu with ordinary shares",IF(OR(ISNUMBER(SEARCH("ATLANTES",I120)),ISNUMBER(SEARCH("AZOR",I120)),ISNUMBER(SEARCH("HIPOTOTTA",I120)))=TRUE,"r0120 - Secured liabilities - collateralized part (BRRD art. 44/2/b)",IF(OR('Intragroup liabilities'!F114="P_27.1",'Intragroup liabilities'!F114="P_27.2",'Intragroup liabilities'!F114="P_24"),"r0390 - Non-financial liabilities",IF('Intragroup liabilities'!F114="P_30.1","r0170 - Employee liabilities (BRRD art. 44/2/g/i)",IF('Intragroup liabilities'!F114="P_30.3","r0390 - Non-financial liabilities",IF('Intragroup liabilities'!F114="C_36","r0511 - o/w capital instruments/share capital",IF(AND('Intragroup liabilities'!F114="P_20",IFERROR(VLOOKUP('Intragroup liabilities'!I114,'Auxiliar 210'!$B$18:$B$20,1,FALSE),0)&lt;&gt;0),"r0210 - Liabilities towards other entities of the resolution group (BRRD art. 44/2/h)",IF(AND('Intragroup liabilities'!F114="P_21",IFERROR(VLOOKUP('Intragroup liabilities'!I114,'Auxiliar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0" s="10" t="s">
        <v>153</v>
      </c>
      <c r="G120" s="10" t="str">
        <f t="shared" si="9"/>
        <v>Rank 20 - Ranking in insolvency (master scale)</v>
      </c>
      <c r="H120" s="10" t="s">
        <v>264</v>
      </c>
      <c r="I120" s="10" t="s">
        <v>30</v>
      </c>
      <c r="J120" s="10" t="s">
        <v>164</v>
      </c>
      <c r="K120" s="10" t="s">
        <v>155</v>
      </c>
      <c r="L120" s="10" t="str">
        <f t="shared" si="10"/>
        <v>Sister</v>
      </c>
      <c r="M120" s="10" t="str">
        <f>IF(OR('Intragroup liabilities'!W114="x",'Intragroup liabilities'!W114="E"),"true","false")</f>
        <v>true</v>
      </c>
      <c r="N120" s="10" t="s">
        <v>470</v>
      </c>
      <c r="O120" s="10" t="s">
        <v>471</v>
      </c>
      <c r="P120" s="11">
        <v>125792.27</v>
      </c>
      <c r="Q120" s="11">
        <f>IF('Intragroup liabilities'!E114="",0,'Intragroup liabilities'!E114)</f>
        <v>203.88</v>
      </c>
      <c r="R120" s="10" t="str">
        <f>+IF('Intragroup liabilities'!C114="EURO","Euro",IF('Intragroup liabilities'!C114="LIBRA INGLESA"," US Dollar",""))</f>
        <v>Euro</v>
      </c>
      <c r="S120" s="10" t="str">
        <f>IF(OR('Intragroup liabilities'!F114="P_20",'Intragroup liabilities'!F114="P_21"),'Intragroup liabilities'!M114,CONCATENATE(RIGHT('Intragroup liabilities'!T114,4),"-",LEFT(RIGHT('Intragroup liabilities'!T114,7),2),"-",LEFT('Intragroup liabilities'!T114,2)))</f>
        <v>--</v>
      </c>
      <c r="T120" s="20" t="str">
        <f t="shared" si="11"/>
        <v/>
      </c>
      <c r="U120" s="20" t="str">
        <f>IF(OR('Intragroup liabilities'!F114="P_20",'Intragroup liabilities'!F114="P_21"),'T 03.01'!T120,CONCATENATE(RIGHT('Intragroup liabilities'!U114,4),"-",LEFT(RIGHT('Intragroup liabilities'!U114,7),2),"-",LEFT('Intragroup liabilities'!U114,2)))</f>
        <v>--</v>
      </c>
      <c r="V120" s="10" t="str">
        <f t="shared" si="12"/>
        <v>Secured</v>
      </c>
      <c r="W120" s="10">
        <v>0</v>
      </c>
      <c r="X120" s="10" t="s">
        <v>83</v>
      </c>
      <c r="Y120" s="10" t="str">
        <f t="shared" si="13"/>
        <v>Non-structured/Vanilla</v>
      </c>
      <c r="Z120" s="10"/>
      <c r="AA120" s="10" t="str">
        <f>IF('Intragroup liabilities'!Q114="GF2","Grandfathered T2",IF('Intragroup liabilities'!Q114="CET1","CET1","No"))</f>
        <v>No</v>
      </c>
      <c r="AB120" s="10">
        <f>IF('Intragroup liabilities'!R114="",0,'Intragroup liabilities'!R114)</f>
        <v>0</v>
      </c>
      <c r="AC120"/>
    </row>
    <row r="121" spans="3:29" ht="35.25" thickBot="1" x14ac:dyDescent="0.5">
      <c r="C121" s="17">
        <f t="shared" si="8"/>
        <v>999</v>
      </c>
      <c r="D121" s="18">
        <f t="shared" si="14"/>
        <v>114</v>
      </c>
      <c r="E121" s="10" t="str">
        <f>IF(AND(I121="SANTANDER TOTTA, SGPS, SA",'Intragroup liabilities'!F115="P_22"),"r0531 - o/w (part of) subordinated liabilities recognised as own funds",IF(AND(I121="Totta Seguros - Comp. Seg. Vida, SA.",'Intragroup liabilities'!F115="P_22"),"r0350 - Structured notes",IF(AND(AA121&lt;&gt;"No",'Intragroup liabilities'!F115="P_23"),"r0531 - o/w (part of) subordinated liabilities recognised as own funds",IF(AND(AA121="No",'Intragroup liabilities'!F115="P_23"),"r0120 - Secured liabilities - collateralized part (BRRD art. 44/2/b)",IF('Intragroup liabilities'!F115="C_31","r0511 - o/w capital instruments/share capital",IF('Intragroup liabilities'!F115="C_32","r0511 - o/w capital instruments/share capital",IF('Intragroup liabilities'!F115="C_33","r0512 - o/w instruments ranking pari passu with ordinary shares",IF(OR(ISNUMBER(SEARCH("ATLANTES",I121)),ISNUMBER(SEARCH("AZOR",I121)),ISNUMBER(SEARCH("HIPOTOTTA",I121)))=TRUE,"r0120 - Secured liabilities - collateralized part (BRRD art. 44/2/b)",IF(OR('Intragroup liabilities'!F115="P_27.1",'Intragroup liabilities'!F115="P_27.2",'Intragroup liabilities'!F115="P_24"),"r0390 - Non-financial liabilities",IF('Intragroup liabilities'!F115="P_30.1","r0170 - Employee liabilities (BRRD art. 44/2/g/i)",IF('Intragroup liabilities'!F115="P_30.3","r0390 - Non-financial liabilities",IF('Intragroup liabilities'!F115="C_36","r0511 - o/w capital instruments/share capital",IF(AND('Intragroup liabilities'!F115="P_20",IFERROR(VLOOKUP('Intragroup liabilities'!I115,'Auxiliar 210'!$B$18:$B$20,1,FALSE),0)&lt;&gt;0),"r0210 - Liabilities towards other entities of the resolution group (BRRD art. 44/2/h)",IF(AND('Intragroup liabilities'!F115="P_21",IFERROR(VLOOKUP('Intragroup liabilities'!I115,'Auxiliar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" s="10" t="s">
        <v>153</v>
      </c>
      <c r="G121" s="10" t="str">
        <f t="shared" si="9"/>
        <v>Rank 20 - Ranking in insolvency (master scale)</v>
      </c>
      <c r="H121" s="10" t="s">
        <v>1440</v>
      </c>
      <c r="I121" s="10" t="s">
        <v>30</v>
      </c>
      <c r="J121" s="10" t="s">
        <v>164</v>
      </c>
      <c r="K121" s="10" t="s">
        <v>155</v>
      </c>
      <c r="L121" s="10" t="str">
        <f t="shared" si="10"/>
        <v>Sister</v>
      </c>
      <c r="M121" s="10" t="str">
        <f>IF(OR('Intragroup liabilities'!W115="x",'Intragroup liabilities'!W115="E"),"true","false")</f>
        <v>true</v>
      </c>
      <c r="N121" s="10" t="s">
        <v>470</v>
      </c>
      <c r="O121" s="10" t="s">
        <v>471</v>
      </c>
      <c r="P121" s="11">
        <v>126.61</v>
      </c>
      <c r="Q121" s="11">
        <f>IF('Intragroup liabilities'!E115="",0,'Intragroup liabilities'!E115)</f>
        <v>0</v>
      </c>
      <c r="R121" s="10" t="str">
        <f>+IF('Intragroup liabilities'!C115="EURO","Euro",IF('Intragroup liabilities'!C115="LIBRA INGLESA"," US Dollar",""))</f>
        <v>Euro</v>
      </c>
      <c r="S121" s="10" t="str">
        <f>IF(OR('Intragroup liabilities'!F115="P_20",'Intragroup liabilities'!F115="P_21"),'Intragroup liabilities'!M115,CONCATENATE(RIGHT('Intragroup liabilities'!T115,4),"-",LEFT(RIGHT('Intragroup liabilities'!T115,7),2),"-",LEFT('Intragroup liabilities'!T115,2)))</f>
        <v>--</v>
      </c>
      <c r="T121" s="20" t="str">
        <f t="shared" si="11"/>
        <v/>
      </c>
      <c r="U121" s="20" t="str">
        <f>IF(OR('Intragroup liabilities'!F115="P_20",'Intragroup liabilities'!F115="P_21"),'T 03.01'!T121,CONCATENATE(RIGHT('Intragroup liabilities'!U115,4),"-",LEFT(RIGHT('Intragroup liabilities'!U115,7),2),"-",LEFT('Intragroup liabilities'!U115,2)))</f>
        <v>--</v>
      </c>
      <c r="V121" s="10" t="str">
        <f t="shared" si="12"/>
        <v>Secured</v>
      </c>
      <c r="W121" s="10">
        <v>0</v>
      </c>
      <c r="X121" s="10" t="s">
        <v>83</v>
      </c>
      <c r="Y121" s="10" t="str">
        <f t="shared" si="13"/>
        <v>Non-structured/Vanilla</v>
      </c>
      <c r="Z121" s="10"/>
      <c r="AA121" s="10" t="str">
        <f>IF('Intragroup liabilities'!Q115="GF2","Grandfathered T2",IF('Intragroup liabilities'!Q115="CET1","CET1","No"))</f>
        <v>No</v>
      </c>
      <c r="AB121" s="10">
        <f>IF('Intragroup liabilities'!R115="",0,'Intragroup liabilities'!R115)</f>
        <v>0</v>
      </c>
      <c r="AC121"/>
    </row>
    <row r="122" spans="3:29" ht="35.25" thickBot="1" x14ac:dyDescent="0.5">
      <c r="C122" s="17">
        <f t="shared" si="8"/>
        <v>999</v>
      </c>
      <c r="D122" s="18">
        <f t="shared" si="14"/>
        <v>115</v>
      </c>
      <c r="E122" s="10" t="str">
        <f>IF(AND(I122="SANTANDER TOTTA, SGPS, SA",'Intragroup liabilities'!F116="P_22"),"r0531 - o/w (part of) subordinated liabilities recognised as own funds",IF(AND(I122="Totta Seguros - Comp. Seg. Vida, SA.",'Intragroup liabilities'!F116="P_22"),"r0350 - Structured notes",IF(AND(AA122&lt;&gt;"No",'Intragroup liabilities'!F116="P_23"),"r0531 - o/w (part of) subordinated liabilities recognised as own funds",IF(AND(AA122="No",'Intragroup liabilities'!F116="P_23"),"r0120 - Secured liabilities - collateralized part (BRRD art. 44/2/b)",IF('Intragroup liabilities'!F116="C_31","r0511 - o/w capital instruments/share capital",IF('Intragroup liabilities'!F116="C_32","r0511 - o/w capital instruments/share capital",IF('Intragroup liabilities'!F116="C_33","r0512 - o/w instruments ranking pari passu with ordinary shares",IF(OR(ISNUMBER(SEARCH("ATLANTES",I122)),ISNUMBER(SEARCH("AZOR",I122)),ISNUMBER(SEARCH("HIPOTOTTA",I122)))=TRUE,"r0120 - Secured liabilities - collateralized part (BRRD art. 44/2/b)",IF(OR('Intragroup liabilities'!F116="P_27.1",'Intragroup liabilities'!F116="P_27.2",'Intragroup liabilities'!F116="P_24"),"r0390 - Non-financial liabilities",IF('Intragroup liabilities'!F116="P_30.1","r0170 - Employee liabilities (BRRD art. 44/2/g/i)",IF('Intragroup liabilities'!F116="P_30.3","r0390 - Non-financial liabilities",IF('Intragroup liabilities'!F116="C_36","r0511 - o/w capital instruments/share capital",IF(AND('Intragroup liabilities'!F116="P_20",IFERROR(VLOOKUP('Intragroup liabilities'!I116,'Auxiliar 210'!$B$18:$B$20,1,FALSE),0)&lt;&gt;0),"r0210 - Liabilities towards other entities of the resolution group (BRRD art. 44/2/h)",IF(AND('Intragroup liabilities'!F116="P_21",IFERROR(VLOOKUP('Intragroup liabilities'!I116,'Auxiliar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2" s="10" t="s">
        <v>153</v>
      </c>
      <c r="G122" s="10" t="str">
        <f t="shared" si="9"/>
        <v>Rank 20 - Ranking in insolvency (master scale)</v>
      </c>
      <c r="H122" s="10" t="s">
        <v>168</v>
      </c>
      <c r="I122" s="10" t="s">
        <v>74</v>
      </c>
      <c r="J122" s="10" t="s">
        <v>170</v>
      </c>
      <c r="K122" s="10" t="s">
        <v>155</v>
      </c>
      <c r="L122" s="10" t="str">
        <f t="shared" si="10"/>
        <v>Sister</v>
      </c>
      <c r="M122" s="10" t="str">
        <f>IF(OR('Intragroup liabilities'!W116="x",'Intragroup liabilities'!W116="E"),"true","false")</f>
        <v>true</v>
      </c>
      <c r="N122" s="10" t="s">
        <v>470</v>
      </c>
      <c r="O122" s="10" t="s">
        <v>471</v>
      </c>
      <c r="P122" s="11">
        <v>51697.13</v>
      </c>
      <c r="Q122" s="11">
        <f>IF('Intragroup liabilities'!E116="",0,'Intragroup liabilities'!E116)</f>
        <v>52.71</v>
      </c>
      <c r="R122" s="10" t="str">
        <f>+IF('Intragroup liabilities'!C116="EURO","Euro",IF('Intragroup liabilities'!C116="LIBRA INGLESA"," US Dollar",""))</f>
        <v>Euro</v>
      </c>
      <c r="S122" s="10" t="str">
        <f>IF(OR('Intragroup liabilities'!F116="P_20",'Intragroup liabilities'!F116="P_21"),'Intragroup liabilities'!M116,CONCATENATE(RIGHT('Intragroup liabilities'!T116,4),"-",LEFT(RIGHT('Intragroup liabilities'!T116,7),2),"-",LEFT('Intragroup liabilities'!T116,2)))</f>
        <v>--</v>
      </c>
      <c r="T122" s="20" t="str">
        <f t="shared" si="11"/>
        <v/>
      </c>
      <c r="U122" s="20" t="str">
        <f>IF(OR('Intragroup liabilities'!F116="P_20",'Intragroup liabilities'!F116="P_21"),'T 03.01'!T122,CONCATENATE(RIGHT('Intragroup liabilities'!U116,4),"-",LEFT(RIGHT('Intragroup liabilities'!U116,7),2),"-",LEFT('Intragroup liabilities'!U116,2)))</f>
        <v>--</v>
      </c>
      <c r="V122" s="10" t="str">
        <f t="shared" si="12"/>
        <v>Secured</v>
      </c>
      <c r="W122" s="10">
        <v>0</v>
      </c>
      <c r="X122" s="10" t="s">
        <v>83</v>
      </c>
      <c r="Y122" s="10" t="str">
        <f t="shared" si="13"/>
        <v>Non-structured/Vanilla</v>
      </c>
      <c r="Z122" s="10"/>
      <c r="AA122" s="10" t="str">
        <f>IF('Intragroup liabilities'!Q116="GF2","Grandfathered T2",IF('Intragroup liabilities'!Q116="CET1","CET1","No"))</f>
        <v>No</v>
      </c>
      <c r="AB122" s="10">
        <f>IF('Intragroup liabilities'!R116="",0,'Intragroup liabilities'!R116)</f>
        <v>0</v>
      </c>
      <c r="AC122"/>
    </row>
    <row r="123" spans="3:29" ht="35.25" thickBot="1" x14ac:dyDescent="0.5">
      <c r="C123" s="17">
        <f t="shared" si="8"/>
        <v>999</v>
      </c>
      <c r="D123" s="18">
        <f t="shared" si="14"/>
        <v>116</v>
      </c>
      <c r="E123" s="10" t="str">
        <f>IF(AND(I123="SANTANDER TOTTA, SGPS, SA",'Intragroup liabilities'!F117="P_22"),"r0531 - o/w (part of) subordinated liabilities recognised as own funds",IF(AND(I123="Totta Seguros - Comp. Seg. Vida, SA.",'Intragroup liabilities'!F117="P_22"),"r0350 - Structured notes",IF(AND(AA123&lt;&gt;"No",'Intragroup liabilities'!F117="P_23"),"r0531 - o/w (part of) subordinated liabilities recognised as own funds",IF(AND(AA123="No",'Intragroup liabilities'!F117="P_23"),"r0120 - Secured liabilities - collateralized part (BRRD art. 44/2/b)",IF('Intragroup liabilities'!F117="C_31","r0511 - o/w capital instruments/share capital",IF('Intragroup liabilities'!F117="C_32","r0511 - o/w capital instruments/share capital",IF('Intragroup liabilities'!F117="C_33","r0512 - o/w instruments ranking pari passu with ordinary shares",IF(OR(ISNUMBER(SEARCH("ATLANTES",I123)),ISNUMBER(SEARCH("AZOR",I123)),ISNUMBER(SEARCH("HIPOTOTTA",I123)))=TRUE,"r0120 - Secured liabilities - collateralized part (BRRD art. 44/2/b)",IF(OR('Intragroup liabilities'!F117="P_27.1",'Intragroup liabilities'!F117="P_27.2",'Intragroup liabilities'!F117="P_24"),"r0390 - Non-financial liabilities",IF('Intragroup liabilities'!F117="P_30.1","r0170 - Employee liabilities (BRRD art. 44/2/g/i)",IF('Intragroup liabilities'!F117="P_30.3","r0390 - Non-financial liabilities",IF('Intragroup liabilities'!F117="C_36","r0511 - o/w capital instruments/share capital",IF(AND('Intragroup liabilities'!F117="P_20",IFERROR(VLOOKUP('Intragroup liabilities'!I117,'Auxiliar 210'!$B$18:$B$20,1,FALSE),0)&lt;&gt;0),"r0210 - Liabilities towards other entities of the resolution group (BRRD art. 44/2/h)",IF(AND('Intragroup liabilities'!F117="P_21",IFERROR(VLOOKUP('Intragroup liabilities'!I117,'Auxiliar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3" s="10" t="s">
        <v>153</v>
      </c>
      <c r="G123" s="10" t="str">
        <f t="shared" si="9"/>
        <v>Rank 20 - Ranking in insolvency (master scale)</v>
      </c>
      <c r="H123" s="10" t="s">
        <v>1497</v>
      </c>
      <c r="I123" s="10" t="s">
        <v>30</v>
      </c>
      <c r="J123" s="10" t="s">
        <v>164</v>
      </c>
      <c r="K123" s="10" t="s">
        <v>155</v>
      </c>
      <c r="L123" s="10" t="str">
        <f t="shared" si="10"/>
        <v>Sister</v>
      </c>
      <c r="M123" s="10" t="str">
        <f>IF(OR('Intragroup liabilities'!W117="x",'Intragroup liabilities'!W117="E"),"true","false")</f>
        <v>true</v>
      </c>
      <c r="N123" s="10" t="s">
        <v>470</v>
      </c>
      <c r="O123" s="10" t="s">
        <v>471</v>
      </c>
      <c r="P123" s="11">
        <v>0</v>
      </c>
      <c r="Q123" s="11">
        <f>IF('Intragroup liabilities'!E117="",0,'Intragroup liabilities'!E117)</f>
        <v>1.24</v>
      </c>
      <c r="R123" s="10" t="str">
        <f>+IF('Intragroup liabilities'!C117="EURO","Euro",IF('Intragroup liabilities'!C117="LIBRA INGLESA"," US Dollar",""))</f>
        <v>Euro</v>
      </c>
      <c r="S123" s="10" t="str">
        <f>IF(OR('Intragroup liabilities'!F117="P_20",'Intragroup liabilities'!F117="P_21"),'Intragroup liabilities'!M117,CONCATENATE(RIGHT('Intragroup liabilities'!T117,4),"-",LEFT(RIGHT('Intragroup liabilities'!T117,7),2),"-",LEFT('Intragroup liabilities'!T117,2)))</f>
        <v>--</v>
      </c>
      <c r="T123" s="20" t="str">
        <f t="shared" si="11"/>
        <v/>
      </c>
      <c r="U123" s="20" t="str">
        <f>IF(OR('Intragroup liabilities'!F117="P_20",'Intragroup liabilities'!F117="P_21"),'T 03.01'!T123,CONCATENATE(RIGHT('Intragroup liabilities'!U117,4),"-",LEFT(RIGHT('Intragroup liabilities'!U117,7),2),"-",LEFT('Intragroup liabilities'!U117,2)))</f>
        <v>--</v>
      </c>
      <c r="V123" s="10" t="str">
        <f t="shared" si="12"/>
        <v>Secured</v>
      </c>
      <c r="W123" s="10">
        <v>0</v>
      </c>
      <c r="X123" s="10" t="s">
        <v>83</v>
      </c>
      <c r="Y123" s="10" t="str">
        <f t="shared" si="13"/>
        <v>Non-structured/Vanilla</v>
      </c>
      <c r="Z123" s="10"/>
      <c r="AA123" s="10" t="str">
        <f>IF('Intragroup liabilities'!Q117="GF2","Grandfathered T2",IF('Intragroup liabilities'!Q117="CET1","CET1","No"))</f>
        <v>No</v>
      </c>
      <c r="AB123" s="10">
        <f>IF('Intragroup liabilities'!R117="",0,'Intragroup liabilities'!R117)</f>
        <v>0</v>
      </c>
      <c r="AC123"/>
    </row>
    <row r="124" spans="3:29" ht="35.25" thickBot="1" x14ac:dyDescent="0.5">
      <c r="C124" s="17">
        <f t="shared" si="8"/>
        <v>999</v>
      </c>
      <c r="D124" s="18">
        <f t="shared" si="14"/>
        <v>117</v>
      </c>
      <c r="E124" s="10" t="str">
        <f>IF(AND(I124="SANTANDER TOTTA, SGPS, SA",'Intragroup liabilities'!F118="P_22"),"r0531 - o/w (part of) subordinated liabilities recognised as own funds",IF(AND(I124="Totta Seguros - Comp. Seg. Vida, SA.",'Intragroup liabilities'!F118="P_22"),"r0350 - Structured notes",IF(AND(AA124&lt;&gt;"No",'Intragroup liabilities'!F118="P_23"),"r0531 - o/w (part of) subordinated liabilities recognised as own funds",IF(AND(AA124="No",'Intragroup liabilities'!F118="P_23"),"r0120 - Secured liabilities - collateralized part (BRRD art. 44/2/b)",IF('Intragroup liabilities'!F118="C_31","r0511 - o/w capital instruments/share capital",IF('Intragroup liabilities'!F118="C_32","r0511 - o/w capital instruments/share capital",IF('Intragroup liabilities'!F118="C_33","r0512 - o/w instruments ranking pari passu with ordinary shares",IF(OR(ISNUMBER(SEARCH("ATLANTES",I124)),ISNUMBER(SEARCH("AZOR",I124)),ISNUMBER(SEARCH("HIPOTOTTA",I124)))=TRUE,"r0120 - Secured liabilities - collateralized part (BRRD art. 44/2/b)",IF(OR('Intragroup liabilities'!F118="P_27.1",'Intragroup liabilities'!F118="P_27.2",'Intragroup liabilities'!F118="P_24"),"r0390 - Non-financial liabilities",IF('Intragroup liabilities'!F118="P_30.1","r0170 - Employee liabilities (BRRD art. 44/2/g/i)",IF('Intragroup liabilities'!F118="P_30.3","r0390 - Non-financial liabilities",IF('Intragroup liabilities'!F118="C_36","r0511 - o/w capital instruments/share capital",IF(AND('Intragroup liabilities'!F118="P_20",IFERROR(VLOOKUP('Intragroup liabilities'!I118,'Auxiliar 210'!$B$18:$B$20,1,FALSE),0)&lt;&gt;0),"r0210 - Liabilities towards other entities of the resolution group (BRRD art. 44/2/h)",IF(AND('Intragroup liabilities'!F118="P_21",IFERROR(VLOOKUP('Intragroup liabilities'!I118,'Auxiliar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4" s="10" t="s">
        <v>153</v>
      </c>
      <c r="G124" s="10" t="str">
        <f t="shared" si="9"/>
        <v>Rank 20 - Ranking in insolvency (master scale)</v>
      </c>
      <c r="H124" s="10" t="s">
        <v>319</v>
      </c>
      <c r="I124" s="10" t="s">
        <v>74</v>
      </c>
      <c r="J124" s="10" t="s">
        <v>170</v>
      </c>
      <c r="K124" s="10" t="s">
        <v>155</v>
      </c>
      <c r="L124" s="10" t="str">
        <f t="shared" si="10"/>
        <v>Sister</v>
      </c>
      <c r="M124" s="10" t="str">
        <f>IF(OR('Intragroup liabilities'!W118="x",'Intragroup liabilities'!W118="E"),"true","false")</f>
        <v>true</v>
      </c>
      <c r="N124" s="10" t="s">
        <v>470</v>
      </c>
      <c r="O124" s="10" t="s">
        <v>471</v>
      </c>
      <c r="P124" s="11">
        <v>88762.2</v>
      </c>
      <c r="Q124" s="11">
        <f>IF('Intragroup liabilities'!E118="",0,'Intragroup liabilities'!E118)</f>
        <v>151.65</v>
      </c>
      <c r="R124" s="10" t="str">
        <f>+IF('Intragroup liabilities'!C118="EURO","Euro",IF('Intragroup liabilities'!C118="LIBRA INGLESA"," US Dollar",""))</f>
        <v>Euro</v>
      </c>
      <c r="S124" s="10" t="str">
        <f>IF(OR('Intragroup liabilities'!F118="P_20",'Intragroup liabilities'!F118="P_21"),'Intragroup liabilities'!M118,CONCATENATE(RIGHT('Intragroup liabilities'!T118,4),"-",LEFT(RIGHT('Intragroup liabilities'!T118,7),2),"-",LEFT('Intragroup liabilities'!T118,2)))</f>
        <v>--</v>
      </c>
      <c r="T124" s="20" t="str">
        <f t="shared" si="11"/>
        <v/>
      </c>
      <c r="U124" s="20" t="str">
        <f>IF(OR('Intragroup liabilities'!F118="P_20",'Intragroup liabilities'!F118="P_21"),'T 03.01'!T124,CONCATENATE(RIGHT('Intragroup liabilities'!U118,4),"-",LEFT(RIGHT('Intragroup liabilities'!U118,7),2),"-",LEFT('Intragroup liabilities'!U118,2)))</f>
        <v>--</v>
      </c>
      <c r="V124" s="10" t="str">
        <f t="shared" si="12"/>
        <v>Secured</v>
      </c>
      <c r="W124" s="10">
        <v>0</v>
      </c>
      <c r="X124" s="10" t="s">
        <v>83</v>
      </c>
      <c r="Y124" s="10" t="str">
        <f t="shared" si="13"/>
        <v>Non-structured/Vanilla</v>
      </c>
      <c r="Z124" s="10"/>
      <c r="AA124" s="10" t="str">
        <f>IF('Intragroup liabilities'!Q118="GF2","Grandfathered T2",IF('Intragroup liabilities'!Q118="CET1","CET1","No"))</f>
        <v>No</v>
      </c>
      <c r="AB124" s="10">
        <f>IF('Intragroup liabilities'!R118="",0,'Intragroup liabilities'!R118)</f>
        <v>0</v>
      </c>
      <c r="AC124"/>
    </row>
    <row r="125" spans="3:29" ht="35.25" thickBot="1" x14ac:dyDescent="0.5">
      <c r="C125" s="17">
        <f t="shared" si="8"/>
        <v>999</v>
      </c>
      <c r="D125" s="18">
        <f t="shared" si="14"/>
        <v>118</v>
      </c>
      <c r="E125" s="10" t="str">
        <f>IF(AND(I125="SANTANDER TOTTA, SGPS, SA",'Intragroup liabilities'!F119="P_22"),"r0531 - o/w (part of) subordinated liabilities recognised as own funds",IF(AND(I125="Totta Seguros - Comp. Seg. Vida, SA.",'Intragroup liabilities'!F119="P_22"),"r0350 - Structured notes",IF(AND(AA125&lt;&gt;"No",'Intragroup liabilities'!F119="P_23"),"r0531 - o/w (part of) subordinated liabilities recognised as own funds",IF(AND(AA125="No",'Intragroup liabilities'!F119="P_23"),"r0120 - Secured liabilities - collateralized part (BRRD art. 44/2/b)",IF('Intragroup liabilities'!F119="C_31","r0511 - o/w capital instruments/share capital",IF('Intragroup liabilities'!F119="C_32","r0511 - o/w capital instruments/share capital",IF('Intragroup liabilities'!F119="C_33","r0512 - o/w instruments ranking pari passu with ordinary shares",IF(OR(ISNUMBER(SEARCH("ATLANTES",I125)),ISNUMBER(SEARCH("AZOR",I125)),ISNUMBER(SEARCH("HIPOTOTTA",I125)))=TRUE,"r0120 - Secured liabilities - collateralized part (BRRD art. 44/2/b)",IF(OR('Intragroup liabilities'!F119="P_27.1",'Intragroup liabilities'!F119="P_27.2",'Intragroup liabilities'!F119="P_24"),"r0390 - Non-financial liabilities",IF('Intragroup liabilities'!F119="P_30.1","r0170 - Employee liabilities (BRRD art. 44/2/g/i)",IF('Intragroup liabilities'!F119="P_30.3","r0390 - Non-financial liabilities",IF('Intragroup liabilities'!F119="C_36","r0511 - o/w capital instruments/share capital",IF(AND('Intragroup liabilities'!F119="P_20",IFERROR(VLOOKUP('Intragroup liabilities'!I119,'Auxiliar 210'!$B$18:$B$20,1,FALSE),0)&lt;&gt;0),"r0210 - Liabilities towards other entities of the resolution group (BRRD art. 44/2/h)",IF(AND('Intragroup liabilities'!F119="P_21",IFERROR(VLOOKUP('Intragroup liabilities'!I119,'Auxiliar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5" s="10" t="s">
        <v>153</v>
      </c>
      <c r="G125" s="10" t="str">
        <f t="shared" si="9"/>
        <v>Rank 20 - Ranking in insolvency (master scale)</v>
      </c>
      <c r="H125" s="10" t="s">
        <v>243</v>
      </c>
      <c r="I125" s="10" t="s">
        <v>30</v>
      </c>
      <c r="J125" s="10" t="s">
        <v>164</v>
      </c>
      <c r="K125" s="10" t="s">
        <v>155</v>
      </c>
      <c r="L125" s="10" t="str">
        <f t="shared" si="10"/>
        <v>Sister</v>
      </c>
      <c r="M125" s="10" t="str">
        <f>IF(OR('Intragroup liabilities'!W119="x",'Intragroup liabilities'!W119="E"),"true","false")</f>
        <v>true</v>
      </c>
      <c r="N125" s="10" t="s">
        <v>470</v>
      </c>
      <c r="O125" s="10" t="s">
        <v>471</v>
      </c>
      <c r="P125" s="11">
        <v>1781435.58</v>
      </c>
      <c r="Q125" s="11">
        <f>IF('Intragroup liabilities'!E119="",0,'Intragroup liabilities'!E119)</f>
        <v>3350.98</v>
      </c>
      <c r="R125" s="10" t="str">
        <f>+IF('Intragroup liabilities'!C119="EURO","Euro",IF('Intragroup liabilities'!C119="LIBRA INGLESA"," US Dollar",""))</f>
        <v>Euro</v>
      </c>
      <c r="S125" s="10" t="str">
        <f>IF(OR('Intragroup liabilities'!F119="P_20",'Intragroup liabilities'!F119="P_21"),'Intragroup liabilities'!M119,CONCATENATE(RIGHT('Intragroup liabilities'!T119,4),"-",LEFT(RIGHT('Intragroup liabilities'!T119,7),2),"-",LEFT('Intragroup liabilities'!T119,2)))</f>
        <v>--</v>
      </c>
      <c r="T125" s="20" t="str">
        <f t="shared" si="11"/>
        <v/>
      </c>
      <c r="U125" s="20" t="str">
        <f>IF(OR('Intragroup liabilities'!F119="P_20",'Intragroup liabilities'!F119="P_21"),'T 03.01'!T125,CONCATENATE(RIGHT('Intragroup liabilities'!U119,4),"-",LEFT(RIGHT('Intragroup liabilities'!U119,7),2),"-",LEFT('Intragroup liabilities'!U119,2)))</f>
        <v>--</v>
      </c>
      <c r="V125" s="10" t="str">
        <f t="shared" si="12"/>
        <v>Secured</v>
      </c>
      <c r="W125" s="10">
        <v>0</v>
      </c>
      <c r="X125" s="10" t="s">
        <v>83</v>
      </c>
      <c r="Y125" s="10" t="str">
        <f t="shared" si="13"/>
        <v>Non-structured/Vanilla</v>
      </c>
      <c r="Z125" s="10"/>
      <c r="AA125" s="10" t="str">
        <f>IF('Intragroup liabilities'!Q119="GF2","Grandfathered T2",IF('Intragroup liabilities'!Q119="CET1","CET1","No"))</f>
        <v>No</v>
      </c>
      <c r="AB125" s="10">
        <f>IF('Intragroup liabilities'!R119="",0,'Intragroup liabilities'!R119)</f>
        <v>0</v>
      </c>
      <c r="AC125"/>
    </row>
    <row r="126" spans="3:29" ht="35.25" thickBot="1" x14ac:dyDescent="0.5">
      <c r="C126" s="17">
        <f t="shared" si="8"/>
        <v>999</v>
      </c>
      <c r="D126" s="18">
        <f t="shared" si="14"/>
        <v>119</v>
      </c>
      <c r="E126" s="10" t="str">
        <f>IF(AND(I126="SANTANDER TOTTA, SGPS, SA",'Intragroup liabilities'!F120="P_22"),"r0531 - o/w (part of) subordinated liabilities recognised as own funds",IF(AND(I126="Totta Seguros - Comp. Seg. Vida, SA.",'Intragroup liabilities'!F120="P_22"),"r0350 - Structured notes",IF(AND(AA126&lt;&gt;"No",'Intragroup liabilities'!F120="P_23"),"r0531 - o/w (part of) subordinated liabilities recognised as own funds",IF(AND(AA126="No",'Intragroup liabilities'!F120="P_23"),"r0120 - Secured liabilities - collateralized part (BRRD art. 44/2/b)",IF('Intragroup liabilities'!F120="C_31","r0511 - o/w capital instruments/share capital",IF('Intragroup liabilities'!F120="C_32","r0511 - o/w capital instruments/share capital",IF('Intragroup liabilities'!F120="C_33","r0512 - o/w instruments ranking pari passu with ordinary shares",IF(OR(ISNUMBER(SEARCH("ATLANTES",I126)),ISNUMBER(SEARCH("AZOR",I126)),ISNUMBER(SEARCH("HIPOTOTTA",I126)))=TRUE,"r0120 - Secured liabilities - collateralized part (BRRD art. 44/2/b)",IF(OR('Intragroup liabilities'!F120="P_27.1",'Intragroup liabilities'!F120="P_27.2",'Intragroup liabilities'!F120="P_24"),"r0390 - Non-financial liabilities",IF('Intragroup liabilities'!F120="P_30.1","r0170 - Employee liabilities (BRRD art. 44/2/g/i)",IF('Intragroup liabilities'!F120="P_30.3","r0390 - Non-financial liabilities",IF('Intragroup liabilities'!F120="C_36","r0511 - o/w capital instruments/share capital",IF(AND('Intragroup liabilities'!F120="P_20",IFERROR(VLOOKUP('Intragroup liabilities'!I120,'Auxiliar 210'!$B$18:$B$20,1,FALSE),0)&lt;&gt;0),"r0210 - Liabilities towards other entities of the resolution group (BRRD art. 44/2/h)",IF(AND('Intragroup liabilities'!F120="P_21",IFERROR(VLOOKUP('Intragroup liabilities'!I120,'Auxiliar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6" s="10" t="s">
        <v>153</v>
      </c>
      <c r="G126" s="10" t="str">
        <f t="shared" si="9"/>
        <v>Rank 20 - Ranking in insolvency (master scale)</v>
      </c>
      <c r="H126" s="10" t="s">
        <v>173</v>
      </c>
      <c r="I126" s="10" t="s">
        <v>73</v>
      </c>
      <c r="J126" s="10" t="s">
        <v>167</v>
      </c>
      <c r="K126" s="10" t="s">
        <v>155</v>
      </c>
      <c r="L126" s="10" t="str">
        <f t="shared" si="10"/>
        <v>Sister</v>
      </c>
      <c r="M126" s="10" t="str">
        <f>IF(OR('Intragroup liabilities'!W120="x",'Intragroup liabilities'!W120="E"),"true","false")</f>
        <v>true</v>
      </c>
      <c r="N126" s="10" t="s">
        <v>470</v>
      </c>
      <c r="O126" s="10" t="s">
        <v>471</v>
      </c>
      <c r="P126" s="11">
        <v>97040.58</v>
      </c>
      <c r="Q126" s="11">
        <f>IF('Intragroup liabilities'!E120="",0,'Intragroup liabilities'!E120)</f>
        <v>118.23</v>
      </c>
      <c r="R126" s="10" t="str">
        <f>+IF('Intragroup liabilities'!C120="EURO","Euro",IF('Intragroup liabilities'!C120="LIBRA INGLESA"," US Dollar",""))</f>
        <v>Euro</v>
      </c>
      <c r="S126" s="10" t="str">
        <f>IF(OR('Intragroup liabilities'!F120="P_20",'Intragroup liabilities'!F120="P_21"),'Intragroup liabilities'!M120,CONCATENATE(RIGHT('Intragroup liabilities'!T120,4),"-",LEFT(RIGHT('Intragroup liabilities'!T120,7),2),"-",LEFT('Intragroup liabilities'!T120,2)))</f>
        <v>--</v>
      </c>
      <c r="T126" s="20" t="str">
        <f t="shared" si="11"/>
        <v/>
      </c>
      <c r="U126" s="20" t="str">
        <f>IF(OR('Intragroup liabilities'!F120="P_20",'Intragroup liabilities'!F120="P_21"),'T 03.01'!T126,CONCATENATE(RIGHT('Intragroup liabilities'!U120,4),"-",LEFT(RIGHT('Intragroup liabilities'!U120,7),2),"-",LEFT('Intragroup liabilities'!U120,2)))</f>
        <v>--</v>
      </c>
      <c r="V126" s="10" t="str">
        <f t="shared" si="12"/>
        <v>Secured</v>
      </c>
      <c r="W126" s="10">
        <v>0</v>
      </c>
      <c r="X126" s="10" t="s">
        <v>83</v>
      </c>
      <c r="Y126" s="10" t="str">
        <f t="shared" si="13"/>
        <v>Non-structured/Vanilla</v>
      </c>
      <c r="Z126" s="10"/>
      <c r="AA126" s="10" t="str">
        <f>IF('Intragroup liabilities'!Q120="GF2","Grandfathered T2",IF('Intragroup liabilities'!Q120="CET1","CET1","No"))</f>
        <v>No</v>
      </c>
      <c r="AB126" s="10">
        <f>IF('Intragroup liabilities'!R120="",0,'Intragroup liabilities'!R120)</f>
        <v>0</v>
      </c>
      <c r="AC126"/>
    </row>
    <row r="127" spans="3:29" ht="35.25" thickBot="1" x14ac:dyDescent="0.5">
      <c r="C127" s="17">
        <f t="shared" si="8"/>
        <v>999</v>
      </c>
      <c r="D127" s="18">
        <f t="shared" si="14"/>
        <v>120</v>
      </c>
      <c r="E127" s="10" t="str">
        <f>IF(AND(I127="SANTANDER TOTTA, SGPS, SA",'Intragroup liabilities'!F121="P_22"),"r0531 - o/w (part of) subordinated liabilities recognised as own funds",IF(AND(I127="Totta Seguros - Comp. Seg. Vida, SA.",'Intragroup liabilities'!F121="P_22"),"r0350 - Structured notes",IF(AND(AA127&lt;&gt;"No",'Intragroup liabilities'!F121="P_23"),"r0531 - o/w (part of) subordinated liabilities recognised as own funds",IF(AND(AA127="No",'Intragroup liabilities'!F121="P_23"),"r0120 - Secured liabilities - collateralized part (BRRD art. 44/2/b)",IF('Intragroup liabilities'!F121="C_31","r0511 - o/w capital instruments/share capital",IF('Intragroup liabilities'!F121="C_32","r0511 - o/w capital instruments/share capital",IF('Intragroup liabilities'!F121="C_33","r0512 - o/w instruments ranking pari passu with ordinary shares",IF(OR(ISNUMBER(SEARCH("ATLANTES",I127)),ISNUMBER(SEARCH("AZOR",I127)),ISNUMBER(SEARCH("HIPOTOTTA",I127)))=TRUE,"r0120 - Secured liabilities - collateralized part (BRRD art. 44/2/b)",IF(OR('Intragroup liabilities'!F121="P_27.1",'Intragroup liabilities'!F121="P_27.2",'Intragroup liabilities'!F121="P_24"),"r0390 - Non-financial liabilities",IF('Intragroup liabilities'!F121="P_30.1","r0170 - Employee liabilities (BRRD art. 44/2/g/i)",IF('Intragroup liabilities'!F121="P_30.3","r0390 - Non-financial liabilities",IF('Intragroup liabilities'!F121="C_36","r0511 - o/w capital instruments/share capital",IF(AND('Intragroup liabilities'!F121="P_20",IFERROR(VLOOKUP('Intragroup liabilities'!I121,'Auxiliar 210'!$B$18:$B$20,1,FALSE),0)&lt;&gt;0),"r0210 - Liabilities towards other entities of the resolution group (BRRD art. 44/2/h)",IF(AND('Intragroup liabilities'!F121="P_21",IFERROR(VLOOKUP('Intragroup liabilities'!I121,'Auxiliar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" s="10" t="s">
        <v>153</v>
      </c>
      <c r="G127" s="10" t="str">
        <f t="shared" si="9"/>
        <v>Rank 20 - Ranking in insolvency (master scale)</v>
      </c>
      <c r="H127" s="10" t="s">
        <v>280</v>
      </c>
      <c r="I127" s="10" t="s">
        <v>30</v>
      </c>
      <c r="J127" s="10" t="s">
        <v>164</v>
      </c>
      <c r="K127" s="10" t="s">
        <v>155</v>
      </c>
      <c r="L127" s="10" t="str">
        <f t="shared" si="10"/>
        <v>Sister</v>
      </c>
      <c r="M127" s="10" t="str">
        <f>IF(OR('Intragroup liabilities'!W121="x",'Intragroup liabilities'!W121="E"),"true","false")</f>
        <v>true</v>
      </c>
      <c r="N127" s="10" t="s">
        <v>470</v>
      </c>
      <c r="O127" s="10" t="s">
        <v>471</v>
      </c>
      <c r="P127" s="11">
        <v>935856.04</v>
      </c>
      <c r="Q127" s="11">
        <f>IF('Intragroup liabilities'!E121="",0,'Intragroup liabilities'!E121)</f>
        <v>1880.07</v>
      </c>
      <c r="R127" s="10" t="str">
        <f>+IF('Intragroup liabilities'!C121="EURO","Euro",IF('Intragroup liabilities'!C121="LIBRA INGLESA"," US Dollar",""))</f>
        <v>Euro</v>
      </c>
      <c r="S127" s="10" t="str">
        <f>IF(OR('Intragroup liabilities'!F121="P_20",'Intragroup liabilities'!F121="P_21"),'Intragroup liabilities'!M121,CONCATENATE(RIGHT('Intragroup liabilities'!T121,4),"-",LEFT(RIGHT('Intragroup liabilities'!T121,7),2),"-",LEFT('Intragroup liabilities'!T121,2)))</f>
        <v>--</v>
      </c>
      <c r="T127" s="20" t="str">
        <f t="shared" si="11"/>
        <v/>
      </c>
      <c r="U127" s="20" t="str">
        <f>IF(OR('Intragroup liabilities'!F121="P_20",'Intragroup liabilities'!F121="P_21"),'T 03.01'!T127,CONCATENATE(RIGHT('Intragroup liabilities'!U121,4),"-",LEFT(RIGHT('Intragroup liabilities'!U121,7),2),"-",LEFT('Intragroup liabilities'!U121,2)))</f>
        <v>--</v>
      </c>
      <c r="V127" s="10" t="str">
        <f t="shared" si="12"/>
        <v>Secured</v>
      </c>
      <c r="W127" s="10">
        <v>0</v>
      </c>
      <c r="X127" s="10" t="s">
        <v>83</v>
      </c>
      <c r="Y127" s="10" t="str">
        <f t="shared" si="13"/>
        <v>Non-structured/Vanilla</v>
      </c>
      <c r="Z127" s="10"/>
      <c r="AA127" s="10" t="str">
        <f>IF('Intragroup liabilities'!Q121="GF2","Grandfathered T2",IF('Intragroup liabilities'!Q121="CET1","CET1","No"))</f>
        <v>No</v>
      </c>
      <c r="AB127" s="10">
        <f>IF('Intragroup liabilities'!R121="",0,'Intragroup liabilities'!R121)</f>
        <v>0</v>
      </c>
      <c r="AC127"/>
    </row>
    <row r="128" spans="3:29" ht="35.25" thickBot="1" x14ac:dyDescent="0.5">
      <c r="C128" s="17">
        <f t="shared" si="8"/>
        <v>999</v>
      </c>
      <c r="D128" s="18">
        <f t="shared" si="14"/>
        <v>121</v>
      </c>
      <c r="E128" s="10" t="str">
        <f>IF(AND(I128="SANTANDER TOTTA, SGPS, SA",'Intragroup liabilities'!F122="P_22"),"r0531 - o/w (part of) subordinated liabilities recognised as own funds",IF(AND(I128="Totta Seguros - Comp. Seg. Vida, SA.",'Intragroup liabilities'!F122="P_22"),"r0350 - Structured notes",IF(AND(AA128&lt;&gt;"No",'Intragroup liabilities'!F122="P_23"),"r0531 - o/w (part of) subordinated liabilities recognised as own funds",IF(AND(AA128="No",'Intragroup liabilities'!F122="P_23"),"r0120 - Secured liabilities - collateralized part (BRRD art. 44/2/b)",IF('Intragroup liabilities'!F122="C_31","r0511 - o/w capital instruments/share capital",IF('Intragroup liabilities'!F122="C_32","r0511 - o/w capital instruments/share capital",IF('Intragroup liabilities'!F122="C_33","r0512 - o/w instruments ranking pari passu with ordinary shares",IF(OR(ISNUMBER(SEARCH("ATLANTES",I128)),ISNUMBER(SEARCH("AZOR",I128)),ISNUMBER(SEARCH("HIPOTOTTA",I128)))=TRUE,"r0120 - Secured liabilities - collateralized part (BRRD art. 44/2/b)",IF(OR('Intragroup liabilities'!F122="P_27.1",'Intragroup liabilities'!F122="P_27.2",'Intragroup liabilities'!F122="P_24"),"r0390 - Non-financial liabilities",IF('Intragroup liabilities'!F122="P_30.1","r0170 - Employee liabilities (BRRD art. 44/2/g/i)",IF('Intragroup liabilities'!F122="P_30.3","r0390 - Non-financial liabilities",IF('Intragroup liabilities'!F122="C_36","r0511 - o/w capital instruments/share capital",IF(AND('Intragroup liabilities'!F122="P_20",IFERROR(VLOOKUP('Intragroup liabilities'!I122,'Auxiliar 210'!$B$18:$B$20,1,FALSE),0)&lt;&gt;0),"r0210 - Liabilities towards other entities of the resolution group (BRRD art. 44/2/h)",IF(AND('Intragroup liabilities'!F122="P_21",IFERROR(VLOOKUP('Intragroup liabilities'!I122,'Auxiliar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8" s="10" t="s">
        <v>153</v>
      </c>
      <c r="G128" s="10" t="str">
        <f t="shared" si="9"/>
        <v>Rank 20 - Ranking in insolvency (master scale)</v>
      </c>
      <c r="H128" s="10" t="s">
        <v>266</v>
      </c>
      <c r="I128" s="10" t="s">
        <v>30</v>
      </c>
      <c r="J128" s="10" t="s">
        <v>164</v>
      </c>
      <c r="K128" s="10" t="s">
        <v>155</v>
      </c>
      <c r="L128" s="10" t="str">
        <f t="shared" si="10"/>
        <v>Sister</v>
      </c>
      <c r="M128" s="10" t="str">
        <f>IF(OR('Intragroup liabilities'!W122="x",'Intragroup liabilities'!W122="E"),"true","false")</f>
        <v>true</v>
      </c>
      <c r="N128" s="10" t="s">
        <v>470</v>
      </c>
      <c r="O128" s="10" t="s">
        <v>471</v>
      </c>
      <c r="P128" s="11">
        <v>1131130.18</v>
      </c>
      <c r="Q128" s="11">
        <f>IF('Intragroup liabilities'!E122="",0,'Intragroup liabilities'!E122)</f>
        <v>1680.16</v>
      </c>
      <c r="R128" s="10" t="str">
        <f>+IF('Intragroup liabilities'!C122="EURO","Euro",IF('Intragroup liabilities'!C122="LIBRA INGLESA"," US Dollar",""))</f>
        <v>Euro</v>
      </c>
      <c r="S128" s="10" t="str">
        <f>IF(OR('Intragroup liabilities'!F122="P_20",'Intragroup liabilities'!F122="P_21"),'Intragroup liabilities'!M122,CONCATENATE(RIGHT('Intragroup liabilities'!T122,4),"-",LEFT(RIGHT('Intragroup liabilities'!T122,7),2),"-",LEFT('Intragroup liabilities'!T122,2)))</f>
        <v>--</v>
      </c>
      <c r="T128" s="20" t="str">
        <f t="shared" si="11"/>
        <v/>
      </c>
      <c r="U128" s="20" t="str">
        <f>IF(OR('Intragroup liabilities'!F122="P_20",'Intragroup liabilities'!F122="P_21"),'T 03.01'!T128,CONCATENATE(RIGHT('Intragroup liabilities'!U122,4),"-",LEFT(RIGHT('Intragroup liabilities'!U122,7),2),"-",LEFT('Intragroup liabilities'!U122,2)))</f>
        <v>--</v>
      </c>
      <c r="V128" s="10" t="str">
        <f t="shared" si="12"/>
        <v>Secured</v>
      </c>
      <c r="W128" s="10">
        <v>0</v>
      </c>
      <c r="X128" s="10" t="s">
        <v>83</v>
      </c>
      <c r="Y128" s="10" t="str">
        <f t="shared" si="13"/>
        <v>Non-structured/Vanilla</v>
      </c>
      <c r="Z128" s="10"/>
      <c r="AA128" s="10" t="str">
        <f>IF('Intragroup liabilities'!Q122="GF2","Grandfathered T2",IF('Intragroup liabilities'!Q122="CET1","CET1","No"))</f>
        <v>No</v>
      </c>
      <c r="AB128" s="10">
        <f>IF('Intragroup liabilities'!R122="",0,'Intragroup liabilities'!R122)</f>
        <v>0</v>
      </c>
      <c r="AC128"/>
    </row>
    <row r="129" spans="3:29" ht="35.25" thickBot="1" x14ac:dyDescent="0.5">
      <c r="C129" s="17">
        <f t="shared" si="8"/>
        <v>999</v>
      </c>
      <c r="D129" s="18">
        <f t="shared" si="14"/>
        <v>122</v>
      </c>
      <c r="E129" s="10" t="str">
        <f>IF(AND(I129="SANTANDER TOTTA, SGPS, SA",'Intragroup liabilities'!F123="P_22"),"r0531 - o/w (part of) subordinated liabilities recognised as own funds",IF(AND(I129="Totta Seguros - Comp. Seg. Vida, SA.",'Intragroup liabilities'!F123="P_22"),"r0350 - Structured notes",IF(AND(AA129&lt;&gt;"No",'Intragroup liabilities'!F123="P_23"),"r0531 - o/w (part of) subordinated liabilities recognised as own funds",IF(AND(AA129="No",'Intragroup liabilities'!F123="P_23"),"r0120 - Secured liabilities - collateralized part (BRRD art. 44/2/b)",IF('Intragroup liabilities'!F123="C_31","r0511 - o/w capital instruments/share capital",IF('Intragroup liabilities'!F123="C_32","r0511 - o/w capital instruments/share capital",IF('Intragroup liabilities'!F123="C_33","r0512 - o/w instruments ranking pari passu with ordinary shares",IF(OR(ISNUMBER(SEARCH("ATLANTES",I129)),ISNUMBER(SEARCH("AZOR",I129)),ISNUMBER(SEARCH("HIPOTOTTA",I129)))=TRUE,"r0120 - Secured liabilities - collateralized part (BRRD art. 44/2/b)",IF(OR('Intragroup liabilities'!F123="P_27.1",'Intragroup liabilities'!F123="P_27.2",'Intragroup liabilities'!F123="P_24"),"r0390 - Non-financial liabilities",IF('Intragroup liabilities'!F123="P_30.1","r0170 - Employee liabilities (BRRD art. 44/2/g/i)",IF('Intragroup liabilities'!F123="P_30.3","r0390 - Non-financial liabilities",IF('Intragroup liabilities'!F123="C_36","r0511 - o/w capital instruments/share capital",IF(AND('Intragroup liabilities'!F123="P_20",IFERROR(VLOOKUP('Intragroup liabilities'!I123,'Auxiliar 210'!$B$18:$B$20,1,FALSE),0)&lt;&gt;0),"r0210 - Liabilities towards other entities of the resolution group (BRRD art. 44/2/h)",IF(AND('Intragroup liabilities'!F123="P_21",IFERROR(VLOOKUP('Intragroup liabilities'!I123,'Auxiliar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9" s="10" t="s">
        <v>153</v>
      </c>
      <c r="G129" s="10" t="str">
        <f t="shared" si="9"/>
        <v>Rank 20 - Ranking in insolvency (master scale)</v>
      </c>
      <c r="H129" s="10" t="s">
        <v>1498</v>
      </c>
      <c r="I129" s="10" t="s">
        <v>30</v>
      </c>
      <c r="J129" s="10" t="s">
        <v>164</v>
      </c>
      <c r="K129" s="10" t="s">
        <v>155</v>
      </c>
      <c r="L129" s="10" t="str">
        <f t="shared" si="10"/>
        <v>Sister</v>
      </c>
      <c r="M129" s="10" t="str">
        <f>IF(OR('Intragroup liabilities'!W123="x",'Intragroup liabilities'!W123="E"),"true","false")</f>
        <v>true</v>
      </c>
      <c r="N129" s="10" t="s">
        <v>470</v>
      </c>
      <c r="O129" s="10" t="s">
        <v>471</v>
      </c>
      <c r="P129" s="11">
        <v>0</v>
      </c>
      <c r="Q129" s="11">
        <f>IF('Intragroup liabilities'!E123="",0,'Intragroup liabilities'!E123)</f>
        <v>0.39</v>
      </c>
      <c r="R129" s="10" t="str">
        <f>+IF('Intragroup liabilities'!C123="EURO","Euro",IF('Intragroup liabilities'!C123="LIBRA INGLESA"," US Dollar",""))</f>
        <v>Euro</v>
      </c>
      <c r="S129" s="10" t="str">
        <f>IF(OR('Intragroup liabilities'!F123="P_20",'Intragroup liabilities'!F123="P_21"),'Intragroup liabilities'!M123,CONCATENATE(RIGHT('Intragroup liabilities'!T123,4),"-",LEFT(RIGHT('Intragroup liabilities'!T123,7),2),"-",LEFT('Intragroup liabilities'!T123,2)))</f>
        <v>--</v>
      </c>
      <c r="T129" s="20" t="str">
        <f t="shared" si="11"/>
        <v/>
      </c>
      <c r="U129" s="20" t="str">
        <f>IF(OR('Intragroup liabilities'!F123="P_20",'Intragroup liabilities'!F123="P_21"),'T 03.01'!T129,CONCATENATE(RIGHT('Intragroup liabilities'!U123,4),"-",LEFT(RIGHT('Intragroup liabilities'!U123,7),2),"-",LEFT('Intragroup liabilities'!U123,2)))</f>
        <v>--</v>
      </c>
      <c r="V129" s="10" t="str">
        <f t="shared" si="12"/>
        <v>Secured</v>
      </c>
      <c r="W129" s="10">
        <v>0</v>
      </c>
      <c r="X129" s="10" t="s">
        <v>83</v>
      </c>
      <c r="Y129" s="10" t="str">
        <f t="shared" si="13"/>
        <v>Non-structured/Vanilla</v>
      </c>
      <c r="Z129" s="10"/>
      <c r="AA129" s="10" t="str">
        <f>IF('Intragroup liabilities'!Q123="GF2","Grandfathered T2",IF('Intragroup liabilities'!Q123="CET1","CET1","No"))</f>
        <v>No</v>
      </c>
      <c r="AB129" s="10">
        <f>IF('Intragroup liabilities'!R123="",0,'Intragroup liabilities'!R123)</f>
        <v>0</v>
      </c>
      <c r="AC129"/>
    </row>
    <row r="130" spans="3:29" ht="35.25" thickBot="1" x14ac:dyDescent="0.5">
      <c r="C130" s="17">
        <f t="shared" si="8"/>
        <v>999</v>
      </c>
      <c r="D130" s="18">
        <f t="shared" si="14"/>
        <v>123</v>
      </c>
      <c r="E130" s="10" t="str">
        <f>IF(AND(I130="SANTANDER TOTTA, SGPS, SA",'Intragroup liabilities'!F124="P_22"),"r0531 - o/w (part of) subordinated liabilities recognised as own funds",IF(AND(I130="Totta Seguros - Comp. Seg. Vida, SA.",'Intragroup liabilities'!F124="P_22"),"r0350 - Structured notes",IF(AND(AA130&lt;&gt;"No",'Intragroup liabilities'!F124="P_23"),"r0531 - o/w (part of) subordinated liabilities recognised as own funds",IF(AND(AA130="No",'Intragroup liabilities'!F124="P_23"),"r0120 - Secured liabilities - collateralized part (BRRD art. 44/2/b)",IF('Intragroup liabilities'!F124="C_31","r0511 - o/w capital instruments/share capital",IF('Intragroup liabilities'!F124="C_32","r0511 - o/w capital instruments/share capital",IF('Intragroup liabilities'!F124="C_33","r0512 - o/w instruments ranking pari passu with ordinary shares",IF(OR(ISNUMBER(SEARCH("ATLANTES",I130)),ISNUMBER(SEARCH("AZOR",I130)),ISNUMBER(SEARCH("HIPOTOTTA",I130)))=TRUE,"r0120 - Secured liabilities - collateralized part (BRRD art. 44/2/b)",IF(OR('Intragroup liabilities'!F124="P_27.1",'Intragroup liabilities'!F124="P_27.2",'Intragroup liabilities'!F124="P_24"),"r0390 - Non-financial liabilities",IF('Intragroup liabilities'!F124="P_30.1","r0170 - Employee liabilities (BRRD art. 44/2/g/i)",IF('Intragroup liabilities'!F124="P_30.3","r0390 - Non-financial liabilities",IF('Intragroup liabilities'!F124="C_36","r0511 - o/w capital instruments/share capital",IF(AND('Intragroup liabilities'!F124="P_20",IFERROR(VLOOKUP('Intragroup liabilities'!I124,'Auxiliar 210'!$B$18:$B$20,1,FALSE),0)&lt;&gt;0),"r0210 - Liabilities towards other entities of the resolution group (BRRD art. 44/2/h)",IF(AND('Intragroup liabilities'!F124="P_21",IFERROR(VLOOKUP('Intragroup liabilities'!I124,'Auxiliar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0" s="10" t="s">
        <v>153</v>
      </c>
      <c r="G130" s="10" t="str">
        <f t="shared" si="9"/>
        <v>Rank 20 - Ranking in insolvency (master scale)</v>
      </c>
      <c r="H130" s="10" t="s">
        <v>437</v>
      </c>
      <c r="I130" s="10" t="s">
        <v>30</v>
      </c>
      <c r="J130" s="10" t="s">
        <v>164</v>
      </c>
      <c r="K130" s="10" t="s">
        <v>155</v>
      </c>
      <c r="L130" s="10" t="str">
        <f t="shared" si="10"/>
        <v>Sister</v>
      </c>
      <c r="M130" s="10" t="str">
        <f>IF(OR('Intragroup liabilities'!W124="x",'Intragroup liabilities'!W124="E"),"true","false")</f>
        <v>true</v>
      </c>
      <c r="N130" s="10" t="s">
        <v>470</v>
      </c>
      <c r="O130" s="10" t="s">
        <v>471</v>
      </c>
      <c r="P130" s="11">
        <v>880124.28</v>
      </c>
      <c r="Q130" s="11">
        <f>IF('Intragroup liabilities'!E124="",0,'Intragroup liabilities'!E124)</f>
        <v>1462.82</v>
      </c>
      <c r="R130" s="10" t="str">
        <f>+IF('Intragroup liabilities'!C124="EURO","Euro",IF('Intragroup liabilities'!C124="LIBRA INGLESA"," US Dollar",""))</f>
        <v>Euro</v>
      </c>
      <c r="S130" s="10" t="str">
        <f>IF(OR('Intragroup liabilities'!F124="P_20",'Intragroup liabilities'!F124="P_21"),'Intragroup liabilities'!M124,CONCATENATE(RIGHT('Intragroup liabilities'!T124,4),"-",LEFT(RIGHT('Intragroup liabilities'!T124,7),2),"-",LEFT('Intragroup liabilities'!T124,2)))</f>
        <v>--</v>
      </c>
      <c r="T130" s="20" t="str">
        <f t="shared" si="11"/>
        <v/>
      </c>
      <c r="U130" s="20" t="str">
        <f>IF(OR('Intragroup liabilities'!F124="P_20",'Intragroup liabilities'!F124="P_21"),'T 03.01'!T130,CONCATENATE(RIGHT('Intragroup liabilities'!U124,4),"-",LEFT(RIGHT('Intragroup liabilities'!U124,7),2),"-",LEFT('Intragroup liabilities'!U124,2)))</f>
        <v>--</v>
      </c>
      <c r="V130" s="10" t="str">
        <f t="shared" si="12"/>
        <v>Secured</v>
      </c>
      <c r="W130" s="10">
        <v>0</v>
      </c>
      <c r="X130" s="10" t="s">
        <v>83</v>
      </c>
      <c r="Y130" s="10" t="str">
        <f t="shared" si="13"/>
        <v>Non-structured/Vanilla</v>
      </c>
      <c r="Z130" s="10"/>
      <c r="AA130" s="10" t="str">
        <f>IF('Intragroup liabilities'!Q124="GF2","Grandfathered T2",IF('Intragroup liabilities'!Q124="CET1","CET1","No"))</f>
        <v>No</v>
      </c>
      <c r="AB130" s="10">
        <f>IF('Intragroup liabilities'!R124="",0,'Intragroup liabilities'!R124)</f>
        <v>0</v>
      </c>
      <c r="AC130"/>
    </row>
    <row r="131" spans="3:29" ht="35.25" thickBot="1" x14ac:dyDescent="0.5">
      <c r="C131" s="17">
        <f t="shared" si="8"/>
        <v>999</v>
      </c>
      <c r="D131" s="18">
        <f t="shared" si="14"/>
        <v>124</v>
      </c>
      <c r="E131" s="10" t="str">
        <f>IF(AND(I131="SANTANDER TOTTA, SGPS, SA",'Intragroup liabilities'!F125="P_22"),"r0531 - o/w (part of) subordinated liabilities recognised as own funds",IF(AND(I131="Totta Seguros - Comp. Seg. Vida, SA.",'Intragroup liabilities'!F125="P_22"),"r0350 - Structured notes",IF(AND(AA131&lt;&gt;"No",'Intragroup liabilities'!F125="P_23"),"r0531 - o/w (part of) subordinated liabilities recognised as own funds",IF(AND(AA131="No",'Intragroup liabilities'!F125="P_23"),"r0120 - Secured liabilities - collateralized part (BRRD art. 44/2/b)",IF('Intragroup liabilities'!F125="C_31","r0511 - o/w capital instruments/share capital",IF('Intragroup liabilities'!F125="C_32","r0511 - o/w capital instruments/share capital",IF('Intragroup liabilities'!F125="C_33","r0512 - o/w instruments ranking pari passu with ordinary shares",IF(OR(ISNUMBER(SEARCH("ATLANTES",I131)),ISNUMBER(SEARCH("AZOR",I131)),ISNUMBER(SEARCH("HIPOTOTTA",I131)))=TRUE,"r0120 - Secured liabilities - collateralized part (BRRD art. 44/2/b)",IF(OR('Intragroup liabilities'!F125="P_27.1",'Intragroup liabilities'!F125="P_27.2",'Intragroup liabilities'!F125="P_24"),"r0390 - Non-financial liabilities",IF('Intragroup liabilities'!F125="P_30.1","r0170 - Employee liabilities (BRRD art. 44/2/g/i)",IF('Intragroup liabilities'!F125="P_30.3","r0390 - Non-financial liabilities",IF('Intragroup liabilities'!F125="C_36","r0511 - o/w capital instruments/share capital",IF(AND('Intragroup liabilities'!F125="P_20",IFERROR(VLOOKUP('Intragroup liabilities'!I125,'Auxiliar 210'!$B$18:$B$20,1,FALSE),0)&lt;&gt;0),"r0210 - Liabilities towards other entities of the resolution group (BRRD art. 44/2/h)",IF(AND('Intragroup liabilities'!F125="P_21",IFERROR(VLOOKUP('Intragroup liabilities'!I125,'Auxiliar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" s="10" t="s">
        <v>153</v>
      </c>
      <c r="G131" s="10" t="str">
        <f t="shared" si="9"/>
        <v>Rank 20 - Ranking in insolvency (master scale)</v>
      </c>
      <c r="H131" s="10" t="s">
        <v>210</v>
      </c>
      <c r="I131" s="10" t="s">
        <v>74</v>
      </c>
      <c r="J131" s="10" t="s">
        <v>170</v>
      </c>
      <c r="K131" s="10" t="s">
        <v>155</v>
      </c>
      <c r="L131" s="10" t="str">
        <f t="shared" si="10"/>
        <v>Sister</v>
      </c>
      <c r="M131" s="10" t="str">
        <f>IF(OR('Intragroup liabilities'!W125="x",'Intragroup liabilities'!W125="E"),"true","false")</f>
        <v>true</v>
      </c>
      <c r="N131" s="10" t="s">
        <v>470</v>
      </c>
      <c r="O131" s="10" t="s">
        <v>471</v>
      </c>
      <c r="P131" s="11">
        <v>8733.18</v>
      </c>
      <c r="Q131" s="11">
        <f>IF('Intragroup liabilities'!E125="",0,'Intragroup liabilities'!E125)</f>
        <v>6.81</v>
      </c>
      <c r="R131" s="10" t="str">
        <f>+IF('Intragroup liabilities'!C125="EURO","Euro",IF('Intragroup liabilities'!C125="LIBRA INGLESA"," US Dollar",""))</f>
        <v>Euro</v>
      </c>
      <c r="S131" s="10" t="str">
        <f>IF(OR('Intragroup liabilities'!F125="P_20",'Intragroup liabilities'!F125="P_21"),'Intragroup liabilities'!M125,CONCATENATE(RIGHT('Intragroup liabilities'!T125,4),"-",LEFT(RIGHT('Intragroup liabilities'!T125,7),2),"-",LEFT('Intragroup liabilities'!T125,2)))</f>
        <v>--</v>
      </c>
      <c r="T131" s="20" t="str">
        <f t="shared" si="11"/>
        <v/>
      </c>
      <c r="U131" s="20" t="str">
        <f>IF(OR('Intragroup liabilities'!F125="P_20",'Intragroup liabilities'!F125="P_21"),'T 03.01'!T131,CONCATENATE(RIGHT('Intragroup liabilities'!U125,4),"-",LEFT(RIGHT('Intragroup liabilities'!U125,7),2),"-",LEFT('Intragroup liabilities'!U125,2)))</f>
        <v>--</v>
      </c>
      <c r="V131" s="10" t="str">
        <f t="shared" si="12"/>
        <v>Secured</v>
      </c>
      <c r="W131" s="10">
        <v>0</v>
      </c>
      <c r="X131" s="10" t="s">
        <v>83</v>
      </c>
      <c r="Y131" s="10" t="str">
        <f t="shared" si="13"/>
        <v>Non-structured/Vanilla</v>
      </c>
      <c r="Z131" s="10"/>
      <c r="AA131" s="10" t="str">
        <f>IF('Intragroup liabilities'!Q125="GF2","Grandfathered T2",IF('Intragroup liabilities'!Q125="CET1","CET1","No"))</f>
        <v>No</v>
      </c>
      <c r="AB131" s="10">
        <f>IF('Intragroup liabilities'!R125="",0,'Intragroup liabilities'!R125)</f>
        <v>0</v>
      </c>
      <c r="AC131"/>
    </row>
    <row r="132" spans="3:29" ht="35.25" thickBot="1" x14ac:dyDescent="0.5">
      <c r="C132" s="17">
        <f t="shared" si="8"/>
        <v>999</v>
      </c>
      <c r="D132" s="18">
        <f t="shared" si="14"/>
        <v>125</v>
      </c>
      <c r="E132" s="10" t="str">
        <f>IF(AND(I132="SANTANDER TOTTA, SGPS, SA",'Intragroup liabilities'!F126="P_22"),"r0531 - o/w (part of) subordinated liabilities recognised as own funds",IF(AND(I132="Totta Seguros - Comp. Seg. Vida, SA.",'Intragroup liabilities'!F126="P_22"),"r0350 - Structured notes",IF(AND(AA132&lt;&gt;"No",'Intragroup liabilities'!F126="P_23"),"r0531 - o/w (part of) subordinated liabilities recognised as own funds",IF(AND(AA132="No",'Intragroup liabilities'!F126="P_23"),"r0120 - Secured liabilities - collateralized part (BRRD art. 44/2/b)",IF('Intragroup liabilities'!F126="C_31","r0511 - o/w capital instruments/share capital",IF('Intragroup liabilities'!F126="C_32","r0511 - o/w capital instruments/share capital",IF('Intragroup liabilities'!F126="C_33","r0512 - o/w instruments ranking pari passu with ordinary shares",IF(OR(ISNUMBER(SEARCH("ATLANTES",I132)),ISNUMBER(SEARCH("AZOR",I132)),ISNUMBER(SEARCH("HIPOTOTTA",I132)))=TRUE,"r0120 - Secured liabilities - collateralized part (BRRD art. 44/2/b)",IF(OR('Intragroup liabilities'!F126="P_27.1",'Intragroup liabilities'!F126="P_27.2",'Intragroup liabilities'!F126="P_24"),"r0390 - Non-financial liabilities",IF('Intragroup liabilities'!F126="P_30.1","r0170 - Employee liabilities (BRRD art. 44/2/g/i)",IF('Intragroup liabilities'!F126="P_30.3","r0390 - Non-financial liabilities",IF('Intragroup liabilities'!F126="C_36","r0511 - o/w capital instruments/share capital",IF(AND('Intragroup liabilities'!F126="P_20",IFERROR(VLOOKUP('Intragroup liabilities'!I126,'Auxiliar 210'!$B$18:$B$20,1,FALSE),0)&lt;&gt;0),"r0210 - Liabilities towards other entities of the resolution group (BRRD art. 44/2/h)",IF(AND('Intragroup liabilities'!F126="P_21",IFERROR(VLOOKUP('Intragroup liabilities'!I126,'Auxiliar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" s="10" t="s">
        <v>153</v>
      </c>
      <c r="G132" s="10" t="str">
        <f t="shared" si="9"/>
        <v>Rank 20 - Ranking in insolvency (master scale)</v>
      </c>
      <c r="H132" s="10" t="s">
        <v>227</v>
      </c>
      <c r="I132" s="10" t="s">
        <v>30</v>
      </c>
      <c r="J132" s="10" t="s">
        <v>164</v>
      </c>
      <c r="K132" s="10" t="s">
        <v>155</v>
      </c>
      <c r="L132" s="10" t="str">
        <f t="shared" si="10"/>
        <v>Sister</v>
      </c>
      <c r="M132" s="10" t="str">
        <f>IF(OR('Intragroup liabilities'!W126="x",'Intragroup liabilities'!W126="E"),"true","false")</f>
        <v>true</v>
      </c>
      <c r="N132" s="10" t="s">
        <v>470</v>
      </c>
      <c r="O132" s="10" t="s">
        <v>471</v>
      </c>
      <c r="P132" s="11">
        <v>3591147.3</v>
      </c>
      <c r="Q132" s="11">
        <f>IF('Intragroup liabilities'!E126="",0,'Intragroup liabilities'!E126)</f>
        <v>6320.53</v>
      </c>
      <c r="R132" s="10" t="str">
        <f>+IF('Intragroup liabilities'!C126="EURO","Euro",IF('Intragroup liabilities'!C126="LIBRA INGLESA"," US Dollar",""))</f>
        <v>Euro</v>
      </c>
      <c r="S132" s="10" t="str">
        <f>IF(OR('Intragroup liabilities'!F126="P_20",'Intragroup liabilities'!F126="P_21"),'Intragroup liabilities'!M126,CONCATENATE(RIGHT('Intragroup liabilities'!T126,4),"-",LEFT(RIGHT('Intragroup liabilities'!T126,7),2),"-",LEFT('Intragroup liabilities'!T126,2)))</f>
        <v>--</v>
      </c>
      <c r="T132" s="20" t="str">
        <f t="shared" si="11"/>
        <v/>
      </c>
      <c r="U132" s="20" t="str">
        <f>IF(OR('Intragroup liabilities'!F126="P_20",'Intragroup liabilities'!F126="P_21"),'T 03.01'!T132,CONCATENATE(RIGHT('Intragroup liabilities'!U126,4),"-",LEFT(RIGHT('Intragroup liabilities'!U126,7),2),"-",LEFT('Intragroup liabilities'!U126,2)))</f>
        <v>--</v>
      </c>
      <c r="V132" s="10" t="str">
        <f t="shared" si="12"/>
        <v>Secured</v>
      </c>
      <c r="W132" s="10">
        <v>0</v>
      </c>
      <c r="X132" s="10" t="s">
        <v>83</v>
      </c>
      <c r="Y132" s="10" t="str">
        <f t="shared" si="13"/>
        <v>Non-structured/Vanilla</v>
      </c>
      <c r="Z132" s="10"/>
      <c r="AA132" s="10" t="str">
        <f>IF('Intragroup liabilities'!Q126="GF2","Grandfathered T2",IF('Intragroup liabilities'!Q126="CET1","CET1","No"))</f>
        <v>No</v>
      </c>
      <c r="AB132" s="10">
        <f>IF('Intragroup liabilities'!R126="",0,'Intragroup liabilities'!R126)</f>
        <v>0</v>
      </c>
      <c r="AC132"/>
    </row>
    <row r="133" spans="3:29" ht="35.25" thickBot="1" x14ac:dyDescent="0.5">
      <c r="C133" s="17">
        <f t="shared" si="8"/>
        <v>999</v>
      </c>
      <c r="D133" s="18">
        <f t="shared" si="14"/>
        <v>126</v>
      </c>
      <c r="E133" s="10" t="str">
        <f>IF(AND(I133="SANTANDER TOTTA, SGPS, SA",'Intragroup liabilities'!F127="P_22"),"r0531 - o/w (part of) subordinated liabilities recognised as own funds",IF(AND(I133="Totta Seguros - Comp. Seg. Vida, SA.",'Intragroup liabilities'!F127="P_22"),"r0350 - Structured notes",IF(AND(AA133&lt;&gt;"No",'Intragroup liabilities'!F127="P_23"),"r0531 - o/w (part of) subordinated liabilities recognised as own funds",IF(AND(AA133="No",'Intragroup liabilities'!F127="P_23"),"r0120 - Secured liabilities - collateralized part (BRRD art. 44/2/b)",IF('Intragroup liabilities'!F127="C_31","r0511 - o/w capital instruments/share capital",IF('Intragroup liabilities'!F127="C_32","r0511 - o/w capital instruments/share capital",IF('Intragroup liabilities'!F127="C_33","r0512 - o/w instruments ranking pari passu with ordinary shares",IF(OR(ISNUMBER(SEARCH("ATLANTES",I133)),ISNUMBER(SEARCH("AZOR",I133)),ISNUMBER(SEARCH("HIPOTOTTA",I133)))=TRUE,"r0120 - Secured liabilities - collateralized part (BRRD art. 44/2/b)",IF(OR('Intragroup liabilities'!F127="P_27.1",'Intragroup liabilities'!F127="P_27.2",'Intragroup liabilities'!F127="P_24"),"r0390 - Non-financial liabilities",IF('Intragroup liabilities'!F127="P_30.1","r0170 - Employee liabilities (BRRD art. 44/2/g/i)",IF('Intragroup liabilities'!F127="P_30.3","r0390 - Non-financial liabilities",IF('Intragroup liabilities'!F127="C_36","r0511 - o/w capital instruments/share capital",IF(AND('Intragroup liabilities'!F127="P_20",IFERROR(VLOOKUP('Intragroup liabilities'!I127,'Auxiliar 210'!$B$18:$B$20,1,FALSE),0)&lt;&gt;0),"r0210 - Liabilities towards other entities of the resolution group (BRRD art. 44/2/h)",IF(AND('Intragroup liabilities'!F127="P_21",IFERROR(VLOOKUP('Intragroup liabilities'!I127,'Auxiliar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" s="10" t="s">
        <v>153</v>
      </c>
      <c r="G133" s="10" t="str">
        <f t="shared" si="9"/>
        <v>Rank 20 - Ranking in insolvency (master scale)</v>
      </c>
      <c r="H133" s="10" t="s">
        <v>1499</v>
      </c>
      <c r="I133" s="10" t="s">
        <v>30</v>
      </c>
      <c r="J133" s="10" t="s">
        <v>164</v>
      </c>
      <c r="K133" s="10" t="s">
        <v>155</v>
      </c>
      <c r="L133" s="10" t="str">
        <f t="shared" si="10"/>
        <v>Sister</v>
      </c>
      <c r="M133" s="10" t="str">
        <f>IF(OR('Intragroup liabilities'!W127="x",'Intragroup liabilities'!W127="E"),"true","false")</f>
        <v>true</v>
      </c>
      <c r="N133" s="10" t="s">
        <v>470</v>
      </c>
      <c r="O133" s="10" t="s">
        <v>471</v>
      </c>
      <c r="P133" s="11">
        <v>0</v>
      </c>
      <c r="Q133" s="11">
        <f>IF('Intragroup liabilities'!E127="",0,'Intragroup liabilities'!E127)</f>
        <v>0.69</v>
      </c>
      <c r="R133" s="10" t="str">
        <f>+IF('Intragroup liabilities'!C127="EURO","Euro",IF('Intragroup liabilities'!C127="LIBRA INGLESA"," US Dollar",""))</f>
        <v>Euro</v>
      </c>
      <c r="S133" s="10" t="str">
        <f>IF(OR('Intragroup liabilities'!F127="P_20",'Intragroup liabilities'!F127="P_21"),'Intragroup liabilities'!M127,CONCATENATE(RIGHT('Intragroup liabilities'!T127,4),"-",LEFT(RIGHT('Intragroup liabilities'!T127,7),2),"-",LEFT('Intragroup liabilities'!T127,2)))</f>
        <v>--</v>
      </c>
      <c r="T133" s="20" t="str">
        <f t="shared" si="11"/>
        <v/>
      </c>
      <c r="U133" s="20" t="str">
        <f>IF(OR('Intragroup liabilities'!F127="P_20",'Intragroup liabilities'!F127="P_21"),'T 03.01'!T133,CONCATENATE(RIGHT('Intragroup liabilities'!U127,4),"-",LEFT(RIGHT('Intragroup liabilities'!U127,7),2),"-",LEFT('Intragroup liabilities'!U127,2)))</f>
        <v>--</v>
      </c>
      <c r="V133" s="10" t="str">
        <f t="shared" si="12"/>
        <v>Secured</v>
      </c>
      <c r="W133" s="10">
        <v>0</v>
      </c>
      <c r="X133" s="10" t="s">
        <v>83</v>
      </c>
      <c r="Y133" s="10" t="str">
        <f t="shared" si="13"/>
        <v>Non-structured/Vanilla</v>
      </c>
      <c r="Z133" s="10"/>
      <c r="AA133" s="10" t="str">
        <f>IF('Intragroup liabilities'!Q127="GF2","Grandfathered T2",IF('Intragroup liabilities'!Q127="CET1","CET1","No"))</f>
        <v>No</v>
      </c>
      <c r="AB133" s="10">
        <f>IF('Intragroup liabilities'!R127="",0,'Intragroup liabilities'!R127)</f>
        <v>0</v>
      </c>
      <c r="AC133"/>
    </row>
    <row r="134" spans="3:29" ht="35.25" thickBot="1" x14ac:dyDescent="0.5">
      <c r="C134" s="17">
        <f t="shared" si="8"/>
        <v>999</v>
      </c>
      <c r="D134" s="18">
        <f t="shared" si="14"/>
        <v>127</v>
      </c>
      <c r="E134" s="10" t="str">
        <f>IF(AND(I134="SANTANDER TOTTA, SGPS, SA",'Intragroup liabilities'!F128="P_22"),"r0531 - o/w (part of) subordinated liabilities recognised as own funds",IF(AND(I134="Totta Seguros - Comp. Seg. Vida, SA.",'Intragroup liabilities'!F128="P_22"),"r0350 - Structured notes",IF(AND(AA134&lt;&gt;"No",'Intragroup liabilities'!F128="P_23"),"r0531 - o/w (part of) subordinated liabilities recognised as own funds",IF(AND(AA134="No",'Intragroup liabilities'!F128="P_23"),"r0120 - Secured liabilities - collateralized part (BRRD art. 44/2/b)",IF('Intragroup liabilities'!F128="C_31","r0511 - o/w capital instruments/share capital",IF('Intragroup liabilities'!F128="C_32","r0511 - o/w capital instruments/share capital",IF('Intragroup liabilities'!F128="C_33","r0512 - o/w instruments ranking pari passu with ordinary shares",IF(OR(ISNUMBER(SEARCH("ATLANTES",I134)),ISNUMBER(SEARCH("AZOR",I134)),ISNUMBER(SEARCH("HIPOTOTTA",I134)))=TRUE,"r0120 - Secured liabilities - collateralized part (BRRD art. 44/2/b)",IF(OR('Intragroup liabilities'!F128="P_27.1",'Intragroup liabilities'!F128="P_27.2",'Intragroup liabilities'!F128="P_24"),"r0390 - Non-financial liabilities",IF('Intragroup liabilities'!F128="P_30.1","r0170 - Employee liabilities (BRRD art. 44/2/g/i)",IF('Intragroup liabilities'!F128="P_30.3","r0390 - Non-financial liabilities",IF('Intragroup liabilities'!F128="C_36","r0511 - o/w capital instruments/share capital",IF(AND('Intragroup liabilities'!F128="P_20",IFERROR(VLOOKUP('Intragroup liabilities'!I128,'Auxiliar 210'!$B$18:$B$20,1,FALSE),0)&lt;&gt;0),"r0210 - Liabilities towards other entities of the resolution group (BRRD art. 44/2/h)",IF(AND('Intragroup liabilities'!F128="P_21",IFERROR(VLOOKUP('Intragroup liabilities'!I128,'Auxiliar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4" s="10" t="s">
        <v>153</v>
      </c>
      <c r="G134" s="10" t="str">
        <f t="shared" si="9"/>
        <v>Rank 20 - Ranking in insolvency (master scale)</v>
      </c>
      <c r="H134" s="10" t="s">
        <v>1500</v>
      </c>
      <c r="I134" s="10" t="s">
        <v>73</v>
      </c>
      <c r="J134" s="10" t="s">
        <v>167</v>
      </c>
      <c r="K134" s="10" t="s">
        <v>155</v>
      </c>
      <c r="L134" s="10" t="str">
        <f t="shared" si="10"/>
        <v>Sister</v>
      </c>
      <c r="M134" s="10" t="str">
        <f>IF(OR('Intragroup liabilities'!W128="x",'Intragroup liabilities'!W128="E"),"true","false")</f>
        <v>true</v>
      </c>
      <c r="N134" s="10" t="s">
        <v>470</v>
      </c>
      <c r="O134" s="10" t="s">
        <v>471</v>
      </c>
      <c r="P134" s="11">
        <v>0</v>
      </c>
      <c r="Q134" s="11">
        <f>IF('Intragroup liabilities'!E128="",0,'Intragroup liabilities'!E128)</f>
        <v>0.31</v>
      </c>
      <c r="R134" s="10" t="str">
        <f>+IF('Intragroup liabilities'!C128="EURO","Euro",IF('Intragroup liabilities'!C128="LIBRA INGLESA"," US Dollar",""))</f>
        <v>Euro</v>
      </c>
      <c r="S134" s="10" t="str">
        <f>IF(OR('Intragroup liabilities'!F128="P_20",'Intragroup liabilities'!F128="P_21"),'Intragroup liabilities'!M128,CONCATENATE(RIGHT('Intragroup liabilities'!T128,4),"-",LEFT(RIGHT('Intragroup liabilities'!T128,7),2),"-",LEFT('Intragroup liabilities'!T128,2)))</f>
        <v>--</v>
      </c>
      <c r="T134" s="20" t="str">
        <f t="shared" si="11"/>
        <v/>
      </c>
      <c r="U134" s="20" t="str">
        <f>IF(OR('Intragroup liabilities'!F128="P_20",'Intragroup liabilities'!F128="P_21"),'T 03.01'!T134,CONCATENATE(RIGHT('Intragroup liabilities'!U128,4),"-",LEFT(RIGHT('Intragroup liabilities'!U128,7),2),"-",LEFT('Intragroup liabilities'!U128,2)))</f>
        <v>--</v>
      </c>
      <c r="V134" s="10" t="str">
        <f t="shared" si="12"/>
        <v>Secured</v>
      </c>
      <c r="W134" s="10">
        <v>0</v>
      </c>
      <c r="X134" s="10" t="s">
        <v>83</v>
      </c>
      <c r="Y134" s="10" t="str">
        <f t="shared" si="13"/>
        <v>Non-structured/Vanilla</v>
      </c>
      <c r="Z134" s="10"/>
      <c r="AA134" s="10" t="str">
        <f>IF('Intragroup liabilities'!Q128="GF2","Grandfathered T2",IF('Intragroup liabilities'!Q128="CET1","CET1","No"))</f>
        <v>No</v>
      </c>
      <c r="AB134" s="10">
        <f>IF('Intragroup liabilities'!R128="",0,'Intragroup liabilities'!R128)</f>
        <v>0</v>
      </c>
      <c r="AC134"/>
    </row>
    <row r="135" spans="3:29" ht="35.25" thickBot="1" x14ac:dyDescent="0.5">
      <c r="C135" s="17">
        <f t="shared" si="8"/>
        <v>999</v>
      </c>
      <c r="D135" s="18">
        <f t="shared" si="14"/>
        <v>128</v>
      </c>
      <c r="E135" s="10" t="str">
        <f>IF(AND(I135="SANTANDER TOTTA, SGPS, SA",'Intragroup liabilities'!F129="P_22"),"r0531 - o/w (part of) subordinated liabilities recognised as own funds",IF(AND(I135="Totta Seguros - Comp. Seg. Vida, SA.",'Intragroup liabilities'!F129="P_22"),"r0350 - Structured notes",IF(AND(AA135&lt;&gt;"No",'Intragroup liabilities'!F129="P_23"),"r0531 - o/w (part of) subordinated liabilities recognised as own funds",IF(AND(AA135="No",'Intragroup liabilities'!F129="P_23"),"r0120 - Secured liabilities - collateralized part (BRRD art. 44/2/b)",IF('Intragroup liabilities'!F129="C_31","r0511 - o/w capital instruments/share capital",IF('Intragroup liabilities'!F129="C_32","r0511 - o/w capital instruments/share capital",IF('Intragroup liabilities'!F129="C_33","r0512 - o/w instruments ranking pari passu with ordinary shares",IF(OR(ISNUMBER(SEARCH("ATLANTES",I135)),ISNUMBER(SEARCH("AZOR",I135)),ISNUMBER(SEARCH("HIPOTOTTA",I135)))=TRUE,"r0120 - Secured liabilities - collateralized part (BRRD art. 44/2/b)",IF(OR('Intragroup liabilities'!F129="P_27.1",'Intragroup liabilities'!F129="P_27.2",'Intragroup liabilities'!F129="P_24"),"r0390 - Non-financial liabilities",IF('Intragroup liabilities'!F129="P_30.1","r0170 - Employee liabilities (BRRD art. 44/2/g/i)",IF('Intragroup liabilities'!F129="P_30.3","r0390 - Non-financial liabilities",IF('Intragroup liabilities'!F129="C_36","r0511 - o/w capital instruments/share capital",IF(AND('Intragroup liabilities'!F129="P_20",IFERROR(VLOOKUP('Intragroup liabilities'!I129,'Auxiliar 210'!$B$18:$B$20,1,FALSE),0)&lt;&gt;0),"r0210 - Liabilities towards other entities of the resolution group (BRRD art. 44/2/h)",IF(AND('Intragroup liabilities'!F129="P_21",IFERROR(VLOOKUP('Intragroup liabilities'!I129,'Auxiliar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5" s="10" t="s">
        <v>153</v>
      </c>
      <c r="G135" s="10" t="str">
        <f t="shared" si="9"/>
        <v>Rank 20 - Ranking in insolvency (master scale)</v>
      </c>
      <c r="H135" s="10" t="s">
        <v>372</v>
      </c>
      <c r="I135" s="10" t="s">
        <v>30</v>
      </c>
      <c r="J135" s="10" t="s">
        <v>164</v>
      </c>
      <c r="K135" s="10" t="s">
        <v>155</v>
      </c>
      <c r="L135" s="10" t="str">
        <f t="shared" si="10"/>
        <v>Sister</v>
      </c>
      <c r="M135" s="10" t="str">
        <f>IF(OR('Intragroup liabilities'!W129="x",'Intragroup liabilities'!W129="E"),"true","false")</f>
        <v>true</v>
      </c>
      <c r="N135" s="10" t="s">
        <v>470</v>
      </c>
      <c r="O135" s="10" t="s">
        <v>471</v>
      </c>
      <c r="P135" s="11">
        <v>906546.9</v>
      </c>
      <c r="Q135" s="11">
        <f>IF('Intragroup liabilities'!E129="",0,'Intragroup liabilities'!E129)</f>
        <v>1615.93</v>
      </c>
      <c r="R135" s="10" t="str">
        <f>+IF('Intragroup liabilities'!C129="EURO","Euro",IF('Intragroup liabilities'!C129="LIBRA INGLESA"," US Dollar",""))</f>
        <v>Euro</v>
      </c>
      <c r="S135" s="10" t="str">
        <f>IF(OR('Intragroup liabilities'!F129="P_20",'Intragroup liabilities'!F129="P_21"),'Intragroup liabilities'!M129,CONCATENATE(RIGHT('Intragroup liabilities'!T129,4),"-",LEFT(RIGHT('Intragroup liabilities'!T129,7),2),"-",LEFT('Intragroup liabilities'!T129,2)))</f>
        <v>--</v>
      </c>
      <c r="T135" s="20" t="str">
        <f t="shared" si="11"/>
        <v/>
      </c>
      <c r="U135" s="20" t="str">
        <f>IF(OR('Intragroup liabilities'!F129="P_20",'Intragroup liabilities'!F129="P_21"),'T 03.01'!T135,CONCATENATE(RIGHT('Intragroup liabilities'!U129,4),"-",LEFT(RIGHT('Intragroup liabilities'!U129,7),2),"-",LEFT('Intragroup liabilities'!U129,2)))</f>
        <v>--</v>
      </c>
      <c r="V135" s="10" t="str">
        <f t="shared" si="12"/>
        <v>Secured</v>
      </c>
      <c r="W135" s="10">
        <v>0</v>
      </c>
      <c r="X135" s="10" t="s">
        <v>83</v>
      </c>
      <c r="Y135" s="10" t="str">
        <f t="shared" si="13"/>
        <v>Non-structured/Vanilla</v>
      </c>
      <c r="Z135" s="10"/>
      <c r="AA135" s="10" t="str">
        <f>IF('Intragroup liabilities'!Q129="GF2","Grandfathered T2",IF('Intragroup liabilities'!Q129="CET1","CET1","No"))</f>
        <v>No</v>
      </c>
      <c r="AB135" s="10">
        <f>IF('Intragroup liabilities'!R129="",0,'Intragroup liabilities'!R129)</f>
        <v>0</v>
      </c>
      <c r="AC135"/>
    </row>
    <row r="136" spans="3:29" ht="35.25" thickBot="1" x14ac:dyDescent="0.5">
      <c r="C136" s="17">
        <f t="shared" si="8"/>
        <v>999</v>
      </c>
      <c r="D136" s="18">
        <f t="shared" si="14"/>
        <v>129</v>
      </c>
      <c r="E136" s="10" t="str">
        <f>IF(AND(I136="SANTANDER TOTTA, SGPS, SA",'Intragroup liabilities'!F130="P_22"),"r0531 - o/w (part of) subordinated liabilities recognised as own funds",IF(AND(I136="Totta Seguros - Comp. Seg. Vida, SA.",'Intragroup liabilities'!F130="P_22"),"r0350 - Structured notes",IF(AND(AA136&lt;&gt;"No",'Intragroup liabilities'!F130="P_23"),"r0531 - o/w (part of) subordinated liabilities recognised as own funds",IF(AND(AA136="No",'Intragroup liabilities'!F130="P_23"),"r0120 - Secured liabilities - collateralized part (BRRD art. 44/2/b)",IF('Intragroup liabilities'!F130="C_31","r0511 - o/w capital instruments/share capital",IF('Intragroup liabilities'!F130="C_32","r0511 - o/w capital instruments/share capital",IF('Intragroup liabilities'!F130="C_33","r0512 - o/w instruments ranking pari passu with ordinary shares",IF(OR(ISNUMBER(SEARCH("ATLANTES",I136)),ISNUMBER(SEARCH("AZOR",I136)),ISNUMBER(SEARCH("HIPOTOTTA",I136)))=TRUE,"r0120 - Secured liabilities - collateralized part (BRRD art. 44/2/b)",IF(OR('Intragroup liabilities'!F130="P_27.1",'Intragroup liabilities'!F130="P_27.2",'Intragroup liabilities'!F130="P_24"),"r0390 - Non-financial liabilities",IF('Intragroup liabilities'!F130="P_30.1","r0170 - Employee liabilities (BRRD art. 44/2/g/i)",IF('Intragroup liabilities'!F130="P_30.3","r0390 - Non-financial liabilities",IF('Intragroup liabilities'!F130="C_36","r0511 - o/w capital instruments/share capital",IF(AND('Intragroup liabilities'!F130="P_20",IFERROR(VLOOKUP('Intragroup liabilities'!I130,'Auxiliar 210'!$B$18:$B$20,1,FALSE),0)&lt;&gt;0),"r0210 - Liabilities towards other entities of the resolution group (BRRD art. 44/2/h)",IF(AND('Intragroup liabilities'!F130="P_21",IFERROR(VLOOKUP('Intragroup liabilities'!I130,'Auxiliar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6" s="10" t="s">
        <v>153</v>
      </c>
      <c r="G136" s="10" t="str">
        <f t="shared" si="9"/>
        <v>Rank 20 - Ranking in insolvency (master scale)</v>
      </c>
      <c r="H136" s="10" t="s">
        <v>355</v>
      </c>
      <c r="I136" s="10" t="s">
        <v>30</v>
      </c>
      <c r="J136" s="10" t="s">
        <v>164</v>
      </c>
      <c r="K136" s="10" t="s">
        <v>155</v>
      </c>
      <c r="L136" s="10" t="str">
        <f t="shared" si="10"/>
        <v>Sister</v>
      </c>
      <c r="M136" s="10" t="str">
        <f>IF(OR('Intragroup liabilities'!W130="x",'Intragroup liabilities'!W130="E"),"true","false")</f>
        <v>true</v>
      </c>
      <c r="N136" s="10" t="s">
        <v>470</v>
      </c>
      <c r="O136" s="10" t="s">
        <v>471</v>
      </c>
      <c r="P136" s="11">
        <v>573151.35</v>
      </c>
      <c r="Q136" s="11">
        <f>IF('Intragroup liabilities'!E130="",0,'Intragroup liabilities'!E130)</f>
        <v>1049.82</v>
      </c>
      <c r="R136" s="10" t="str">
        <f>+IF('Intragroup liabilities'!C130="EURO","Euro",IF('Intragroup liabilities'!C130="LIBRA INGLESA"," US Dollar",""))</f>
        <v>Euro</v>
      </c>
      <c r="S136" s="10" t="str">
        <f>IF(OR('Intragroup liabilities'!F130="P_20",'Intragroup liabilities'!F130="P_21"),'Intragroup liabilities'!M130,CONCATENATE(RIGHT('Intragroup liabilities'!T130,4),"-",LEFT(RIGHT('Intragroup liabilities'!T130,7),2),"-",LEFT('Intragroup liabilities'!T130,2)))</f>
        <v>--</v>
      </c>
      <c r="T136" s="20" t="str">
        <f t="shared" si="11"/>
        <v/>
      </c>
      <c r="U136" s="20" t="str">
        <f>IF(OR('Intragroup liabilities'!F130="P_20",'Intragroup liabilities'!F130="P_21"),'T 03.01'!T136,CONCATENATE(RIGHT('Intragroup liabilities'!U130,4),"-",LEFT(RIGHT('Intragroup liabilities'!U130,7),2),"-",LEFT('Intragroup liabilities'!U130,2)))</f>
        <v>--</v>
      </c>
      <c r="V136" s="10" t="str">
        <f t="shared" si="12"/>
        <v>Secured</v>
      </c>
      <c r="W136" s="10">
        <v>0</v>
      </c>
      <c r="X136" s="10" t="s">
        <v>83</v>
      </c>
      <c r="Y136" s="10" t="str">
        <f t="shared" si="13"/>
        <v>Non-structured/Vanilla</v>
      </c>
      <c r="Z136" s="10"/>
      <c r="AA136" s="10" t="str">
        <f>IF('Intragroup liabilities'!Q130="GF2","Grandfathered T2",IF('Intragroup liabilities'!Q130="CET1","CET1","No"))</f>
        <v>No</v>
      </c>
      <c r="AB136" s="10">
        <f>IF('Intragroup liabilities'!R130="",0,'Intragroup liabilities'!R130)</f>
        <v>0</v>
      </c>
      <c r="AC136"/>
    </row>
    <row r="137" spans="3:29" ht="35.25" thickBot="1" x14ac:dyDescent="0.5">
      <c r="C137" s="17">
        <f t="shared" ref="C137:C200" si="15">+IF(E137="","",999)</f>
        <v>999</v>
      </c>
      <c r="D137" s="18">
        <f t="shared" si="14"/>
        <v>130</v>
      </c>
      <c r="E137" s="10" t="str">
        <f>IF(AND(I137="SANTANDER TOTTA, SGPS, SA",'Intragroup liabilities'!F131="P_22"),"r0531 - o/w (part of) subordinated liabilities recognised as own funds",IF(AND(I137="Totta Seguros - Comp. Seg. Vida, SA.",'Intragroup liabilities'!F131="P_22"),"r0350 - Structured notes",IF(AND(AA137&lt;&gt;"No",'Intragroup liabilities'!F131="P_23"),"r0531 - o/w (part of) subordinated liabilities recognised as own funds",IF(AND(AA137="No",'Intragroup liabilities'!F131="P_23"),"r0120 - Secured liabilities - collateralized part (BRRD art. 44/2/b)",IF('Intragroup liabilities'!F131="C_31","r0511 - o/w capital instruments/share capital",IF('Intragroup liabilities'!F131="C_32","r0511 - o/w capital instruments/share capital",IF('Intragroup liabilities'!F131="C_33","r0512 - o/w instruments ranking pari passu with ordinary shares",IF(OR(ISNUMBER(SEARCH("ATLANTES",I137)),ISNUMBER(SEARCH("AZOR",I137)),ISNUMBER(SEARCH("HIPOTOTTA",I137)))=TRUE,"r0120 - Secured liabilities - collateralized part (BRRD art. 44/2/b)",IF(OR('Intragroup liabilities'!F131="P_27.1",'Intragroup liabilities'!F131="P_27.2",'Intragroup liabilities'!F131="P_24"),"r0390 - Non-financial liabilities",IF('Intragroup liabilities'!F131="P_30.1","r0170 - Employee liabilities (BRRD art. 44/2/g/i)",IF('Intragroup liabilities'!F131="P_30.3","r0390 - Non-financial liabilities",IF('Intragroup liabilities'!F131="C_36","r0511 - o/w capital instruments/share capital",IF(AND('Intragroup liabilities'!F131="P_20",IFERROR(VLOOKUP('Intragroup liabilities'!I131,'Auxiliar 210'!$B$18:$B$20,1,FALSE),0)&lt;&gt;0),"r0210 - Liabilities towards other entities of the resolution group (BRRD art. 44/2/h)",IF(AND('Intragroup liabilities'!F131="P_21",IFERROR(VLOOKUP('Intragroup liabilities'!I131,'Auxiliar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7" s="10" t="s">
        <v>153</v>
      </c>
      <c r="G137" s="10" t="str">
        <f t="shared" ref="G137:G200" si="16">IF(E137="r0110 - Covered deposits (BRRD art. 44/2/a)","Rank 14 - Ranking in insolvency (master scale)",IF(E137="r0120 - Secured liabilities - collateralized part (BRRD art. 44/2/b)","Rank 20 - Ranking in insolvency (master scale)",IF(E137="r0320 - Deposits, not covered and not preferential","Rank 12 - Ranking in insolvency (master scale)",IF(E137="r0370 - Subordinated liabilities (not recognised as own funds)","Rank 4 - Ranking in insolvency (master scale)",IF(OR(E137="r0511 - o/w capital instruments/share capital",E137="r0512 - o/w instruments ranking pari passu with ordinary shares"),"Rank 1 - Ranking in insolvency (master scale)",IF(E137="r0531 - o/w (part of) subordinated liabilities recognised as own funds","Rank 3 - Ranking in insolvency (master scale)",IF(E137="r0350 - Structured notes","Rank 9 - Ranking in insolvency (master scale)",IF(E137="r0390 - Non-financial liabilities","Rank 9 - Ranking in insolvency (master scale)",""))))))))</f>
        <v>Rank 20 - Ranking in insolvency (master scale)</v>
      </c>
      <c r="H137" s="10" t="s">
        <v>1501</v>
      </c>
      <c r="I137" s="10" t="s">
        <v>30</v>
      </c>
      <c r="J137" s="10" t="s">
        <v>164</v>
      </c>
      <c r="K137" s="10" t="s">
        <v>155</v>
      </c>
      <c r="L137" s="10" t="str">
        <f t="shared" ref="L137:L200" si="17">IF(OR(I137="SANTANDER TOTTA, SGPS, SA",I137="BANCO SANTANDER TOTTA SA"),"Parent","Sister")</f>
        <v>Sister</v>
      </c>
      <c r="M137" s="10" t="str">
        <f>IF(OR('Intragroup liabilities'!W131="x",'Intragroup liabilities'!W131="E"),"true","false")</f>
        <v>true</v>
      </c>
      <c r="N137" s="10" t="s">
        <v>470</v>
      </c>
      <c r="O137" s="10" t="s">
        <v>471</v>
      </c>
      <c r="P137" s="11">
        <v>0</v>
      </c>
      <c r="Q137" s="11">
        <f>IF('Intragroup liabilities'!E131="",0,'Intragroup liabilities'!E131)</f>
        <v>13.77</v>
      </c>
      <c r="R137" s="10" t="str">
        <f>+IF('Intragroup liabilities'!C131="EURO","Euro",IF('Intragroup liabilities'!C131="LIBRA INGLESA"," US Dollar",""))</f>
        <v>Euro</v>
      </c>
      <c r="S137" s="10" t="str">
        <f>IF(OR('Intragroup liabilities'!F131="P_20",'Intragroup liabilities'!F131="P_21"),'Intragroup liabilities'!M131,CONCATENATE(RIGHT('Intragroup liabilities'!T131,4),"-",LEFT(RIGHT('Intragroup liabilities'!T131,7),2),"-",LEFT('Intragroup liabilities'!T131,2)))</f>
        <v>--</v>
      </c>
      <c r="T137" s="20" t="str">
        <f t="shared" ref="T137:T200" si="18">IFERROR(IF(OR(E137="r0110 - Covered deposits (BRRD art. 44/2/a)",E137="r0120 - Secured liabilities - collateralized part (BRRD art. 44/2/b)",E137="r0320 - Deposits, not covered and not preferential"),WORKDAY(S137,1,"1/1/2021"),S137),"")</f>
        <v/>
      </c>
      <c r="U137" s="20" t="str">
        <f>IF(OR('Intragroup liabilities'!F131="P_20",'Intragroup liabilities'!F131="P_21"),'T 03.01'!T137,CONCATENATE(RIGHT('Intragroup liabilities'!U131,4),"-",LEFT(RIGHT('Intragroup liabilities'!U131,7),2),"-",LEFT('Intragroup liabilities'!U131,2)))</f>
        <v>--</v>
      </c>
      <c r="V137" s="10" t="str">
        <f t="shared" ref="V137:V200" si="19">IF(E137="r0120 - Secured liabilities - collateralized part (BRRD art. 44/2/b)","Secured","Unsecured")</f>
        <v>Secured</v>
      </c>
      <c r="W137" s="10">
        <v>0</v>
      </c>
      <c r="X137" s="10" t="s">
        <v>83</v>
      </c>
      <c r="Y137" s="10" t="str">
        <f t="shared" ref="Y137:Y200" si="20">IFERROR(IF(OR(E137="r0110 - Covered deposits (BRRD art. 44/2/a)",E137="r0120 - Secured liabilities - collateralized part (BRRD art. 44/2/b)",E137="r0320 - Deposits, not covered and not preferential"),"Non-structured/Vanilla","Structured"),"")</f>
        <v>Non-structured/Vanilla</v>
      </c>
      <c r="Z137" s="10"/>
      <c r="AA137" s="10" t="str">
        <f>IF('Intragroup liabilities'!Q131="GF2","Grandfathered T2",IF('Intragroup liabilities'!Q131="CET1","CET1","No"))</f>
        <v>No</v>
      </c>
      <c r="AB137" s="10">
        <f>IF('Intragroup liabilities'!R131="",0,'Intragroup liabilities'!R131)</f>
        <v>0</v>
      </c>
      <c r="AC137"/>
    </row>
    <row r="138" spans="3:29" ht="35.25" thickBot="1" x14ac:dyDescent="0.5">
      <c r="C138" s="17">
        <f t="shared" si="15"/>
        <v>999</v>
      </c>
      <c r="D138" s="18">
        <f t="shared" ref="D138:D201" si="21">IF(E138="","",D137+1)</f>
        <v>131</v>
      </c>
      <c r="E138" s="10" t="str">
        <f>IF(AND(I138="SANTANDER TOTTA, SGPS, SA",'Intragroup liabilities'!F132="P_22"),"r0531 - o/w (part of) subordinated liabilities recognised as own funds",IF(AND(I138="Totta Seguros - Comp. Seg. Vida, SA.",'Intragroup liabilities'!F132="P_22"),"r0350 - Structured notes",IF(AND(AA138&lt;&gt;"No",'Intragroup liabilities'!F132="P_23"),"r0531 - o/w (part of) subordinated liabilities recognised as own funds",IF(AND(AA138="No",'Intragroup liabilities'!F132="P_23"),"r0120 - Secured liabilities - collateralized part (BRRD art. 44/2/b)",IF('Intragroup liabilities'!F132="C_31","r0511 - o/w capital instruments/share capital",IF('Intragroup liabilities'!F132="C_32","r0511 - o/w capital instruments/share capital",IF('Intragroup liabilities'!F132="C_33","r0512 - o/w instruments ranking pari passu with ordinary shares",IF(OR(ISNUMBER(SEARCH("ATLANTES",I138)),ISNUMBER(SEARCH("AZOR",I138)),ISNUMBER(SEARCH("HIPOTOTTA",I138)))=TRUE,"r0120 - Secured liabilities - collateralized part (BRRD art. 44/2/b)",IF(OR('Intragroup liabilities'!F132="P_27.1",'Intragroup liabilities'!F132="P_27.2",'Intragroup liabilities'!F132="P_24"),"r0390 - Non-financial liabilities",IF('Intragroup liabilities'!F132="P_30.1","r0170 - Employee liabilities (BRRD art. 44/2/g/i)",IF('Intragroup liabilities'!F132="P_30.3","r0390 - Non-financial liabilities",IF('Intragroup liabilities'!F132="C_36","r0511 - o/w capital instruments/share capital",IF(AND('Intragroup liabilities'!F132="P_20",IFERROR(VLOOKUP('Intragroup liabilities'!I132,'Auxiliar 210'!$B$18:$B$20,1,FALSE),0)&lt;&gt;0),"r0210 - Liabilities towards other entities of the resolution group (BRRD art. 44/2/h)",IF(AND('Intragroup liabilities'!F132="P_21",IFERROR(VLOOKUP('Intragroup liabilities'!I132,'Auxiliar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8" s="10" t="s">
        <v>153</v>
      </c>
      <c r="G138" s="10" t="str">
        <f t="shared" si="16"/>
        <v>Rank 20 - Ranking in insolvency (master scale)</v>
      </c>
      <c r="H138" s="10" t="s">
        <v>1502</v>
      </c>
      <c r="I138" s="10" t="s">
        <v>30</v>
      </c>
      <c r="J138" s="10" t="s">
        <v>164</v>
      </c>
      <c r="K138" s="10" t="s">
        <v>155</v>
      </c>
      <c r="L138" s="10" t="str">
        <f t="shared" si="17"/>
        <v>Sister</v>
      </c>
      <c r="M138" s="10" t="str">
        <f>IF(OR('Intragroup liabilities'!W132="x",'Intragroup liabilities'!W132="E"),"true","false")</f>
        <v>true</v>
      </c>
      <c r="N138" s="10" t="s">
        <v>470</v>
      </c>
      <c r="O138" s="10" t="s">
        <v>471</v>
      </c>
      <c r="P138" s="11">
        <v>0</v>
      </c>
      <c r="Q138" s="11">
        <f>IF('Intragroup liabilities'!E132="",0,'Intragroup liabilities'!E132)</f>
        <v>0.03</v>
      </c>
      <c r="R138" s="10" t="str">
        <f>+IF('Intragroup liabilities'!C132="EURO","Euro",IF('Intragroup liabilities'!C132="LIBRA INGLESA"," US Dollar",""))</f>
        <v>Euro</v>
      </c>
      <c r="S138" s="10" t="str">
        <f>IF(OR('Intragroup liabilities'!F132="P_20",'Intragroup liabilities'!F132="P_21"),'Intragroup liabilities'!M132,CONCATENATE(RIGHT('Intragroup liabilities'!T132,4),"-",LEFT(RIGHT('Intragroup liabilities'!T132,7),2),"-",LEFT('Intragroup liabilities'!T132,2)))</f>
        <v>--</v>
      </c>
      <c r="T138" s="20" t="str">
        <f t="shared" si="18"/>
        <v/>
      </c>
      <c r="U138" s="20" t="str">
        <f>IF(OR('Intragroup liabilities'!F132="P_20",'Intragroup liabilities'!F132="P_21"),'T 03.01'!T138,CONCATENATE(RIGHT('Intragroup liabilities'!U132,4),"-",LEFT(RIGHT('Intragroup liabilities'!U132,7),2),"-",LEFT('Intragroup liabilities'!U132,2)))</f>
        <v>--</v>
      </c>
      <c r="V138" s="10" t="str">
        <f t="shared" si="19"/>
        <v>Secured</v>
      </c>
      <c r="W138" s="10">
        <v>0</v>
      </c>
      <c r="X138" s="10" t="s">
        <v>83</v>
      </c>
      <c r="Y138" s="10" t="str">
        <f t="shared" si="20"/>
        <v>Non-structured/Vanilla</v>
      </c>
      <c r="Z138" s="10"/>
      <c r="AA138" s="10" t="str">
        <f>IF('Intragroup liabilities'!Q132="GF2","Grandfathered T2",IF('Intragroup liabilities'!Q132="CET1","CET1","No"))</f>
        <v>No</v>
      </c>
      <c r="AB138" s="10">
        <f>IF('Intragroup liabilities'!R132="",0,'Intragroup liabilities'!R132)</f>
        <v>0</v>
      </c>
      <c r="AC138"/>
    </row>
    <row r="139" spans="3:29" ht="35.25" thickBot="1" x14ac:dyDescent="0.5">
      <c r="C139" s="17">
        <f t="shared" si="15"/>
        <v>999</v>
      </c>
      <c r="D139" s="18">
        <f t="shared" si="21"/>
        <v>132</v>
      </c>
      <c r="E139" s="10" t="str">
        <f>IF(AND(I139="SANTANDER TOTTA, SGPS, SA",'Intragroup liabilities'!F133="P_22"),"r0531 - o/w (part of) subordinated liabilities recognised as own funds",IF(AND(I139="Totta Seguros - Comp. Seg. Vida, SA.",'Intragroup liabilities'!F133="P_22"),"r0350 - Structured notes",IF(AND(AA139&lt;&gt;"No",'Intragroup liabilities'!F133="P_23"),"r0531 - o/w (part of) subordinated liabilities recognised as own funds",IF(AND(AA139="No",'Intragroup liabilities'!F133="P_23"),"r0120 - Secured liabilities - collateralized part (BRRD art. 44/2/b)",IF('Intragroup liabilities'!F133="C_31","r0511 - o/w capital instruments/share capital",IF('Intragroup liabilities'!F133="C_32","r0511 - o/w capital instruments/share capital",IF('Intragroup liabilities'!F133="C_33","r0512 - o/w instruments ranking pari passu with ordinary shares",IF(OR(ISNUMBER(SEARCH("ATLANTES",I139)),ISNUMBER(SEARCH("AZOR",I139)),ISNUMBER(SEARCH("HIPOTOTTA",I139)))=TRUE,"r0120 - Secured liabilities - collateralized part (BRRD art. 44/2/b)",IF(OR('Intragroup liabilities'!F133="P_27.1",'Intragroup liabilities'!F133="P_27.2",'Intragroup liabilities'!F133="P_24"),"r0390 - Non-financial liabilities",IF('Intragroup liabilities'!F133="P_30.1","r0170 - Employee liabilities (BRRD art. 44/2/g/i)",IF('Intragroup liabilities'!F133="P_30.3","r0390 - Non-financial liabilities",IF('Intragroup liabilities'!F133="C_36","r0511 - o/w capital instruments/share capital",IF(AND('Intragroup liabilities'!F133="P_20",IFERROR(VLOOKUP('Intragroup liabilities'!I133,'Auxiliar 210'!$B$18:$B$20,1,FALSE),0)&lt;&gt;0),"r0210 - Liabilities towards other entities of the resolution group (BRRD art. 44/2/h)",IF(AND('Intragroup liabilities'!F133="P_21",IFERROR(VLOOKUP('Intragroup liabilities'!I133,'Auxiliar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9" s="10" t="s">
        <v>153</v>
      </c>
      <c r="G139" s="10" t="str">
        <f t="shared" si="16"/>
        <v>Rank 20 - Ranking in insolvency (master scale)</v>
      </c>
      <c r="H139" s="10" t="s">
        <v>270</v>
      </c>
      <c r="I139" s="10" t="s">
        <v>73</v>
      </c>
      <c r="J139" s="10" t="s">
        <v>167</v>
      </c>
      <c r="K139" s="10" t="s">
        <v>155</v>
      </c>
      <c r="L139" s="10" t="str">
        <f t="shared" si="17"/>
        <v>Sister</v>
      </c>
      <c r="M139" s="10" t="str">
        <f>IF(OR('Intragroup liabilities'!W133="x",'Intragroup liabilities'!W133="E"),"true","false")</f>
        <v>true</v>
      </c>
      <c r="N139" s="10" t="s">
        <v>470</v>
      </c>
      <c r="O139" s="10" t="s">
        <v>471</v>
      </c>
      <c r="P139" s="11">
        <v>388642.56</v>
      </c>
      <c r="Q139" s="11">
        <f>IF('Intragroup liabilities'!E133="",0,'Intragroup liabilities'!E133)</f>
        <v>492.54</v>
      </c>
      <c r="R139" s="10" t="str">
        <f>+IF('Intragroup liabilities'!C133="EURO","Euro",IF('Intragroup liabilities'!C133="LIBRA INGLESA"," US Dollar",""))</f>
        <v>Euro</v>
      </c>
      <c r="S139" s="10" t="str">
        <f>IF(OR('Intragroup liabilities'!F133="P_20",'Intragroup liabilities'!F133="P_21"),'Intragroup liabilities'!M133,CONCATENATE(RIGHT('Intragroup liabilities'!T133,4),"-",LEFT(RIGHT('Intragroup liabilities'!T133,7),2),"-",LEFT('Intragroup liabilities'!T133,2)))</f>
        <v>--</v>
      </c>
      <c r="T139" s="20" t="str">
        <f t="shared" si="18"/>
        <v/>
      </c>
      <c r="U139" s="20" t="str">
        <f>IF(OR('Intragroup liabilities'!F133="P_20",'Intragroup liabilities'!F133="P_21"),'T 03.01'!T139,CONCATENATE(RIGHT('Intragroup liabilities'!U133,4),"-",LEFT(RIGHT('Intragroup liabilities'!U133,7),2),"-",LEFT('Intragroup liabilities'!U133,2)))</f>
        <v>--</v>
      </c>
      <c r="V139" s="10" t="str">
        <f t="shared" si="19"/>
        <v>Secured</v>
      </c>
      <c r="W139" s="10">
        <v>0</v>
      </c>
      <c r="X139" s="10" t="s">
        <v>83</v>
      </c>
      <c r="Y139" s="10" t="str">
        <f t="shared" si="20"/>
        <v>Non-structured/Vanilla</v>
      </c>
      <c r="Z139" s="10"/>
      <c r="AA139" s="10" t="str">
        <f>IF('Intragroup liabilities'!Q133="GF2","Grandfathered T2",IF('Intragroup liabilities'!Q133="CET1","CET1","No"))</f>
        <v>No</v>
      </c>
      <c r="AB139" s="10">
        <f>IF('Intragroup liabilities'!R133="",0,'Intragroup liabilities'!R133)</f>
        <v>0</v>
      </c>
      <c r="AC139"/>
    </row>
    <row r="140" spans="3:29" ht="35.25" thickBot="1" x14ac:dyDescent="0.5">
      <c r="C140" s="17">
        <f t="shared" si="15"/>
        <v>999</v>
      </c>
      <c r="D140" s="18">
        <f t="shared" si="21"/>
        <v>133</v>
      </c>
      <c r="E140" s="10" t="str">
        <f>IF(AND(I140="SANTANDER TOTTA, SGPS, SA",'Intragroup liabilities'!F134="P_22"),"r0531 - o/w (part of) subordinated liabilities recognised as own funds",IF(AND(I140="Totta Seguros - Comp. Seg. Vida, SA.",'Intragroup liabilities'!F134="P_22"),"r0350 - Structured notes",IF(AND(AA140&lt;&gt;"No",'Intragroup liabilities'!F134="P_23"),"r0531 - o/w (part of) subordinated liabilities recognised as own funds",IF(AND(AA140="No",'Intragroup liabilities'!F134="P_23"),"r0120 - Secured liabilities - collateralized part (BRRD art. 44/2/b)",IF('Intragroup liabilities'!F134="C_31","r0511 - o/w capital instruments/share capital",IF('Intragroup liabilities'!F134="C_32","r0511 - o/w capital instruments/share capital",IF('Intragroup liabilities'!F134="C_33","r0512 - o/w instruments ranking pari passu with ordinary shares",IF(OR(ISNUMBER(SEARCH("ATLANTES",I140)),ISNUMBER(SEARCH("AZOR",I140)),ISNUMBER(SEARCH("HIPOTOTTA",I140)))=TRUE,"r0120 - Secured liabilities - collateralized part (BRRD art. 44/2/b)",IF(OR('Intragroup liabilities'!F134="P_27.1",'Intragroup liabilities'!F134="P_27.2",'Intragroup liabilities'!F134="P_24"),"r0390 - Non-financial liabilities",IF('Intragroup liabilities'!F134="P_30.1","r0170 - Employee liabilities (BRRD art. 44/2/g/i)",IF('Intragroup liabilities'!F134="P_30.3","r0390 - Non-financial liabilities",IF('Intragroup liabilities'!F134="C_36","r0511 - o/w capital instruments/share capital",IF(AND('Intragroup liabilities'!F134="P_20",IFERROR(VLOOKUP('Intragroup liabilities'!I134,'Auxiliar 210'!$B$18:$B$20,1,FALSE),0)&lt;&gt;0),"r0210 - Liabilities towards other entities of the resolution group (BRRD art. 44/2/h)",IF(AND('Intragroup liabilities'!F134="P_21",IFERROR(VLOOKUP('Intragroup liabilities'!I134,'Auxiliar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0" s="10" t="s">
        <v>153</v>
      </c>
      <c r="G140" s="10" t="str">
        <f t="shared" si="16"/>
        <v>Rank 20 - Ranking in insolvency (master scale)</v>
      </c>
      <c r="H140" s="10" t="s">
        <v>1459</v>
      </c>
      <c r="I140" s="10" t="s">
        <v>30</v>
      </c>
      <c r="J140" s="10" t="s">
        <v>164</v>
      </c>
      <c r="K140" s="10" t="s">
        <v>155</v>
      </c>
      <c r="L140" s="10" t="str">
        <f t="shared" si="17"/>
        <v>Sister</v>
      </c>
      <c r="M140" s="10" t="str">
        <f>IF(OR('Intragroup liabilities'!W134="x",'Intragroup liabilities'!W134="E"),"true","false")</f>
        <v>true</v>
      </c>
      <c r="N140" s="10" t="s">
        <v>470</v>
      </c>
      <c r="O140" s="10" t="s">
        <v>471</v>
      </c>
      <c r="P140" s="11">
        <v>192.67</v>
      </c>
      <c r="Q140" s="11">
        <f>IF('Intragroup liabilities'!E134="",0,'Intragroup liabilities'!E134)</f>
        <v>0</v>
      </c>
      <c r="R140" s="10" t="str">
        <f>+IF('Intragroup liabilities'!C134="EURO","Euro",IF('Intragroup liabilities'!C134="LIBRA INGLESA"," US Dollar",""))</f>
        <v>Euro</v>
      </c>
      <c r="S140" s="10" t="str">
        <f>IF(OR('Intragroup liabilities'!F134="P_20",'Intragroup liabilities'!F134="P_21"),'Intragroup liabilities'!M134,CONCATENATE(RIGHT('Intragroup liabilities'!T134,4),"-",LEFT(RIGHT('Intragroup liabilities'!T134,7),2),"-",LEFT('Intragroup liabilities'!T134,2)))</f>
        <v>--</v>
      </c>
      <c r="T140" s="20" t="str">
        <f t="shared" si="18"/>
        <v/>
      </c>
      <c r="U140" s="20" t="str">
        <f>IF(OR('Intragroup liabilities'!F134="P_20",'Intragroup liabilities'!F134="P_21"),'T 03.01'!T140,CONCATENATE(RIGHT('Intragroup liabilities'!U134,4),"-",LEFT(RIGHT('Intragroup liabilities'!U134,7),2),"-",LEFT('Intragroup liabilities'!U134,2)))</f>
        <v>--</v>
      </c>
      <c r="V140" s="10" t="str">
        <f t="shared" si="19"/>
        <v>Secured</v>
      </c>
      <c r="W140" s="10">
        <v>0</v>
      </c>
      <c r="X140" s="10" t="s">
        <v>83</v>
      </c>
      <c r="Y140" s="10" t="str">
        <f t="shared" si="20"/>
        <v>Non-structured/Vanilla</v>
      </c>
      <c r="Z140" s="10"/>
      <c r="AA140" s="10" t="str">
        <f>IF('Intragroup liabilities'!Q134="GF2","Grandfathered T2",IF('Intragroup liabilities'!Q134="CET1","CET1","No"))</f>
        <v>No</v>
      </c>
      <c r="AB140" s="10">
        <f>IF('Intragroup liabilities'!R134="",0,'Intragroup liabilities'!R134)</f>
        <v>0</v>
      </c>
      <c r="AC140"/>
    </row>
    <row r="141" spans="3:29" ht="35.25" thickBot="1" x14ac:dyDescent="0.5">
      <c r="C141" s="17">
        <f t="shared" si="15"/>
        <v>999</v>
      </c>
      <c r="D141" s="18">
        <f t="shared" si="21"/>
        <v>134</v>
      </c>
      <c r="E141" s="10" t="str">
        <f>IF(AND(I141="SANTANDER TOTTA, SGPS, SA",'Intragroup liabilities'!F135="P_22"),"r0531 - o/w (part of) subordinated liabilities recognised as own funds",IF(AND(I141="Totta Seguros - Comp. Seg. Vida, SA.",'Intragroup liabilities'!F135="P_22"),"r0350 - Structured notes",IF(AND(AA141&lt;&gt;"No",'Intragroup liabilities'!F135="P_23"),"r0531 - o/w (part of) subordinated liabilities recognised as own funds",IF(AND(AA141="No",'Intragroup liabilities'!F135="P_23"),"r0120 - Secured liabilities - collateralized part (BRRD art. 44/2/b)",IF('Intragroup liabilities'!F135="C_31","r0511 - o/w capital instruments/share capital",IF('Intragroup liabilities'!F135="C_32","r0511 - o/w capital instruments/share capital",IF('Intragroup liabilities'!F135="C_33","r0512 - o/w instruments ranking pari passu with ordinary shares",IF(OR(ISNUMBER(SEARCH("ATLANTES",I141)),ISNUMBER(SEARCH("AZOR",I141)),ISNUMBER(SEARCH("HIPOTOTTA",I141)))=TRUE,"r0120 - Secured liabilities - collateralized part (BRRD art. 44/2/b)",IF(OR('Intragroup liabilities'!F135="P_27.1",'Intragroup liabilities'!F135="P_27.2",'Intragroup liabilities'!F135="P_24"),"r0390 - Non-financial liabilities",IF('Intragroup liabilities'!F135="P_30.1","r0170 - Employee liabilities (BRRD art. 44/2/g/i)",IF('Intragroup liabilities'!F135="P_30.3","r0390 - Non-financial liabilities",IF('Intragroup liabilities'!F135="C_36","r0511 - o/w capital instruments/share capital",IF(AND('Intragroup liabilities'!F135="P_20",IFERROR(VLOOKUP('Intragroup liabilities'!I135,'Auxiliar 210'!$B$18:$B$20,1,FALSE),0)&lt;&gt;0),"r0210 - Liabilities towards other entities of the resolution group (BRRD art. 44/2/h)",IF(AND('Intragroup liabilities'!F135="P_21",IFERROR(VLOOKUP('Intragroup liabilities'!I135,'Auxiliar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1" s="10" t="s">
        <v>153</v>
      </c>
      <c r="G141" s="10" t="str">
        <f t="shared" si="16"/>
        <v>Rank 20 - Ranking in insolvency (master scale)</v>
      </c>
      <c r="H141" s="10" t="s">
        <v>1460</v>
      </c>
      <c r="I141" s="10" t="s">
        <v>30</v>
      </c>
      <c r="J141" s="10" t="s">
        <v>164</v>
      </c>
      <c r="K141" s="10" t="s">
        <v>155</v>
      </c>
      <c r="L141" s="10" t="str">
        <f t="shared" si="17"/>
        <v>Sister</v>
      </c>
      <c r="M141" s="10" t="str">
        <f>IF(OR('Intragroup liabilities'!W135="x",'Intragroup liabilities'!W135="E"),"true","false")</f>
        <v>true</v>
      </c>
      <c r="N141" s="10" t="s">
        <v>470</v>
      </c>
      <c r="O141" s="10" t="s">
        <v>471</v>
      </c>
      <c r="P141" s="11">
        <v>73.709999999999994</v>
      </c>
      <c r="Q141" s="11">
        <f>IF('Intragroup liabilities'!E135="",0,'Intragroup liabilities'!E135)</f>
        <v>0</v>
      </c>
      <c r="R141" s="10" t="str">
        <f>+IF('Intragroup liabilities'!C135="EURO","Euro",IF('Intragroup liabilities'!C135="LIBRA INGLESA"," US Dollar",""))</f>
        <v>Euro</v>
      </c>
      <c r="S141" s="10" t="str">
        <f>IF(OR('Intragroup liabilities'!F135="P_20",'Intragroup liabilities'!F135="P_21"),'Intragroup liabilities'!M135,CONCATENATE(RIGHT('Intragroup liabilities'!T135,4),"-",LEFT(RIGHT('Intragroup liabilities'!T135,7),2),"-",LEFT('Intragroup liabilities'!T135,2)))</f>
        <v>--</v>
      </c>
      <c r="T141" s="20" t="str">
        <f t="shared" si="18"/>
        <v/>
      </c>
      <c r="U141" s="20" t="str">
        <f>IF(OR('Intragroup liabilities'!F135="P_20",'Intragroup liabilities'!F135="P_21"),'T 03.01'!T141,CONCATENATE(RIGHT('Intragroup liabilities'!U135,4),"-",LEFT(RIGHT('Intragroup liabilities'!U135,7),2),"-",LEFT('Intragroup liabilities'!U135,2)))</f>
        <v>--</v>
      </c>
      <c r="V141" s="10" t="str">
        <f t="shared" si="19"/>
        <v>Secured</v>
      </c>
      <c r="W141" s="10">
        <v>0</v>
      </c>
      <c r="X141" s="10" t="s">
        <v>83</v>
      </c>
      <c r="Y141" s="10" t="str">
        <f t="shared" si="20"/>
        <v>Non-structured/Vanilla</v>
      </c>
      <c r="Z141" s="10"/>
      <c r="AA141" s="10" t="str">
        <f>IF('Intragroup liabilities'!Q135="GF2","Grandfathered T2",IF('Intragroup liabilities'!Q135="CET1","CET1","No"))</f>
        <v>No</v>
      </c>
      <c r="AB141" s="10">
        <f>IF('Intragroup liabilities'!R135="",0,'Intragroup liabilities'!R135)</f>
        <v>0</v>
      </c>
      <c r="AC141"/>
    </row>
    <row r="142" spans="3:29" ht="35.25" thickBot="1" x14ac:dyDescent="0.5">
      <c r="C142" s="17">
        <f t="shared" si="15"/>
        <v>999</v>
      </c>
      <c r="D142" s="18">
        <f t="shared" si="21"/>
        <v>135</v>
      </c>
      <c r="E142" s="10" t="str">
        <f>IF(AND(I142="SANTANDER TOTTA, SGPS, SA",'Intragroup liabilities'!F136="P_22"),"r0531 - o/w (part of) subordinated liabilities recognised as own funds",IF(AND(I142="Totta Seguros - Comp. Seg. Vida, SA.",'Intragroup liabilities'!F136="P_22"),"r0350 - Structured notes",IF(AND(AA142&lt;&gt;"No",'Intragroup liabilities'!F136="P_23"),"r0531 - o/w (part of) subordinated liabilities recognised as own funds",IF(AND(AA142="No",'Intragroup liabilities'!F136="P_23"),"r0120 - Secured liabilities - collateralized part (BRRD art. 44/2/b)",IF('Intragroup liabilities'!F136="C_31","r0511 - o/w capital instruments/share capital",IF('Intragroup liabilities'!F136="C_32","r0511 - o/w capital instruments/share capital",IF('Intragroup liabilities'!F136="C_33","r0512 - o/w instruments ranking pari passu with ordinary shares",IF(OR(ISNUMBER(SEARCH("ATLANTES",I142)),ISNUMBER(SEARCH("AZOR",I142)),ISNUMBER(SEARCH("HIPOTOTTA",I142)))=TRUE,"r0120 - Secured liabilities - collateralized part (BRRD art. 44/2/b)",IF(OR('Intragroup liabilities'!F136="P_27.1",'Intragroup liabilities'!F136="P_27.2",'Intragroup liabilities'!F136="P_24"),"r0390 - Non-financial liabilities",IF('Intragroup liabilities'!F136="P_30.1","r0170 - Employee liabilities (BRRD art. 44/2/g/i)",IF('Intragroup liabilities'!F136="P_30.3","r0390 - Non-financial liabilities",IF('Intragroup liabilities'!F136="C_36","r0511 - o/w capital instruments/share capital",IF(AND('Intragroup liabilities'!F136="P_20",IFERROR(VLOOKUP('Intragroup liabilities'!I136,'Auxiliar 210'!$B$18:$B$20,1,FALSE),0)&lt;&gt;0),"r0210 - Liabilities towards other entities of the resolution group (BRRD art. 44/2/h)",IF(AND('Intragroup liabilities'!F136="P_21",IFERROR(VLOOKUP('Intragroup liabilities'!I136,'Auxiliar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2" s="10" t="s">
        <v>153</v>
      </c>
      <c r="G142" s="10" t="str">
        <f t="shared" si="16"/>
        <v>Rank 20 - Ranking in insolvency (master scale)</v>
      </c>
      <c r="H142" s="10" t="s">
        <v>267</v>
      </c>
      <c r="I142" s="10" t="s">
        <v>73</v>
      </c>
      <c r="J142" s="10" t="s">
        <v>167</v>
      </c>
      <c r="K142" s="10" t="s">
        <v>155</v>
      </c>
      <c r="L142" s="10" t="str">
        <f t="shared" si="17"/>
        <v>Sister</v>
      </c>
      <c r="M142" s="10" t="str">
        <f>IF(OR('Intragroup liabilities'!W136="x",'Intragroup liabilities'!W136="E"),"true","false")</f>
        <v>true</v>
      </c>
      <c r="N142" s="10" t="s">
        <v>470</v>
      </c>
      <c r="O142" s="10" t="s">
        <v>471</v>
      </c>
      <c r="P142" s="11">
        <v>19709.57</v>
      </c>
      <c r="Q142" s="11">
        <f>IF('Intragroup liabilities'!E136="",0,'Intragroup liabilities'!E136)</f>
        <v>3.2</v>
      </c>
      <c r="R142" s="10" t="str">
        <f>+IF('Intragroup liabilities'!C136="EURO","Euro",IF('Intragroup liabilities'!C136="LIBRA INGLESA"," US Dollar",""))</f>
        <v>Euro</v>
      </c>
      <c r="S142" s="10" t="str">
        <f>IF(OR('Intragroup liabilities'!F136="P_20",'Intragroup liabilities'!F136="P_21"),'Intragroup liabilities'!M136,CONCATENATE(RIGHT('Intragroup liabilities'!T136,4),"-",LEFT(RIGHT('Intragroup liabilities'!T136,7),2),"-",LEFT('Intragroup liabilities'!T136,2)))</f>
        <v>--</v>
      </c>
      <c r="T142" s="20" t="str">
        <f t="shared" si="18"/>
        <v/>
      </c>
      <c r="U142" s="20" t="str">
        <f>IF(OR('Intragroup liabilities'!F136="P_20",'Intragroup liabilities'!F136="P_21"),'T 03.01'!T142,CONCATENATE(RIGHT('Intragroup liabilities'!U136,4),"-",LEFT(RIGHT('Intragroup liabilities'!U136,7),2),"-",LEFT('Intragroup liabilities'!U136,2)))</f>
        <v>--</v>
      </c>
      <c r="V142" s="10" t="str">
        <f t="shared" si="19"/>
        <v>Secured</v>
      </c>
      <c r="W142" s="10">
        <v>0</v>
      </c>
      <c r="X142" s="10" t="s">
        <v>83</v>
      </c>
      <c r="Y142" s="10" t="str">
        <f t="shared" si="20"/>
        <v>Non-structured/Vanilla</v>
      </c>
      <c r="Z142" s="10"/>
      <c r="AA142" s="10" t="str">
        <f>IF('Intragroup liabilities'!Q136="GF2","Grandfathered T2",IF('Intragroup liabilities'!Q136="CET1","CET1","No"))</f>
        <v>No</v>
      </c>
      <c r="AB142" s="10">
        <f>IF('Intragroup liabilities'!R136="",0,'Intragroup liabilities'!R136)</f>
        <v>0</v>
      </c>
      <c r="AC142"/>
    </row>
    <row r="143" spans="3:29" ht="35.25" thickBot="1" x14ac:dyDescent="0.5">
      <c r="C143" s="17">
        <f t="shared" si="15"/>
        <v>999</v>
      </c>
      <c r="D143" s="18">
        <f t="shared" si="21"/>
        <v>136</v>
      </c>
      <c r="E143" s="10" t="str">
        <f>IF(AND(I143="SANTANDER TOTTA, SGPS, SA",'Intragroup liabilities'!F137="P_22"),"r0531 - o/w (part of) subordinated liabilities recognised as own funds",IF(AND(I143="Totta Seguros - Comp. Seg. Vida, SA.",'Intragroup liabilities'!F137="P_22"),"r0350 - Structured notes",IF(AND(AA143&lt;&gt;"No",'Intragroup liabilities'!F137="P_23"),"r0531 - o/w (part of) subordinated liabilities recognised as own funds",IF(AND(AA143="No",'Intragroup liabilities'!F137="P_23"),"r0120 - Secured liabilities - collateralized part (BRRD art. 44/2/b)",IF('Intragroup liabilities'!F137="C_31","r0511 - o/w capital instruments/share capital",IF('Intragroup liabilities'!F137="C_32","r0511 - o/w capital instruments/share capital",IF('Intragroup liabilities'!F137="C_33","r0512 - o/w instruments ranking pari passu with ordinary shares",IF(OR(ISNUMBER(SEARCH("ATLANTES",I143)),ISNUMBER(SEARCH("AZOR",I143)),ISNUMBER(SEARCH("HIPOTOTTA",I143)))=TRUE,"r0120 - Secured liabilities - collateralized part (BRRD art. 44/2/b)",IF(OR('Intragroup liabilities'!F137="P_27.1",'Intragroup liabilities'!F137="P_27.2",'Intragroup liabilities'!F137="P_24"),"r0390 - Non-financial liabilities",IF('Intragroup liabilities'!F137="P_30.1","r0170 - Employee liabilities (BRRD art. 44/2/g/i)",IF('Intragroup liabilities'!F137="P_30.3","r0390 - Non-financial liabilities",IF('Intragroup liabilities'!F137="C_36","r0511 - o/w capital instruments/share capital",IF(AND('Intragroup liabilities'!F137="P_20",IFERROR(VLOOKUP('Intragroup liabilities'!I137,'Auxiliar 210'!$B$18:$B$20,1,FALSE),0)&lt;&gt;0),"r0210 - Liabilities towards other entities of the resolution group (BRRD art. 44/2/h)",IF(AND('Intragroup liabilities'!F137="P_21",IFERROR(VLOOKUP('Intragroup liabilities'!I137,'Auxiliar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3" s="10" t="s">
        <v>153</v>
      </c>
      <c r="G143" s="10" t="str">
        <f t="shared" si="16"/>
        <v>Rank 20 - Ranking in insolvency (master scale)</v>
      </c>
      <c r="H143" s="10" t="s">
        <v>1503</v>
      </c>
      <c r="I143" s="10" t="s">
        <v>30</v>
      </c>
      <c r="J143" s="10" t="s">
        <v>164</v>
      </c>
      <c r="K143" s="10" t="s">
        <v>155</v>
      </c>
      <c r="L143" s="10" t="str">
        <f t="shared" si="17"/>
        <v>Sister</v>
      </c>
      <c r="M143" s="10" t="str">
        <f>IF(OR('Intragroup liabilities'!W137="x",'Intragroup liabilities'!W137="E"),"true","false")</f>
        <v>true</v>
      </c>
      <c r="N143" s="10" t="s">
        <v>470</v>
      </c>
      <c r="O143" s="10" t="s">
        <v>471</v>
      </c>
      <c r="P143" s="11">
        <v>0</v>
      </c>
      <c r="Q143" s="11">
        <f>IF('Intragroup liabilities'!E137="",0,'Intragroup liabilities'!E137)</f>
        <v>35</v>
      </c>
      <c r="R143" s="10" t="str">
        <f>+IF('Intragroup liabilities'!C137="EURO","Euro",IF('Intragroup liabilities'!C137="LIBRA INGLESA"," US Dollar",""))</f>
        <v>Euro</v>
      </c>
      <c r="S143" s="10" t="str">
        <f>IF(OR('Intragroup liabilities'!F137="P_20",'Intragroup liabilities'!F137="P_21"),'Intragroup liabilities'!M137,CONCATENATE(RIGHT('Intragroup liabilities'!T137,4),"-",LEFT(RIGHT('Intragroup liabilities'!T137,7),2),"-",LEFT('Intragroup liabilities'!T137,2)))</f>
        <v>--</v>
      </c>
      <c r="T143" s="20" t="str">
        <f t="shared" si="18"/>
        <v/>
      </c>
      <c r="U143" s="20" t="str">
        <f>IF(OR('Intragroup liabilities'!F137="P_20",'Intragroup liabilities'!F137="P_21"),'T 03.01'!T143,CONCATENATE(RIGHT('Intragroup liabilities'!U137,4),"-",LEFT(RIGHT('Intragroup liabilities'!U137,7),2),"-",LEFT('Intragroup liabilities'!U137,2)))</f>
        <v>--</v>
      </c>
      <c r="V143" s="10" t="str">
        <f t="shared" si="19"/>
        <v>Secured</v>
      </c>
      <c r="W143" s="10">
        <v>0</v>
      </c>
      <c r="X143" s="10" t="s">
        <v>83</v>
      </c>
      <c r="Y143" s="10" t="str">
        <f t="shared" si="20"/>
        <v>Non-structured/Vanilla</v>
      </c>
      <c r="Z143" s="10"/>
      <c r="AA143" s="10" t="str">
        <f>IF('Intragroup liabilities'!Q137="GF2","Grandfathered T2",IF('Intragroup liabilities'!Q137="CET1","CET1","No"))</f>
        <v>No</v>
      </c>
      <c r="AB143" s="10">
        <f>IF('Intragroup liabilities'!R137="",0,'Intragroup liabilities'!R137)</f>
        <v>0</v>
      </c>
      <c r="AC143"/>
    </row>
    <row r="144" spans="3:29" ht="35.25" thickBot="1" x14ac:dyDescent="0.5">
      <c r="C144" s="17">
        <f t="shared" si="15"/>
        <v>999</v>
      </c>
      <c r="D144" s="18">
        <f t="shared" si="21"/>
        <v>137</v>
      </c>
      <c r="E144" s="10" t="str">
        <f>IF(AND(I144="SANTANDER TOTTA, SGPS, SA",'Intragroup liabilities'!F138="P_22"),"r0531 - o/w (part of) subordinated liabilities recognised as own funds",IF(AND(I144="Totta Seguros - Comp. Seg. Vida, SA.",'Intragroup liabilities'!F138="P_22"),"r0350 - Structured notes",IF(AND(AA144&lt;&gt;"No",'Intragroup liabilities'!F138="P_23"),"r0531 - o/w (part of) subordinated liabilities recognised as own funds",IF(AND(AA144="No",'Intragroup liabilities'!F138="P_23"),"r0120 - Secured liabilities - collateralized part (BRRD art. 44/2/b)",IF('Intragroup liabilities'!F138="C_31","r0511 - o/w capital instruments/share capital",IF('Intragroup liabilities'!F138="C_32","r0511 - o/w capital instruments/share capital",IF('Intragroup liabilities'!F138="C_33","r0512 - o/w instruments ranking pari passu with ordinary shares",IF(OR(ISNUMBER(SEARCH("ATLANTES",I144)),ISNUMBER(SEARCH("AZOR",I144)),ISNUMBER(SEARCH("HIPOTOTTA",I144)))=TRUE,"r0120 - Secured liabilities - collateralized part (BRRD art. 44/2/b)",IF(OR('Intragroup liabilities'!F138="P_27.1",'Intragroup liabilities'!F138="P_27.2",'Intragroup liabilities'!F138="P_24"),"r0390 - Non-financial liabilities",IF('Intragroup liabilities'!F138="P_30.1","r0170 - Employee liabilities (BRRD art. 44/2/g/i)",IF('Intragroup liabilities'!F138="P_30.3","r0390 - Non-financial liabilities",IF('Intragroup liabilities'!F138="C_36","r0511 - o/w capital instruments/share capital",IF(AND('Intragroup liabilities'!F138="P_20",IFERROR(VLOOKUP('Intragroup liabilities'!I138,'Auxiliar 210'!$B$18:$B$20,1,FALSE),0)&lt;&gt;0),"r0210 - Liabilities towards other entities of the resolution group (BRRD art. 44/2/h)",IF(AND('Intragroup liabilities'!F138="P_21",IFERROR(VLOOKUP('Intragroup liabilities'!I138,'Auxiliar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" s="10" t="s">
        <v>153</v>
      </c>
      <c r="G144" s="10" t="str">
        <f t="shared" si="16"/>
        <v>Rank 20 - Ranking in insolvency (master scale)</v>
      </c>
      <c r="H144" s="10" t="s">
        <v>255</v>
      </c>
      <c r="I144" s="10" t="s">
        <v>73</v>
      </c>
      <c r="J144" s="10" t="s">
        <v>167</v>
      </c>
      <c r="K144" s="10" t="s">
        <v>155</v>
      </c>
      <c r="L144" s="10" t="str">
        <f t="shared" si="17"/>
        <v>Sister</v>
      </c>
      <c r="M144" s="10" t="str">
        <f>IF(OR('Intragroup liabilities'!W138="x",'Intragroup liabilities'!W138="E"),"true","false")</f>
        <v>true</v>
      </c>
      <c r="N144" s="10" t="s">
        <v>470</v>
      </c>
      <c r="O144" s="10" t="s">
        <v>471</v>
      </c>
      <c r="P144" s="11">
        <v>150941.29</v>
      </c>
      <c r="Q144" s="11">
        <f>IF('Intragroup liabilities'!E138="",0,'Intragroup liabilities'!E138)</f>
        <v>155.44999999999999</v>
      </c>
      <c r="R144" s="10" t="str">
        <f>+IF('Intragroup liabilities'!C138="EURO","Euro",IF('Intragroup liabilities'!C138="LIBRA INGLESA"," US Dollar",""))</f>
        <v>Euro</v>
      </c>
      <c r="S144" s="10" t="str">
        <f>IF(OR('Intragroup liabilities'!F138="P_20",'Intragroup liabilities'!F138="P_21"),'Intragroup liabilities'!M138,CONCATENATE(RIGHT('Intragroup liabilities'!T138,4),"-",LEFT(RIGHT('Intragroup liabilities'!T138,7),2),"-",LEFT('Intragroup liabilities'!T138,2)))</f>
        <v>--</v>
      </c>
      <c r="T144" s="20" t="str">
        <f t="shared" si="18"/>
        <v/>
      </c>
      <c r="U144" s="20" t="str">
        <f>IF(OR('Intragroup liabilities'!F138="P_20",'Intragroup liabilities'!F138="P_21"),'T 03.01'!T144,CONCATENATE(RIGHT('Intragroup liabilities'!U138,4),"-",LEFT(RIGHT('Intragroup liabilities'!U138,7),2),"-",LEFT('Intragroup liabilities'!U138,2)))</f>
        <v>--</v>
      </c>
      <c r="V144" s="10" t="str">
        <f t="shared" si="19"/>
        <v>Secured</v>
      </c>
      <c r="W144" s="10">
        <v>0</v>
      </c>
      <c r="X144" s="10" t="s">
        <v>83</v>
      </c>
      <c r="Y144" s="10" t="str">
        <f t="shared" si="20"/>
        <v>Non-structured/Vanilla</v>
      </c>
      <c r="Z144" s="10"/>
      <c r="AA144" s="10" t="str">
        <f>IF('Intragroup liabilities'!Q138="GF2","Grandfathered T2",IF('Intragroup liabilities'!Q138="CET1","CET1","No"))</f>
        <v>No</v>
      </c>
      <c r="AB144" s="10">
        <f>IF('Intragroup liabilities'!R138="",0,'Intragroup liabilities'!R138)</f>
        <v>0</v>
      </c>
      <c r="AC144"/>
    </row>
    <row r="145" spans="3:29" ht="35.25" thickBot="1" x14ac:dyDescent="0.5">
      <c r="C145" s="17">
        <f t="shared" si="15"/>
        <v>999</v>
      </c>
      <c r="D145" s="18">
        <f t="shared" si="21"/>
        <v>138</v>
      </c>
      <c r="E145" s="10" t="str">
        <f>IF(AND(I145="SANTANDER TOTTA, SGPS, SA",'Intragroup liabilities'!F139="P_22"),"r0531 - o/w (part of) subordinated liabilities recognised as own funds",IF(AND(I145="Totta Seguros - Comp. Seg. Vida, SA.",'Intragroup liabilities'!F139="P_22"),"r0350 - Structured notes",IF(AND(AA145&lt;&gt;"No",'Intragroup liabilities'!F139="P_23"),"r0531 - o/w (part of) subordinated liabilities recognised as own funds",IF(AND(AA145="No",'Intragroup liabilities'!F139="P_23"),"r0120 - Secured liabilities - collateralized part (BRRD art. 44/2/b)",IF('Intragroup liabilities'!F139="C_31","r0511 - o/w capital instruments/share capital",IF('Intragroup liabilities'!F139="C_32","r0511 - o/w capital instruments/share capital",IF('Intragroup liabilities'!F139="C_33","r0512 - o/w instruments ranking pari passu with ordinary shares",IF(OR(ISNUMBER(SEARCH("ATLANTES",I145)),ISNUMBER(SEARCH("AZOR",I145)),ISNUMBER(SEARCH("HIPOTOTTA",I145)))=TRUE,"r0120 - Secured liabilities - collateralized part (BRRD art. 44/2/b)",IF(OR('Intragroup liabilities'!F139="P_27.1",'Intragroup liabilities'!F139="P_27.2",'Intragroup liabilities'!F139="P_24"),"r0390 - Non-financial liabilities",IF('Intragroup liabilities'!F139="P_30.1","r0170 - Employee liabilities (BRRD art. 44/2/g/i)",IF('Intragroup liabilities'!F139="P_30.3","r0390 - Non-financial liabilities",IF('Intragroup liabilities'!F139="C_36","r0511 - o/w capital instruments/share capital",IF(AND('Intragroup liabilities'!F139="P_20",IFERROR(VLOOKUP('Intragroup liabilities'!I139,'Auxiliar 210'!$B$18:$B$20,1,FALSE),0)&lt;&gt;0),"r0210 - Liabilities towards other entities of the resolution group (BRRD art. 44/2/h)",IF(AND('Intragroup liabilities'!F139="P_21",IFERROR(VLOOKUP('Intragroup liabilities'!I139,'Auxiliar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" s="10" t="s">
        <v>153</v>
      </c>
      <c r="G145" s="10" t="str">
        <f t="shared" si="16"/>
        <v>Rank 20 - Ranking in insolvency (master scale)</v>
      </c>
      <c r="H145" s="10" t="s">
        <v>298</v>
      </c>
      <c r="I145" s="10" t="s">
        <v>74</v>
      </c>
      <c r="J145" s="10" t="s">
        <v>170</v>
      </c>
      <c r="K145" s="10" t="s">
        <v>155</v>
      </c>
      <c r="L145" s="10" t="str">
        <f t="shared" si="17"/>
        <v>Sister</v>
      </c>
      <c r="M145" s="10" t="str">
        <f>IF(OR('Intragroup liabilities'!W139="x",'Intragroup liabilities'!W139="E"),"true","false")</f>
        <v>true</v>
      </c>
      <c r="N145" s="10" t="s">
        <v>470</v>
      </c>
      <c r="O145" s="10" t="s">
        <v>471</v>
      </c>
      <c r="P145" s="11">
        <v>94844.7</v>
      </c>
      <c r="Q145" s="11">
        <f>IF('Intragroup liabilities'!E139="",0,'Intragroup liabilities'!E139)</f>
        <v>84.78</v>
      </c>
      <c r="R145" s="10" t="str">
        <f>+IF('Intragroup liabilities'!C139="EURO","Euro",IF('Intragroup liabilities'!C139="LIBRA INGLESA"," US Dollar",""))</f>
        <v>Euro</v>
      </c>
      <c r="S145" s="10" t="str">
        <f>IF(OR('Intragroup liabilities'!F139="P_20",'Intragroup liabilities'!F139="P_21"),'Intragroup liabilities'!M139,CONCATENATE(RIGHT('Intragroup liabilities'!T139,4),"-",LEFT(RIGHT('Intragroup liabilities'!T139,7),2),"-",LEFT('Intragroup liabilities'!T139,2)))</f>
        <v>--</v>
      </c>
      <c r="T145" s="20" t="str">
        <f t="shared" si="18"/>
        <v/>
      </c>
      <c r="U145" s="20" t="str">
        <f>IF(OR('Intragroup liabilities'!F139="P_20",'Intragroup liabilities'!F139="P_21"),'T 03.01'!T145,CONCATENATE(RIGHT('Intragroup liabilities'!U139,4),"-",LEFT(RIGHT('Intragroup liabilities'!U139,7),2),"-",LEFT('Intragroup liabilities'!U139,2)))</f>
        <v>--</v>
      </c>
      <c r="V145" s="10" t="str">
        <f t="shared" si="19"/>
        <v>Secured</v>
      </c>
      <c r="W145" s="10">
        <v>0</v>
      </c>
      <c r="X145" s="10" t="s">
        <v>83</v>
      </c>
      <c r="Y145" s="10" t="str">
        <f t="shared" si="20"/>
        <v>Non-structured/Vanilla</v>
      </c>
      <c r="Z145" s="10"/>
      <c r="AA145" s="10" t="str">
        <f>IF('Intragroup liabilities'!Q139="GF2","Grandfathered T2",IF('Intragroup liabilities'!Q139="CET1","CET1","No"))</f>
        <v>No</v>
      </c>
      <c r="AB145" s="10">
        <f>IF('Intragroup liabilities'!R139="",0,'Intragroup liabilities'!R139)</f>
        <v>0</v>
      </c>
      <c r="AC145"/>
    </row>
    <row r="146" spans="3:29" ht="35.25" thickBot="1" x14ac:dyDescent="0.5">
      <c r="C146" s="17">
        <f t="shared" si="15"/>
        <v>999</v>
      </c>
      <c r="D146" s="18">
        <f t="shared" si="21"/>
        <v>139</v>
      </c>
      <c r="E146" s="10" t="str">
        <f>IF(AND(I146="SANTANDER TOTTA, SGPS, SA",'Intragroup liabilities'!F140="P_22"),"r0531 - o/w (part of) subordinated liabilities recognised as own funds",IF(AND(I146="Totta Seguros - Comp. Seg. Vida, SA.",'Intragroup liabilities'!F140="P_22"),"r0350 - Structured notes",IF(AND(AA146&lt;&gt;"No",'Intragroup liabilities'!F140="P_23"),"r0531 - o/w (part of) subordinated liabilities recognised as own funds",IF(AND(AA146="No",'Intragroup liabilities'!F140="P_23"),"r0120 - Secured liabilities - collateralized part (BRRD art. 44/2/b)",IF('Intragroup liabilities'!F140="C_31","r0511 - o/w capital instruments/share capital",IF('Intragroup liabilities'!F140="C_32","r0511 - o/w capital instruments/share capital",IF('Intragroup liabilities'!F140="C_33","r0512 - o/w instruments ranking pari passu with ordinary shares",IF(OR(ISNUMBER(SEARCH("ATLANTES",I146)),ISNUMBER(SEARCH("AZOR",I146)),ISNUMBER(SEARCH("HIPOTOTTA",I146)))=TRUE,"r0120 - Secured liabilities - collateralized part (BRRD art. 44/2/b)",IF(OR('Intragroup liabilities'!F140="P_27.1",'Intragroup liabilities'!F140="P_27.2",'Intragroup liabilities'!F140="P_24"),"r0390 - Non-financial liabilities",IF('Intragroup liabilities'!F140="P_30.1","r0170 - Employee liabilities (BRRD art. 44/2/g/i)",IF('Intragroup liabilities'!F140="P_30.3","r0390 - Non-financial liabilities",IF('Intragroup liabilities'!F140="C_36","r0511 - o/w capital instruments/share capital",IF(AND('Intragroup liabilities'!F140="P_20",IFERROR(VLOOKUP('Intragroup liabilities'!I140,'Auxiliar 210'!$B$18:$B$20,1,FALSE),0)&lt;&gt;0),"r0210 - Liabilities towards other entities of the resolution group (BRRD art. 44/2/h)",IF(AND('Intragroup liabilities'!F140="P_21",IFERROR(VLOOKUP('Intragroup liabilities'!I140,'Auxiliar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" s="10" t="s">
        <v>153</v>
      </c>
      <c r="G146" s="10" t="str">
        <f t="shared" si="16"/>
        <v>Rank 20 - Ranking in insolvency (master scale)</v>
      </c>
      <c r="H146" s="10" t="s">
        <v>1504</v>
      </c>
      <c r="I146" s="10" t="s">
        <v>30</v>
      </c>
      <c r="J146" s="10" t="s">
        <v>164</v>
      </c>
      <c r="K146" s="10" t="s">
        <v>155</v>
      </c>
      <c r="L146" s="10" t="str">
        <f t="shared" si="17"/>
        <v>Sister</v>
      </c>
      <c r="M146" s="10" t="str">
        <f>IF(OR('Intragroup liabilities'!W140="x",'Intragroup liabilities'!W140="E"),"true","false")</f>
        <v>true</v>
      </c>
      <c r="N146" s="10" t="s">
        <v>470</v>
      </c>
      <c r="O146" s="10" t="s">
        <v>471</v>
      </c>
      <c r="P146" s="11">
        <v>0</v>
      </c>
      <c r="Q146" s="11">
        <f>IF('Intragroup liabilities'!E140="",0,'Intragroup liabilities'!E140)</f>
        <v>3.12</v>
      </c>
      <c r="R146" s="10" t="str">
        <f>+IF('Intragroup liabilities'!C140="EURO","Euro",IF('Intragroup liabilities'!C140="LIBRA INGLESA"," US Dollar",""))</f>
        <v>Euro</v>
      </c>
      <c r="S146" s="10" t="str">
        <f>IF(OR('Intragroup liabilities'!F140="P_20",'Intragroup liabilities'!F140="P_21"),'Intragroup liabilities'!M140,CONCATENATE(RIGHT('Intragroup liabilities'!T140,4),"-",LEFT(RIGHT('Intragroup liabilities'!T140,7),2),"-",LEFT('Intragroup liabilities'!T140,2)))</f>
        <v>--</v>
      </c>
      <c r="T146" s="20" t="str">
        <f t="shared" si="18"/>
        <v/>
      </c>
      <c r="U146" s="20" t="str">
        <f>IF(OR('Intragroup liabilities'!F140="P_20",'Intragroup liabilities'!F140="P_21"),'T 03.01'!T146,CONCATENATE(RIGHT('Intragroup liabilities'!U140,4),"-",LEFT(RIGHT('Intragroup liabilities'!U140,7),2),"-",LEFT('Intragroup liabilities'!U140,2)))</f>
        <v>--</v>
      </c>
      <c r="V146" s="10" t="str">
        <f t="shared" si="19"/>
        <v>Secured</v>
      </c>
      <c r="W146" s="10">
        <v>0</v>
      </c>
      <c r="X146" s="10" t="s">
        <v>83</v>
      </c>
      <c r="Y146" s="10" t="str">
        <f t="shared" si="20"/>
        <v>Non-structured/Vanilla</v>
      </c>
      <c r="Z146" s="10"/>
      <c r="AA146" s="10" t="str">
        <f>IF('Intragroup liabilities'!Q140="GF2","Grandfathered T2",IF('Intragroup liabilities'!Q140="CET1","CET1","No"))</f>
        <v>No</v>
      </c>
      <c r="AB146" s="10">
        <f>IF('Intragroup liabilities'!R140="",0,'Intragroup liabilities'!R140)</f>
        <v>0</v>
      </c>
      <c r="AC146"/>
    </row>
    <row r="147" spans="3:29" ht="35.25" thickBot="1" x14ac:dyDescent="0.5">
      <c r="C147" s="17">
        <f t="shared" si="15"/>
        <v>999</v>
      </c>
      <c r="D147" s="18">
        <f t="shared" si="21"/>
        <v>140</v>
      </c>
      <c r="E147" s="10" t="str">
        <f>IF(AND(I147="SANTANDER TOTTA, SGPS, SA",'Intragroup liabilities'!F141="P_22"),"r0531 - o/w (part of) subordinated liabilities recognised as own funds",IF(AND(I147="Totta Seguros - Comp. Seg. Vida, SA.",'Intragroup liabilities'!F141="P_22"),"r0350 - Structured notes",IF(AND(AA147&lt;&gt;"No",'Intragroup liabilities'!F141="P_23"),"r0531 - o/w (part of) subordinated liabilities recognised as own funds",IF(AND(AA147="No",'Intragroup liabilities'!F141="P_23"),"r0120 - Secured liabilities - collateralized part (BRRD art. 44/2/b)",IF('Intragroup liabilities'!F141="C_31","r0511 - o/w capital instruments/share capital",IF('Intragroup liabilities'!F141="C_32","r0511 - o/w capital instruments/share capital",IF('Intragroup liabilities'!F141="C_33","r0512 - o/w instruments ranking pari passu with ordinary shares",IF(OR(ISNUMBER(SEARCH("ATLANTES",I147)),ISNUMBER(SEARCH("AZOR",I147)),ISNUMBER(SEARCH("HIPOTOTTA",I147)))=TRUE,"r0120 - Secured liabilities - collateralized part (BRRD art. 44/2/b)",IF(OR('Intragroup liabilities'!F141="P_27.1",'Intragroup liabilities'!F141="P_27.2",'Intragroup liabilities'!F141="P_24"),"r0390 - Non-financial liabilities",IF('Intragroup liabilities'!F141="P_30.1","r0170 - Employee liabilities (BRRD art. 44/2/g/i)",IF('Intragroup liabilities'!F141="P_30.3","r0390 - Non-financial liabilities",IF('Intragroup liabilities'!F141="C_36","r0511 - o/w capital instruments/share capital",IF(AND('Intragroup liabilities'!F141="P_20",IFERROR(VLOOKUP('Intragroup liabilities'!I141,'Auxiliar 210'!$B$18:$B$20,1,FALSE),0)&lt;&gt;0),"r0210 - Liabilities towards other entities of the resolution group (BRRD art. 44/2/h)",IF(AND('Intragroup liabilities'!F141="P_21",IFERROR(VLOOKUP('Intragroup liabilities'!I141,'Auxiliar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" s="10" t="s">
        <v>153</v>
      </c>
      <c r="G147" s="10" t="str">
        <f t="shared" si="16"/>
        <v>Rank 20 - Ranking in insolvency (master scale)</v>
      </c>
      <c r="H147" s="10" t="s">
        <v>301</v>
      </c>
      <c r="I147" s="10" t="s">
        <v>74</v>
      </c>
      <c r="J147" s="10" t="s">
        <v>170</v>
      </c>
      <c r="K147" s="10" t="s">
        <v>155</v>
      </c>
      <c r="L147" s="10" t="str">
        <f t="shared" si="17"/>
        <v>Sister</v>
      </c>
      <c r="M147" s="10" t="str">
        <f>IF(OR('Intragroup liabilities'!W141="x",'Intragroup liabilities'!W141="E"),"true","false")</f>
        <v>true</v>
      </c>
      <c r="N147" s="10" t="s">
        <v>470</v>
      </c>
      <c r="O147" s="10" t="s">
        <v>471</v>
      </c>
      <c r="P147" s="11">
        <v>32035.53</v>
      </c>
      <c r="Q147" s="11">
        <f>IF('Intragroup liabilities'!E141="",0,'Intragroup liabilities'!E141)</f>
        <v>20.49</v>
      </c>
      <c r="R147" s="10" t="str">
        <f>+IF('Intragroup liabilities'!C141="EURO","Euro",IF('Intragroup liabilities'!C141="LIBRA INGLESA"," US Dollar",""))</f>
        <v>Euro</v>
      </c>
      <c r="S147" s="10" t="str">
        <f>IF(OR('Intragroup liabilities'!F141="P_20",'Intragroup liabilities'!F141="P_21"),'Intragroup liabilities'!M141,CONCATENATE(RIGHT('Intragroup liabilities'!T141,4),"-",LEFT(RIGHT('Intragroup liabilities'!T141,7),2),"-",LEFT('Intragroup liabilities'!T141,2)))</f>
        <v>--</v>
      </c>
      <c r="T147" s="20" t="str">
        <f t="shared" si="18"/>
        <v/>
      </c>
      <c r="U147" s="20" t="str">
        <f>IF(OR('Intragroup liabilities'!F141="P_20",'Intragroup liabilities'!F141="P_21"),'T 03.01'!T147,CONCATENATE(RIGHT('Intragroup liabilities'!U141,4),"-",LEFT(RIGHT('Intragroup liabilities'!U141,7),2),"-",LEFT('Intragroup liabilities'!U141,2)))</f>
        <v>--</v>
      </c>
      <c r="V147" s="10" t="str">
        <f t="shared" si="19"/>
        <v>Secured</v>
      </c>
      <c r="W147" s="10">
        <v>0</v>
      </c>
      <c r="X147" s="10" t="s">
        <v>83</v>
      </c>
      <c r="Y147" s="10" t="str">
        <f t="shared" si="20"/>
        <v>Non-structured/Vanilla</v>
      </c>
      <c r="Z147" s="10"/>
      <c r="AA147" s="10" t="str">
        <f>IF('Intragroup liabilities'!Q141="GF2","Grandfathered T2",IF('Intragroup liabilities'!Q141="CET1","CET1","No"))</f>
        <v>No</v>
      </c>
      <c r="AB147" s="10">
        <f>IF('Intragroup liabilities'!R141="",0,'Intragroup liabilities'!R141)</f>
        <v>0</v>
      </c>
      <c r="AC147"/>
    </row>
    <row r="148" spans="3:29" ht="35.25" thickBot="1" x14ac:dyDescent="0.5">
      <c r="C148" s="17">
        <f t="shared" si="15"/>
        <v>999</v>
      </c>
      <c r="D148" s="18">
        <f t="shared" si="21"/>
        <v>141</v>
      </c>
      <c r="E148" s="10" t="str">
        <f>IF(AND(I148="SANTANDER TOTTA, SGPS, SA",'Intragroup liabilities'!F142="P_22"),"r0531 - o/w (part of) subordinated liabilities recognised as own funds",IF(AND(I148="Totta Seguros - Comp. Seg. Vida, SA.",'Intragroup liabilities'!F142="P_22"),"r0350 - Structured notes",IF(AND(AA148&lt;&gt;"No",'Intragroup liabilities'!F142="P_23"),"r0531 - o/w (part of) subordinated liabilities recognised as own funds",IF(AND(AA148="No",'Intragroup liabilities'!F142="P_23"),"r0120 - Secured liabilities - collateralized part (BRRD art. 44/2/b)",IF('Intragroup liabilities'!F142="C_31","r0511 - o/w capital instruments/share capital",IF('Intragroup liabilities'!F142="C_32","r0511 - o/w capital instruments/share capital",IF('Intragroup liabilities'!F142="C_33","r0512 - o/w instruments ranking pari passu with ordinary shares",IF(OR(ISNUMBER(SEARCH("ATLANTES",I148)),ISNUMBER(SEARCH("AZOR",I148)),ISNUMBER(SEARCH("HIPOTOTTA",I148)))=TRUE,"r0120 - Secured liabilities - collateralized part (BRRD art. 44/2/b)",IF(OR('Intragroup liabilities'!F142="P_27.1",'Intragroup liabilities'!F142="P_27.2",'Intragroup liabilities'!F142="P_24"),"r0390 - Non-financial liabilities",IF('Intragroup liabilities'!F142="P_30.1","r0170 - Employee liabilities (BRRD art. 44/2/g/i)",IF('Intragroup liabilities'!F142="P_30.3","r0390 - Non-financial liabilities",IF('Intragroup liabilities'!F142="C_36","r0511 - o/w capital instruments/share capital",IF(AND('Intragroup liabilities'!F142="P_20",IFERROR(VLOOKUP('Intragroup liabilities'!I142,'Auxiliar 210'!$B$18:$B$20,1,FALSE),0)&lt;&gt;0),"r0210 - Liabilities towards other entities of the resolution group (BRRD art. 44/2/h)",IF(AND('Intragroup liabilities'!F142="P_21",IFERROR(VLOOKUP('Intragroup liabilities'!I142,'Auxiliar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8" s="10" t="s">
        <v>153</v>
      </c>
      <c r="G148" s="10" t="str">
        <f t="shared" si="16"/>
        <v>Rank 20 - Ranking in insolvency (master scale)</v>
      </c>
      <c r="H148" s="10" t="s">
        <v>184</v>
      </c>
      <c r="I148" s="10" t="s">
        <v>74</v>
      </c>
      <c r="J148" s="10" t="s">
        <v>170</v>
      </c>
      <c r="K148" s="10" t="s">
        <v>155</v>
      </c>
      <c r="L148" s="10" t="str">
        <f t="shared" si="17"/>
        <v>Sister</v>
      </c>
      <c r="M148" s="10" t="str">
        <f>IF(OR('Intragroup liabilities'!W142="x",'Intragroup liabilities'!W142="E"),"true","false")</f>
        <v>true</v>
      </c>
      <c r="N148" s="10" t="s">
        <v>470</v>
      </c>
      <c r="O148" s="10" t="s">
        <v>471</v>
      </c>
      <c r="P148" s="11">
        <v>22899.55</v>
      </c>
      <c r="Q148" s="11">
        <f>IF('Intragroup liabilities'!E142="",0,'Intragroup liabilities'!E142)</f>
        <v>28.96</v>
      </c>
      <c r="R148" s="10" t="str">
        <f>+IF('Intragroup liabilities'!C142="EURO","Euro",IF('Intragroup liabilities'!C142="LIBRA INGLESA"," US Dollar",""))</f>
        <v>Euro</v>
      </c>
      <c r="S148" s="10" t="str">
        <f>IF(OR('Intragroup liabilities'!F142="P_20",'Intragroup liabilities'!F142="P_21"),'Intragroup liabilities'!M142,CONCATENATE(RIGHT('Intragroup liabilities'!T142,4),"-",LEFT(RIGHT('Intragroup liabilities'!T142,7),2),"-",LEFT('Intragroup liabilities'!T142,2)))</f>
        <v>--</v>
      </c>
      <c r="T148" s="20" t="str">
        <f t="shared" si="18"/>
        <v/>
      </c>
      <c r="U148" s="20" t="str">
        <f>IF(OR('Intragroup liabilities'!F142="P_20",'Intragroup liabilities'!F142="P_21"),'T 03.01'!T148,CONCATENATE(RIGHT('Intragroup liabilities'!U142,4),"-",LEFT(RIGHT('Intragroup liabilities'!U142,7),2),"-",LEFT('Intragroup liabilities'!U142,2)))</f>
        <v>--</v>
      </c>
      <c r="V148" s="10" t="str">
        <f t="shared" si="19"/>
        <v>Secured</v>
      </c>
      <c r="W148" s="10">
        <v>0</v>
      </c>
      <c r="X148" s="10" t="s">
        <v>83</v>
      </c>
      <c r="Y148" s="10" t="str">
        <f t="shared" si="20"/>
        <v>Non-structured/Vanilla</v>
      </c>
      <c r="Z148" s="10"/>
      <c r="AA148" s="10" t="str">
        <f>IF('Intragroup liabilities'!Q142="GF2","Grandfathered T2",IF('Intragroup liabilities'!Q142="CET1","CET1","No"))</f>
        <v>No</v>
      </c>
      <c r="AB148" s="10">
        <f>IF('Intragroup liabilities'!R142="",0,'Intragroup liabilities'!R142)</f>
        <v>0</v>
      </c>
      <c r="AC148"/>
    </row>
    <row r="149" spans="3:29" ht="35.25" thickBot="1" x14ac:dyDescent="0.5">
      <c r="C149" s="17">
        <f t="shared" si="15"/>
        <v>999</v>
      </c>
      <c r="D149" s="18">
        <f t="shared" si="21"/>
        <v>142</v>
      </c>
      <c r="E149" s="10" t="str">
        <f>IF(AND(I149="SANTANDER TOTTA, SGPS, SA",'Intragroup liabilities'!F143="P_22"),"r0531 - o/w (part of) subordinated liabilities recognised as own funds",IF(AND(I149="Totta Seguros - Comp. Seg. Vida, SA.",'Intragroup liabilities'!F143="P_22"),"r0350 - Structured notes",IF(AND(AA149&lt;&gt;"No",'Intragroup liabilities'!F143="P_23"),"r0531 - o/w (part of) subordinated liabilities recognised as own funds",IF(AND(AA149="No",'Intragroup liabilities'!F143="P_23"),"r0120 - Secured liabilities - collateralized part (BRRD art. 44/2/b)",IF('Intragroup liabilities'!F143="C_31","r0511 - o/w capital instruments/share capital",IF('Intragroup liabilities'!F143="C_32","r0511 - o/w capital instruments/share capital",IF('Intragroup liabilities'!F143="C_33","r0512 - o/w instruments ranking pari passu with ordinary shares",IF(OR(ISNUMBER(SEARCH("ATLANTES",I149)),ISNUMBER(SEARCH("AZOR",I149)),ISNUMBER(SEARCH("HIPOTOTTA",I149)))=TRUE,"r0120 - Secured liabilities - collateralized part (BRRD art. 44/2/b)",IF(OR('Intragroup liabilities'!F143="P_27.1",'Intragroup liabilities'!F143="P_27.2",'Intragroup liabilities'!F143="P_24"),"r0390 - Non-financial liabilities",IF('Intragroup liabilities'!F143="P_30.1","r0170 - Employee liabilities (BRRD art. 44/2/g/i)",IF('Intragroup liabilities'!F143="P_30.3","r0390 - Non-financial liabilities",IF('Intragroup liabilities'!F143="C_36","r0511 - o/w capital instruments/share capital",IF(AND('Intragroup liabilities'!F143="P_20",IFERROR(VLOOKUP('Intragroup liabilities'!I143,'Auxiliar 210'!$B$18:$B$20,1,FALSE),0)&lt;&gt;0),"r0210 - Liabilities towards other entities of the resolution group (BRRD art. 44/2/h)",IF(AND('Intragroup liabilities'!F143="P_21",IFERROR(VLOOKUP('Intragroup liabilities'!I143,'Auxiliar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9" s="10" t="s">
        <v>153</v>
      </c>
      <c r="G149" s="10" t="str">
        <f t="shared" si="16"/>
        <v>Rank 20 - Ranking in insolvency (master scale)</v>
      </c>
      <c r="H149" s="10" t="s">
        <v>436</v>
      </c>
      <c r="I149" s="10" t="s">
        <v>74</v>
      </c>
      <c r="J149" s="10" t="s">
        <v>170</v>
      </c>
      <c r="K149" s="10" t="s">
        <v>155</v>
      </c>
      <c r="L149" s="10" t="str">
        <f t="shared" si="17"/>
        <v>Sister</v>
      </c>
      <c r="M149" s="10" t="str">
        <f>IF(OR('Intragroup liabilities'!W143="x",'Intragroup liabilities'!W143="E"),"true","false")</f>
        <v>true</v>
      </c>
      <c r="N149" s="10" t="s">
        <v>470</v>
      </c>
      <c r="O149" s="10" t="s">
        <v>471</v>
      </c>
      <c r="P149" s="11">
        <v>5260.94</v>
      </c>
      <c r="Q149" s="11">
        <f>IF('Intragroup liabilities'!E143="",0,'Intragroup liabilities'!E143)</f>
        <v>4.3600000000000003</v>
      </c>
      <c r="R149" s="10" t="str">
        <f>+IF('Intragroup liabilities'!C143="EURO","Euro",IF('Intragroup liabilities'!C143="LIBRA INGLESA"," US Dollar",""))</f>
        <v>Euro</v>
      </c>
      <c r="S149" s="10" t="str">
        <f>IF(OR('Intragroup liabilities'!F143="P_20",'Intragroup liabilities'!F143="P_21"),'Intragroup liabilities'!M143,CONCATENATE(RIGHT('Intragroup liabilities'!T143,4),"-",LEFT(RIGHT('Intragroup liabilities'!T143,7),2),"-",LEFT('Intragroup liabilities'!T143,2)))</f>
        <v>--</v>
      </c>
      <c r="T149" s="20" t="str">
        <f t="shared" si="18"/>
        <v/>
      </c>
      <c r="U149" s="20" t="str">
        <f>IF(OR('Intragroup liabilities'!F143="P_20",'Intragroup liabilities'!F143="P_21"),'T 03.01'!T149,CONCATENATE(RIGHT('Intragroup liabilities'!U143,4),"-",LEFT(RIGHT('Intragroup liabilities'!U143,7),2),"-",LEFT('Intragroup liabilities'!U143,2)))</f>
        <v>--</v>
      </c>
      <c r="V149" s="10" t="str">
        <f t="shared" si="19"/>
        <v>Secured</v>
      </c>
      <c r="W149" s="10">
        <v>0</v>
      </c>
      <c r="X149" s="10" t="s">
        <v>83</v>
      </c>
      <c r="Y149" s="10" t="str">
        <f t="shared" si="20"/>
        <v>Non-structured/Vanilla</v>
      </c>
      <c r="Z149" s="10"/>
      <c r="AA149" s="10" t="str">
        <f>IF('Intragroup liabilities'!Q143="GF2","Grandfathered T2",IF('Intragroup liabilities'!Q143="CET1","CET1","No"))</f>
        <v>No</v>
      </c>
      <c r="AB149" s="10">
        <f>IF('Intragroup liabilities'!R143="",0,'Intragroup liabilities'!R143)</f>
        <v>0</v>
      </c>
      <c r="AC149"/>
    </row>
    <row r="150" spans="3:29" ht="35.25" thickBot="1" x14ac:dyDescent="0.5">
      <c r="C150" s="17">
        <f t="shared" si="15"/>
        <v>999</v>
      </c>
      <c r="D150" s="18">
        <f t="shared" si="21"/>
        <v>143</v>
      </c>
      <c r="E150" s="10" t="str">
        <f>IF(AND(I150="SANTANDER TOTTA, SGPS, SA",'Intragroup liabilities'!F144="P_22"),"r0531 - o/w (part of) subordinated liabilities recognised as own funds",IF(AND(I150="Totta Seguros - Comp. Seg. Vida, SA.",'Intragroup liabilities'!F144="P_22"),"r0350 - Structured notes",IF(AND(AA150&lt;&gt;"No",'Intragroup liabilities'!F144="P_23"),"r0531 - o/w (part of) subordinated liabilities recognised as own funds",IF(AND(AA150="No",'Intragroup liabilities'!F144="P_23"),"r0120 - Secured liabilities - collateralized part (BRRD art. 44/2/b)",IF('Intragroup liabilities'!F144="C_31","r0511 - o/w capital instruments/share capital",IF('Intragroup liabilities'!F144="C_32","r0511 - o/w capital instruments/share capital",IF('Intragroup liabilities'!F144="C_33","r0512 - o/w instruments ranking pari passu with ordinary shares",IF(OR(ISNUMBER(SEARCH("ATLANTES",I150)),ISNUMBER(SEARCH("AZOR",I150)),ISNUMBER(SEARCH("HIPOTOTTA",I150)))=TRUE,"r0120 - Secured liabilities - collateralized part (BRRD art. 44/2/b)",IF(OR('Intragroup liabilities'!F144="P_27.1",'Intragroup liabilities'!F144="P_27.2",'Intragroup liabilities'!F144="P_24"),"r0390 - Non-financial liabilities",IF('Intragroup liabilities'!F144="P_30.1","r0170 - Employee liabilities (BRRD art. 44/2/g/i)",IF('Intragroup liabilities'!F144="P_30.3","r0390 - Non-financial liabilities",IF('Intragroup liabilities'!F144="C_36","r0511 - o/w capital instruments/share capital",IF(AND('Intragroup liabilities'!F144="P_20",IFERROR(VLOOKUP('Intragroup liabilities'!I144,'Auxiliar 210'!$B$18:$B$20,1,FALSE),0)&lt;&gt;0),"r0210 - Liabilities towards other entities of the resolution group (BRRD art. 44/2/h)",IF(AND('Intragroup liabilities'!F144="P_21",IFERROR(VLOOKUP('Intragroup liabilities'!I144,'Auxiliar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0" s="10" t="s">
        <v>153</v>
      </c>
      <c r="G150" s="10" t="str">
        <f t="shared" si="16"/>
        <v>Rank 20 - Ranking in insolvency (master scale)</v>
      </c>
      <c r="H150" s="10" t="s">
        <v>206</v>
      </c>
      <c r="I150" s="10" t="s">
        <v>74</v>
      </c>
      <c r="J150" s="10" t="s">
        <v>170</v>
      </c>
      <c r="K150" s="10" t="s">
        <v>155</v>
      </c>
      <c r="L150" s="10" t="str">
        <f t="shared" si="17"/>
        <v>Sister</v>
      </c>
      <c r="M150" s="10" t="str">
        <f>IF(OR('Intragroup liabilities'!W144="x",'Intragroup liabilities'!W144="E"),"true","false")</f>
        <v>true</v>
      </c>
      <c r="N150" s="10" t="s">
        <v>470</v>
      </c>
      <c r="O150" s="10" t="s">
        <v>471</v>
      </c>
      <c r="P150" s="11">
        <v>5532.59</v>
      </c>
      <c r="Q150" s="11">
        <f>IF('Intragroup liabilities'!E144="",0,'Intragroup liabilities'!E144)</f>
        <v>5.51</v>
      </c>
      <c r="R150" s="10" t="str">
        <f>+IF('Intragroup liabilities'!C144="EURO","Euro",IF('Intragroup liabilities'!C144="LIBRA INGLESA"," US Dollar",""))</f>
        <v>Euro</v>
      </c>
      <c r="S150" s="10" t="str">
        <f>IF(OR('Intragroup liabilities'!F144="P_20",'Intragroup liabilities'!F144="P_21"),'Intragroup liabilities'!M144,CONCATENATE(RIGHT('Intragroup liabilities'!T144,4),"-",LEFT(RIGHT('Intragroup liabilities'!T144,7),2),"-",LEFT('Intragroup liabilities'!T144,2)))</f>
        <v>--</v>
      </c>
      <c r="T150" s="20" t="str">
        <f t="shared" si="18"/>
        <v/>
      </c>
      <c r="U150" s="20" t="str">
        <f>IF(OR('Intragroup liabilities'!F144="P_20",'Intragroup liabilities'!F144="P_21"),'T 03.01'!T150,CONCATENATE(RIGHT('Intragroup liabilities'!U144,4),"-",LEFT(RIGHT('Intragroup liabilities'!U144,7),2),"-",LEFT('Intragroup liabilities'!U144,2)))</f>
        <v>--</v>
      </c>
      <c r="V150" s="10" t="str">
        <f t="shared" si="19"/>
        <v>Secured</v>
      </c>
      <c r="W150" s="10">
        <v>0</v>
      </c>
      <c r="X150" s="10" t="s">
        <v>83</v>
      </c>
      <c r="Y150" s="10" t="str">
        <f t="shared" si="20"/>
        <v>Non-structured/Vanilla</v>
      </c>
      <c r="Z150" s="10"/>
      <c r="AA150" s="10" t="str">
        <f>IF('Intragroup liabilities'!Q144="GF2","Grandfathered T2",IF('Intragroup liabilities'!Q144="CET1","CET1","No"))</f>
        <v>No</v>
      </c>
      <c r="AB150" s="10">
        <f>IF('Intragroup liabilities'!R144="",0,'Intragroup liabilities'!R144)</f>
        <v>0</v>
      </c>
      <c r="AC150"/>
    </row>
    <row r="151" spans="3:29" ht="35.25" thickBot="1" x14ac:dyDescent="0.5">
      <c r="C151" s="17">
        <f t="shared" si="15"/>
        <v>999</v>
      </c>
      <c r="D151" s="18">
        <f t="shared" si="21"/>
        <v>144</v>
      </c>
      <c r="E151" s="10" t="str">
        <f>IF(AND(I151="SANTANDER TOTTA, SGPS, SA",'Intragroup liabilities'!F145="P_22"),"r0531 - o/w (part of) subordinated liabilities recognised as own funds",IF(AND(I151="Totta Seguros - Comp. Seg. Vida, SA.",'Intragroup liabilities'!F145="P_22"),"r0350 - Structured notes",IF(AND(AA151&lt;&gt;"No",'Intragroup liabilities'!F145="P_23"),"r0531 - o/w (part of) subordinated liabilities recognised as own funds",IF(AND(AA151="No",'Intragroup liabilities'!F145="P_23"),"r0120 - Secured liabilities - collateralized part (BRRD art. 44/2/b)",IF('Intragroup liabilities'!F145="C_31","r0511 - o/w capital instruments/share capital",IF('Intragroup liabilities'!F145="C_32","r0511 - o/w capital instruments/share capital",IF('Intragroup liabilities'!F145="C_33","r0512 - o/w instruments ranking pari passu with ordinary shares",IF(OR(ISNUMBER(SEARCH("ATLANTES",I151)),ISNUMBER(SEARCH("AZOR",I151)),ISNUMBER(SEARCH("HIPOTOTTA",I151)))=TRUE,"r0120 - Secured liabilities - collateralized part (BRRD art. 44/2/b)",IF(OR('Intragroup liabilities'!F145="P_27.1",'Intragroup liabilities'!F145="P_27.2",'Intragroup liabilities'!F145="P_24"),"r0390 - Non-financial liabilities",IF('Intragroup liabilities'!F145="P_30.1","r0170 - Employee liabilities (BRRD art. 44/2/g/i)",IF('Intragroup liabilities'!F145="P_30.3","r0390 - Non-financial liabilities",IF('Intragroup liabilities'!F145="C_36","r0511 - o/w capital instruments/share capital",IF(AND('Intragroup liabilities'!F145="P_20",IFERROR(VLOOKUP('Intragroup liabilities'!I145,'Auxiliar 210'!$B$18:$B$20,1,FALSE),0)&lt;&gt;0),"r0210 - Liabilities towards other entities of the resolution group (BRRD art. 44/2/h)",IF(AND('Intragroup liabilities'!F145="P_21",IFERROR(VLOOKUP('Intragroup liabilities'!I145,'Auxiliar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1" s="10" t="s">
        <v>153</v>
      </c>
      <c r="G151" s="10" t="str">
        <f t="shared" si="16"/>
        <v>Rank 20 - Ranking in insolvency (master scale)</v>
      </c>
      <c r="H151" s="10" t="s">
        <v>1505</v>
      </c>
      <c r="I151" s="10" t="s">
        <v>30</v>
      </c>
      <c r="J151" s="10" t="s">
        <v>164</v>
      </c>
      <c r="K151" s="10" t="s">
        <v>155</v>
      </c>
      <c r="L151" s="10" t="str">
        <f t="shared" si="17"/>
        <v>Sister</v>
      </c>
      <c r="M151" s="10" t="str">
        <f>IF(OR('Intragroup liabilities'!W145="x",'Intragroup liabilities'!W145="E"),"true","false")</f>
        <v>true</v>
      </c>
      <c r="N151" s="10" t="s">
        <v>470</v>
      </c>
      <c r="O151" s="10" t="s">
        <v>471</v>
      </c>
      <c r="P151" s="11">
        <v>0</v>
      </c>
      <c r="Q151" s="11">
        <f>IF('Intragroup liabilities'!E145="",0,'Intragroup liabilities'!E145)</f>
        <v>68.989999999999995</v>
      </c>
      <c r="R151" s="10" t="str">
        <f>+IF('Intragroup liabilities'!C145="EURO","Euro",IF('Intragroup liabilities'!C145="LIBRA INGLESA"," US Dollar",""))</f>
        <v>Euro</v>
      </c>
      <c r="S151" s="10" t="str">
        <f>IF(OR('Intragroup liabilities'!F145="P_20",'Intragroup liabilities'!F145="P_21"),'Intragroup liabilities'!M145,CONCATENATE(RIGHT('Intragroup liabilities'!T145,4),"-",LEFT(RIGHT('Intragroup liabilities'!T145,7),2),"-",LEFT('Intragroup liabilities'!T145,2)))</f>
        <v>--</v>
      </c>
      <c r="T151" s="20" t="str">
        <f t="shared" si="18"/>
        <v/>
      </c>
      <c r="U151" s="20" t="str">
        <f>IF(OR('Intragroup liabilities'!F145="P_20",'Intragroup liabilities'!F145="P_21"),'T 03.01'!T151,CONCATENATE(RIGHT('Intragroup liabilities'!U145,4),"-",LEFT(RIGHT('Intragroup liabilities'!U145,7),2),"-",LEFT('Intragroup liabilities'!U145,2)))</f>
        <v>--</v>
      </c>
      <c r="V151" s="10" t="str">
        <f t="shared" si="19"/>
        <v>Secured</v>
      </c>
      <c r="W151" s="10">
        <v>0</v>
      </c>
      <c r="X151" s="10" t="s">
        <v>83</v>
      </c>
      <c r="Y151" s="10" t="str">
        <f t="shared" si="20"/>
        <v>Non-structured/Vanilla</v>
      </c>
      <c r="Z151" s="10"/>
      <c r="AA151" s="10" t="str">
        <f>IF('Intragroup liabilities'!Q145="GF2","Grandfathered T2",IF('Intragroup liabilities'!Q145="CET1","CET1","No"))</f>
        <v>No</v>
      </c>
      <c r="AB151" s="10">
        <f>IF('Intragroup liabilities'!R145="",0,'Intragroup liabilities'!R145)</f>
        <v>0</v>
      </c>
      <c r="AC151"/>
    </row>
    <row r="152" spans="3:29" ht="35.25" thickBot="1" x14ac:dyDescent="0.5">
      <c r="C152" s="17">
        <f t="shared" si="15"/>
        <v>999</v>
      </c>
      <c r="D152" s="18">
        <f t="shared" si="21"/>
        <v>145</v>
      </c>
      <c r="E152" s="10" t="str">
        <f>IF(AND(I152="SANTANDER TOTTA, SGPS, SA",'Intragroup liabilities'!F146="P_22"),"r0531 - o/w (part of) subordinated liabilities recognised as own funds",IF(AND(I152="Totta Seguros - Comp. Seg. Vida, SA.",'Intragroup liabilities'!F146="P_22"),"r0350 - Structured notes",IF(AND(AA152&lt;&gt;"No",'Intragroup liabilities'!F146="P_23"),"r0531 - o/w (part of) subordinated liabilities recognised as own funds",IF(AND(AA152="No",'Intragroup liabilities'!F146="P_23"),"r0120 - Secured liabilities - collateralized part (BRRD art. 44/2/b)",IF('Intragroup liabilities'!F146="C_31","r0511 - o/w capital instruments/share capital",IF('Intragroup liabilities'!F146="C_32","r0511 - o/w capital instruments/share capital",IF('Intragroup liabilities'!F146="C_33","r0512 - o/w instruments ranking pari passu with ordinary shares",IF(OR(ISNUMBER(SEARCH("ATLANTES",I152)),ISNUMBER(SEARCH("AZOR",I152)),ISNUMBER(SEARCH("HIPOTOTTA",I152)))=TRUE,"r0120 - Secured liabilities - collateralized part (BRRD art. 44/2/b)",IF(OR('Intragroup liabilities'!F146="P_27.1",'Intragroup liabilities'!F146="P_27.2",'Intragroup liabilities'!F146="P_24"),"r0390 - Non-financial liabilities",IF('Intragroup liabilities'!F146="P_30.1","r0170 - Employee liabilities (BRRD art. 44/2/g/i)",IF('Intragroup liabilities'!F146="P_30.3","r0390 - Non-financial liabilities",IF('Intragroup liabilities'!F146="C_36","r0511 - o/w capital instruments/share capital",IF(AND('Intragroup liabilities'!F146="P_20",IFERROR(VLOOKUP('Intragroup liabilities'!I146,'Auxiliar 210'!$B$18:$B$20,1,FALSE),0)&lt;&gt;0),"r0210 - Liabilities towards other entities of the resolution group (BRRD art. 44/2/h)",IF(AND('Intragroup liabilities'!F146="P_21",IFERROR(VLOOKUP('Intragroup liabilities'!I146,'Auxiliar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2" s="10" t="s">
        <v>153</v>
      </c>
      <c r="G152" s="10" t="str">
        <f t="shared" si="16"/>
        <v>Rank 20 - Ranking in insolvency (master scale)</v>
      </c>
      <c r="H152" s="10" t="s">
        <v>241</v>
      </c>
      <c r="I152" s="10" t="s">
        <v>74</v>
      </c>
      <c r="J152" s="10" t="s">
        <v>170</v>
      </c>
      <c r="K152" s="10" t="s">
        <v>155</v>
      </c>
      <c r="L152" s="10" t="str">
        <f t="shared" si="17"/>
        <v>Sister</v>
      </c>
      <c r="M152" s="10" t="str">
        <f>IF(OR('Intragroup liabilities'!W146="x",'Intragroup liabilities'!W146="E"),"true","false")</f>
        <v>true</v>
      </c>
      <c r="N152" s="10" t="s">
        <v>470</v>
      </c>
      <c r="O152" s="10" t="s">
        <v>471</v>
      </c>
      <c r="P152" s="11">
        <v>78307.520000000004</v>
      </c>
      <c r="Q152" s="11">
        <f>IF('Intragroup liabilities'!E146="",0,'Intragroup liabilities'!E146)</f>
        <v>105.33</v>
      </c>
      <c r="R152" s="10" t="str">
        <f>+IF('Intragroup liabilities'!C146="EURO","Euro",IF('Intragroup liabilities'!C146="LIBRA INGLESA"," US Dollar",""))</f>
        <v>Euro</v>
      </c>
      <c r="S152" s="10" t="str">
        <f>IF(OR('Intragroup liabilities'!F146="P_20",'Intragroup liabilities'!F146="P_21"),'Intragroup liabilities'!M146,CONCATENATE(RIGHT('Intragroup liabilities'!T146,4),"-",LEFT(RIGHT('Intragroup liabilities'!T146,7),2),"-",LEFT('Intragroup liabilities'!T146,2)))</f>
        <v>--</v>
      </c>
      <c r="T152" s="20" t="str">
        <f t="shared" si="18"/>
        <v/>
      </c>
      <c r="U152" s="20" t="str">
        <f>IF(OR('Intragroup liabilities'!F146="P_20",'Intragroup liabilities'!F146="P_21"),'T 03.01'!T152,CONCATENATE(RIGHT('Intragroup liabilities'!U146,4),"-",LEFT(RIGHT('Intragroup liabilities'!U146,7),2),"-",LEFT('Intragroup liabilities'!U146,2)))</f>
        <v>--</v>
      </c>
      <c r="V152" s="10" t="str">
        <f t="shared" si="19"/>
        <v>Secured</v>
      </c>
      <c r="W152" s="10">
        <v>0</v>
      </c>
      <c r="X152" s="10" t="s">
        <v>83</v>
      </c>
      <c r="Y152" s="10" t="str">
        <f t="shared" si="20"/>
        <v>Non-structured/Vanilla</v>
      </c>
      <c r="Z152" s="10"/>
      <c r="AA152" s="10" t="str">
        <f>IF('Intragroup liabilities'!Q146="GF2","Grandfathered T2",IF('Intragroup liabilities'!Q146="CET1","CET1","No"))</f>
        <v>No</v>
      </c>
      <c r="AB152" s="10">
        <f>IF('Intragroup liabilities'!R146="",0,'Intragroup liabilities'!R146)</f>
        <v>0</v>
      </c>
      <c r="AC152"/>
    </row>
    <row r="153" spans="3:29" ht="35.25" thickBot="1" x14ac:dyDescent="0.5">
      <c r="C153" s="17">
        <f t="shared" si="15"/>
        <v>999</v>
      </c>
      <c r="D153" s="18">
        <f t="shared" si="21"/>
        <v>146</v>
      </c>
      <c r="E153" s="10" t="str">
        <f>IF(AND(I153="SANTANDER TOTTA, SGPS, SA",'Intragroup liabilities'!F147="P_22"),"r0531 - o/w (part of) subordinated liabilities recognised as own funds",IF(AND(I153="Totta Seguros - Comp. Seg. Vida, SA.",'Intragroup liabilities'!F147="P_22"),"r0350 - Structured notes",IF(AND(AA153&lt;&gt;"No",'Intragroup liabilities'!F147="P_23"),"r0531 - o/w (part of) subordinated liabilities recognised as own funds",IF(AND(AA153="No",'Intragroup liabilities'!F147="P_23"),"r0120 - Secured liabilities - collateralized part (BRRD art. 44/2/b)",IF('Intragroup liabilities'!F147="C_31","r0511 - o/w capital instruments/share capital",IF('Intragroup liabilities'!F147="C_32","r0511 - o/w capital instruments/share capital",IF('Intragroup liabilities'!F147="C_33","r0512 - o/w instruments ranking pari passu with ordinary shares",IF(OR(ISNUMBER(SEARCH("ATLANTES",I153)),ISNUMBER(SEARCH("AZOR",I153)),ISNUMBER(SEARCH("HIPOTOTTA",I153)))=TRUE,"r0120 - Secured liabilities - collateralized part (BRRD art. 44/2/b)",IF(OR('Intragroup liabilities'!F147="P_27.1",'Intragroup liabilities'!F147="P_27.2",'Intragroup liabilities'!F147="P_24"),"r0390 - Non-financial liabilities",IF('Intragroup liabilities'!F147="P_30.1","r0170 - Employee liabilities (BRRD art. 44/2/g/i)",IF('Intragroup liabilities'!F147="P_30.3","r0390 - Non-financial liabilities",IF('Intragroup liabilities'!F147="C_36","r0511 - o/w capital instruments/share capital",IF(AND('Intragroup liabilities'!F147="P_20",IFERROR(VLOOKUP('Intragroup liabilities'!I147,'Auxiliar 210'!$B$18:$B$20,1,FALSE),0)&lt;&gt;0),"r0210 - Liabilities towards other entities of the resolution group (BRRD art. 44/2/h)",IF(AND('Intragroup liabilities'!F147="P_21",IFERROR(VLOOKUP('Intragroup liabilities'!I147,'Auxiliar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3" s="10" t="s">
        <v>153</v>
      </c>
      <c r="G153" s="10" t="str">
        <f t="shared" si="16"/>
        <v>Rank 20 - Ranking in insolvency (master scale)</v>
      </c>
      <c r="H153" s="10" t="s">
        <v>338</v>
      </c>
      <c r="I153" s="10" t="s">
        <v>73</v>
      </c>
      <c r="J153" s="10" t="s">
        <v>167</v>
      </c>
      <c r="K153" s="10" t="s">
        <v>155</v>
      </c>
      <c r="L153" s="10" t="str">
        <f t="shared" si="17"/>
        <v>Sister</v>
      </c>
      <c r="M153" s="10" t="str">
        <f>IF(OR('Intragroup liabilities'!W147="x",'Intragroup liabilities'!W147="E"),"true","false")</f>
        <v>true</v>
      </c>
      <c r="N153" s="10" t="s">
        <v>470</v>
      </c>
      <c r="O153" s="10" t="s">
        <v>471</v>
      </c>
      <c r="P153" s="11">
        <v>105611.46</v>
      </c>
      <c r="Q153" s="11">
        <f>IF('Intragroup liabilities'!E147="",0,'Intragroup liabilities'!E147)</f>
        <v>68.319999999999993</v>
      </c>
      <c r="R153" s="10" t="str">
        <f>+IF('Intragroup liabilities'!C147="EURO","Euro",IF('Intragroup liabilities'!C147="LIBRA INGLESA"," US Dollar",""))</f>
        <v>Euro</v>
      </c>
      <c r="S153" s="10" t="str">
        <f>IF(OR('Intragroup liabilities'!F147="P_20",'Intragroup liabilities'!F147="P_21"),'Intragroup liabilities'!M147,CONCATENATE(RIGHT('Intragroup liabilities'!T147,4),"-",LEFT(RIGHT('Intragroup liabilities'!T147,7),2),"-",LEFT('Intragroup liabilities'!T147,2)))</f>
        <v>--</v>
      </c>
      <c r="T153" s="20" t="str">
        <f t="shared" si="18"/>
        <v/>
      </c>
      <c r="U153" s="20" t="str">
        <f>IF(OR('Intragroup liabilities'!F147="P_20",'Intragroup liabilities'!F147="P_21"),'T 03.01'!T153,CONCATENATE(RIGHT('Intragroup liabilities'!U147,4),"-",LEFT(RIGHT('Intragroup liabilities'!U147,7),2),"-",LEFT('Intragroup liabilities'!U147,2)))</f>
        <v>--</v>
      </c>
      <c r="V153" s="10" t="str">
        <f t="shared" si="19"/>
        <v>Secured</v>
      </c>
      <c r="W153" s="10">
        <v>0</v>
      </c>
      <c r="X153" s="10" t="s">
        <v>83</v>
      </c>
      <c r="Y153" s="10" t="str">
        <f t="shared" si="20"/>
        <v>Non-structured/Vanilla</v>
      </c>
      <c r="Z153" s="10"/>
      <c r="AA153" s="10" t="str">
        <f>IF('Intragroup liabilities'!Q147="GF2","Grandfathered T2",IF('Intragroup liabilities'!Q147="CET1","CET1","No"))</f>
        <v>No</v>
      </c>
      <c r="AB153" s="10">
        <f>IF('Intragroup liabilities'!R147="",0,'Intragroup liabilities'!R147)</f>
        <v>0</v>
      </c>
      <c r="AC153"/>
    </row>
    <row r="154" spans="3:29" ht="35.25" thickBot="1" x14ac:dyDescent="0.5">
      <c r="C154" s="17">
        <f t="shared" si="15"/>
        <v>999</v>
      </c>
      <c r="D154" s="18">
        <f t="shared" si="21"/>
        <v>147</v>
      </c>
      <c r="E154" s="10" t="str">
        <f>IF(AND(I154="SANTANDER TOTTA, SGPS, SA",'Intragroup liabilities'!F148="P_22"),"r0531 - o/w (part of) subordinated liabilities recognised as own funds",IF(AND(I154="Totta Seguros - Comp. Seg. Vida, SA.",'Intragroup liabilities'!F148="P_22"),"r0350 - Structured notes",IF(AND(AA154&lt;&gt;"No",'Intragroup liabilities'!F148="P_23"),"r0531 - o/w (part of) subordinated liabilities recognised as own funds",IF(AND(AA154="No",'Intragroup liabilities'!F148="P_23"),"r0120 - Secured liabilities - collateralized part (BRRD art. 44/2/b)",IF('Intragroup liabilities'!F148="C_31","r0511 - o/w capital instruments/share capital",IF('Intragroup liabilities'!F148="C_32","r0511 - o/w capital instruments/share capital",IF('Intragroup liabilities'!F148="C_33","r0512 - o/w instruments ranking pari passu with ordinary shares",IF(OR(ISNUMBER(SEARCH("ATLANTES",I154)),ISNUMBER(SEARCH("AZOR",I154)),ISNUMBER(SEARCH("HIPOTOTTA",I154)))=TRUE,"r0120 - Secured liabilities - collateralized part (BRRD art. 44/2/b)",IF(OR('Intragroup liabilities'!F148="P_27.1",'Intragroup liabilities'!F148="P_27.2",'Intragroup liabilities'!F148="P_24"),"r0390 - Non-financial liabilities",IF('Intragroup liabilities'!F148="P_30.1","r0170 - Employee liabilities (BRRD art. 44/2/g/i)",IF('Intragroup liabilities'!F148="P_30.3","r0390 - Non-financial liabilities",IF('Intragroup liabilities'!F148="C_36","r0511 - o/w capital instruments/share capital",IF(AND('Intragroup liabilities'!F148="P_20",IFERROR(VLOOKUP('Intragroup liabilities'!I148,'Auxiliar 210'!$B$18:$B$20,1,FALSE),0)&lt;&gt;0),"r0210 - Liabilities towards other entities of the resolution group (BRRD art. 44/2/h)",IF(AND('Intragroup liabilities'!F148="P_21",IFERROR(VLOOKUP('Intragroup liabilities'!I148,'Auxiliar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4" s="10" t="s">
        <v>153</v>
      </c>
      <c r="G154" s="10" t="str">
        <f t="shared" si="16"/>
        <v>Rank 20 - Ranking in insolvency (master scale)</v>
      </c>
      <c r="H154" s="10" t="s">
        <v>1380</v>
      </c>
      <c r="I154" s="10" t="s">
        <v>30</v>
      </c>
      <c r="J154" s="10" t="s">
        <v>164</v>
      </c>
      <c r="K154" s="10" t="s">
        <v>155</v>
      </c>
      <c r="L154" s="10" t="str">
        <f t="shared" si="17"/>
        <v>Sister</v>
      </c>
      <c r="M154" s="10" t="str">
        <f>IF(OR('Intragroup liabilities'!W148="x",'Intragroup liabilities'!W148="E"),"true","false")</f>
        <v>true</v>
      </c>
      <c r="N154" s="10" t="s">
        <v>470</v>
      </c>
      <c r="O154" s="10" t="s">
        <v>471</v>
      </c>
      <c r="P154" s="11">
        <v>88.92</v>
      </c>
      <c r="Q154" s="11">
        <f>IF('Intragroup liabilities'!E148="",0,'Intragroup liabilities'!E148)</f>
        <v>0</v>
      </c>
      <c r="R154" s="10" t="str">
        <f>+IF('Intragroup liabilities'!C148="EURO","Euro",IF('Intragroup liabilities'!C148="LIBRA INGLESA"," US Dollar",""))</f>
        <v>Euro</v>
      </c>
      <c r="S154" s="10" t="str">
        <f>IF(OR('Intragroup liabilities'!F148="P_20",'Intragroup liabilities'!F148="P_21"),'Intragroup liabilities'!M148,CONCATENATE(RIGHT('Intragroup liabilities'!T148,4),"-",LEFT(RIGHT('Intragroup liabilities'!T148,7),2),"-",LEFT('Intragroup liabilities'!T148,2)))</f>
        <v>--</v>
      </c>
      <c r="T154" s="20" t="str">
        <f t="shared" si="18"/>
        <v/>
      </c>
      <c r="U154" s="20" t="str">
        <f>IF(OR('Intragroup liabilities'!F148="P_20",'Intragroup liabilities'!F148="P_21"),'T 03.01'!T154,CONCATENATE(RIGHT('Intragroup liabilities'!U148,4),"-",LEFT(RIGHT('Intragroup liabilities'!U148,7),2),"-",LEFT('Intragroup liabilities'!U148,2)))</f>
        <v>--</v>
      </c>
      <c r="V154" s="10" t="str">
        <f t="shared" si="19"/>
        <v>Secured</v>
      </c>
      <c r="W154" s="10">
        <v>0</v>
      </c>
      <c r="X154" s="10" t="s">
        <v>83</v>
      </c>
      <c r="Y154" s="10" t="str">
        <f t="shared" si="20"/>
        <v>Non-structured/Vanilla</v>
      </c>
      <c r="Z154" s="10"/>
      <c r="AA154" s="10" t="str">
        <f>IF('Intragroup liabilities'!Q148="GF2","Grandfathered T2",IF('Intragroup liabilities'!Q148="CET1","CET1","No"))</f>
        <v>No</v>
      </c>
      <c r="AB154" s="10">
        <f>IF('Intragroup liabilities'!R148="",0,'Intragroup liabilities'!R148)</f>
        <v>0</v>
      </c>
      <c r="AC154"/>
    </row>
    <row r="155" spans="3:29" ht="35.25" thickBot="1" x14ac:dyDescent="0.5">
      <c r="C155" s="17">
        <f t="shared" si="15"/>
        <v>999</v>
      </c>
      <c r="D155" s="18">
        <f t="shared" si="21"/>
        <v>148</v>
      </c>
      <c r="E155" s="10" t="str">
        <f>IF(AND(I155="SANTANDER TOTTA, SGPS, SA",'Intragroup liabilities'!F149="P_22"),"r0531 - o/w (part of) subordinated liabilities recognised as own funds",IF(AND(I155="Totta Seguros - Comp. Seg. Vida, SA.",'Intragroup liabilities'!F149="P_22"),"r0350 - Structured notes",IF(AND(AA155&lt;&gt;"No",'Intragroup liabilities'!F149="P_23"),"r0531 - o/w (part of) subordinated liabilities recognised as own funds",IF(AND(AA155="No",'Intragroup liabilities'!F149="P_23"),"r0120 - Secured liabilities - collateralized part (BRRD art. 44/2/b)",IF('Intragroup liabilities'!F149="C_31","r0511 - o/w capital instruments/share capital",IF('Intragroup liabilities'!F149="C_32","r0511 - o/w capital instruments/share capital",IF('Intragroup liabilities'!F149="C_33","r0512 - o/w instruments ranking pari passu with ordinary shares",IF(OR(ISNUMBER(SEARCH("ATLANTES",I155)),ISNUMBER(SEARCH("AZOR",I155)),ISNUMBER(SEARCH("HIPOTOTTA",I155)))=TRUE,"r0120 - Secured liabilities - collateralized part (BRRD art. 44/2/b)",IF(OR('Intragroup liabilities'!F149="P_27.1",'Intragroup liabilities'!F149="P_27.2",'Intragroup liabilities'!F149="P_24"),"r0390 - Non-financial liabilities",IF('Intragroup liabilities'!F149="P_30.1","r0170 - Employee liabilities (BRRD art. 44/2/g/i)",IF('Intragroup liabilities'!F149="P_30.3","r0390 - Non-financial liabilities",IF('Intragroup liabilities'!F149="C_36","r0511 - o/w capital instruments/share capital",IF(AND('Intragroup liabilities'!F149="P_20",IFERROR(VLOOKUP('Intragroup liabilities'!I149,'Auxiliar 210'!$B$18:$B$20,1,FALSE),0)&lt;&gt;0),"r0210 - Liabilities towards other entities of the resolution group (BRRD art. 44/2/h)",IF(AND('Intragroup liabilities'!F149="P_21",IFERROR(VLOOKUP('Intragroup liabilities'!I149,'Auxiliar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5" s="10" t="s">
        <v>153</v>
      </c>
      <c r="G155" s="10" t="str">
        <f t="shared" si="16"/>
        <v>Rank 20 - Ranking in insolvency (master scale)</v>
      </c>
      <c r="H155" s="10" t="s">
        <v>1506</v>
      </c>
      <c r="I155" s="10" t="s">
        <v>30</v>
      </c>
      <c r="J155" s="10" t="s">
        <v>164</v>
      </c>
      <c r="K155" s="10" t="s">
        <v>155</v>
      </c>
      <c r="L155" s="10" t="str">
        <f t="shared" si="17"/>
        <v>Sister</v>
      </c>
      <c r="M155" s="10" t="str">
        <f>IF(OR('Intragroup liabilities'!W149="x",'Intragroup liabilities'!W149="E"),"true","false")</f>
        <v>true</v>
      </c>
      <c r="N155" s="10" t="s">
        <v>470</v>
      </c>
      <c r="O155" s="10" t="s">
        <v>471</v>
      </c>
      <c r="P155" s="11">
        <v>0</v>
      </c>
      <c r="Q155" s="11">
        <f>IF('Intragroup liabilities'!E149="",0,'Intragroup liabilities'!E149)</f>
        <v>0.9</v>
      </c>
      <c r="R155" s="10" t="str">
        <f>+IF('Intragroup liabilities'!C149="EURO","Euro",IF('Intragroup liabilities'!C149="LIBRA INGLESA"," US Dollar",""))</f>
        <v>Euro</v>
      </c>
      <c r="S155" s="10" t="str">
        <f>IF(OR('Intragroup liabilities'!F149="P_20",'Intragroup liabilities'!F149="P_21"),'Intragroup liabilities'!M149,CONCATENATE(RIGHT('Intragroup liabilities'!T149,4),"-",LEFT(RIGHT('Intragroup liabilities'!T149,7),2),"-",LEFT('Intragroup liabilities'!T149,2)))</f>
        <v>--</v>
      </c>
      <c r="T155" s="20" t="str">
        <f t="shared" si="18"/>
        <v/>
      </c>
      <c r="U155" s="20" t="str">
        <f>IF(OR('Intragroup liabilities'!F149="P_20",'Intragroup liabilities'!F149="P_21"),'T 03.01'!T155,CONCATENATE(RIGHT('Intragroup liabilities'!U149,4),"-",LEFT(RIGHT('Intragroup liabilities'!U149,7),2),"-",LEFT('Intragroup liabilities'!U149,2)))</f>
        <v>--</v>
      </c>
      <c r="V155" s="10" t="str">
        <f t="shared" si="19"/>
        <v>Secured</v>
      </c>
      <c r="W155" s="10">
        <v>0</v>
      </c>
      <c r="X155" s="10" t="s">
        <v>83</v>
      </c>
      <c r="Y155" s="10" t="str">
        <f t="shared" si="20"/>
        <v>Non-structured/Vanilla</v>
      </c>
      <c r="Z155" s="10"/>
      <c r="AA155" s="10" t="str">
        <f>IF('Intragroup liabilities'!Q149="GF2","Grandfathered T2",IF('Intragroup liabilities'!Q149="CET1","CET1","No"))</f>
        <v>No</v>
      </c>
      <c r="AB155" s="10">
        <f>IF('Intragroup liabilities'!R149="",0,'Intragroup liabilities'!R149)</f>
        <v>0</v>
      </c>
      <c r="AC155"/>
    </row>
    <row r="156" spans="3:29" ht="35.25" thickBot="1" x14ac:dyDescent="0.5">
      <c r="C156" s="17">
        <f t="shared" si="15"/>
        <v>999</v>
      </c>
      <c r="D156" s="18">
        <f t="shared" si="21"/>
        <v>149</v>
      </c>
      <c r="E156" s="10" t="str">
        <f>IF(AND(I156="SANTANDER TOTTA, SGPS, SA",'Intragroup liabilities'!F150="P_22"),"r0531 - o/w (part of) subordinated liabilities recognised as own funds",IF(AND(I156="Totta Seguros - Comp. Seg. Vida, SA.",'Intragroup liabilities'!F150="P_22"),"r0350 - Structured notes",IF(AND(AA156&lt;&gt;"No",'Intragroup liabilities'!F150="P_23"),"r0531 - o/w (part of) subordinated liabilities recognised as own funds",IF(AND(AA156="No",'Intragroup liabilities'!F150="P_23"),"r0120 - Secured liabilities - collateralized part (BRRD art. 44/2/b)",IF('Intragroup liabilities'!F150="C_31","r0511 - o/w capital instruments/share capital",IF('Intragroup liabilities'!F150="C_32","r0511 - o/w capital instruments/share capital",IF('Intragroup liabilities'!F150="C_33","r0512 - o/w instruments ranking pari passu with ordinary shares",IF(OR(ISNUMBER(SEARCH("ATLANTES",I156)),ISNUMBER(SEARCH("AZOR",I156)),ISNUMBER(SEARCH("HIPOTOTTA",I156)))=TRUE,"r0120 - Secured liabilities - collateralized part (BRRD art. 44/2/b)",IF(OR('Intragroup liabilities'!F150="P_27.1",'Intragroup liabilities'!F150="P_27.2",'Intragroup liabilities'!F150="P_24"),"r0390 - Non-financial liabilities",IF('Intragroup liabilities'!F150="P_30.1","r0170 - Employee liabilities (BRRD art. 44/2/g/i)",IF('Intragroup liabilities'!F150="P_30.3","r0390 - Non-financial liabilities",IF('Intragroup liabilities'!F150="C_36","r0511 - o/w capital instruments/share capital",IF(AND('Intragroup liabilities'!F150="P_20",IFERROR(VLOOKUP('Intragroup liabilities'!I150,'Auxiliar 210'!$B$18:$B$20,1,FALSE),0)&lt;&gt;0),"r0210 - Liabilities towards other entities of the resolution group (BRRD art. 44/2/h)",IF(AND('Intragroup liabilities'!F150="P_21",IFERROR(VLOOKUP('Intragroup liabilities'!I150,'Auxiliar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6" s="10" t="s">
        <v>153</v>
      </c>
      <c r="G156" s="10" t="str">
        <f t="shared" si="16"/>
        <v>Rank 20 - Ranking in insolvency (master scale)</v>
      </c>
      <c r="H156" s="10" t="s">
        <v>244</v>
      </c>
      <c r="I156" s="10" t="s">
        <v>74</v>
      </c>
      <c r="J156" s="10" t="s">
        <v>170</v>
      </c>
      <c r="K156" s="10" t="s">
        <v>155</v>
      </c>
      <c r="L156" s="10" t="str">
        <f t="shared" si="17"/>
        <v>Sister</v>
      </c>
      <c r="M156" s="10" t="str">
        <f>IF(OR('Intragroup liabilities'!W150="x",'Intragroup liabilities'!W150="E"),"true","false")</f>
        <v>true</v>
      </c>
      <c r="N156" s="10" t="s">
        <v>470</v>
      </c>
      <c r="O156" s="10" t="s">
        <v>471</v>
      </c>
      <c r="P156" s="11">
        <v>61657.94</v>
      </c>
      <c r="Q156" s="11">
        <f>IF('Intragroup liabilities'!E150="",0,'Intragroup liabilities'!E150)</f>
        <v>51.65</v>
      </c>
      <c r="R156" s="10" t="str">
        <f>+IF('Intragroup liabilities'!C150="EURO","Euro",IF('Intragroup liabilities'!C150="LIBRA INGLESA"," US Dollar",""))</f>
        <v>Euro</v>
      </c>
      <c r="S156" s="10" t="str">
        <f>IF(OR('Intragroup liabilities'!F150="P_20",'Intragroup liabilities'!F150="P_21"),'Intragroup liabilities'!M150,CONCATENATE(RIGHT('Intragroup liabilities'!T150,4),"-",LEFT(RIGHT('Intragroup liabilities'!T150,7),2),"-",LEFT('Intragroup liabilities'!T150,2)))</f>
        <v>--</v>
      </c>
      <c r="T156" s="20" t="str">
        <f t="shared" si="18"/>
        <v/>
      </c>
      <c r="U156" s="20" t="str">
        <f>IF(OR('Intragroup liabilities'!F150="P_20",'Intragroup liabilities'!F150="P_21"),'T 03.01'!T156,CONCATENATE(RIGHT('Intragroup liabilities'!U150,4),"-",LEFT(RIGHT('Intragroup liabilities'!U150,7),2),"-",LEFT('Intragroup liabilities'!U150,2)))</f>
        <v>--</v>
      </c>
      <c r="V156" s="10" t="str">
        <f t="shared" si="19"/>
        <v>Secured</v>
      </c>
      <c r="W156" s="10">
        <v>0</v>
      </c>
      <c r="X156" s="10" t="s">
        <v>83</v>
      </c>
      <c r="Y156" s="10" t="str">
        <f t="shared" si="20"/>
        <v>Non-structured/Vanilla</v>
      </c>
      <c r="Z156" s="10"/>
      <c r="AA156" s="10" t="str">
        <f>IF('Intragroup liabilities'!Q150="GF2","Grandfathered T2",IF('Intragroup liabilities'!Q150="CET1","CET1","No"))</f>
        <v>No</v>
      </c>
      <c r="AB156" s="10">
        <f>IF('Intragroup liabilities'!R150="",0,'Intragroup liabilities'!R150)</f>
        <v>0</v>
      </c>
      <c r="AC156"/>
    </row>
    <row r="157" spans="3:29" ht="35.25" thickBot="1" x14ac:dyDescent="0.5">
      <c r="C157" s="17">
        <f t="shared" si="15"/>
        <v>999</v>
      </c>
      <c r="D157" s="18">
        <f t="shared" si="21"/>
        <v>150</v>
      </c>
      <c r="E157" s="10" t="str">
        <f>IF(AND(I157="SANTANDER TOTTA, SGPS, SA",'Intragroup liabilities'!F151="P_22"),"r0531 - o/w (part of) subordinated liabilities recognised as own funds",IF(AND(I157="Totta Seguros - Comp. Seg. Vida, SA.",'Intragroup liabilities'!F151="P_22"),"r0350 - Structured notes",IF(AND(AA157&lt;&gt;"No",'Intragroup liabilities'!F151="P_23"),"r0531 - o/w (part of) subordinated liabilities recognised as own funds",IF(AND(AA157="No",'Intragroup liabilities'!F151="P_23"),"r0120 - Secured liabilities - collateralized part (BRRD art. 44/2/b)",IF('Intragroup liabilities'!F151="C_31","r0511 - o/w capital instruments/share capital",IF('Intragroup liabilities'!F151="C_32","r0511 - o/w capital instruments/share capital",IF('Intragroup liabilities'!F151="C_33","r0512 - o/w instruments ranking pari passu with ordinary shares",IF(OR(ISNUMBER(SEARCH("ATLANTES",I157)),ISNUMBER(SEARCH("AZOR",I157)),ISNUMBER(SEARCH("HIPOTOTTA",I157)))=TRUE,"r0120 - Secured liabilities - collateralized part (BRRD art. 44/2/b)",IF(OR('Intragroup liabilities'!F151="P_27.1",'Intragroup liabilities'!F151="P_27.2",'Intragroup liabilities'!F151="P_24"),"r0390 - Non-financial liabilities",IF('Intragroup liabilities'!F151="P_30.1","r0170 - Employee liabilities (BRRD art. 44/2/g/i)",IF('Intragroup liabilities'!F151="P_30.3","r0390 - Non-financial liabilities",IF('Intragroup liabilities'!F151="C_36","r0511 - o/w capital instruments/share capital",IF(AND('Intragroup liabilities'!F151="P_20",IFERROR(VLOOKUP('Intragroup liabilities'!I151,'Auxiliar 210'!$B$18:$B$20,1,FALSE),0)&lt;&gt;0),"r0210 - Liabilities towards other entities of the resolution group (BRRD art. 44/2/h)",IF(AND('Intragroup liabilities'!F151="P_21",IFERROR(VLOOKUP('Intragroup liabilities'!I151,'Auxiliar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7" s="10" t="s">
        <v>153</v>
      </c>
      <c r="G157" s="10" t="str">
        <f t="shared" si="16"/>
        <v>Rank 20 - Ranking in insolvency (master scale)</v>
      </c>
      <c r="H157" s="10" t="s">
        <v>1411</v>
      </c>
      <c r="I157" s="10" t="s">
        <v>30</v>
      </c>
      <c r="J157" s="10" t="s">
        <v>164</v>
      </c>
      <c r="K157" s="10" t="s">
        <v>155</v>
      </c>
      <c r="L157" s="10" t="str">
        <f t="shared" si="17"/>
        <v>Sister</v>
      </c>
      <c r="M157" s="10" t="str">
        <f>IF(OR('Intragroup liabilities'!W151="x",'Intragroup liabilities'!W151="E"),"true","false")</f>
        <v>true</v>
      </c>
      <c r="N157" s="10" t="s">
        <v>470</v>
      </c>
      <c r="O157" s="10" t="s">
        <v>471</v>
      </c>
      <c r="P157" s="11">
        <v>44.46</v>
      </c>
      <c r="Q157" s="11">
        <f>IF('Intragroup liabilities'!E151="",0,'Intragroup liabilities'!E151)</f>
        <v>0</v>
      </c>
      <c r="R157" s="10" t="str">
        <f>+IF('Intragroup liabilities'!C151="EURO","Euro",IF('Intragroup liabilities'!C151="LIBRA INGLESA"," US Dollar",""))</f>
        <v>Euro</v>
      </c>
      <c r="S157" s="10" t="str">
        <f>IF(OR('Intragroup liabilities'!F151="P_20",'Intragroup liabilities'!F151="P_21"),'Intragroup liabilities'!M151,CONCATENATE(RIGHT('Intragroup liabilities'!T151,4),"-",LEFT(RIGHT('Intragroup liabilities'!T151,7),2),"-",LEFT('Intragroup liabilities'!T151,2)))</f>
        <v>--</v>
      </c>
      <c r="T157" s="20" t="str">
        <f t="shared" si="18"/>
        <v/>
      </c>
      <c r="U157" s="20" t="str">
        <f>IF(OR('Intragroup liabilities'!F151="P_20",'Intragroup liabilities'!F151="P_21"),'T 03.01'!T157,CONCATENATE(RIGHT('Intragroup liabilities'!U151,4),"-",LEFT(RIGHT('Intragroup liabilities'!U151,7),2),"-",LEFT('Intragroup liabilities'!U151,2)))</f>
        <v>--</v>
      </c>
      <c r="V157" s="10" t="str">
        <f t="shared" si="19"/>
        <v>Secured</v>
      </c>
      <c r="W157" s="10">
        <v>0</v>
      </c>
      <c r="X157" s="10" t="s">
        <v>83</v>
      </c>
      <c r="Y157" s="10" t="str">
        <f t="shared" si="20"/>
        <v>Non-structured/Vanilla</v>
      </c>
      <c r="Z157" s="10"/>
      <c r="AA157" s="10" t="str">
        <f>IF('Intragroup liabilities'!Q151="GF2","Grandfathered T2",IF('Intragroup liabilities'!Q151="CET1","CET1","No"))</f>
        <v>No</v>
      </c>
      <c r="AB157" s="10">
        <f>IF('Intragroup liabilities'!R151="",0,'Intragroup liabilities'!R151)</f>
        <v>0</v>
      </c>
      <c r="AC157"/>
    </row>
    <row r="158" spans="3:29" ht="35.25" thickBot="1" x14ac:dyDescent="0.5">
      <c r="C158" s="17">
        <f t="shared" si="15"/>
        <v>999</v>
      </c>
      <c r="D158" s="18">
        <f t="shared" si="21"/>
        <v>151</v>
      </c>
      <c r="E158" s="10" t="str">
        <f>IF(AND(I158="SANTANDER TOTTA, SGPS, SA",'Intragroup liabilities'!F152="P_22"),"r0531 - o/w (part of) subordinated liabilities recognised as own funds",IF(AND(I158="Totta Seguros - Comp. Seg. Vida, SA.",'Intragroup liabilities'!F152="P_22"),"r0350 - Structured notes",IF(AND(AA158&lt;&gt;"No",'Intragroup liabilities'!F152="P_23"),"r0531 - o/w (part of) subordinated liabilities recognised as own funds",IF(AND(AA158="No",'Intragroup liabilities'!F152="P_23"),"r0120 - Secured liabilities - collateralized part (BRRD art. 44/2/b)",IF('Intragroup liabilities'!F152="C_31","r0511 - o/w capital instruments/share capital",IF('Intragroup liabilities'!F152="C_32","r0511 - o/w capital instruments/share capital",IF('Intragroup liabilities'!F152="C_33","r0512 - o/w instruments ranking pari passu with ordinary shares",IF(OR(ISNUMBER(SEARCH("ATLANTES",I158)),ISNUMBER(SEARCH("AZOR",I158)),ISNUMBER(SEARCH("HIPOTOTTA",I158)))=TRUE,"r0120 - Secured liabilities - collateralized part (BRRD art. 44/2/b)",IF(OR('Intragroup liabilities'!F152="P_27.1",'Intragroup liabilities'!F152="P_27.2",'Intragroup liabilities'!F152="P_24"),"r0390 - Non-financial liabilities",IF('Intragroup liabilities'!F152="P_30.1","r0170 - Employee liabilities (BRRD art. 44/2/g/i)",IF('Intragroup liabilities'!F152="P_30.3","r0390 - Non-financial liabilities",IF('Intragroup liabilities'!F152="C_36","r0511 - o/w capital instruments/share capital",IF(AND('Intragroup liabilities'!F152="P_20",IFERROR(VLOOKUP('Intragroup liabilities'!I152,'Auxiliar 210'!$B$18:$B$20,1,FALSE),0)&lt;&gt;0),"r0210 - Liabilities towards other entities of the resolution group (BRRD art. 44/2/h)",IF(AND('Intragroup liabilities'!F152="P_21",IFERROR(VLOOKUP('Intragroup liabilities'!I152,'Auxiliar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8" s="10" t="s">
        <v>153</v>
      </c>
      <c r="G158" s="10" t="str">
        <f t="shared" si="16"/>
        <v>Rank 20 - Ranking in insolvency (master scale)</v>
      </c>
      <c r="H158" s="10" t="s">
        <v>303</v>
      </c>
      <c r="I158" s="10" t="s">
        <v>73</v>
      </c>
      <c r="J158" s="10" t="s">
        <v>167</v>
      </c>
      <c r="K158" s="10" t="s">
        <v>155</v>
      </c>
      <c r="L158" s="10" t="str">
        <f t="shared" si="17"/>
        <v>Sister</v>
      </c>
      <c r="M158" s="10" t="str">
        <f>IF(OR('Intragroup liabilities'!W152="x",'Intragroup liabilities'!W152="E"),"true","false")</f>
        <v>true</v>
      </c>
      <c r="N158" s="10" t="s">
        <v>470</v>
      </c>
      <c r="O158" s="10" t="s">
        <v>471</v>
      </c>
      <c r="P158" s="11">
        <v>804.96</v>
      </c>
      <c r="Q158" s="11">
        <f>IF('Intragroup liabilities'!E152="",0,'Intragroup liabilities'!E152)</f>
        <v>1.1299999999999999</v>
      </c>
      <c r="R158" s="10" t="str">
        <f>+IF('Intragroup liabilities'!C152="EURO","Euro",IF('Intragroup liabilities'!C152="LIBRA INGLESA"," US Dollar",""))</f>
        <v>Euro</v>
      </c>
      <c r="S158" s="10" t="str">
        <f>IF(OR('Intragroup liabilities'!F152="P_20",'Intragroup liabilities'!F152="P_21"),'Intragroup liabilities'!M152,CONCATENATE(RIGHT('Intragroup liabilities'!T152,4),"-",LEFT(RIGHT('Intragroup liabilities'!T152,7),2),"-",LEFT('Intragroup liabilities'!T152,2)))</f>
        <v>--</v>
      </c>
      <c r="T158" s="20" t="str">
        <f t="shared" si="18"/>
        <v/>
      </c>
      <c r="U158" s="20" t="str">
        <f>IF(OR('Intragroup liabilities'!F152="P_20",'Intragroup liabilities'!F152="P_21"),'T 03.01'!T158,CONCATENATE(RIGHT('Intragroup liabilities'!U152,4),"-",LEFT(RIGHT('Intragroup liabilities'!U152,7),2),"-",LEFT('Intragroup liabilities'!U152,2)))</f>
        <v>--</v>
      </c>
      <c r="V158" s="10" t="str">
        <f t="shared" si="19"/>
        <v>Secured</v>
      </c>
      <c r="W158" s="10">
        <v>0</v>
      </c>
      <c r="X158" s="10" t="s">
        <v>83</v>
      </c>
      <c r="Y158" s="10" t="str">
        <f t="shared" si="20"/>
        <v>Non-structured/Vanilla</v>
      </c>
      <c r="Z158" s="10"/>
      <c r="AA158" s="10" t="str">
        <f>IF('Intragroup liabilities'!Q152="GF2","Grandfathered T2",IF('Intragroup liabilities'!Q152="CET1","CET1","No"))</f>
        <v>No</v>
      </c>
      <c r="AB158" s="10">
        <f>IF('Intragroup liabilities'!R152="",0,'Intragroup liabilities'!R152)</f>
        <v>0</v>
      </c>
      <c r="AC158"/>
    </row>
    <row r="159" spans="3:29" ht="35.25" thickBot="1" x14ac:dyDescent="0.5">
      <c r="C159" s="17">
        <f t="shared" si="15"/>
        <v>999</v>
      </c>
      <c r="D159" s="18">
        <f t="shared" si="21"/>
        <v>152</v>
      </c>
      <c r="E159" s="10" t="str">
        <f>IF(AND(I159="SANTANDER TOTTA, SGPS, SA",'Intragroup liabilities'!F153="P_22"),"r0531 - o/w (part of) subordinated liabilities recognised as own funds",IF(AND(I159="Totta Seguros - Comp. Seg. Vida, SA.",'Intragroup liabilities'!F153="P_22"),"r0350 - Structured notes",IF(AND(AA159&lt;&gt;"No",'Intragroup liabilities'!F153="P_23"),"r0531 - o/w (part of) subordinated liabilities recognised as own funds",IF(AND(AA159="No",'Intragroup liabilities'!F153="P_23"),"r0120 - Secured liabilities - collateralized part (BRRD art. 44/2/b)",IF('Intragroup liabilities'!F153="C_31","r0511 - o/w capital instruments/share capital",IF('Intragroup liabilities'!F153="C_32","r0511 - o/w capital instruments/share capital",IF('Intragroup liabilities'!F153="C_33","r0512 - o/w instruments ranking pari passu with ordinary shares",IF(OR(ISNUMBER(SEARCH("ATLANTES",I159)),ISNUMBER(SEARCH("AZOR",I159)),ISNUMBER(SEARCH("HIPOTOTTA",I159)))=TRUE,"r0120 - Secured liabilities - collateralized part (BRRD art. 44/2/b)",IF(OR('Intragroup liabilities'!F153="P_27.1",'Intragroup liabilities'!F153="P_27.2",'Intragroup liabilities'!F153="P_24"),"r0390 - Non-financial liabilities",IF('Intragroup liabilities'!F153="P_30.1","r0170 - Employee liabilities (BRRD art. 44/2/g/i)",IF('Intragroup liabilities'!F153="P_30.3","r0390 - Non-financial liabilities",IF('Intragroup liabilities'!F153="C_36","r0511 - o/w capital instruments/share capital",IF(AND('Intragroup liabilities'!F153="P_20",IFERROR(VLOOKUP('Intragroup liabilities'!I153,'Auxiliar 210'!$B$18:$B$20,1,FALSE),0)&lt;&gt;0),"r0210 - Liabilities towards other entities of the resolution group (BRRD art. 44/2/h)",IF(AND('Intragroup liabilities'!F153="P_21",IFERROR(VLOOKUP('Intragroup liabilities'!I153,'Auxiliar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59" s="10" t="s">
        <v>153</v>
      </c>
      <c r="G159" s="10" t="str">
        <f t="shared" si="16"/>
        <v>Rank 20 - Ranking in insolvency (master scale)</v>
      </c>
      <c r="H159" s="10" t="s">
        <v>1412</v>
      </c>
      <c r="I159" s="10" t="s">
        <v>30</v>
      </c>
      <c r="J159" s="10" t="s">
        <v>164</v>
      </c>
      <c r="K159" s="10" t="s">
        <v>155</v>
      </c>
      <c r="L159" s="10" t="str">
        <f t="shared" si="17"/>
        <v>Sister</v>
      </c>
      <c r="M159" s="10" t="str">
        <f>IF(OR('Intragroup liabilities'!W153="x",'Intragroup liabilities'!W153="E"),"true","false")</f>
        <v>true</v>
      </c>
      <c r="N159" s="10" t="s">
        <v>470</v>
      </c>
      <c r="O159" s="10" t="s">
        <v>471</v>
      </c>
      <c r="P159" s="11">
        <v>7.27</v>
      </c>
      <c r="Q159" s="11">
        <f>IF('Intragroup liabilities'!E153="",0,'Intragroup liabilities'!E153)</f>
        <v>0</v>
      </c>
      <c r="R159" s="10" t="str">
        <f>+IF('Intragroup liabilities'!C153="EURO","Euro",IF('Intragroup liabilities'!C153="LIBRA INGLESA"," US Dollar",""))</f>
        <v>Euro</v>
      </c>
      <c r="S159" s="10" t="str">
        <f>IF(OR('Intragroup liabilities'!F153="P_20",'Intragroup liabilities'!F153="P_21"),'Intragroup liabilities'!M153,CONCATENATE(RIGHT('Intragroup liabilities'!T153,4),"-",LEFT(RIGHT('Intragroup liabilities'!T153,7),2),"-",LEFT('Intragroup liabilities'!T153,2)))</f>
        <v>--</v>
      </c>
      <c r="T159" s="20" t="str">
        <f t="shared" si="18"/>
        <v/>
      </c>
      <c r="U159" s="20" t="str">
        <f>IF(OR('Intragroup liabilities'!F153="P_20",'Intragroup liabilities'!F153="P_21"),'T 03.01'!T159,CONCATENATE(RIGHT('Intragroup liabilities'!U153,4),"-",LEFT(RIGHT('Intragroup liabilities'!U153,7),2),"-",LEFT('Intragroup liabilities'!U153,2)))</f>
        <v>--</v>
      </c>
      <c r="V159" s="10" t="str">
        <f t="shared" si="19"/>
        <v>Secured</v>
      </c>
      <c r="W159" s="10">
        <v>0</v>
      </c>
      <c r="X159" s="10" t="s">
        <v>83</v>
      </c>
      <c r="Y159" s="10" t="str">
        <f t="shared" si="20"/>
        <v>Non-structured/Vanilla</v>
      </c>
      <c r="Z159" s="10"/>
      <c r="AA159" s="10" t="str">
        <f>IF('Intragroup liabilities'!Q153="GF2","Grandfathered T2",IF('Intragroup liabilities'!Q153="CET1","CET1","No"))</f>
        <v>No</v>
      </c>
      <c r="AB159" s="10">
        <f>IF('Intragroup liabilities'!R153="",0,'Intragroup liabilities'!R153)</f>
        <v>0</v>
      </c>
      <c r="AC159"/>
    </row>
    <row r="160" spans="3:29" ht="35.25" thickBot="1" x14ac:dyDescent="0.5">
      <c r="C160" s="17">
        <f t="shared" si="15"/>
        <v>999</v>
      </c>
      <c r="D160" s="18">
        <f t="shared" si="21"/>
        <v>153</v>
      </c>
      <c r="E160" s="10" t="str">
        <f>IF(AND(I160="SANTANDER TOTTA, SGPS, SA",'Intragroup liabilities'!F154="P_22"),"r0531 - o/w (part of) subordinated liabilities recognised as own funds",IF(AND(I160="Totta Seguros - Comp. Seg. Vida, SA.",'Intragroup liabilities'!F154="P_22"),"r0350 - Structured notes",IF(AND(AA160&lt;&gt;"No",'Intragroup liabilities'!F154="P_23"),"r0531 - o/w (part of) subordinated liabilities recognised as own funds",IF(AND(AA160="No",'Intragroup liabilities'!F154="P_23"),"r0120 - Secured liabilities - collateralized part (BRRD art. 44/2/b)",IF('Intragroup liabilities'!F154="C_31","r0511 - o/w capital instruments/share capital",IF('Intragroup liabilities'!F154="C_32","r0511 - o/w capital instruments/share capital",IF('Intragroup liabilities'!F154="C_33","r0512 - o/w instruments ranking pari passu with ordinary shares",IF(OR(ISNUMBER(SEARCH("ATLANTES",I160)),ISNUMBER(SEARCH("AZOR",I160)),ISNUMBER(SEARCH("HIPOTOTTA",I160)))=TRUE,"r0120 - Secured liabilities - collateralized part (BRRD art. 44/2/b)",IF(OR('Intragroup liabilities'!F154="P_27.1",'Intragroup liabilities'!F154="P_27.2",'Intragroup liabilities'!F154="P_24"),"r0390 - Non-financial liabilities",IF('Intragroup liabilities'!F154="P_30.1","r0170 - Employee liabilities (BRRD art. 44/2/g/i)",IF('Intragroup liabilities'!F154="P_30.3","r0390 - Non-financial liabilities",IF('Intragroup liabilities'!F154="C_36","r0511 - o/w capital instruments/share capital",IF(AND('Intragroup liabilities'!F154="P_20",IFERROR(VLOOKUP('Intragroup liabilities'!I154,'Auxiliar 210'!$B$18:$B$20,1,FALSE),0)&lt;&gt;0),"r0210 - Liabilities towards other entities of the resolution group (BRRD art. 44/2/h)",IF(AND('Intragroup liabilities'!F154="P_21",IFERROR(VLOOKUP('Intragroup liabilities'!I154,'Auxiliar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0" s="10" t="s">
        <v>153</v>
      </c>
      <c r="G160" s="10" t="str">
        <f t="shared" si="16"/>
        <v>Rank 20 - Ranking in insolvency (master scale)</v>
      </c>
      <c r="H160" s="10" t="s">
        <v>173</v>
      </c>
      <c r="I160" s="10" t="s">
        <v>74</v>
      </c>
      <c r="J160" s="10" t="s">
        <v>170</v>
      </c>
      <c r="K160" s="10" t="s">
        <v>155</v>
      </c>
      <c r="L160" s="10" t="str">
        <f t="shared" si="17"/>
        <v>Sister</v>
      </c>
      <c r="M160" s="10" t="str">
        <f>IF(OR('Intragroup liabilities'!W154="x",'Intragroup liabilities'!W154="E"),"true","false")</f>
        <v>true</v>
      </c>
      <c r="N160" s="10" t="s">
        <v>470</v>
      </c>
      <c r="O160" s="10" t="s">
        <v>471</v>
      </c>
      <c r="P160" s="11">
        <v>166326.34</v>
      </c>
      <c r="Q160" s="11">
        <f>IF('Intragroup liabilities'!E154="",0,'Intragroup liabilities'!E154)</f>
        <v>316.99</v>
      </c>
      <c r="R160" s="10" t="str">
        <f>+IF('Intragroup liabilities'!C154="EURO","Euro",IF('Intragroup liabilities'!C154="LIBRA INGLESA"," US Dollar",""))</f>
        <v>Euro</v>
      </c>
      <c r="S160" s="10" t="str">
        <f>IF(OR('Intragroup liabilities'!F154="P_20",'Intragroup liabilities'!F154="P_21"),'Intragroup liabilities'!M154,CONCATENATE(RIGHT('Intragroup liabilities'!T154,4),"-",LEFT(RIGHT('Intragroup liabilities'!T154,7),2),"-",LEFT('Intragroup liabilities'!T154,2)))</f>
        <v>--</v>
      </c>
      <c r="T160" s="20" t="str">
        <f t="shared" si="18"/>
        <v/>
      </c>
      <c r="U160" s="20" t="str">
        <f>IF(OR('Intragroup liabilities'!F154="P_20",'Intragroup liabilities'!F154="P_21"),'T 03.01'!T160,CONCATENATE(RIGHT('Intragroup liabilities'!U154,4),"-",LEFT(RIGHT('Intragroup liabilities'!U154,7),2),"-",LEFT('Intragroup liabilities'!U154,2)))</f>
        <v>--</v>
      </c>
      <c r="V160" s="10" t="str">
        <f t="shared" si="19"/>
        <v>Secured</v>
      </c>
      <c r="W160" s="10">
        <v>0</v>
      </c>
      <c r="X160" s="10" t="s">
        <v>83</v>
      </c>
      <c r="Y160" s="10" t="str">
        <f t="shared" si="20"/>
        <v>Non-structured/Vanilla</v>
      </c>
      <c r="Z160" s="10"/>
      <c r="AA160" s="10" t="str">
        <f>IF('Intragroup liabilities'!Q154="GF2","Grandfathered T2",IF('Intragroup liabilities'!Q154="CET1","CET1","No"))</f>
        <v>No</v>
      </c>
      <c r="AB160" s="10">
        <f>IF('Intragroup liabilities'!R154="",0,'Intragroup liabilities'!R154)</f>
        <v>0</v>
      </c>
      <c r="AC160"/>
    </row>
    <row r="161" spans="3:29" ht="35.25" thickBot="1" x14ac:dyDescent="0.5">
      <c r="C161" s="17">
        <f t="shared" si="15"/>
        <v>999</v>
      </c>
      <c r="D161" s="18">
        <f t="shared" si="21"/>
        <v>154</v>
      </c>
      <c r="E161" s="10" t="str">
        <f>IF(AND(I161="SANTANDER TOTTA, SGPS, SA",'Intragroup liabilities'!F155="P_22"),"r0531 - o/w (part of) subordinated liabilities recognised as own funds",IF(AND(I161="Totta Seguros - Comp. Seg. Vida, SA.",'Intragroup liabilities'!F155="P_22"),"r0350 - Structured notes",IF(AND(AA161&lt;&gt;"No",'Intragroup liabilities'!F155="P_23"),"r0531 - o/w (part of) subordinated liabilities recognised as own funds",IF(AND(AA161="No",'Intragroup liabilities'!F155="P_23"),"r0120 - Secured liabilities - collateralized part (BRRD art. 44/2/b)",IF('Intragroup liabilities'!F155="C_31","r0511 - o/w capital instruments/share capital",IF('Intragroup liabilities'!F155="C_32","r0511 - o/w capital instruments/share capital",IF('Intragroup liabilities'!F155="C_33","r0512 - o/w instruments ranking pari passu with ordinary shares",IF(OR(ISNUMBER(SEARCH("ATLANTES",I161)),ISNUMBER(SEARCH("AZOR",I161)),ISNUMBER(SEARCH("HIPOTOTTA",I161)))=TRUE,"r0120 - Secured liabilities - collateralized part (BRRD art. 44/2/b)",IF(OR('Intragroup liabilities'!F155="P_27.1",'Intragroup liabilities'!F155="P_27.2",'Intragroup liabilities'!F155="P_24"),"r0390 - Non-financial liabilities",IF('Intragroup liabilities'!F155="P_30.1","r0170 - Employee liabilities (BRRD art. 44/2/g/i)",IF('Intragroup liabilities'!F155="P_30.3","r0390 - Non-financial liabilities",IF('Intragroup liabilities'!F155="C_36","r0511 - o/w capital instruments/share capital",IF(AND('Intragroup liabilities'!F155="P_20",IFERROR(VLOOKUP('Intragroup liabilities'!I155,'Auxiliar 210'!$B$18:$B$20,1,FALSE),0)&lt;&gt;0),"r0210 - Liabilities towards other entities of the resolution group (BRRD art. 44/2/h)",IF(AND('Intragroup liabilities'!F155="P_21",IFERROR(VLOOKUP('Intragroup liabilities'!I155,'Auxiliar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1" s="10" t="s">
        <v>153</v>
      </c>
      <c r="G161" s="10" t="str">
        <f t="shared" si="16"/>
        <v>Rank 20 - Ranking in insolvency (master scale)</v>
      </c>
      <c r="H161" s="10" t="s">
        <v>1507</v>
      </c>
      <c r="I161" s="10" t="s">
        <v>30</v>
      </c>
      <c r="J161" s="10" t="s">
        <v>164</v>
      </c>
      <c r="K161" s="10" t="s">
        <v>155</v>
      </c>
      <c r="L161" s="10" t="str">
        <f t="shared" si="17"/>
        <v>Sister</v>
      </c>
      <c r="M161" s="10" t="str">
        <f>IF(OR('Intragroup liabilities'!W155="x",'Intragroup liabilities'!W155="E"),"true","false")</f>
        <v>true</v>
      </c>
      <c r="N161" s="10" t="s">
        <v>470</v>
      </c>
      <c r="O161" s="10" t="s">
        <v>471</v>
      </c>
      <c r="P161" s="11">
        <v>0</v>
      </c>
      <c r="Q161" s="11">
        <f>IF('Intragroup liabilities'!E155="",0,'Intragroup liabilities'!E155)</f>
        <v>53.48</v>
      </c>
      <c r="R161" s="10" t="str">
        <f>+IF('Intragroup liabilities'!C155="EURO","Euro",IF('Intragroup liabilities'!C155="LIBRA INGLESA"," US Dollar",""))</f>
        <v>Euro</v>
      </c>
      <c r="S161" s="10" t="str">
        <f>IF(OR('Intragroup liabilities'!F155="P_20",'Intragroup liabilities'!F155="P_21"),'Intragroup liabilities'!M155,CONCATENATE(RIGHT('Intragroup liabilities'!T155,4),"-",LEFT(RIGHT('Intragroup liabilities'!T155,7),2),"-",LEFT('Intragroup liabilities'!T155,2)))</f>
        <v>--</v>
      </c>
      <c r="T161" s="20" t="str">
        <f t="shared" si="18"/>
        <v/>
      </c>
      <c r="U161" s="20" t="str">
        <f>IF(OR('Intragroup liabilities'!F155="P_20",'Intragroup liabilities'!F155="P_21"),'T 03.01'!T161,CONCATENATE(RIGHT('Intragroup liabilities'!U155,4),"-",LEFT(RIGHT('Intragroup liabilities'!U155,7),2),"-",LEFT('Intragroup liabilities'!U155,2)))</f>
        <v>--</v>
      </c>
      <c r="V161" s="10" t="str">
        <f t="shared" si="19"/>
        <v>Secured</v>
      </c>
      <c r="W161" s="10">
        <v>0</v>
      </c>
      <c r="X161" s="10" t="s">
        <v>83</v>
      </c>
      <c r="Y161" s="10" t="str">
        <f t="shared" si="20"/>
        <v>Non-structured/Vanilla</v>
      </c>
      <c r="Z161" s="10"/>
      <c r="AA161" s="10" t="str">
        <f>IF('Intragroup liabilities'!Q155="GF2","Grandfathered T2",IF('Intragroup liabilities'!Q155="CET1","CET1","No"))</f>
        <v>No</v>
      </c>
      <c r="AB161" s="10">
        <f>IF('Intragroup liabilities'!R155="",0,'Intragroup liabilities'!R155)</f>
        <v>0</v>
      </c>
      <c r="AC161"/>
    </row>
    <row r="162" spans="3:29" ht="35.25" thickBot="1" x14ac:dyDescent="0.5">
      <c r="C162" s="17">
        <f t="shared" si="15"/>
        <v>999</v>
      </c>
      <c r="D162" s="18">
        <f t="shared" si="21"/>
        <v>155</v>
      </c>
      <c r="E162" s="10" t="str">
        <f>IF(AND(I162="SANTANDER TOTTA, SGPS, SA",'Intragroup liabilities'!F156="P_22"),"r0531 - o/w (part of) subordinated liabilities recognised as own funds",IF(AND(I162="Totta Seguros - Comp. Seg. Vida, SA.",'Intragroup liabilities'!F156="P_22"),"r0350 - Structured notes",IF(AND(AA162&lt;&gt;"No",'Intragroup liabilities'!F156="P_23"),"r0531 - o/w (part of) subordinated liabilities recognised as own funds",IF(AND(AA162="No",'Intragroup liabilities'!F156="P_23"),"r0120 - Secured liabilities - collateralized part (BRRD art. 44/2/b)",IF('Intragroup liabilities'!F156="C_31","r0511 - o/w capital instruments/share capital",IF('Intragroup liabilities'!F156="C_32","r0511 - o/w capital instruments/share capital",IF('Intragroup liabilities'!F156="C_33","r0512 - o/w instruments ranking pari passu with ordinary shares",IF(OR(ISNUMBER(SEARCH("ATLANTES",I162)),ISNUMBER(SEARCH("AZOR",I162)),ISNUMBER(SEARCH("HIPOTOTTA",I162)))=TRUE,"r0120 - Secured liabilities - collateralized part (BRRD art. 44/2/b)",IF(OR('Intragroup liabilities'!F156="P_27.1",'Intragroup liabilities'!F156="P_27.2",'Intragroup liabilities'!F156="P_24"),"r0390 - Non-financial liabilities",IF('Intragroup liabilities'!F156="P_30.1","r0170 - Employee liabilities (BRRD art. 44/2/g/i)",IF('Intragroup liabilities'!F156="P_30.3","r0390 - Non-financial liabilities",IF('Intragroup liabilities'!F156="C_36","r0511 - o/w capital instruments/share capital",IF(AND('Intragroup liabilities'!F156="P_20",IFERROR(VLOOKUP('Intragroup liabilities'!I156,'Auxiliar 210'!$B$18:$B$20,1,FALSE),0)&lt;&gt;0),"r0210 - Liabilities towards other entities of the resolution group (BRRD art. 44/2/h)",IF(AND('Intragroup liabilities'!F156="P_21",IFERROR(VLOOKUP('Intragroup liabilities'!I156,'Auxiliar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2" s="10" t="s">
        <v>153</v>
      </c>
      <c r="G162" s="10" t="str">
        <f t="shared" si="16"/>
        <v>Rank 20 - Ranking in insolvency (master scale)</v>
      </c>
      <c r="H162" s="10" t="s">
        <v>345</v>
      </c>
      <c r="I162" s="10" t="s">
        <v>73</v>
      </c>
      <c r="J162" s="10" t="s">
        <v>167</v>
      </c>
      <c r="K162" s="10" t="s">
        <v>155</v>
      </c>
      <c r="L162" s="10" t="str">
        <f t="shared" si="17"/>
        <v>Sister</v>
      </c>
      <c r="M162" s="10" t="str">
        <f>IF(OR('Intragroup liabilities'!W156="x",'Intragroup liabilities'!W156="E"),"true","false")</f>
        <v>true</v>
      </c>
      <c r="N162" s="10" t="s">
        <v>470</v>
      </c>
      <c r="O162" s="10" t="s">
        <v>471</v>
      </c>
      <c r="P162" s="11">
        <v>64991.64</v>
      </c>
      <c r="Q162" s="11">
        <f>IF('Intragroup liabilities'!E156="",0,'Intragroup liabilities'!E156)</f>
        <v>152.19</v>
      </c>
      <c r="R162" s="10" t="str">
        <f>+IF('Intragroup liabilities'!C156="EURO","Euro",IF('Intragroup liabilities'!C156="LIBRA INGLESA"," US Dollar",""))</f>
        <v>Euro</v>
      </c>
      <c r="S162" s="10" t="str">
        <f>IF(OR('Intragroup liabilities'!F156="P_20",'Intragroup liabilities'!F156="P_21"),'Intragroup liabilities'!M156,CONCATENATE(RIGHT('Intragroup liabilities'!T156,4),"-",LEFT(RIGHT('Intragroup liabilities'!T156,7),2),"-",LEFT('Intragroup liabilities'!T156,2)))</f>
        <v>--</v>
      </c>
      <c r="T162" s="20" t="str">
        <f t="shared" si="18"/>
        <v/>
      </c>
      <c r="U162" s="20" t="str">
        <f>IF(OR('Intragroup liabilities'!F156="P_20",'Intragroup liabilities'!F156="P_21"),'T 03.01'!T162,CONCATENATE(RIGHT('Intragroup liabilities'!U156,4),"-",LEFT(RIGHT('Intragroup liabilities'!U156,7),2),"-",LEFT('Intragroup liabilities'!U156,2)))</f>
        <v>--</v>
      </c>
      <c r="V162" s="10" t="str">
        <f t="shared" si="19"/>
        <v>Secured</v>
      </c>
      <c r="W162" s="10">
        <v>0</v>
      </c>
      <c r="X162" s="10" t="s">
        <v>83</v>
      </c>
      <c r="Y162" s="10" t="str">
        <f t="shared" si="20"/>
        <v>Non-structured/Vanilla</v>
      </c>
      <c r="Z162" s="10"/>
      <c r="AA162" s="10" t="str">
        <f>IF('Intragroup liabilities'!Q156="GF2","Grandfathered T2",IF('Intragroup liabilities'!Q156="CET1","CET1","No"))</f>
        <v>No</v>
      </c>
      <c r="AB162" s="10">
        <f>IF('Intragroup liabilities'!R156="",0,'Intragroup liabilities'!R156)</f>
        <v>0</v>
      </c>
      <c r="AC162"/>
    </row>
    <row r="163" spans="3:29" ht="35.25" thickBot="1" x14ac:dyDescent="0.5">
      <c r="C163" s="17">
        <f t="shared" si="15"/>
        <v>999</v>
      </c>
      <c r="D163" s="18">
        <f t="shared" si="21"/>
        <v>156</v>
      </c>
      <c r="E163" s="10" t="str">
        <f>IF(AND(I163="SANTANDER TOTTA, SGPS, SA",'Intragroup liabilities'!F157="P_22"),"r0531 - o/w (part of) subordinated liabilities recognised as own funds",IF(AND(I163="Totta Seguros - Comp. Seg. Vida, SA.",'Intragroup liabilities'!F157="P_22"),"r0350 - Structured notes",IF(AND(AA163&lt;&gt;"No",'Intragroup liabilities'!F157="P_23"),"r0531 - o/w (part of) subordinated liabilities recognised as own funds",IF(AND(AA163="No",'Intragroup liabilities'!F157="P_23"),"r0120 - Secured liabilities - collateralized part (BRRD art. 44/2/b)",IF('Intragroup liabilities'!F157="C_31","r0511 - o/w capital instruments/share capital",IF('Intragroup liabilities'!F157="C_32","r0511 - o/w capital instruments/share capital",IF('Intragroup liabilities'!F157="C_33","r0512 - o/w instruments ranking pari passu with ordinary shares",IF(OR(ISNUMBER(SEARCH("ATLANTES",I163)),ISNUMBER(SEARCH("AZOR",I163)),ISNUMBER(SEARCH("HIPOTOTTA",I163)))=TRUE,"r0120 - Secured liabilities - collateralized part (BRRD art. 44/2/b)",IF(OR('Intragroup liabilities'!F157="P_27.1",'Intragroup liabilities'!F157="P_27.2",'Intragroup liabilities'!F157="P_24"),"r0390 - Non-financial liabilities",IF('Intragroup liabilities'!F157="P_30.1","r0170 - Employee liabilities (BRRD art. 44/2/g/i)",IF('Intragroup liabilities'!F157="P_30.3","r0390 - Non-financial liabilities",IF('Intragroup liabilities'!F157="C_36","r0511 - o/w capital instruments/share capital",IF(AND('Intragroup liabilities'!F157="P_20",IFERROR(VLOOKUP('Intragroup liabilities'!I157,'Auxiliar 210'!$B$18:$B$20,1,FALSE),0)&lt;&gt;0),"r0210 - Liabilities towards other entities of the resolution group (BRRD art. 44/2/h)",IF(AND('Intragroup liabilities'!F157="P_21",IFERROR(VLOOKUP('Intragroup liabilities'!I157,'Auxiliar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3" s="10" t="s">
        <v>153</v>
      </c>
      <c r="G163" s="10" t="str">
        <f t="shared" si="16"/>
        <v>Rank 20 - Ranking in insolvency (master scale)</v>
      </c>
      <c r="H163" s="10" t="s">
        <v>246</v>
      </c>
      <c r="I163" s="10" t="s">
        <v>73</v>
      </c>
      <c r="J163" s="10" t="s">
        <v>167</v>
      </c>
      <c r="K163" s="10" t="s">
        <v>155</v>
      </c>
      <c r="L163" s="10" t="str">
        <f t="shared" si="17"/>
        <v>Sister</v>
      </c>
      <c r="M163" s="10" t="str">
        <f>IF(OR('Intragroup liabilities'!W157="x",'Intragroup liabilities'!W157="E"),"true","false")</f>
        <v>true</v>
      </c>
      <c r="N163" s="10" t="s">
        <v>470</v>
      </c>
      <c r="O163" s="10" t="s">
        <v>471</v>
      </c>
      <c r="P163" s="11">
        <v>54694.84</v>
      </c>
      <c r="Q163" s="11">
        <f>IF('Intragroup liabilities'!E157="",0,'Intragroup liabilities'!E157)</f>
        <v>219.74</v>
      </c>
      <c r="R163" s="10" t="str">
        <f>+IF('Intragroup liabilities'!C157="EURO","Euro",IF('Intragroup liabilities'!C157="LIBRA INGLESA"," US Dollar",""))</f>
        <v>Euro</v>
      </c>
      <c r="S163" s="10" t="str">
        <f>IF(OR('Intragroup liabilities'!F157="P_20",'Intragroup liabilities'!F157="P_21"),'Intragroup liabilities'!M157,CONCATENATE(RIGHT('Intragroup liabilities'!T157,4),"-",LEFT(RIGHT('Intragroup liabilities'!T157,7),2),"-",LEFT('Intragroup liabilities'!T157,2)))</f>
        <v>--</v>
      </c>
      <c r="T163" s="20" t="str">
        <f t="shared" si="18"/>
        <v/>
      </c>
      <c r="U163" s="20" t="str">
        <f>IF(OR('Intragroup liabilities'!F157="P_20",'Intragroup liabilities'!F157="P_21"),'T 03.01'!T163,CONCATENATE(RIGHT('Intragroup liabilities'!U157,4),"-",LEFT(RIGHT('Intragroup liabilities'!U157,7),2),"-",LEFT('Intragroup liabilities'!U157,2)))</f>
        <v>--</v>
      </c>
      <c r="V163" s="10" t="str">
        <f t="shared" si="19"/>
        <v>Secured</v>
      </c>
      <c r="W163" s="10">
        <v>0</v>
      </c>
      <c r="X163" s="10" t="s">
        <v>83</v>
      </c>
      <c r="Y163" s="10" t="str">
        <f t="shared" si="20"/>
        <v>Non-structured/Vanilla</v>
      </c>
      <c r="Z163" s="10"/>
      <c r="AA163" s="10" t="str">
        <f>IF('Intragroup liabilities'!Q157="GF2","Grandfathered T2",IF('Intragroup liabilities'!Q157="CET1","CET1","No"))</f>
        <v>No</v>
      </c>
      <c r="AB163" s="10">
        <f>IF('Intragroup liabilities'!R157="",0,'Intragroup liabilities'!R157)</f>
        <v>0</v>
      </c>
      <c r="AC163"/>
    </row>
    <row r="164" spans="3:29" ht="35.25" thickBot="1" x14ac:dyDescent="0.5">
      <c r="C164" s="17">
        <f t="shared" si="15"/>
        <v>999</v>
      </c>
      <c r="D164" s="18">
        <f t="shared" si="21"/>
        <v>157</v>
      </c>
      <c r="E164" s="10" t="str">
        <f>IF(AND(I164="SANTANDER TOTTA, SGPS, SA",'Intragroup liabilities'!F158="P_22"),"r0531 - o/w (part of) subordinated liabilities recognised as own funds",IF(AND(I164="Totta Seguros - Comp. Seg. Vida, SA.",'Intragroup liabilities'!F158="P_22"),"r0350 - Structured notes",IF(AND(AA164&lt;&gt;"No",'Intragroup liabilities'!F158="P_23"),"r0531 - o/w (part of) subordinated liabilities recognised as own funds",IF(AND(AA164="No",'Intragroup liabilities'!F158="P_23"),"r0120 - Secured liabilities - collateralized part (BRRD art. 44/2/b)",IF('Intragroup liabilities'!F158="C_31","r0511 - o/w capital instruments/share capital",IF('Intragroup liabilities'!F158="C_32","r0511 - o/w capital instruments/share capital",IF('Intragroup liabilities'!F158="C_33","r0512 - o/w instruments ranking pari passu with ordinary shares",IF(OR(ISNUMBER(SEARCH("ATLANTES",I164)),ISNUMBER(SEARCH("AZOR",I164)),ISNUMBER(SEARCH("HIPOTOTTA",I164)))=TRUE,"r0120 - Secured liabilities - collateralized part (BRRD art. 44/2/b)",IF(OR('Intragroup liabilities'!F158="P_27.1",'Intragroup liabilities'!F158="P_27.2",'Intragroup liabilities'!F158="P_24"),"r0390 - Non-financial liabilities",IF('Intragroup liabilities'!F158="P_30.1","r0170 - Employee liabilities (BRRD art. 44/2/g/i)",IF('Intragroup liabilities'!F158="P_30.3","r0390 - Non-financial liabilities",IF('Intragroup liabilities'!F158="C_36","r0511 - o/w capital instruments/share capital",IF(AND('Intragroup liabilities'!F158="P_20",IFERROR(VLOOKUP('Intragroup liabilities'!I158,'Auxiliar 210'!$B$18:$B$20,1,FALSE),0)&lt;&gt;0),"r0210 - Liabilities towards other entities of the resolution group (BRRD art. 44/2/h)",IF(AND('Intragroup liabilities'!F158="P_21",IFERROR(VLOOKUP('Intragroup liabilities'!I158,'Auxiliar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4" s="10" t="s">
        <v>153</v>
      </c>
      <c r="G164" s="10" t="str">
        <f t="shared" si="16"/>
        <v>Rank 20 - Ranking in insolvency (master scale)</v>
      </c>
      <c r="H164" s="10" t="s">
        <v>1404</v>
      </c>
      <c r="I164" s="10" t="s">
        <v>30</v>
      </c>
      <c r="J164" s="10" t="s">
        <v>164</v>
      </c>
      <c r="K164" s="10" t="s">
        <v>155</v>
      </c>
      <c r="L164" s="10" t="str">
        <f t="shared" si="17"/>
        <v>Sister</v>
      </c>
      <c r="M164" s="10" t="str">
        <f>IF(OR('Intragroup liabilities'!W158="x",'Intragroup liabilities'!W158="E"),"true","false")</f>
        <v>true</v>
      </c>
      <c r="N164" s="10" t="s">
        <v>470</v>
      </c>
      <c r="O164" s="10" t="s">
        <v>471</v>
      </c>
      <c r="P164" s="11">
        <v>42.96</v>
      </c>
      <c r="Q164" s="11">
        <f>IF('Intragroup liabilities'!E158="",0,'Intragroup liabilities'!E158)</f>
        <v>0</v>
      </c>
      <c r="R164" s="10" t="str">
        <f>+IF('Intragroup liabilities'!C158="EURO","Euro",IF('Intragroup liabilities'!C158="LIBRA INGLESA"," US Dollar",""))</f>
        <v>Euro</v>
      </c>
      <c r="S164" s="10" t="str">
        <f>IF(OR('Intragroup liabilities'!F158="P_20",'Intragroup liabilities'!F158="P_21"),'Intragroup liabilities'!M158,CONCATENATE(RIGHT('Intragroup liabilities'!T158,4),"-",LEFT(RIGHT('Intragroup liabilities'!T158,7),2),"-",LEFT('Intragroup liabilities'!T158,2)))</f>
        <v>--</v>
      </c>
      <c r="T164" s="20" t="str">
        <f t="shared" si="18"/>
        <v/>
      </c>
      <c r="U164" s="20" t="str">
        <f>IF(OR('Intragroup liabilities'!F158="P_20",'Intragroup liabilities'!F158="P_21"),'T 03.01'!T164,CONCATENATE(RIGHT('Intragroup liabilities'!U158,4),"-",LEFT(RIGHT('Intragroup liabilities'!U158,7),2),"-",LEFT('Intragroup liabilities'!U158,2)))</f>
        <v>--</v>
      </c>
      <c r="V164" s="10" t="str">
        <f t="shared" si="19"/>
        <v>Secured</v>
      </c>
      <c r="W164" s="10">
        <v>0</v>
      </c>
      <c r="X164" s="10" t="s">
        <v>83</v>
      </c>
      <c r="Y164" s="10" t="str">
        <f t="shared" si="20"/>
        <v>Non-structured/Vanilla</v>
      </c>
      <c r="Z164" s="10"/>
      <c r="AA164" s="10" t="str">
        <f>IF('Intragroup liabilities'!Q158="GF2","Grandfathered T2",IF('Intragroup liabilities'!Q158="CET1","CET1","No"))</f>
        <v>No</v>
      </c>
      <c r="AB164" s="10">
        <f>IF('Intragroup liabilities'!R158="",0,'Intragroup liabilities'!R158)</f>
        <v>0</v>
      </c>
      <c r="AC164"/>
    </row>
    <row r="165" spans="3:29" ht="35.25" thickBot="1" x14ac:dyDescent="0.5">
      <c r="C165" s="17">
        <f t="shared" si="15"/>
        <v>999</v>
      </c>
      <c r="D165" s="18">
        <f t="shared" si="21"/>
        <v>158</v>
      </c>
      <c r="E165" s="10" t="str">
        <f>IF(AND(I165="SANTANDER TOTTA, SGPS, SA",'Intragroup liabilities'!F159="P_22"),"r0531 - o/w (part of) subordinated liabilities recognised as own funds",IF(AND(I165="Totta Seguros - Comp. Seg. Vida, SA.",'Intragroup liabilities'!F159="P_22"),"r0350 - Structured notes",IF(AND(AA165&lt;&gt;"No",'Intragroup liabilities'!F159="P_23"),"r0531 - o/w (part of) subordinated liabilities recognised as own funds",IF(AND(AA165="No",'Intragroup liabilities'!F159="P_23"),"r0120 - Secured liabilities - collateralized part (BRRD art. 44/2/b)",IF('Intragroup liabilities'!F159="C_31","r0511 - o/w capital instruments/share capital",IF('Intragroup liabilities'!F159="C_32","r0511 - o/w capital instruments/share capital",IF('Intragroup liabilities'!F159="C_33","r0512 - o/w instruments ranking pari passu with ordinary shares",IF(OR(ISNUMBER(SEARCH("ATLANTES",I165)),ISNUMBER(SEARCH("AZOR",I165)),ISNUMBER(SEARCH("HIPOTOTTA",I165)))=TRUE,"r0120 - Secured liabilities - collateralized part (BRRD art. 44/2/b)",IF(OR('Intragroup liabilities'!F159="P_27.1",'Intragroup liabilities'!F159="P_27.2",'Intragroup liabilities'!F159="P_24"),"r0390 - Non-financial liabilities",IF('Intragroup liabilities'!F159="P_30.1","r0170 - Employee liabilities (BRRD art. 44/2/g/i)",IF('Intragroup liabilities'!F159="P_30.3","r0390 - Non-financial liabilities",IF('Intragroup liabilities'!F159="C_36","r0511 - o/w capital instruments/share capital",IF(AND('Intragroup liabilities'!F159="P_20",IFERROR(VLOOKUP('Intragroup liabilities'!I159,'Auxiliar 210'!$B$18:$B$20,1,FALSE),0)&lt;&gt;0),"r0210 - Liabilities towards other entities of the resolution group (BRRD art. 44/2/h)",IF(AND('Intragroup liabilities'!F159="P_21",IFERROR(VLOOKUP('Intragroup liabilities'!I159,'Auxiliar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5" s="10" t="s">
        <v>153</v>
      </c>
      <c r="G165" s="10" t="str">
        <f t="shared" si="16"/>
        <v>Rank 20 - Ranking in insolvency (master scale)</v>
      </c>
      <c r="H165" s="10" t="s">
        <v>176</v>
      </c>
      <c r="I165" s="10" t="s">
        <v>30</v>
      </c>
      <c r="J165" s="10" t="s">
        <v>164</v>
      </c>
      <c r="K165" s="10" t="s">
        <v>155</v>
      </c>
      <c r="L165" s="10" t="str">
        <f t="shared" si="17"/>
        <v>Sister</v>
      </c>
      <c r="M165" s="10" t="str">
        <f>IF(OR('Intragroup liabilities'!W159="x",'Intragroup liabilities'!W159="E"),"true","false")</f>
        <v>true</v>
      </c>
      <c r="N165" s="10" t="s">
        <v>470</v>
      </c>
      <c r="O165" s="10" t="s">
        <v>471</v>
      </c>
      <c r="P165" s="11">
        <v>704926.87</v>
      </c>
      <c r="Q165" s="11">
        <f>IF('Intragroup liabilities'!E159="",0,'Intragroup liabilities'!E159)</f>
        <v>1308.3</v>
      </c>
      <c r="R165" s="10" t="str">
        <f>+IF('Intragroup liabilities'!C159="EURO","Euro",IF('Intragroup liabilities'!C159="LIBRA INGLESA"," US Dollar",""))</f>
        <v>Euro</v>
      </c>
      <c r="S165" s="10" t="str">
        <f>IF(OR('Intragroup liabilities'!F159="P_20",'Intragroup liabilities'!F159="P_21"),'Intragroup liabilities'!M159,CONCATENATE(RIGHT('Intragroup liabilities'!T159,4),"-",LEFT(RIGHT('Intragroup liabilities'!T159,7),2),"-",LEFT('Intragroup liabilities'!T159,2)))</f>
        <v>--</v>
      </c>
      <c r="T165" s="20" t="str">
        <f t="shared" si="18"/>
        <v/>
      </c>
      <c r="U165" s="20" t="str">
        <f>IF(OR('Intragroup liabilities'!F159="P_20",'Intragroup liabilities'!F159="P_21"),'T 03.01'!T165,CONCATENATE(RIGHT('Intragroup liabilities'!U159,4),"-",LEFT(RIGHT('Intragroup liabilities'!U159,7),2),"-",LEFT('Intragroup liabilities'!U159,2)))</f>
        <v>--</v>
      </c>
      <c r="V165" s="10" t="str">
        <f t="shared" si="19"/>
        <v>Secured</v>
      </c>
      <c r="W165" s="10">
        <v>0</v>
      </c>
      <c r="X165" s="10" t="s">
        <v>83</v>
      </c>
      <c r="Y165" s="10" t="str">
        <f t="shared" si="20"/>
        <v>Non-structured/Vanilla</v>
      </c>
      <c r="Z165" s="10"/>
      <c r="AA165" s="10" t="str">
        <f>IF('Intragroup liabilities'!Q159="GF2","Grandfathered T2",IF('Intragroup liabilities'!Q159="CET1","CET1","No"))</f>
        <v>No</v>
      </c>
      <c r="AB165" s="10">
        <f>IF('Intragroup liabilities'!R159="",0,'Intragroup liabilities'!R159)</f>
        <v>0</v>
      </c>
      <c r="AC165"/>
    </row>
    <row r="166" spans="3:29" ht="35.25" thickBot="1" x14ac:dyDescent="0.5">
      <c r="C166" s="17">
        <f t="shared" si="15"/>
        <v>999</v>
      </c>
      <c r="D166" s="18">
        <f t="shared" si="21"/>
        <v>159</v>
      </c>
      <c r="E166" s="10" t="str">
        <f>IF(AND(I166="SANTANDER TOTTA, SGPS, SA",'Intragroup liabilities'!F160="P_22"),"r0531 - o/w (part of) subordinated liabilities recognised as own funds",IF(AND(I166="Totta Seguros - Comp. Seg. Vida, SA.",'Intragroup liabilities'!F160="P_22"),"r0350 - Structured notes",IF(AND(AA166&lt;&gt;"No",'Intragroup liabilities'!F160="P_23"),"r0531 - o/w (part of) subordinated liabilities recognised as own funds",IF(AND(AA166="No",'Intragroup liabilities'!F160="P_23"),"r0120 - Secured liabilities - collateralized part (BRRD art. 44/2/b)",IF('Intragroup liabilities'!F160="C_31","r0511 - o/w capital instruments/share capital",IF('Intragroup liabilities'!F160="C_32","r0511 - o/w capital instruments/share capital",IF('Intragroup liabilities'!F160="C_33","r0512 - o/w instruments ranking pari passu with ordinary shares",IF(OR(ISNUMBER(SEARCH("ATLANTES",I166)),ISNUMBER(SEARCH("AZOR",I166)),ISNUMBER(SEARCH("HIPOTOTTA",I166)))=TRUE,"r0120 - Secured liabilities - collateralized part (BRRD art. 44/2/b)",IF(OR('Intragroup liabilities'!F160="P_27.1",'Intragroup liabilities'!F160="P_27.2",'Intragroup liabilities'!F160="P_24"),"r0390 - Non-financial liabilities",IF('Intragroup liabilities'!F160="P_30.1","r0170 - Employee liabilities (BRRD art. 44/2/g/i)",IF('Intragroup liabilities'!F160="P_30.3","r0390 - Non-financial liabilities",IF('Intragroup liabilities'!F160="C_36","r0511 - o/w capital instruments/share capital",IF(AND('Intragroup liabilities'!F160="P_20",IFERROR(VLOOKUP('Intragroup liabilities'!I160,'Auxiliar 210'!$B$18:$B$20,1,FALSE),0)&lt;&gt;0),"r0210 - Liabilities towards other entities of the resolution group (BRRD art. 44/2/h)",IF(AND('Intragroup liabilities'!F160="P_21",IFERROR(VLOOKUP('Intragroup liabilities'!I160,'Auxiliar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6" s="10" t="s">
        <v>153</v>
      </c>
      <c r="G166" s="10" t="str">
        <f t="shared" si="16"/>
        <v>Rank 20 - Ranking in insolvency (master scale)</v>
      </c>
      <c r="H166" s="10" t="s">
        <v>347</v>
      </c>
      <c r="I166" s="10" t="s">
        <v>30</v>
      </c>
      <c r="J166" s="10" t="s">
        <v>164</v>
      </c>
      <c r="K166" s="10" t="s">
        <v>155</v>
      </c>
      <c r="L166" s="10" t="str">
        <f t="shared" si="17"/>
        <v>Sister</v>
      </c>
      <c r="M166" s="10" t="str">
        <f>IF(OR('Intragroup liabilities'!W160="x",'Intragroup liabilities'!W160="E"),"true","false")</f>
        <v>true</v>
      </c>
      <c r="N166" s="10" t="s">
        <v>470</v>
      </c>
      <c r="O166" s="10" t="s">
        <v>471</v>
      </c>
      <c r="P166" s="11">
        <v>1543693.92</v>
      </c>
      <c r="Q166" s="11">
        <f>IF('Intragroup liabilities'!E160="",0,'Intragroup liabilities'!E160)</f>
        <v>2349.4699999999998</v>
      </c>
      <c r="R166" s="10" t="str">
        <f>+IF('Intragroup liabilities'!C160="EURO","Euro",IF('Intragroup liabilities'!C160="LIBRA INGLESA"," US Dollar",""))</f>
        <v>Euro</v>
      </c>
      <c r="S166" s="10" t="str">
        <f>IF(OR('Intragroup liabilities'!F160="P_20",'Intragroup liabilities'!F160="P_21"),'Intragroup liabilities'!M160,CONCATENATE(RIGHT('Intragroup liabilities'!T160,4),"-",LEFT(RIGHT('Intragroup liabilities'!T160,7),2),"-",LEFT('Intragroup liabilities'!T160,2)))</f>
        <v>--</v>
      </c>
      <c r="T166" s="20" t="str">
        <f t="shared" si="18"/>
        <v/>
      </c>
      <c r="U166" s="20" t="str">
        <f>IF(OR('Intragroup liabilities'!F160="P_20",'Intragroup liabilities'!F160="P_21"),'T 03.01'!T166,CONCATENATE(RIGHT('Intragroup liabilities'!U160,4),"-",LEFT(RIGHT('Intragroup liabilities'!U160,7),2),"-",LEFT('Intragroup liabilities'!U160,2)))</f>
        <v>--</v>
      </c>
      <c r="V166" s="10" t="str">
        <f t="shared" si="19"/>
        <v>Secured</v>
      </c>
      <c r="W166" s="10">
        <v>0</v>
      </c>
      <c r="X166" s="10" t="s">
        <v>83</v>
      </c>
      <c r="Y166" s="10" t="str">
        <f t="shared" si="20"/>
        <v>Non-structured/Vanilla</v>
      </c>
      <c r="Z166" s="10"/>
      <c r="AA166" s="10" t="str">
        <f>IF('Intragroup liabilities'!Q160="GF2","Grandfathered T2",IF('Intragroup liabilities'!Q160="CET1","CET1","No"))</f>
        <v>No</v>
      </c>
      <c r="AB166" s="10">
        <f>IF('Intragroup liabilities'!R160="",0,'Intragroup liabilities'!R160)</f>
        <v>0</v>
      </c>
      <c r="AC166"/>
    </row>
    <row r="167" spans="3:29" ht="35.25" thickBot="1" x14ac:dyDescent="0.5">
      <c r="C167" s="17">
        <f t="shared" si="15"/>
        <v>999</v>
      </c>
      <c r="D167" s="18">
        <f t="shared" si="21"/>
        <v>160</v>
      </c>
      <c r="E167" s="10" t="str">
        <f>IF(AND(I167="SANTANDER TOTTA, SGPS, SA",'Intragroup liabilities'!F161="P_22"),"r0531 - o/w (part of) subordinated liabilities recognised as own funds",IF(AND(I167="Totta Seguros - Comp. Seg. Vida, SA.",'Intragroup liabilities'!F161="P_22"),"r0350 - Structured notes",IF(AND(AA167&lt;&gt;"No",'Intragroup liabilities'!F161="P_23"),"r0531 - o/w (part of) subordinated liabilities recognised as own funds",IF(AND(AA167="No",'Intragroup liabilities'!F161="P_23"),"r0120 - Secured liabilities - collateralized part (BRRD art. 44/2/b)",IF('Intragroup liabilities'!F161="C_31","r0511 - o/w capital instruments/share capital",IF('Intragroup liabilities'!F161="C_32","r0511 - o/w capital instruments/share capital",IF('Intragroup liabilities'!F161="C_33","r0512 - o/w instruments ranking pari passu with ordinary shares",IF(OR(ISNUMBER(SEARCH("ATLANTES",I167)),ISNUMBER(SEARCH("AZOR",I167)),ISNUMBER(SEARCH("HIPOTOTTA",I167)))=TRUE,"r0120 - Secured liabilities - collateralized part (BRRD art. 44/2/b)",IF(OR('Intragroup liabilities'!F161="P_27.1",'Intragroup liabilities'!F161="P_27.2",'Intragroup liabilities'!F161="P_24"),"r0390 - Non-financial liabilities",IF('Intragroup liabilities'!F161="P_30.1","r0170 - Employee liabilities (BRRD art. 44/2/g/i)",IF('Intragroup liabilities'!F161="P_30.3","r0390 - Non-financial liabilities",IF('Intragroup liabilities'!F161="C_36","r0511 - o/w capital instruments/share capital",IF(AND('Intragroup liabilities'!F161="P_20",IFERROR(VLOOKUP('Intragroup liabilities'!I161,'Auxiliar 210'!$B$18:$B$20,1,FALSE),0)&lt;&gt;0),"r0210 - Liabilities towards other entities of the resolution group (BRRD art. 44/2/h)",IF(AND('Intragroup liabilities'!F161="P_21",IFERROR(VLOOKUP('Intragroup liabilities'!I161,'Auxiliar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7" s="10" t="s">
        <v>153</v>
      </c>
      <c r="G167" s="10" t="str">
        <f t="shared" si="16"/>
        <v>Rank 20 - Ranking in insolvency (master scale)</v>
      </c>
      <c r="H167" s="10" t="s">
        <v>186</v>
      </c>
      <c r="I167" s="10" t="s">
        <v>30</v>
      </c>
      <c r="J167" s="10" t="s">
        <v>164</v>
      </c>
      <c r="K167" s="10" t="s">
        <v>155</v>
      </c>
      <c r="L167" s="10" t="str">
        <f t="shared" si="17"/>
        <v>Sister</v>
      </c>
      <c r="M167" s="10" t="str">
        <f>IF(OR('Intragroup liabilities'!W161="x",'Intragroup liabilities'!W161="E"),"true","false")</f>
        <v>true</v>
      </c>
      <c r="N167" s="10" t="s">
        <v>470</v>
      </c>
      <c r="O167" s="10" t="s">
        <v>471</v>
      </c>
      <c r="P167" s="11">
        <v>1240190.19</v>
      </c>
      <c r="Q167" s="11">
        <f>IF('Intragroup liabilities'!E161="",0,'Intragroup liabilities'!E161)</f>
        <v>2168.64</v>
      </c>
      <c r="R167" s="10" t="str">
        <f>+IF('Intragroup liabilities'!C161="EURO","Euro",IF('Intragroup liabilities'!C161="LIBRA INGLESA"," US Dollar",""))</f>
        <v>Euro</v>
      </c>
      <c r="S167" s="10" t="str">
        <f>IF(OR('Intragroup liabilities'!F161="P_20",'Intragroup liabilities'!F161="P_21"),'Intragroup liabilities'!M161,CONCATENATE(RIGHT('Intragroup liabilities'!T161,4),"-",LEFT(RIGHT('Intragroup liabilities'!T161,7),2),"-",LEFT('Intragroup liabilities'!T161,2)))</f>
        <v>--</v>
      </c>
      <c r="T167" s="20" t="str">
        <f t="shared" si="18"/>
        <v/>
      </c>
      <c r="U167" s="20" t="str">
        <f>IF(OR('Intragroup liabilities'!F161="P_20",'Intragroup liabilities'!F161="P_21"),'T 03.01'!T167,CONCATENATE(RIGHT('Intragroup liabilities'!U161,4),"-",LEFT(RIGHT('Intragroup liabilities'!U161,7),2),"-",LEFT('Intragroup liabilities'!U161,2)))</f>
        <v>--</v>
      </c>
      <c r="V167" s="10" t="str">
        <f t="shared" si="19"/>
        <v>Secured</v>
      </c>
      <c r="W167" s="10">
        <v>0</v>
      </c>
      <c r="X167" s="10" t="s">
        <v>83</v>
      </c>
      <c r="Y167" s="10" t="str">
        <f t="shared" si="20"/>
        <v>Non-structured/Vanilla</v>
      </c>
      <c r="Z167" s="10"/>
      <c r="AA167" s="10" t="str">
        <f>IF('Intragroup liabilities'!Q161="GF2","Grandfathered T2",IF('Intragroup liabilities'!Q161="CET1","CET1","No"))</f>
        <v>No</v>
      </c>
      <c r="AB167" s="10">
        <f>IF('Intragroup liabilities'!R161="",0,'Intragroup liabilities'!R161)</f>
        <v>0</v>
      </c>
      <c r="AC167"/>
    </row>
    <row r="168" spans="3:29" ht="35.25" thickBot="1" x14ac:dyDescent="0.5">
      <c r="C168" s="17">
        <f t="shared" si="15"/>
        <v>999</v>
      </c>
      <c r="D168" s="18">
        <f t="shared" si="21"/>
        <v>161</v>
      </c>
      <c r="E168" s="10" t="str">
        <f>IF(AND(I168="SANTANDER TOTTA, SGPS, SA",'Intragroup liabilities'!F162="P_22"),"r0531 - o/w (part of) subordinated liabilities recognised as own funds",IF(AND(I168="Totta Seguros - Comp. Seg. Vida, SA.",'Intragroup liabilities'!F162="P_22"),"r0350 - Structured notes",IF(AND(AA168&lt;&gt;"No",'Intragroup liabilities'!F162="P_23"),"r0531 - o/w (part of) subordinated liabilities recognised as own funds",IF(AND(AA168="No",'Intragroup liabilities'!F162="P_23"),"r0120 - Secured liabilities - collateralized part (BRRD art. 44/2/b)",IF('Intragroup liabilities'!F162="C_31","r0511 - o/w capital instruments/share capital",IF('Intragroup liabilities'!F162="C_32","r0511 - o/w capital instruments/share capital",IF('Intragroup liabilities'!F162="C_33","r0512 - o/w instruments ranking pari passu with ordinary shares",IF(OR(ISNUMBER(SEARCH("ATLANTES",I168)),ISNUMBER(SEARCH("AZOR",I168)),ISNUMBER(SEARCH("HIPOTOTTA",I168)))=TRUE,"r0120 - Secured liabilities - collateralized part (BRRD art. 44/2/b)",IF(OR('Intragroup liabilities'!F162="P_27.1",'Intragroup liabilities'!F162="P_27.2",'Intragroup liabilities'!F162="P_24"),"r0390 - Non-financial liabilities",IF('Intragroup liabilities'!F162="P_30.1","r0170 - Employee liabilities (BRRD art. 44/2/g/i)",IF('Intragroup liabilities'!F162="P_30.3","r0390 - Non-financial liabilities",IF('Intragroup liabilities'!F162="C_36","r0511 - o/w capital instruments/share capital",IF(AND('Intragroup liabilities'!F162="P_20",IFERROR(VLOOKUP('Intragroup liabilities'!I162,'Auxiliar 210'!$B$18:$B$20,1,FALSE),0)&lt;&gt;0),"r0210 - Liabilities towards other entities of the resolution group (BRRD art. 44/2/h)",IF(AND('Intragroup liabilities'!F162="P_21",IFERROR(VLOOKUP('Intragroup liabilities'!I162,'Auxiliar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8" s="10" t="s">
        <v>153</v>
      </c>
      <c r="G168" s="10" t="str">
        <f t="shared" si="16"/>
        <v>Rank 20 - Ranking in insolvency (master scale)</v>
      </c>
      <c r="H168" s="10" t="s">
        <v>177</v>
      </c>
      <c r="I168" s="10" t="s">
        <v>30</v>
      </c>
      <c r="J168" s="10" t="s">
        <v>164</v>
      </c>
      <c r="K168" s="10" t="s">
        <v>155</v>
      </c>
      <c r="L168" s="10" t="str">
        <f t="shared" si="17"/>
        <v>Sister</v>
      </c>
      <c r="M168" s="10" t="str">
        <f>IF(OR('Intragroup liabilities'!W162="x",'Intragroup liabilities'!W162="E"),"true","false")</f>
        <v>true</v>
      </c>
      <c r="N168" s="10" t="s">
        <v>470</v>
      </c>
      <c r="O168" s="10" t="s">
        <v>471</v>
      </c>
      <c r="P168" s="11">
        <v>714782.78</v>
      </c>
      <c r="Q168" s="11">
        <f>IF('Intragroup liabilities'!E162="",0,'Intragroup liabilities'!E162)</f>
        <v>1038.93</v>
      </c>
      <c r="R168" s="10" t="str">
        <f>+IF('Intragroup liabilities'!C162="EURO","Euro",IF('Intragroup liabilities'!C162="LIBRA INGLESA"," US Dollar",""))</f>
        <v>Euro</v>
      </c>
      <c r="S168" s="10" t="str">
        <f>IF(OR('Intragroup liabilities'!F162="P_20",'Intragroup liabilities'!F162="P_21"),'Intragroup liabilities'!M162,CONCATENATE(RIGHT('Intragroup liabilities'!T162,4),"-",LEFT(RIGHT('Intragroup liabilities'!T162,7),2),"-",LEFT('Intragroup liabilities'!T162,2)))</f>
        <v>--</v>
      </c>
      <c r="T168" s="20" t="str">
        <f t="shared" si="18"/>
        <v/>
      </c>
      <c r="U168" s="20" t="str">
        <f>IF(OR('Intragroup liabilities'!F162="P_20",'Intragroup liabilities'!F162="P_21"),'T 03.01'!T168,CONCATENATE(RIGHT('Intragroup liabilities'!U162,4),"-",LEFT(RIGHT('Intragroup liabilities'!U162,7),2),"-",LEFT('Intragroup liabilities'!U162,2)))</f>
        <v>--</v>
      </c>
      <c r="V168" s="10" t="str">
        <f t="shared" si="19"/>
        <v>Secured</v>
      </c>
      <c r="W168" s="10">
        <v>0</v>
      </c>
      <c r="X168" s="10" t="s">
        <v>83</v>
      </c>
      <c r="Y168" s="10" t="str">
        <f t="shared" si="20"/>
        <v>Non-structured/Vanilla</v>
      </c>
      <c r="Z168" s="10"/>
      <c r="AA168" s="10" t="str">
        <f>IF('Intragroup liabilities'!Q162="GF2","Grandfathered T2",IF('Intragroup liabilities'!Q162="CET1","CET1","No"))</f>
        <v>No</v>
      </c>
      <c r="AB168" s="10">
        <f>IF('Intragroup liabilities'!R162="",0,'Intragroup liabilities'!R162)</f>
        <v>0</v>
      </c>
      <c r="AC168"/>
    </row>
    <row r="169" spans="3:29" ht="35.25" thickBot="1" x14ac:dyDescent="0.5">
      <c r="C169" s="17">
        <f t="shared" si="15"/>
        <v>999</v>
      </c>
      <c r="D169" s="18">
        <f t="shared" si="21"/>
        <v>162</v>
      </c>
      <c r="E169" s="10" t="str">
        <f>IF(AND(I169="SANTANDER TOTTA, SGPS, SA",'Intragroup liabilities'!F163="P_22"),"r0531 - o/w (part of) subordinated liabilities recognised as own funds",IF(AND(I169="Totta Seguros - Comp. Seg. Vida, SA.",'Intragroup liabilities'!F163="P_22"),"r0350 - Structured notes",IF(AND(AA169&lt;&gt;"No",'Intragroup liabilities'!F163="P_23"),"r0531 - o/w (part of) subordinated liabilities recognised as own funds",IF(AND(AA169="No",'Intragroup liabilities'!F163="P_23"),"r0120 - Secured liabilities - collateralized part (BRRD art. 44/2/b)",IF('Intragroup liabilities'!F163="C_31","r0511 - o/w capital instruments/share capital",IF('Intragroup liabilities'!F163="C_32","r0511 - o/w capital instruments/share capital",IF('Intragroup liabilities'!F163="C_33","r0512 - o/w instruments ranking pari passu with ordinary shares",IF(OR(ISNUMBER(SEARCH("ATLANTES",I169)),ISNUMBER(SEARCH("AZOR",I169)),ISNUMBER(SEARCH("HIPOTOTTA",I169)))=TRUE,"r0120 - Secured liabilities - collateralized part (BRRD art. 44/2/b)",IF(OR('Intragroup liabilities'!F163="P_27.1",'Intragroup liabilities'!F163="P_27.2",'Intragroup liabilities'!F163="P_24"),"r0390 - Non-financial liabilities",IF('Intragroup liabilities'!F163="P_30.1","r0170 - Employee liabilities (BRRD art. 44/2/g/i)",IF('Intragroup liabilities'!F163="P_30.3","r0390 - Non-financial liabilities",IF('Intragroup liabilities'!F163="C_36","r0511 - o/w capital instruments/share capital",IF(AND('Intragroup liabilities'!F163="P_20",IFERROR(VLOOKUP('Intragroup liabilities'!I163,'Auxiliar 210'!$B$18:$B$20,1,FALSE),0)&lt;&gt;0),"r0210 - Liabilities towards other entities of the resolution group (BRRD art. 44/2/h)",IF(AND('Intragroup liabilities'!F163="P_21",IFERROR(VLOOKUP('Intragroup liabilities'!I163,'Auxiliar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69" s="10" t="s">
        <v>153</v>
      </c>
      <c r="G169" s="10" t="str">
        <f t="shared" si="16"/>
        <v>Rank 20 - Ranking in insolvency (master scale)</v>
      </c>
      <c r="H169" s="10" t="s">
        <v>210</v>
      </c>
      <c r="I169" s="10" t="s">
        <v>73</v>
      </c>
      <c r="J169" s="10" t="s">
        <v>167</v>
      </c>
      <c r="K169" s="10" t="s">
        <v>155</v>
      </c>
      <c r="L169" s="10" t="str">
        <f t="shared" si="17"/>
        <v>Sister</v>
      </c>
      <c r="M169" s="10" t="str">
        <f>IF(OR('Intragroup liabilities'!W163="x",'Intragroup liabilities'!W163="E"),"true","false")</f>
        <v>true</v>
      </c>
      <c r="N169" s="10" t="s">
        <v>470</v>
      </c>
      <c r="O169" s="10" t="s">
        <v>471</v>
      </c>
      <c r="P169" s="11">
        <v>15454.78</v>
      </c>
      <c r="Q169" s="11">
        <f>IF('Intragroup liabilities'!E163="",0,'Intragroup liabilities'!E163)</f>
        <v>4.0599999999999996</v>
      </c>
      <c r="R169" s="10" t="str">
        <f>+IF('Intragroup liabilities'!C163="EURO","Euro",IF('Intragroup liabilities'!C163="LIBRA INGLESA"," US Dollar",""))</f>
        <v>Euro</v>
      </c>
      <c r="S169" s="10" t="str">
        <f>IF(OR('Intragroup liabilities'!F163="P_20",'Intragroup liabilities'!F163="P_21"),'Intragroup liabilities'!M163,CONCATENATE(RIGHT('Intragroup liabilities'!T163,4),"-",LEFT(RIGHT('Intragroup liabilities'!T163,7),2),"-",LEFT('Intragroup liabilities'!T163,2)))</f>
        <v>--</v>
      </c>
      <c r="T169" s="20" t="str">
        <f t="shared" si="18"/>
        <v/>
      </c>
      <c r="U169" s="20" t="str">
        <f>IF(OR('Intragroup liabilities'!F163="P_20",'Intragroup liabilities'!F163="P_21"),'T 03.01'!T169,CONCATENATE(RIGHT('Intragroup liabilities'!U163,4),"-",LEFT(RIGHT('Intragroup liabilities'!U163,7),2),"-",LEFT('Intragroup liabilities'!U163,2)))</f>
        <v>--</v>
      </c>
      <c r="V169" s="10" t="str">
        <f t="shared" si="19"/>
        <v>Secured</v>
      </c>
      <c r="W169" s="10">
        <v>0</v>
      </c>
      <c r="X169" s="10" t="s">
        <v>83</v>
      </c>
      <c r="Y169" s="10" t="str">
        <f t="shared" si="20"/>
        <v>Non-structured/Vanilla</v>
      </c>
      <c r="Z169" s="10"/>
      <c r="AA169" s="10" t="str">
        <f>IF('Intragroup liabilities'!Q163="GF2","Grandfathered T2",IF('Intragroup liabilities'!Q163="CET1","CET1","No"))</f>
        <v>No</v>
      </c>
      <c r="AB169" s="10">
        <f>IF('Intragroup liabilities'!R163="",0,'Intragroup liabilities'!R163)</f>
        <v>0</v>
      </c>
      <c r="AC169"/>
    </row>
    <row r="170" spans="3:29" ht="35.25" thickBot="1" x14ac:dyDescent="0.5">
      <c r="C170" s="17">
        <f t="shared" si="15"/>
        <v>999</v>
      </c>
      <c r="D170" s="18">
        <f t="shared" si="21"/>
        <v>163</v>
      </c>
      <c r="E170" s="10" t="str">
        <f>IF(AND(I170="SANTANDER TOTTA, SGPS, SA",'Intragroup liabilities'!F164="P_22"),"r0531 - o/w (part of) subordinated liabilities recognised as own funds",IF(AND(I170="Totta Seguros - Comp. Seg. Vida, SA.",'Intragroup liabilities'!F164="P_22"),"r0350 - Structured notes",IF(AND(AA170&lt;&gt;"No",'Intragroup liabilities'!F164="P_23"),"r0531 - o/w (part of) subordinated liabilities recognised as own funds",IF(AND(AA170="No",'Intragroup liabilities'!F164="P_23"),"r0120 - Secured liabilities - collateralized part (BRRD art. 44/2/b)",IF('Intragroup liabilities'!F164="C_31","r0511 - o/w capital instruments/share capital",IF('Intragroup liabilities'!F164="C_32","r0511 - o/w capital instruments/share capital",IF('Intragroup liabilities'!F164="C_33","r0512 - o/w instruments ranking pari passu with ordinary shares",IF(OR(ISNUMBER(SEARCH("ATLANTES",I170)),ISNUMBER(SEARCH("AZOR",I170)),ISNUMBER(SEARCH("HIPOTOTTA",I170)))=TRUE,"r0120 - Secured liabilities - collateralized part (BRRD art. 44/2/b)",IF(OR('Intragroup liabilities'!F164="P_27.1",'Intragroup liabilities'!F164="P_27.2",'Intragroup liabilities'!F164="P_24"),"r0390 - Non-financial liabilities",IF('Intragroup liabilities'!F164="P_30.1","r0170 - Employee liabilities (BRRD art. 44/2/g/i)",IF('Intragroup liabilities'!F164="P_30.3","r0390 - Non-financial liabilities",IF('Intragroup liabilities'!F164="C_36","r0511 - o/w capital instruments/share capital",IF(AND('Intragroup liabilities'!F164="P_20",IFERROR(VLOOKUP('Intragroup liabilities'!I164,'Auxiliar 210'!$B$18:$B$20,1,FALSE),0)&lt;&gt;0),"r0210 - Liabilities towards other entities of the resolution group (BRRD art. 44/2/h)",IF(AND('Intragroup liabilities'!F164="P_21",IFERROR(VLOOKUP('Intragroup liabilities'!I164,'Auxiliar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0" s="10" t="s">
        <v>153</v>
      </c>
      <c r="G170" s="10" t="str">
        <f t="shared" si="16"/>
        <v>Rank 20 - Ranking in insolvency (master scale)</v>
      </c>
      <c r="H170" s="10" t="s">
        <v>1413</v>
      </c>
      <c r="I170" s="10" t="s">
        <v>30</v>
      </c>
      <c r="J170" s="10" t="s">
        <v>164</v>
      </c>
      <c r="K170" s="10" t="s">
        <v>155</v>
      </c>
      <c r="L170" s="10" t="str">
        <f t="shared" si="17"/>
        <v>Sister</v>
      </c>
      <c r="M170" s="10" t="str">
        <f>IF(OR('Intragroup liabilities'!W164="x",'Intragroup liabilities'!W164="E"),"true","false")</f>
        <v>true</v>
      </c>
      <c r="N170" s="10" t="s">
        <v>470</v>
      </c>
      <c r="O170" s="10" t="s">
        <v>471</v>
      </c>
      <c r="P170" s="11">
        <v>41.88</v>
      </c>
      <c r="Q170" s="11">
        <f>IF('Intragroup liabilities'!E164="",0,'Intragroup liabilities'!E164)</f>
        <v>0</v>
      </c>
      <c r="R170" s="10" t="str">
        <f>+IF('Intragroup liabilities'!C164="EURO","Euro",IF('Intragroup liabilities'!C164="LIBRA INGLESA"," US Dollar",""))</f>
        <v>Euro</v>
      </c>
      <c r="S170" s="10" t="str">
        <f>IF(OR('Intragroup liabilities'!F164="P_20",'Intragroup liabilities'!F164="P_21"),'Intragroup liabilities'!M164,CONCATENATE(RIGHT('Intragroup liabilities'!T164,4),"-",LEFT(RIGHT('Intragroup liabilities'!T164,7),2),"-",LEFT('Intragroup liabilities'!T164,2)))</f>
        <v>--</v>
      </c>
      <c r="T170" s="20" t="str">
        <f t="shared" si="18"/>
        <v/>
      </c>
      <c r="U170" s="20" t="str">
        <f>IF(OR('Intragroup liabilities'!F164="P_20",'Intragroup liabilities'!F164="P_21"),'T 03.01'!T170,CONCATENATE(RIGHT('Intragroup liabilities'!U164,4),"-",LEFT(RIGHT('Intragroup liabilities'!U164,7),2),"-",LEFT('Intragroup liabilities'!U164,2)))</f>
        <v>--</v>
      </c>
      <c r="V170" s="10" t="str">
        <f t="shared" si="19"/>
        <v>Secured</v>
      </c>
      <c r="W170" s="10">
        <v>0</v>
      </c>
      <c r="X170" s="10" t="s">
        <v>83</v>
      </c>
      <c r="Y170" s="10" t="str">
        <f t="shared" si="20"/>
        <v>Non-structured/Vanilla</v>
      </c>
      <c r="Z170" s="10"/>
      <c r="AA170" s="10" t="str">
        <f>IF('Intragroup liabilities'!Q164="GF2","Grandfathered T2",IF('Intragroup liabilities'!Q164="CET1","CET1","No"))</f>
        <v>No</v>
      </c>
      <c r="AB170" s="10">
        <f>IF('Intragroup liabilities'!R164="",0,'Intragroup liabilities'!R164)</f>
        <v>0</v>
      </c>
      <c r="AC170"/>
    </row>
    <row r="171" spans="3:29" ht="35.25" thickBot="1" x14ac:dyDescent="0.5">
      <c r="C171" s="17">
        <f t="shared" si="15"/>
        <v>999</v>
      </c>
      <c r="D171" s="18">
        <f t="shared" si="21"/>
        <v>164</v>
      </c>
      <c r="E171" s="10" t="str">
        <f>IF(AND(I171="SANTANDER TOTTA, SGPS, SA",'Intragroup liabilities'!F165="P_22"),"r0531 - o/w (part of) subordinated liabilities recognised as own funds",IF(AND(I171="Totta Seguros - Comp. Seg. Vida, SA.",'Intragroup liabilities'!F165="P_22"),"r0350 - Structured notes",IF(AND(AA171&lt;&gt;"No",'Intragroup liabilities'!F165="P_23"),"r0531 - o/w (part of) subordinated liabilities recognised as own funds",IF(AND(AA171="No",'Intragroup liabilities'!F165="P_23"),"r0120 - Secured liabilities - collateralized part (BRRD art. 44/2/b)",IF('Intragroup liabilities'!F165="C_31","r0511 - o/w capital instruments/share capital",IF('Intragroup liabilities'!F165="C_32","r0511 - o/w capital instruments/share capital",IF('Intragroup liabilities'!F165="C_33","r0512 - o/w instruments ranking pari passu with ordinary shares",IF(OR(ISNUMBER(SEARCH("ATLANTES",I171)),ISNUMBER(SEARCH("AZOR",I171)),ISNUMBER(SEARCH("HIPOTOTTA",I171)))=TRUE,"r0120 - Secured liabilities - collateralized part (BRRD art. 44/2/b)",IF(OR('Intragroup liabilities'!F165="P_27.1",'Intragroup liabilities'!F165="P_27.2",'Intragroup liabilities'!F165="P_24"),"r0390 - Non-financial liabilities",IF('Intragroup liabilities'!F165="P_30.1","r0170 - Employee liabilities (BRRD art. 44/2/g/i)",IF('Intragroup liabilities'!F165="P_30.3","r0390 - Non-financial liabilities",IF('Intragroup liabilities'!F165="C_36","r0511 - o/w capital instruments/share capital",IF(AND('Intragroup liabilities'!F165="P_20",IFERROR(VLOOKUP('Intragroup liabilities'!I165,'Auxiliar 210'!$B$18:$B$20,1,FALSE),0)&lt;&gt;0),"r0210 - Liabilities towards other entities of the resolution group (BRRD art. 44/2/h)",IF(AND('Intragroup liabilities'!F165="P_21",IFERROR(VLOOKUP('Intragroup liabilities'!I165,'Auxiliar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1" s="10" t="s">
        <v>153</v>
      </c>
      <c r="G171" s="10" t="str">
        <f t="shared" si="16"/>
        <v>Rank 20 - Ranking in insolvency (master scale)</v>
      </c>
      <c r="H171" s="10" t="s">
        <v>1474</v>
      </c>
      <c r="I171" s="10" t="s">
        <v>30</v>
      </c>
      <c r="J171" s="10" t="s">
        <v>164</v>
      </c>
      <c r="K171" s="10" t="s">
        <v>155</v>
      </c>
      <c r="L171" s="10" t="str">
        <f t="shared" si="17"/>
        <v>Sister</v>
      </c>
      <c r="M171" s="10" t="str">
        <f>IF(OR('Intragroup liabilities'!W165="x",'Intragroup liabilities'!W165="E"),"true","false")</f>
        <v>true</v>
      </c>
      <c r="N171" s="10" t="s">
        <v>470</v>
      </c>
      <c r="O171" s="10" t="s">
        <v>471</v>
      </c>
      <c r="P171" s="11">
        <v>474.63</v>
      </c>
      <c r="Q171" s="11">
        <f>IF('Intragroup liabilities'!E165="",0,'Intragroup liabilities'!E165)</f>
        <v>0</v>
      </c>
      <c r="R171" s="10" t="str">
        <f>+IF('Intragroup liabilities'!C165="EURO","Euro",IF('Intragroup liabilities'!C165="LIBRA INGLESA"," US Dollar",""))</f>
        <v>Euro</v>
      </c>
      <c r="S171" s="10" t="str">
        <f>IF(OR('Intragroup liabilities'!F165="P_20",'Intragroup liabilities'!F165="P_21"),'Intragroup liabilities'!M165,CONCATENATE(RIGHT('Intragroup liabilities'!T165,4),"-",LEFT(RIGHT('Intragroup liabilities'!T165,7),2),"-",LEFT('Intragroup liabilities'!T165,2)))</f>
        <v>--</v>
      </c>
      <c r="T171" s="20" t="str">
        <f t="shared" si="18"/>
        <v/>
      </c>
      <c r="U171" s="20" t="str">
        <f>IF(OR('Intragroup liabilities'!F165="P_20",'Intragroup liabilities'!F165="P_21"),'T 03.01'!T171,CONCATENATE(RIGHT('Intragroup liabilities'!U165,4),"-",LEFT(RIGHT('Intragroup liabilities'!U165,7),2),"-",LEFT('Intragroup liabilities'!U165,2)))</f>
        <v>--</v>
      </c>
      <c r="V171" s="10" t="str">
        <f t="shared" si="19"/>
        <v>Secured</v>
      </c>
      <c r="W171" s="10">
        <v>0</v>
      </c>
      <c r="X171" s="10" t="s">
        <v>83</v>
      </c>
      <c r="Y171" s="10" t="str">
        <f t="shared" si="20"/>
        <v>Non-structured/Vanilla</v>
      </c>
      <c r="Z171" s="10"/>
      <c r="AA171" s="10" t="str">
        <f>IF('Intragroup liabilities'!Q165="GF2","Grandfathered T2",IF('Intragroup liabilities'!Q165="CET1","CET1","No"))</f>
        <v>No</v>
      </c>
      <c r="AB171" s="10">
        <f>IF('Intragroup liabilities'!R165="",0,'Intragroup liabilities'!R165)</f>
        <v>0</v>
      </c>
      <c r="AC171"/>
    </row>
    <row r="172" spans="3:29" ht="35.25" thickBot="1" x14ac:dyDescent="0.5">
      <c r="C172" s="17">
        <f t="shared" si="15"/>
        <v>999</v>
      </c>
      <c r="D172" s="18">
        <f t="shared" si="21"/>
        <v>165</v>
      </c>
      <c r="E172" s="10" t="str">
        <f>IF(AND(I172="SANTANDER TOTTA, SGPS, SA",'Intragroup liabilities'!F166="P_22"),"r0531 - o/w (part of) subordinated liabilities recognised as own funds",IF(AND(I172="Totta Seguros - Comp. Seg. Vida, SA.",'Intragroup liabilities'!F166="P_22"),"r0350 - Structured notes",IF(AND(AA172&lt;&gt;"No",'Intragroup liabilities'!F166="P_23"),"r0531 - o/w (part of) subordinated liabilities recognised as own funds",IF(AND(AA172="No",'Intragroup liabilities'!F166="P_23"),"r0120 - Secured liabilities - collateralized part (BRRD art. 44/2/b)",IF('Intragroup liabilities'!F166="C_31","r0511 - o/w capital instruments/share capital",IF('Intragroup liabilities'!F166="C_32","r0511 - o/w capital instruments/share capital",IF('Intragroup liabilities'!F166="C_33","r0512 - o/w instruments ranking pari passu with ordinary shares",IF(OR(ISNUMBER(SEARCH("ATLANTES",I172)),ISNUMBER(SEARCH("AZOR",I172)),ISNUMBER(SEARCH("HIPOTOTTA",I172)))=TRUE,"r0120 - Secured liabilities - collateralized part (BRRD art. 44/2/b)",IF(OR('Intragroup liabilities'!F166="P_27.1",'Intragroup liabilities'!F166="P_27.2",'Intragroup liabilities'!F166="P_24"),"r0390 - Non-financial liabilities",IF('Intragroup liabilities'!F166="P_30.1","r0170 - Employee liabilities (BRRD art. 44/2/g/i)",IF('Intragroup liabilities'!F166="P_30.3","r0390 - Non-financial liabilities",IF('Intragroup liabilities'!F166="C_36","r0511 - o/w capital instruments/share capital",IF(AND('Intragroup liabilities'!F166="P_20",IFERROR(VLOOKUP('Intragroup liabilities'!I166,'Auxiliar 210'!$B$18:$B$20,1,FALSE),0)&lt;&gt;0),"r0210 - Liabilities towards other entities of the resolution group (BRRD art. 44/2/h)",IF(AND('Intragroup liabilities'!F166="P_21",IFERROR(VLOOKUP('Intragroup liabilities'!I166,'Auxiliar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2" s="10" t="s">
        <v>153</v>
      </c>
      <c r="G172" s="10" t="str">
        <f t="shared" si="16"/>
        <v>Rank 20 - Ranking in insolvency (master scale)</v>
      </c>
      <c r="H172" s="10" t="s">
        <v>256</v>
      </c>
      <c r="I172" s="10" t="s">
        <v>30</v>
      </c>
      <c r="J172" s="10" t="s">
        <v>164</v>
      </c>
      <c r="K172" s="10" t="s">
        <v>155</v>
      </c>
      <c r="L172" s="10" t="str">
        <f t="shared" si="17"/>
        <v>Sister</v>
      </c>
      <c r="M172" s="10" t="str">
        <f>IF(OR('Intragroup liabilities'!W166="x",'Intragroup liabilities'!W166="E"),"true","false")</f>
        <v>true</v>
      </c>
      <c r="N172" s="10" t="s">
        <v>470</v>
      </c>
      <c r="O172" s="10" t="s">
        <v>471</v>
      </c>
      <c r="P172" s="11">
        <v>488442.85</v>
      </c>
      <c r="Q172" s="11">
        <f>IF('Intragroup liabilities'!E166="",0,'Intragroup liabilities'!E166)</f>
        <v>944.25</v>
      </c>
      <c r="R172" s="10" t="str">
        <f>+IF('Intragroup liabilities'!C166="EURO","Euro",IF('Intragroup liabilities'!C166="LIBRA INGLESA"," US Dollar",""))</f>
        <v>Euro</v>
      </c>
      <c r="S172" s="10" t="str">
        <f>IF(OR('Intragroup liabilities'!F166="P_20",'Intragroup liabilities'!F166="P_21"),'Intragroup liabilities'!M166,CONCATENATE(RIGHT('Intragroup liabilities'!T166,4),"-",LEFT(RIGHT('Intragroup liabilities'!T166,7),2),"-",LEFT('Intragroup liabilities'!T166,2)))</f>
        <v>--</v>
      </c>
      <c r="T172" s="20" t="str">
        <f t="shared" si="18"/>
        <v/>
      </c>
      <c r="U172" s="20" t="str">
        <f>IF(OR('Intragroup liabilities'!F166="P_20",'Intragroup liabilities'!F166="P_21"),'T 03.01'!T172,CONCATENATE(RIGHT('Intragroup liabilities'!U166,4),"-",LEFT(RIGHT('Intragroup liabilities'!U166,7),2),"-",LEFT('Intragroup liabilities'!U166,2)))</f>
        <v>--</v>
      </c>
      <c r="V172" s="10" t="str">
        <f t="shared" si="19"/>
        <v>Secured</v>
      </c>
      <c r="W172" s="10">
        <v>0</v>
      </c>
      <c r="X172" s="10" t="s">
        <v>83</v>
      </c>
      <c r="Y172" s="10" t="str">
        <f t="shared" si="20"/>
        <v>Non-structured/Vanilla</v>
      </c>
      <c r="Z172" s="10"/>
      <c r="AA172" s="10" t="str">
        <f>IF('Intragroup liabilities'!Q166="GF2","Grandfathered T2",IF('Intragroup liabilities'!Q166="CET1","CET1","No"))</f>
        <v>No</v>
      </c>
      <c r="AB172" s="10">
        <f>IF('Intragroup liabilities'!R166="",0,'Intragroup liabilities'!R166)</f>
        <v>0</v>
      </c>
      <c r="AC172"/>
    </row>
    <row r="173" spans="3:29" ht="35.25" thickBot="1" x14ac:dyDescent="0.5">
      <c r="C173" s="17">
        <f t="shared" si="15"/>
        <v>999</v>
      </c>
      <c r="D173" s="18">
        <f t="shared" si="21"/>
        <v>166</v>
      </c>
      <c r="E173" s="10" t="str">
        <f>IF(AND(I173="SANTANDER TOTTA, SGPS, SA",'Intragroup liabilities'!F167="P_22"),"r0531 - o/w (part of) subordinated liabilities recognised as own funds",IF(AND(I173="Totta Seguros - Comp. Seg. Vida, SA.",'Intragroup liabilities'!F167="P_22"),"r0350 - Structured notes",IF(AND(AA173&lt;&gt;"No",'Intragroup liabilities'!F167="P_23"),"r0531 - o/w (part of) subordinated liabilities recognised as own funds",IF(AND(AA173="No",'Intragroup liabilities'!F167="P_23"),"r0120 - Secured liabilities - collateralized part (BRRD art. 44/2/b)",IF('Intragroup liabilities'!F167="C_31","r0511 - o/w capital instruments/share capital",IF('Intragroup liabilities'!F167="C_32","r0511 - o/w capital instruments/share capital",IF('Intragroup liabilities'!F167="C_33","r0512 - o/w instruments ranking pari passu with ordinary shares",IF(OR(ISNUMBER(SEARCH("ATLANTES",I173)),ISNUMBER(SEARCH("AZOR",I173)),ISNUMBER(SEARCH("HIPOTOTTA",I173)))=TRUE,"r0120 - Secured liabilities - collateralized part (BRRD art. 44/2/b)",IF(OR('Intragroup liabilities'!F167="P_27.1",'Intragroup liabilities'!F167="P_27.2",'Intragroup liabilities'!F167="P_24"),"r0390 - Non-financial liabilities",IF('Intragroup liabilities'!F167="P_30.1","r0170 - Employee liabilities (BRRD art. 44/2/g/i)",IF('Intragroup liabilities'!F167="P_30.3","r0390 - Non-financial liabilities",IF('Intragroup liabilities'!F167="C_36","r0511 - o/w capital instruments/share capital",IF(AND('Intragroup liabilities'!F167="P_20",IFERROR(VLOOKUP('Intragroup liabilities'!I167,'Auxiliar 210'!$B$18:$B$20,1,FALSE),0)&lt;&gt;0),"r0210 - Liabilities towards other entities of the resolution group (BRRD art. 44/2/h)",IF(AND('Intragroup liabilities'!F167="P_21",IFERROR(VLOOKUP('Intragroup liabilities'!I167,'Auxiliar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3" s="10" t="s">
        <v>153</v>
      </c>
      <c r="G173" s="10" t="str">
        <f t="shared" si="16"/>
        <v>Rank 20 - Ranking in insolvency (master scale)</v>
      </c>
      <c r="H173" s="10" t="s">
        <v>1508</v>
      </c>
      <c r="I173" s="10" t="s">
        <v>30</v>
      </c>
      <c r="J173" s="10" t="s">
        <v>164</v>
      </c>
      <c r="K173" s="10" t="s">
        <v>155</v>
      </c>
      <c r="L173" s="10" t="str">
        <f t="shared" si="17"/>
        <v>Sister</v>
      </c>
      <c r="M173" s="10" t="str">
        <f>IF(OR('Intragroup liabilities'!W167="x",'Intragroup liabilities'!W167="E"),"true","false")</f>
        <v>true</v>
      </c>
      <c r="N173" s="10" t="s">
        <v>470</v>
      </c>
      <c r="O173" s="10" t="s">
        <v>471</v>
      </c>
      <c r="P173" s="11">
        <v>0</v>
      </c>
      <c r="Q173" s="11">
        <f>IF('Intragroup liabilities'!E167="",0,'Intragroup liabilities'!E167)</f>
        <v>1.02</v>
      </c>
      <c r="R173" s="10" t="str">
        <f>+IF('Intragroup liabilities'!C167="EURO","Euro",IF('Intragroup liabilities'!C167="LIBRA INGLESA"," US Dollar",""))</f>
        <v>Euro</v>
      </c>
      <c r="S173" s="10" t="str">
        <f>IF(OR('Intragroup liabilities'!F167="P_20",'Intragroup liabilities'!F167="P_21"),'Intragroup liabilities'!M167,CONCATENATE(RIGHT('Intragroup liabilities'!T167,4),"-",LEFT(RIGHT('Intragroup liabilities'!T167,7),2),"-",LEFT('Intragroup liabilities'!T167,2)))</f>
        <v>--</v>
      </c>
      <c r="T173" s="20" t="str">
        <f t="shared" si="18"/>
        <v/>
      </c>
      <c r="U173" s="20" t="str">
        <f>IF(OR('Intragroup liabilities'!F167="P_20",'Intragroup liabilities'!F167="P_21"),'T 03.01'!T173,CONCATENATE(RIGHT('Intragroup liabilities'!U167,4),"-",LEFT(RIGHT('Intragroup liabilities'!U167,7),2),"-",LEFT('Intragroup liabilities'!U167,2)))</f>
        <v>--</v>
      </c>
      <c r="V173" s="10" t="str">
        <f t="shared" si="19"/>
        <v>Secured</v>
      </c>
      <c r="W173" s="10">
        <v>0</v>
      </c>
      <c r="X173" s="10" t="s">
        <v>83</v>
      </c>
      <c r="Y173" s="10" t="str">
        <f t="shared" si="20"/>
        <v>Non-structured/Vanilla</v>
      </c>
      <c r="Z173" s="10"/>
      <c r="AA173" s="10" t="str">
        <f>IF('Intragroup liabilities'!Q167="GF2","Grandfathered T2",IF('Intragroup liabilities'!Q167="CET1","CET1","No"))</f>
        <v>No</v>
      </c>
      <c r="AB173" s="10">
        <f>IF('Intragroup liabilities'!R167="",0,'Intragroup liabilities'!R167)</f>
        <v>0</v>
      </c>
      <c r="AC173"/>
    </row>
    <row r="174" spans="3:29" ht="35.25" thickBot="1" x14ac:dyDescent="0.5">
      <c r="C174" s="17">
        <f t="shared" si="15"/>
        <v>999</v>
      </c>
      <c r="D174" s="18">
        <f t="shared" si="21"/>
        <v>167</v>
      </c>
      <c r="E174" s="10" t="str">
        <f>IF(AND(I174="SANTANDER TOTTA, SGPS, SA",'Intragroup liabilities'!F168="P_22"),"r0531 - o/w (part of) subordinated liabilities recognised as own funds",IF(AND(I174="Totta Seguros - Comp. Seg. Vida, SA.",'Intragroup liabilities'!F168="P_22"),"r0350 - Structured notes",IF(AND(AA174&lt;&gt;"No",'Intragroup liabilities'!F168="P_23"),"r0531 - o/w (part of) subordinated liabilities recognised as own funds",IF(AND(AA174="No",'Intragroup liabilities'!F168="P_23"),"r0120 - Secured liabilities - collateralized part (BRRD art. 44/2/b)",IF('Intragroup liabilities'!F168="C_31","r0511 - o/w capital instruments/share capital",IF('Intragroup liabilities'!F168="C_32","r0511 - o/w capital instruments/share capital",IF('Intragroup liabilities'!F168="C_33","r0512 - o/w instruments ranking pari passu with ordinary shares",IF(OR(ISNUMBER(SEARCH("ATLANTES",I174)),ISNUMBER(SEARCH("AZOR",I174)),ISNUMBER(SEARCH("HIPOTOTTA",I174)))=TRUE,"r0120 - Secured liabilities - collateralized part (BRRD art. 44/2/b)",IF(OR('Intragroup liabilities'!F168="P_27.1",'Intragroup liabilities'!F168="P_27.2",'Intragroup liabilities'!F168="P_24"),"r0390 - Non-financial liabilities",IF('Intragroup liabilities'!F168="P_30.1","r0170 - Employee liabilities (BRRD art. 44/2/g/i)",IF('Intragroup liabilities'!F168="P_30.3","r0390 - Non-financial liabilities",IF('Intragroup liabilities'!F168="C_36","r0511 - o/w capital instruments/share capital",IF(AND('Intragroup liabilities'!F168="P_20",IFERROR(VLOOKUP('Intragroup liabilities'!I168,'Auxiliar 210'!$B$18:$B$20,1,FALSE),0)&lt;&gt;0),"r0210 - Liabilities towards other entities of the resolution group (BRRD art. 44/2/h)",IF(AND('Intragroup liabilities'!F168="P_21",IFERROR(VLOOKUP('Intragroup liabilities'!I168,'Auxiliar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4" s="10" t="s">
        <v>153</v>
      </c>
      <c r="G174" s="10" t="str">
        <f t="shared" si="16"/>
        <v>Rank 20 - Ranking in insolvency (master scale)</v>
      </c>
      <c r="H174" s="10" t="s">
        <v>187</v>
      </c>
      <c r="I174" s="10" t="s">
        <v>30</v>
      </c>
      <c r="J174" s="10" t="s">
        <v>164</v>
      </c>
      <c r="K174" s="10" t="s">
        <v>155</v>
      </c>
      <c r="L174" s="10" t="str">
        <f t="shared" si="17"/>
        <v>Sister</v>
      </c>
      <c r="M174" s="10" t="str">
        <f>IF(OR('Intragroup liabilities'!W168="x",'Intragroup liabilities'!W168="E"),"true","false")</f>
        <v>true</v>
      </c>
      <c r="N174" s="10" t="s">
        <v>470</v>
      </c>
      <c r="O174" s="10" t="s">
        <v>471</v>
      </c>
      <c r="P174" s="11">
        <v>2043155.08</v>
      </c>
      <c r="Q174" s="11">
        <f>IF('Intragroup liabilities'!E168="",0,'Intragroup liabilities'!E168)</f>
        <v>3618.49</v>
      </c>
      <c r="R174" s="10" t="str">
        <f>+IF('Intragroup liabilities'!C168="EURO","Euro",IF('Intragroup liabilities'!C168="LIBRA INGLESA"," US Dollar",""))</f>
        <v>Euro</v>
      </c>
      <c r="S174" s="10" t="str">
        <f>IF(OR('Intragroup liabilities'!F168="P_20",'Intragroup liabilities'!F168="P_21"),'Intragroup liabilities'!M168,CONCATENATE(RIGHT('Intragroup liabilities'!T168,4),"-",LEFT(RIGHT('Intragroup liabilities'!T168,7),2),"-",LEFT('Intragroup liabilities'!T168,2)))</f>
        <v>--</v>
      </c>
      <c r="T174" s="20" t="str">
        <f t="shared" si="18"/>
        <v/>
      </c>
      <c r="U174" s="20" t="str">
        <f>IF(OR('Intragroup liabilities'!F168="P_20",'Intragroup liabilities'!F168="P_21"),'T 03.01'!T174,CONCATENATE(RIGHT('Intragroup liabilities'!U168,4),"-",LEFT(RIGHT('Intragroup liabilities'!U168,7),2),"-",LEFT('Intragroup liabilities'!U168,2)))</f>
        <v>--</v>
      </c>
      <c r="V174" s="10" t="str">
        <f t="shared" si="19"/>
        <v>Secured</v>
      </c>
      <c r="W174" s="10">
        <v>0</v>
      </c>
      <c r="X174" s="10" t="s">
        <v>83</v>
      </c>
      <c r="Y174" s="10" t="str">
        <f t="shared" si="20"/>
        <v>Non-structured/Vanilla</v>
      </c>
      <c r="Z174" s="10"/>
      <c r="AA174" s="10" t="str">
        <f>IF('Intragroup liabilities'!Q168="GF2","Grandfathered T2",IF('Intragroup liabilities'!Q168="CET1","CET1","No"))</f>
        <v>No</v>
      </c>
      <c r="AB174" s="10">
        <f>IF('Intragroup liabilities'!R168="",0,'Intragroup liabilities'!R168)</f>
        <v>0</v>
      </c>
      <c r="AC174"/>
    </row>
    <row r="175" spans="3:29" ht="35.25" thickBot="1" x14ac:dyDescent="0.5">
      <c r="C175" s="17">
        <f t="shared" si="15"/>
        <v>999</v>
      </c>
      <c r="D175" s="18">
        <f t="shared" si="21"/>
        <v>168</v>
      </c>
      <c r="E175" s="10" t="str">
        <f>IF(AND(I175="SANTANDER TOTTA, SGPS, SA",'Intragroup liabilities'!F169="P_22"),"r0531 - o/w (part of) subordinated liabilities recognised as own funds",IF(AND(I175="Totta Seguros - Comp. Seg. Vida, SA.",'Intragroup liabilities'!F169="P_22"),"r0350 - Structured notes",IF(AND(AA175&lt;&gt;"No",'Intragroup liabilities'!F169="P_23"),"r0531 - o/w (part of) subordinated liabilities recognised as own funds",IF(AND(AA175="No",'Intragroup liabilities'!F169="P_23"),"r0120 - Secured liabilities - collateralized part (BRRD art. 44/2/b)",IF('Intragroup liabilities'!F169="C_31","r0511 - o/w capital instruments/share capital",IF('Intragroup liabilities'!F169="C_32","r0511 - o/w capital instruments/share capital",IF('Intragroup liabilities'!F169="C_33","r0512 - o/w instruments ranking pari passu with ordinary shares",IF(OR(ISNUMBER(SEARCH("ATLANTES",I175)),ISNUMBER(SEARCH("AZOR",I175)),ISNUMBER(SEARCH("HIPOTOTTA",I175)))=TRUE,"r0120 - Secured liabilities - collateralized part (BRRD art. 44/2/b)",IF(OR('Intragroup liabilities'!F169="P_27.1",'Intragroup liabilities'!F169="P_27.2",'Intragroup liabilities'!F169="P_24"),"r0390 - Non-financial liabilities",IF('Intragroup liabilities'!F169="P_30.1","r0170 - Employee liabilities (BRRD art. 44/2/g/i)",IF('Intragroup liabilities'!F169="P_30.3","r0390 - Non-financial liabilities",IF('Intragroup liabilities'!F169="C_36","r0511 - o/w capital instruments/share capital",IF(AND('Intragroup liabilities'!F169="P_20",IFERROR(VLOOKUP('Intragroup liabilities'!I169,'Auxiliar 210'!$B$18:$B$20,1,FALSE),0)&lt;&gt;0),"r0210 - Liabilities towards other entities of the resolution group (BRRD art. 44/2/h)",IF(AND('Intragroup liabilities'!F169="P_21",IFERROR(VLOOKUP('Intragroup liabilities'!I169,'Auxiliar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5" s="10" t="s">
        <v>153</v>
      </c>
      <c r="G175" s="10" t="str">
        <f t="shared" si="16"/>
        <v>Rank 20 - Ranking in insolvency (master scale)</v>
      </c>
      <c r="H175" s="10" t="s">
        <v>214</v>
      </c>
      <c r="I175" s="10" t="s">
        <v>30</v>
      </c>
      <c r="J175" s="10" t="s">
        <v>164</v>
      </c>
      <c r="K175" s="10" t="s">
        <v>155</v>
      </c>
      <c r="L175" s="10" t="str">
        <f t="shared" si="17"/>
        <v>Sister</v>
      </c>
      <c r="M175" s="10" t="str">
        <f>IF(OR('Intragroup liabilities'!W169="x",'Intragroup liabilities'!W169="E"),"true","false")</f>
        <v>true</v>
      </c>
      <c r="N175" s="10" t="s">
        <v>470</v>
      </c>
      <c r="O175" s="10" t="s">
        <v>471</v>
      </c>
      <c r="P175" s="11">
        <v>738896.86</v>
      </c>
      <c r="Q175" s="11">
        <f>IF('Intragroup liabilities'!E169="",0,'Intragroup liabilities'!E169)</f>
        <v>1043.32</v>
      </c>
      <c r="R175" s="10" t="str">
        <f>+IF('Intragroup liabilities'!C169="EURO","Euro",IF('Intragroup liabilities'!C169="LIBRA INGLESA"," US Dollar",""))</f>
        <v>Euro</v>
      </c>
      <c r="S175" s="10" t="str">
        <f>IF(OR('Intragroup liabilities'!F169="P_20",'Intragroup liabilities'!F169="P_21"),'Intragroup liabilities'!M169,CONCATENATE(RIGHT('Intragroup liabilities'!T169,4),"-",LEFT(RIGHT('Intragroup liabilities'!T169,7),2),"-",LEFT('Intragroup liabilities'!T169,2)))</f>
        <v>--</v>
      </c>
      <c r="T175" s="20" t="str">
        <f t="shared" si="18"/>
        <v/>
      </c>
      <c r="U175" s="20" t="str">
        <f>IF(OR('Intragroup liabilities'!F169="P_20",'Intragroup liabilities'!F169="P_21"),'T 03.01'!T175,CONCATENATE(RIGHT('Intragroup liabilities'!U169,4),"-",LEFT(RIGHT('Intragroup liabilities'!U169,7),2),"-",LEFT('Intragroup liabilities'!U169,2)))</f>
        <v>--</v>
      </c>
      <c r="V175" s="10" t="str">
        <f t="shared" si="19"/>
        <v>Secured</v>
      </c>
      <c r="W175" s="10">
        <v>0</v>
      </c>
      <c r="X175" s="10" t="s">
        <v>83</v>
      </c>
      <c r="Y175" s="10" t="str">
        <f t="shared" si="20"/>
        <v>Non-structured/Vanilla</v>
      </c>
      <c r="Z175" s="10"/>
      <c r="AA175" s="10" t="str">
        <f>IF('Intragroup liabilities'!Q169="GF2","Grandfathered T2",IF('Intragroup liabilities'!Q169="CET1","CET1","No"))</f>
        <v>No</v>
      </c>
      <c r="AB175" s="10">
        <f>IF('Intragroup liabilities'!R169="",0,'Intragroup liabilities'!R169)</f>
        <v>0</v>
      </c>
      <c r="AC175"/>
    </row>
    <row r="176" spans="3:29" ht="35.25" thickBot="1" x14ac:dyDescent="0.5">
      <c r="C176" s="17">
        <f t="shared" si="15"/>
        <v>999</v>
      </c>
      <c r="D176" s="18">
        <f t="shared" si="21"/>
        <v>169</v>
      </c>
      <c r="E176" s="10" t="str">
        <f>IF(AND(I176="SANTANDER TOTTA, SGPS, SA",'Intragroup liabilities'!F170="P_22"),"r0531 - o/w (part of) subordinated liabilities recognised as own funds",IF(AND(I176="Totta Seguros - Comp. Seg. Vida, SA.",'Intragroup liabilities'!F170="P_22"),"r0350 - Structured notes",IF(AND(AA176&lt;&gt;"No",'Intragroup liabilities'!F170="P_23"),"r0531 - o/w (part of) subordinated liabilities recognised as own funds",IF(AND(AA176="No",'Intragroup liabilities'!F170="P_23"),"r0120 - Secured liabilities - collateralized part (BRRD art. 44/2/b)",IF('Intragroup liabilities'!F170="C_31","r0511 - o/w capital instruments/share capital",IF('Intragroup liabilities'!F170="C_32","r0511 - o/w capital instruments/share capital",IF('Intragroup liabilities'!F170="C_33","r0512 - o/w instruments ranking pari passu with ordinary shares",IF(OR(ISNUMBER(SEARCH("ATLANTES",I176)),ISNUMBER(SEARCH("AZOR",I176)),ISNUMBER(SEARCH("HIPOTOTTA",I176)))=TRUE,"r0120 - Secured liabilities - collateralized part (BRRD art. 44/2/b)",IF(OR('Intragroup liabilities'!F170="P_27.1",'Intragroup liabilities'!F170="P_27.2",'Intragroup liabilities'!F170="P_24"),"r0390 - Non-financial liabilities",IF('Intragroup liabilities'!F170="P_30.1","r0170 - Employee liabilities (BRRD art. 44/2/g/i)",IF('Intragroup liabilities'!F170="P_30.3","r0390 - Non-financial liabilities",IF('Intragroup liabilities'!F170="C_36","r0511 - o/w capital instruments/share capital",IF(AND('Intragroup liabilities'!F170="P_20",IFERROR(VLOOKUP('Intragroup liabilities'!I170,'Auxiliar 210'!$B$18:$B$20,1,FALSE),0)&lt;&gt;0),"r0210 - Liabilities towards other entities of the resolution group (BRRD art. 44/2/h)",IF(AND('Intragroup liabilities'!F170="P_21",IFERROR(VLOOKUP('Intragroup liabilities'!I170,'Auxiliar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6" s="10" t="s">
        <v>153</v>
      </c>
      <c r="G176" s="10" t="str">
        <f t="shared" si="16"/>
        <v>Rank 20 - Ranking in insolvency (master scale)</v>
      </c>
      <c r="H176" s="10" t="s">
        <v>211</v>
      </c>
      <c r="I176" s="10" t="s">
        <v>30</v>
      </c>
      <c r="J176" s="10" t="s">
        <v>164</v>
      </c>
      <c r="K176" s="10" t="s">
        <v>155</v>
      </c>
      <c r="L176" s="10" t="str">
        <f t="shared" si="17"/>
        <v>Sister</v>
      </c>
      <c r="M176" s="10" t="str">
        <f>IF(OR('Intragroup liabilities'!W170="x",'Intragroup liabilities'!W170="E"),"true","false")</f>
        <v>true</v>
      </c>
      <c r="N176" s="10" t="s">
        <v>470</v>
      </c>
      <c r="O176" s="10" t="s">
        <v>471</v>
      </c>
      <c r="P176" s="11">
        <v>2225009.2799999998</v>
      </c>
      <c r="Q176" s="11">
        <f>IF('Intragroup liabilities'!E170="",0,'Intragroup liabilities'!E170)</f>
        <v>3746.21</v>
      </c>
      <c r="R176" s="10" t="str">
        <f>+IF('Intragroup liabilities'!C170="EURO","Euro",IF('Intragroup liabilities'!C170="LIBRA INGLESA"," US Dollar",""))</f>
        <v>Euro</v>
      </c>
      <c r="S176" s="10" t="str">
        <f>IF(OR('Intragroup liabilities'!F170="P_20",'Intragroup liabilities'!F170="P_21"),'Intragroup liabilities'!M170,CONCATENATE(RIGHT('Intragroup liabilities'!T170,4),"-",LEFT(RIGHT('Intragroup liabilities'!T170,7),2),"-",LEFT('Intragroup liabilities'!T170,2)))</f>
        <v>--</v>
      </c>
      <c r="T176" s="20" t="str">
        <f t="shared" si="18"/>
        <v/>
      </c>
      <c r="U176" s="20" t="str">
        <f>IF(OR('Intragroup liabilities'!F170="P_20",'Intragroup liabilities'!F170="P_21"),'T 03.01'!T176,CONCATENATE(RIGHT('Intragroup liabilities'!U170,4),"-",LEFT(RIGHT('Intragroup liabilities'!U170,7),2),"-",LEFT('Intragroup liabilities'!U170,2)))</f>
        <v>--</v>
      </c>
      <c r="V176" s="10" t="str">
        <f t="shared" si="19"/>
        <v>Secured</v>
      </c>
      <c r="W176" s="10">
        <v>0</v>
      </c>
      <c r="X176" s="10" t="s">
        <v>83</v>
      </c>
      <c r="Y176" s="10" t="str">
        <f t="shared" si="20"/>
        <v>Non-structured/Vanilla</v>
      </c>
      <c r="Z176" s="10"/>
      <c r="AA176" s="10" t="str">
        <f>IF('Intragroup liabilities'!Q170="GF2","Grandfathered T2",IF('Intragroup liabilities'!Q170="CET1","CET1","No"))</f>
        <v>No</v>
      </c>
      <c r="AB176" s="10">
        <f>IF('Intragroup liabilities'!R170="",0,'Intragroup liabilities'!R170)</f>
        <v>0</v>
      </c>
      <c r="AC176"/>
    </row>
    <row r="177" spans="3:29" ht="35.25" thickBot="1" x14ac:dyDescent="0.5">
      <c r="C177" s="17">
        <f t="shared" si="15"/>
        <v>999</v>
      </c>
      <c r="D177" s="18">
        <f t="shared" si="21"/>
        <v>170</v>
      </c>
      <c r="E177" s="10" t="str">
        <f>IF(AND(I177="SANTANDER TOTTA, SGPS, SA",'Intragroup liabilities'!F171="P_22"),"r0531 - o/w (part of) subordinated liabilities recognised as own funds",IF(AND(I177="Totta Seguros - Comp. Seg. Vida, SA.",'Intragroup liabilities'!F171="P_22"),"r0350 - Structured notes",IF(AND(AA177&lt;&gt;"No",'Intragroup liabilities'!F171="P_23"),"r0531 - o/w (part of) subordinated liabilities recognised as own funds",IF(AND(AA177="No",'Intragroup liabilities'!F171="P_23"),"r0120 - Secured liabilities - collateralized part (BRRD art. 44/2/b)",IF('Intragroup liabilities'!F171="C_31","r0511 - o/w capital instruments/share capital",IF('Intragroup liabilities'!F171="C_32","r0511 - o/w capital instruments/share capital",IF('Intragroup liabilities'!F171="C_33","r0512 - o/w instruments ranking pari passu with ordinary shares",IF(OR(ISNUMBER(SEARCH("ATLANTES",I177)),ISNUMBER(SEARCH("AZOR",I177)),ISNUMBER(SEARCH("HIPOTOTTA",I177)))=TRUE,"r0120 - Secured liabilities - collateralized part (BRRD art. 44/2/b)",IF(OR('Intragroup liabilities'!F171="P_27.1",'Intragroup liabilities'!F171="P_27.2",'Intragroup liabilities'!F171="P_24"),"r0390 - Non-financial liabilities",IF('Intragroup liabilities'!F171="P_30.1","r0170 - Employee liabilities (BRRD art. 44/2/g/i)",IF('Intragroup liabilities'!F171="P_30.3","r0390 - Non-financial liabilities",IF('Intragroup liabilities'!F171="C_36","r0511 - o/w capital instruments/share capital",IF(AND('Intragroup liabilities'!F171="P_20",IFERROR(VLOOKUP('Intragroup liabilities'!I171,'Auxiliar 210'!$B$18:$B$20,1,FALSE),0)&lt;&gt;0),"r0210 - Liabilities towards other entities of the resolution group (BRRD art. 44/2/h)",IF(AND('Intragroup liabilities'!F171="P_21",IFERROR(VLOOKUP('Intragroup liabilities'!I171,'Auxiliar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7" s="10" t="s">
        <v>153</v>
      </c>
      <c r="G177" s="10" t="str">
        <f t="shared" si="16"/>
        <v>Rank 20 - Ranking in insolvency (master scale)</v>
      </c>
      <c r="H177" s="10" t="s">
        <v>1509</v>
      </c>
      <c r="I177" s="10" t="s">
        <v>30</v>
      </c>
      <c r="J177" s="10" t="s">
        <v>164</v>
      </c>
      <c r="K177" s="10" t="s">
        <v>155</v>
      </c>
      <c r="L177" s="10" t="str">
        <f t="shared" si="17"/>
        <v>Sister</v>
      </c>
      <c r="M177" s="10" t="str">
        <f>IF(OR('Intragroup liabilities'!W171="x",'Intragroup liabilities'!W171="E"),"true","false")</f>
        <v>true</v>
      </c>
      <c r="N177" s="10" t="s">
        <v>470</v>
      </c>
      <c r="O177" s="10" t="s">
        <v>471</v>
      </c>
      <c r="P177" s="11">
        <v>0</v>
      </c>
      <c r="Q177" s="11">
        <f>IF('Intragroup liabilities'!E171="",0,'Intragroup liabilities'!E171)</f>
        <v>44.4</v>
      </c>
      <c r="R177" s="10" t="str">
        <f>+IF('Intragroup liabilities'!C171="EURO","Euro",IF('Intragroup liabilities'!C171="LIBRA INGLESA"," US Dollar",""))</f>
        <v>Euro</v>
      </c>
      <c r="S177" s="10" t="str">
        <f>IF(OR('Intragroup liabilities'!F171="P_20",'Intragroup liabilities'!F171="P_21"),'Intragroup liabilities'!M171,CONCATENATE(RIGHT('Intragroup liabilities'!T171,4),"-",LEFT(RIGHT('Intragroup liabilities'!T171,7),2),"-",LEFT('Intragroup liabilities'!T171,2)))</f>
        <v>--</v>
      </c>
      <c r="T177" s="20" t="str">
        <f t="shared" si="18"/>
        <v/>
      </c>
      <c r="U177" s="20" t="str">
        <f>IF(OR('Intragroup liabilities'!F171="P_20",'Intragroup liabilities'!F171="P_21"),'T 03.01'!T177,CONCATENATE(RIGHT('Intragroup liabilities'!U171,4),"-",LEFT(RIGHT('Intragroup liabilities'!U171,7),2),"-",LEFT('Intragroup liabilities'!U171,2)))</f>
        <v>--</v>
      </c>
      <c r="V177" s="10" t="str">
        <f t="shared" si="19"/>
        <v>Secured</v>
      </c>
      <c r="W177" s="10">
        <v>0</v>
      </c>
      <c r="X177" s="10" t="s">
        <v>83</v>
      </c>
      <c r="Y177" s="10" t="str">
        <f t="shared" si="20"/>
        <v>Non-structured/Vanilla</v>
      </c>
      <c r="Z177" s="10"/>
      <c r="AA177" s="10" t="str">
        <f>IF('Intragroup liabilities'!Q171="GF2","Grandfathered T2",IF('Intragroup liabilities'!Q171="CET1","CET1","No"))</f>
        <v>No</v>
      </c>
      <c r="AB177" s="10">
        <f>IF('Intragroup liabilities'!R171="",0,'Intragroup liabilities'!R171)</f>
        <v>0</v>
      </c>
      <c r="AC177"/>
    </row>
    <row r="178" spans="3:29" ht="35.25" thickBot="1" x14ac:dyDescent="0.5">
      <c r="C178" s="17">
        <f t="shared" si="15"/>
        <v>999</v>
      </c>
      <c r="D178" s="18">
        <f t="shared" si="21"/>
        <v>171</v>
      </c>
      <c r="E178" s="10" t="str">
        <f>IF(AND(I178="SANTANDER TOTTA, SGPS, SA",'Intragroup liabilities'!F172="P_22"),"r0531 - o/w (part of) subordinated liabilities recognised as own funds",IF(AND(I178="Totta Seguros - Comp. Seg. Vida, SA.",'Intragroup liabilities'!F172="P_22"),"r0350 - Structured notes",IF(AND(AA178&lt;&gt;"No",'Intragroup liabilities'!F172="P_23"),"r0531 - o/w (part of) subordinated liabilities recognised as own funds",IF(AND(AA178="No",'Intragroup liabilities'!F172="P_23"),"r0120 - Secured liabilities - collateralized part (BRRD art. 44/2/b)",IF('Intragroup liabilities'!F172="C_31","r0511 - o/w capital instruments/share capital",IF('Intragroup liabilities'!F172="C_32","r0511 - o/w capital instruments/share capital",IF('Intragroup liabilities'!F172="C_33","r0512 - o/w instruments ranking pari passu with ordinary shares",IF(OR(ISNUMBER(SEARCH("ATLANTES",I178)),ISNUMBER(SEARCH("AZOR",I178)),ISNUMBER(SEARCH("HIPOTOTTA",I178)))=TRUE,"r0120 - Secured liabilities - collateralized part (BRRD art. 44/2/b)",IF(OR('Intragroup liabilities'!F172="P_27.1",'Intragroup liabilities'!F172="P_27.2",'Intragroup liabilities'!F172="P_24"),"r0390 - Non-financial liabilities",IF('Intragroup liabilities'!F172="P_30.1","r0170 - Employee liabilities (BRRD art. 44/2/g/i)",IF('Intragroup liabilities'!F172="P_30.3","r0390 - Non-financial liabilities",IF('Intragroup liabilities'!F172="C_36","r0511 - o/w capital instruments/share capital",IF(AND('Intragroup liabilities'!F172="P_20",IFERROR(VLOOKUP('Intragroup liabilities'!I172,'Auxiliar 210'!$B$18:$B$20,1,FALSE),0)&lt;&gt;0),"r0210 - Liabilities towards other entities of the resolution group (BRRD art. 44/2/h)",IF(AND('Intragroup liabilities'!F172="P_21",IFERROR(VLOOKUP('Intragroup liabilities'!I172,'Auxiliar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8" s="10" t="s">
        <v>153</v>
      </c>
      <c r="G178" s="10" t="str">
        <f t="shared" si="16"/>
        <v>Rank 20 - Ranking in insolvency (master scale)</v>
      </c>
      <c r="H178" s="10" t="s">
        <v>297</v>
      </c>
      <c r="I178" s="10" t="s">
        <v>73</v>
      </c>
      <c r="J178" s="10" t="s">
        <v>167</v>
      </c>
      <c r="K178" s="10" t="s">
        <v>155</v>
      </c>
      <c r="L178" s="10" t="str">
        <f t="shared" si="17"/>
        <v>Sister</v>
      </c>
      <c r="M178" s="10" t="str">
        <f>IF(OR('Intragroup liabilities'!W172="x",'Intragroup liabilities'!W172="E"),"true","false")</f>
        <v>true</v>
      </c>
      <c r="N178" s="10" t="s">
        <v>470</v>
      </c>
      <c r="O178" s="10" t="s">
        <v>471</v>
      </c>
      <c r="P178" s="11">
        <v>87449.62</v>
      </c>
      <c r="Q178" s="11">
        <f>IF('Intragroup liabilities'!E172="",0,'Intragroup liabilities'!E172)</f>
        <v>93.06</v>
      </c>
      <c r="R178" s="10" t="str">
        <f>+IF('Intragroup liabilities'!C172="EURO","Euro",IF('Intragroup liabilities'!C172="LIBRA INGLESA"," US Dollar",""))</f>
        <v>Euro</v>
      </c>
      <c r="S178" s="10" t="str">
        <f>IF(OR('Intragroup liabilities'!F172="P_20",'Intragroup liabilities'!F172="P_21"),'Intragroup liabilities'!M172,CONCATENATE(RIGHT('Intragroup liabilities'!T172,4),"-",LEFT(RIGHT('Intragroup liabilities'!T172,7),2),"-",LEFT('Intragroup liabilities'!T172,2)))</f>
        <v>--</v>
      </c>
      <c r="T178" s="20" t="str">
        <f t="shared" si="18"/>
        <v/>
      </c>
      <c r="U178" s="20" t="str">
        <f>IF(OR('Intragroup liabilities'!F172="P_20",'Intragroup liabilities'!F172="P_21"),'T 03.01'!T178,CONCATENATE(RIGHT('Intragroup liabilities'!U172,4),"-",LEFT(RIGHT('Intragroup liabilities'!U172,7),2),"-",LEFT('Intragroup liabilities'!U172,2)))</f>
        <v>--</v>
      </c>
      <c r="V178" s="10" t="str">
        <f t="shared" si="19"/>
        <v>Secured</v>
      </c>
      <c r="W178" s="10">
        <v>0</v>
      </c>
      <c r="X178" s="10" t="s">
        <v>83</v>
      </c>
      <c r="Y178" s="10" t="str">
        <f t="shared" si="20"/>
        <v>Non-structured/Vanilla</v>
      </c>
      <c r="Z178" s="10"/>
      <c r="AA178" s="10" t="str">
        <f>IF('Intragroup liabilities'!Q172="GF2","Grandfathered T2",IF('Intragroup liabilities'!Q172="CET1","CET1","No"))</f>
        <v>No</v>
      </c>
      <c r="AB178" s="10">
        <f>IF('Intragroup liabilities'!R172="",0,'Intragroup liabilities'!R172)</f>
        <v>0</v>
      </c>
      <c r="AC178"/>
    </row>
    <row r="179" spans="3:29" ht="35.25" thickBot="1" x14ac:dyDescent="0.5">
      <c r="C179" s="17">
        <f t="shared" si="15"/>
        <v>999</v>
      </c>
      <c r="D179" s="18">
        <f t="shared" si="21"/>
        <v>172</v>
      </c>
      <c r="E179" s="10" t="str">
        <f>IF(AND(I179="SANTANDER TOTTA, SGPS, SA",'Intragroup liabilities'!F173="P_22"),"r0531 - o/w (part of) subordinated liabilities recognised as own funds",IF(AND(I179="Totta Seguros - Comp. Seg. Vida, SA.",'Intragroup liabilities'!F173="P_22"),"r0350 - Structured notes",IF(AND(AA179&lt;&gt;"No",'Intragroup liabilities'!F173="P_23"),"r0531 - o/w (part of) subordinated liabilities recognised as own funds",IF(AND(AA179="No",'Intragroup liabilities'!F173="P_23"),"r0120 - Secured liabilities - collateralized part (BRRD art. 44/2/b)",IF('Intragroup liabilities'!F173="C_31","r0511 - o/w capital instruments/share capital",IF('Intragroup liabilities'!F173="C_32","r0511 - o/w capital instruments/share capital",IF('Intragroup liabilities'!F173="C_33","r0512 - o/w instruments ranking pari passu with ordinary shares",IF(OR(ISNUMBER(SEARCH("ATLANTES",I179)),ISNUMBER(SEARCH("AZOR",I179)),ISNUMBER(SEARCH("HIPOTOTTA",I179)))=TRUE,"r0120 - Secured liabilities - collateralized part (BRRD art. 44/2/b)",IF(OR('Intragroup liabilities'!F173="P_27.1",'Intragroup liabilities'!F173="P_27.2",'Intragroup liabilities'!F173="P_24"),"r0390 - Non-financial liabilities",IF('Intragroup liabilities'!F173="P_30.1","r0170 - Employee liabilities (BRRD art. 44/2/g/i)",IF('Intragroup liabilities'!F173="P_30.3","r0390 - Non-financial liabilities",IF('Intragroup liabilities'!F173="C_36","r0511 - o/w capital instruments/share capital",IF(AND('Intragroup liabilities'!F173="P_20",IFERROR(VLOOKUP('Intragroup liabilities'!I173,'Auxiliar 210'!$B$18:$B$20,1,FALSE),0)&lt;&gt;0),"r0210 - Liabilities towards other entities of the resolution group (BRRD art. 44/2/h)",IF(AND('Intragroup liabilities'!F173="P_21",IFERROR(VLOOKUP('Intragroup liabilities'!I173,'Auxiliar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79" s="10" t="s">
        <v>153</v>
      </c>
      <c r="G179" s="10" t="str">
        <f t="shared" si="16"/>
        <v>Rank 20 - Ranking in insolvency (master scale)</v>
      </c>
      <c r="H179" s="10" t="s">
        <v>1378</v>
      </c>
      <c r="I179" s="10" t="s">
        <v>30</v>
      </c>
      <c r="J179" s="10" t="s">
        <v>164</v>
      </c>
      <c r="K179" s="10" t="s">
        <v>155</v>
      </c>
      <c r="L179" s="10" t="str">
        <f t="shared" si="17"/>
        <v>Sister</v>
      </c>
      <c r="M179" s="10" t="str">
        <f>IF(OR('Intragroup liabilities'!W173="x",'Intragroup liabilities'!W173="E"),"true","false")</f>
        <v>true</v>
      </c>
      <c r="N179" s="10" t="s">
        <v>470</v>
      </c>
      <c r="O179" s="10" t="s">
        <v>471</v>
      </c>
      <c r="P179" s="11">
        <v>151.83000000000001</v>
      </c>
      <c r="Q179" s="11">
        <f>IF('Intragroup liabilities'!E173="",0,'Intragroup liabilities'!E173)</f>
        <v>0</v>
      </c>
      <c r="R179" s="10" t="str">
        <f>+IF('Intragroup liabilities'!C173="EURO","Euro",IF('Intragroup liabilities'!C173="LIBRA INGLESA"," US Dollar",""))</f>
        <v>Euro</v>
      </c>
      <c r="S179" s="10" t="str">
        <f>IF(OR('Intragroup liabilities'!F173="P_20",'Intragroup liabilities'!F173="P_21"),'Intragroup liabilities'!M173,CONCATENATE(RIGHT('Intragroup liabilities'!T173,4),"-",LEFT(RIGHT('Intragroup liabilities'!T173,7),2),"-",LEFT('Intragroup liabilities'!T173,2)))</f>
        <v>--</v>
      </c>
      <c r="T179" s="20" t="str">
        <f t="shared" si="18"/>
        <v/>
      </c>
      <c r="U179" s="20" t="str">
        <f>IF(OR('Intragroup liabilities'!F173="P_20",'Intragroup liabilities'!F173="P_21"),'T 03.01'!T179,CONCATENATE(RIGHT('Intragroup liabilities'!U173,4),"-",LEFT(RIGHT('Intragroup liabilities'!U173,7),2),"-",LEFT('Intragroup liabilities'!U173,2)))</f>
        <v>--</v>
      </c>
      <c r="V179" s="10" t="str">
        <f t="shared" si="19"/>
        <v>Secured</v>
      </c>
      <c r="W179" s="10">
        <v>0</v>
      </c>
      <c r="X179" s="10" t="s">
        <v>83</v>
      </c>
      <c r="Y179" s="10" t="str">
        <f t="shared" si="20"/>
        <v>Non-structured/Vanilla</v>
      </c>
      <c r="Z179" s="10"/>
      <c r="AA179" s="10" t="str">
        <f>IF('Intragroup liabilities'!Q173="GF2","Grandfathered T2",IF('Intragroup liabilities'!Q173="CET1","CET1","No"))</f>
        <v>No</v>
      </c>
      <c r="AB179" s="10">
        <f>IF('Intragroup liabilities'!R173="",0,'Intragroup liabilities'!R173)</f>
        <v>0</v>
      </c>
      <c r="AC179"/>
    </row>
    <row r="180" spans="3:29" ht="35.25" thickBot="1" x14ac:dyDescent="0.5">
      <c r="C180" s="17">
        <f t="shared" si="15"/>
        <v>999</v>
      </c>
      <c r="D180" s="18">
        <f t="shared" si="21"/>
        <v>173</v>
      </c>
      <c r="E180" s="10" t="str">
        <f>IF(AND(I180="SANTANDER TOTTA, SGPS, SA",'Intragroup liabilities'!F174="P_22"),"r0531 - o/w (part of) subordinated liabilities recognised as own funds",IF(AND(I180="Totta Seguros - Comp. Seg. Vida, SA.",'Intragroup liabilities'!F174="P_22"),"r0350 - Structured notes",IF(AND(AA180&lt;&gt;"No",'Intragroup liabilities'!F174="P_23"),"r0531 - o/w (part of) subordinated liabilities recognised as own funds",IF(AND(AA180="No",'Intragroup liabilities'!F174="P_23"),"r0120 - Secured liabilities - collateralized part (BRRD art. 44/2/b)",IF('Intragroup liabilities'!F174="C_31","r0511 - o/w capital instruments/share capital",IF('Intragroup liabilities'!F174="C_32","r0511 - o/w capital instruments/share capital",IF('Intragroup liabilities'!F174="C_33","r0512 - o/w instruments ranking pari passu with ordinary shares",IF(OR(ISNUMBER(SEARCH("ATLANTES",I180)),ISNUMBER(SEARCH("AZOR",I180)),ISNUMBER(SEARCH("HIPOTOTTA",I180)))=TRUE,"r0120 - Secured liabilities - collateralized part (BRRD art. 44/2/b)",IF(OR('Intragroup liabilities'!F174="P_27.1",'Intragroup liabilities'!F174="P_27.2",'Intragroup liabilities'!F174="P_24"),"r0390 - Non-financial liabilities",IF('Intragroup liabilities'!F174="P_30.1","r0170 - Employee liabilities (BRRD art. 44/2/g/i)",IF('Intragroup liabilities'!F174="P_30.3","r0390 - Non-financial liabilities",IF('Intragroup liabilities'!F174="C_36","r0511 - o/w capital instruments/share capital",IF(AND('Intragroup liabilities'!F174="P_20",IFERROR(VLOOKUP('Intragroup liabilities'!I174,'Auxiliar 210'!$B$18:$B$20,1,FALSE),0)&lt;&gt;0),"r0210 - Liabilities towards other entities of the resolution group (BRRD art. 44/2/h)",IF(AND('Intragroup liabilities'!F174="P_21",IFERROR(VLOOKUP('Intragroup liabilities'!I174,'Auxiliar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0" s="10" t="s">
        <v>153</v>
      </c>
      <c r="G180" s="10" t="str">
        <f t="shared" si="16"/>
        <v>Rank 20 - Ranking in insolvency (master scale)</v>
      </c>
      <c r="H180" s="10" t="s">
        <v>1510</v>
      </c>
      <c r="I180" s="10" t="s">
        <v>30</v>
      </c>
      <c r="J180" s="10" t="s">
        <v>164</v>
      </c>
      <c r="K180" s="10" t="s">
        <v>155</v>
      </c>
      <c r="L180" s="10" t="str">
        <f t="shared" si="17"/>
        <v>Sister</v>
      </c>
      <c r="M180" s="10" t="str">
        <f>IF(OR('Intragroup liabilities'!W174="x",'Intragroup liabilities'!W174="E"),"true","false")</f>
        <v>true</v>
      </c>
      <c r="N180" s="10" t="s">
        <v>470</v>
      </c>
      <c r="O180" s="10" t="s">
        <v>471</v>
      </c>
      <c r="P180" s="11">
        <v>0</v>
      </c>
      <c r="Q180" s="11">
        <f>IF('Intragroup liabilities'!E174="",0,'Intragroup liabilities'!E174)</f>
        <v>17.78</v>
      </c>
      <c r="R180" s="10" t="str">
        <f>+IF('Intragroup liabilities'!C174="EURO","Euro",IF('Intragroup liabilities'!C174="LIBRA INGLESA"," US Dollar",""))</f>
        <v>Euro</v>
      </c>
      <c r="S180" s="10" t="str">
        <f>IF(OR('Intragroup liabilities'!F174="P_20",'Intragroup liabilities'!F174="P_21"),'Intragroup liabilities'!M174,CONCATENATE(RIGHT('Intragroup liabilities'!T174,4),"-",LEFT(RIGHT('Intragroup liabilities'!T174,7),2),"-",LEFT('Intragroup liabilities'!T174,2)))</f>
        <v>--</v>
      </c>
      <c r="T180" s="20" t="str">
        <f t="shared" si="18"/>
        <v/>
      </c>
      <c r="U180" s="20" t="str">
        <f>IF(OR('Intragroup liabilities'!F174="P_20",'Intragroup liabilities'!F174="P_21"),'T 03.01'!T180,CONCATENATE(RIGHT('Intragroup liabilities'!U174,4),"-",LEFT(RIGHT('Intragroup liabilities'!U174,7),2),"-",LEFT('Intragroup liabilities'!U174,2)))</f>
        <v>--</v>
      </c>
      <c r="V180" s="10" t="str">
        <f t="shared" si="19"/>
        <v>Secured</v>
      </c>
      <c r="W180" s="10">
        <v>0</v>
      </c>
      <c r="X180" s="10" t="s">
        <v>83</v>
      </c>
      <c r="Y180" s="10" t="str">
        <f t="shared" si="20"/>
        <v>Non-structured/Vanilla</v>
      </c>
      <c r="Z180" s="10"/>
      <c r="AA180" s="10" t="str">
        <f>IF('Intragroup liabilities'!Q174="GF2","Grandfathered T2",IF('Intragroup liabilities'!Q174="CET1","CET1","No"))</f>
        <v>No</v>
      </c>
      <c r="AB180" s="10">
        <f>IF('Intragroup liabilities'!R174="",0,'Intragroup liabilities'!R174)</f>
        <v>0</v>
      </c>
      <c r="AC180"/>
    </row>
    <row r="181" spans="3:29" ht="35.25" thickBot="1" x14ac:dyDescent="0.5">
      <c r="C181" s="17">
        <f t="shared" si="15"/>
        <v>999</v>
      </c>
      <c r="D181" s="18">
        <f t="shared" si="21"/>
        <v>174</v>
      </c>
      <c r="E181" s="10" t="str">
        <f>IF(AND(I181="SANTANDER TOTTA, SGPS, SA",'Intragroup liabilities'!F175="P_22"),"r0531 - o/w (part of) subordinated liabilities recognised as own funds",IF(AND(I181="Totta Seguros - Comp. Seg. Vida, SA.",'Intragroup liabilities'!F175="P_22"),"r0350 - Structured notes",IF(AND(AA181&lt;&gt;"No",'Intragroup liabilities'!F175="P_23"),"r0531 - o/w (part of) subordinated liabilities recognised as own funds",IF(AND(AA181="No",'Intragroup liabilities'!F175="P_23"),"r0120 - Secured liabilities - collateralized part (BRRD art. 44/2/b)",IF('Intragroup liabilities'!F175="C_31","r0511 - o/w capital instruments/share capital",IF('Intragroup liabilities'!F175="C_32","r0511 - o/w capital instruments/share capital",IF('Intragroup liabilities'!F175="C_33","r0512 - o/w instruments ranking pari passu with ordinary shares",IF(OR(ISNUMBER(SEARCH("ATLANTES",I181)),ISNUMBER(SEARCH("AZOR",I181)),ISNUMBER(SEARCH("HIPOTOTTA",I181)))=TRUE,"r0120 - Secured liabilities - collateralized part (BRRD art. 44/2/b)",IF(OR('Intragroup liabilities'!F175="P_27.1",'Intragroup liabilities'!F175="P_27.2",'Intragroup liabilities'!F175="P_24"),"r0390 - Non-financial liabilities",IF('Intragroup liabilities'!F175="P_30.1","r0170 - Employee liabilities (BRRD art. 44/2/g/i)",IF('Intragroup liabilities'!F175="P_30.3","r0390 - Non-financial liabilities",IF('Intragroup liabilities'!F175="C_36","r0511 - o/w capital instruments/share capital",IF(AND('Intragroup liabilities'!F175="P_20",IFERROR(VLOOKUP('Intragroup liabilities'!I175,'Auxiliar 210'!$B$18:$B$20,1,FALSE),0)&lt;&gt;0),"r0210 - Liabilities towards other entities of the resolution group (BRRD art. 44/2/h)",IF(AND('Intragroup liabilities'!F175="P_21",IFERROR(VLOOKUP('Intragroup liabilities'!I175,'Auxiliar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1" s="10" t="s">
        <v>153</v>
      </c>
      <c r="G181" s="10" t="str">
        <f t="shared" si="16"/>
        <v>Rank 20 - Ranking in insolvency (master scale)</v>
      </c>
      <c r="H181" s="10" t="s">
        <v>384</v>
      </c>
      <c r="I181" s="10" t="s">
        <v>73</v>
      </c>
      <c r="J181" s="10" t="s">
        <v>167</v>
      </c>
      <c r="K181" s="10" t="s">
        <v>155</v>
      </c>
      <c r="L181" s="10" t="str">
        <f t="shared" si="17"/>
        <v>Sister</v>
      </c>
      <c r="M181" s="10" t="str">
        <f>IF(OR('Intragroup liabilities'!W175="x",'Intragroup liabilities'!W175="E"),"true","false")</f>
        <v>true</v>
      </c>
      <c r="N181" s="10" t="s">
        <v>470</v>
      </c>
      <c r="O181" s="10" t="s">
        <v>471</v>
      </c>
      <c r="P181" s="11">
        <v>28588.32</v>
      </c>
      <c r="Q181" s="11">
        <f>IF('Intragroup liabilities'!E175="",0,'Intragroup liabilities'!E175)</f>
        <v>52.72</v>
      </c>
      <c r="R181" s="10" t="str">
        <f>+IF('Intragroup liabilities'!C175="EURO","Euro",IF('Intragroup liabilities'!C175="LIBRA INGLESA"," US Dollar",""))</f>
        <v>Euro</v>
      </c>
      <c r="S181" s="10" t="str">
        <f>IF(OR('Intragroup liabilities'!F175="P_20",'Intragroup liabilities'!F175="P_21"),'Intragroup liabilities'!M175,CONCATENATE(RIGHT('Intragroup liabilities'!T175,4),"-",LEFT(RIGHT('Intragroup liabilities'!T175,7),2),"-",LEFT('Intragroup liabilities'!T175,2)))</f>
        <v>--</v>
      </c>
      <c r="T181" s="20" t="str">
        <f t="shared" si="18"/>
        <v/>
      </c>
      <c r="U181" s="20" t="str">
        <f>IF(OR('Intragroup liabilities'!F175="P_20",'Intragroup liabilities'!F175="P_21"),'T 03.01'!T181,CONCATENATE(RIGHT('Intragroup liabilities'!U175,4),"-",LEFT(RIGHT('Intragroup liabilities'!U175,7),2),"-",LEFT('Intragroup liabilities'!U175,2)))</f>
        <v>--</v>
      </c>
      <c r="V181" s="10" t="str">
        <f t="shared" si="19"/>
        <v>Secured</v>
      </c>
      <c r="W181" s="10">
        <v>0</v>
      </c>
      <c r="X181" s="10" t="s">
        <v>83</v>
      </c>
      <c r="Y181" s="10" t="str">
        <f t="shared" si="20"/>
        <v>Non-structured/Vanilla</v>
      </c>
      <c r="Z181" s="10"/>
      <c r="AA181" s="10" t="str">
        <f>IF('Intragroup liabilities'!Q175="GF2","Grandfathered T2",IF('Intragroup liabilities'!Q175="CET1","CET1","No"))</f>
        <v>No</v>
      </c>
      <c r="AB181" s="10">
        <f>IF('Intragroup liabilities'!R175="",0,'Intragroup liabilities'!R175)</f>
        <v>0</v>
      </c>
      <c r="AC181"/>
    </row>
    <row r="182" spans="3:29" ht="35.25" thickBot="1" x14ac:dyDescent="0.5">
      <c r="C182" s="17">
        <f t="shared" si="15"/>
        <v>999</v>
      </c>
      <c r="D182" s="18">
        <f t="shared" si="21"/>
        <v>175</v>
      </c>
      <c r="E182" s="10" t="str">
        <f>IF(AND(I182="SANTANDER TOTTA, SGPS, SA",'Intragroup liabilities'!F176="P_22"),"r0531 - o/w (part of) subordinated liabilities recognised as own funds",IF(AND(I182="Totta Seguros - Comp. Seg. Vida, SA.",'Intragroup liabilities'!F176="P_22"),"r0350 - Structured notes",IF(AND(AA182&lt;&gt;"No",'Intragroup liabilities'!F176="P_23"),"r0531 - o/w (part of) subordinated liabilities recognised as own funds",IF(AND(AA182="No",'Intragroup liabilities'!F176="P_23"),"r0120 - Secured liabilities - collateralized part (BRRD art. 44/2/b)",IF('Intragroup liabilities'!F176="C_31","r0511 - o/w capital instruments/share capital",IF('Intragroup liabilities'!F176="C_32","r0511 - o/w capital instruments/share capital",IF('Intragroup liabilities'!F176="C_33","r0512 - o/w instruments ranking pari passu with ordinary shares",IF(OR(ISNUMBER(SEARCH("ATLANTES",I182)),ISNUMBER(SEARCH("AZOR",I182)),ISNUMBER(SEARCH("HIPOTOTTA",I182)))=TRUE,"r0120 - Secured liabilities - collateralized part (BRRD art. 44/2/b)",IF(OR('Intragroup liabilities'!F176="P_27.1",'Intragroup liabilities'!F176="P_27.2",'Intragroup liabilities'!F176="P_24"),"r0390 - Non-financial liabilities",IF('Intragroup liabilities'!F176="P_30.1","r0170 - Employee liabilities (BRRD art. 44/2/g/i)",IF('Intragroup liabilities'!F176="P_30.3","r0390 - Non-financial liabilities",IF('Intragroup liabilities'!F176="C_36","r0511 - o/w capital instruments/share capital",IF(AND('Intragroup liabilities'!F176="P_20",IFERROR(VLOOKUP('Intragroup liabilities'!I176,'Auxiliar 210'!$B$18:$B$20,1,FALSE),0)&lt;&gt;0),"r0210 - Liabilities towards other entities of the resolution group (BRRD art. 44/2/h)",IF(AND('Intragroup liabilities'!F176="P_21",IFERROR(VLOOKUP('Intragroup liabilities'!I176,'Auxiliar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2" s="10" t="s">
        <v>153</v>
      </c>
      <c r="G182" s="10" t="str">
        <f t="shared" si="16"/>
        <v>Rank 20 - Ranking in insolvency (master scale)</v>
      </c>
      <c r="H182" s="10" t="s">
        <v>1447</v>
      </c>
      <c r="I182" s="10" t="s">
        <v>30</v>
      </c>
      <c r="J182" s="10" t="s">
        <v>164</v>
      </c>
      <c r="K182" s="10" t="s">
        <v>155</v>
      </c>
      <c r="L182" s="10" t="str">
        <f t="shared" si="17"/>
        <v>Sister</v>
      </c>
      <c r="M182" s="10" t="str">
        <f>IF(OR('Intragroup liabilities'!W176="x",'Intragroup liabilities'!W176="E"),"true","false")</f>
        <v>true</v>
      </c>
      <c r="N182" s="10" t="s">
        <v>470</v>
      </c>
      <c r="O182" s="10" t="s">
        <v>471</v>
      </c>
      <c r="P182" s="11">
        <v>26.84</v>
      </c>
      <c r="Q182" s="11">
        <f>IF('Intragroup liabilities'!E176="",0,'Intragroup liabilities'!E176)</f>
        <v>0</v>
      </c>
      <c r="R182" s="10" t="str">
        <f>+IF('Intragroup liabilities'!C176="EURO","Euro",IF('Intragroup liabilities'!C176="LIBRA INGLESA"," US Dollar",""))</f>
        <v>Euro</v>
      </c>
      <c r="S182" s="10" t="str">
        <f>IF(OR('Intragroup liabilities'!F176="P_20",'Intragroup liabilities'!F176="P_21"),'Intragroup liabilities'!M176,CONCATENATE(RIGHT('Intragroup liabilities'!T176,4),"-",LEFT(RIGHT('Intragroup liabilities'!T176,7),2),"-",LEFT('Intragroup liabilities'!T176,2)))</f>
        <v>--</v>
      </c>
      <c r="T182" s="20" t="str">
        <f t="shared" si="18"/>
        <v/>
      </c>
      <c r="U182" s="20" t="str">
        <f>IF(OR('Intragroup liabilities'!F176="P_20",'Intragroup liabilities'!F176="P_21"),'T 03.01'!T182,CONCATENATE(RIGHT('Intragroup liabilities'!U176,4),"-",LEFT(RIGHT('Intragroup liabilities'!U176,7),2),"-",LEFT('Intragroup liabilities'!U176,2)))</f>
        <v>--</v>
      </c>
      <c r="V182" s="10" t="str">
        <f t="shared" si="19"/>
        <v>Secured</v>
      </c>
      <c r="W182" s="10">
        <v>0</v>
      </c>
      <c r="X182" s="10" t="s">
        <v>83</v>
      </c>
      <c r="Y182" s="10" t="str">
        <f t="shared" si="20"/>
        <v>Non-structured/Vanilla</v>
      </c>
      <c r="Z182" s="10"/>
      <c r="AA182" s="10" t="str">
        <f>IF('Intragroup liabilities'!Q176="GF2","Grandfathered T2",IF('Intragroup liabilities'!Q176="CET1","CET1","No"))</f>
        <v>No</v>
      </c>
      <c r="AB182" s="10">
        <f>IF('Intragroup liabilities'!R176="",0,'Intragroup liabilities'!R176)</f>
        <v>0</v>
      </c>
      <c r="AC182"/>
    </row>
    <row r="183" spans="3:29" ht="35.25" thickBot="1" x14ac:dyDescent="0.5">
      <c r="C183" s="17">
        <f t="shared" si="15"/>
        <v>999</v>
      </c>
      <c r="D183" s="18">
        <f t="shared" si="21"/>
        <v>176</v>
      </c>
      <c r="E183" s="10" t="str">
        <f>IF(AND(I183="SANTANDER TOTTA, SGPS, SA",'Intragroup liabilities'!F177="P_22"),"r0531 - o/w (part of) subordinated liabilities recognised as own funds",IF(AND(I183="Totta Seguros - Comp. Seg. Vida, SA.",'Intragroup liabilities'!F177="P_22"),"r0350 - Structured notes",IF(AND(AA183&lt;&gt;"No",'Intragroup liabilities'!F177="P_23"),"r0531 - o/w (part of) subordinated liabilities recognised as own funds",IF(AND(AA183="No",'Intragroup liabilities'!F177="P_23"),"r0120 - Secured liabilities - collateralized part (BRRD art. 44/2/b)",IF('Intragroup liabilities'!F177="C_31","r0511 - o/w capital instruments/share capital",IF('Intragroup liabilities'!F177="C_32","r0511 - o/w capital instruments/share capital",IF('Intragroup liabilities'!F177="C_33","r0512 - o/w instruments ranking pari passu with ordinary shares",IF(OR(ISNUMBER(SEARCH("ATLANTES",I183)),ISNUMBER(SEARCH("AZOR",I183)),ISNUMBER(SEARCH("HIPOTOTTA",I183)))=TRUE,"r0120 - Secured liabilities - collateralized part (BRRD art. 44/2/b)",IF(OR('Intragroup liabilities'!F177="P_27.1",'Intragroup liabilities'!F177="P_27.2",'Intragroup liabilities'!F177="P_24"),"r0390 - Non-financial liabilities",IF('Intragroup liabilities'!F177="P_30.1","r0170 - Employee liabilities (BRRD art. 44/2/g/i)",IF('Intragroup liabilities'!F177="P_30.3","r0390 - Non-financial liabilities",IF('Intragroup liabilities'!F177="C_36","r0511 - o/w capital instruments/share capital",IF(AND('Intragroup liabilities'!F177="P_20",IFERROR(VLOOKUP('Intragroup liabilities'!I177,'Auxiliar 210'!$B$18:$B$20,1,FALSE),0)&lt;&gt;0),"r0210 - Liabilities towards other entities of the resolution group (BRRD art. 44/2/h)",IF(AND('Intragroup liabilities'!F177="P_21",IFERROR(VLOOKUP('Intragroup liabilities'!I177,'Auxiliar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3" s="10" t="s">
        <v>153</v>
      </c>
      <c r="G183" s="10" t="str">
        <f t="shared" si="16"/>
        <v>Rank 20 - Ranking in insolvency (master scale)</v>
      </c>
      <c r="H183" s="10" t="s">
        <v>1511</v>
      </c>
      <c r="I183" s="10" t="s">
        <v>30</v>
      </c>
      <c r="J183" s="10" t="s">
        <v>164</v>
      </c>
      <c r="K183" s="10" t="s">
        <v>155</v>
      </c>
      <c r="L183" s="10" t="str">
        <f t="shared" si="17"/>
        <v>Sister</v>
      </c>
      <c r="M183" s="10" t="str">
        <f>IF(OR('Intragroup liabilities'!W177="x",'Intragroup liabilities'!W177="E"),"true","false")</f>
        <v>true</v>
      </c>
      <c r="N183" s="10" t="s">
        <v>470</v>
      </c>
      <c r="O183" s="10" t="s">
        <v>471</v>
      </c>
      <c r="P183" s="11">
        <v>0</v>
      </c>
      <c r="Q183" s="11">
        <f>IF('Intragroup liabilities'!E177="",0,'Intragroup liabilities'!E177)</f>
        <v>0.37</v>
      </c>
      <c r="R183" s="10" t="str">
        <f>+IF('Intragroup liabilities'!C177="EURO","Euro",IF('Intragroup liabilities'!C177="LIBRA INGLESA"," US Dollar",""))</f>
        <v>Euro</v>
      </c>
      <c r="S183" s="10" t="str">
        <f>IF(OR('Intragroup liabilities'!F177="P_20",'Intragroup liabilities'!F177="P_21"),'Intragroup liabilities'!M177,CONCATENATE(RIGHT('Intragroup liabilities'!T177,4),"-",LEFT(RIGHT('Intragroup liabilities'!T177,7),2),"-",LEFT('Intragroup liabilities'!T177,2)))</f>
        <v>--</v>
      </c>
      <c r="T183" s="20" t="str">
        <f t="shared" si="18"/>
        <v/>
      </c>
      <c r="U183" s="20" t="str">
        <f>IF(OR('Intragroup liabilities'!F177="P_20",'Intragroup liabilities'!F177="P_21"),'T 03.01'!T183,CONCATENATE(RIGHT('Intragroup liabilities'!U177,4),"-",LEFT(RIGHT('Intragroup liabilities'!U177,7),2),"-",LEFT('Intragroup liabilities'!U177,2)))</f>
        <v>--</v>
      </c>
      <c r="V183" s="10" t="str">
        <f t="shared" si="19"/>
        <v>Secured</v>
      </c>
      <c r="W183" s="10">
        <v>0</v>
      </c>
      <c r="X183" s="10" t="s">
        <v>83</v>
      </c>
      <c r="Y183" s="10" t="str">
        <f t="shared" si="20"/>
        <v>Non-structured/Vanilla</v>
      </c>
      <c r="Z183" s="10"/>
      <c r="AA183" s="10" t="str">
        <f>IF('Intragroup liabilities'!Q177="GF2","Grandfathered T2",IF('Intragroup liabilities'!Q177="CET1","CET1","No"))</f>
        <v>No</v>
      </c>
      <c r="AB183" s="10">
        <f>IF('Intragroup liabilities'!R177="",0,'Intragroup liabilities'!R177)</f>
        <v>0</v>
      </c>
      <c r="AC183"/>
    </row>
    <row r="184" spans="3:29" ht="35.25" thickBot="1" x14ac:dyDescent="0.5">
      <c r="C184" s="17">
        <f t="shared" si="15"/>
        <v>999</v>
      </c>
      <c r="D184" s="18">
        <f t="shared" si="21"/>
        <v>177</v>
      </c>
      <c r="E184" s="10" t="str">
        <f>IF(AND(I184="SANTANDER TOTTA, SGPS, SA",'Intragroup liabilities'!F178="P_22"),"r0531 - o/w (part of) subordinated liabilities recognised as own funds",IF(AND(I184="Totta Seguros - Comp. Seg. Vida, SA.",'Intragroup liabilities'!F178="P_22"),"r0350 - Structured notes",IF(AND(AA184&lt;&gt;"No",'Intragroup liabilities'!F178="P_23"),"r0531 - o/w (part of) subordinated liabilities recognised as own funds",IF(AND(AA184="No",'Intragroup liabilities'!F178="P_23"),"r0120 - Secured liabilities - collateralized part (BRRD art. 44/2/b)",IF('Intragroup liabilities'!F178="C_31","r0511 - o/w capital instruments/share capital",IF('Intragroup liabilities'!F178="C_32","r0511 - o/w capital instruments/share capital",IF('Intragroup liabilities'!F178="C_33","r0512 - o/w instruments ranking pari passu with ordinary shares",IF(OR(ISNUMBER(SEARCH("ATLANTES",I184)),ISNUMBER(SEARCH("AZOR",I184)),ISNUMBER(SEARCH("HIPOTOTTA",I184)))=TRUE,"r0120 - Secured liabilities - collateralized part (BRRD art. 44/2/b)",IF(OR('Intragroup liabilities'!F178="P_27.1",'Intragroup liabilities'!F178="P_27.2",'Intragroup liabilities'!F178="P_24"),"r0390 - Non-financial liabilities",IF('Intragroup liabilities'!F178="P_30.1","r0170 - Employee liabilities (BRRD art. 44/2/g/i)",IF('Intragroup liabilities'!F178="P_30.3","r0390 - Non-financial liabilities",IF('Intragroup liabilities'!F178="C_36","r0511 - o/w capital instruments/share capital",IF(AND('Intragroup liabilities'!F178="P_20",IFERROR(VLOOKUP('Intragroup liabilities'!I178,'Auxiliar 210'!$B$18:$B$20,1,FALSE),0)&lt;&gt;0),"r0210 - Liabilities towards other entities of the resolution group (BRRD art. 44/2/h)",IF(AND('Intragroup liabilities'!F178="P_21",IFERROR(VLOOKUP('Intragroup liabilities'!I178,'Auxiliar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4" s="10" t="s">
        <v>153</v>
      </c>
      <c r="G184" s="10" t="str">
        <f t="shared" si="16"/>
        <v>Rank 20 - Ranking in insolvency (master scale)</v>
      </c>
      <c r="H184" s="10" t="s">
        <v>232</v>
      </c>
      <c r="I184" s="10" t="s">
        <v>73</v>
      </c>
      <c r="J184" s="10" t="s">
        <v>167</v>
      </c>
      <c r="K184" s="10" t="s">
        <v>155</v>
      </c>
      <c r="L184" s="10" t="str">
        <f t="shared" si="17"/>
        <v>Sister</v>
      </c>
      <c r="M184" s="10" t="str">
        <f>IF(OR('Intragroup liabilities'!W178="x",'Intragroup liabilities'!W178="E"),"true","false")</f>
        <v>true</v>
      </c>
      <c r="N184" s="10" t="s">
        <v>470</v>
      </c>
      <c r="O184" s="10" t="s">
        <v>471</v>
      </c>
      <c r="P184" s="11">
        <v>231382.17</v>
      </c>
      <c r="Q184" s="11">
        <f>IF('Intragroup liabilities'!E178="",0,'Intragroup liabilities'!E178)</f>
        <v>521.44000000000005</v>
      </c>
      <c r="R184" s="10" t="str">
        <f>+IF('Intragroup liabilities'!C178="EURO","Euro",IF('Intragroup liabilities'!C178="LIBRA INGLESA"," US Dollar",""))</f>
        <v>Euro</v>
      </c>
      <c r="S184" s="10" t="str">
        <f>IF(OR('Intragroup liabilities'!F178="P_20",'Intragroup liabilities'!F178="P_21"),'Intragroup liabilities'!M178,CONCATENATE(RIGHT('Intragroup liabilities'!T178,4),"-",LEFT(RIGHT('Intragroup liabilities'!T178,7),2),"-",LEFT('Intragroup liabilities'!T178,2)))</f>
        <v>--</v>
      </c>
      <c r="T184" s="20" t="str">
        <f t="shared" si="18"/>
        <v/>
      </c>
      <c r="U184" s="20" t="str">
        <f>IF(OR('Intragroup liabilities'!F178="P_20",'Intragroup liabilities'!F178="P_21"),'T 03.01'!T184,CONCATENATE(RIGHT('Intragroup liabilities'!U178,4),"-",LEFT(RIGHT('Intragroup liabilities'!U178,7),2),"-",LEFT('Intragroup liabilities'!U178,2)))</f>
        <v>--</v>
      </c>
      <c r="V184" s="10" t="str">
        <f t="shared" si="19"/>
        <v>Secured</v>
      </c>
      <c r="W184" s="10">
        <v>0</v>
      </c>
      <c r="X184" s="10" t="s">
        <v>83</v>
      </c>
      <c r="Y184" s="10" t="str">
        <f t="shared" si="20"/>
        <v>Non-structured/Vanilla</v>
      </c>
      <c r="Z184" s="10"/>
      <c r="AA184" s="10" t="str">
        <f>IF('Intragroup liabilities'!Q178="GF2","Grandfathered T2",IF('Intragroup liabilities'!Q178="CET1","CET1","No"))</f>
        <v>No</v>
      </c>
      <c r="AB184" s="10">
        <f>IF('Intragroup liabilities'!R178="",0,'Intragroup liabilities'!R178)</f>
        <v>0</v>
      </c>
      <c r="AC184"/>
    </row>
    <row r="185" spans="3:29" ht="35.25" thickBot="1" x14ac:dyDescent="0.5">
      <c r="C185" s="17">
        <f t="shared" si="15"/>
        <v>999</v>
      </c>
      <c r="D185" s="18">
        <f t="shared" si="21"/>
        <v>178</v>
      </c>
      <c r="E185" s="10" t="str">
        <f>IF(AND(I185="SANTANDER TOTTA, SGPS, SA",'Intragroup liabilities'!F179="P_22"),"r0531 - o/w (part of) subordinated liabilities recognised as own funds",IF(AND(I185="Totta Seguros - Comp. Seg. Vida, SA.",'Intragroup liabilities'!F179="P_22"),"r0350 - Structured notes",IF(AND(AA185&lt;&gt;"No",'Intragroup liabilities'!F179="P_23"),"r0531 - o/w (part of) subordinated liabilities recognised as own funds",IF(AND(AA185="No",'Intragroup liabilities'!F179="P_23"),"r0120 - Secured liabilities - collateralized part (BRRD art. 44/2/b)",IF('Intragroup liabilities'!F179="C_31","r0511 - o/w capital instruments/share capital",IF('Intragroup liabilities'!F179="C_32","r0511 - o/w capital instruments/share capital",IF('Intragroup liabilities'!F179="C_33","r0512 - o/w instruments ranking pari passu with ordinary shares",IF(OR(ISNUMBER(SEARCH("ATLANTES",I185)),ISNUMBER(SEARCH("AZOR",I185)),ISNUMBER(SEARCH("HIPOTOTTA",I185)))=TRUE,"r0120 - Secured liabilities - collateralized part (BRRD art. 44/2/b)",IF(OR('Intragroup liabilities'!F179="P_27.1",'Intragroup liabilities'!F179="P_27.2",'Intragroup liabilities'!F179="P_24"),"r0390 - Non-financial liabilities",IF('Intragroup liabilities'!F179="P_30.1","r0170 - Employee liabilities (BRRD art. 44/2/g/i)",IF('Intragroup liabilities'!F179="P_30.3","r0390 - Non-financial liabilities",IF('Intragroup liabilities'!F179="C_36","r0511 - o/w capital instruments/share capital",IF(AND('Intragroup liabilities'!F179="P_20",IFERROR(VLOOKUP('Intragroup liabilities'!I179,'Auxiliar 210'!$B$18:$B$20,1,FALSE),0)&lt;&gt;0),"r0210 - Liabilities towards other entities of the resolution group (BRRD art. 44/2/h)",IF(AND('Intragroup liabilities'!F179="P_21",IFERROR(VLOOKUP('Intragroup liabilities'!I179,'Auxiliar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5" s="10" t="s">
        <v>153</v>
      </c>
      <c r="G185" s="10" t="str">
        <f t="shared" si="16"/>
        <v>Rank 20 - Ranking in insolvency (master scale)</v>
      </c>
      <c r="H185" s="10" t="s">
        <v>1512</v>
      </c>
      <c r="I185" s="10" t="s">
        <v>30</v>
      </c>
      <c r="J185" s="10" t="s">
        <v>164</v>
      </c>
      <c r="K185" s="10" t="s">
        <v>155</v>
      </c>
      <c r="L185" s="10" t="str">
        <f t="shared" si="17"/>
        <v>Sister</v>
      </c>
      <c r="M185" s="10" t="str">
        <f>IF(OR('Intragroup liabilities'!W179="x",'Intragroup liabilities'!W179="E"),"true","false")</f>
        <v>true</v>
      </c>
      <c r="N185" s="10" t="s">
        <v>470</v>
      </c>
      <c r="O185" s="10" t="s">
        <v>471</v>
      </c>
      <c r="P185" s="11">
        <v>0</v>
      </c>
      <c r="Q185" s="11">
        <f>IF('Intragroup liabilities'!E179="",0,'Intragroup liabilities'!E179)</f>
        <v>56.77</v>
      </c>
      <c r="R185" s="10" t="str">
        <f>+IF('Intragroup liabilities'!C179="EURO","Euro",IF('Intragroup liabilities'!C179="LIBRA INGLESA"," US Dollar",""))</f>
        <v>Euro</v>
      </c>
      <c r="S185" s="10" t="str">
        <f>IF(OR('Intragroup liabilities'!F179="P_20",'Intragroup liabilities'!F179="P_21"),'Intragroup liabilities'!M179,CONCATENATE(RIGHT('Intragroup liabilities'!T179,4),"-",LEFT(RIGHT('Intragroup liabilities'!T179,7),2),"-",LEFT('Intragroup liabilities'!T179,2)))</f>
        <v>--</v>
      </c>
      <c r="T185" s="20" t="str">
        <f t="shared" si="18"/>
        <v/>
      </c>
      <c r="U185" s="20" t="str">
        <f>IF(OR('Intragroup liabilities'!F179="P_20",'Intragroup liabilities'!F179="P_21"),'T 03.01'!T185,CONCATENATE(RIGHT('Intragroup liabilities'!U179,4),"-",LEFT(RIGHT('Intragroup liabilities'!U179,7),2),"-",LEFT('Intragroup liabilities'!U179,2)))</f>
        <v>--</v>
      </c>
      <c r="V185" s="10" t="str">
        <f t="shared" si="19"/>
        <v>Secured</v>
      </c>
      <c r="W185" s="10">
        <v>0</v>
      </c>
      <c r="X185" s="10" t="s">
        <v>83</v>
      </c>
      <c r="Y185" s="10" t="str">
        <f t="shared" si="20"/>
        <v>Non-structured/Vanilla</v>
      </c>
      <c r="Z185" s="10"/>
      <c r="AA185" s="10" t="str">
        <f>IF('Intragroup liabilities'!Q179="GF2","Grandfathered T2",IF('Intragroup liabilities'!Q179="CET1","CET1","No"))</f>
        <v>No</v>
      </c>
      <c r="AB185" s="10">
        <f>IF('Intragroup liabilities'!R179="",0,'Intragroup liabilities'!R179)</f>
        <v>0</v>
      </c>
      <c r="AC185"/>
    </row>
    <row r="186" spans="3:29" ht="35.25" thickBot="1" x14ac:dyDescent="0.5">
      <c r="C186" s="17">
        <f t="shared" si="15"/>
        <v>999</v>
      </c>
      <c r="D186" s="18">
        <f t="shared" si="21"/>
        <v>179</v>
      </c>
      <c r="E186" s="10" t="str">
        <f>IF(AND(I186="SANTANDER TOTTA, SGPS, SA",'Intragroup liabilities'!F180="P_22"),"r0531 - o/w (part of) subordinated liabilities recognised as own funds",IF(AND(I186="Totta Seguros - Comp. Seg. Vida, SA.",'Intragroup liabilities'!F180="P_22"),"r0350 - Structured notes",IF(AND(AA186&lt;&gt;"No",'Intragroup liabilities'!F180="P_23"),"r0531 - o/w (part of) subordinated liabilities recognised as own funds",IF(AND(AA186="No",'Intragroup liabilities'!F180="P_23"),"r0120 - Secured liabilities - collateralized part (BRRD art. 44/2/b)",IF('Intragroup liabilities'!F180="C_31","r0511 - o/w capital instruments/share capital",IF('Intragroup liabilities'!F180="C_32","r0511 - o/w capital instruments/share capital",IF('Intragroup liabilities'!F180="C_33","r0512 - o/w instruments ranking pari passu with ordinary shares",IF(OR(ISNUMBER(SEARCH("ATLANTES",I186)),ISNUMBER(SEARCH("AZOR",I186)),ISNUMBER(SEARCH("HIPOTOTTA",I186)))=TRUE,"r0120 - Secured liabilities - collateralized part (BRRD art. 44/2/b)",IF(OR('Intragroup liabilities'!F180="P_27.1",'Intragroup liabilities'!F180="P_27.2",'Intragroup liabilities'!F180="P_24"),"r0390 - Non-financial liabilities",IF('Intragroup liabilities'!F180="P_30.1","r0170 - Employee liabilities (BRRD art. 44/2/g/i)",IF('Intragroup liabilities'!F180="P_30.3","r0390 - Non-financial liabilities",IF('Intragroup liabilities'!F180="C_36","r0511 - o/w capital instruments/share capital",IF(AND('Intragroup liabilities'!F180="P_20",IFERROR(VLOOKUP('Intragroup liabilities'!I180,'Auxiliar 210'!$B$18:$B$20,1,FALSE),0)&lt;&gt;0),"r0210 - Liabilities towards other entities of the resolution group (BRRD art. 44/2/h)",IF(AND('Intragroup liabilities'!F180="P_21",IFERROR(VLOOKUP('Intragroup liabilities'!I180,'Auxiliar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6" s="10" t="s">
        <v>153</v>
      </c>
      <c r="G186" s="10" t="str">
        <f t="shared" si="16"/>
        <v>Rank 20 - Ranking in insolvency (master scale)</v>
      </c>
      <c r="H186" s="10" t="s">
        <v>163</v>
      </c>
      <c r="I186" s="10" t="s">
        <v>30</v>
      </c>
      <c r="J186" s="10" t="s">
        <v>164</v>
      </c>
      <c r="K186" s="10" t="s">
        <v>155</v>
      </c>
      <c r="L186" s="10" t="str">
        <f t="shared" si="17"/>
        <v>Sister</v>
      </c>
      <c r="M186" s="10" t="str">
        <f>IF(OR('Intragroup liabilities'!W180="x",'Intragroup liabilities'!W180="E"),"true","false")</f>
        <v>true</v>
      </c>
      <c r="N186" s="10" t="s">
        <v>470</v>
      </c>
      <c r="O186" s="10" t="s">
        <v>471</v>
      </c>
      <c r="P186" s="11">
        <v>1163402.1200000001</v>
      </c>
      <c r="Q186" s="11">
        <f>IF('Intragroup liabilities'!E180="",0,'Intragroup liabilities'!E180)</f>
        <v>2249.84</v>
      </c>
      <c r="R186" s="10" t="str">
        <f>+IF('Intragroup liabilities'!C180="EURO","Euro",IF('Intragroup liabilities'!C180="LIBRA INGLESA"," US Dollar",""))</f>
        <v>Euro</v>
      </c>
      <c r="S186" s="10" t="str">
        <f>IF(OR('Intragroup liabilities'!F180="P_20",'Intragroup liabilities'!F180="P_21"),'Intragroup liabilities'!M180,CONCATENATE(RIGHT('Intragroup liabilities'!T180,4),"-",LEFT(RIGHT('Intragroup liabilities'!T180,7),2),"-",LEFT('Intragroup liabilities'!T180,2)))</f>
        <v>--</v>
      </c>
      <c r="T186" s="20" t="str">
        <f t="shared" si="18"/>
        <v/>
      </c>
      <c r="U186" s="20" t="str">
        <f>IF(OR('Intragroup liabilities'!F180="P_20",'Intragroup liabilities'!F180="P_21"),'T 03.01'!T186,CONCATENATE(RIGHT('Intragroup liabilities'!U180,4),"-",LEFT(RIGHT('Intragroup liabilities'!U180,7),2),"-",LEFT('Intragroup liabilities'!U180,2)))</f>
        <v>--</v>
      </c>
      <c r="V186" s="10" t="str">
        <f t="shared" si="19"/>
        <v>Secured</v>
      </c>
      <c r="W186" s="10">
        <v>0</v>
      </c>
      <c r="X186" s="10" t="s">
        <v>83</v>
      </c>
      <c r="Y186" s="10" t="str">
        <f t="shared" si="20"/>
        <v>Non-structured/Vanilla</v>
      </c>
      <c r="Z186" s="10"/>
      <c r="AA186" s="10" t="str">
        <f>IF('Intragroup liabilities'!Q180="GF2","Grandfathered T2",IF('Intragroup liabilities'!Q180="CET1","CET1","No"))</f>
        <v>No</v>
      </c>
      <c r="AB186" s="10">
        <f>IF('Intragroup liabilities'!R180="",0,'Intragroup liabilities'!R180)</f>
        <v>0</v>
      </c>
      <c r="AC186"/>
    </row>
    <row r="187" spans="3:29" ht="35.25" thickBot="1" x14ac:dyDescent="0.5">
      <c r="C187" s="17">
        <f t="shared" si="15"/>
        <v>999</v>
      </c>
      <c r="D187" s="18">
        <f t="shared" si="21"/>
        <v>180</v>
      </c>
      <c r="E187" s="10" t="str">
        <f>IF(AND(I187="SANTANDER TOTTA, SGPS, SA",'Intragroup liabilities'!F181="P_22"),"r0531 - o/w (part of) subordinated liabilities recognised as own funds",IF(AND(I187="Totta Seguros - Comp. Seg. Vida, SA.",'Intragroup liabilities'!F181="P_22"),"r0350 - Structured notes",IF(AND(AA187&lt;&gt;"No",'Intragroup liabilities'!F181="P_23"),"r0531 - o/w (part of) subordinated liabilities recognised as own funds",IF(AND(AA187="No",'Intragroup liabilities'!F181="P_23"),"r0120 - Secured liabilities - collateralized part (BRRD art. 44/2/b)",IF('Intragroup liabilities'!F181="C_31","r0511 - o/w capital instruments/share capital",IF('Intragroup liabilities'!F181="C_32","r0511 - o/w capital instruments/share capital",IF('Intragroup liabilities'!F181="C_33","r0512 - o/w instruments ranking pari passu with ordinary shares",IF(OR(ISNUMBER(SEARCH("ATLANTES",I187)),ISNUMBER(SEARCH("AZOR",I187)),ISNUMBER(SEARCH("HIPOTOTTA",I187)))=TRUE,"r0120 - Secured liabilities - collateralized part (BRRD art. 44/2/b)",IF(OR('Intragroup liabilities'!F181="P_27.1",'Intragroup liabilities'!F181="P_27.2",'Intragroup liabilities'!F181="P_24"),"r0390 - Non-financial liabilities",IF('Intragroup liabilities'!F181="P_30.1","r0170 - Employee liabilities (BRRD art. 44/2/g/i)",IF('Intragroup liabilities'!F181="P_30.3","r0390 - Non-financial liabilities",IF('Intragroup liabilities'!F181="C_36","r0511 - o/w capital instruments/share capital",IF(AND('Intragroup liabilities'!F181="P_20",IFERROR(VLOOKUP('Intragroup liabilities'!I181,'Auxiliar 210'!$B$18:$B$20,1,FALSE),0)&lt;&gt;0),"r0210 - Liabilities towards other entities of the resolution group (BRRD art. 44/2/h)",IF(AND('Intragroup liabilities'!F181="P_21",IFERROR(VLOOKUP('Intragroup liabilities'!I181,'Auxiliar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7" s="10" t="s">
        <v>153</v>
      </c>
      <c r="G187" s="10" t="str">
        <f t="shared" si="16"/>
        <v>Rank 20 - Ranking in insolvency (master scale)</v>
      </c>
      <c r="H187" s="10" t="s">
        <v>1513</v>
      </c>
      <c r="I187" s="10" t="s">
        <v>30</v>
      </c>
      <c r="J187" s="10" t="s">
        <v>164</v>
      </c>
      <c r="K187" s="10" t="s">
        <v>155</v>
      </c>
      <c r="L187" s="10" t="str">
        <f t="shared" si="17"/>
        <v>Sister</v>
      </c>
      <c r="M187" s="10" t="str">
        <f>IF(OR('Intragroup liabilities'!W181="x",'Intragroup liabilities'!W181="E"),"true","false")</f>
        <v>true</v>
      </c>
      <c r="N187" s="10" t="s">
        <v>470</v>
      </c>
      <c r="O187" s="10" t="s">
        <v>471</v>
      </c>
      <c r="P187" s="11">
        <v>0</v>
      </c>
      <c r="Q187" s="11">
        <f>IF('Intragroup liabilities'!E181="",0,'Intragroup liabilities'!E181)</f>
        <v>7.38</v>
      </c>
      <c r="R187" s="10" t="str">
        <f>+IF('Intragroup liabilities'!C181="EURO","Euro",IF('Intragroup liabilities'!C181="LIBRA INGLESA"," US Dollar",""))</f>
        <v>Euro</v>
      </c>
      <c r="S187" s="10" t="str">
        <f>IF(OR('Intragroup liabilities'!F181="P_20",'Intragroup liabilities'!F181="P_21"),'Intragroup liabilities'!M181,CONCATENATE(RIGHT('Intragroup liabilities'!T181,4),"-",LEFT(RIGHT('Intragroup liabilities'!T181,7),2),"-",LEFT('Intragroup liabilities'!T181,2)))</f>
        <v>--</v>
      </c>
      <c r="T187" s="20" t="str">
        <f t="shared" si="18"/>
        <v/>
      </c>
      <c r="U187" s="20" t="str">
        <f>IF(OR('Intragroup liabilities'!F181="P_20",'Intragroup liabilities'!F181="P_21"),'T 03.01'!T187,CONCATENATE(RIGHT('Intragroup liabilities'!U181,4),"-",LEFT(RIGHT('Intragroup liabilities'!U181,7),2),"-",LEFT('Intragroup liabilities'!U181,2)))</f>
        <v>--</v>
      </c>
      <c r="V187" s="10" t="str">
        <f t="shared" si="19"/>
        <v>Secured</v>
      </c>
      <c r="W187" s="10">
        <v>0</v>
      </c>
      <c r="X187" s="10" t="s">
        <v>83</v>
      </c>
      <c r="Y187" s="10" t="str">
        <f t="shared" si="20"/>
        <v>Non-structured/Vanilla</v>
      </c>
      <c r="Z187" s="10"/>
      <c r="AA187" s="10" t="str">
        <f>IF('Intragroup liabilities'!Q181="GF2","Grandfathered T2",IF('Intragroup liabilities'!Q181="CET1","CET1","No"))</f>
        <v>No</v>
      </c>
      <c r="AB187" s="10">
        <f>IF('Intragroup liabilities'!R181="",0,'Intragroup liabilities'!R181)</f>
        <v>0</v>
      </c>
      <c r="AC187"/>
    </row>
    <row r="188" spans="3:29" ht="35.25" thickBot="1" x14ac:dyDescent="0.5">
      <c r="C188" s="17">
        <f t="shared" si="15"/>
        <v>999</v>
      </c>
      <c r="D188" s="18">
        <f t="shared" si="21"/>
        <v>181</v>
      </c>
      <c r="E188" s="10" t="str">
        <f>IF(AND(I188="SANTANDER TOTTA, SGPS, SA",'Intragroup liabilities'!F182="P_22"),"r0531 - o/w (part of) subordinated liabilities recognised as own funds",IF(AND(I188="Totta Seguros - Comp. Seg. Vida, SA.",'Intragroup liabilities'!F182="P_22"),"r0350 - Structured notes",IF(AND(AA188&lt;&gt;"No",'Intragroup liabilities'!F182="P_23"),"r0531 - o/w (part of) subordinated liabilities recognised as own funds",IF(AND(AA188="No",'Intragroup liabilities'!F182="P_23"),"r0120 - Secured liabilities - collateralized part (BRRD art. 44/2/b)",IF('Intragroup liabilities'!F182="C_31","r0511 - o/w capital instruments/share capital",IF('Intragroup liabilities'!F182="C_32","r0511 - o/w capital instruments/share capital",IF('Intragroup liabilities'!F182="C_33","r0512 - o/w instruments ranking pari passu with ordinary shares",IF(OR(ISNUMBER(SEARCH("ATLANTES",I188)),ISNUMBER(SEARCH("AZOR",I188)),ISNUMBER(SEARCH("HIPOTOTTA",I188)))=TRUE,"r0120 - Secured liabilities - collateralized part (BRRD art. 44/2/b)",IF(OR('Intragroup liabilities'!F182="P_27.1",'Intragroup liabilities'!F182="P_27.2",'Intragroup liabilities'!F182="P_24"),"r0390 - Non-financial liabilities",IF('Intragroup liabilities'!F182="P_30.1","r0170 - Employee liabilities (BRRD art. 44/2/g/i)",IF('Intragroup liabilities'!F182="P_30.3","r0390 - Non-financial liabilities",IF('Intragroup liabilities'!F182="C_36","r0511 - o/w capital instruments/share capital",IF(AND('Intragroup liabilities'!F182="P_20",IFERROR(VLOOKUP('Intragroup liabilities'!I182,'Auxiliar 210'!$B$18:$B$20,1,FALSE),0)&lt;&gt;0),"r0210 - Liabilities towards other entities of the resolution group (BRRD art. 44/2/h)",IF(AND('Intragroup liabilities'!F182="P_21",IFERROR(VLOOKUP('Intragroup liabilities'!I182,'Auxiliar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8" s="10" t="s">
        <v>153</v>
      </c>
      <c r="G188" s="10" t="str">
        <f t="shared" si="16"/>
        <v>Rank 20 - Ranking in insolvency (master scale)</v>
      </c>
      <c r="H188" s="10" t="s">
        <v>234</v>
      </c>
      <c r="I188" s="10" t="s">
        <v>73</v>
      </c>
      <c r="J188" s="10" t="s">
        <v>167</v>
      </c>
      <c r="K188" s="10" t="s">
        <v>155</v>
      </c>
      <c r="L188" s="10" t="str">
        <f t="shared" si="17"/>
        <v>Sister</v>
      </c>
      <c r="M188" s="10" t="str">
        <f>IF(OR('Intragroup liabilities'!W182="x",'Intragroup liabilities'!W182="E"),"true","false")</f>
        <v>true</v>
      </c>
      <c r="N188" s="10" t="s">
        <v>470</v>
      </c>
      <c r="O188" s="10" t="s">
        <v>471</v>
      </c>
      <c r="P188" s="11">
        <v>80409.95</v>
      </c>
      <c r="Q188" s="11">
        <f>IF('Intragroup liabilities'!E182="",0,'Intragroup liabilities'!E182)</f>
        <v>159.28</v>
      </c>
      <c r="R188" s="10" t="str">
        <f>+IF('Intragroup liabilities'!C182="EURO","Euro",IF('Intragroup liabilities'!C182="LIBRA INGLESA"," US Dollar",""))</f>
        <v>Euro</v>
      </c>
      <c r="S188" s="10" t="str">
        <f>IF(OR('Intragroup liabilities'!F182="P_20",'Intragroup liabilities'!F182="P_21"),'Intragroup liabilities'!M182,CONCATENATE(RIGHT('Intragroup liabilities'!T182,4),"-",LEFT(RIGHT('Intragroup liabilities'!T182,7),2),"-",LEFT('Intragroup liabilities'!T182,2)))</f>
        <v>--</v>
      </c>
      <c r="T188" s="20" t="str">
        <f t="shared" si="18"/>
        <v/>
      </c>
      <c r="U188" s="20" t="str">
        <f>IF(OR('Intragroup liabilities'!F182="P_20",'Intragroup liabilities'!F182="P_21"),'T 03.01'!T188,CONCATENATE(RIGHT('Intragroup liabilities'!U182,4),"-",LEFT(RIGHT('Intragroup liabilities'!U182,7),2),"-",LEFT('Intragroup liabilities'!U182,2)))</f>
        <v>--</v>
      </c>
      <c r="V188" s="10" t="str">
        <f t="shared" si="19"/>
        <v>Secured</v>
      </c>
      <c r="W188" s="10">
        <v>0</v>
      </c>
      <c r="X188" s="10" t="s">
        <v>83</v>
      </c>
      <c r="Y188" s="10" t="str">
        <f t="shared" si="20"/>
        <v>Non-structured/Vanilla</v>
      </c>
      <c r="Z188" s="10"/>
      <c r="AA188" s="10" t="str">
        <f>IF('Intragroup liabilities'!Q182="GF2","Grandfathered T2",IF('Intragroup liabilities'!Q182="CET1","CET1","No"))</f>
        <v>No</v>
      </c>
      <c r="AB188" s="10">
        <f>IF('Intragroup liabilities'!R182="",0,'Intragroup liabilities'!R182)</f>
        <v>0</v>
      </c>
      <c r="AC188"/>
    </row>
    <row r="189" spans="3:29" ht="35.25" thickBot="1" x14ac:dyDescent="0.5">
      <c r="C189" s="17">
        <f t="shared" si="15"/>
        <v>999</v>
      </c>
      <c r="D189" s="18">
        <f t="shared" si="21"/>
        <v>182</v>
      </c>
      <c r="E189" s="10" t="str">
        <f>IF(AND(I189="SANTANDER TOTTA, SGPS, SA",'Intragroup liabilities'!F183="P_22"),"r0531 - o/w (part of) subordinated liabilities recognised as own funds",IF(AND(I189="Totta Seguros - Comp. Seg. Vida, SA.",'Intragroup liabilities'!F183="P_22"),"r0350 - Structured notes",IF(AND(AA189&lt;&gt;"No",'Intragroup liabilities'!F183="P_23"),"r0531 - o/w (part of) subordinated liabilities recognised as own funds",IF(AND(AA189="No",'Intragroup liabilities'!F183="P_23"),"r0120 - Secured liabilities - collateralized part (BRRD art. 44/2/b)",IF('Intragroup liabilities'!F183="C_31","r0511 - o/w capital instruments/share capital",IF('Intragroup liabilities'!F183="C_32","r0511 - o/w capital instruments/share capital",IF('Intragroup liabilities'!F183="C_33","r0512 - o/w instruments ranking pari passu with ordinary shares",IF(OR(ISNUMBER(SEARCH("ATLANTES",I189)),ISNUMBER(SEARCH("AZOR",I189)),ISNUMBER(SEARCH("HIPOTOTTA",I189)))=TRUE,"r0120 - Secured liabilities - collateralized part (BRRD art. 44/2/b)",IF(OR('Intragroup liabilities'!F183="P_27.1",'Intragroup liabilities'!F183="P_27.2",'Intragroup liabilities'!F183="P_24"),"r0390 - Non-financial liabilities",IF('Intragroup liabilities'!F183="P_30.1","r0170 - Employee liabilities (BRRD art. 44/2/g/i)",IF('Intragroup liabilities'!F183="P_30.3","r0390 - Non-financial liabilities",IF('Intragroup liabilities'!F183="C_36","r0511 - o/w capital instruments/share capital",IF(AND('Intragroup liabilities'!F183="P_20",IFERROR(VLOOKUP('Intragroup liabilities'!I183,'Auxiliar 210'!$B$18:$B$20,1,FALSE),0)&lt;&gt;0),"r0210 - Liabilities towards other entities of the resolution group (BRRD art. 44/2/h)",IF(AND('Intragroup liabilities'!F183="P_21",IFERROR(VLOOKUP('Intragroup liabilities'!I183,'Auxiliar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89" s="10" t="s">
        <v>153</v>
      </c>
      <c r="G189" s="10" t="str">
        <f t="shared" si="16"/>
        <v>Rank 20 - Ranking in insolvency (master scale)</v>
      </c>
      <c r="H189" s="10" t="s">
        <v>215</v>
      </c>
      <c r="I189" s="10" t="s">
        <v>30</v>
      </c>
      <c r="J189" s="10" t="s">
        <v>164</v>
      </c>
      <c r="K189" s="10" t="s">
        <v>155</v>
      </c>
      <c r="L189" s="10" t="str">
        <f t="shared" si="17"/>
        <v>Sister</v>
      </c>
      <c r="M189" s="10" t="str">
        <f>IF(OR('Intragroup liabilities'!W183="x",'Intragroup liabilities'!W183="E"),"true","false")</f>
        <v>true</v>
      </c>
      <c r="N189" s="10" t="s">
        <v>470</v>
      </c>
      <c r="O189" s="10" t="s">
        <v>471</v>
      </c>
      <c r="P189" s="11">
        <v>1479721.77</v>
      </c>
      <c r="Q189" s="11">
        <f>IF('Intragroup liabilities'!E183="",0,'Intragroup liabilities'!E183)</f>
        <v>2453.92</v>
      </c>
      <c r="R189" s="10" t="str">
        <f>+IF('Intragroup liabilities'!C183="EURO","Euro",IF('Intragroup liabilities'!C183="LIBRA INGLESA"," US Dollar",""))</f>
        <v>Euro</v>
      </c>
      <c r="S189" s="10" t="str">
        <f>IF(OR('Intragroup liabilities'!F183="P_20",'Intragroup liabilities'!F183="P_21"),'Intragroup liabilities'!M183,CONCATENATE(RIGHT('Intragroup liabilities'!T183,4),"-",LEFT(RIGHT('Intragroup liabilities'!T183,7),2),"-",LEFT('Intragroup liabilities'!T183,2)))</f>
        <v>--</v>
      </c>
      <c r="T189" s="20" t="str">
        <f t="shared" si="18"/>
        <v/>
      </c>
      <c r="U189" s="20" t="str">
        <f>IF(OR('Intragroup liabilities'!F183="P_20",'Intragroup liabilities'!F183="P_21"),'T 03.01'!T189,CONCATENATE(RIGHT('Intragroup liabilities'!U183,4),"-",LEFT(RIGHT('Intragroup liabilities'!U183,7),2),"-",LEFT('Intragroup liabilities'!U183,2)))</f>
        <v>--</v>
      </c>
      <c r="V189" s="10" t="str">
        <f t="shared" si="19"/>
        <v>Secured</v>
      </c>
      <c r="W189" s="10">
        <v>0</v>
      </c>
      <c r="X189" s="10" t="s">
        <v>83</v>
      </c>
      <c r="Y189" s="10" t="str">
        <f t="shared" si="20"/>
        <v>Non-structured/Vanilla</v>
      </c>
      <c r="Z189" s="10"/>
      <c r="AA189" s="10" t="str">
        <f>IF('Intragroup liabilities'!Q183="GF2","Grandfathered T2",IF('Intragroup liabilities'!Q183="CET1","CET1","No"))</f>
        <v>No</v>
      </c>
      <c r="AB189" s="10">
        <f>IF('Intragroup liabilities'!R183="",0,'Intragroup liabilities'!R183)</f>
        <v>0</v>
      </c>
      <c r="AC189"/>
    </row>
    <row r="190" spans="3:29" ht="35.25" thickBot="1" x14ac:dyDescent="0.5">
      <c r="C190" s="17">
        <f t="shared" si="15"/>
        <v>999</v>
      </c>
      <c r="D190" s="18">
        <f t="shared" si="21"/>
        <v>183</v>
      </c>
      <c r="E190" s="10" t="str">
        <f>IF(AND(I190="SANTANDER TOTTA, SGPS, SA",'Intragroup liabilities'!F184="P_22"),"r0531 - o/w (part of) subordinated liabilities recognised as own funds",IF(AND(I190="Totta Seguros - Comp. Seg. Vida, SA.",'Intragroup liabilities'!F184="P_22"),"r0350 - Structured notes",IF(AND(AA190&lt;&gt;"No",'Intragroup liabilities'!F184="P_23"),"r0531 - o/w (part of) subordinated liabilities recognised as own funds",IF(AND(AA190="No",'Intragroup liabilities'!F184="P_23"),"r0120 - Secured liabilities - collateralized part (BRRD art. 44/2/b)",IF('Intragroup liabilities'!F184="C_31","r0511 - o/w capital instruments/share capital",IF('Intragroup liabilities'!F184="C_32","r0511 - o/w capital instruments/share capital",IF('Intragroup liabilities'!F184="C_33","r0512 - o/w instruments ranking pari passu with ordinary shares",IF(OR(ISNUMBER(SEARCH("ATLANTES",I190)),ISNUMBER(SEARCH("AZOR",I190)),ISNUMBER(SEARCH("HIPOTOTTA",I190)))=TRUE,"r0120 - Secured liabilities - collateralized part (BRRD art. 44/2/b)",IF(OR('Intragroup liabilities'!F184="P_27.1",'Intragroup liabilities'!F184="P_27.2",'Intragroup liabilities'!F184="P_24"),"r0390 - Non-financial liabilities",IF('Intragroup liabilities'!F184="P_30.1","r0170 - Employee liabilities (BRRD art. 44/2/g/i)",IF('Intragroup liabilities'!F184="P_30.3","r0390 - Non-financial liabilities",IF('Intragroup liabilities'!F184="C_36","r0511 - o/w capital instruments/share capital",IF(AND('Intragroup liabilities'!F184="P_20",IFERROR(VLOOKUP('Intragroup liabilities'!I184,'Auxiliar 210'!$B$18:$B$20,1,FALSE),0)&lt;&gt;0),"r0210 - Liabilities towards other entities of the resolution group (BRRD art. 44/2/h)",IF(AND('Intragroup liabilities'!F184="P_21",IFERROR(VLOOKUP('Intragroup liabilities'!I184,'Auxiliar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0" s="10" t="s">
        <v>153</v>
      </c>
      <c r="G190" s="10" t="str">
        <f t="shared" si="16"/>
        <v>Rank 20 - Ranking in insolvency (master scale)</v>
      </c>
      <c r="H190" s="10" t="s">
        <v>202</v>
      </c>
      <c r="I190" s="10" t="s">
        <v>30</v>
      </c>
      <c r="J190" s="10" t="s">
        <v>164</v>
      </c>
      <c r="K190" s="10" t="s">
        <v>155</v>
      </c>
      <c r="L190" s="10" t="str">
        <f t="shared" si="17"/>
        <v>Sister</v>
      </c>
      <c r="M190" s="10" t="str">
        <f>IF(OR('Intragroup liabilities'!W184="x",'Intragroup liabilities'!W184="E"),"true","false")</f>
        <v>true</v>
      </c>
      <c r="N190" s="10" t="s">
        <v>470</v>
      </c>
      <c r="O190" s="10" t="s">
        <v>471</v>
      </c>
      <c r="P190" s="11">
        <v>800296.13</v>
      </c>
      <c r="Q190" s="11">
        <f>IF('Intragroup liabilities'!E184="",0,'Intragroup liabilities'!E184)</f>
        <v>1042.9000000000001</v>
      </c>
      <c r="R190" s="10" t="str">
        <f>+IF('Intragroup liabilities'!C184="EURO","Euro",IF('Intragroup liabilities'!C184="LIBRA INGLESA"," US Dollar",""))</f>
        <v>Euro</v>
      </c>
      <c r="S190" s="10" t="str">
        <f>IF(OR('Intragroup liabilities'!F184="P_20",'Intragroup liabilities'!F184="P_21"),'Intragroup liabilities'!M184,CONCATENATE(RIGHT('Intragroup liabilities'!T184,4),"-",LEFT(RIGHT('Intragroup liabilities'!T184,7),2),"-",LEFT('Intragroup liabilities'!T184,2)))</f>
        <v>--</v>
      </c>
      <c r="T190" s="20" t="str">
        <f t="shared" si="18"/>
        <v/>
      </c>
      <c r="U190" s="20" t="str">
        <f>IF(OR('Intragroup liabilities'!F184="P_20",'Intragroup liabilities'!F184="P_21"),'T 03.01'!T190,CONCATENATE(RIGHT('Intragroup liabilities'!U184,4),"-",LEFT(RIGHT('Intragroup liabilities'!U184,7),2),"-",LEFT('Intragroup liabilities'!U184,2)))</f>
        <v>--</v>
      </c>
      <c r="V190" s="10" t="str">
        <f t="shared" si="19"/>
        <v>Secured</v>
      </c>
      <c r="W190" s="10">
        <v>0</v>
      </c>
      <c r="X190" s="10" t="s">
        <v>83</v>
      </c>
      <c r="Y190" s="10" t="str">
        <f t="shared" si="20"/>
        <v>Non-structured/Vanilla</v>
      </c>
      <c r="Z190" s="10"/>
      <c r="AA190" s="10" t="str">
        <f>IF('Intragroup liabilities'!Q184="GF2","Grandfathered T2",IF('Intragroup liabilities'!Q184="CET1","CET1","No"))</f>
        <v>No</v>
      </c>
      <c r="AB190" s="10">
        <f>IF('Intragroup liabilities'!R184="",0,'Intragroup liabilities'!R184)</f>
        <v>0</v>
      </c>
      <c r="AC190"/>
    </row>
    <row r="191" spans="3:29" ht="35.25" thickBot="1" x14ac:dyDescent="0.5">
      <c r="C191" s="17">
        <f t="shared" si="15"/>
        <v>999</v>
      </c>
      <c r="D191" s="18">
        <f t="shared" si="21"/>
        <v>184</v>
      </c>
      <c r="E191" s="10" t="str">
        <f>IF(AND(I191="SANTANDER TOTTA, SGPS, SA",'Intragroup liabilities'!F185="P_22"),"r0531 - o/w (part of) subordinated liabilities recognised as own funds",IF(AND(I191="Totta Seguros - Comp. Seg. Vida, SA.",'Intragroup liabilities'!F185="P_22"),"r0350 - Structured notes",IF(AND(AA191&lt;&gt;"No",'Intragroup liabilities'!F185="P_23"),"r0531 - o/w (part of) subordinated liabilities recognised as own funds",IF(AND(AA191="No",'Intragroup liabilities'!F185="P_23"),"r0120 - Secured liabilities - collateralized part (BRRD art. 44/2/b)",IF('Intragroup liabilities'!F185="C_31","r0511 - o/w capital instruments/share capital",IF('Intragroup liabilities'!F185="C_32","r0511 - o/w capital instruments/share capital",IF('Intragroup liabilities'!F185="C_33","r0512 - o/w instruments ranking pari passu with ordinary shares",IF(OR(ISNUMBER(SEARCH("ATLANTES",I191)),ISNUMBER(SEARCH("AZOR",I191)),ISNUMBER(SEARCH("HIPOTOTTA",I191)))=TRUE,"r0120 - Secured liabilities - collateralized part (BRRD art. 44/2/b)",IF(OR('Intragroup liabilities'!F185="P_27.1",'Intragroup liabilities'!F185="P_27.2",'Intragroup liabilities'!F185="P_24"),"r0390 - Non-financial liabilities",IF('Intragroup liabilities'!F185="P_30.1","r0170 - Employee liabilities (BRRD art. 44/2/g/i)",IF('Intragroup liabilities'!F185="P_30.3","r0390 - Non-financial liabilities",IF('Intragroup liabilities'!F185="C_36","r0511 - o/w capital instruments/share capital",IF(AND('Intragroup liabilities'!F185="P_20",IFERROR(VLOOKUP('Intragroup liabilities'!I185,'Auxiliar 210'!$B$18:$B$20,1,FALSE),0)&lt;&gt;0),"r0210 - Liabilities towards other entities of the resolution group (BRRD art. 44/2/h)",IF(AND('Intragroup liabilities'!F185="P_21",IFERROR(VLOOKUP('Intragroup liabilities'!I185,'Auxiliar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" s="10" t="s">
        <v>153</v>
      </c>
      <c r="G191" s="10" t="str">
        <f t="shared" si="16"/>
        <v>Rank 20 - Ranking in insolvency (master scale)</v>
      </c>
      <c r="H191" s="10" t="s">
        <v>270</v>
      </c>
      <c r="I191" s="10" t="s">
        <v>74</v>
      </c>
      <c r="J191" s="10" t="s">
        <v>170</v>
      </c>
      <c r="K191" s="10" t="s">
        <v>155</v>
      </c>
      <c r="L191" s="10" t="str">
        <f t="shared" si="17"/>
        <v>Sister</v>
      </c>
      <c r="M191" s="10" t="str">
        <f>IF(OR('Intragroup liabilities'!W185="x",'Intragroup liabilities'!W185="E"),"true","false")</f>
        <v>true</v>
      </c>
      <c r="N191" s="10" t="s">
        <v>470</v>
      </c>
      <c r="O191" s="10" t="s">
        <v>471</v>
      </c>
      <c r="P191" s="11">
        <v>82119.98</v>
      </c>
      <c r="Q191" s="11">
        <f>IF('Intragroup liabilities'!E185="",0,'Intragroup liabilities'!E185)</f>
        <v>241.55</v>
      </c>
      <c r="R191" s="10" t="str">
        <f>+IF('Intragroup liabilities'!C185="EURO","Euro",IF('Intragroup liabilities'!C185="LIBRA INGLESA"," US Dollar",""))</f>
        <v>Euro</v>
      </c>
      <c r="S191" s="10" t="str">
        <f>IF(OR('Intragroup liabilities'!F185="P_20",'Intragroup liabilities'!F185="P_21"),'Intragroup liabilities'!M185,CONCATENATE(RIGHT('Intragroup liabilities'!T185,4),"-",LEFT(RIGHT('Intragroup liabilities'!T185,7),2),"-",LEFT('Intragroup liabilities'!T185,2)))</f>
        <v>--</v>
      </c>
      <c r="T191" s="20" t="str">
        <f t="shared" si="18"/>
        <v/>
      </c>
      <c r="U191" s="20" t="str">
        <f>IF(OR('Intragroup liabilities'!F185="P_20",'Intragroup liabilities'!F185="P_21"),'T 03.01'!T191,CONCATENATE(RIGHT('Intragroup liabilities'!U185,4),"-",LEFT(RIGHT('Intragroup liabilities'!U185,7),2),"-",LEFT('Intragroup liabilities'!U185,2)))</f>
        <v>--</v>
      </c>
      <c r="V191" s="10" t="str">
        <f t="shared" si="19"/>
        <v>Secured</v>
      </c>
      <c r="W191" s="10">
        <v>0</v>
      </c>
      <c r="X191" s="10" t="s">
        <v>83</v>
      </c>
      <c r="Y191" s="10" t="str">
        <f t="shared" si="20"/>
        <v>Non-structured/Vanilla</v>
      </c>
      <c r="Z191" s="10"/>
      <c r="AA191" s="10" t="str">
        <f>IF('Intragroup liabilities'!Q185="GF2","Grandfathered T2",IF('Intragroup liabilities'!Q185="CET1","CET1","No"))</f>
        <v>No</v>
      </c>
      <c r="AB191" s="10">
        <f>IF('Intragroup liabilities'!R185="",0,'Intragroup liabilities'!R185)</f>
        <v>0</v>
      </c>
      <c r="AC191"/>
    </row>
    <row r="192" spans="3:29" ht="35.25" thickBot="1" x14ac:dyDescent="0.5">
      <c r="C192" s="17">
        <f t="shared" si="15"/>
        <v>999</v>
      </c>
      <c r="D192" s="18">
        <f t="shared" si="21"/>
        <v>185</v>
      </c>
      <c r="E192" s="10" t="str">
        <f>IF(AND(I192="SANTANDER TOTTA, SGPS, SA",'Intragroup liabilities'!F186="P_22"),"r0531 - o/w (part of) subordinated liabilities recognised as own funds",IF(AND(I192="Totta Seguros - Comp. Seg. Vida, SA.",'Intragroup liabilities'!F186="P_22"),"r0350 - Structured notes",IF(AND(AA192&lt;&gt;"No",'Intragroup liabilities'!F186="P_23"),"r0531 - o/w (part of) subordinated liabilities recognised as own funds",IF(AND(AA192="No",'Intragroup liabilities'!F186="P_23"),"r0120 - Secured liabilities - collateralized part (BRRD art. 44/2/b)",IF('Intragroup liabilities'!F186="C_31","r0511 - o/w capital instruments/share capital",IF('Intragroup liabilities'!F186="C_32","r0511 - o/w capital instruments/share capital",IF('Intragroup liabilities'!F186="C_33","r0512 - o/w instruments ranking pari passu with ordinary shares",IF(OR(ISNUMBER(SEARCH("ATLANTES",I192)),ISNUMBER(SEARCH("AZOR",I192)),ISNUMBER(SEARCH("HIPOTOTTA",I192)))=TRUE,"r0120 - Secured liabilities - collateralized part (BRRD art. 44/2/b)",IF(OR('Intragroup liabilities'!F186="P_27.1",'Intragroup liabilities'!F186="P_27.2",'Intragroup liabilities'!F186="P_24"),"r0390 - Non-financial liabilities",IF('Intragroup liabilities'!F186="P_30.1","r0170 - Employee liabilities (BRRD art. 44/2/g/i)",IF('Intragroup liabilities'!F186="P_30.3","r0390 - Non-financial liabilities",IF('Intragroup liabilities'!F186="C_36","r0511 - o/w capital instruments/share capital",IF(AND('Intragroup liabilities'!F186="P_20",IFERROR(VLOOKUP('Intragroup liabilities'!I186,'Auxiliar 210'!$B$18:$B$20,1,FALSE),0)&lt;&gt;0),"r0210 - Liabilities towards other entities of the resolution group (BRRD art. 44/2/h)",IF(AND('Intragroup liabilities'!F186="P_21",IFERROR(VLOOKUP('Intragroup liabilities'!I186,'Auxiliar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2" s="10" t="s">
        <v>153</v>
      </c>
      <c r="G192" s="10" t="str">
        <f t="shared" si="16"/>
        <v>Rank 20 - Ranking in insolvency (master scale)</v>
      </c>
      <c r="H192" s="10" t="s">
        <v>235</v>
      </c>
      <c r="I192" s="10" t="s">
        <v>30</v>
      </c>
      <c r="J192" s="10" t="s">
        <v>164</v>
      </c>
      <c r="K192" s="10" t="s">
        <v>155</v>
      </c>
      <c r="L192" s="10" t="str">
        <f t="shared" si="17"/>
        <v>Sister</v>
      </c>
      <c r="M192" s="10" t="str">
        <f>IF(OR('Intragroup liabilities'!W186="x",'Intragroup liabilities'!W186="E"),"true","false")</f>
        <v>true</v>
      </c>
      <c r="N192" s="10" t="s">
        <v>470</v>
      </c>
      <c r="O192" s="10" t="s">
        <v>471</v>
      </c>
      <c r="P192" s="11">
        <v>816837.84</v>
      </c>
      <c r="Q192" s="11">
        <f>IF('Intragroup liabilities'!E186="",0,'Intragroup liabilities'!E186)</f>
        <v>1548.73</v>
      </c>
      <c r="R192" s="10" t="str">
        <f>+IF('Intragroup liabilities'!C186="EURO","Euro",IF('Intragroup liabilities'!C186="LIBRA INGLESA"," US Dollar",""))</f>
        <v>Euro</v>
      </c>
      <c r="S192" s="10" t="str">
        <f>IF(OR('Intragroup liabilities'!F186="P_20",'Intragroup liabilities'!F186="P_21"),'Intragroup liabilities'!M186,CONCATENATE(RIGHT('Intragroup liabilities'!T186,4),"-",LEFT(RIGHT('Intragroup liabilities'!T186,7),2),"-",LEFT('Intragroup liabilities'!T186,2)))</f>
        <v>--</v>
      </c>
      <c r="T192" s="20" t="str">
        <f t="shared" si="18"/>
        <v/>
      </c>
      <c r="U192" s="20" t="str">
        <f>IF(OR('Intragroup liabilities'!F186="P_20",'Intragroup liabilities'!F186="P_21"),'T 03.01'!T192,CONCATENATE(RIGHT('Intragroup liabilities'!U186,4),"-",LEFT(RIGHT('Intragroup liabilities'!U186,7),2),"-",LEFT('Intragroup liabilities'!U186,2)))</f>
        <v>--</v>
      </c>
      <c r="V192" s="10" t="str">
        <f t="shared" si="19"/>
        <v>Secured</v>
      </c>
      <c r="W192" s="10">
        <v>0</v>
      </c>
      <c r="X192" s="10" t="s">
        <v>83</v>
      </c>
      <c r="Y192" s="10" t="str">
        <f t="shared" si="20"/>
        <v>Non-structured/Vanilla</v>
      </c>
      <c r="Z192" s="10"/>
      <c r="AA192" s="10" t="str">
        <f>IF('Intragroup liabilities'!Q186="GF2","Grandfathered T2",IF('Intragroup liabilities'!Q186="CET1","CET1","No"))</f>
        <v>No</v>
      </c>
      <c r="AB192" s="10">
        <f>IF('Intragroup liabilities'!R186="",0,'Intragroup liabilities'!R186)</f>
        <v>0</v>
      </c>
      <c r="AC192"/>
    </row>
    <row r="193" spans="3:29" ht="35.25" thickBot="1" x14ac:dyDescent="0.5">
      <c r="C193" s="17">
        <f t="shared" si="15"/>
        <v>999</v>
      </c>
      <c r="D193" s="18">
        <f t="shared" si="21"/>
        <v>186</v>
      </c>
      <c r="E193" s="10" t="str">
        <f>IF(AND(I193="SANTANDER TOTTA, SGPS, SA",'Intragroup liabilities'!F187="P_22"),"r0531 - o/w (part of) subordinated liabilities recognised as own funds",IF(AND(I193="Totta Seguros - Comp. Seg. Vida, SA.",'Intragroup liabilities'!F187="P_22"),"r0350 - Structured notes",IF(AND(AA193&lt;&gt;"No",'Intragroup liabilities'!F187="P_23"),"r0531 - o/w (part of) subordinated liabilities recognised as own funds",IF(AND(AA193="No",'Intragroup liabilities'!F187="P_23"),"r0120 - Secured liabilities - collateralized part (BRRD art. 44/2/b)",IF('Intragroup liabilities'!F187="C_31","r0511 - o/w capital instruments/share capital",IF('Intragroup liabilities'!F187="C_32","r0511 - o/w capital instruments/share capital",IF('Intragroup liabilities'!F187="C_33","r0512 - o/w instruments ranking pari passu with ordinary shares",IF(OR(ISNUMBER(SEARCH("ATLANTES",I193)),ISNUMBER(SEARCH("AZOR",I193)),ISNUMBER(SEARCH("HIPOTOTTA",I193)))=TRUE,"r0120 - Secured liabilities - collateralized part (BRRD art. 44/2/b)",IF(OR('Intragroup liabilities'!F187="P_27.1",'Intragroup liabilities'!F187="P_27.2",'Intragroup liabilities'!F187="P_24"),"r0390 - Non-financial liabilities",IF('Intragroup liabilities'!F187="P_30.1","r0170 - Employee liabilities (BRRD art. 44/2/g/i)",IF('Intragroup liabilities'!F187="P_30.3","r0390 - Non-financial liabilities",IF('Intragroup liabilities'!F187="C_36","r0511 - o/w capital instruments/share capital",IF(AND('Intragroup liabilities'!F187="P_20",IFERROR(VLOOKUP('Intragroup liabilities'!I187,'Auxiliar 210'!$B$18:$B$20,1,FALSE),0)&lt;&gt;0),"r0210 - Liabilities towards other entities of the resolution group (BRRD art. 44/2/h)",IF(AND('Intragroup liabilities'!F187="P_21",IFERROR(VLOOKUP('Intragroup liabilities'!I187,'Auxiliar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" s="10" t="s">
        <v>153</v>
      </c>
      <c r="G193" s="10" t="str">
        <f t="shared" si="16"/>
        <v>Rank 20 - Ranking in insolvency (master scale)</v>
      </c>
      <c r="H193" s="10" t="s">
        <v>1514</v>
      </c>
      <c r="I193" s="10" t="s">
        <v>30</v>
      </c>
      <c r="J193" s="10" t="s">
        <v>164</v>
      </c>
      <c r="K193" s="10" t="s">
        <v>155</v>
      </c>
      <c r="L193" s="10" t="str">
        <f t="shared" si="17"/>
        <v>Sister</v>
      </c>
      <c r="M193" s="10" t="str">
        <f>IF(OR('Intragroup liabilities'!W187="x",'Intragroup liabilities'!W187="E"),"true","false")</f>
        <v>true</v>
      </c>
      <c r="N193" s="10" t="s">
        <v>470</v>
      </c>
      <c r="O193" s="10" t="s">
        <v>471</v>
      </c>
      <c r="P193" s="11">
        <v>0</v>
      </c>
      <c r="Q193" s="11">
        <f>IF('Intragroup liabilities'!E187="",0,'Intragroup liabilities'!E187)</f>
        <v>0.46</v>
      </c>
      <c r="R193" s="10" t="str">
        <f>+IF('Intragroup liabilities'!C187="EURO","Euro",IF('Intragroup liabilities'!C187="LIBRA INGLESA"," US Dollar",""))</f>
        <v>Euro</v>
      </c>
      <c r="S193" s="10" t="str">
        <f>IF(OR('Intragroup liabilities'!F187="P_20",'Intragroup liabilities'!F187="P_21"),'Intragroup liabilities'!M187,CONCATENATE(RIGHT('Intragroup liabilities'!T187,4),"-",LEFT(RIGHT('Intragroup liabilities'!T187,7),2),"-",LEFT('Intragroup liabilities'!T187,2)))</f>
        <v>--</v>
      </c>
      <c r="T193" s="20" t="str">
        <f t="shared" si="18"/>
        <v/>
      </c>
      <c r="U193" s="20" t="str">
        <f>IF(OR('Intragroup liabilities'!F187="P_20",'Intragroup liabilities'!F187="P_21"),'T 03.01'!T193,CONCATENATE(RIGHT('Intragroup liabilities'!U187,4),"-",LEFT(RIGHT('Intragroup liabilities'!U187,7),2),"-",LEFT('Intragroup liabilities'!U187,2)))</f>
        <v>--</v>
      </c>
      <c r="V193" s="10" t="str">
        <f t="shared" si="19"/>
        <v>Secured</v>
      </c>
      <c r="W193" s="10">
        <v>0</v>
      </c>
      <c r="X193" s="10" t="s">
        <v>83</v>
      </c>
      <c r="Y193" s="10" t="str">
        <f t="shared" si="20"/>
        <v>Non-structured/Vanilla</v>
      </c>
      <c r="Z193" s="10"/>
      <c r="AA193" s="10" t="str">
        <f>IF('Intragroup liabilities'!Q187="GF2","Grandfathered T2",IF('Intragroup liabilities'!Q187="CET1","CET1","No"))</f>
        <v>No</v>
      </c>
      <c r="AB193" s="10">
        <f>IF('Intragroup liabilities'!R187="",0,'Intragroup liabilities'!R187)</f>
        <v>0</v>
      </c>
      <c r="AC193"/>
    </row>
    <row r="194" spans="3:29" ht="35.25" thickBot="1" x14ac:dyDescent="0.5">
      <c r="C194" s="17">
        <f t="shared" si="15"/>
        <v>999</v>
      </c>
      <c r="D194" s="18">
        <f t="shared" si="21"/>
        <v>187</v>
      </c>
      <c r="E194" s="10" t="str">
        <f>IF(AND(I194="SANTANDER TOTTA, SGPS, SA",'Intragroup liabilities'!F188="P_22"),"r0531 - o/w (part of) subordinated liabilities recognised as own funds",IF(AND(I194="Totta Seguros - Comp. Seg. Vida, SA.",'Intragroup liabilities'!F188="P_22"),"r0350 - Structured notes",IF(AND(AA194&lt;&gt;"No",'Intragroup liabilities'!F188="P_23"),"r0531 - o/w (part of) subordinated liabilities recognised as own funds",IF(AND(AA194="No",'Intragroup liabilities'!F188="P_23"),"r0120 - Secured liabilities - collateralized part (BRRD art. 44/2/b)",IF('Intragroup liabilities'!F188="C_31","r0511 - o/w capital instruments/share capital",IF('Intragroup liabilities'!F188="C_32","r0511 - o/w capital instruments/share capital",IF('Intragroup liabilities'!F188="C_33","r0512 - o/w instruments ranking pari passu with ordinary shares",IF(OR(ISNUMBER(SEARCH("ATLANTES",I194)),ISNUMBER(SEARCH("AZOR",I194)),ISNUMBER(SEARCH("HIPOTOTTA",I194)))=TRUE,"r0120 - Secured liabilities - collateralized part (BRRD art. 44/2/b)",IF(OR('Intragroup liabilities'!F188="P_27.1",'Intragroup liabilities'!F188="P_27.2",'Intragroup liabilities'!F188="P_24"),"r0390 - Non-financial liabilities",IF('Intragroup liabilities'!F188="P_30.1","r0170 - Employee liabilities (BRRD art. 44/2/g/i)",IF('Intragroup liabilities'!F188="P_30.3","r0390 - Non-financial liabilities",IF('Intragroup liabilities'!F188="C_36","r0511 - o/w capital instruments/share capital",IF(AND('Intragroup liabilities'!F188="P_20",IFERROR(VLOOKUP('Intragroup liabilities'!I188,'Auxiliar 210'!$B$18:$B$20,1,FALSE),0)&lt;&gt;0),"r0210 - Liabilities towards other entities of the resolution group (BRRD art. 44/2/h)",IF(AND('Intragroup liabilities'!F188="P_21",IFERROR(VLOOKUP('Intragroup liabilities'!I188,'Auxiliar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4" s="10" t="s">
        <v>153</v>
      </c>
      <c r="G194" s="10" t="str">
        <f t="shared" si="16"/>
        <v>Rank 20 - Ranking in insolvency (master scale)</v>
      </c>
      <c r="H194" s="10" t="s">
        <v>1515</v>
      </c>
      <c r="I194" s="10" t="s">
        <v>30</v>
      </c>
      <c r="J194" s="10" t="s">
        <v>164</v>
      </c>
      <c r="K194" s="10" t="s">
        <v>155</v>
      </c>
      <c r="L194" s="10" t="str">
        <f t="shared" si="17"/>
        <v>Sister</v>
      </c>
      <c r="M194" s="10" t="str">
        <f>IF(OR('Intragroup liabilities'!W188="x",'Intragroup liabilities'!W188="E"),"true","false")</f>
        <v>true</v>
      </c>
      <c r="N194" s="10" t="s">
        <v>470</v>
      </c>
      <c r="O194" s="10" t="s">
        <v>471</v>
      </c>
      <c r="P194" s="11">
        <v>0</v>
      </c>
      <c r="Q194" s="11">
        <f>IF('Intragroup liabilities'!E188="",0,'Intragroup liabilities'!E188)</f>
        <v>0.12</v>
      </c>
      <c r="R194" s="10" t="str">
        <f>+IF('Intragroup liabilities'!C188="EURO","Euro",IF('Intragroup liabilities'!C188="LIBRA INGLESA"," US Dollar",""))</f>
        <v>Euro</v>
      </c>
      <c r="S194" s="10" t="str">
        <f>IF(OR('Intragroup liabilities'!F188="P_20",'Intragroup liabilities'!F188="P_21"),'Intragroup liabilities'!M188,CONCATENATE(RIGHT('Intragroup liabilities'!T188,4),"-",LEFT(RIGHT('Intragroup liabilities'!T188,7),2),"-",LEFT('Intragroup liabilities'!T188,2)))</f>
        <v>--</v>
      </c>
      <c r="T194" s="20" t="str">
        <f t="shared" si="18"/>
        <v/>
      </c>
      <c r="U194" s="20" t="str">
        <f>IF(OR('Intragroup liabilities'!F188="P_20",'Intragroup liabilities'!F188="P_21"),'T 03.01'!T194,CONCATENATE(RIGHT('Intragroup liabilities'!U188,4),"-",LEFT(RIGHT('Intragroup liabilities'!U188,7),2),"-",LEFT('Intragroup liabilities'!U188,2)))</f>
        <v>--</v>
      </c>
      <c r="V194" s="10" t="str">
        <f t="shared" si="19"/>
        <v>Secured</v>
      </c>
      <c r="W194" s="10">
        <v>0</v>
      </c>
      <c r="X194" s="10" t="s">
        <v>83</v>
      </c>
      <c r="Y194" s="10" t="str">
        <f t="shared" si="20"/>
        <v>Non-structured/Vanilla</v>
      </c>
      <c r="Z194" s="10"/>
      <c r="AA194" s="10" t="str">
        <f>IF('Intragroup liabilities'!Q188="GF2","Grandfathered T2",IF('Intragroup liabilities'!Q188="CET1","CET1","No"))</f>
        <v>No</v>
      </c>
      <c r="AB194" s="10">
        <f>IF('Intragroup liabilities'!R188="",0,'Intragroup liabilities'!R188)</f>
        <v>0</v>
      </c>
      <c r="AC194"/>
    </row>
    <row r="195" spans="3:29" ht="35.25" thickBot="1" x14ac:dyDescent="0.5">
      <c r="C195" s="17">
        <f t="shared" si="15"/>
        <v>999</v>
      </c>
      <c r="D195" s="18">
        <f t="shared" si="21"/>
        <v>188</v>
      </c>
      <c r="E195" s="10" t="str">
        <f>IF(AND(I195="SANTANDER TOTTA, SGPS, SA",'Intragroup liabilities'!F189="P_22"),"r0531 - o/w (part of) subordinated liabilities recognised as own funds",IF(AND(I195="Totta Seguros - Comp. Seg. Vida, SA.",'Intragroup liabilities'!F189="P_22"),"r0350 - Structured notes",IF(AND(AA195&lt;&gt;"No",'Intragroup liabilities'!F189="P_23"),"r0531 - o/w (part of) subordinated liabilities recognised as own funds",IF(AND(AA195="No",'Intragroup liabilities'!F189="P_23"),"r0120 - Secured liabilities - collateralized part (BRRD art. 44/2/b)",IF('Intragroup liabilities'!F189="C_31","r0511 - o/w capital instruments/share capital",IF('Intragroup liabilities'!F189="C_32","r0511 - o/w capital instruments/share capital",IF('Intragroup liabilities'!F189="C_33","r0512 - o/w instruments ranking pari passu with ordinary shares",IF(OR(ISNUMBER(SEARCH("ATLANTES",I195)),ISNUMBER(SEARCH("AZOR",I195)),ISNUMBER(SEARCH("HIPOTOTTA",I195)))=TRUE,"r0120 - Secured liabilities - collateralized part (BRRD art. 44/2/b)",IF(OR('Intragroup liabilities'!F189="P_27.1",'Intragroup liabilities'!F189="P_27.2",'Intragroup liabilities'!F189="P_24"),"r0390 - Non-financial liabilities",IF('Intragroup liabilities'!F189="P_30.1","r0170 - Employee liabilities (BRRD art. 44/2/g/i)",IF('Intragroup liabilities'!F189="P_30.3","r0390 - Non-financial liabilities",IF('Intragroup liabilities'!F189="C_36","r0511 - o/w capital instruments/share capital",IF(AND('Intragroup liabilities'!F189="P_20",IFERROR(VLOOKUP('Intragroup liabilities'!I189,'Auxiliar 210'!$B$18:$B$20,1,FALSE),0)&lt;&gt;0),"r0210 - Liabilities towards other entities of the resolution group (BRRD art. 44/2/h)",IF(AND('Intragroup liabilities'!F189="P_21",IFERROR(VLOOKUP('Intragroup liabilities'!I189,'Auxiliar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5" s="10" t="s">
        <v>153</v>
      </c>
      <c r="G195" s="10" t="str">
        <f t="shared" si="16"/>
        <v>Rank 20 - Ranking in insolvency (master scale)</v>
      </c>
      <c r="H195" s="10" t="s">
        <v>431</v>
      </c>
      <c r="I195" s="10" t="s">
        <v>74</v>
      </c>
      <c r="J195" s="10" t="s">
        <v>170</v>
      </c>
      <c r="K195" s="10" t="s">
        <v>155</v>
      </c>
      <c r="L195" s="10" t="str">
        <f t="shared" si="17"/>
        <v>Sister</v>
      </c>
      <c r="M195" s="10" t="str">
        <f>IF(OR('Intragroup liabilities'!W189="x",'Intragroup liabilities'!W189="E"),"true","false")</f>
        <v>true</v>
      </c>
      <c r="N195" s="10" t="s">
        <v>470</v>
      </c>
      <c r="O195" s="10" t="s">
        <v>471</v>
      </c>
      <c r="P195" s="11">
        <v>94270.74</v>
      </c>
      <c r="Q195" s="11">
        <f>IF('Intragroup liabilities'!E189="",0,'Intragroup liabilities'!E189)</f>
        <v>81.91</v>
      </c>
      <c r="R195" s="10" t="str">
        <f>+IF('Intragroup liabilities'!C189="EURO","Euro",IF('Intragroup liabilities'!C189="LIBRA INGLESA"," US Dollar",""))</f>
        <v>Euro</v>
      </c>
      <c r="S195" s="10" t="str">
        <f>IF(OR('Intragroup liabilities'!F189="P_20",'Intragroup liabilities'!F189="P_21"),'Intragroup liabilities'!M189,CONCATENATE(RIGHT('Intragroup liabilities'!T189,4),"-",LEFT(RIGHT('Intragroup liabilities'!T189,7),2),"-",LEFT('Intragroup liabilities'!T189,2)))</f>
        <v>--</v>
      </c>
      <c r="T195" s="20" t="str">
        <f t="shared" si="18"/>
        <v/>
      </c>
      <c r="U195" s="20" t="str">
        <f>IF(OR('Intragroup liabilities'!F189="P_20",'Intragroup liabilities'!F189="P_21"),'T 03.01'!T195,CONCATENATE(RIGHT('Intragroup liabilities'!U189,4),"-",LEFT(RIGHT('Intragroup liabilities'!U189,7),2),"-",LEFT('Intragroup liabilities'!U189,2)))</f>
        <v>--</v>
      </c>
      <c r="V195" s="10" t="str">
        <f t="shared" si="19"/>
        <v>Secured</v>
      </c>
      <c r="W195" s="10">
        <v>0</v>
      </c>
      <c r="X195" s="10" t="s">
        <v>83</v>
      </c>
      <c r="Y195" s="10" t="str">
        <f t="shared" si="20"/>
        <v>Non-structured/Vanilla</v>
      </c>
      <c r="Z195" s="10"/>
      <c r="AA195" s="10" t="str">
        <f>IF('Intragroup liabilities'!Q189="GF2","Grandfathered T2",IF('Intragroup liabilities'!Q189="CET1","CET1","No"))</f>
        <v>No</v>
      </c>
      <c r="AB195" s="10">
        <f>IF('Intragroup liabilities'!R189="",0,'Intragroup liabilities'!R189)</f>
        <v>0</v>
      </c>
      <c r="AC195"/>
    </row>
    <row r="196" spans="3:29" ht="35.25" thickBot="1" x14ac:dyDescent="0.5">
      <c r="C196" s="17">
        <f t="shared" si="15"/>
        <v>999</v>
      </c>
      <c r="D196" s="18">
        <f t="shared" si="21"/>
        <v>189</v>
      </c>
      <c r="E196" s="10" t="str">
        <f>IF(AND(I196="SANTANDER TOTTA, SGPS, SA",'Intragroup liabilities'!F190="P_22"),"r0531 - o/w (part of) subordinated liabilities recognised as own funds",IF(AND(I196="Totta Seguros - Comp. Seg. Vida, SA.",'Intragroup liabilities'!F190="P_22"),"r0350 - Structured notes",IF(AND(AA196&lt;&gt;"No",'Intragroup liabilities'!F190="P_23"),"r0531 - o/w (part of) subordinated liabilities recognised as own funds",IF(AND(AA196="No",'Intragroup liabilities'!F190="P_23"),"r0120 - Secured liabilities - collateralized part (BRRD art. 44/2/b)",IF('Intragroup liabilities'!F190="C_31","r0511 - o/w capital instruments/share capital",IF('Intragroup liabilities'!F190="C_32","r0511 - o/w capital instruments/share capital",IF('Intragroup liabilities'!F190="C_33","r0512 - o/w instruments ranking pari passu with ordinary shares",IF(OR(ISNUMBER(SEARCH("ATLANTES",I196)),ISNUMBER(SEARCH("AZOR",I196)),ISNUMBER(SEARCH("HIPOTOTTA",I196)))=TRUE,"r0120 - Secured liabilities - collateralized part (BRRD art. 44/2/b)",IF(OR('Intragroup liabilities'!F190="P_27.1",'Intragroup liabilities'!F190="P_27.2",'Intragroup liabilities'!F190="P_24"),"r0390 - Non-financial liabilities",IF('Intragroup liabilities'!F190="P_30.1","r0170 - Employee liabilities (BRRD art. 44/2/g/i)",IF('Intragroup liabilities'!F190="P_30.3","r0390 - Non-financial liabilities",IF('Intragroup liabilities'!F190="C_36","r0511 - o/w capital instruments/share capital",IF(AND('Intragroup liabilities'!F190="P_20",IFERROR(VLOOKUP('Intragroup liabilities'!I190,'Auxiliar 210'!$B$18:$B$20,1,FALSE),0)&lt;&gt;0),"r0210 - Liabilities towards other entities of the resolution group (BRRD art. 44/2/h)",IF(AND('Intragroup liabilities'!F190="P_21",IFERROR(VLOOKUP('Intragroup liabilities'!I190,'Auxiliar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6" s="10" t="s">
        <v>153</v>
      </c>
      <c r="G196" s="10" t="str">
        <f t="shared" si="16"/>
        <v>Rank 20 - Ranking in insolvency (master scale)</v>
      </c>
      <c r="H196" s="10" t="s">
        <v>292</v>
      </c>
      <c r="I196" s="10" t="s">
        <v>30</v>
      </c>
      <c r="J196" s="10" t="s">
        <v>164</v>
      </c>
      <c r="K196" s="10" t="s">
        <v>155</v>
      </c>
      <c r="L196" s="10" t="str">
        <f t="shared" si="17"/>
        <v>Sister</v>
      </c>
      <c r="M196" s="10" t="str">
        <f>IF(OR('Intragroup liabilities'!W190="x",'Intragroup liabilities'!W190="E"),"true","false")</f>
        <v>true</v>
      </c>
      <c r="N196" s="10" t="s">
        <v>470</v>
      </c>
      <c r="O196" s="10" t="s">
        <v>471</v>
      </c>
      <c r="P196" s="11">
        <v>555012.63</v>
      </c>
      <c r="Q196" s="11">
        <f>IF('Intragroup liabilities'!E190="",0,'Intragroup liabilities'!E190)</f>
        <v>1067.5</v>
      </c>
      <c r="R196" s="10" t="str">
        <f>+IF('Intragroup liabilities'!C190="EURO","Euro",IF('Intragroup liabilities'!C190="LIBRA INGLESA"," US Dollar",""))</f>
        <v>Euro</v>
      </c>
      <c r="S196" s="10" t="str">
        <f>IF(OR('Intragroup liabilities'!F190="P_20",'Intragroup liabilities'!F190="P_21"),'Intragroup liabilities'!M190,CONCATENATE(RIGHT('Intragroup liabilities'!T190,4),"-",LEFT(RIGHT('Intragroup liabilities'!T190,7),2),"-",LEFT('Intragroup liabilities'!T190,2)))</f>
        <v>--</v>
      </c>
      <c r="T196" s="20" t="str">
        <f t="shared" si="18"/>
        <v/>
      </c>
      <c r="U196" s="20" t="str">
        <f>IF(OR('Intragroup liabilities'!F190="P_20",'Intragroup liabilities'!F190="P_21"),'T 03.01'!T196,CONCATENATE(RIGHT('Intragroup liabilities'!U190,4),"-",LEFT(RIGHT('Intragroup liabilities'!U190,7),2),"-",LEFT('Intragroup liabilities'!U190,2)))</f>
        <v>--</v>
      </c>
      <c r="V196" s="10" t="str">
        <f t="shared" si="19"/>
        <v>Secured</v>
      </c>
      <c r="W196" s="10">
        <v>0</v>
      </c>
      <c r="X196" s="10" t="s">
        <v>83</v>
      </c>
      <c r="Y196" s="10" t="str">
        <f t="shared" si="20"/>
        <v>Non-structured/Vanilla</v>
      </c>
      <c r="Z196" s="10"/>
      <c r="AA196" s="10" t="str">
        <f>IF('Intragroup liabilities'!Q190="GF2","Grandfathered T2",IF('Intragroup liabilities'!Q190="CET1","CET1","No"))</f>
        <v>No</v>
      </c>
      <c r="AB196" s="10">
        <f>IF('Intragroup liabilities'!R190="",0,'Intragroup liabilities'!R190)</f>
        <v>0</v>
      </c>
      <c r="AC196"/>
    </row>
    <row r="197" spans="3:29" ht="35.25" thickBot="1" x14ac:dyDescent="0.5">
      <c r="C197" s="17">
        <f t="shared" si="15"/>
        <v>999</v>
      </c>
      <c r="D197" s="18">
        <f t="shared" si="21"/>
        <v>190</v>
      </c>
      <c r="E197" s="10" t="str">
        <f>IF(AND(I197="SANTANDER TOTTA, SGPS, SA",'Intragroup liabilities'!F191="P_22"),"r0531 - o/w (part of) subordinated liabilities recognised as own funds",IF(AND(I197="Totta Seguros - Comp. Seg. Vida, SA.",'Intragroup liabilities'!F191="P_22"),"r0350 - Structured notes",IF(AND(AA197&lt;&gt;"No",'Intragroup liabilities'!F191="P_23"),"r0531 - o/w (part of) subordinated liabilities recognised as own funds",IF(AND(AA197="No",'Intragroup liabilities'!F191="P_23"),"r0120 - Secured liabilities - collateralized part (BRRD art. 44/2/b)",IF('Intragroup liabilities'!F191="C_31","r0511 - o/w capital instruments/share capital",IF('Intragroup liabilities'!F191="C_32","r0511 - o/w capital instruments/share capital",IF('Intragroup liabilities'!F191="C_33","r0512 - o/w instruments ranking pari passu with ordinary shares",IF(OR(ISNUMBER(SEARCH("ATLANTES",I197)),ISNUMBER(SEARCH("AZOR",I197)),ISNUMBER(SEARCH("HIPOTOTTA",I197)))=TRUE,"r0120 - Secured liabilities - collateralized part (BRRD art. 44/2/b)",IF(OR('Intragroup liabilities'!F191="P_27.1",'Intragroup liabilities'!F191="P_27.2",'Intragroup liabilities'!F191="P_24"),"r0390 - Non-financial liabilities",IF('Intragroup liabilities'!F191="P_30.1","r0170 - Employee liabilities (BRRD art. 44/2/g/i)",IF('Intragroup liabilities'!F191="P_30.3","r0390 - Non-financial liabilities",IF('Intragroup liabilities'!F191="C_36","r0511 - o/w capital instruments/share capital",IF(AND('Intragroup liabilities'!F191="P_20",IFERROR(VLOOKUP('Intragroup liabilities'!I191,'Auxiliar 210'!$B$18:$B$20,1,FALSE),0)&lt;&gt;0),"r0210 - Liabilities towards other entities of the resolution group (BRRD art. 44/2/h)",IF(AND('Intragroup liabilities'!F191="P_21",IFERROR(VLOOKUP('Intragroup liabilities'!I191,'Auxiliar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7" s="10" t="s">
        <v>153</v>
      </c>
      <c r="G197" s="10" t="str">
        <f t="shared" si="16"/>
        <v>Rank 20 - Ranking in insolvency (master scale)</v>
      </c>
      <c r="H197" s="10" t="s">
        <v>262</v>
      </c>
      <c r="I197" s="10" t="s">
        <v>30</v>
      </c>
      <c r="J197" s="10" t="s">
        <v>164</v>
      </c>
      <c r="K197" s="10" t="s">
        <v>155</v>
      </c>
      <c r="L197" s="10" t="str">
        <f t="shared" si="17"/>
        <v>Sister</v>
      </c>
      <c r="M197" s="10" t="str">
        <f>IF(OR('Intragroup liabilities'!W191="x",'Intragroup liabilities'!W191="E"),"true","false")</f>
        <v>true</v>
      </c>
      <c r="N197" s="10" t="s">
        <v>470</v>
      </c>
      <c r="O197" s="10" t="s">
        <v>471</v>
      </c>
      <c r="P197" s="11">
        <v>260504.24</v>
      </c>
      <c r="Q197" s="11">
        <f>IF('Intragroup liabilities'!E191="",0,'Intragroup liabilities'!E191)</f>
        <v>407.11</v>
      </c>
      <c r="R197" s="10" t="str">
        <f>+IF('Intragroup liabilities'!C191="EURO","Euro",IF('Intragroup liabilities'!C191="LIBRA INGLESA"," US Dollar",""))</f>
        <v>Euro</v>
      </c>
      <c r="S197" s="10" t="str">
        <f>IF(OR('Intragroup liabilities'!F191="P_20",'Intragroup liabilities'!F191="P_21"),'Intragroup liabilities'!M191,CONCATENATE(RIGHT('Intragroup liabilities'!T191,4),"-",LEFT(RIGHT('Intragroup liabilities'!T191,7),2),"-",LEFT('Intragroup liabilities'!T191,2)))</f>
        <v>--</v>
      </c>
      <c r="T197" s="20" t="str">
        <f t="shared" si="18"/>
        <v/>
      </c>
      <c r="U197" s="20" t="str">
        <f>IF(OR('Intragroup liabilities'!F191="P_20",'Intragroup liabilities'!F191="P_21"),'T 03.01'!T197,CONCATENATE(RIGHT('Intragroup liabilities'!U191,4),"-",LEFT(RIGHT('Intragroup liabilities'!U191,7),2),"-",LEFT('Intragroup liabilities'!U191,2)))</f>
        <v>--</v>
      </c>
      <c r="V197" s="10" t="str">
        <f t="shared" si="19"/>
        <v>Secured</v>
      </c>
      <c r="W197" s="10">
        <v>0</v>
      </c>
      <c r="X197" s="10" t="s">
        <v>83</v>
      </c>
      <c r="Y197" s="10" t="str">
        <f t="shared" si="20"/>
        <v>Non-structured/Vanilla</v>
      </c>
      <c r="Z197" s="10"/>
      <c r="AA197" s="10" t="str">
        <f>IF('Intragroup liabilities'!Q191="GF2","Grandfathered T2",IF('Intragroup liabilities'!Q191="CET1","CET1","No"))</f>
        <v>No</v>
      </c>
      <c r="AB197" s="10">
        <f>IF('Intragroup liabilities'!R191="",0,'Intragroup liabilities'!R191)</f>
        <v>0</v>
      </c>
      <c r="AC197"/>
    </row>
    <row r="198" spans="3:29" ht="35.25" thickBot="1" x14ac:dyDescent="0.5">
      <c r="C198" s="17">
        <f t="shared" si="15"/>
        <v>999</v>
      </c>
      <c r="D198" s="18">
        <f t="shared" si="21"/>
        <v>191</v>
      </c>
      <c r="E198" s="10" t="str">
        <f>IF(AND(I198="SANTANDER TOTTA, SGPS, SA",'Intragroup liabilities'!F192="P_22"),"r0531 - o/w (part of) subordinated liabilities recognised as own funds",IF(AND(I198="Totta Seguros - Comp. Seg. Vida, SA.",'Intragroup liabilities'!F192="P_22"),"r0350 - Structured notes",IF(AND(AA198&lt;&gt;"No",'Intragroup liabilities'!F192="P_23"),"r0531 - o/w (part of) subordinated liabilities recognised as own funds",IF(AND(AA198="No",'Intragroup liabilities'!F192="P_23"),"r0120 - Secured liabilities - collateralized part (BRRD art. 44/2/b)",IF('Intragroup liabilities'!F192="C_31","r0511 - o/w capital instruments/share capital",IF('Intragroup liabilities'!F192="C_32","r0511 - o/w capital instruments/share capital",IF('Intragroup liabilities'!F192="C_33","r0512 - o/w instruments ranking pari passu with ordinary shares",IF(OR(ISNUMBER(SEARCH("ATLANTES",I198)),ISNUMBER(SEARCH("AZOR",I198)),ISNUMBER(SEARCH("HIPOTOTTA",I198)))=TRUE,"r0120 - Secured liabilities - collateralized part (BRRD art. 44/2/b)",IF(OR('Intragroup liabilities'!F192="P_27.1",'Intragroup liabilities'!F192="P_27.2",'Intragroup liabilities'!F192="P_24"),"r0390 - Non-financial liabilities",IF('Intragroup liabilities'!F192="P_30.1","r0170 - Employee liabilities (BRRD art. 44/2/g/i)",IF('Intragroup liabilities'!F192="P_30.3","r0390 - Non-financial liabilities",IF('Intragroup liabilities'!F192="C_36","r0511 - o/w capital instruments/share capital",IF(AND('Intragroup liabilities'!F192="P_20",IFERROR(VLOOKUP('Intragroup liabilities'!I192,'Auxiliar 210'!$B$18:$B$20,1,FALSE),0)&lt;&gt;0),"r0210 - Liabilities towards other entities of the resolution group (BRRD art. 44/2/h)",IF(AND('Intragroup liabilities'!F192="P_21",IFERROR(VLOOKUP('Intragroup liabilities'!I192,'Auxiliar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8" s="10" t="s">
        <v>153</v>
      </c>
      <c r="G198" s="10" t="str">
        <f t="shared" si="16"/>
        <v>Rank 20 - Ranking in insolvency (master scale)</v>
      </c>
      <c r="H198" s="10" t="s">
        <v>236</v>
      </c>
      <c r="I198" s="10" t="s">
        <v>30</v>
      </c>
      <c r="J198" s="10" t="s">
        <v>164</v>
      </c>
      <c r="K198" s="10" t="s">
        <v>155</v>
      </c>
      <c r="L198" s="10" t="str">
        <f t="shared" si="17"/>
        <v>Sister</v>
      </c>
      <c r="M198" s="10" t="str">
        <f>IF(OR('Intragroup liabilities'!W192="x",'Intragroup liabilities'!W192="E"),"true","false")</f>
        <v>true</v>
      </c>
      <c r="N198" s="10" t="s">
        <v>470</v>
      </c>
      <c r="O198" s="10" t="s">
        <v>471</v>
      </c>
      <c r="P198" s="11">
        <v>999459.41</v>
      </c>
      <c r="Q198" s="11">
        <f>IF('Intragroup liabilities'!E192="",0,'Intragroup liabilities'!E192)</f>
        <v>1741.78</v>
      </c>
      <c r="R198" s="10" t="str">
        <f>+IF('Intragroup liabilities'!C192="EURO","Euro",IF('Intragroup liabilities'!C192="LIBRA INGLESA"," US Dollar",""))</f>
        <v>Euro</v>
      </c>
      <c r="S198" s="10" t="str">
        <f>IF(OR('Intragroup liabilities'!F192="P_20",'Intragroup liabilities'!F192="P_21"),'Intragroup liabilities'!M192,CONCATENATE(RIGHT('Intragroup liabilities'!T192,4),"-",LEFT(RIGHT('Intragroup liabilities'!T192,7),2),"-",LEFT('Intragroup liabilities'!T192,2)))</f>
        <v>--</v>
      </c>
      <c r="T198" s="20" t="str">
        <f t="shared" si="18"/>
        <v/>
      </c>
      <c r="U198" s="20" t="str">
        <f>IF(OR('Intragroup liabilities'!F192="P_20",'Intragroup liabilities'!F192="P_21"),'T 03.01'!T198,CONCATENATE(RIGHT('Intragroup liabilities'!U192,4),"-",LEFT(RIGHT('Intragroup liabilities'!U192,7),2),"-",LEFT('Intragroup liabilities'!U192,2)))</f>
        <v>--</v>
      </c>
      <c r="V198" s="10" t="str">
        <f t="shared" si="19"/>
        <v>Secured</v>
      </c>
      <c r="W198" s="10">
        <v>0</v>
      </c>
      <c r="X198" s="10" t="s">
        <v>83</v>
      </c>
      <c r="Y198" s="10" t="str">
        <f t="shared" si="20"/>
        <v>Non-structured/Vanilla</v>
      </c>
      <c r="Z198" s="10"/>
      <c r="AA198" s="10" t="str">
        <f>IF('Intragroup liabilities'!Q192="GF2","Grandfathered T2",IF('Intragroup liabilities'!Q192="CET1","CET1","No"))</f>
        <v>No</v>
      </c>
      <c r="AB198" s="10">
        <f>IF('Intragroup liabilities'!R192="",0,'Intragroup liabilities'!R192)</f>
        <v>0</v>
      </c>
      <c r="AC198"/>
    </row>
    <row r="199" spans="3:29" ht="35.25" thickBot="1" x14ac:dyDescent="0.5">
      <c r="C199" s="17">
        <f t="shared" si="15"/>
        <v>999</v>
      </c>
      <c r="D199" s="18">
        <f t="shared" si="21"/>
        <v>192</v>
      </c>
      <c r="E199" s="10" t="str">
        <f>IF(AND(I199="SANTANDER TOTTA, SGPS, SA",'Intragroup liabilities'!F193="P_22"),"r0531 - o/w (part of) subordinated liabilities recognised as own funds",IF(AND(I199="Totta Seguros - Comp. Seg. Vida, SA.",'Intragroup liabilities'!F193="P_22"),"r0350 - Structured notes",IF(AND(AA199&lt;&gt;"No",'Intragroup liabilities'!F193="P_23"),"r0531 - o/w (part of) subordinated liabilities recognised as own funds",IF(AND(AA199="No",'Intragroup liabilities'!F193="P_23"),"r0120 - Secured liabilities - collateralized part (BRRD art. 44/2/b)",IF('Intragroup liabilities'!F193="C_31","r0511 - o/w capital instruments/share capital",IF('Intragroup liabilities'!F193="C_32","r0511 - o/w capital instruments/share capital",IF('Intragroup liabilities'!F193="C_33","r0512 - o/w instruments ranking pari passu with ordinary shares",IF(OR(ISNUMBER(SEARCH("ATLANTES",I199)),ISNUMBER(SEARCH("AZOR",I199)),ISNUMBER(SEARCH("HIPOTOTTA",I199)))=TRUE,"r0120 - Secured liabilities - collateralized part (BRRD art. 44/2/b)",IF(OR('Intragroup liabilities'!F193="P_27.1",'Intragroup liabilities'!F193="P_27.2",'Intragroup liabilities'!F193="P_24"),"r0390 - Non-financial liabilities",IF('Intragroup liabilities'!F193="P_30.1","r0170 - Employee liabilities (BRRD art. 44/2/g/i)",IF('Intragroup liabilities'!F193="P_30.3","r0390 - Non-financial liabilities",IF('Intragroup liabilities'!F193="C_36","r0511 - o/w capital instruments/share capital",IF(AND('Intragroup liabilities'!F193="P_20",IFERROR(VLOOKUP('Intragroup liabilities'!I193,'Auxiliar 210'!$B$18:$B$20,1,FALSE),0)&lt;&gt;0),"r0210 - Liabilities towards other entities of the resolution group (BRRD art. 44/2/h)",IF(AND('Intragroup liabilities'!F193="P_21",IFERROR(VLOOKUP('Intragroup liabilities'!I193,'Auxiliar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9" s="10" t="s">
        <v>153</v>
      </c>
      <c r="G199" s="10" t="str">
        <f t="shared" si="16"/>
        <v>Rank 20 - Ranking in insolvency (master scale)</v>
      </c>
      <c r="H199" s="10" t="s">
        <v>267</v>
      </c>
      <c r="I199" s="10" t="s">
        <v>74</v>
      </c>
      <c r="J199" s="10" t="s">
        <v>170</v>
      </c>
      <c r="K199" s="10" t="s">
        <v>155</v>
      </c>
      <c r="L199" s="10" t="str">
        <f t="shared" si="17"/>
        <v>Sister</v>
      </c>
      <c r="M199" s="10" t="str">
        <f>IF(OR('Intragroup liabilities'!W193="x",'Intragroup liabilities'!W193="E"),"true","false")</f>
        <v>true</v>
      </c>
      <c r="N199" s="10" t="s">
        <v>470</v>
      </c>
      <c r="O199" s="10" t="s">
        <v>471</v>
      </c>
      <c r="P199" s="11">
        <v>107901.36</v>
      </c>
      <c r="Q199" s="11">
        <f>IF('Intragroup liabilities'!E193="",0,'Intragroup liabilities'!E193)</f>
        <v>210.99</v>
      </c>
      <c r="R199" s="10" t="str">
        <f>+IF('Intragroup liabilities'!C193="EURO","Euro",IF('Intragroup liabilities'!C193="LIBRA INGLESA"," US Dollar",""))</f>
        <v>Euro</v>
      </c>
      <c r="S199" s="10" t="str">
        <f>IF(OR('Intragroup liabilities'!F193="P_20",'Intragroup liabilities'!F193="P_21"),'Intragroup liabilities'!M193,CONCATENATE(RIGHT('Intragroup liabilities'!T193,4),"-",LEFT(RIGHT('Intragroup liabilities'!T193,7),2),"-",LEFT('Intragroup liabilities'!T193,2)))</f>
        <v>--</v>
      </c>
      <c r="T199" s="20" t="str">
        <f t="shared" si="18"/>
        <v/>
      </c>
      <c r="U199" s="20" t="str">
        <f>IF(OR('Intragroup liabilities'!F193="P_20",'Intragroup liabilities'!F193="P_21"),'T 03.01'!T199,CONCATENATE(RIGHT('Intragroup liabilities'!U193,4),"-",LEFT(RIGHT('Intragroup liabilities'!U193,7),2),"-",LEFT('Intragroup liabilities'!U193,2)))</f>
        <v>--</v>
      </c>
      <c r="V199" s="10" t="str">
        <f t="shared" si="19"/>
        <v>Secured</v>
      </c>
      <c r="W199" s="10">
        <v>0</v>
      </c>
      <c r="X199" s="10" t="s">
        <v>83</v>
      </c>
      <c r="Y199" s="10" t="str">
        <f t="shared" si="20"/>
        <v>Non-structured/Vanilla</v>
      </c>
      <c r="Z199" s="10"/>
      <c r="AA199" s="10" t="str">
        <f>IF('Intragroup liabilities'!Q193="GF2","Grandfathered T2",IF('Intragroup liabilities'!Q193="CET1","CET1","No"))</f>
        <v>No</v>
      </c>
      <c r="AB199" s="10">
        <f>IF('Intragroup liabilities'!R193="",0,'Intragroup liabilities'!R193)</f>
        <v>0</v>
      </c>
      <c r="AC199"/>
    </row>
    <row r="200" spans="3:29" ht="35.25" thickBot="1" x14ac:dyDescent="0.5">
      <c r="C200" s="17">
        <f t="shared" si="15"/>
        <v>999</v>
      </c>
      <c r="D200" s="18">
        <f t="shared" si="21"/>
        <v>193</v>
      </c>
      <c r="E200" s="10" t="str">
        <f>IF(AND(I200="SANTANDER TOTTA, SGPS, SA",'Intragroup liabilities'!F194="P_22"),"r0531 - o/w (part of) subordinated liabilities recognised as own funds",IF(AND(I200="Totta Seguros - Comp. Seg. Vida, SA.",'Intragroup liabilities'!F194="P_22"),"r0350 - Structured notes",IF(AND(AA200&lt;&gt;"No",'Intragroup liabilities'!F194="P_23"),"r0531 - o/w (part of) subordinated liabilities recognised as own funds",IF(AND(AA200="No",'Intragroup liabilities'!F194="P_23"),"r0120 - Secured liabilities - collateralized part (BRRD art. 44/2/b)",IF('Intragroup liabilities'!F194="C_31","r0511 - o/w capital instruments/share capital",IF('Intragroup liabilities'!F194="C_32","r0511 - o/w capital instruments/share capital",IF('Intragroup liabilities'!F194="C_33","r0512 - o/w instruments ranking pari passu with ordinary shares",IF(OR(ISNUMBER(SEARCH("ATLANTES",I200)),ISNUMBER(SEARCH("AZOR",I200)),ISNUMBER(SEARCH("HIPOTOTTA",I200)))=TRUE,"r0120 - Secured liabilities - collateralized part (BRRD art. 44/2/b)",IF(OR('Intragroup liabilities'!F194="P_27.1",'Intragroup liabilities'!F194="P_27.2",'Intragroup liabilities'!F194="P_24"),"r0390 - Non-financial liabilities",IF('Intragroup liabilities'!F194="P_30.1","r0170 - Employee liabilities (BRRD art. 44/2/g/i)",IF('Intragroup liabilities'!F194="P_30.3","r0390 - Non-financial liabilities",IF('Intragroup liabilities'!F194="C_36","r0511 - o/w capital instruments/share capital",IF(AND('Intragroup liabilities'!F194="P_20",IFERROR(VLOOKUP('Intragroup liabilities'!I194,'Auxiliar 210'!$B$18:$B$20,1,FALSE),0)&lt;&gt;0),"r0210 - Liabilities towards other entities of the resolution group (BRRD art. 44/2/h)",IF(AND('Intragroup liabilities'!F194="P_21",IFERROR(VLOOKUP('Intragroup liabilities'!I194,'Auxiliar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0" s="10" t="s">
        <v>153</v>
      </c>
      <c r="G200" s="10" t="str">
        <f t="shared" si="16"/>
        <v>Rank 20 - Ranking in insolvency (master scale)</v>
      </c>
      <c r="H200" s="10" t="s">
        <v>366</v>
      </c>
      <c r="I200" s="10" t="s">
        <v>74</v>
      </c>
      <c r="J200" s="10" t="s">
        <v>170</v>
      </c>
      <c r="K200" s="10" t="s">
        <v>155</v>
      </c>
      <c r="L200" s="10" t="str">
        <f t="shared" si="17"/>
        <v>Sister</v>
      </c>
      <c r="M200" s="10" t="str">
        <f>IF(OR('Intragroup liabilities'!W194="x",'Intragroup liabilities'!W194="E"),"true","false")</f>
        <v>true</v>
      </c>
      <c r="N200" s="10" t="s">
        <v>470</v>
      </c>
      <c r="O200" s="10" t="s">
        <v>471</v>
      </c>
      <c r="P200" s="11">
        <v>71333.929999999993</v>
      </c>
      <c r="Q200" s="11">
        <f>IF('Intragroup liabilities'!E194="",0,'Intragroup liabilities'!E194)</f>
        <v>110.9</v>
      </c>
      <c r="R200" s="10" t="str">
        <f>+IF('Intragroup liabilities'!C194="EURO","Euro",IF('Intragroup liabilities'!C194="LIBRA INGLESA"," US Dollar",""))</f>
        <v>Euro</v>
      </c>
      <c r="S200" s="10" t="str">
        <f>IF(OR('Intragroup liabilities'!F194="P_20",'Intragroup liabilities'!F194="P_21"),'Intragroup liabilities'!M194,CONCATENATE(RIGHT('Intragroup liabilities'!T194,4),"-",LEFT(RIGHT('Intragroup liabilities'!T194,7),2),"-",LEFT('Intragroup liabilities'!T194,2)))</f>
        <v>--</v>
      </c>
      <c r="T200" s="20" t="str">
        <f t="shared" si="18"/>
        <v/>
      </c>
      <c r="U200" s="20" t="str">
        <f>IF(OR('Intragroup liabilities'!F194="P_20",'Intragroup liabilities'!F194="P_21"),'T 03.01'!T200,CONCATENATE(RIGHT('Intragroup liabilities'!U194,4),"-",LEFT(RIGHT('Intragroup liabilities'!U194,7),2),"-",LEFT('Intragroup liabilities'!U194,2)))</f>
        <v>--</v>
      </c>
      <c r="V200" s="10" t="str">
        <f t="shared" si="19"/>
        <v>Secured</v>
      </c>
      <c r="W200" s="10">
        <v>0</v>
      </c>
      <c r="X200" s="10" t="s">
        <v>83</v>
      </c>
      <c r="Y200" s="10" t="str">
        <f t="shared" si="20"/>
        <v>Non-structured/Vanilla</v>
      </c>
      <c r="Z200" s="10"/>
      <c r="AA200" s="10" t="str">
        <f>IF('Intragroup liabilities'!Q194="GF2","Grandfathered T2",IF('Intragroup liabilities'!Q194="CET1","CET1","No"))</f>
        <v>No</v>
      </c>
      <c r="AB200" s="10">
        <f>IF('Intragroup liabilities'!R194="",0,'Intragroup liabilities'!R194)</f>
        <v>0</v>
      </c>
      <c r="AC200"/>
    </row>
    <row r="201" spans="3:29" ht="35.25" thickBot="1" x14ac:dyDescent="0.5">
      <c r="C201" s="17">
        <f t="shared" ref="C201:C264" si="22">+IF(E201="","",999)</f>
        <v>999</v>
      </c>
      <c r="D201" s="18">
        <f t="shared" si="21"/>
        <v>194</v>
      </c>
      <c r="E201" s="10" t="str">
        <f>IF(AND(I201="SANTANDER TOTTA, SGPS, SA",'Intragroup liabilities'!F195="P_22"),"r0531 - o/w (part of) subordinated liabilities recognised as own funds",IF(AND(I201="Totta Seguros - Comp. Seg. Vida, SA.",'Intragroup liabilities'!F195="P_22"),"r0350 - Structured notes",IF(AND(AA201&lt;&gt;"No",'Intragroup liabilities'!F195="P_23"),"r0531 - o/w (part of) subordinated liabilities recognised as own funds",IF(AND(AA201="No",'Intragroup liabilities'!F195="P_23"),"r0120 - Secured liabilities - collateralized part (BRRD art. 44/2/b)",IF('Intragroup liabilities'!F195="C_31","r0511 - o/w capital instruments/share capital",IF('Intragroup liabilities'!F195="C_32","r0511 - o/w capital instruments/share capital",IF('Intragroup liabilities'!F195="C_33","r0512 - o/w instruments ranking pari passu with ordinary shares",IF(OR(ISNUMBER(SEARCH("ATLANTES",I201)),ISNUMBER(SEARCH("AZOR",I201)),ISNUMBER(SEARCH("HIPOTOTTA",I201)))=TRUE,"r0120 - Secured liabilities - collateralized part (BRRD art. 44/2/b)",IF(OR('Intragroup liabilities'!F195="P_27.1",'Intragroup liabilities'!F195="P_27.2",'Intragroup liabilities'!F195="P_24"),"r0390 - Non-financial liabilities",IF('Intragroup liabilities'!F195="P_30.1","r0170 - Employee liabilities (BRRD art. 44/2/g/i)",IF('Intragroup liabilities'!F195="P_30.3","r0390 - Non-financial liabilities",IF('Intragroup liabilities'!F195="C_36","r0511 - o/w capital instruments/share capital",IF(AND('Intragroup liabilities'!F195="P_20",IFERROR(VLOOKUP('Intragroup liabilities'!I195,'Auxiliar 210'!$B$18:$B$20,1,FALSE),0)&lt;&gt;0),"r0210 - Liabilities towards other entities of the resolution group (BRRD art. 44/2/h)",IF(AND('Intragroup liabilities'!F195="P_21",IFERROR(VLOOKUP('Intragroup liabilities'!I195,'Auxiliar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1" s="10" t="s">
        <v>153</v>
      </c>
      <c r="G201" s="10" t="str">
        <f t="shared" ref="G201:G264" si="23">IF(E201="r0110 - Covered deposits (BRRD art. 44/2/a)","Rank 14 - Ranking in insolvency (master scale)",IF(E201="r0120 - Secured liabilities - collateralized part (BRRD art. 44/2/b)","Rank 20 - Ranking in insolvency (master scale)",IF(E201="r0320 - Deposits, not covered and not preferential","Rank 12 - Ranking in insolvency (master scale)",IF(E201="r0370 - Subordinated liabilities (not recognised as own funds)","Rank 4 - Ranking in insolvency (master scale)",IF(OR(E201="r0511 - o/w capital instruments/share capital",E201="r0512 - o/w instruments ranking pari passu with ordinary shares"),"Rank 1 - Ranking in insolvency (master scale)",IF(E201="r0531 - o/w (part of) subordinated liabilities recognised as own funds","Rank 3 - Ranking in insolvency (master scale)",IF(E201="r0350 - Structured notes","Rank 9 - Ranking in insolvency (master scale)",IF(E201="r0390 - Non-financial liabilities","Rank 9 - Ranking in insolvency (master scale)",""))))))))</f>
        <v>Rank 20 - Ranking in insolvency (master scale)</v>
      </c>
      <c r="H201" s="10" t="s">
        <v>1379</v>
      </c>
      <c r="I201" s="10" t="s">
        <v>30</v>
      </c>
      <c r="J201" s="10" t="s">
        <v>164</v>
      </c>
      <c r="K201" s="10" t="s">
        <v>155</v>
      </c>
      <c r="L201" s="10" t="str">
        <f t="shared" ref="L201:L264" si="24">IF(OR(I201="SANTANDER TOTTA, SGPS, SA",I201="BANCO SANTANDER TOTTA SA"),"Parent","Sister")</f>
        <v>Sister</v>
      </c>
      <c r="M201" s="10" t="str">
        <f>IF(OR('Intragroup liabilities'!W195="x",'Intragroup liabilities'!W195="E"),"true","false")</f>
        <v>true</v>
      </c>
      <c r="N201" s="10" t="s">
        <v>470</v>
      </c>
      <c r="O201" s="10" t="s">
        <v>471</v>
      </c>
      <c r="P201" s="11">
        <v>13.12</v>
      </c>
      <c r="Q201" s="11">
        <f>IF('Intragroup liabilities'!E195="",0,'Intragroup liabilities'!E195)</f>
        <v>0</v>
      </c>
      <c r="R201" s="10" t="str">
        <f>+IF('Intragroup liabilities'!C195="EURO","Euro",IF('Intragroup liabilities'!C195="LIBRA INGLESA"," US Dollar",""))</f>
        <v>Euro</v>
      </c>
      <c r="S201" s="10" t="str">
        <f>IF(OR('Intragroup liabilities'!F195="P_20",'Intragroup liabilities'!F195="P_21"),'Intragroup liabilities'!M195,CONCATENATE(RIGHT('Intragroup liabilities'!T195,4),"-",LEFT(RIGHT('Intragroup liabilities'!T195,7),2),"-",LEFT('Intragroup liabilities'!T195,2)))</f>
        <v>--</v>
      </c>
      <c r="T201" s="20" t="str">
        <f t="shared" ref="T201:T264" si="25">IFERROR(IF(OR(E201="r0110 - Covered deposits (BRRD art. 44/2/a)",E201="r0120 - Secured liabilities - collateralized part (BRRD art. 44/2/b)",E201="r0320 - Deposits, not covered and not preferential"),WORKDAY(S201,1,"1/1/2021"),S201),"")</f>
        <v/>
      </c>
      <c r="U201" s="20" t="str">
        <f>IF(OR('Intragroup liabilities'!F195="P_20",'Intragroup liabilities'!F195="P_21"),'T 03.01'!T201,CONCATENATE(RIGHT('Intragroup liabilities'!U195,4),"-",LEFT(RIGHT('Intragroup liabilities'!U195,7),2),"-",LEFT('Intragroup liabilities'!U195,2)))</f>
        <v>--</v>
      </c>
      <c r="V201" s="10" t="str">
        <f t="shared" ref="V201:V264" si="26">IF(E201="r0120 - Secured liabilities - collateralized part (BRRD art. 44/2/b)","Secured","Unsecured")</f>
        <v>Secured</v>
      </c>
      <c r="W201" s="10">
        <v>0</v>
      </c>
      <c r="X201" s="10" t="s">
        <v>83</v>
      </c>
      <c r="Y201" s="10" t="str">
        <f t="shared" ref="Y201:Y264" si="27">IFERROR(IF(OR(E201="r0110 - Covered deposits (BRRD art. 44/2/a)",E201="r0120 - Secured liabilities - collateralized part (BRRD art. 44/2/b)",E201="r0320 - Deposits, not covered and not preferential"),"Non-structured/Vanilla","Structured"),"")</f>
        <v>Non-structured/Vanilla</v>
      </c>
      <c r="Z201" s="10"/>
      <c r="AA201" s="10" t="str">
        <f>IF('Intragroup liabilities'!Q195="GF2","Grandfathered T2",IF('Intragroup liabilities'!Q195="CET1","CET1","No"))</f>
        <v>No</v>
      </c>
      <c r="AB201" s="10">
        <f>IF('Intragroup liabilities'!R195="",0,'Intragroup liabilities'!R195)</f>
        <v>0</v>
      </c>
      <c r="AC201"/>
    </row>
    <row r="202" spans="3:29" ht="35.25" thickBot="1" x14ac:dyDescent="0.5">
      <c r="C202" s="17">
        <f t="shared" si="22"/>
        <v>999</v>
      </c>
      <c r="D202" s="18">
        <f t="shared" ref="D202:D265" si="28">IF(E202="","",D201+1)</f>
        <v>195</v>
      </c>
      <c r="E202" s="10" t="str">
        <f>IF(AND(I202="SANTANDER TOTTA, SGPS, SA",'Intragroup liabilities'!F196="P_22"),"r0531 - o/w (part of) subordinated liabilities recognised as own funds",IF(AND(I202="Totta Seguros - Comp. Seg. Vida, SA.",'Intragroup liabilities'!F196="P_22"),"r0350 - Structured notes",IF(AND(AA202&lt;&gt;"No",'Intragroup liabilities'!F196="P_23"),"r0531 - o/w (part of) subordinated liabilities recognised as own funds",IF(AND(AA202="No",'Intragroup liabilities'!F196="P_23"),"r0120 - Secured liabilities - collateralized part (BRRD art. 44/2/b)",IF('Intragroup liabilities'!F196="C_31","r0511 - o/w capital instruments/share capital",IF('Intragroup liabilities'!F196="C_32","r0511 - o/w capital instruments/share capital",IF('Intragroup liabilities'!F196="C_33","r0512 - o/w instruments ranking pari passu with ordinary shares",IF(OR(ISNUMBER(SEARCH("ATLANTES",I202)),ISNUMBER(SEARCH("AZOR",I202)),ISNUMBER(SEARCH("HIPOTOTTA",I202)))=TRUE,"r0120 - Secured liabilities - collateralized part (BRRD art. 44/2/b)",IF(OR('Intragroup liabilities'!F196="P_27.1",'Intragroup liabilities'!F196="P_27.2",'Intragroup liabilities'!F196="P_24"),"r0390 - Non-financial liabilities",IF('Intragroup liabilities'!F196="P_30.1","r0170 - Employee liabilities (BRRD art. 44/2/g/i)",IF('Intragroup liabilities'!F196="P_30.3","r0390 - Non-financial liabilities",IF('Intragroup liabilities'!F196="C_36","r0511 - o/w capital instruments/share capital",IF(AND('Intragroup liabilities'!F196="P_20",IFERROR(VLOOKUP('Intragroup liabilities'!I196,'Auxiliar 210'!$B$18:$B$20,1,FALSE),0)&lt;&gt;0),"r0210 - Liabilities towards other entities of the resolution group (BRRD art. 44/2/h)",IF(AND('Intragroup liabilities'!F196="P_21",IFERROR(VLOOKUP('Intragroup liabilities'!I196,'Auxiliar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2" s="10" t="s">
        <v>153</v>
      </c>
      <c r="G202" s="10" t="str">
        <f t="shared" si="23"/>
        <v>Rank 20 - Ranking in insolvency (master scale)</v>
      </c>
      <c r="H202" s="10" t="s">
        <v>204</v>
      </c>
      <c r="I202" s="10" t="s">
        <v>74</v>
      </c>
      <c r="J202" s="10" t="s">
        <v>170</v>
      </c>
      <c r="K202" s="10" t="s">
        <v>155</v>
      </c>
      <c r="L202" s="10" t="str">
        <f t="shared" si="24"/>
        <v>Sister</v>
      </c>
      <c r="M202" s="10" t="str">
        <f>IF(OR('Intragroup liabilities'!W196="x",'Intragroup liabilities'!W196="E"),"true","false")</f>
        <v>true</v>
      </c>
      <c r="N202" s="10" t="s">
        <v>470</v>
      </c>
      <c r="O202" s="10" t="s">
        <v>471</v>
      </c>
      <c r="P202" s="11">
        <v>132494.04999999999</v>
      </c>
      <c r="Q202" s="11">
        <f>IF('Intragroup liabilities'!E196="",0,'Intragroup liabilities'!E196)</f>
        <v>128.77000000000001</v>
      </c>
      <c r="R202" s="10" t="str">
        <f>+IF('Intragroup liabilities'!C196="EURO","Euro",IF('Intragroup liabilities'!C196="LIBRA INGLESA"," US Dollar",""))</f>
        <v>Euro</v>
      </c>
      <c r="S202" s="10" t="str">
        <f>IF(OR('Intragroup liabilities'!F196="P_20",'Intragroup liabilities'!F196="P_21"),'Intragroup liabilities'!M196,CONCATENATE(RIGHT('Intragroup liabilities'!T196,4),"-",LEFT(RIGHT('Intragroup liabilities'!T196,7),2),"-",LEFT('Intragroup liabilities'!T196,2)))</f>
        <v>--</v>
      </c>
      <c r="T202" s="20" t="str">
        <f t="shared" si="25"/>
        <v/>
      </c>
      <c r="U202" s="20" t="str">
        <f>IF(OR('Intragroup liabilities'!F196="P_20",'Intragroup liabilities'!F196="P_21"),'T 03.01'!T202,CONCATENATE(RIGHT('Intragroup liabilities'!U196,4),"-",LEFT(RIGHT('Intragroup liabilities'!U196,7),2),"-",LEFT('Intragroup liabilities'!U196,2)))</f>
        <v>--</v>
      </c>
      <c r="V202" s="10" t="str">
        <f t="shared" si="26"/>
        <v>Secured</v>
      </c>
      <c r="W202" s="10">
        <v>0</v>
      </c>
      <c r="X202" s="10" t="s">
        <v>83</v>
      </c>
      <c r="Y202" s="10" t="str">
        <f t="shared" si="27"/>
        <v>Non-structured/Vanilla</v>
      </c>
      <c r="Z202" s="10"/>
      <c r="AA202" s="10" t="str">
        <f>IF('Intragroup liabilities'!Q196="GF2","Grandfathered T2",IF('Intragroup liabilities'!Q196="CET1","CET1","No"))</f>
        <v>No</v>
      </c>
      <c r="AB202" s="10">
        <f>IF('Intragroup liabilities'!R196="",0,'Intragroup liabilities'!R196)</f>
        <v>0</v>
      </c>
      <c r="AC202"/>
    </row>
    <row r="203" spans="3:29" ht="35.25" thickBot="1" x14ac:dyDescent="0.5">
      <c r="C203" s="17">
        <f t="shared" si="22"/>
        <v>999</v>
      </c>
      <c r="D203" s="18">
        <f t="shared" si="28"/>
        <v>196</v>
      </c>
      <c r="E203" s="10" t="str">
        <f>IF(AND(I203="SANTANDER TOTTA, SGPS, SA",'Intragroup liabilities'!F197="P_22"),"r0531 - o/w (part of) subordinated liabilities recognised as own funds",IF(AND(I203="Totta Seguros - Comp. Seg. Vida, SA.",'Intragroup liabilities'!F197="P_22"),"r0350 - Structured notes",IF(AND(AA203&lt;&gt;"No",'Intragroup liabilities'!F197="P_23"),"r0531 - o/w (part of) subordinated liabilities recognised as own funds",IF(AND(AA203="No",'Intragroup liabilities'!F197="P_23"),"r0120 - Secured liabilities - collateralized part (BRRD art. 44/2/b)",IF('Intragroup liabilities'!F197="C_31","r0511 - o/w capital instruments/share capital",IF('Intragroup liabilities'!F197="C_32","r0511 - o/w capital instruments/share capital",IF('Intragroup liabilities'!F197="C_33","r0512 - o/w instruments ranking pari passu with ordinary shares",IF(OR(ISNUMBER(SEARCH("ATLANTES",I203)),ISNUMBER(SEARCH("AZOR",I203)),ISNUMBER(SEARCH("HIPOTOTTA",I203)))=TRUE,"r0120 - Secured liabilities - collateralized part (BRRD art. 44/2/b)",IF(OR('Intragroup liabilities'!F197="P_27.1",'Intragroup liabilities'!F197="P_27.2",'Intragroup liabilities'!F197="P_24"),"r0390 - Non-financial liabilities",IF('Intragroup liabilities'!F197="P_30.1","r0170 - Employee liabilities (BRRD art. 44/2/g/i)",IF('Intragroup liabilities'!F197="P_30.3","r0390 - Non-financial liabilities",IF('Intragroup liabilities'!F197="C_36","r0511 - o/w capital instruments/share capital",IF(AND('Intragroup liabilities'!F197="P_20",IFERROR(VLOOKUP('Intragroup liabilities'!I197,'Auxiliar 210'!$B$18:$B$20,1,FALSE),0)&lt;&gt;0),"r0210 - Liabilities towards other entities of the resolution group (BRRD art. 44/2/h)",IF(AND('Intragroup liabilities'!F197="P_21",IFERROR(VLOOKUP('Intragroup liabilities'!I197,'Auxiliar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3" s="10" t="s">
        <v>153</v>
      </c>
      <c r="G203" s="10" t="str">
        <f t="shared" si="23"/>
        <v>Rank 20 - Ranking in insolvency (master scale)</v>
      </c>
      <c r="H203" s="10" t="s">
        <v>328</v>
      </c>
      <c r="I203" s="10" t="s">
        <v>30</v>
      </c>
      <c r="J203" s="10" t="s">
        <v>164</v>
      </c>
      <c r="K203" s="10" t="s">
        <v>155</v>
      </c>
      <c r="L203" s="10" t="str">
        <f t="shared" si="24"/>
        <v>Sister</v>
      </c>
      <c r="M203" s="10" t="str">
        <f>IF(OR('Intragroup liabilities'!W197="x",'Intragroup liabilities'!W197="E"),"true","false")</f>
        <v>true</v>
      </c>
      <c r="N203" s="10" t="s">
        <v>470</v>
      </c>
      <c r="O203" s="10" t="s">
        <v>471</v>
      </c>
      <c r="P203" s="11">
        <v>1210442.08</v>
      </c>
      <c r="Q203" s="11">
        <f>IF('Intragroup liabilities'!E197="",0,'Intragroup liabilities'!E197)</f>
        <v>2472.77</v>
      </c>
      <c r="R203" s="10" t="str">
        <f>+IF('Intragroup liabilities'!C197="EURO","Euro",IF('Intragroup liabilities'!C197="LIBRA INGLESA"," US Dollar",""))</f>
        <v>Euro</v>
      </c>
      <c r="S203" s="10" t="str">
        <f>IF(OR('Intragroup liabilities'!F197="P_20",'Intragroup liabilities'!F197="P_21"),'Intragroup liabilities'!M197,CONCATENATE(RIGHT('Intragroup liabilities'!T197,4),"-",LEFT(RIGHT('Intragroup liabilities'!T197,7),2),"-",LEFT('Intragroup liabilities'!T197,2)))</f>
        <v>--</v>
      </c>
      <c r="T203" s="20" t="str">
        <f t="shared" si="25"/>
        <v/>
      </c>
      <c r="U203" s="20" t="str">
        <f>IF(OR('Intragroup liabilities'!F197="P_20",'Intragroup liabilities'!F197="P_21"),'T 03.01'!T203,CONCATENATE(RIGHT('Intragroup liabilities'!U197,4),"-",LEFT(RIGHT('Intragroup liabilities'!U197,7),2),"-",LEFT('Intragroup liabilities'!U197,2)))</f>
        <v>--</v>
      </c>
      <c r="V203" s="10" t="str">
        <f t="shared" si="26"/>
        <v>Secured</v>
      </c>
      <c r="W203" s="10">
        <v>0</v>
      </c>
      <c r="X203" s="10" t="s">
        <v>83</v>
      </c>
      <c r="Y203" s="10" t="str">
        <f t="shared" si="27"/>
        <v>Non-structured/Vanilla</v>
      </c>
      <c r="Z203" s="10"/>
      <c r="AA203" s="10" t="str">
        <f>IF('Intragroup liabilities'!Q197="GF2","Grandfathered T2",IF('Intragroup liabilities'!Q197="CET1","CET1","No"))</f>
        <v>No</v>
      </c>
      <c r="AB203" s="10">
        <f>IF('Intragroup liabilities'!R197="",0,'Intragroup liabilities'!R197)</f>
        <v>0</v>
      </c>
      <c r="AC203"/>
    </row>
    <row r="204" spans="3:29" ht="35.25" thickBot="1" x14ac:dyDescent="0.5">
      <c r="C204" s="17">
        <f t="shared" si="22"/>
        <v>999</v>
      </c>
      <c r="D204" s="18">
        <f t="shared" si="28"/>
        <v>197</v>
      </c>
      <c r="E204" s="10" t="str">
        <f>IF(AND(I204="SANTANDER TOTTA, SGPS, SA",'Intragroup liabilities'!F198="P_22"),"r0531 - o/w (part of) subordinated liabilities recognised as own funds",IF(AND(I204="Totta Seguros - Comp. Seg. Vida, SA.",'Intragroup liabilities'!F198="P_22"),"r0350 - Structured notes",IF(AND(AA204&lt;&gt;"No",'Intragroup liabilities'!F198="P_23"),"r0531 - o/w (part of) subordinated liabilities recognised as own funds",IF(AND(AA204="No",'Intragroup liabilities'!F198="P_23"),"r0120 - Secured liabilities - collateralized part (BRRD art. 44/2/b)",IF('Intragroup liabilities'!F198="C_31","r0511 - o/w capital instruments/share capital",IF('Intragroup liabilities'!F198="C_32","r0511 - o/w capital instruments/share capital",IF('Intragroup liabilities'!F198="C_33","r0512 - o/w instruments ranking pari passu with ordinary shares",IF(OR(ISNUMBER(SEARCH("ATLANTES",I204)),ISNUMBER(SEARCH("AZOR",I204)),ISNUMBER(SEARCH("HIPOTOTTA",I204)))=TRUE,"r0120 - Secured liabilities - collateralized part (BRRD art. 44/2/b)",IF(OR('Intragroup liabilities'!F198="P_27.1",'Intragroup liabilities'!F198="P_27.2",'Intragroup liabilities'!F198="P_24"),"r0390 - Non-financial liabilities",IF('Intragroup liabilities'!F198="P_30.1","r0170 - Employee liabilities (BRRD art. 44/2/g/i)",IF('Intragroup liabilities'!F198="P_30.3","r0390 - Non-financial liabilities",IF('Intragroup liabilities'!F198="C_36","r0511 - o/w capital instruments/share capital",IF(AND('Intragroup liabilities'!F198="P_20",IFERROR(VLOOKUP('Intragroup liabilities'!I198,'Auxiliar 210'!$B$18:$B$20,1,FALSE),0)&lt;&gt;0),"r0210 - Liabilities towards other entities of the resolution group (BRRD art. 44/2/h)",IF(AND('Intragroup liabilities'!F198="P_21",IFERROR(VLOOKUP('Intragroup liabilities'!I198,'Auxiliar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4" s="10" t="s">
        <v>153</v>
      </c>
      <c r="G204" s="10" t="str">
        <f t="shared" si="23"/>
        <v>Rank 20 - Ranking in insolvency (master scale)</v>
      </c>
      <c r="H204" s="10" t="s">
        <v>183</v>
      </c>
      <c r="I204" s="10" t="s">
        <v>73</v>
      </c>
      <c r="J204" s="10" t="s">
        <v>167</v>
      </c>
      <c r="K204" s="10" t="s">
        <v>155</v>
      </c>
      <c r="L204" s="10" t="str">
        <f t="shared" si="24"/>
        <v>Sister</v>
      </c>
      <c r="M204" s="10" t="str">
        <f>IF(OR('Intragroup liabilities'!W198="x",'Intragroup liabilities'!W198="E"),"true","false")</f>
        <v>true</v>
      </c>
      <c r="N204" s="10" t="s">
        <v>470</v>
      </c>
      <c r="O204" s="10" t="s">
        <v>471</v>
      </c>
      <c r="P204" s="11">
        <v>41645.769999999997</v>
      </c>
      <c r="Q204" s="11">
        <f>IF('Intragroup liabilities'!E198="",0,'Intragroup liabilities'!E198)</f>
        <v>66.94</v>
      </c>
      <c r="R204" s="10" t="str">
        <f>+IF('Intragroup liabilities'!C198="EURO","Euro",IF('Intragroup liabilities'!C198="LIBRA INGLESA"," US Dollar",""))</f>
        <v>Euro</v>
      </c>
      <c r="S204" s="10" t="str">
        <f>IF(OR('Intragroup liabilities'!F198="P_20",'Intragroup liabilities'!F198="P_21"),'Intragroup liabilities'!M198,CONCATENATE(RIGHT('Intragroup liabilities'!T198,4),"-",LEFT(RIGHT('Intragroup liabilities'!T198,7),2),"-",LEFT('Intragroup liabilities'!T198,2)))</f>
        <v>--</v>
      </c>
      <c r="T204" s="20" t="str">
        <f t="shared" si="25"/>
        <v/>
      </c>
      <c r="U204" s="20" t="str">
        <f>IF(OR('Intragroup liabilities'!F198="P_20",'Intragroup liabilities'!F198="P_21"),'T 03.01'!T204,CONCATENATE(RIGHT('Intragroup liabilities'!U198,4),"-",LEFT(RIGHT('Intragroup liabilities'!U198,7),2),"-",LEFT('Intragroup liabilities'!U198,2)))</f>
        <v>--</v>
      </c>
      <c r="V204" s="10" t="str">
        <f t="shared" si="26"/>
        <v>Secured</v>
      </c>
      <c r="W204" s="10">
        <v>0</v>
      </c>
      <c r="X204" s="10" t="s">
        <v>83</v>
      </c>
      <c r="Y204" s="10" t="str">
        <f t="shared" si="27"/>
        <v>Non-structured/Vanilla</v>
      </c>
      <c r="Z204" s="10"/>
      <c r="AA204" s="10" t="str">
        <f>IF('Intragroup liabilities'!Q198="GF2","Grandfathered T2",IF('Intragroup liabilities'!Q198="CET1","CET1","No"))</f>
        <v>No</v>
      </c>
      <c r="AB204" s="10">
        <f>IF('Intragroup liabilities'!R198="",0,'Intragroup liabilities'!R198)</f>
        <v>0</v>
      </c>
      <c r="AC204"/>
    </row>
    <row r="205" spans="3:29" ht="35.25" thickBot="1" x14ac:dyDescent="0.5">
      <c r="C205" s="17">
        <f t="shared" si="22"/>
        <v>999</v>
      </c>
      <c r="D205" s="18">
        <f t="shared" si="28"/>
        <v>198</v>
      </c>
      <c r="E205" s="10" t="str">
        <f>IF(AND(I205="SANTANDER TOTTA, SGPS, SA",'Intragroup liabilities'!F199="P_22"),"r0531 - o/w (part of) subordinated liabilities recognised as own funds",IF(AND(I205="Totta Seguros - Comp. Seg. Vida, SA.",'Intragroup liabilities'!F199="P_22"),"r0350 - Structured notes",IF(AND(AA205&lt;&gt;"No",'Intragroup liabilities'!F199="P_23"),"r0531 - o/w (part of) subordinated liabilities recognised as own funds",IF(AND(AA205="No",'Intragroup liabilities'!F199="P_23"),"r0120 - Secured liabilities - collateralized part (BRRD art. 44/2/b)",IF('Intragroup liabilities'!F199="C_31","r0511 - o/w capital instruments/share capital",IF('Intragroup liabilities'!F199="C_32","r0511 - o/w capital instruments/share capital",IF('Intragroup liabilities'!F199="C_33","r0512 - o/w instruments ranking pari passu with ordinary shares",IF(OR(ISNUMBER(SEARCH("ATLANTES",I205)),ISNUMBER(SEARCH("AZOR",I205)),ISNUMBER(SEARCH("HIPOTOTTA",I205)))=TRUE,"r0120 - Secured liabilities - collateralized part (BRRD art. 44/2/b)",IF(OR('Intragroup liabilities'!F199="P_27.1",'Intragroup liabilities'!F199="P_27.2",'Intragroup liabilities'!F199="P_24"),"r0390 - Non-financial liabilities",IF('Intragroup liabilities'!F199="P_30.1","r0170 - Employee liabilities (BRRD art. 44/2/g/i)",IF('Intragroup liabilities'!F199="P_30.3","r0390 - Non-financial liabilities",IF('Intragroup liabilities'!F199="C_36","r0511 - o/w capital instruments/share capital",IF(AND('Intragroup liabilities'!F199="P_20",IFERROR(VLOOKUP('Intragroup liabilities'!I199,'Auxiliar 210'!$B$18:$B$20,1,FALSE),0)&lt;&gt;0),"r0210 - Liabilities towards other entities of the resolution group (BRRD art. 44/2/h)",IF(AND('Intragroup liabilities'!F199="P_21",IFERROR(VLOOKUP('Intragroup liabilities'!I199,'Auxiliar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5" s="10" t="s">
        <v>153</v>
      </c>
      <c r="G205" s="10" t="str">
        <f t="shared" si="23"/>
        <v>Rank 20 - Ranking in insolvency (master scale)</v>
      </c>
      <c r="H205" s="10" t="s">
        <v>301</v>
      </c>
      <c r="I205" s="10" t="s">
        <v>73</v>
      </c>
      <c r="J205" s="10" t="s">
        <v>167</v>
      </c>
      <c r="K205" s="10" t="s">
        <v>155</v>
      </c>
      <c r="L205" s="10" t="str">
        <f t="shared" si="24"/>
        <v>Sister</v>
      </c>
      <c r="M205" s="10" t="str">
        <f>IF(OR('Intragroup liabilities'!W199="x",'Intragroup liabilities'!W199="E"),"true","false")</f>
        <v>true</v>
      </c>
      <c r="N205" s="10" t="s">
        <v>470</v>
      </c>
      <c r="O205" s="10" t="s">
        <v>471</v>
      </c>
      <c r="P205" s="11">
        <v>15921.8</v>
      </c>
      <c r="Q205" s="11">
        <f>IF('Intragroup liabilities'!E199="",0,'Intragroup liabilities'!E199)</f>
        <v>29.8</v>
      </c>
      <c r="R205" s="10" t="str">
        <f>+IF('Intragroup liabilities'!C199="EURO","Euro",IF('Intragroup liabilities'!C199="LIBRA INGLESA"," US Dollar",""))</f>
        <v>Euro</v>
      </c>
      <c r="S205" s="10" t="str">
        <f>IF(OR('Intragroup liabilities'!F199="P_20",'Intragroup liabilities'!F199="P_21"),'Intragroup liabilities'!M199,CONCATENATE(RIGHT('Intragroup liabilities'!T199,4),"-",LEFT(RIGHT('Intragroup liabilities'!T199,7),2),"-",LEFT('Intragroup liabilities'!T199,2)))</f>
        <v>--</v>
      </c>
      <c r="T205" s="20" t="str">
        <f t="shared" si="25"/>
        <v/>
      </c>
      <c r="U205" s="20" t="str">
        <f>IF(OR('Intragroup liabilities'!F199="P_20",'Intragroup liabilities'!F199="P_21"),'T 03.01'!T205,CONCATENATE(RIGHT('Intragroup liabilities'!U199,4),"-",LEFT(RIGHT('Intragroup liabilities'!U199,7),2),"-",LEFT('Intragroup liabilities'!U199,2)))</f>
        <v>--</v>
      </c>
      <c r="V205" s="10" t="str">
        <f t="shared" si="26"/>
        <v>Secured</v>
      </c>
      <c r="W205" s="10">
        <v>0</v>
      </c>
      <c r="X205" s="10" t="s">
        <v>83</v>
      </c>
      <c r="Y205" s="10" t="str">
        <f t="shared" si="27"/>
        <v>Non-structured/Vanilla</v>
      </c>
      <c r="Z205" s="10"/>
      <c r="AA205" s="10" t="str">
        <f>IF('Intragroup liabilities'!Q199="GF2","Grandfathered T2",IF('Intragroup liabilities'!Q199="CET1","CET1","No"))</f>
        <v>No</v>
      </c>
      <c r="AB205" s="10">
        <f>IF('Intragroup liabilities'!R199="",0,'Intragroup liabilities'!R199)</f>
        <v>0</v>
      </c>
      <c r="AC205"/>
    </row>
    <row r="206" spans="3:29" ht="35.25" thickBot="1" x14ac:dyDescent="0.5">
      <c r="C206" s="17">
        <f t="shared" si="22"/>
        <v>999</v>
      </c>
      <c r="D206" s="18">
        <f t="shared" si="28"/>
        <v>199</v>
      </c>
      <c r="E206" s="10" t="str">
        <f>IF(AND(I206="SANTANDER TOTTA, SGPS, SA",'Intragroup liabilities'!F200="P_22"),"r0531 - o/w (part of) subordinated liabilities recognised as own funds",IF(AND(I206="Totta Seguros - Comp. Seg. Vida, SA.",'Intragroup liabilities'!F200="P_22"),"r0350 - Structured notes",IF(AND(AA206&lt;&gt;"No",'Intragroup liabilities'!F200="P_23"),"r0531 - o/w (part of) subordinated liabilities recognised as own funds",IF(AND(AA206="No",'Intragroup liabilities'!F200="P_23"),"r0120 - Secured liabilities - collateralized part (BRRD art. 44/2/b)",IF('Intragroup liabilities'!F200="C_31","r0511 - o/w capital instruments/share capital",IF('Intragroup liabilities'!F200="C_32","r0511 - o/w capital instruments/share capital",IF('Intragroup liabilities'!F200="C_33","r0512 - o/w instruments ranking pari passu with ordinary shares",IF(OR(ISNUMBER(SEARCH("ATLANTES",I206)),ISNUMBER(SEARCH("AZOR",I206)),ISNUMBER(SEARCH("HIPOTOTTA",I206)))=TRUE,"r0120 - Secured liabilities - collateralized part (BRRD art. 44/2/b)",IF(OR('Intragroup liabilities'!F200="P_27.1",'Intragroup liabilities'!F200="P_27.2",'Intragroup liabilities'!F200="P_24"),"r0390 - Non-financial liabilities",IF('Intragroup liabilities'!F200="P_30.1","r0170 - Employee liabilities (BRRD art. 44/2/g/i)",IF('Intragroup liabilities'!F200="P_30.3","r0390 - Non-financial liabilities",IF('Intragroup liabilities'!F200="C_36","r0511 - o/w capital instruments/share capital",IF(AND('Intragroup liabilities'!F200="P_20",IFERROR(VLOOKUP('Intragroup liabilities'!I200,'Auxiliar 210'!$B$18:$B$20,1,FALSE),0)&lt;&gt;0),"r0210 - Liabilities towards other entities of the resolution group (BRRD art. 44/2/h)",IF(AND('Intragroup liabilities'!F200="P_21",IFERROR(VLOOKUP('Intragroup liabilities'!I200,'Auxiliar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6" s="10" t="s">
        <v>153</v>
      </c>
      <c r="G206" s="10" t="str">
        <f t="shared" si="23"/>
        <v>Rank 20 - Ranking in insolvency (master scale)</v>
      </c>
      <c r="H206" s="10" t="s">
        <v>331</v>
      </c>
      <c r="I206" s="10" t="s">
        <v>30</v>
      </c>
      <c r="J206" s="10" t="s">
        <v>164</v>
      </c>
      <c r="K206" s="10" t="s">
        <v>155</v>
      </c>
      <c r="L206" s="10" t="str">
        <f t="shared" si="24"/>
        <v>Sister</v>
      </c>
      <c r="M206" s="10" t="str">
        <f>IF(OR('Intragroup liabilities'!W200="x",'Intragroup liabilities'!W200="E"),"true","false")</f>
        <v>true</v>
      </c>
      <c r="N206" s="10" t="s">
        <v>470</v>
      </c>
      <c r="O206" s="10" t="s">
        <v>471</v>
      </c>
      <c r="P206" s="11">
        <v>1001743.34</v>
      </c>
      <c r="Q206" s="11">
        <f>IF('Intragroup liabilities'!E200="",0,'Intragroup liabilities'!E200)</f>
        <v>1899.11</v>
      </c>
      <c r="R206" s="10" t="str">
        <f>+IF('Intragroup liabilities'!C200="EURO","Euro",IF('Intragroup liabilities'!C200="LIBRA INGLESA"," US Dollar",""))</f>
        <v>Euro</v>
      </c>
      <c r="S206" s="10" t="str">
        <f>IF(OR('Intragroup liabilities'!F200="P_20",'Intragroup liabilities'!F200="P_21"),'Intragroup liabilities'!M200,CONCATENATE(RIGHT('Intragroup liabilities'!T200,4),"-",LEFT(RIGHT('Intragroup liabilities'!T200,7),2),"-",LEFT('Intragroup liabilities'!T200,2)))</f>
        <v>--</v>
      </c>
      <c r="T206" s="20" t="str">
        <f t="shared" si="25"/>
        <v/>
      </c>
      <c r="U206" s="20" t="str">
        <f>IF(OR('Intragroup liabilities'!F200="P_20",'Intragroup liabilities'!F200="P_21"),'T 03.01'!T206,CONCATENATE(RIGHT('Intragroup liabilities'!U200,4),"-",LEFT(RIGHT('Intragroup liabilities'!U200,7),2),"-",LEFT('Intragroup liabilities'!U200,2)))</f>
        <v>--</v>
      </c>
      <c r="V206" s="10" t="str">
        <f t="shared" si="26"/>
        <v>Secured</v>
      </c>
      <c r="W206" s="10">
        <v>0</v>
      </c>
      <c r="X206" s="10" t="s">
        <v>83</v>
      </c>
      <c r="Y206" s="10" t="str">
        <f t="shared" si="27"/>
        <v>Non-structured/Vanilla</v>
      </c>
      <c r="Z206" s="10"/>
      <c r="AA206" s="10" t="str">
        <f>IF('Intragroup liabilities'!Q200="GF2","Grandfathered T2",IF('Intragroup liabilities'!Q200="CET1","CET1","No"))</f>
        <v>No</v>
      </c>
      <c r="AB206" s="10">
        <f>IF('Intragroup liabilities'!R200="",0,'Intragroup liabilities'!R200)</f>
        <v>0</v>
      </c>
      <c r="AC206"/>
    </row>
    <row r="207" spans="3:29" ht="35.25" thickBot="1" x14ac:dyDescent="0.5">
      <c r="C207" s="17">
        <f t="shared" si="22"/>
        <v>999</v>
      </c>
      <c r="D207" s="18">
        <f t="shared" si="28"/>
        <v>200</v>
      </c>
      <c r="E207" s="10" t="str">
        <f>IF(AND(I207="SANTANDER TOTTA, SGPS, SA",'Intragroup liabilities'!F201="P_22"),"r0531 - o/w (part of) subordinated liabilities recognised as own funds",IF(AND(I207="Totta Seguros - Comp. Seg. Vida, SA.",'Intragroup liabilities'!F201="P_22"),"r0350 - Structured notes",IF(AND(AA207&lt;&gt;"No",'Intragroup liabilities'!F201="P_23"),"r0531 - o/w (part of) subordinated liabilities recognised as own funds",IF(AND(AA207="No",'Intragroup liabilities'!F201="P_23"),"r0120 - Secured liabilities - collateralized part (BRRD art. 44/2/b)",IF('Intragroup liabilities'!F201="C_31","r0511 - o/w capital instruments/share capital",IF('Intragroup liabilities'!F201="C_32","r0511 - o/w capital instruments/share capital",IF('Intragroup liabilities'!F201="C_33","r0512 - o/w instruments ranking pari passu with ordinary shares",IF(OR(ISNUMBER(SEARCH("ATLANTES",I207)),ISNUMBER(SEARCH("AZOR",I207)),ISNUMBER(SEARCH("HIPOTOTTA",I207)))=TRUE,"r0120 - Secured liabilities - collateralized part (BRRD art. 44/2/b)",IF(OR('Intragroup liabilities'!F201="P_27.1",'Intragroup liabilities'!F201="P_27.2",'Intragroup liabilities'!F201="P_24"),"r0390 - Non-financial liabilities",IF('Intragroup liabilities'!F201="P_30.1","r0170 - Employee liabilities (BRRD art. 44/2/g/i)",IF('Intragroup liabilities'!F201="P_30.3","r0390 - Non-financial liabilities",IF('Intragroup liabilities'!F201="C_36","r0511 - o/w capital instruments/share capital",IF(AND('Intragroup liabilities'!F201="P_20",IFERROR(VLOOKUP('Intragroup liabilities'!I201,'Auxiliar 210'!$B$18:$B$20,1,FALSE),0)&lt;&gt;0),"r0210 - Liabilities towards other entities of the resolution group (BRRD art. 44/2/h)",IF(AND('Intragroup liabilities'!F201="P_21",IFERROR(VLOOKUP('Intragroup liabilities'!I201,'Auxiliar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7" s="10" t="s">
        <v>153</v>
      </c>
      <c r="G207" s="10" t="str">
        <f t="shared" si="23"/>
        <v>Rank 20 - Ranking in insolvency (master scale)</v>
      </c>
      <c r="H207" s="10" t="s">
        <v>258</v>
      </c>
      <c r="I207" s="10" t="s">
        <v>30</v>
      </c>
      <c r="J207" s="10" t="s">
        <v>164</v>
      </c>
      <c r="K207" s="10" t="s">
        <v>155</v>
      </c>
      <c r="L207" s="10" t="str">
        <f t="shared" si="24"/>
        <v>Sister</v>
      </c>
      <c r="M207" s="10" t="str">
        <f>IF(OR('Intragroup liabilities'!W201="x",'Intragroup liabilities'!W201="E"),"true","false")</f>
        <v>true</v>
      </c>
      <c r="N207" s="10" t="s">
        <v>470</v>
      </c>
      <c r="O207" s="10" t="s">
        <v>471</v>
      </c>
      <c r="P207" s="11">
        <v>383477.81</v>
      </c>
      <c r="Q207" s="11">
        <f>IF('Intragroup liabilities'!E201="",0,'Intragroup liabilities'!E201)</f>
        <v>566.84</v>
      </c>
      <c r="R207" s="10" t="str">
        <f>+IF('Intragroup liabilities'!C201="EURO","Euro",IF('Intragroup liabilities'!C201="LIBRA INGLESA"," US Dollar",""))</f>
        <v>Euro</v>
      </c>
      <c r="S207" s="10" t="str">
        <f>IF(OR('Intragroup liabilities'!F201="P_20",'Intragroup liabilities'!F201="P_21"),'Intragroup liabilities'!M201,CONCATENATE(RIGHT('Intragroup liabilities'!T201,4),"-",LEFT(RIGHT('Intragroup liabilities'!T201,7),2),"-",LEFT('Intragroup liabilities'!T201,2)))</f>
        <v>--</v>
      </c>
      <c r="T207" s="20" t="str">
        <f t="shared" si="25"/>
        <v/>
      </c>
      <c r="U207" s="20" t="str">
        <f>IF(OR('Intragroup liabilities'!F201="P_20",'Intragroup liabilities'!F201="P_21"),'T 03.01'!T207,CONCATENATE(RIGHT('Intragroup liabilities'!U201,4),"-",LEFT(RIGHT('Intragroup liabilities'!U201,7),2),"-",LEFT('Intragroup liabilities'!U201,2)))</f>
        <v>--</v>
      </c>
      <c r="V207" s="10" t="str">
        <f t="shared" si="26"/>
        <v>Secured</v>
      </c>
      <c r="W207" s="10">
        <v>0</v>
      </c>
      <c r="X207" s="10" t="s">
        <v>83</v>
      </c>
      <c r="Y207" s="10" t="str">
        <f t="shared" si="27"/>
        <v>Non-structured/Vanilla</v>
      </c>
      <c r="Z207" s="10"/>
      <c r="AA207" s="10" t="str">
        <f>IF('Intragroup liabilities'!Q201="GF2","Grandfathered T2",IF('Intragroup liabilities'!Q201="CET1","CET1","No"))</f>
        <v>No</v>
      </c>
      <c r="AB207" s="10">
        <f>IF('Intragroup liabilities'!R201="",0,'Intragroup liabilities'!R201)</f>
        <v>0</v>
      </c>
      <c r="AC207"/>
    </row>
    <row r="208" spans="3:29" ht="35.25" thickBot="1" x14ac:dyDescent="0.5">
      <c r="C208" s="17">
        <f t="shared" si="22"/>
        <v>999</v>
      </c>
      <c r="D208" s="18">
        <f t="shared" si="28"/>
        <v>201</v>
      </c>
      <c r="E208" s="10" t="str">
        <f>IF(AND(I208="SANTANDER TOTTA, SGPS, SA",'Intragroup liabilities'!F202="P_22"),"r0531 - o/w (part of) subordinated liabilities recognised as own funds",IF(AND(I208="Totta Seguros - Comp. Seg. Vida, SA.",'Intragroup liabilities'!F202="P_22"),"r0350 - Structured notes",IF(AND(AA208&lt;&gt;"No",'Intragroup liabilities'!F202="P_23"),"r0531 - o/w (part of) subordinated liabilities recognised as own funds",IF(AND(AA208="No",'Intragroup liabilities'!F202="P_23"),"r0120 - Secured liabilities - collateralized part (BRRD art. 44/2/b)",IF('Intragroup liabilities'!F202="C_31","r0511 - o/w capital instruments/share capital",IF('Intragroup liabilities'!F202="C_32","r0511 - o/w capital instruments/share capital",IF('Intragroup liabilities'!F202="C_33","r0512 - o/w instruments ranking pari passu with ordinary shares",IF(OR(ISNUMBER(SEARCH("ATLANTES",I208)),ISNUMBER(SEARCH("AZOR",I208)),ISNUMBER(SEARCH("HIPOTOTTA",I208)))=TRUE,"r0120 - Secured liabilities - collateralized part (BRRD art. 44/2/b)",IF(OR('Intragroup liabilities'!F202="P_27.1",'Intragroup liabilities'!F202="P_27.2",'Intragroup liabilities'!F202="P_24"),"r0390 - Non-financial liabilities",IF('Intragroup liabilities'!F202="P_30.1","r0170 - Employee liabilities (BRRD art. 44/2/g/i)",IF('Intragroup liabilities'!F202="P_30.3","r0390 - Non-financial liabilities",IF('Intragroup liabilities'!F202="C_36","r0511 - o/w capital instruments/share capital",IF(AND('Intragroup liabilities'!F202="P_20",IFERROR(VLOOKUP('Intragroup liabilities'!I202,'Auxiliar 210'!$B$18:$B$20,1,FALSE),0)&lt;&gt;0),"r0210 - Liabilities towards other entities of the resolution group (BRRD art. 44/2/h)",IF(AND('Intragroup liabilities'!F202="P_21",IFERROR(VLOOKUP('Intragroup liabilities'!I202,'Auxiliar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8" s="10" t="s">
        <v>153</v>
      </c>
      <c r="G208" s="10" t="str">
        <f t="shared" si="23"/>
        <v>Rank 20 - Ranking in insolvency (master scale)</v>
      </c>
      <c r="H208" s="10" t="s">
        <v>184</v>
      </c>
      <c r="I208" s="10" t="s">
        <v>73</v>
      </c>
      <c r="J208" s="10" t="s">
        <v>167</v>
      </c>
      <c r="K208" s="10" t="s">
        <v>155</v>
      </c>
      <c r="L208" s="10" t="str">
        <f t="shared" si="24"/>
        <v>Sister</v>
      </c>
      <c r="M208" s="10" t="str">
        <f>IF(OR('Intragroup liabilities'!W202="x",'Intragroup liabilities'!W202="E"),"true","false")</f>
        <v>true</v>
      </c>
      <c r="N208" s="10" t="s">
        <v>470</v>
      </c>
      <c r="O208" s="10" t="s">
        <v>471</v>
      </c>
      <c r="P208" s="11">
        <v>93551.87</v>
      </c>
      <c r="Q208" s="11">
        <f>IF('Intragroup liabilities'!E202="",0,'Intragroup liabilities'!E202)</f>
        <v>90.59</v>
      </c>
      <c r="R208" s="10" t="str">
        <f>+IF('Intragroup liabilities'!C202="EURO","Euro",IF('Intragroup liabilities'!C202="LIBRA INGLESA"," US Dollar",""))</f>
        <v>Euro</v>
      </c>
      <c r="S208" s="10" t="str">
        <f>IF(OR('Intragroup liabilities'!F202="P_20",'Intragroup liabilities'!F202="P_21"),'Intragroup liabilities'!M202,CONCATENATE(RIGHT('Intragroup liabilities'!T202,4),"-",LEFT(RIGHT('Intragroup liabilities'!T202,7),2),"-",LEFT('Intragroup liabilities'!T202,2)))</f>
        <v>--</v>
      </c>
      <c r="T208" s="20" t="str">
        <f t="shared" si="25"/>
        <v/>
      </c>
      <c r="U208" s="20" t="str">
        <f>IF(OR('Intragroup liabilities'!F202="P_20",'Intragroup liabilities'!F202="P_21"),'T 03.01'!T208,CONCATENATE(RIGHT('Intragroup liabilities'!U202,4),"-",LEFT(RIGHT('Intragroup liabilities'!U202,7),2),"-",LEFT('Intragroup liabilities'!U202,2)))</f>
        <v>--</v>
      </c>
      <c r="V208" s="10" t="str">
        <f t="shared" si="26"/>
        <v>Secured</v>
      </c>
      <c r="W208" s="10">
        <v>0</v>
      </c>
      <c r="X208" s="10" t="s">
        <v>83</v>
      </c>
      <c r="Y208" s="10" t="str">
        <f t="shared" si="27"/>
        <v>Non-structured/Vanilla</v>
      </c>
      <c r="Z208" s="10"/>
      <c r="AA208" s="10" t="str">
        <f>IF('Intragroup liabilities'!Q202="GF2","Grandfathered T2",IF('Intragroup liabilities'!Q202="CET1","CET1","No"))</f>
        <v>No</v>
      </c>
      <c r="AB208" s="10">
        <f>IF('Intragroup liabilities'!R202="",0,'Intragroup liabilities'!R202)</f>
        <v>0</v>
      </c>
      <c r="AC208"/>
    </row>
    <row r="209" spans="3:29" ht="35.25" thickBot="1" x14ac:dyDescent="0.5">
      <c r="C209" s="17">
        <f t="shared" si="22"/>
        <v>999</v>
      </c>
      <c r="D209" s="18">
        <f t="shared" si="28"/>
        <v>202</v>
      </c>
      <c r="E209" s="10" t="str">
        <f>IF(AND(I209="SANTANDER TOTTA, SGPS, SA",'Intragroup liabilities'!F203="P_22"),"r0531 - o/w (part of) subordinated liabilities recognised as own funds",IF(AND(I209="Totta Seguros - Comp. Seg. Vida, SA.",'Intragroup liabilities'!F203="P_22"),"r0350 - Structured notes",IF(AND(AA209&lt;&gt;"No",'Intragroup liabilities'!F203="P_23"),"r0531 - o/w (part of) subordinated liabilities recognised as own funds",IF(AND(AA209="No",'Intragroup liabilities'!F203="P_23"),"r0120 - Secured liabilities - collateralized part (BRRD art. 44/2/b)",IF('Intragroup liabilities'!F203="C_31","r0511 - o/w capital instruments/share capital",IF('Intragroup liabilities'!F203="C_32","r0511 - o/w capital instruments/share capital",IF('Intragroup liabilities'!F203="C_33","r0512 - o/w instruments ranking pari passu with ordinary shares",IF(OR(ISNUMBER(SEARCH("ATLANTES",I209)),ISNUMBER(SEARCH("AZOR",I209)),ISNUMBER(SEARCH("HIPOTOTTA",I209)))=TRUE,"r0120 - Secured liabilities - collateralized part (BRRD art. 44/2/b)",IF(OR('Intragroup liabilities'!F203="P_27.1",'Intragroup liabilities'!F203="P_27.2",'Intragroup liabilities'!F203="P_24"),"r0390 - Non-financial liabilities",IF('Intragroup liabilities'!F203="P_30.1","r0170 - Employee liabilities (BRRD art. 44/2/g/i)",IF('Intragroup liabilities'!F203="P_30.3","r0390 - Non-financial liabilities",IF('Intragroup liabilities'!F203="C_36","r0511 - o/w capital instruments/share capital",IF(AND('Intragroup liabilities'!F203="P_20",IFERROR(VLOOKUP('Intragroup liabilities'!I203,'Auxiliar 210'!$B$18:$B$20,1,FALSE),0)&lt;&gt;0),"r0210 - Liabilities towards other entities of the resolution group (BRRD art. 44/2/h)",IF(AND('Intragroup liabilities'!F203="P_21",IFERROR(VLOOKUP('Intragroup liabilities'!I203,'Auxiliar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09" s="10" t="s">
        <v>153</v>
      </c>
      <c r="G209" s="10" t="str">
        <f t="shared" si="23"/>
        <v>Rank 20 - Ranking in insolvency (master scale)</v>
      </c>
      <c r="H209" s="10" t="s">
        <v>436</v>
      </c>
      <c r="I209" s="10" t="s">
        <v>73</v>
      </c>
      <c r="J209" s="10" t="s">
        <v>167</v>
      </c>
      <c r="K209" s="10" t="s">
        <v>155</v>
      </c>
      <c r="L209" s="10" t="str">
        <f t="shared" si="24"/>
        <v>Sister</v>
      </c>
      <c r="M209" s="10" t="str">
        <f>IF(OR('Intragroup liabilities'!W203="x",'Intragroup liabilities'!W203="E"),"true","false")</f>
        <v>true</v>
      </c>
      <c r="N209" s="10" t="s">
        <v>470</v>
      </c>
      <c r="O209" s="10" t="s">
        <v>471</v>
      </c>
      <c r="P209" s="11">
        <v>4485.1499999999996</v>
      </c>
      <c r="Q209" s="11">
        <f>IF('Intragroup liabilities'!E203="",0,'Intragroup liabilities'!E203)</f>
        <v>9.32</v>
      </c>
      <c r="R209" s="10" t="str">
        <f>+IF('Intragroup liabilities'!C203="EURO","Euro",IF('Intragroup liabilities'!C203="LIBRA INGLESA"," US Dollar",""))</f>
        <v>Euro</v>
      </c>
      <c r="S209" s="10" t="str">
        <f>IF(OR('Intragroup liabilities'!F203="P_20",'Intragroup liabilities'!F203="P_21"),'Intragroup liabilities'!M203,CONCATENATE(RIGHT('Intragroup liabilities'!T203,4),"-",LEFT(RIGHT('Intragroup liabilities'!T203,7),2),"-",LEFT('Intragroup liabilities'!T203,2)))</f>
        <v>--</v>
      </c>
      <c r="T209" s="20" t="str">
        <f t="shared" si="25"/>
        <v/>
      </c>
      <c r="U209" s="20" t="str">
        <f>IF(OR('Intragroup liabilities'!F203="P_20",'Intragroup liabilities'!F203="P_21"),'T 03.01'!T209,CONCATENATE(RIGHT('Intragroup liabilities'!U203,4),"-",LEFT(RIGHT('Intragroup liabilities'!U203,7),2),"-",LEFT('Intragroup liabilities'!U203,2)))</f>
        <v>--</v>
      </c>
      <c r="V209" s="10" t="str">
        <f t="shared" si="26"/>
        <v>Secured</v>
      </c>
      <c r="W209" s="10">
        <v>0</v>
      </c>
      <c r="X209" s="10" t="s">
        <v>83</v>
      </c>
      <c r="Y209" s="10" t="str">
        <f t="shared" si="27"/>
        <v>Non-structured/Vanilla</v>
      </c>
      <c r="Z209" s="10"/>
      <c r="AA209" s="10" t="str">
        <f>IF('Intragroup liabilities'!Q203="GF2","Grandfathered T2",IF('Intragroup liabilities'!Q203="CET1","CET1","No"))</f>
        <v>No</v>
      </c>
      <c r="AB209" s="10">
        <f>IF('Intragroup liabilities'!R203="",0,'Intragroup liabilities'!R203)</f>
        <v>0</v>
      </c>
      <c r="AC209"/>
    </row>
    <row r="210" spans="3:29" ht="35.25" thickBot="1" x14ac:dyDescent="0.5">
      <c r="C210" s="17">
        <f t="shared" si="22"/>
        <v>999</v>
      </c>
      <c r="D210" s="18">
        <f t="shared" si="28"/>
        <v>203</v>
      </c>
      <c r="E210" s="10" t="str">
        <f>IF(AND(I210="SANTANDER TOTTA, SGPS, SA",'Intragroup liabilities'!F204="P_22"),"r0531 - o/w (part of) subordinated liabilities recognised as own funds",IF(AND(I210="Totta Seguros - Comp. Seg. Vida, SA.",'Intragroup liabilities'!F204="P_22"),"r0350 - Structured notes",IF(AND(AA210&lt;&gt;"No",'Intragroup liabilities'!F204="P_23"),"r0531 - o/w (part of) subordinated liabilities recognised as own funds",IF(AND(AA210="No",'Intragroup liabilities'!F204="P_23"),"r0120 - Secured liabilities - collateralized part (BRRD art. 44/2/b)",IF('Intragroup liabilities'!F204="C_31","r0511 - o/w capital instruments/share capital",IF('Intragroup liabilities'!F204="C_32","r0511 - o/w capital instruments/share capital",IF('Intragroup liabilities'!F204="C_33","r0512 - o/w instruments ranking pari passu with ordinary shares",IF(OR(ISNUMBER(SEARCH("ATLANTES",I210)),ISNUMBER(SEARCH("AZOR",I210)),ISNUMBER(SEARCH("HIPOTOTTA",I210)))=TRUE,"r0120 - Secured liabilities - collateralized part (BRRD art. 44/2/b)",IF(OR('Intragroup liabilities'!F204="P_27.1",'Intragroup liabilities'!F204="P_27.2",'Intragroup liabilities'!F204="P_24"),"r0390 - Non-financial liabilities",IF('Intragroup liabilities'!F204="P_30.1","r0170 - Employee liabilities (BRRD art. 44/2/g/i)",IF('Intragroup liabilities'!F204="P_30.3","r0390 - Non-financial liabilities",IF('Intragroup liabilities'!F204="C_36","r0511 - o/w capital instruments/share capital",IF(AND('Intragroup liabilities'!F204="P_20",IFERROR(VLOOKUP('Intragroup liabilities'!I204,'Auxiliar 210'!$B$18:$B$20,1,FALSE),0)&lt;&gt;0),"r0210 - Liabilities towards other entities of the resolution group (BRRD art. 44/2/h)",IF(AND('Intragroup liabilities'!F204="P_21",IFERROR(VLOOKUP('Intragroup liabilities'!I204,'Auxiliar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0" s="10" t="s">
        <v>153</v>
      </c>
      <c r="G210" s="10" t="str">
        <f t="shared" si="23"/>
        <v>Rank 20 - Ranking in insolvency (master scale)</v>
      </c>
      <c r="H210" s="10" t="s">
        <v>1383</v>
      </c>
      <c r="I210" s="10" t="s">
        <v>30</v>
      </c>
      <c r="J210" s="10" t="s">
        <v>164</v>
      </c>
      <c r="K210" s="10" t="s">
        <v>155</v>
      </c>
      <c r="L210" s="10" t="str">
        <f t="shared" si="24"/>
        <v>Sister</v>
      </c>
      <c r="M210" s="10" t="str">
        <f>IF(OR('Intragroup liabilities'!W204="x",'Intragroup liabilities'!W204="E"),"true","false")</f>
        <v>true</v>
      </c>
      <c r="N210" s="10" t="s">
        <v>470</v>
      </c>
      <c r="O210" s="10" t="s">
        <v>471</v>
      </c>
      <c r="P210" s="11">
        <v>64.44</v>
      </c>
      <c r="Q210" s="11">
        <f>IF('Intragroup liabilities'!E204="",0,'Intragroup liabilities'!E204)</f>
        <v>0</v>
      </c>
      <c r="R210" s="10" t="str">
        <f>+IF('Intragroup liabilities'!C204="EURO","Euro",IF('Intragroup liabilities'!C204="LIBRA INGLESA"," US Dollar",""))</f>
        <v>Euro</v>
      </c>
      <c r="S210" s="10" t="str">
        <f>IF(OR('Intragroup liabilities'!F204="P_20",'Intragroup liabilities'!F204="P_21"),'Intragroup liabilities'!M204,CONCATENATE(RIGHT('Intragroup liabilities'!T204,4),"-",LEFT(RIGHT('Intragroup liabilities'!T204,7),2),"-",LEFT('Intragroup liabilities'!T204,2)))</f>
        <v>--</v>
      </c>
      <c r="T210" s="20" t="str">
        <f t="shared" si="25"/>
        <v/>
      </c>
      <c r="U210" s="20" t="str">
        <f>IF(OR('Intragroup liabilities'!F204="P_20",'Intragroup liabilities'!F204="P_21"),'T 03.01'!T210,CONCATENATE(RIGHT('Intragroup liabilities'!U204,4),"-",LEFT(RIGHT('Intragroup liabilities'!U204,7),2),"-",LEFT('Intragroup liabilities'!U204,2)))</f>
        <v>--</v>
      </c>
      <c r="V210" s="10" t="str">
        <f t="shared" si="26"/>
        <v>Secured</v>
      </c>
      <c r="W210" s="10">
        <v>0</v>
      </c>
      <c r="X210" s="10" t="s">
        <v>83</v>
      </c>
      <c r="Y210" s="10" t="str">
        <f t="shared" si="27"/>
        <v>Non-structured/Vanilla</v>
      </c>
      <c r="Z210" s="10"/>
      <c r="AA210" s="10" t="str">
        <f>IF('Intragroup liabilities'!Q204="GF2","Grandfathered T2",IF('Intragroup liabilities'!Q204="CET1","CET1","No"))</f>
        <v>No</v>
      </c>
      <c r="AB210" s="10">
        <f>IF('Intragroup liabilities'!R204="",0,'Intragroup liabilities'!R204)</f>
        <v>0</v>
      </c>
      <c r="AC210"/>
    </row>
    <row r="211" spans="3:29" ht="35.25" thickBot="1" x14ac:dyDescent="0.5">
      <c r="C211" s="17">
        <f t="shared" si="22"/>
        <v>999</v>
      </c>
      <c r="D211" s="18">
        <f t="shared" si="28"/>
        <v>204</v>
      </c>
      <c r="E211" s="10" t="str">
        <f>IF(AND(I211="SANTANDER TOTTA, SGPS, SA",'Intragroup liabilities'!F205="P_22"),"r0531 - o/w (part of) subordinated liabilities recognised as own funds",IF(AND(I211="Totta Seguros - Comp. Seg. Vida, SA.",'Intragroup liabilities'!F205="P_22"),"r0350 - Structured notes",IF(AND(AA211&lt;&gt;"No",'Intragroup liabilities'!F205="P_23"),"r0531 - o/w (part of) subordinated liabilities recognised as own funds",IF(AND(AA211="No",'Intragroup liabilities'!F205="P_23"),"r0120 - Secured liabilities - collateralized part (BRRD art. 44/2/b)",IF('Intragroup liabilities'!F205="C_31","r0511 - o/w capital instruments/share capital",IF('Intragroup liabilities'!F205="C_32","r0511 - o/w capital instruments/share capital",IF('Intragroup liabilities'!F205="C_33","r0512 - o/w instruments ranking pari passu with ordinary shares",IF(OR(ISNUMBER(SEARCH("ATLANTES",I211)),ISNUMBER(SEARCH("AZOR",I211)),ISNUMBER(SEARCH("HIPOTOTTA",I211)))=TRUE,"r0120 - Secured liabilities - collateralized part (BRRD art. 44/2/b)",IF(OR('Intragroup liabilities'!F205="P_27.1",'Intragroup liabilities'!F205="P_27.2",'Intragroup liabilities'!F205="P_24"),"r0390 - Non-financial liabilities",IF('Intragroup liabilities'!F205="P_30.1","r0170 - Employee liabilities (BRRD art. 44/2/g/i)",IF('Intragroup liabilities'!F205="P_30.3","r0390 - Non-financial liabilities",IF('Intragroup liabilities'!F205="C_36","r0511 - o/w capital instruments/share capital",IF(AND('Intragroup liabilities'!F205="P_20",IFERROR(VLOOKUP('Intragroup liabilities'!I205,'Auxiliar 210'!$B$18:$B$20,1,FALSE),0)&lt;&gt;0),"r0210 - Liabilities towards other entities of the resolution group (BRRD art. 44/2/h)",IF(AND('Intragroup liabilities'!F205="P_21",IFERROR(VLOOKUP('Intragroup liabilities'!I205,'Auxiliar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1" s="10" t="s">
        <v>153</v>
      </c>
      <c r="G211" s="10" t="str">
        <f t="shared" si="23"/>
        <v>Rank 20 - Ranking in insolvency (master scale)</v>
      </c>
      <c r="H211" s="10" t="s">
        <v>296</v>
      </c>
      <c r="I211" s="10" t="s">
        <v>30</v>
      </c>
      <c r="J211" s="10" t="s">
        <v>164</v>
      </c>
      <c r="K211" s="10" t="s">
        <v>155</v>
      </c>
      <c r="L211" s="10" t="str">
        <f t="shared" si="24"/>
        <v>Sister</v>
      </c>
      <c r="M211" s="10" t="str">
        <f>IF(OR('Intragroup liabilities'!W205="x",'Intragroup liabilities'!W205="E"),"true","false")</f>
        <v>true</v>
      </c>
      <c r="N211" s="10" t="s">
        <v>470</v>
      </c>
      <c r="O211" s="10" t="s">
        <v>471</v>
      </c>
      <c r="P211" s="11">
        <v>566156.27</v>
      </c>
      <c r="Q211" s="11">
        <f>IF('Intragroup liabilities'!E205="",0,'Intragroup liabilities'!E205)</f>
        <v>786.53</v>
      </c>
      <c r="R211" s="10" t="str">
        <f>+IF('Intragroup liabilities'!C205="EURO","Euro",IF('Intragroup liabilities'!C205="LIBRA INGLESA"," US Dollar",""))</f>
        <v>Euro</v>
      </c>
      <c r="S211" s="10" t="str">
        <f>IF(OR('Intragroup liabilities'!F205="P_20",'Intragroup liabilities'!F205="P_21"),'Intragroup liabilities'!M205,CONCATENATE(RIGHT('Intragroup liabilities'!T205,4),"-",LEFT(RIGHT('Intragroup liabilities'!T205,7),2),"-",LEFT('Intragroup liabilities'!T205,2)))</f>
        <v>--</v>
      </c>
      <c r="T211" s="20" t="str">
        <f t="shared" si="25"/>
        <v/>
      </c>
      <c r="U211" s="20" t="str">
        <f>IF(OR('Intragroup liabilities'!F205="P_20",'Intragroup liabilities'!F205="P_21"),'T 03.01'!T211,CONCATENATE(RIGHT('Intragroup liabilities'!U205,4),"-",LEFT(RIGHT('Intragroup liabilities'!U205,7),2),"-",LEFT('Intragroup liabilities'!U205,2)))</f>
        <v>--</v>
      </c>
      <c r="V211" s="10" t="str">
        <f t="shared" si="26"/>
        <v>Secured</v>
      </c>
      <c r="W211" s="10">
        <v>0</v>
      </c>
      <c r="X211" s="10" t="s">
        <v>83</v>
      </c>
      <c r="Y211" s="10" t="str">
        <f t="shared" si="27"/>
        <v>Non-structured/Vanilla</v>
      </c>
      <c r="Z211" s="10"/>
      <c r="AA211" s="10" t="str">
        <f>IF('Intragroup liabilities'!Q205="GF2","Grandfathered T2",IF('Intragroup liabilities'!Q205="CET1","CET1","No"))</f>
        <v>No</v>
      </c>
      <c r="AB211" s="10">
        <f>IF('Intragroup liabilities'!R205="",0,'Intragroup liabilities'!R205)</f>
        <v>0</v>
      </c>
      <c r="AC211"/>
    </row>
    <row r="212" spans="3:29" ht="35.25" thickBot="1" x14ac:dyDescent="0.5">
      <c r="C212" s="17">
        <f t="shared" si="22"/>
        <v>999</v>
      </c>
      <c r="D212" s="18">
        <f t="shared" si="28"/>
        <v>205</v>
      </c>
      <c r="E212" s="10" t="str">
        <f>IF(AND(I212="SANTANDER TOTTA, SGPS, SA",'Intragroup liabilities'!F206="P_22"),"r0531 - o/w (part of) subordinated liabilities recognised as own funds",IF(AND(I212="Totta Seguros - Comp. Seg. Vida, SA.",'Intragroup liabilities'!F206="P_22"),"r0350 - Structured notes",IF(AND(AA212&lt;&gt;"No",'Intragroup liabilities'!F206="P_23"),"r0531 - o/w (part of) subordinated liabilities recognised as own funds",IF(AND(AA212="No",'Intragroup liabilities'!F206="P_23"),"r0120 - Secured liabilities - collateralized part (BRRD art. 44/2/b)",IF('Intragroup liabilities'!F206="C_31","r0511 - o/w capital instruments/share capital",IF('Intragroup liabilities'!F206="C_32","r0511 - o/w capital instruments/share capital",IF('Intragroup liabilities'!F206="C_33","r0512 - o/w instruments ranking pari passu with ordinary shares",IF(OR(ISNUMBER(SEARCH("ATLANTES",I212)),ISNUMBER(SEARCH("AZOR",I212)),ISNUMBER(SEARCH("HIPOTOTTA",I212)))=TRUE,"r0120 - Secured liabilities - collateralized part (BRRD art. 44/2/b)",IF(OR('Intragroup liabilities'!F206="P_27.1",'Intragroup liabilities'!F206="P_27.2",'Intragroup liabilities'!F206="P_24"),"r0390 - Non-financial liabilities",IF('Intragroup liabilities'!F206="P_30.1","r0170 - Employee liabilities (BRRD art. 44/2/g/i)",IF('Intragroup liabilities'!F206="P_30.3","r0390 - Non-financial liabilities",IF('Intragroup liabilities'!F206="C_36","r0511 - o/w capital instruments/share capital",IF(AND('Intragroup liabilities'!F206="P_20",IFERROR(VLOOKUP('Intragroup liabilities'!I206,'Auxiliar 210'!$B$18:$B$20,1,FALSE),0)&lt;&gt;0),"r0210 - Liabilities towards other entities of the resolution group (BRRD art. 44/2/h)",IF(AND('Intragroup liabilities'!F206="P_21",IFERROR(VLOOKUP('Intragroup liabilities'!I206,'Auxiliar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2" s="10" t="s">
        <v>153</v>
      </c>
      <c r="G212" s="10" t="str">
        <f t="shared" si="23"/>
        <v>Rank 20 - Ranking in insolvency (master scale)</v>
      </c>
      <c r="H212" s="10" t="s">
        <v>255</v>
      </c>
      <c r="I212" s="10" t="s">
        <v>74</v>
      </c>
      <c r="J212" s="10" t="s">
        <v>170</v>
      </c>
      <c r="K212" s="10" t="s">
        <v>155</v>
      </c>
      <c r="L212" s="10" t="str">
        <f t="shared" si="24"/>
        <v>Sister</v>
      </c>
      <c r="M212" s="10" t="str">
        <f>IF(OR('Intragroup liabilities'!W206="x",'Intragroup liabilities'!W206="E"),"true","false")</f>
        <v>true</v>
      </c>
      <c r="N212" s="10" t="s">
        <v>470</v>
      </c>
      <c r="O212" s="10" t="s">
        <v>471</v>
      </c>
      <c r="P212" s="11">
        <v>142256.82999999999</v>
      </c>
      <c r="Q212" s="11">
        <f>IF('Intragroup liabilities'!E206="",0,'Intragroup liabilities'!E206)</f>
        <v>275.87</v>
      </c>
      <c r="R212" s="10" t="str">
        <f>+IF('Intragroup liabilities'!C206="EURO","Euro",IF('Intragroup liabilities'!C206="LIBRA INGLESA"," US Dollar",""))</f>
        <v>Euro</v>
      </c>
      <c r="S212" s="10" t="str">
        <f>IF(OR('Intragroup liabilities'!F206="P_20",'Intragroup liabilities'!F206="P_21"),'Intragroup liabilities'!M206,CONCATENATE(RIGHT('Intragroup liabilities'!T206,4),"-",LEFT(RIGHT('Intragroup liabilities'!T206,7),2),"-",LEFT('Intragroup liabilities'!T206,2)))</f>
        <v>--</v>
      </c>
      <c r="T212" s="20" t="str">
        <f t="shared" si="25"/>
        <v/>
      </c>
      <c r="U212" s="20" t="str">
        <f>IF(OR('Intragroup liabilities'!F206="P_20",'Intragroup liabilities'!F206="P_21"),'T 03.01'!T212,CONCATENATE(RIGHT('Intragroup liabilities'!U206,4),"-",LEFT(RIGHT('Intragroup liabilities'!U206,7),2),"-",LEFT('Intragroup liabilities'!U206,2)))</f>
        <v>--</v>
      </c>
      <c r="V212" s="10" t="str">
        <f t="shared" si="26"/>
        <v>Secured</v>
      </c>
      <c r="W212" s="10">
        <v>0</v>
      </c>
      <c r="X212" s="10" t="s">
        <v>83</v>
      </c>
      <c r="Y212" s="10" t="str">
        <f t="shared" si="27"/>
        <v>Non-structured/Vanilla</v>
      </c>
      <c r="Z212" s="10"/>
      <c r="AA212" s="10" t="str">
        <f>IF('Intragroup liabilities'!Q206="GF2","Grandfathered T2",IF('Intragroup liabilities'!Q206="CET1","CET1","No"))</f>
        <v>No</v>
      </c>
      <c r="AB212" s="10">
        <f>IF('Intragroup liabilities'!R206="",0,'Intragroup liabilities'!R206)</f>
        <v>0</v>
      </c>
      <c r="AC212"/>
    </row>
    <row r="213" spans="3:29" ht="35.25" thickBot="1" x14ac:dyDescent="0.5">
      <c r="C213" s="17">
        <f t="shared" si="22"/>
        <v>999</v>
      </c>
      <c r="D213" s="18">
        <f t="shared" si="28"/>
        <v>206</v>
      </c>
      <c r="E213" s="10" t="str">
        <f>IF(AND(I213="SANTANDER TOTTA, SGPS, SA",'Intragroup liabilities'!F207="P_22"),"r0531 - o/w (part of) subordinated liabilities recognised as own funds",IF(AND(I213="Totta Seguros - Comp. Seg. Vida, SA.",'Intragroup liabilities'!F207="P_22"),"r0350 - Structured notes",IF(AND(AA213&lt;&gt;"No",'Intragroup liabilities'!F207="P_23"),"r0531 - o/w (part of) subordinated liabilities recognised as own funds",IF(AND(AA213="No",'Intragroup liabilities'!F207="P_23"),"r0120 - Secured liabilities - collateralized part (BRRD art. 44/2/b)",IF('Intragroup liabilities'!F207="C_31","r0511 - o/w capital instruments/share capital",IF('Intragroup liabilities'!F207="C_32","r0511 - o/w capital instruments/share capital",IF('Intragroup liabilities'!F207="C_33","r0512 - o/w instruments ranking pari passu with ordinary shares",IF(OR(ISNUMBER(SEARCH("ATLANTES",I213)),ISNUMBER(SEARCH("AZOR",I213)),ISNUMBER(SEARCH("HIPOTOTTA",I213)))=TRUE,"r0120 - Secured liabilities - collateralized part (BRRD art. 44/2/b)",IF(OR('Intragroup liabilities'!F207="P_27.1",'Intragroup liabilities'!F207="P_27.2",'Intragroup liabilities'!F207="P_24"),"r0390 - Non-financial liabilities",IF('Intragroup liabilities'!F207="P_30.1","r0170 - Employee liabilities (BRRD art. 44/2/g/i)",IF('Intragroup liabilities'!F207="P_30.3","r0390 - Non-financial liabilities",IF('Intragroup liabilities'!F207="C_36","r0511 - o/w capital instruments/share capital",IF(AND('Intragroup liabilities'!F207="P_20",IFERROR(VLOOKUP('Intragroup liabilities'!I207,'Auxiliar 210'!$B$18:$B$20,1,FALSE),0)&lt;&gt;0),"r0210 - Liabilities towards other entities of the resolution group (BRRD art. 44/2/h)",IF(AND('Intragroup liabilities'!F207="P_21",IFERROR(VLOOKUP('Intragroup liabilities'!I207,'Auxiliar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3" s="10" t="s">
        <v>153</v>
      </c>
      <c r="G213" s="10" t="str">
        <f t="shared" si="23"/>
        <v>Rank 20 - Ranking in insolvency (master scale)</v>
      </c>
      <c r="H213" s="10" t="s">
        <v>242</v>
      </c>
      <c r="I213" s="10" t="s">
        <v>74</v>
      </c>
      <c r="J213" s="10" t="s">
        <v>170</v>
      </c>
      <c r="K213" s="10" t="s">
        <v>155</v>
      </c>
      <c r="L213" s="10" t="str">
        <f t="shared" si="24"/>
        <v>Sister</v>
      </c>
      <c r="M213" s="10" t="str">
        <f>IF(OR('Intragroup liabilities'!W207="x",'Intragroup liabilities'!W207="E"),"true","false")</f>
        <v>true</v>
      </c>
      <c r="N213" s="10" t="s">
        <v>470</v>
      </c>
      <c r="O213" s="10" t="s">
        <v>471</v>
      </c>
      <c r="P213" s="11">
        <v>85213.79</v>
      </c>
      <c r="Q213" s="11">
        <f>IF('Intragroup liabilities'!E207="",0,'Intragroup liabilities'!E207)</f>
        <v>147.97999999999999</v>
      </c>
      <c r="R213" s="10" t="str">
        <f>+IF('Intragroup liabilities'!C207="EURO","Euro",IF('Intragroup liabilities'!C207="LIBRA INGLESA"," US Dollar",""))</f>
        <v>Euro</v>
      </c>
      <c r="S213" s="10" t="str">
        <f>IF(OR('Intragroup liabilities'!F207="P_20",'Intragroup liabilities'!F207="P_21"),'Intragroup liabilities'!M207,CONCATENATE(RIGHT('Intragroup liabilities'!T207,4),"-",LEFT(RIGHT('Intragroup liabilities'!T207,7),2),"-",LEFT('Intragroup liabilities'!T207,2)))</f>
        <v>--</v>
      </c>
      <c r="T213" s="20" t="str">
        <f t="shared" si="25"/>
        <v/>
      </c>
      <c r="U213" s="20" t="str">
        <f>IF(OR('Intragroup liabilities'!F207="P_20",'Intragroup liabilities'!F207="P_21"),'T 03.01'!T213,CONCATENATE(RIGHT('Intragroup liabilities'!U207,4),"-",LEFT(RIGHT('Intragroup liabilities'!U207,7),2),"-",LEFT('Intragroup liabilities'!U207,2)))</f>
        <v>--</v>
      </c>
      <c r="V213" s="10" t="str">
        <f t="shared" si="26"/>
        <v>Secured</v>
      </c>
      <c r="W213" s="10">
        <v>0</v>
      </c>
      <c r="X213" s="10" t="s">
        <v>83</v>
      </c>
      <c r="Y213" s="10" t="str">
        <f t="shared" si="27"/>
        <v>Non-structured/Vanilla</v>
      </c>
      <c r="Z213" s="10"/>
      <c r="AA213" s="10" t="str">
        <f>IF('Intragroup liabilities'!Q207="GF2","Grandfathered T2",IF('Intragroup liabilities'!Q207="CET1","CET1","No"))</f>
        <v>No</v>
      </c>
      <c r="AB213" s="10">
        <f>IF('Intragroup liabilities'!R207="",0,'Intragroup liabilities'!R207)</f>
        <v>0</v>
      </c>
      <c r="AC213"/>
    </row>
    <row r="214" spans="3:29" ht="35.25" thickBot="1" x14ac:dyDescent="0.5">
      <c r="C214" s="17">
        <f t="shared" si="22"/>
        <v>999</v>
      </c>
      <c r="D214" s="18">
        <f t="shared" si="28"/>
        <v>207</v>
      </c>
      <c r="E214" s="10" t="str">
        <f>IF(AND(I214="SANTANDER TOTTA, SGPS, SA",'Intragroup liabilities'!F208="P_22"),"r0531 - o/w (part of) subordinated liabilities recognised as own funds",IF(AND(I214="Totta Seguros - Comp. Seg. Vida, SA.",'Intragroup liabilities'!F208="P_22"),"r0350 - Structured notes",IF(AND(AA214&lt;&gt;"No",'Intragroup liabilities'!F208="P_23"),"r0531 - o/w (part of) subordinated liabilities recognised as own funds",IF(AND(AA214="No",'Intragroup liabilities'!F208="P_23"),"r0120 - Secured liabilities - collateralized part (BRRD art. 44/2/b)",IF('Intragroup liabilities'!F208="C_31","r0511 - o/w capital instruments/share capital",IF('Intragroup liabilities'!F208="C_32","r0511 - o/w capital instruments/share capital",IF('Intragroup liabilities'!F208="C_33","r0512 - o/w instruments ranking pari passu with ordinary shares",IF(OR(ISNUMBER(SEARCH("ATLANTES",I214)),ISNUMBER(SEARCH("AZOR",I214)),ISNUMBER(SEARCH("HIPOTOTTA",I214)))=TRUE,"r0120 - Secured liabilities - collateralized part (BRRD art. 44/2/b)",IF(OR('Intragroup liabilities'!F208="P_27.1",'Intragroup liabilities'!F208="P_27.2",'Intragroup liabilities'!F208="P_24"),"r0390 - Non-financial liabilities",IF('Intragroup liabilities'!F208="P_30.1","r0170 - Employee liabilities (BRRD art. 44/2/g/i)",IF('Intragroup liabilities'!F208="P_30.3","r0390 - Non-financial liabilities",IF('Intragroup liabilities'!F208="C_36","r0511 - o/w capital instruments/share capital",IF(AND('Intragroup liabilities'!F208="P_20",IFERROR(VLOOKUP('Intragroup liabilities'!I208,'Auxiliar 210'!$B$18:$B$20,1,FALSE),0)&lt;&gt;0),"r0210 - Liabilities towards other entities of the resolution group (BRRD art. 44/2/h)",IF(AND('Intragroup liabilities'!F208="P_21",IFERROR(VLOOKUP('Intragroup liabilities'!I208,'Auxiliar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4" s="10" t="s">
        <v>153</v>
      </c>
      <c r="G214" s="10" t="str">
        <f t="shared" si="23"/>
        <v>Rank 20 - Ranking in insolvency (master scale)</v>
      </c>
      <c r="H214" s="10" t="s">
        <v>194</v>
      </c>
      <c r="I214" s="10" t="s">
        <v>74</v>
      </c>
      <c r="J214" s="10" t="s">
        <v>170</v>
      </c>
      <c r="K214" s="10" t="s">
        <v>155</v>
      </c>
      <c r="L214" s="10" t="str">
        <f t="shared" si="24"/>
        <v>Sister</v>
      </c>
      <c r="M214" s="10" t="str">
        <f>IF(OR('Intragroup liabilities'!W208="x",'Intragroup liabilities'!W208="E"),"true","false")</f>
        <v>true</v>
      </c>
      <c r="N214" s="10" t="s">
        <v>470</v>
      </c>
      <c r="O214" s="10" t="s">
        <v>471</v>
      </c>
      <c r="P214" s="11">
        <v>121491.31</v>
      </c>
      <c r="Q214" s="11">
        <f>IF('Intragroup liabilities'!E208="",0,'Intragroup liabilities'!E208)</f>
        <v>230.39</v>
      </c>
      <c r="R214" s="10" t="str">
        <f>+IF('Intragroup liabilities'!C208="EURO","Euro",IF('Intragroup liabilities'!C208="LIBRA INGLESA"," US Dollar",""))</f>
        <v>Euro</v>
      </c>
      <c r="S214" s="10" t="str">
        <f>IF(OR('Intragroup liabilities'!F208="P_20",'Intragroup liabilities'!F208="P_21"),'Intragroup liabilities'!M208,CONCATENATE(RIGHT('Intragroup liabilities'!T208,4),"-",LEFT(RIGHT('Intragroup liabilities'!T208,7),2),"-",LEFT('Intragroup liabilities'!T208,2)))</f>
        <v>--</v>
      </c>
      <c r="T214" s="20" t="str">
        <f t="shared" si="25"/>
        <v/>
      </c>
      <c r="U214" s="20" t="str">
        <f>IF(OR('Intragroup liabilities'!F208="P_20",'Intragroup liabilities'!F208="P_21"),'T 03.01'!T214,CONCATENATE(RIGHT('Intragroup liabilities'!U208,4),"-",LEFT(RIGHT('Intragroup liabilities'!U208,7),2),"-",LEFT('Intragroup liabilities'!U208,2)))</f>
        <v>--</v>
      </c>
      <c r="V214" s="10" t="str">
        <f t="shared" si="26"/>
        <v>Secured</v>
      </c>
      <c r="W214" s="10">
        <v>0</v>
      </c>
      <c r="X214" s="10" t="s">
        <v>83</v>
      </c>
      <c r="Y214" s="10" t="str">
        <f t="shared" si="27"/>
        <v>Non-structured/Vanilla</v>
      </c>
      <c r="Z214" s="10"/>
      <c r="AA214" s="10" t="str">
        <f>IF('Intragroup liabilities'!Q208="GF2","Grandfathered T2",IF('Intragroup liabilities'!Q208="CET1","CET1","No"))</f>
        <v>No</v>
      </c>
      <c r="AB214" s="10">
        <f>IF('Intragroup liabilities'!R208="",0,'Intragroup liabilities'!R208)</f>
        <v>0</v>
      </c>
      <c r="AC214"/>
    </row>
    <row r="215" spans="3:29" ht="35.25" thickBot="1" x14ac:dyDescent="0.5">
      <c r="C215" s="17">
        <f t="shared" si="22"/>
        <v>999</v>
      </c>
      <c r="D215" s="18">
        <f t="shared" si="28"/>
        <v>208</v>
      </c>
      <c r="E215" s="10" t="str">
        <f>IF(AND(I215="SANTANDER TOTTA, SGPS, SA",'Intragroup liabilities'!F209="P_22"),"r0531 - o/w (part of) subordinated liabilities recognised as own funds",IF(AND(I215="Totta Seguros - Comp. Seg. Vida, SA.",'Intragroup liabilities'!F209="P_22"),"r0350 - Structured notes",IF(AND(AA215&lt;&gt;"No",'Intragroup liabilities'!F209="P_23"),"r0531 - o/w (part of) subordinated liabilities recognised as own funds",IF(AND(AA215="No",'Intragroup liabilities'!F209="P_23"),"r0120 - Secured liabilities - collateralized part (BRRD art. 44/2/b)",IF('Intragroup liabilities'!F209="C_31","r0511 - o/w capital instruments/share capital",IF('Intragroup liabilities'!F209="C_32","r0511 - o/w capital instruments/share capital",IF('Intragroup liabilities'!F209="C_33","r0512 - o/w instruments ranking pari passu with ordinary shares",IF(OR(ISNUMBER(SEARCH("ATLANTES",I215)),ISNUMBER(SEARCH("AZOR",I215)),ISNUMBER(SEARCH("HIPOTOTTA",I215)))=TRUE,"r0120 - Secured liabilities - collateralized part (BRRD art. 44/2/b)",IF(OR('Intragroup liabilities'!F209="P_27.1",'Intragroup liabilities'!F209="P_27.2",'Intragroup liabilities'!F209="P_24"),"r0390 - Non-financial liabilities",IF('Intragroup liabilities'!F209="P_30.1","r0170 - Employee liabilities (BRRD art. 44/2/g/i)",IF('Intragroup liabilities'!F209="P_30.3","r0390 - Non-financial liabilities",IF('Intragroup liabilities'!F209="C_36","r0511 - o/w capital instruments/share capital",IF(AND('Intragroup liabilities'!F209="P_20",IFERROR(VLOOKUP('Intragroup liabilities'!I209,'Auxiliar 210'!$B$18:$B$20,1,FALSE),0)&lt;&gt;0),"r0210 - Liabilities towards other entities of the resolution group (BRRD art. 44/2/h)",IF(AND('Intragroup liabilities'!F209="P_21",IFERROR(VLOOKUP('Intragroup liabilities'!I209,'Auxiliar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5" s="10" t="s">
        <v>153</v>
      </c>
      <c r="G215" s="10" t="str">
        <f t="shared" si="23"/>
        <v>Rank 20 - Ranking in insolvency (master scale)</v>
      </c>
      <c r="H215" s="10" t="s">
        <v>1421</v>
      </c>
      <c r="I215" s="10" t="s">
        <v>30</v>
      </c>
      <c r="J215" s="10" t="s">
        <v>164</v>
      </c>
      <c r="K215" s="10" t="s">
        <v>155</v>
      </c>
      <c r="L215" s="10" t="str">
        <f t="shared" si="24"/>
        <v>Sister</v>
      </c>
      <c r="M215" s="10" t="str">
        <f>IF(OR('Intragroup liabilities'!W209="x",'Intragroup liabilities'!W209="E"),"true","false")</f>
        <v>true</v>
      </c>
      <c r="N215" s="10" t="s">
        <v>470</v>
      </c>
      <c r="O215" s="10" t="s">
        <v>471</v>
      </c>
      <c r="P215" s="11">
        <v>9.66</v>
      </c>
      <c r="Q215" s="11">
        <f>IF('Intragroup liabilities'!E209="",0,'Intragroup liabilities'!E209)</f>
        <v>0</v>
      </c>
      <c r="R215" s="10" t="str">
        <f>+IF('Intragroup liabilities'!C209="EURO","Euro",IF('Intragroup liabilities'!C209="LIBRA INGLESA"," US Dollar",""))</f>
        <v>Euro</v>
      </c>
      <c r="S215" s="10" t="str">
        <f>IF(OR('Intragroup liabilities'!F209="P_20",'Intragroup liabilities'!F209="P_21"),'Intragroup liabilities'!M209,CONCATENATE(RIGHT('Intragroup liabilities'!T209,4),"-",LEFT(RIGHT('Intragroup liabilities'!T209,7),2),"-",LEFT('Intragroup liabilities'!T209,2)))</f>
        <v>--</v>
      </c>
      <c r="T215" s="20" t="str">
        <f t="shared" si="25"/>
        <v/>
      </c>
      <c r="U215" s="20" t="str">
        <f>IF(OR('Intragroup liabilities'!F209="P_20",'Intragroup liabilities'!F209="P_21"),'T 03.01'!T215,CONCATENATE(RIGHT('Intragroup liabilities'!U209,4),"-",LEFT(RIGHT('Intragroup liabilities'!U209,7),2),"-",LEFT('Intragroup liabilities'!U209,2)))</f>
        <v>--</v>
      </c>
      <c r="V215" s="10" t="str">
        <f t="shared" si="26"/>
        <v>Secured</v>
      </c>
      <c r="W215" s="10">
        <v>0</v>
      </c>
      <c r="X215" s="10" t="s">
        <v>83</v>
      </c>
      <c r="Y215" s="10" t="str">
        <f t="shared" si="27"/>
        <v>Non-structured/Vanilla</v>
      </c>
      <c r="Z215" s="10"/>
      <c r="AA215" s="10" t="str">
        <f>IF('Intragroup liabilities'!Q209="GF2","Grandfathered T2",IF('Intragroup liabilities'!Q209="CET1","CET1","No"))</f>
        <v>No</v>
      </c>
      <c r="AB215" s="10">
        <f>IF('Intragroup liabilities'!R209="",0,'Intragroup liabilities'!R209)</f>
        <v>0</v>
      </c>
      <c r="AC215"/>
    </row>
    <row r="216" spans="3:29" ht="35.25" thickBot="1" x14ac:dyDescent="0.5">
      <c r="C216" s="17">
        <f t="shared" si="22"/>
        <v>999</v>
      </c>
      <c r="D216" s="18">
        <f t="shared" si="28"/>
        <v>209</v>
      </c>
      <c r="E216" s="10" t="str">
        <f>IF(AND(I216="SANTANDER TOTTA, SGPS, SA",'Intragroup liabilities'!F210="P_22"),"r0531 - o/w (part of) subordinated liabilities recognised as own funds",IF(AND(I216="Totta Seguros - Comp. Seg. Vida, SA.",'Intragroup liabilities'!F210="P_22"),"r0350 - Structured notes",IF(AND(AA216&lt;&gt;"No",'Intragroup liabilities'!F210="P_23"),"r0531 - o/w (part of) subordinated liabilities recognised as own funds",IF(AND(AA216="No",'Intragroup liabilities'!F210="P_23"),"r0120 - Secured liabilities - collateralized part (BRRD art. 44/2/b)",IF('Intragroup liabilities'!F210="C_31","r0511 - o/w capital instruments/share capital",IF('Intragroup liabilities'!F210="C_32","r0511 - o/w capital instruments/share capital",IF('Intragroup liabilities'!F210="C_33","r0512 - o/w instruments ranking pari passu with ordinary shares",IF(OR(ISNUMBER(SEARCH("ATLANTES",I216)),ISNUMBER(SEARCH("AZOR",I216)),ISNUMBER(SEARCH("HIPOTOTTA",I216)))=TRUE,"r0120 - Secured liabilities - collateralized part (BRRD art. 44/2/b)",IF(OR('Intragroup liabilities'!F210="P_27.1",'Intragroup liabilities'!F210="P_27.2",'Intragroup liabilities'!F210="P_24"),"r0390 - Non-financial liabilities",IF('Intragroup liabilities'!F210="P_30.1","r0170 - Employee liabilities (BRRD art. 44/2/g/i)",IF('Intragroup liabilities'!F210="P_30.3","r0390 - Non-financial liabilities",IF('Intragroup liabilities'!F210="C_36","r0511 - o/w capital instruments/share capital",IF(AND('Intragroup liabilities'!F210="P_20",IFERROR(VLOOKUP('Intragroup liabilities'!I210,'Auxiliar 210'!$B$18:$B$20,1,FALSE),0)&lt;&gt;0),"r0210 - Liabilities towards other entities of the resolution group (BRRD art. 44/2/h)",IF(AND('Intragroup liabilities'!F210="P_21",IFERROR(VLOOKUP('Intragroup liabilities'!I210,'Auxiliar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6" s="10" t="s">
        <v>153</v>
      </c>
      <c r="G216" s="10" t="str">
        <f t="shared" si="23"/>
        <v>Rank 20 - Ranking in insolvency (master scale)</v>
      </c>
      <c r="H216" s="10" t="s">
        <v>394</v>
      </c>
      <c r="I216" s="10" t="s">
        <v>30</v>
      </c>
      <c r="J216" s="10" t="s">
        <v>164</v>
      </c>
      <c r="K216" s="10" t="s">
        <v>155</v>
      </c>
      <c r="L216" s="10" t="str">
        <f t="shared" si="24"/>
        <v>Sister</v>
      </c>
      <c r="M216" s="10" t="str">
        <f>IF(OR('Intragroup liabilities'!W210="x",'Intragroup liabilities'!W210="E"),"true","false")</f>
        <v>true</v>
      </c>
      <c r="N216" s="10" t="s">
        <v>470</v>
      </c>
      <c r="O216" s="10" t="s">
        <v>471</v>
      </c>
      <c r="P216" s="11">
        <v>701613.54</v>
      </c>
      <c r="Q216" s="11">
        <f>IF('Intragroup liabilities'!E210="",0,'Intragroup liabilities'!E210)</f>
        <v>1259.3499999999999</v>
      </c>
      <c r="R216" s="10" t="str">
        <f>+IF('Intragroup liabilities'!C210="EURO","Euro",IF('Intragroup liabilities'!C210="LIBRA INGLESA"," US Dollar",""))</f>
        <v>Euro</v>
      </c>
      <c r="S216" s="10" t="str">
        <f>IF(OR('Intragroup liabilities'!F210="P_20",'Intragroup liabilities'!F210="P_21"),'Intragroup liabilities'!M210,CONCATENATE(RIGHT('Intragroup liabilities'!T210,4),"-",LEFT(RIGHT('Intragroup liabilities'!T210,7),2),"-",LEFT('Intragroup liabilities'!T210,2)))</f>
        <v>--</v>
      </c>
      <c r="T216" s="20" t="str">
        <f t="shared" si="25"/>
        <v/>
      </c>
      <c r="U216" s="20" t="str">
        <f>IF(OR('Intragroup liabilities'!F210="P_20",'Intragroup liabilities'!F210="P_21"),'T 03.01'!T216,CONCATENATE(RIGHT('Intragroup liabilities'!U210,4),"-",LEFT(RIGHT('Intragroup liabilities'!U210,7),2),"-",LEFT('Intragroup liabilities'!U210,2)))</f>
        <v>--</v>
      </c>
      <c r="V216" s="10" t="str">
        <f t="shared" si="26"/>
        <v>Secured</v>
      </c>
      <c r="W216" s="10">
        <v>0</v>
      </c>
      <c r="X216" s="10" t="s">
        <v>83</v>
      </c>
      <c r="Y216" s="10" t="str">
        <f t="shared" si="27"/>
        <v>Non-structured/Vanilla</v>
      </c>
      <c r="Z216" s="10"/>
      <c r="AA216" s="10" t="str">
        <f>IF('Intragroup liabilities'!Q210="GF2","Grandfathered T2",IF('Intragroup liabilities'!Q210="CET1","CET1","No"))</f>
        <v>No</v>
      </c>
      <c r="AB216" s="10">
        <f>IF('Intragroup liabilities'!R210="",0,'Intragroup liabilities'!R210)</f>
        <v>0</v>
      </c>
      <c r="AC216"/>
    </row>
    <row r="217" spans="3:29" ht="35.25" thickBot="1" x14ac:dyDescent="0.5">
      <c r="C217" s="17">
        <f t="shared" si="22"/>
        <v>999</v>
      </c>
      <c r="D217" s="18">
        <f t="shared" si="28"/>
        <v>210</v>
      </c>
      <c r="E217" s="10" t="str">
        <f>IF(AND(I217="SANTANDER TOTTA, SGPS, SA",'Intragroup liabilities'!F211="P_22"),"r0531 - o/w (part of) subordinated liabilities recognised as own funds",IF(AND(I217="Totta Seguros - Comp. Seg. Vida, SA.",'Intragroup liabilities'!F211="P_22"),"r0350 - Structured notes",IF(AND(AA217&lt;&gt;"No",'Intragroup liabilities'!F211="P_23"),"r0531 - o/w (part of) subordinated liabilities recognised as own funds",IF(AND(AA217="No",'Intragroup liabilities'!F211="P_23"),"r0120 - Secured liabilities - collateralized part (BRRD art. 44/2/b)",IF('Intragroup liabilities'!F211="C_31","r0511 - o/w capital instruments/share capital",IF('Intragroup liabilities'!F211="C_32","r0511 - o/w capital instruments/share capital",IF('Intragroup liabilities'!F211="C_33","r0512 - o/w instruments ranking pari passu with ordinary shares",IF(OR(ISNUMBER(SEARCH("ATLANTES",I217)),ISNUMBER(SEARCH("AZOR",I217)),ISNUMBER(SEARCH("HIPOTOTTA",I217)))=TRUE,"r0120 - Secured liabilities - collateralized part (BRRD art. 44/2/b)",IF(OR('Intragroup liabilities'!F211="P_27.1",'Intragroup liabilities'!F211="P_27.2",'Intragroup liabilities'!F211="P_24"),"r0390 - Non-financial liabilities",IF('Intragroup liabilities'!F211="P_30.1","r0170 - Employee liabilities (BRRD art. 44/2/g/i)",IF('Intragroup liabilities'!F211="P_30.3","r0390 - Non-financial liabilities",IF('Intragroup liabilities'!F211="C_36","r0511 - o/w capital instruments/share capital",IF(AND('Intragroup liabilities'!F211="P_20",IFERROR(VLOOKUP('Intragroup liabilities'!I211,'Auxiliar 210'!$B$18:$B$20,1,FALSE),0)&lt;&gt;0),"r0210 - Liabilities towards other entities of the resolution group (BRRD art. 44/2/h)",IF(AND('Intragroup liabilities'!F211="P_21",IFERROR(VLOOKUP('Intragroup liabilities'!I211,'Auxiliar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7" s="10" t="s">
        <v>153</v>
      </c>
      <c r="G217" s="10" t="str">
        <f t="shared" si="23"/>
        <v>Rank 20 - Ranking in insolvency (master scale)</v>
      </c>
      <c r="H217" s="10" t="s">
        <v>338</v>
      </c>
      <c r="I217" s="10" t="s">
        <v>74</v>
      </c>
      <c r="J217" s="10" t="s">
        <v>170</v>
      </c>
      <c r="K217" s="10" t="s">
        <v>155</v>
      </c>
      <c r="L217" s="10" t="str">
        <f t="shared" si="24"/>
        <v>Sister</v>
      </c>
      <c r="M217" s="10" t="str">
        <f>IF(OR('Intragroup liabilities'!W211="x",'Intragroup liabilities'!W211="E"),"true","false")</f>
        <v>true</v>
      </c>
      <c r="N217" s="10" t="s">
        <v>470</v>
      </c>
      <c r="O217" s="10" t="s">
        <v>471</v>
      </c>
      <c r="P217" s="11">
        <v>60731.81</v>
      </c>
      <c r="Q217" s="11">
        <f>IF('Intragroup liabilities'!E211="",0,'Intragroup liabilities'!E211)</f>
        <v>128.99</v>
      </c>
      <c r="R217" s="10" t="str">
        <f>+IF('Intragroup liabilities'!C211="EURO","Euro",IF('Intragroup liabilities'!C211="LIBRA INGLESA"," US Dollar",""))</f>
        <v>Euro</v>
      </c>
      <c r="S217" s="10" t="str">
        <f>IF(OR('Intragroup liabilities'!F211="P_20",'Intragroup liabilities'!F211="P_21"),'Intragroup liabilities'!M211,CONCATENATE(RIGHT('Intragroup liabilities'!T211,4),"-",LEFT(RIGHT('Intragroup liabilities'!T211,7),2),"-",LEFT('Intragroup liabilities'!T211,2)))</f>
        <v>--</v>
      </c>
      <c r="T217" s="20" t="str">
        <f t="shared" si="25"/>
        <v/>
      </c>
      <c r="U217" s="20" t="str">
        <f>IF(OR('Intragroup liabilities'!F211="P_20",'Intragroup liabilities'!F211="P_21"),'T 03.01'!T217,CONCATENATE(RIGHT('Intragroup liabilities'!U211,4),"-",LEFT(RIGHT('Intragroup liabilities'!U211,7),2),"-",LEFT('Intragroup liabilities'!U211,2)))</f>
        <v>--</v>
      </c>
      <c r="V217" s="10" t="str">
        <f t="shared" si="26"/>
        <v>Secured</v>
      </c>
      <c r="W217" s="10">
        <v>0</v>
      </c>
      <c r="X217" s="10" t="s">
        <v>83</v>
      </c>
      <c r="Y217" s="10" t="str">
        <f t="shared" si="27"/>
        <v>Non-structured/Vanilla</v>
      </c>
      <c r="Z217" s="10"/>
      <c r="AA217" s="10" t="str">
        <f>IF('Intragroup liabilities'!Q211="GF2","Grandfathered T2",IF('Intragroup liabilities'!Q211="CET1","CET1","No"))</f>
        <v>No</v>
      </c>
      <c r="AB217" s="10">
        <f>IF('Intragroup liabilities'!R211="",0,'Intragroup liabilities'!R211)</f>
        <v>0</v>
      </c>
      <c r="AC217"/>
    </row>
    <row r="218" spans="3:29" ht="35.25" thickBot="1" x14ac:dyDescent="0.5">
      <c r="C218" s="17">
        <f t="shared" si="22"/>
        <v>999</v>
      </c>
      <c r="D218" s="18">
        <f t="shared" si="28"/>
        <v>211</v>
      </c>
      <c r="E218" s="10" t="str">
        <f>IF(AND(I218="SANTANDER TOTTA, SGPS, SA",'Intragroup liabilities'!F212="P_22"),"r0531 - o/w (part of) subordinated liabilities recognised as own funds",IF(AND(I218="Totta Seguros - Comp. Seg. Vida, SA.",'Intragroup liabilities'!F212="P_22"),"r0350 - Structured notes",IF(AND(AA218&lt;&gt;"No",'Intragroup liabilities'!F212="P_23"),"r0531 - o/w (part of) subordinated liabilities recognised as own funds",IF(AND(AA218="No",'Intragroup liabilities'!F212="P_23"),"r0120 - Secured liabilities - collateralized part (BRRD art. 44/2/b)",IF('Intragroup liabilities'!F212="C_31","r0511 - o/w capital instruments/share capital",IF('Intragroup liabilities'!F212="C_32","r0511 - o/w capital instruments/share capital",IF('Intragroup liabilities'!F212="C_33","r0512 - o/w instruments ranking pari passu with ordinary shares",IF(OR(ISNUMBER(SEARCH("ATLANTES",I218)),ISNUMBER(SEARCH("AZOR",I218)),ISNUMBER(SEARCH("HIPOTOTTA",I218)))=TRUE,"r0120 - Secured liabilities - collateralized part (BRRD art. 44/2/b)",IF(OR('Intragroup liabilities'!F212="P_27.1",'Intragroup liabilities'!F212="P_27.2",'Intragroup liabilities'!F212="P_24"),"r0390 - Non-financial liabilities",IF('Intragroup liabilities'!F212="P_30.1","r0170 - Employee liabilities (BRRD art. 44/2/g/i)",IF('Intragroup liabilities'!F212="P_30.3","r0390 - Non-financial liabilities",IF('Intragroup liabilities'!F212="C_36","r0511 - o/w capital instruments/share capital",IF(AND('Intragroup liabilities'!F212="P_20",IFERROR(VLOOKUP('Intragroup liabilities'!I212,'Auxiliar 210'!$B$18:$B$20,1,FALSE),0)&lt;&gt;0),"r0210 - Liabilities towards other entities of the resolution group (BRRD art. 44/2/h)",IF(AND('Intragroup liabilities'!F212="P_21",IFERROR(VLOOKUP('Intragroup liabilities'!I212,'Auxiliar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8" s="10" t="s">
        <v>153</v>
      </c>
      <c r="G218" s="10" t="str">
        <f t="shared" si="23"/>
        <v>Rank 20 - Ranking in insolvency (master scale)</v>
      </c>
      <c r="H218" s="10" t="s">
        <v>1516</v>
      </c>
      <c r="I218" s="10" t="s">
        <v>30</v>
      </c>
      <c r="J218" s="10" t="s">
        <v>164</v>
      </c>
      <c r="K218" s="10" t="s">
        <v>155</v>
      </c>
      <c r="L218" s="10" t="str">
        <f t="shared" si="24"/>
        <v>Sister</v>
      </c>
      <c r="M218" s="10" t="str">
        <f>IF(OR('Intragroup liabilities'!W212="x",'Intragroup liabilities'!W212="E"),"true","false")</f>
        <v>true</v>
      </c>
      <c r="N218" s="10" t="s">
        <v>470</v>
      </c>
      <c r="O218" s="10" t="s">
        <v>471</v>
      </c>
      <c r="P218" s="11">
        <v>0</v>
      </c>
      <c r="Q218" s="11">
        <f>IF('Intragroup liabilities'!E212="",0,'Intragroup liabilities'!E212)</f>
        <v>0.24</v>
      </c>
      <c r="R218" s="10" t="str">
        <f>+IF('Intragroup liabilities'!C212="EURO","Euro",IF('Intragroup liabilities'!C212="LIBRA INGLESA"," US Dollar",""))</f>
        <v>Euro</v>
      </c>
      <c r="S218" s="10" t="str">
        <f>IF(OR('Intragroup liabilities'!F212="P_20",'Intragroup liabilities'!F212="P_21"),'Intragroup liabilities'!M212,CONCATENATE(RIGHT('Intragroup liabilities'!T212,4),"-",LEFT(RIGHT('Intragroup liabilities'!T212,7),2),"-",LEFT('Intragroup liabilities'!T212,2)))</f>
        <v>--</v>
      </c>
      <c r="T218" s="20" t="str">
        <f t="shared" si="25"/>
        <v/>
      </c>
      <c r="U218" s="20" t="str">
        <f>IF(OR('Intragroup liabilities'!F212="P_20",'Intragroup liabilities'!F212="P_21"),'T 03.01'!T218,CONCATENATE(RIGHT('Intragroup liabilities'!U212,4),"-",LEFT(RIGHT('Intragroup liabilities'!U212,7),2),"-",LEFT('Intragroup liabilities'!U212,2)))</f>
        <v>--</v>
      </c>
      <c r="V218" s="10" t="str">
        <f t="shared" si="26"/>
        <v>Secured</v>
      </c>
      <c r="W218" s="10">
        <v>0</v>
      </c>
      <c r="X218" s="10" t="s">
        <v>83</v>
      </c>
      <c r="Y218" s="10" t="str">
        <f t="shared" si="27"/>
        <v>Non-structured/Vanilla</v>
      </c>
      <c r="Z218" s="10"/>
      <c r="AA218" s="10" t="str">
        <f>IF('Intragroup liabilities'!Q212="GF2","Grandfathered T2",IF('Intragroup liabilities'!Q212="CET1","CET1","No"))</f>
        <v>No</v>
      </c>
      <c r="AB218" s="10">
        <f>IF('Intragroup liabilities'!R212="",0,'Intragroup liabilities'!R212)</f>
        <v>0</v>
      </c>
      <c r="AC218"/>
    </row>
    <row r="219" spans="3:29" ht="35.25" thickBot="1" x14ac:dyDescent="0.5">
      <c r="C219" s="17">
        <f t="shared" si="22"/>
        <v>999</v>
      </c>
      <c r="D219" s="18">
        <f t="shared" si="28"/>
        <v>212</v>
      </c>
      <c r="E219" s="10" t="str">
        <f>IF(AND(I219="SANTANDER TOTTA, SGPS, SA",'Intragroup liabilities'!F213="P_22"),"r0531 - o/w (part of) subordinated liabilities recognised as own funds",IF(AND(I219="Totta Seguros - Comp. Seg. Vida, SA.",'Intragroup liabilities'!F213="P_22"),"r0350 - Structured notes",IF(AND(AA219&lt;&gt;"No",'Intragroup liabilities'!F213="P_23"),"r0531 - o/w (part of) subordinated liabilities recognised as own funds",IF(AND(AA219="No",'Intragroup liabilities'!F213="P_23"),"r0120 - Secured liabilities - collateralized part (BRRD art. 44/2/b)",IF('Intragroup liabilities'!F213="C_31","r0511 - o/w capital instruments/share capital",IF('Intragroup liabilities'!F213="C_32","r0511 - o/w capital instruments/share capital",IF('Intragroup liabilities'!F213="C_33","r0512 - o/w instruments ranking pari passu with ordinary shares",IF(OR(ISNUMBER(SEARCH("ATLANTES",I219)),ISNUMBER(SEARCH("AZOR",I219)),ISNUMBER(SEARCH("HIPOTOTTA",I219)))=TRUE,"r0120 - Secured liabilities - collateralized part (BRRD art. 44/2/b)",IF(OR('Intragroup liabilities'!F213="P_27.1",'Intragroup liabilities'!F213="P_27.2",'Intragroup liabilities'!F213="P_24"),"r0390 - Non-financial liabilities",IF('Intragroup liabilities'!F213="P_30.1","r0170 - Employee liabilities (BRRD art. 44/2/g/i)",IF('Intragroup liabilities'!F213="P_30.3","r0390 - Non-financial liabilities",IF('Intragroup liabilities'!F213="C_36","r0511 - o/w capital instruments/share capital",IF(AND('Intragroup liabilities'!F213="P_20",IFERROR(VLOOKUP('Intragroup liabilities'!I213,'Auxiliar 210'!$B$18:$B$20,1,FALSE),0)&lt;&gt;0),"r0210 - Liabilities towards other entities of the resolution group (BRRD art. 44/2/h)",IF(AND('Intragroup liabilities'!F213="P_21",IFERROR(VLOOKUP('Intragroup liabilities'!I213,'Auxiliar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19" s="10" t="s">
        <v>153</v>
      </c>
      <c r="G219" s="10" t="str">
        <f t="shared" si="23"/>
        <v>Rank 20 - Ranking in insolvency (master scale)</v>
      </c>
      <c r="H219" s="10" t="s">
        <v>175</v>
      </c>
      <c r="I219" s="10" t="s">
        <v>30</v>
      </c>
      <c r="J219" s="10" t="s">
        <v>164</v>
      </c>
      <c r="K219" s="10" t="s">
        <v>155</v>
      </c>
      <c r="L219" s="10" t="str">
        <f t="shared" si="24"/>
        <v>Sister</v>
      </c>
      <c r="M219" s="10" t="str">
        <f>IF(OR('Intragroup liabilities'!W213="x",'Intragroup liabilities'!W213="E"),"true","false")</f>
        <v>true</v>
      </c>
      <c r="N219" s="10" t="s">
        <v>470</v>
      </c>
      <c r="O219" s="10" t="s">
        <v>471</v>
      </c>
      <c r="P219" s="11">
        <v>495745.86</v>
      </c>
      <c r="Q219" s="11">
        <f>IF('Intragroup liabilities'!E213="",0,'Intragroup liabilities'!E213)</f>
        <v>959.84</v>
      </c>
      <c r="R219" s="10" t="str">
        <f>+IF('Intragroup liabilities'!C213="EURO","Euro",IF('Intragroup liabilities'!C213="LIBRA INGLESA"," US Dollar",""))</f>
        <v>Euro</v>
      </c>
      <c r="S219" s="10" t="str">
        <f>IF(OR('Intragroup liabilities'!F213="P_20",'Intragroup liabilities'!F213="P_21"),'Intragroup liabilities'!M213,CONCATENATE(RIGHT('Intragroup liabilities'!T213,4),"-",LEFT(RIGHT('Intragroup liabilities'!T213,7),2),"-",LEFT('Intragroup liabilities'!T213,2)))</f>
        <v>--</v>
      </c>
      <c r="T219" s="20" t="str">
        <f t="shared" si="25"/>
        <v/>
      </c>
      <c r="U219" s="20" t="str">
        <f>IF(OR('Intragroup liabilities'!F213="P_20",'Intragroup liabilities'!F213="P_21"),'T 03.01'!T219,CONCATENATE(RIGHT('Intragroup liabilities'!U213,4),"-",LEFT(RIGHT('Intragroup liabilities'!U213,7),2),"-",LEFT('Intragroup liabilities'!U213,2)))</f>
        <v>--</v>
      </c>
      <c r="V219" s="10" t="str">
        <f t="shared" si="26"/>
        <v>Secured</v>
      </c>
      <c r="W219" s="10">
        <v>0</v>
      </c>
      <c r="X219" s="10" t="s">
        <v>83</v>
      </c>
      <c r="Y219" s="10" t="str">
        <f t="shared" si="27"/>
        <v>Non-structured/Vanilla</v>
      </c>
      <c r="Z219" s="10"/>
      <c r="AA219" s="10" t="str">
        <f>IF('Intragroup liabilities'!Q213="GF2","Grandfathered T2",IF('Intragroup liabilities'!Q213="CET1","CET1","No"))</f>
        <v>No</v>
      </c>
      <c r="AB219" s="10">
        <f>IF('Intragroup liabilities'!R213="",0,'Intragroup liabilities'!R213)</f>
        <v>0</v>
      </c>
      <c r="AC219"/>
    </row>
    <row r="220" spans="3:29" ht="35.25" thickBot="1" x14ac:dyDescent="0.5">
      <c r="C220" s="17">
        <f t="shared" si="22"/>
        <v>999</v>
      </c>
      <c r="D220" s="18">
        <f t="shared" si="28"/>
        <v>213</v>
      </c>
      <c r="E220" s="10" t="str">
        <f>IF(AND(I220="SANTANDER TOTTA, SGPS, SA",'Intragroup liabilities'!F214="P_22"),"r0531 - o/w (part of) subordinated liabilities recognised as own funds",IF(AND(I220="Totta Seguros - Comp. Seg. Vida, SA.",'Intragroup liabilities'!F214="P_22"),"r0350 - Structured notes",IF(AND(AA220&lt;&gt;"No",'Intragroup liabilities'!F214="P_23"),"r0531 - o/w (part of) subordinated liabilities recognised as own funds",IF(AND(AA220="No",'Intragroup liabilities'!F214="P_23"),"r0120 - Secured liabilities - collateralized part (BRRD art. 44/2/b)",IF('Intragroup liabilities'!F214="C_31","r0511 - o/w capital instruments/share capital",IF('Intragroup liabilities'!F214="C_32","r0511 - o/w capital instruments/share capital",IF('Intragroup liabilities'!F214="C_33","r0512 - o/w instruments ranking pari passu with ordinary shares",IF(OR(ISNUMBER(SEARCH("ATLANTES",I220)),ISNUMBER(SEARCH("AZOR",I220)),ISNUMBER(SEARCH("HIPOTOTTA",I220)))=TRUE,"r0120 - Secured liabilities - collateralized part (BRRD art. 44/2/b)",IF(OR('Intragroup liabilities'!F214="P_27.1",'Intragroup liabilities'!F214="P_27.2",'Intragroup liabilities'!F214="P_24"),"r0390 - Non-financial liabilities",IF('Intragroup liabilities'!F214="P_30.1","r0170 - Employee liabilities (BRRD art. 44/2/g/i)",IF('Intragroup liabilities'!F214="P_30.3","r0390 - Non-financial liabilities",IF('Intragroup liabilities'!F214="C_36","r0511 - o/w capital instruments/share capital",IF(AND('Intragroup liabilities'!F214="P_20",IFERROR(VLOOKUP('Intragroup liabilities'!I214,'Auxiliar 210'!$B$18:$B$20,1,FALSE),0)&lt;&gt;0),"r0210 - Liabilities towards other entities of the resolution group (BRRD art. 44/2/h)",IF(AND('Intragroup liabilities'!F214="P_21",IFERROR(VLOOKUP('Intragroup liabilities'!I214,'Auxiliar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0" s="10" t="s">
        <v>153</v>
      </c>
      <c r="G220" s="10" t="str">
        <f t="shared" si="23"/>
        <v>Rank 20 - Ranking in insolvency (master scale)</v>
      </c>
      <c r="H220" s="10" t="s">
        <v>319</v>
      </c>
      <c r="I220" s="10" t="s">
        <v>73</v>
      </c>
      <c r="J220" s="10" t="s">
        <v>167</v>
      </c>
      <c r="K220" s="10" t="s">
        <v>155</v>
      </c>
      <c r="L220" s="10" t="str">
        <f t="shared" si="24"/>
        <v>Sister</v>
      </c>
      <c r="M220" s="10" t="str">
        <f>IF(OR('Intragroup liabilities'!W214="x",'Intragroup liabilities'!W214="E"),"true","false")</f>
        <v>true</v>
      </c>
      <c r="N220" s="10" t="s">
        <v>470</v>
      </c>
      <c r="O220" s="10" t="s">
        <v>471</v>
      </c>
      <c r="P220" s="11">
        <v>161294.96</v>
      </c>
      <c r="Q220" s="11">
        <f>IF('Intragroup liabilities'!E214="",0,'Intragroup liabilities'!E214)</f>
        <v>301.60000000000002</v>
      </c>
      <c r="R220" s="10" t="str">
        <f>+IF('Intragroup liabilities'!C214="EURO","Euro",IF('Intragroup liabilities'!C214="LIBRA INGLESA"," US Dollar",""))</f>
        <v>Euro</v>
      </c>
      <c r="S220" s="10" t="str">
        <f>IF(OR('Intragroup liabilities'!F214="P_20",'Intragroup liabilities'!F214="P_21"),'Intragroup liabilities'!M214,CONCATENATE(RIGHT('Intragroup liabilities'!T214,4),"-",LEFT(RIGHT('Intragroup liabilities'!T214,7),2),"-",LEFT('Intragroup liabilities'!T214,2)))</f>
        <v>--</v>
      </c>
      <c r="T220" s="20" t="str">
        <f t="shared" si="25"/>
        <v/>
      </c>
      <c r="U220" s="20" t="str">
        <f>IF(OR('Intragroup liabilities'!F214="P_20",'Intragroup liabilities'!F214="P_21"),'T 03.01'!T220,CONCATENATE(RIGHT('Intragroup liabilities'!U214,4),"-",LEFT(RIGHT('Intragroup liabilities'!U214,7),2),"-",LEFT('Intragroup liabilities'!U214,2)))</f>
        <v>--</v>
      </c>
      <c r="V220" s="10" t="str">
        <f t="shared" si="26"/>
        <v>Secured</v>
      </c>
      <c r="W220" s="10">
        <v>0</v>
      </c>
      <c r="X220" s="10" t="s">
        <v>83</v>
      </c>
      <c r="Y220" s="10" t="str">
        <f t="shared" si="27"/>
        <v>Non-structured/Vanilla</v>
      </c>
      <c r="Z220" s="10"/>
      <c r="AA220" s="10" t="str">
        <f>IF('Intragroup liabilities'!Q214="GF2","Grandfathered T2",IF('Intragroup liabilities'!Q214="CET1","CET1","No"))</f>
        <v>No</v>
      </c>
      <c r="AB220" s="10">
        <f>IF('Intragroup liabilities'!R214="",0,'Intragroup liabilities'!R214)</f>
        <v>0</v>
      </c>
      <c r="AC220"/>
    </row>
    <row r="221" spans="3:29" ht="35.25" thickBot="1" x14ac:dyDescent="0.5">
      <c r="C221" s="17">
        <f t="shared" si="22"/>
        <v>999</v>
      </c>
      <c r="D221" s="18">
        <f t="shared" si="28"/>
        <v>214</v>
      </c>
      <c r="E221" s="10" t="str">
        <f>IF(AND(I221="SANTANDER TOTTA, SGPS, SA",'Intragroup liabilities'!F215="P_22"),"r0531 - o/w (part of) subordinated liabilities recognised as own funds",IF(AND(I221="Totta Seguros - Comp. Seg. Vida, SA.",'Intragroup liabilities'!F215="P_22"),"r0350 - Structured notes",IF(AND(AA221&lt;&gt;"No",'Intragroup liabilities'!F215="P_23"),"r0531 - o/w (part of) subordinated liabilities recognised as own funds",IF(AND(AA221="No",'Intragroup liabilities'!F215="P_23"),"r0120 - Secured liabilities - collateralized part (BRRD art. 44/2/b)",IF('Intragroup liabilities'!F215="C_31","r0511 - o/w capital instruments/share capital",IF('Intragroup liabilities'!F215="C_32","r0511 - o/w capital instruments/share capital",IF('Intragroup liabilities'!F215="C_33","r0512 - o/w instruments ranking pari passu with ordinary shares",IF(OR(ISNUMBER(SEARCH("ATLANTES",I221)),ISNUMBER(SEARCH("AZOR",I221)),ISNUMBER(SEARCH("HIPOTOTTA",I221)))=TRUE,"r0120 - Secured liabilities - collateralized part (BRRD art. 44/2/b)",IF(OR('Intragroup liabilities'!F215="P_27.1",'Intragroup liabilities'!F215="P_27.2",'Intragroup liabilities'!F215="P_24"),"r0390 - Non-financial liabilities",IF('Intragroup liabilities'!F215="P_30.1","r0170 - Employee liabilities (BRRD art. 44/2/g/i)",IF('Intragroup liabilities'!F215="P_30.3","r0390 - Non-financial liabilities",IF('Intragroup liabilities'!F215="C_36","r0511 - o/w capital instruments/share capital",IF(AND('Intragroup liabilities'!F215="P_20",IFERROR(VLOOKUP('Intragroup liabilities'!I215,'Auxiliar 210'!$B$18:$B$20,1,FALSE),0)&lt;&gt;0),"r0210 - Liabilities towards other entities of the resolution group (BRRD art. 44/2/h)",IF(AND('Intragroup liabilities'!F215="P_21",IFERROR(VLOOKUP('Intragroup liabilities'!I215,'Auxiliar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1" s="10" t="s">
        <v>153</v>
      </c>
      <c r="G221" s="10" t="str">
        <f t="shared" si="23"/>
        <v>Rank 20 - Ranking in insolvency (master scale)</v>
      </c>
      <c r="H221" s="10" t="s">
        <v>207</v>
      </c>
      <c r="I221" s="10" t="s">
        <v>74</v>
      </c>
      <c r="J221" s="10" t="s">
        <v>170</v>
      </c>
      <c r="K221" s="10" t="s">
        <v>155</v>
      </c>
      <c r="L221" s="10" t="str">
        <f t="shared" si="24"/>
        <v>Sister</v>
      </c>
      <c r="M221" s="10" t="str">
        <f>IF(OR('Intragroup liabilities'!W215="x",'Intragroup liabilities'!W215="E"),"true","false")</f>
        <v>true</v>
      </c>
      <c r="N221" s="10" t="s">
        <v>470</v>
      </c>
      <c r="O221" s="10" t="s">
        <v>471</v>
      </c>
      <c r="P221" s="11">
        <v>124392.62</v>
      </c>
      <c r="Q221" s="11">
        <f>IF('Intragroup liabilities'!E215="",0,'Intragroup liabilities'!E215)</f>
        <v>173.02</v>
      </c>
      <c r="R221" s="10" t="str">
        <f>+IF('Intragroup liabilities'!C215="EURO","Euro",IF('Intragroup liabilities'!C215="LIBRA INGLESA"," US Dollar",""))</f>
        <v>Euro</v>
      </c>
      <c r="S221" s="10" t="str">
        <f>IF(OR('Intragroup liabilities'!F215="P_20",'Intragroup liabilities'!F215="P_21"),'Intragroup liabilities'!M215,CONCATENATE(RIGHT('Intragroup liabilities'!T215,4),"-",LEFT(RIGHT('Intragroup liabilities'!T215,7),2),"-",LEFT('Intragroup liabilities'!T215,2)))</f>
        <v>--</v>
      </c>
      <c r="T221" s="20" t="str">
        <f t="shared" si="25"/>
        <v/>
      </c>
      <c r="U221" s="20" t="str">
        <f>IF(OR('Intragroup liabilities'!F215="P_20",'Intragroup liabilities'!F215="P_21"),'T 03.01'!T221,CONCATENATE(RIGHT('Intragroup liabilities'!U215,4),"-",LEFT(RIGHT('Intragroup liabilities'!U215,7),2),"-",LEFT('Intragroup liabilities'!U215,2)))</f>
        <v>--</v>
      </c>
      <c r="V221" s="10" t="str">
        <f t="shared" si="26"/>
        <v>Secured</v>
      </c>
      <c r="W221" s="10">
        <v>0</v>
      </c>
      <c r="X221" s="10" t="s">
        <v>83</v>
      </c>
      <c r="Y221" s="10" t="str">
        <f t="shared" si="27"/>
        <v>Non-structured/Vanilla</v>
      </c>
      <c r="Z221" s="10"/>
      <c r="AA221" s="10" t="str">
        <f>IF('Intragroup liabilities'!Q215="GF2","Grandfathered T2",IF('Intragroup liabilities'!Q215="CET1","CET1","No"))</f>
        <v>No</v>
      </c>
      <c r="AB221" s="10">
        <f>IF('Intragroup liabilities'!R215="",0,'Intragroup liabilities'!R215)</f>
        <v>0</v>
      </c>
      <c r="AC221"/>
    </row>
    <row r="222" spans="3:29" ht="35.25" thickBot="1" x14ac:dyDescent="0.5">
      <c r="C222" s="17">
        <f t="shared" si="22"/>
        <v>999</v>
      </c>
      <c r="D222" s="18">
        <f t="shared" si="28"/>
        <v>215</v>
      </c>
      <c r="E222" s="10" t="str">
        <f>IF(AND(I222="SANTANDER TOTTA, SGPS, SA",'Intragroup liabilities'!F216="P_22"),"r0531 - o/w (part of) subordinated liabilities recognised as own funds",IF(AND(I222="Totta Seguros - Comp. Seg. Vida, SA.",'Intragroup liabilities'!F216="P_22"),"r0350 - Structured notes",IF(AND(AA222&lt;&gt;"No",'Intragroup liabilities'!F216="P_23"),"r0531 - o/w (part of) subordinated liabilities recognised as own funds",IF(AND(AA222="No",'Intragroup liabilities'!F216="P_23"),"r0120 - Secured liabilities - collateralized part (BRRD art. 44/2/b)",IF('Intragroup liabilities'!F216="C_31","r0511 - o/w capital instruments/share capital",IF('Intragroup liabilities'!F216="C_32","r0511 - o/w capital instruments/share capital",IF('Intragroup liabilities'!F216="C_33","r0512 - o/w instruments ranking pari passu with ordinary shares",IF(OR(ISNUMBER(SEARCH("ATLANTES",I222)),ISNUMBER(SEARCH("AZOR",I222)),ISNUMBER(SEARCH("HIPOTOTTA",I222)))=TRUE,"r0120 - Secured liabilities - collateralized part (BRRD art. 44/2/b)",IF(OR('Intragroup liabilities'!F216="P_27.1",'Intragroup liabilities'!F216="P_27.2",'Intragroup liabilities'!F216="P_24"),"r0390 - Non-financial liabilities",IF('Intragroup liabilities'!F216="P_30.1","r0170 - Employee liabilities (BRRD art. 44/2/g/i)",IF('Intragroup liabilities'!F216="P_30.3","r0390 - Non-financial liabilities",IF('Intragroup liabilities'!F216="C_36","r0511 - o/w capital instruments/share capital",IF(AND('Intragroup liabilities'!F216="P_20",IFERROR(VLOOKUP('Intragroup liabilities'!I216,'Auxiliar 210'!$B$18:$B$20,1,FALSE),0)&lt;&gt;0),"r0210 - Liabilities towards other entities of the resolution group (BRRD art. 44/2/h)",IF(AND('Intragroup liabilities'!F216="P_21",IFERROR(VLOOKUP('Intragroup liabilities'!I216,'Auxiliar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2" s="10" t="s">
        <v>153</v>
      </c>
      <c r="G222" s="10" t="str">
        <f t="shared" si="23"/>
        <v>Rank 20 - Ranking in insolvency (master scale)</v>
      </c>
      <c r="H222" s="10" t="s">
        <v>192</v>
      </c>
      <c r="I222" s="10" t="s">
        <v>73</v>
      </c>
      <c r="J222" s="10" t="s">
        <v>167</v>
      </c>
      <c r="K222" s="10" t="s">
        <v>155</v>
      </c>
      <c r="L222" s="10" t="str">
        <f t="shared" si="24"/>
        <v>Sister</v>
      </c>
      <c r="M222" s="10" t="str">
        <f>IF(OR('Intragroup liabilities'!W216="x",'Intragroup liabilities'!W216="E"),"true","false")</f>
        <v>true</v>
      </c>
      <c r="N222" s="10" t="s">
        <v>470</v>
      </c>
      <c r="O222" s="10" t="s">
        <v>471</v>
      </c>
      <c r="P222" s="11">
        <v>65499.98</v>
      </c>
      <c r="Q222" s="11">
        <f>IF('Intragroup liabilities'!E216="",0,'Intragroup liabilities'!E216)</f>
        <v>102.94</v>
      </c>
      <c r="R222" s="10" t="str">
        <f>+IF('Intragroup liabilities'!C216="EURO","Euro",IF('Intragroup liabilities'!C216="LIBRA INGLESA"," US Dollar",""))</f>
        <v>Euro</v>
      </c>
      <c r="S222" s="10" t="str">
        <f>IF(OR('Intragroup liabilities'!F216="P_20",'Intragroup liabilities'!F216="P_21"),'Intragroup liabilities'!M216,CONCATENATE(RIGHT('Intragroup liabilities'!T216,4),"-",LEFT(RIGHT('Intragroup liabilities'!T216,7),2),"-",LEFT('Intragroup liabilities'!T216,2)))</f>
        <v>--</v>
      </c>
      <c r="T222" s="20" t="str">
        <f t="shared" si="25"/>
        <v/>
      </c>
      <c r="U222" s="20" t="str">
        <f>IF(OR('Intragroup liabilities'!F216="P_20",'Intragroup liabilities'!F216="P_21"),'T 03.01'!T222,CONCATENATE(RIGHT('Intragroup liabilities'!U216,4),"-",LEFT(RIGHT('Intragroup liabilities'!U216,7),2),"-",LEFT('Intragroup liabilities'!U216,2)))</f>
        <v>--</v>
      </c>
      <c r="V222" s="10" t="str">
        <f t="shared" si="26"/>
        <v>Secured</v>
      </c>
      <c r="W222" s="10">
        <v>0</v>
      </c>
      <c r="X222" s="10" t="s">
        <v>83</v>
      </c>
      <c r="Y222" s="10" t="str">
        <f t="shared" si="27"/>
        <v>Non-structured/Vanilla</v>
      </c>
      <c r="Z222" s="10"/>
      <c r="AA222" s="10" t="str">
        <f>IF('Intragroup liabilities'!Q216="GF2","Grandfathered T2",IF('Intragroup liabilities'!Q216="CET1","CET1","No"))</f>
        <v>No</v>
      </c>
      <c r="AB222" s="10">
        <f>IF('Intragroup liabilities'!R216="",0,'Intragroup liabilities'!R216)</f>
        <v>0</v>
      </c>
      <c r="AC222"/>
    </row>
    <row r="223" spans="3:29" ht="35.25" thickBot="1" x14ac:dyDescent="0.5">
      <c r="C223" s="17">
        <f t="shared" si="22"/>
        <v>999</v>
      </c>
      <c r="D223" s="18">
        <f t="shared" si="28"/>
        <v>216</v>
      </c>
      <c r="E223" s="10" t="str">
        <f>IF(AND(I223="SANTANDER TOTTA, SGPS, SA",'Intragroup liabilities'!F217="P_22"),"r0531 - o/w (part of) subordinated liabilities recognised as own funds",IF(AND(I223="Totta Seguros - Comp. Seg. Vida, SA.",'Intragroup liabilities'!F217="P_22"),"r0350 - Structured notes",IF(AND(AA223&lt;&gt;"No",'Intragroup liabilities'!F217="P_23"),"r0531 - o/w (part of) subordinated liabilities recognised as own funds",IF(AND(AA223="No",'Intragroup liabilities'!F217="P_23"),"r0120 - Secured liabilities - collateralized part (BRRD art. 44/2/b)",IF('Intragroup liabilities'!F217="C_31","r0511 - o/w capital instruments/share capital",IF('Intragroup liabilities'!F217="C_32","r0511 - o/w capital instruments/share capital",IF('Intragroup liabilities'!F217="C_33","r0512 - o/w instruments ranking pari passu with ordinary shares",IF(OR(ISNUMBER(SEARCH("ATLANTES",I223)),ISNUMBER(SEARCH("AZOR",I223)),ISNUMBER(SEARCH("HIPOTOTTA",I223)))=TRUE,"r0120 - Secured liabilities - collateralized part (BRRD art. 44/2/b)",IF(OR('Intragroup liabilities'!F217="P_27.1",'Intragroup liabilities'!F217="P_27.2",'Intragroup liabilities'!F217="P_24"),"r0390 - Non-financial liabilities",IF('Intragroup liabilities'!F217="P_30.1","r0170 - Employee liabilities (BRRD art. 44/2/g/i)",IF('Intragroup liabilities'!F217="P_30.3","r0390 - Non-financial liabilities",IF('Intragroup liabilities'!F217="C_36","r0511 - o/w capital instruments/share capital",IF(AND('Intragroup liabilities'!F217="P_20",IFERROR(VLOOKUP('Intragroup liabilities'!I217,'Auxiliar 210'!$B$18:$B$20,1,FALSE),0)&lt;&gt;0),"r0210 - Liabilities towards other entities of the resolution group (BRRD art. 44/2/h)",IF(AND('Intragroup liabilities'!F217="P_21",IFERROR(VLOOKUP('Intragroup liabilities'!I217,'Auxiliar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3" s="10" t="s">
        <v>153</v>
      </c>
      <c r="G223" s="10" t="str">
        <f t="shared" si="23"/>
        <v>Rank 20 - Ranking in insolvency (master scale)</v>
      </c>
      <c r="H223" s="10" t="s">
        <v>192</v>
      </c>
      <c r="I223" s="10" t="s">
        <v>74</v>
      </c>
      <c r="J223" s="10" t="s">
        <v>170</v>
      </c>
      <c r="K223" s="10" t="s">
        <v>155</v>
      </c>
      <c r="L223" s="10" t="str">
        <f t="shared" si="24"/>
        <v>Sister</v>
      </c>
      <c r="M223" s="10" t="str">
        <f>IF(OR('Intragroup liabilities'!W217="x",'Intragroup liabilities'!W217="E"),"true","false")</f>
        <v>true</v>
      </c>
      <c r="N223" s="10" t="s">
        <v>470</v>
      </c>
      <c r="O223" s="10" t="s">
        <v>471</v>
      </c>
      <c r="P223" s="11">
        <v>124763.74</v>
      </c>
      <c r="Q223" s="11">
        <f>IF('Intragroup liabilities'!E217="",0,'Intragroup liabilities'!E217)</f>
        <v>271.51</v>
      </c>
      <c r="R223" s="10" t="str">
        <f>+IF('Intragroup liabilities'!C217="EURO","Euro",IF('Intragroup liabilities'!C217="LIBRA INGLESA"," US Dollar",""))</f>
        <v>Euro</v>
      </c>
      <c r="S223" s="10" t="str">
        <f>IF(OR('Intragroup liabilities'!F217="P_20",'Intragroup liabilities'!F217="P_21"),'Intragroup liabilities'!M217,CONCATENATE(RIGHT('Intragroup liabilities'!T217,4),"-",LEFT(RIGHT('Intragroup liabilities'!T217,7),2),"-",LEFT('Intragroup liabilities'!T217,2)))</f>
        <v>--</v>
      </c>
      <c r="T223" s="20" t="str">
        <f t="shared" si="25"/>
        <v/>
      </c>
      <c r="U223" s="20" t="str">
        <f>IF(OR('Intragroup liabilities'!F217="P_20",'Intragroup liabilities'!F217="P_21"),'T 03.01'!T223,CONCATENATE(RIGHT('Intragroup liabilities'!U217,4),"-",LEFT(RIGHT('Intragroup liabilities'!U217,7),2),"-",LEFT('Intragroup liabilities'!U217,2)))</f>
        <v>--</v>
      </c>
      <c r="V223" s="10" t="str">
        <f t="shared" si="26"/>
        <v>Secured</v>
      </c>
      <c r="W223" s="10">
        <v>0</v>
      </c>
      <c r="X223" s="10" t="s">
        <v>83</v>
      </c>
      <c r="Y223" s="10" t="str">
        <f t="shared" si="27"/>
        <v>Non-structured/Vanilla</v>
      </c>
      <c r="Z223" s="10"/>
      <c r="AA223" s="10" t="str">
        <f>IF('Intragroup liabilities'!Q217="GF2","Grandfathered T2",IF('Intragroup liabilities'!Q217="CET1","CET1","No"))</f>
        <v>No</v>
      </c>
      <c r="AB223" s="10">
        <f>IF('Intragroup liabilities'!R217="",0,'Intragroup liabilities'!R217)</f>
        <v>0</v>
      </c>
      <c r="AC223"/>
    </row>
    <row r="224" spans="3:29" ht="35.25" thickBot="1" x14ac:dyDescent="0.5">
      <c r="C224" s="17">
        <f t="shared" si="22"/>
        <v>999</v>
      </c>
      <c r="D224" s="18">
        <f t="shared" si="28"/>
        <v>217</v>
      </c>
      <c r="E224" s="10" t="str">
        <f>IF(AND(I224="SANTANDER TOTTA, SGPS, SA",'Intragroup liabilities'!F218="P_22"),"r0531 - o/w (part of) subordinated liabilities recognised as own funds",IF(AND(I224="Totta Seguros - Comp. Seg. Vida, SA.",'Intragroup liabilities'!F218="P_22"),"r0350 - Structured notes",IF(AND(AA224&lt;&gt;"No",'Intragroup liabilities'!F218="P_23"),"r0531 - o/w (part of) subordinated liabilities recognised as own funds",IF(AND(AA224="No",'Intragroup liabilities'!F218="P_23"),"r0120 - Secured liabilities - collateralized part (BRRD art. 44/2/b)",IF('Intragroup liabilities'!F218="C_31","r0511 - o/w capital instruments/share capital",IF('Intragroup liabilities'!F218="C_32","r0511 - o/w capital instruments/share capital",IF('Intragroup liabilities'!F218="C_33","r0512 - o/w instruments ranking pari passu with ordinary shares",IF(OR(ISNUMBER(SEARCH("ATLANTES",I224)),ISNUMBER(SEARCH("AZOR",I224)),ISNUMBER(SEARCH("HIPOTOTTA",I224)))=TRUE,"r0120 - Secured liabilities - collateralized part (BRRD art. 44/2/b)",IF(OR('Intragroup liabilities'!F218="P_27.1",'Intragroup liabilities'!F218="P_27.2",'Intragroup liabilities'!F218="P_24"),"r0390 - Non-financial liabilities",IF('Intragroup liabilities'!F218="P_30.1","r0170 - Employee liabilities (BRRD art. 44/2/g/i)",IF('Intragroup liabilities'!F218="P_30.3","r0390 - Non-financial liabilities",IF('Intragroup liabilities'!F218="C_36","r0511 - o/w capital instruments/share capital",IF(AND('Intragroup liabilities'!F218="P_20",IFERROR(VLOOKUP('Intragroup liabilities'!I218,'Auxiliar 210'!$B$18:$B$20,1,FALSE),0)&lt;&gt;0),"r0210 - Liabilities towards other entities of the resolution group (BRRD art. 44/2/h)",IF(AND('Intragroup liabilities'!F218="P_21",IFERROR(VLOOKUP('Intragroup liabilities'!I218,'Auxiliar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4" s="10" t="s">
        <v>153</v>
      </c>
      <c r="G224" s="10" t="str">
        <f t="shared" si="23"/>
        <v>Rank 20 - Ranking in insolvency (master scale)</v>
      </c>
      <c r="H224" s="10" t="s">
        <v>171</v>
      </c>
      <c r="I224" s="10" t="s">
        <v>30</v>
      </c>
      <c r="J224" s="10" t="s">
        <v>164</v>
      </c>
      <c r="K224" s="10" t="s">
        <v>155</v>
      </c>
      <c r="L224" s="10" t="str">
        <f t="shared" si="24"/>
        <v>Sister</v>
      </c>
      <c r="M224" s="10" t="str">
        <f>IF(OR('Intragroup liabilities'!W218="x",'Intragroup liabilities'!W218="E"),"true","false")</f>
        <v>true</v>
      </c>
      <c r="N224" s="10" t="s">
        <v>470</v>
      </c>
      <c r="O224" s="10" t="s">
        <v>471</v>
      </c>
      <c r="P224" s="11">
        <v>480159.74</v>
      </c>
      <c r="Q224" s="11">
        <f>IF('Intragroup liabilities'!E218="",0,'Intragroup liabilities'!E218)</f>
        <v>730.15</v>
      </c>
      <c r="R224" s="10" t="str">
        <f>+IF('Intragroup liabilities'!C218="EURO","Euro",IF('Intragroup liabilities'!C218="LIBRA INGLESA"," US Dollar",""))</f>
        <v>Euro</v>
      </c>
      <c r="S224" s="10" t="str">
        <f>IF(OR('Intragroup liabilities'!F218="P_20",'Intragroup liabilities'!F218="P_21"),'Intragroup liabilities'!M218,CONCATENATE(RIGHT('Intragroup liabilities'!T218,4),"-",LEFT(RIGHT('Intragroup liabilities'!T218,7),2),"-",LEFT('Intragroup liabilities'!T218,2)))</f>
        <v>--</v>
      </c>
      <c r="T224" s="20" t="str">
        <f t="shared" si="25"/>
        <v/>
      </c>
      <c r="U224" s="20" t="str">
        <f>IF(OR('Intragroup liabilities'!F218="P_20",'Intragroup liabilities'!F218="P_21"),'T 03.01'!T224,CONCATENATE(RIGHT('Intragroup liabilities'!U218,4),"-",LEFT(RIGHT('Intragroup liabilities'!U218,7),2),"-",LEFT('Intragroup liabilities'!U218,2)))</f>
        <v>--</v>
      </c>
      <c r="V224" s="10" t="str">
        <f t="shared" si="26"/>
        <v>Secured</v>
      </c>
      <c r="W224" s="10">
        <v>0</v>
      </c>
      <c r="X224" s="10" t="s">
        <v>83</v>
      </c>
      <c r="Y224" s="10" t="str">
        <f t="shared" si="27"/>
        <v>Non-structured/Vanilla</v>
      </c>
      <c r="Z224" s="10"/>
      <c r="AA224" s="10" t="str">
        <f>IF('Intragroup liabilities'!Q218="GF2","Grandfathered T2",IF('Intragroup liabilities'!Q218="CET1","CET1","No"))</f>
        <v>No</v>
      </c>
      <c r="AB224" s="10">
        <f>IF('Intragroup liabilities'!R218="",0,'Intragroup liabilities'!R218)</f>
        <v>0</v>
      </c>
      <c r="AC224"/>
    </row>
    <row r="225" spans="3:29" ht="35.25" thickBot="1" x14ac:dyDescent="0.5">
      <c r="C225" s="17">
        <f t="shared" si="22"/>
        <v>999</v>
      </c>
      <c r="D225" s="18">
        <f t="shared" si="28"/>
        <v>218</v>
      </c>
      <c r="E225" s="10" t="str">
        <f>IF(AND(I225="SANTANDER TOTTA, SGPS, SA",'Intragroup liabilities'!F219="P_22"),"r0531 - o/w (part of) subordinated liabilities recognised as own funds",IF(AND(I225="Totta Seguros - Comp. Seg. Vida, SA.",'Intragroup liabilities'!F219="P_22"),"r0350 - Structured notes",IF(AND(AA225&lt;&gt;"No",'Intragroup liabilities'!F219="P_23"),"r0531 - o/w (part of) subordinated liabilities recognised as own funds",IF(AND(AA225="No",'Intragroup liabilities'!F219="P_23"),"r0120 - Secured liabilities - collateralized part (BRRD art. 44/2/b)",IF('Intragroup liabilities'!F219="C_31","r0511 - o/w capital instruments/share capital",IF('Intragroup liabilities'!F219="C_32","r0511 - o/w capital instruments/share capital",IF('Intragroup liabilities'!F219="C_33","r0512 - o/w instruments ranking pari passu with ordinary shares",IF(OR(ISNUMBER(SEARCH("ATLANTES",I225)),ISNUMBER(SEARCH("AZOR",I225)),ISNUMBER(SEARCH("HIPOTOTTA",I225)))=TRUE,"r0120 - Secured liabilities - collateralized part (BRRD art. 44/2/b)",IF(OR('Intragroup liabilities'!F219="P_27.1",'Intragroup liabilities'!F219="P_27.2",'Intragroup liabilities'!F219="P_24"),"r0390 - Non-financial liabilities",IF('Intragroup liabilities'!F219="P_30.1","r0170 - Employee liabilities (BRRD art. 44/2/g/i)",IF('Intragroup liabilities'!F219="P_30.3","r0390 - Non-financial liabilities",IF('Intragroup liabilities'!F219="C_36","r0511 - o/w capital instruments/share capital",IF(AND('Intragroup liabilities'!F219="P_20",IFERROR(VLOOKUP('Intragroup liabilities'!I219,'Auxiliar 210'!$B$18:$B$20,1,FALSE),0)&lt;&gt;0),"r0210 - Liabilities towards other entities of the resolution group (BRRD art. 44/2/h)",IF(AND('Intragroup liabilities'!F219="P_21",IFERROR(VLOOKUP('Intragroup liabilities'!I219,'Auxiliar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5" s="10" t="s">
        <v>153</v>
      </c>
      <c r="G225" s="10" t="str">
        <f t="shared" si="23"/>
        <v>Rank 20 - Ranking in insolvency (master scale)</v>
      </c>
      <c r="H225" s="10" t="s">
        <v>1517</v>
      </c>
      <c r="I225" s="10" t="s">
        <v>30</v>
      </c>
      <c r="J225" s="10" t="s">
        <v>164</v>
      </c>
      <c r="K225" s="10" t="s">
        <v>155</v>
      </c>
      <c r="L225" s="10" t="str">
        <f t="shared" si="24"/>
        <v>Sister</v>
      </c>
      <c r="M225" s="10" t="str">
        <f>IF(OR('Intragroup liabilities'!W219="x",'Intragroup liabilities'!W219="E"),"true","false")</f>
        <v>true</v>
      </c>
      <c r="N225" s="10" t="s">
        <v>470</v>
      </c>
      <c r="O225" s="10" t="s">
        <v>471</v>
      </c>
      <c r="P225" s="11">
        <v>0</v>
      </c>
      <c r="Q225" s="11">
        <f>IF('Intragroup liabilities'!E219="",0,'Intragroup liabilities'!E219)</f>
        <v>0.8</v>
      </c>
      <c r="R225" s="10" t="str">
        <f>+IF('Intragroup liabilities'!C219="EURO","Euro",IF('Intragroup liabilities'!C219="LIBRA INGLESA"," US Dollar",""))</f>
        <v>Euro</v>
      </c>
      <c r="S225" s="10" t="str">
        <f>IF(OR('Intragroup liabilities'!F219="P_20",'Intragroup liabilities'!F219="P_21"),'Intragroup liabilities'!M219,CONCATENATE(RIGHT('Intragroup liabilities'!T219,4),"-",LEFT(RIGHT('Intragroup liabilities'!T219,7),2),"-",LEFT('Intragroup liabilities'!T219,2)))</f>
        <v>--</v>
      </c>
      <c r="T225" s="20" t="str">
        <f t="shared" si="25"/>
        <v/>
      </c>
      <c r="U225" s="20" t="str">
        <f>IF(OR('Intragroup liabilities'!F219="P_20",'Intragroup liabilities'!F219="P_21"),'T 03.01'!T225,CONCATENATE(RIGHT('Intragroup liabilities'!U219,4),"-",LEFT(RIGHT('Intragroup liabilities'!U219,7),2),"-",LEFT('Intragroup liabilities'!U219,2)))</f>
        <v>--</v>
      </c>
      <c r="V225" s="10" t="str">
        <f t="shared" si="26"/>
        <v>Secured</v>
      </c>
      <c r="W225" s="10">
        <v>0</v>
      </c>
      <c r="X225" s="10" t="s">
        <v>83</v>
      </c>
      <c r="Y225" s="10" t="str">
        <f t="shared" si="27"/>
        <v>Non-structured/Vanilla</v>
      </c>
      <c r="Z225" s="10"/>
      <c r="AA225" s="10" t="str">
        <f>IF('Intragroup liabilities'!Q219="GF2","Grandfathered T2",IF('Intragroup liabilities'!Q219="CET1","CET1","No"))</f>
        <v>No</v>
      </c>
      <c r="AB225" s="10">
        <f>IF('Intragroup liabilities'!R219="",0,'Intragroup liabilities'!R219)</f>
        <v>0</v>
      </c>
      <c r="AC225"/>
    </row>
    <row r="226" spans="3:29" ht="35.25" thickBot="1" x14ac:dyDescent="0.5">
      <c r="C226" s="17">
        <f t="shared" si="22"/>
        <v>999</v>
      </c>
      <c r="D226" s="18">
        <f t="shared" si="28"/>
        <v>219</v>
      </c>
      <c r="E226" s="10" t="str">
        <f>IF(AND(I226="SANTANDER TOTTA, SGPS, SA",'Intragroup liabilities'!F220="P_22"),"r0531 - o/w (part of) subordinated liabilities recognised as own funds",IF(AND(I226="Totta Seguros - Comp. Seg. Vida, SA.",'Intragroup liabilities'!F220="P_22"),"r0350 - Structured notes",IF(AND(AA226&lt;&gt;"No",'Intragroup liabilities'!F220="P_23"),"r0531 - o/w (part of) subordinated liabilities recognised as own funds",IF(AND(AA226="No",'Intragroup liabilities'!F220="P_23"),"r0120 - Secured liabilities - collateralized part (BRRD art. 44/2/b)",IF('Intragroup liabilities'!F220="C_31","r0511 - o/w capital instruments/share capital",IF('Intragroup liabilities'!F220="C_32","r0511 - o/w capital instruments/share capital",IF('Intragroup liabilities'!F220="C_33","r0512 - o/w instruments ranking pari passu with ordinary shares",IF(OR(ISNUMBER(SEARCH("ATLANTES",I226)),ISNUMBER(SEARCH("AZOR",I226)),ISNUMBER(SEARCH("HIPOTOTTA",I226)))=TRUE,"r0120 - Secured liabilities - collateralized part (BRRD art. 44/2/b)",IF(OR('Intragroup liabilities'!F220="P_27.1",'Intragroup liabilities'!F220="P_27.2",'Intragroup liabilities'!F220="P_24"),"r0390 - Non-financial liabilities",IF('Intragroup liabilities'!F220="P_30.1","r0170 - Employee liabilities (BRRD art. 44/2/g/i)",IF('Intragroup liabilities'!F220="P_30.3","r0390 - Non-financial liabilities",IF('Intragroup liabilities'!F220="C_36","r0511 - o/w capital instruments/share capital",IF(AND('Intragroup liabilities'!F220="P_20",IFERROR(VLOOKUP('Intragroup liabilities'!I220,'Auxiliar 210'!$B$18:$B$20,1,FALSE),0)&lt;&gt;0),"r0210 - Liabilities towards other entities of the resolution group (BRRD art. 44/2/h)",IF(AND('Intragroup liabilities'!F220="P_21",IFERROR(VLOOKUP('Intragroup liabilities'!I220,'Auxiliar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6" s="10" t="s">
        <v>153</v>
      </c>
      <c r="G226" s="10" t="str">
        <f t="shared" si="23"/>
        <v>Rank 20 - Ranking in insolvency (master scale)</v>
      </c>
      <c r="H226" s="10" t="s">
        <v>196</v>
      </c>
      <c r="I226" s="10" t="s">
        <v>73</v>
      </c>
      <c r="J226" s="10" t="s">
        <v>167</v>
      </c>
      <c r="K226" s="10" t="s">
        <v>155</v>
      </c>
      <c r="L226" s="10" t="str">
        <f t="shared" si="24"/>
        <v>Sister</v>
      </c>
      <c r="M226" s="10" t="str">
        <f>IF(OR('Intragroup liabilities'!W220="x",'Intragroup liabilities'!W220="E"),"true","false")</f>
        <v>true</v>
      </c>
      <c r="N226" s="10" t="s">
        <v>470</v>
      </c>
      <c r="O226" s="10" t="s">
        <v>471</v>
      </c>
      <c r="P226" s="11">
        <v>74796.37</v>
      </c>
      <c r="Q226" s="11">
        <f>IF('Intragroup liabilities'!E220="",0,'Intragroup liabilities'!E220)</f>
        <v>52.38</v>
      </c>
      <c r="R226" s="10" t="str">
        <f>+IF('Intragroup liabilities'!C220="EURO","Euro",IF('Intragroup liabilities'!C220="LIBRA INGLESA"," US Dollar",""))</f>
        <v>Euro</v>
      </c>
      <c r="S226" s="10" t="str">
        <f>IF(OR('Intragroup liabilities'!F220="P_20",'Intragroup liabilities'!F220="P_21"),'Intragroup liabilities'!M220,CONCATENATE(RIGHT('Intragroup liabilities'!T220,4),"-",LEFT(RIGHT('Intragroup liabilities'!T220,7),2),"-",LEFT('Intragroup liabilities'!T220,2)))</f>
        <v>--</v>
      </c>
      <c r="T226" s="20" t="str">
        <f t="shared" si="25"/>
        <v/>
      </c>
      <c r="U226" s="20" t="str">
        <f>IF(OR('Intragroup liabilities'!F220="P_20",'Intragroup liabilities'!F220="P_21"),'T 03.01'!T226,CONCATENATE(RIGHT('Intragroup liabilities'!U220,4),"-",LEFT(RIGHT('Intragroup liabilities'!U220,7),2),"-",LEFT('Intragroup liabilities'!U220,2)))</f>
        <v>--</v>
      </c>
      <c r="V226" s="10" t="str">
        <f t="shared" si="26"/>
        <v>Secured</v>
      </c>
      <c r="W226" s="10">
        <v>0</v>
      </c>
      <c r="X226" s="10" t="s">
        <v>83</v>
      </c>
      <c r="Y226" s="10" t="str">
        <f t="shared" si="27"/>
        <v>Non-structured/Vanilla</v>
      </c>
      <c r="Z226" s="10"/>
      <c r="AA226" s="10" t="str">
        <f>IF('Intragroup liabilities'!Q220="GF2","Grandfathered T2",IF('Intragroup liabilities'!Q220="CET1","CET1","No"))</f>
        <v>No</v>
      </c>
      <c r="AB226" s="10">
        <f>IF('Intragroup liabilities'!R220="",0,'Intragroup liabilities'!R220)</f>
        <v>0</v>
      </c>
      <c r="AC226"/>
    </row>
    <row r="227" spans="3:29" ht="35.25" thickBot="1" x14ac:dyDescent="0.5">
      <c r="C227" s="17">
        <f t="shared" si="22"/>
        <v>999</v>
      </c>
      <c r="D227" s="18">
        <f t="shared" si="28"/>
        <v>220</v>
      </c>
      <c r="E227" s="10" t="str">
        <f>IF(AND(I227="SANTANDER TOTTA, SGPS, SA",'Intragroup liabilities'!F221="P_22"),"r0531 - o/w (part of) subordinated liabilities recognised as own funds",IF(AND(I227="Totta Seguros - Comp. Seg. Vida, SA.",'Intragroup liabilities'!F221="P_22"),"r0350 - Structured notes",IF(AND(AA227&lt;&gt;"No",'Intragroup liabilities'!F221="P_23"),"r0531 - o/w (part of) subordinated liabilities recognised as own funds",IF(AND(AA227="No",'Intragroup liabilities'!F221="P_23"),"r0120 - Secured liabilities - collateralized part (BRRD art. 44/2/b)",IF('Intragroup liabilities'!F221="C_31","r0511 - o/w capital instruments/share capital",IF('Intragroup liabilities'!F221="C_32","r0511 - o/w capital instruments/share capital",IF('Intragroup liabilities'!F221="C_33","r0512 - o/w instruments ranking pari passu with ordinary shares",IF(OR(ISNUMBER(SEARCH("ATLANTES",I227)),ISNUMBER(SEARCH("AZOR",I227)),ISNUMBER(SEARCH("HIPOTOTTA",I227)))=TRUE,"r0120 - Secured liabilities - collateralized part (BRRD art. 44/2/b)",IF(OR('Intragroup liabilities'!F221="P_27.1",'Intragroup liabilities'!F221="P_27.2",'Intragroup liabilities'!F221="P_24"),"r0390 - Non-financial liabilities",IF('Intragroup liabilities'!F221="P_30.1","r0170 - Employee liabilities (BRRD art. 44/2/g/i)",IF('Intragroup liabilities'!F221="P_30.3","r0390 - Non-financial liabilities",IF('Intragroup liabilities'!F221="C_36","r0511 - o/w capital instruments/share capital",IF(AND('Intragroup liabilities'!F221="P_20",IFERROR(VLOOKUP('Intragroup liabilities'!I221,'Auxiliar 210'!$B$18:$B$20,1,FALSE),0)&lt;&gt;0),"r0210 - Liabilities towards other entities of the resolution group (BRRD art. 44/2/h)",IF(AND('Intragroup liabilities'!F221="P_21",IFERROR(VLOOKUP('Intragroup liabilities'!I221,'Auxiliar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7" s="10" t="s">
        <v>153</v>
      </c>
      <c r="G227" s="10" t="str">
        <f t="shared" si="23"/>
        <v>Rank 20 - Ranking in insolvency (master scale)</v>
      </c>
      <c r="H227" s="10" t="s">
        <v>196</v>
      </c>
      <c r="I227" s="10" t="s">
        <v>74</v>
      </c>
      <c r="J227" s="10" t="s">
        <v>170</v>
      </c>
      <c r="K227" s="10" t="s">
        <v>155</v>
      </c>
      <c r="L227" s="10" t="str">
        <f t="shared" si="24"/>
        <v>Sister</v>
      </c>
      <c r="M227" s="10" t="str">
        <f>IF(OR('Intragroup liabilities'!W221="x",'Intragroup liabilities'!W221="E"),"true","false")</f>
        <v>true</v>
      </c>
      <c r="N227" s="10" t="s">
        <v>470</v>
      </c>
      <c r="O227" s="10" t="s">
        <v>471</v>
      </c>
      <c r="P227" s="11">
        <v>177597.85</v>
      </c>
      <c r="Q227" s="11">
        <f>IF('Intragroup liabilities'!E221="",0,'Intragroup liabilities'!E221)</f>
        <v>208.55</v>
      </c>
      <c r="R227" s="10" t="str">
        <f>+IF('Intragroup liabilities'!C221="EURO","Euro",IF('Intragroup liabilities'!C221="LIBRA INGLESA"," US Dollar",""))</f>
        <v>Euro</v>
      </c>
      <c r="S227" s="10" t="str">
        <f>IF(OR('Intragroup liabilities'!F221="P_20",'Intragroup liabilities'!F221="P_21"),'Intragroup liabilities'!M221,CONCATENATE(RIGHT('Intragroup liabilities'!T221,4),"-",LEFT(RIGHT('Intragroup liabilities'!T221,7),2),"-",LEFT('Intragroup liabilities'!T221,2)))</f>
        <v>--</v>
      </c>
      <c r="T227" s="20" t="str">
        <f t="shared" si="25"/>
        <v/>
      </c>
      <c r="U227" s="20" t="str">
        <f>IF(OR('Intragroup liabilities'!F221="P_20",'Intragroup liabilities'!F221="P_21"),'T 03.01'!T227,CONCATENATE(RIGHT('Intragroup liabilities'!U221,4),"-",LEFT(RIGHT('Intragroup liabilities'!U221,7),2),"-",LEFT('Intragroup liabilities'!U221,2)))</f>
        <v>--</v>
      </c>
      <c r="V227" s="10" t="str">
        <f t="shared" si="26"/>
        <v>Secured</v>
      </c>
      <c r="W227" s="10">
        <v>0</v>
      </c>
      <c r="X227" s="10" t="s">
        <v>83</v>
      </c>
      <c r="Y227" s="10" t="str">
        <f t="shared" si="27"/>
        <v>Non-structured/Vanilla</v>
      </c>
      <c r="Z227" s="10"/>
      <c r="AA227" s="10" t="str">
        <f>IF('Intragroup liabilities'!Q221="GF2","Grandfathered T2",IF('Intragroup liabilities'!Q221="CET1","CET1","No"))</f>
        <v>No</v>
      </c>
      <c r="AB227" s="10">
        <f>IF('Intragroup liabilities'!R221="",0,'Intragroup liabilities'!R221)</f>
        <v>0</v>
      </c>
      <c r="AC227"/>
    </row>
    <row r="228" spans="3:29" ht="35.25" thickBot="1" x14ac:dyDescent="0.5">
      <c r="C228" s="17">
        <f t="shared" si="22"/>
        <v>999</v>
      </c>
      <c r="D228" s="18">
        <f t="shared" si="28"/>
        <v>221</v>
      </c>
      <c r="E228" s="10" t="str">
        <f>IF(AND(I228="SANTANDER TOTTA, SGPS, SA",'Intragroup liabilities'!F222="P_22"),"r0531 - o/w (part of) subordinated liabilities recognised as own funds",IF(AND(I228="Totta Seguros - Comp. Seg. Vida, SA.",'Intragroup liabilities'!F222="P_22"),"r0350 - Structured notes",IF(AND(AA228&lt;&gt;"No",'Intragroup liabilities'!F222="P_23"),"r0531 - o/w (part of) subordinated liabilities recognised as own funds",IF(AND(AA228="No",'Intragroup liabilities'!F222="P_23"),"r0120 - Secured liabilities - collateralized part (BRRD art. 44/2/b)",IF('Intragroup liabilities'!F222="C_31","r0511 - o/w capital instruments/share capital",IF('Intragroup liabilities'!F222="C_32","r0511 - o/w capital instruments/share capital",IF('Intragroup liabilities'!F222="C_33","r0512 - o/w instruments ranking pari passu with ordinary shares",IF(OR(ISNUMBER(SEARCH("ATLANTES",I228)),ISNUMBER(SEARCH("AZOR",I228)),ISNUMBER(SEARCH("HIPOTOTTA",I228)))=TRUE,"r0120 - Secured liabilities - collateralized part (BRRD art. 44/2/b)",IF(OR('Intragroup liabilities'!F222="P_27.1",'Intragroup liabilities'!F222="P_27.2",'Intragroup liabilities'!F222="P_24"),"r0390 - Non-financial liabilities",IF('Intragroup liabilities'!F222="P_30.1","r0170 - Employee liabilities (BRRD art. 44/2/g/i)",IF('Intragroup liabilities'!F222="P_30.3","r0390 - Non-financial liabilities",IF('Intragroup liabilities'!F222="C_36","r0511 - o/w capital instruments/share capital",IF(AND('Intragroup liabilities'!F222="P_20",IFERROR(VLOOKUP('Intragroup liabilities'!I222,'Auxiliar 210'!$B$18:$B$20,1,FALSE),0)&lt;&gt;0),"r0210 - Liabilities towards other entities of the resolution group (BRRD art. 44/2/h)",IF(AND('Intragroup liabilities'!F222="P_21",IFERROR(VLOOKUP('Intragroup liabilities'!I222,'Auxiliar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8" s="10" t="s">
        <v>153</v>
      </c>
      <c r="G228" s="10" t="str">
        <f t="shared" si="23"/>
        <v>Rank 20 - Ranking in insolvency (master scale)</v>
      </c>
      <c r="H228" s="10" t="s">
        <v>1396</v>
      </c>
      <c r="I228" s="10" t="s">
        <v>30</v>
      </c>
      <c r="J228" s="10" t="s">
        <v>164</v>
      </c>
      <c r="K228" s="10" t="s">
        <v>155</v>
      </c>
      <c r="L228" s="10" t="str">
        <f t="shared" si="24"/>
        <v>Sister</v>
      </c>
      <c r="M228" s="10" t="str">
        <f>IF(OR('Intragroup liabilities'!W222="x",'Intragroup liabilities'!W222="E"),"true","false")</f>
        <v>true</v>
      </c>
      <c r="N228" s="10" t="s">
        <v>470</v>
      </c>
      <c r="O228" s="10" t="s">
        <v>471</v>
      </c>
      <c r="P228" s="11">
        <v>235.74</v>
      </c>
      <c r="Q228" s="11">
        <f>IF('Intragroup liabilities'!E222="",0,'Intragroup liabilities'!E222)</f>
        <v>0</v>
      </c>
      <c r="R228" s="10" t="str">
        <f>+IF('Intragroup liabilities'!C222="EURO","Euro",IF('Intragroup liabilities'!C222="LIBRA INGLESA"," US Dollar",""))</f>
        <v>Euro</v>
      </c>
      <c r="S228" s="10" t="str">
        <f>IF(OR('Intragroup liabilities'!F222="P_20",'Intragroup liabilities'!F222="P_21"),'Intragroup liabilities'!M222,CONCATENATE(RIGHT('Intragroup liabilities'!T222,4),"-",LEFT(RIGHT('Intragroup liabilities'!T222,7),2),"-",LEFT('Intragroup liabilities'!T222,2)))</f>
        <v>--</v>
      </c>
      <c r="T228" s="20" t="str">
        <f t="shared" si="25"/>
        <v/>
      </c>
      <c r="U228" s="20" t="str">
        <f>IF(OR('Intragroup liabilities'!F222="P_20",'Intragroup liabilities'!F222="P_21"),'T 03.01'!T228,CONCATENATE(RIGHT('Intragroup liabilities'!U222,4),"-",LEFT(RIGHT('Intragroup liabilities'!U222,7),2),"-",LEFT('Intragroup liabilities'!U222,2)))</f>
        <v>--</v>
      </c>
      <c r="V228" s="10" t="str">
        <f t="shared" si="26"/>
        <v>Secured</v>
      </c>
      <c r="W228" s="10">
        <v>0</v>
      </c>
      <c r="X228" s="10" t="s">
        <v>83</v>
      </c>
      <c r="Y228" s="10" t="str">
        <f t="shared" si="27"/>
        <v>Non-structured/Vanilla</v>
      </c>
      <c r="Z228" s="10"/>
      <c r="AA228" s="10" t="str">
        <f>IF('Intragroup liabilities'!Q222="GF2","Grandfathered T2",IF('Intragroup liabilities'!Q222="CET1","CET1","No"))</f>
        <v>No</v>
      </c>
      <c r="AB228" s="10">
        <f>IF('Intragroup liabilities'!R222="",0,'Intragroup liabilities'!R222)</f>
        <v>0</v>
      </c>
      <c r="AC228"/>
    </row>
    <row r="229" spans="3:29" ht="35.25" thickBot="1" x14ac:dyDescent="0.5">
      <c r="C229" s="17">
        <f t="shared" si="22"/>
        <v>999</v>
      </c>
      <c r="D229" s="18">
        <f t="shared" si="28"/>
        <v>222</v>
      </c>
      <c r="E229" s="10" t="str">
        <f>IF(AND(I229="SANTANDER TOTTA, SGPS, SA",'Intragroup liabilities'!F223="P_22"),"r0531 - o/w (part of) subordinated liabilities recognised as own funds",IF(AND(I229="Totta Seguros - Comp. Seg. Vida, SA.",'Intragroup liabilities'!F223="P_22"),"r0350 - Structured notes",IF(AND(AA229&lt;&gt;"No",'Intragroup liabilities'!F223="P_23"),"r0531 - o/w (part of) subordinated liabilities recognised as own funds",IF(AND(AA229="No",'Intragroup liabilities'!F223="P_23"),"r0120 - Secured liabilities - collateralized part (BRRD art. 44/2/b)",IF('Intragroup liabilities'!F223="C_31","r0511 - o/w capital instruments/share capital",IF('Intragroup liabilities'!F223="C_32","r0511 - o/w capital instruments/share capital",IF('Intragroup liabilities'!F223="C_33","r0512 - o/w instruments ranking pari passu with ordinary shares",IF(OR(ISNUMBER(SEARCH("ATLANTES",I229)),ISNUMBER(SEARCH("AZOR",I229)),ISNUMBER(SEARCH("HIPOTOTTA",I229)))=TRUE,"r0120 - Secured liabilities - collateralized part (BRRD art. 44/2/b)",IF(OR('Intragroup liabilities'!F223="P_27.1",'Intragroup liabilities'!F223="P_27.2",'Intragroup liabilities'!F223="P_24"),"r0390 - Non-financial liabilities",IF('Intragroup liabilities'!F223="P_30.1","r0170 - Employee liabilities (BRRD art. 44/2/g/i)",IF('Intragroup liabilities'!F223="P_30.3","r0390 - Non-financial liabilities",IF('Intragroup liabilities'!F223="C_36","r0511 - o/w capital instruments/share capital",IF(AND('Intragroup liabilities'!F223="P_20",IFERROR(VLOOKUP('Intragroup liabilities'!I223,'Auxiliar 210'!$B$18:$B$20,1,FALSE),0)&lt;&gt;0),"r0210 - Liabilities towards other entities of the resolution group (BRRD art. 44/2/h)",IF(AND('Intragroup liabilities'!F223="P_21",IFERROR(VLOOKUP('Intragroup liabilities'!I223,'Auxiliar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29" s="10" t="s">
        <v>153</v>
      </c>
      <c r="G229" s="10" t="str">
        <f t="shared" si="23"/>
        <v>Rank 20 - Ranking in insolvency (master scale)</v>
      </c>
      <c r="H229" s="10" t="s">
        <v>180</v>
      </c>
      <c r="I229" s="10" t="s">
        <v>73</v>
      </c>
      <c r="J229" s="10" t="s">
        <v>167</v>
      </c>
      <c r="K229" s="10" t="s">
        <v>155</v>
      </c>
      <c r="L229" s="10" t="str">
        <f t="shared" si="24"/>
        <v>Sister</v>
      </c>
      <c r="M229" s="10" t="str">
        <f>IF(OR('Intragroup liabilities'!W223="x",'Intragroup liabilities'!W223="E"),"true","false")</f>
        <v>true</v>
      </c>
      <c r="N229" s="10" t="s">
        <v>470</v>
      </c>
      <c r="O229" s="10" t="s">
        <v>471</v>
      </c>
      <c r="P229" s="11">
        <v>106616.85</v>
      </c>
      <c r="Q229" s="11">
        <f>IF('Intragroup liabilities'!E223="",0,'Intragroup liabilities'!E223)</f>
        <v>123.93</v>
      </c>
      <c r="R229" s="10" t="str">
        <f>+IF('Intragroup liabilities'!C223="EURO","Euro",IF('Intragroup liabilities'!C223="LIBRA INGLESA"," US Dollar",""))</f>
        <v>Euro</v>
      </c>
      <c r="S229" s="10" t="str">
        <f>IF(OR('Intragroup liabilities'!F223="P_20",'Intragroup liabilities'!F223="P_21"),'Intragroup liabilities'!M223,CONCATENATE(RIGHT('Intragroup liabilities'!T223,4),"-",LEFT(RIGHT('Intragroup liabilities'!T223,7),2),"-",LEFT('Intragroup liabilities'!T223,2)))</f>
        <v>--</v>
      </c>
      <c r="T229" s="20" t="str">
        <f t="shared" si="25"/>
        <v/>
      </c>
      <c r="U229" s="20" t="str">
        <f>IF(OR('Intragroup liabilities'!F223="P_20",'Intragroup liabilities'!F223="P_21"),'T 03.01'!T229,CONCATENATE(RIGHT('Intragroup liabilities'!U223,4),"-",LEFT(RIGHT('Intragroup liabilities'!U223,7),2),"-",LEFT('Intragroup liabilities'!U223,2)))</f>
        <v>--</v>
      </c>
      <c r="V229" s="10" t="str">
        <f t="shared" si="26"/>
        <v>Secured</v>
      </c>
      <c r="W229" s="10">
        <v>0</v>
      </c>
      <c r="X229" s="10" t="s">
        <v>83</v>
      </c>
      <c r="Y229" s="10" t="str">
        <f t="shared" si="27"/>
        <v>Non-structured/Vanilla</v>
      </c>
      <c r="Z229" s="10"/>
      <c r="AA229" s="10" t="str">
        <f>IF('Intragroup liabilities'!Q223="GF2","Grandfathered T2",IF('Intragroup liabilities'!Q223="CET1","CET1","No"))</f>
        <v>No</v>
      </c>
      <c r="AB229" s="10">
        <f>IF('Intragroup liabilities'!R223="",0,'Intragroup liabilities'!R223)</f>
        <v>0</v>
      </c>
      <c r="AC229"/>
    </row>
    <row r="230" spans="3:29" ht="35.25" thickBot="1" x14ac:dyDescent="0.5">
      <c r="C230" s="17">
        <f t="shared" si="22"/>
        <v>999</v>
      </c>
      <c r="D230" s="18">
        <f t="shared" si="28"/>
        <v>223</v>
      </c>
      <c r="E230" s="10" t="str">
        <f>IF(AND(I230="SANTANDER TOTTA, SGPS, SA",'Intragroup liabilities'!F224="P_22"),"r0531 - o/w (part of) subordinated liabilities recognised as own funds",IF(AND(I230="Totta Seguros - Comp. Seg. Vida, SA.",'Intragroup liabilities'!F224="P_22"),"r0350 - Structured notes",IF(AND(AA230&lt;&gt;"No",'Intragroup liabilities'!F224="P_23"),"r0531 - o/w (part of) subordinated liabilities recognised as own funds",IF(AND(AA230="No",'Intragroup liabilities'!F224="P_23"),"r0120 - Secured liabilities - collateralized part (BRRD art. 44/2/b)",IF('Intragroup liabilities'!F224="C_31","r0511 - o/w capital instruments/share capital",IF('Intragroup liabilities'!F224="C_32","r0511 - o/w capital instruments/share capital",IF('Intragroup liabilities'!F224="C_33","r0512 - o/w instruments ranking pari passu with ordinary shares",IF(OR(ISNUMBER(SEARCH("ATLANTES",I230)),ISNUMBER(SEARCH("AZOR",I230)),ISNUMBER(SEARCH("HIPOTOTTA",I230)))=TRUE,"r0120 - Secured liabilities - collateralized part (BRRD art. 44/2/b)",IF(OR('Intragroup liabilities'!F224="P_27.1",'Intragroup liabilities'!F224="P_27.2",'Intragroup liabilities'!F224="P_24"),"r0390 - Non-financial liabilities",IF('Intragroup liabilities'!F224="P_30.1","r0170 - Employee liabilities (BRRD art. 44/2/g/i)",IF('Intragroup liabilities'!F224="P_30.3","r0390 - Non-financial liabilities",IF('Intragroup liabilities'!F224="C_36","r0511 - o/w capital instruments/share capital",IF(AND('Intragroup liabilities'!F224="P_20",IFERROR(VLOOKUP('Intragroup liabilities'!I224,'Auxiliar 210'!$B$18:$B$20,1,FALSE),0)&lt;&gt;0),"r0210 - Liabilities towards other entities of the resolution group (BRRD art. 44/2/h)",IF(AND('Intragroup liabilities'!F224="P_21",IFERROR(VLOOKUP('Intragroup liabilities'!I224,'Auxiliar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0" s="10" t="s">
        <v>153</v>
      </c>
      <c r="G230" s="10" t="str">
        <f t="shared" si="23"/>
        <v>Rank 20 - Ranking in insolvency (master scale)</v>
      </c>
      <c r="H230" s="10" t="s">
        <v>180</v>
      </c>
      <c r="I230" s="10" t="s">
        <v>74</v>
      </c>
      <c r="J230" s="10" t="s">
        <v>170</v>
      </c>
      <c r="K230" s="10" t="s">
        <v>155</v>
      </c>
      <c r="L230" s="10" t="str">
        <f t="shared" si="24"/>
        <v>Sister</v>
      </c>
      <c r="M230" s="10" t="str">
        <f>IF(OR('Intragroup liabilities'!W224="x",'Intragroup liabilities'!W224="E"),"true","false")</f>
        <v>true</v>
      </c>
      <c r="N230" s="10" t="s">
        <v>470</v>
      </c>
      <c r="O230" s="10" t="s">
        <v>471</v>
      </c>
      <c r="P230" s="11">
        <v>297586.73</v>
      </c>
      <c r="Q230" s="11">
        <f>IF('Intragroup liabilities'!E224="",0,'Intragroup liabilities'!E224)</f>
        <v>392.26</v>
      </c>
      <c r="R230" s="10" t="str">
        <f>+IF('Intragroup liabilities'!C224="EURO","Euro",IF('Intragroup liabilities'!C224="LIBRA INGLESA"," US Dollar",""))</f>
        <v>Euro</v>
      </c>
      <c r="S230" s="10" t="str">
        <f>IF(OR('Intragroup liabilities'!F224="P_20",'Intragroup liabilities'!F224="P_21"),'Intragroup liabilities'!M224,CONCATENATE(RIGHT('Intragroup liabilities'!T224,4),"-",LEFT(RIGHT('Intragroup liabilities'!T224,7),2),"-",LEFT('Intragroup liabilities'!T224,2)))</f>
        <v>--</v>
      </c>
      <c r="T230" s="20" t="str">
        <f t="shared" si="25"/>
        <v/>
      </c>
      <c r="U230" s="20" t="str">
        <f>IF(OR('Intragroup liabilities'!F224="P_20",'Intragroup liabilities'!F224="P_21"),'T 03.01'!T230,CONCATENATE(RIGHT('Intragroup liabilities'!U224,4),"-",LEFT(RIGHT('Intragroup liabilities'!U224,7),2),"-",LEFT('Intragroup liabilities'!U224,2)))</f>
        <v>--</v>
      </c>
      <c r="V230" s="10" t="str">
        <f t="shared" si="26"/>
        <v>Secured</v>
      </c>
      <c r="W230" s="10">
        <v>0</v>
      </c>
      <c r="X230" s="10" t="s">
        <v>83</v>
      </c>
      <c r="Y230" s="10" t="str">
        <f t="shared" si="27"/>
        <v>Non-structured/Vanilla</v>
      </c>
      <c r="Z230" s="10"/>
      <c r="AA230" s="10" t="str">
        <f>IF('Intragroup liabilities'!Q224="GF2","Grandfathered T2",IF('Intragroup liabilities'!Q224="CET1","CET1","No"))</f>
        <v>No</v>
      </c>
      <c r="AB230" s="10">
        <f>IF('Intragroup liabilities'!R224="",0,'Intragroup liabilities'!R224)</f>
        <v>0</v>
      </c>
      <c r="AC230"/>
    </row>
    <row r="231" spans="3:29" ht="35.25" thickBot="1" x14ac:dyDescent="0.5">
      <c r="C231" s="17">
        <f t="shared" si="22"/>
        <v>999</v>
      </c>
      <c r="D231" s="18">
        <f t="shared" si="28"/>
        <v>224</v>
      </c>
      <c r="E231" s="10" t="str">
        <f>IF(AND(I231="SANTANDER TOTTA, SGPS, SA",'Intragroup liabilities'!F225="P_22"),"r0531 - o/w (part of) subordinated liabilities recognised as own funds",IF(AND(I231="Totta Seguros - Comp. Seg. Vida, SA.",'Intragroup liabilities'!F225="P_22"),"r0350 - Structured notes",IF(AND(AA231&lt;&gt;"No",'Intragroup liabilities'!F225="P_23"),"r0531 - o/w (part of) subordinated liabilities recognised as own funds",IF(AND(AA231="No",'Intragroup liabilities'!F225="P_23"),"r0120 - Secured liabilities - collateralized part (BRRD art. 44/2/b)",IF('Intragroup liabilities'!F225="C_31","r0511 - o/w capital instruments/share capital",IF('Intragroup liabilities'!F225="C_32","r0511 - o/w capital instruments/share capital",IF('Intragroup liabilities'!F225="C_33","r0512 - o/w instruments ranking pari passu with ordinary shares",IF(OR(ISNUMBER(SEARCH("ATLANTES",I231)),ISNUMBER(SEARCH("AZOR",I231)),ISNUMBER(SEARCH("HIPOTOTTA",I231)))=TRUE,"r0120 - Secured liabilities - collateralized part (BRRD art. 44/2/b)",IF(OR('Intragroup liabilities'!F225="P_27.1",'Intragroup liabilities'!F225="P_27.2",'Intragroup liabilities'!F225="P_24"),"r0390 - Non-financial liabilities",IF('Intragroup liabilities'!F225="P_30.1","r0170 - Employee liabilities (BRRD art. 44/2/g/i)",IF('Intragroup liabilities'!F225="P_30.3","r0390 - Non-financial liabilities",IF('Intragroup liabilities'!F225="C_36","r0511 - o/w capital instruments/share capital",IF(AND('Intragroup liabilities'!F225="P_20",IFERROR(VLOOKUP('Intragroup liabilities'!I225,'Auxiliar 210'!$B$18:$B$20,1,FALSE),0)&lt;&gt;0),"r0210 - Liabilities towards other entities of the resolution group (BRRD art. 44/2/h)",IF(AND('Intragroup liabilities'!F225="P_21",IFERROR(VLOOKUP('Intragroup liabilities'!I225,'Auxiliar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1" s="10" t="s">
        <v>153</v>
      </c>
      <c r="G231" s="10" t="str">
        <f t="shared" si="23"/>
        <v>Rank 20 - Ranking in insolvency (master scale)</v>
      </c>
      <c r="H231" s="10" t="s">
        <v>200</v>
      </c>
      <c r="I231" s="10" t="s">
        <v>73</v>
      </c>
      <c r="J231" s="10" t="s">
        <v>167</v>
      </c>
      <c r="K231" s="10" t="s">
        <v>155</v>
      </c>
      <c r="L231" s="10" t="str">
        <f t="shared" si="24"/>
        <v>Sister</v>
      </c>
      <c r="M231" s="10" t="str">
        <f>IF(OR('Intragroup liabilities'!W225="x",'Intragroup liabilities'!W225="E"),"true","false")</f>
        <v>true</v>
      </c>
      <c r="N231" s="10" t="s">
        <v>470</v>
      </c>
      <c r="O231" s="10" t="s">
        <v>471</v>
      </c>
      <c r="P231" s="11">
        <v>83356.399999999994</v>
      </c>
      <c r="Q231" s="11">
        <f>IF('Intragroup liabilities'!E225="",0,'Intragroup liabilities'!E225)</f>
        <v>64.91</v>
      </c>
      <c r="R231" s="10" t="str">
        <f>+IF('Intragroup liabilities'!C225="EURO","Euro",IF('Intragroup liabilities'!C225="LIBRA INGLESA"," US Dollar",""))</f>
        <v>Euro</v>
      </c>
      <c r="S231" s="10" t="str">
        <f>IF(OR('Intragroup liabilities'!F225="P_20",'Intragroup liabilities'!F225="P_21"),'Intragroup liabilities'!M225,CONCATENATE(RIGHT('Intragroup liabilities'!T225,4),"-",LEFT(RIGHT('Intragroup liabilities'!T225,7),2),"-",LEFT('Intragroup liabilities'!T225,2)))</f>
        <v>--</v>
      </c>
      <c r="T231" s="20" t="str">
        <f t="shared" si="25"/>
        <v/>
      </c>
      <c r="U231" s="20" t="str">
        <f>IF(OR('Intragroup liabilities'!F225="P_20",'Intragroup liabilities'!F225="P_21"),'T 03.01'!T231,CONCATENATE(RIGHT('Intragroup liabilities'!U225,4),"-",LEFT(RIGHT('Intragroup liabilities'!U225,7),2),"-",LEFT('Intragroup liabilities'!U225,2)))</f>
        <v>--</v>
      </c>
      <c r="V231" s="10" t="str">
        <f t="shared" si="26"/>
        <v>Secured</v>
      </c>
      <c r="W231" s="10">
        <v>0</v>
      </c>
      <c r="X231" s="10" t="s">
        <v>83</v>
      </c>
      <c r="Y231" s="10" t="str">
        <f t="shared" si="27"/>
        <v>Non-structured/Vanilla</v>
      </c>
      <c r="Z231" s="10"/>
      <c r="AA231" s="10" t="str">
        <f>IF('Intragroup liabilities'!Q225="GF2","Grandfathered T2",IF('Intragroup liabilities'!Q225="CET1","CET1","No"))</f>
        <v>No</v>
      </c>
      <c r="AB231" s="10">
        <f>IF('Intragroup liabilities'!R225="",0,'Intragroup liabilities'!R225)</f>
        <v>0</v>
      </c>
      <c r="AC231"/>
    </row>
    <row r="232" spans="3:29" ht="35.25" thickBot="1" x14ac:dyDescent="0.5">
      <c r="C232" s="17">
        <f t="shared" si="22"/>
        <v>999</v>
      </c>
      <c r="D232" s="18">
        <f t="shared" si="28"/>
        <v>225</v>
      </c>
      <c r="E232" s="10" t="str">
        <f>IF(AND(I232="SANTANDER TOTTA, SGPS, SA",'Intragroup liabilities'!F226="P_22"),"r0531 - o/w (part of) subordinated liabilities recognised as own funds",IF(AND(I232="Totta Seguros - Comp. Seg. Vida, SA.",'Intragroup liabilities'!F226="P_22"),"r0350 - Structured notes",IF(AND(AA232&lt;&gt;"No",'Intragroup liabilities'!F226="P_23"),"r0531 - o/w (part of) subordinated liabilities recognised as own funds",IF(AND(AA232="No",'Intragroup liabilities'!F226="P_23"),"r0120 - Secured liabilities - collateralized part (BRRD art. 44/2/b)",IF('Intragroup liabilities'!F226="C_31","r0511 - o/w capital instruments/share capital",IF('Intragroup liabilities'!F226="C_32","r0511 - o/w capital instruments/share capital",IF('Intragroup liabilities'!F226="C_33","r0512 - o/w instruments ranking pari passu with ordinary shares",IF(OR(ISNUMBER(SEARCH("ATLANTES",I232)),ISNUMBER(SEARCH("AZOR",I232)),ISNUMBER(SEARCH("HIPOTOTTA",I232)))=TRUE,"r0120 - Secured liabilities - collateralized part (BRRD art. 44/2/b)",IF(OR('Intragroup liabilities'!F226="P_27.1",'Intragroup liabilities'!F226="P_27.2",'Intragroup liabilities'!F226="P_24"),"r0390 - Non-financial liabilities",IF('Intragroup liabilities'!F226="P_30.1","r0170 - Employee liabilities (BRRD art. 44/2/g/i)",IF('Intragroup liabilities'!F226="P_30.3","r0390 - Non-financial liabilities",IF('Intragroup liabilities'!F226="C_36","r0511 - o/w capital instruments/share capital",IF(AND('Intragroup liabilities'!F226="P_20",IFERROR(VLOOKUP('Intragroup liabilities'!I226,'Auxiliar 210'!$B$18:$B$20,1,FALSE),0)&lt;&gt;0),"r0210 - Liabilities towards other entities of the resolution group (BRRD art. 44/2/h)",IF(AND('Intragroup liabilities'!F226="P_21",IFERROR(VLOOKUP('Intragroup liabilities'!I226,'Auxiliar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2" s="10" t="s">
        <v>153</v>
      </c>
      <c r="G232" s="10" t="str">
        <f t="shared" si="23"/>
        <v>Rank 20 - Ranking in insolvency (master scale)</v>
      </c>
      <c r="H232" s="10" t="s">
        <v>200</v>
      </c>
      <c r="I232" s="10" t="s">
        <v>74</v>
      </c>
      <c r="J232" s="10" t="s">
        <v>170</v>
      </c>
      <c r="K232" s="10" t="s">
        <v>155</v>
      </c>
      <c r="L232" s="10" t="str">
        <f t="shared" si="24"/>
        <v>Sister</v>
      </c>
      <c r="M232" s="10" t="str">
        <f>IF(OR('Intragroup liabilities'!W226="x",'Intragroup liabilities'!W226="E"),"true","false")</f>
        <v>true</v>
      </c>
      <c r="N232" s="10" t="s">
        <v>470</v>
      </c>
      <c r="O232" s="10" t="s">
        <v>471</v>
      </c>
      <c r="P232" s="11">
        <v>359197.33</v>
      </c>
      <c r="Q232" s="11">
        <f>IF('Intragroup liabilities'!E226="",0,'Intragroup liabilities'!E226)</f>
        <v>577.02</v>
      </c>
      <c r="R232" s="10" t="str">
        <f>+IF('Intragroup liabilities'!C226="EURO","Euro",IF('Intragroup liabilities'!C226="LIBRA INGLESA"," US Dollar",""))</f>
        <v>Euro</v>
      </c>
      <c r="S232" s="10" t="str">
        <f>IF(OR('Intragroup liabilities'!F226="P_20",'Intragroup liabilities'!F226="P_21"),'Intragroup liabilities'!M226,CONCATENATE(RIGHT('Intragroup liabilities'!T226,4),"-",LEFT(RIGHT('Intragroup liabilities'!T226,7),2),"-",LEFT('Intragroup liabilities'!T226,2)))</f>
        <v>--</v>
      </c>
      <c r="T232" s="20" t="str">
        <f t="shared" si="25"/>
        <v/>
      </c>
      <c r="U232" s="20" t="str">
        <f>IF(OR('Intragroup liabilities'!F226="P_20",'Intragroup liabilities'!F226="P_21"),'T 03.01'!T232,CONCATENATE(RIGHT('Intragroup liabilities'!U226,4),"-",LEFT(RIGHT('Intragroup liabilities'!U226,7),2),"-",LEFT('Intragroup liabilities'!U226,2)))</f>
        <v>--</v>
      </c>
      <c r="V232" s="10" t="str">
        <f t="shared" si="26"/>
        <v>Secured</v>
      </c>
      <c r="W232" s="10">
        <v>0</v>
      </c>
      <c r="X232" s="10" t="s">
        <v>83</v>
      </c>
      <c r="Y232" s="10" t="str">
        <f t="shared" si="27"/>
        <v>Non-structured/Vanilla</v>
      </c>
      <c r="Z232" s="10"/>
      <c r="AA232" s="10" t="str">
        <f>IF('Intragroup liabilities'!Q226="GF2","Grandfathered T2",IF('Intragroup liabilities'!Q226="CET1","CET1","No"))</f>
        <v>No</v>
      </c>
      <c r="AB232" s="10">
        <f>IF('Intragroup liabilities'!R226="",0,'Intragroup liabilities'!R226)</f>
        <v>0</v>
      </c>
      <c r="AC232"/>
    </row>
    <row r="233" spans="3:29" ht="35.25" thickBot="1" x14ac:dyDescent="0.5">
      <c r="C233" s="17">
        <f t="shared" si="22"/>
        <v>999</v>
      </c>
      <c r="D233" s="18">
        <f t="shared" si="28"/>
        <v>226</v>
      </c>
      <c r="E233" s="10" t="str">
        <f>IF(AND(I233="SANTANDER TOTTA, SGPS, SA",'Intragroup liabilities'!F227="P_22"),"r0531 - o/w (part of) subordinated liabilities recognised as own funds",IF(AND(I233="Totta Seguros - Comp. Seg. Vida, SA.",'Intragroup liabilities'!F227="P_22"),"r0350 - Structured notes",IF(AND(AA233&lt;&gt;"No",'Intragroup liabilities'!F227="P_23"),"r0531 - o/w (part of) subordinated liabilities recognised as own funds",IF(AND(AA233="No",'Intragroup liabilities'!F227="P_23"),"r0120 - Secured liabilities - collateralized part (BRRD art. 44/2/b)",IF('Intragroup liabilities'!F227="C_31","r0511 - o/w capital instruments/share capital",IF('Intragroup liabilities'!F227="C_32","r0511 - o/w capital instruments/share capital",IF('Intragroup liabilities'!F227="C_33","r0512 - o/w instruments ranking pari passu with ordinary shares",IF(OR(ISNUMBER(SEARCH("ATLANTES",I233)),ISNUMBER(SEARCH("AZOR",I233)),ISNUMBER(SEARCH("HIPOTOTTA",I233)))=TRUE,"r0120 - Secured liabilities - collateralized part (BRRD art. 44/2/b)",IF(OR('Intragroup liabilities'!F227="P_27.1",'Intragroup liabilities'!F227="P_27.2",'Intragroup liabilities'!F227="P_24"),"r0390 - Non-financial liabilities",IF('Intragroup liabilities'!F227="P_30.1","r0170 - Employee liabilities (BRRD art. 44/2/g/i)",IF('Intragroup liabilities'!F227="P_30.3","r0390 - Non-financial liabilities",IF('Intragroup liabilities'!F227="C_36","r0511 - o/w capital instruments/share capital",IF(AND('Intragroup liabilities'!F227="P_20",IFERROR(VLOOKUP('Intragroup liabilities'!I227,'Auxiliar 210'!$B$18:$B$20,1,FALSE),0)&lt;&gt;0),"r0210 - Liabilities towards other entities of the resolution group (BRRD art. 44/2/h)",IF(AND('Intragroup liabilities'!F227="P_21",IFERROR(VLOOKUP('Intragroup liabilities'!I227,'Auxiliar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3" s="10" t="s">
        <v>153</v>
      </c>
      <c r="G233" s="10" t="str">
        <f t="shared" si="23"/>
        <v>Rank 20 - Ranking in insolvency (master scale)</v>
      </c>
      <c r="H233" s="10" t="s">
        <v>358</v>
      </c>
      <c r="I233" s="10" t="s">
        <v>73</v>
      </c>
      <c r="J233" s="10" t="s">
        <v>167</v>
      </c>
      <c r="K233" s="10" t="s">
        <v>155</v>
      </c>
      <c r="L233" s="10" t="str">
        <f t="shared" si="24"/>
        <v>Sister</v>
      </c>
      <c r="M233" s="10" t="str">
        <f>IF(OR('Intragroup liabilities'!W227="x",'Intragroup liabilities'!W227="E"),"true","false")</f>
        <v>true</v>
      </c>
      <c r="N233" s="10" t="s">
        <v>470</v>
      </c>
      <c r="O233" s="10" t="s">
        <v>471</v>
      </c>
      <c r="P233" s="11">
        <v>80582.05</v>
      </c>
      <c r="Q233" s="11">
        <f>IF('Intragroup liabilities'!E227="",0,'Intragroup liabilities'!E227)</f>
        <v>140.47</v>
      </c>
      <c r="R233" s="10" t="str">
        <f>+IF('Intragroup liabilities'!C227="EURO","Euro",IF('Intragroup liabilities'!C227="LIBRA INGLESA"," US Dollar",""))</f>
        <v>Euro</v>
      </c>
      <c r="S233" s="10" t="str">
        <f>IF(OR('Intragroup liabilities'!F227="P_20",'Intragroup liabilities'!F227="P_21"),'Intragroup liabilities'!M227,CONCATENATE(RIGHT('Intragroup liabilities'!T227,4),"-",LEFT(RIGHT('Intragroup liabilities'!T227,7),2),"-",LEFT('Intragroup liabilities'!T227,2)))</f>
        <v>--</v>
      </c>
      <c r="T233" s="20" t="str">
        <f t="shared" si="25"/>
        <v/>
      </c>
      <c r="U233" s="20" t="str">
        <f>IF(OR('Intragroup liabilities'!F227="P_20",'Intragroup liabilities'!F227="P_21"),'T 03.01'!T233,CONCATENATE(RIGHT('Intragroup liabilities'!U227,4),"-",LEFT(RIGHT('Intragroup liabilities'!U227,7),2),"-",LEFT('Intragroup liabilities'!U227,2)))</f>
        <v>--</v>
      </c>
      <c r="V233" s="10" t="str">
        <f t="shared" si="26"/>
        <v>Secured</v>
      </c>
      <c r="W233" s="10">
        <v>0</v>
      </c>
      <c r="X233" s="10" t="s">
        <v>83</v>
      </c>
      <c r="Y233" s="10" t="str">
        <f t="shared" si="27"/>
        <v>Non-structured/Vanilla</v>
      </c>
      <c r="Z233" s="10"/>
      <c r="AA233" s="10" t="str">
        <f>IF('Intragroup liabilities'!Q227="GF2","Grandfathered T2",IF('Intragroup liabilities'!Q227="CET1","CET1","No"))</f>
        <v>No</v>
      </c>
      <c r="AB233" s="10">
        <f>IF('Intragroup liabilities'!R227="",0,'Intragroup liabilities'!R227)</f>
        <v>0</v>
      </c>
      <c r="AC233"/>
    </row>
    <row r="234" spans="3:29" ht="35.25" thickBot="1" x14ac:dyDescent="0.5">
      <c r="C234" s="17">
        <f t="shared" si="22"/>
        <v>999</v>
      </c>
      <c r="D234" s="18">
        <f t="shared" si="28"/>
        <v>227</v>
      </c>
      <c r="E234" s="10" t="str">
        <f>IF(AND(I234="SANTANDER TOTTA, SGPS, SA",'Intragroup liabilities'!F228="P_22"),"r0531 - o/w (part of) subordinated liabilities recognised as own funds",IF(AND(I234="Totta Seguros - Comp. Seg. Vida, SA.",'Intragroup liabilities'!F228="P_22"),"r0350 - Structured notes",IF(AND(AA234&lt;&gt;"No",'Intragroup liabilities'!F228="P_23"),"r0531 - o/w (part of) subordinated liabilities recognised as own funds",IF(AND(AA234="No",'Intragroup liabilities'!F228="P_23"),"r0120 - Secured liabilities - collateralized part (BRRD art. 44/2/b)",IF('Intragroup liabilities'!F228="C_31","r0511 - o/w capital instruments/share capital",IF('Intragroup liabilities'!F228="C_32","r0511 - o/w capital instruments/share capital",IF('Intragroup liabilities'!F228="C_33","r0512 - o/w instruments ranking pari passu with ordinary shares",IF(OR(ISNUMBER(SEARCH("ATLANTES",I234)),ISNUMBER(SEARCH("AZOR",I234)),ISNUMBER(SEARCH("HIPOTOTTA",I234)))=TRUE,"r0120 - Secured liabilities - collateralized part (BRRD art. 44/2/b)",IF(OR('Intragroup liabilities'!F228="P_27.1",'Intragroup liabilities'!F228="P_27.2",'Intragroup liabilities'!F228="P_24"),"r0390 - Non-financial liabilities",IF('Intragroup liabilities'!F228="P_30.1","r0170 - Employee liabilities (BRRD art. 44/2/g/i)",IF('Intragroup liabilities'!F228="P_30.3","r0390 - Non-financial liabilities",IF('Intragroup liabilities'!F228="C_36","r0511 - o/w capital instruments/share capital",IF(AND('Intragroup liabilities'!F228="P_20",IFERROR(VLOOKUP('Intragroup liabilities'!I228,'Auxiliar 210'!$B$18:$B$20,1,FALSE),0)&lt;&gt;0),"r0210 - Liabilities towards other entities of the resolution group (BRRD art. 44/2/h)",IF(AND('Intragroup liabilities'!F228="P_21",IFERROR(VLOOKUP('Intragroup liabilities'!I228,'Auxiliar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4" s="10" t="s">
        <v>153</v>
      </c>
      <c r="G234" s="10" t="str">
        <f t="shared" si="23"/>
        <v>Rank 20 - Ranking in insolvency (master scale)</v>
      </c>
      <c r="H234" s="10" t="s">
        <v>358</v>
      </c>
      <c r="I234" s="10" t="s">
        <v>74</v>
      </c>
      <c r="J234" s="10" t="s">
        <v>170</v>
      </c>
      <c r="K234" s="10" t="s">
        <v>155</v>
      </c>
      <c r="L234" s="10" t="str">
        <f t="shared" si="24"/>
        <v>Sister</v>
      </c>
      <c r="M234" s="10" t="str">
        <f>IF(OR('Intragroup liabilities'!W228="x",'Intragroup liabilities'!W228="E"),"true","false")</f>
        <v>true</v>
      </c>
      <c r="N234" s="10" t="s">
        <v>470</v>
      </c>
      <c r="O234" s="10" t="s">
        <v>471</v>
      </c>
      <c r="P234" s="11">
        <v>454872.65</v>
      </c>
      <c r="Q234" s="11">
        <f>IF('Intragroup liabilities'!E228="",0,'Intragroup liabilities'!E228)</f>
        <v>859.37</v>
      </c>
      <c r="R234" s="10" t="str">
        <f>+IF('Intragroup liabilities'!C228="EURO","Euro",IF('Intragroup liabilities'!C228="LIBRA INGLESA"," US Dollar",""))</f>
        <v>Euro</v>
      </c>
      <c r="S234" s="10" t="str">
        <f>IF(OR('Intragroup liabilities'!F228="P_20",'Intragroup liabilities'!F228="P_21"),'Intragroup liabilities'!M228,CONCATENATE(RIGHT('Intragroup liabilities'!T228,4),"-",LEFT(RIGHT('Intragroup liabilities'!T228,7),2),"-",LEFT('Intragroup liabilities'!T228,2)))</f>
        <v>--</v>
      </c>
      <c r="T234" s="20" t="str">
        <f t="shared" si="25"/>
        <v/>
      </c>
      <c r="U234" s="20" t="str">
        <f>IF(OR('Intragroup liabilities'!F228="P_20",'Intragroup liabilities'!F228="P_21"),'T 03.01'!T234,CONCATENATE(RIGHT('Intragroup liabilities'!U228,4),"-",LEFT(RIGHT('Intragroup liabilities'!U228,7),2),"-",LEFT('Intragroup liabilities'!U228,2)))</f>
        <v>--</v>
      </c>
      <c r="V234" s="10" t="str">
        <f t="shared" si="26"/>
        <v>Secured</v>
      </c>
      <c r="W234" s="10">
        <v>0</v>
      </c>
      <c r="X234" s="10" t="s">
        <v>83</v>
      </c>
      <c r="Y234" s="10" t="str">
        <f t="shared" si="27"/>
        <v>Non-structured/Vanilla</v>
      </c>
      <c r="Z234" s="10"/>
      <c r="AA234" s="10" t="str">
        <f>IF('Intragroup liabilities'!Q228="GF2","Grandfathered T2",IF('Intragroup liabilities'!Q228="CET1","CET1","No"))</f>
        <v>No</v>
      </c>
      <c r="AB234" s="10">
        <f>IF('Intragroup liabilities'!R228="",0,'Intragroup liabilities'!R228)</f>
        <v>0</v>
      </c>
      <c r="AC234"/>
    </row>
    <row r="235" spans="3:29" ht="35.25" thickBot="1" x14ac:dyDescent="0.5">
      <c r="C235" s="17">
        <f t="shared" si="22"/>
        <v>999</v>
      </c>
      <c r="D235" s="18">
        <f t="shared" si="28"/>
        <v>228</v>
      </c>
      <c r="E235" s="10" t="str">
        <f>IF(AND(I235="SANTANDER TOTTA, SGPS, SA",'Intragroup liabilities'!F229="P_22"),"r0531 - o/w (part of) subordinated liabilities recognised as own funds",IF(AND(I235="Totta Seguros - Comp. Seg. Vida, SA.",'Intragroup liabilities'!F229="P_22"),"r0350 - Structured notes",IF(AND(AA235&lt;&gt;"No",'Intragroup liabilities'!F229="P_23"),"r0531 - o/w (part of) subordinated liabilities recognised as own funds",IF(AND(AA235="No",'Intragroup liabilities'!F229="P_23"),"r0120 - Secured liabilities - collateralized part (BRRD art. 44/2/b)",IF('Intragroup liabilities'!F229="C_31","r0511 - o/w capital instruments/share capital",IF('Intragroup liabilities'!F229="C_32","r0511 - o/w capital instruments/share capital",IF('Intragroup liabilities'!F229="C_33","r0512 - o/w instruments ranking pari passu with ordinary shares",IF(OR(ISNUMBER(SEARCH("ATLANTES",I235)),ISNUMBER(SEARCH("AZOR",I235)),ISNUMBER(SEARCH("HIPOTOTTA",I235)))=TRUE,"r0120 - Secured liabilities - collateralized part (BRRD art. 44/2/b)",IF(OR('Intragroup liabilities'!F229="P_27.1",'Intragroup liabilities'!F229="P_27.2",'Intragroup liabilities'!F229="P_24"),"r0390 - Non-financial liabilities",IF('Intragroup liabilities'!F229="P_30.1","r0170 - Employee liabilities (BRRD art. 44/2/g/i)",IF('Intragroup liabilities'!F229="P_30.3","r0390 - Non-financial liabilities",IF('Intragroup liabilities'!F229="C_36","r0511 - o/w capital instruments/share capital",IF(AND('Intragroup liabilities'!F229="P_20",IFERROR(VLOOKUP('Intragroup liabilities'!I229,'Auxiliar 210'!$B$18:$B$20,1,FALSE),0)&lt;&gt;0),"r0210 - Liabilities towards other entities of the resolution group (BRRD art. 44/2/h)",IF(AND('Intragroup liabilities'!F229="P_21",IFERROR(VLOOKUP('Intragroup liabilities'!I229,'Auxiliar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5" s="10" t="s">
        <v>153</v>
      </c>
      <c r="G235" s="10" t="str">
        <f t="shared" si="23"/>
        <v>Rank 20 - Ranking in insolvency (master scale)</v>
      </c>
      <c r="H235" s="10" t="s">
        <v>237</v>
      </c>
      <c r="I235" s="10" t="s">
        <v>73</v>
      </c>
      <c r="J235" s="10" t="s">
        <v>167</v>
      </c>
      <c r="K235" s="10" t="s">
        <v>155</v>
      </c>
      <c r="L235" s="10" t="str">
        <f t="shared" si="24"/>
        <v>Sister</v>
      </c>
      <c r="M235" s="10" t="str">
        <f>IF(OR('Intragroup liabilities'!W229="x",'Intragroup liabilities'!W229="E"),"true","false")</f>
        <v>true</v>
      </c>
      <c r="N235" s="10" t="s">
        <v>470</v>
      </c>
      <c r="O235" s="10" t="s">
        <v>471</v>
      </c>
      <c r="P235" s="11">
        <v>111004.46</v>
      </c>
      <c r="Q235" s="11">
        <f>IF('Intragroup liabilities'!E229="",0,'Intragroup liabilities'!E229)</f>
        <v>67.459999999999994</v>
      </c>
      <c r="R235" s="10" t="str">
        <f>+IF('Intragroup liabilities'!C229="EURO","Euro",IF('Intragroup liabilities'!C229="LIBRA INGLESA"," US Dollar",""))</f>
        <v>Euro</v>
      </c>
      <c r="S235" s="10" t="str">
        <f>IF(OR('Intragroup liabilities'!F229="P_20",'Intragroup liabilities'!F229="P_21"),'Intragroup liabilities'!M229,CONCATENATE(RIGHT('Intragroup liabilities'!T229,4),"-",LEFT(RIGHT('Intragroup liabilities'!T229,7),2),"-",LEFT('Intragroup liabilities'!T229,2)))</f>
        <v>--</v>
      </c>
      <c r="T235" s="20" t="str">
        <f t="shared" si="25"/>
        <v/>
      </c>
      <c r="U235" s="20" t="str">
        <f>IF(OR('Intragroup liabilities'!F229="P_20",'Intragroup liabilities'!F229="P_21"),'T 03.01'!T235,CONCATENATE(RIGHT('Intragroup liabilities'!U229,4),"-",LEFT(RIGHT('Intragroup liabilities'!U229,7),2),"-",LEFT('Intragroup liabilities'!U229,2)))</f>
        <v>--</v>
      </c>
      <c r="V235" s="10" t="str">
        <f t="shared" si="26"/>
        <v>Secured</v>
      </c>
      <c r="W235" s="10">
        <v>0</v>
      </c>
      <c r="X235" s="10" t="s">
        <v>83</v>
      </c>
      <c r="Y235" s="10" t="str">
        <f t="shared" si="27"/>
        <v>Non-structured/Vanilla</v>
      </c>
      <c r="Z235" s="10"/>
      <c r="AA235" s="10" t="str">
        <f>IF('Intragroup liabilities'!Q229="GF2","Grandfathered T2",IF('Intragroup liabilities'!Q229="CET1","CET1","No"))</f>
        <v>No</v>
      </c>
      <c r="AB235" s="10">
        <f>IF('Intragroup liabilities'!R229="",0,'Intragroup liabilities'!R229)</f>
        <v>0</v>
      </c>
      <c r="AC235"/>
    </row>
    <row r="236" spans="3:29" ht="35.25" thickBot="1" x14ac:dyDescent="0.5">
      <c r="C236" s="17">
        <f t="shared" si="22"/>
        <v>999</v>
      </c>
      <c r="D236" s="18">
        <f t="shared" si="28"/>
        <v>229</v>
      </c>
      <c r="E236" s="10" t="str">
        <f>IF(AND(I236="SANTANDER TOTTA, SGPS, SA",'Intragroup liabilities'!F230="P_22"),"r0531 - o/w (part of) subordinated liabilities recognised as own funds",IF(AND(I236="Totta Seguros - Comp. Seg. Vida, SA.",'Intragroup liabilities'!F230="P_22"),"r0350 - Structured notes",IF(AND(AA236&lt;&gt;"No",'Intragroup liabilities'!F230="P_23"),"r0531 - o/w (part of) subordinated liabilities recognised as own funds",IF(AND(AA236="No",'Intragroup liabilities'!F230="P_23"),"r0120 - Secured liabilities - collateralized part (BRRD art. 44/2/b)",IF('Intragroup liabilities'!F230="C_31","r0511 - o/w capital instruments/share capital",IF('Intragroup liabilities'!F230="C_32","r0511 - o/w capital instruments/share capital",IF('Intragroup liabilities'!F230="C_33","r0512 - o/w instruments ranking pari passu with ordinary shares",IF(OR(ISNUMBER(SEARCH("ATLANTES",I236)),ISNUMBER(SEARCH("AZOR",I236)),ISNUMBER(SEARCH("HIPOTOTTA",I236)))=TRUE,"r0120 - Secured liabilities - collateralized part (BRRD art. 44/2/b)",IF(OR('Intragroup liabilities'!F230="P_27.1",'Intragroup liabilities'!F230="P_27.2",'Intragroup liabilities'!F230="P_24"),"r0390 - Non-financial liabilities",IF('Intragroup liabilities'!F230="P_30.1","r0170 - Employee liabilities (BRRD art. 44/2/g/i)",IF('Intragroup liabilities'!F230="P_30.3","r0390 - Non-financial liabilities",IF('Intragroup liabilities'!F230="C_36","r0511 - o/w capital instruments/share capital",IF(AND('Intragroup liabilities'!F230="P_20",IFERROR(VLOOKUP('Intragroup liabilities'!I230,'Auxiliar 210'!$B$18:$B$20,1,FALSE),0)&lt;&gt;0),"r0210 - Liabilities towards other entities of the resolution group (BRRD art. 44/2/h)",IF(AND('Intragroup liabilities'!F230="P_21",IFERROR(VLOOKUP('Intragroup liabilities'!I230,'Auxiliar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6" s="10" t="s">
        <v>153</v>
      </c>
      <c r="G236" s="10" t="str">
        <f t="shared" si="23"/>
        <v>Rank 20 - Ranking in insolvency (master scale)</v>
      </c>
      <c r="H236" s="10" t="s">
        <v>237</v>
      </c>
      <c r="I236" s="10" t="s">
        <v>74</v>
      </c>
      <c r="J236" s="10" t="s">
        <v>170</v>
      </c>
      <c r="K236" s="10" t="s">
        <v>155</v>
      </c>
      <c r="L236" s="10" t="str">
        <f t="shared" si="24"/>
        <v>Sister</v>
      </c>
      <c r="M236" s="10" t="str">
        <f>IF(OR('Intragroup liabilities'!W230="x",'Intragroup liabilities'!W230="E"),"true","false")</f>
        <v>true</v>
      </c>
      <c r="N236" s="10" t="s">
        <v>470</v>
      </c>
      <c r="O236" s="10" t="s">
        <v>471</v>
      </c>
      <c r="P236" s="11">
        <v>137998.67000000001</v>
      </c>
      <c r="Q236" s="11">
        <f>IF('Intragroup liabilities'!E230="",0,'Intragroup liabilities'!E230)</f>
        <v>227.06</v>
      </c>
      <c r="R236" s="10" t="str">
        <f>+IF('Intragroup liabilities'!C230="EURO","Euro",IF('Intragroup liabilities'!C230="LIBRA INGLESA"," US Dollar",""))</f>
        <v>Euro</v>
      </c>
      <c r="S236" s="10" t="str">
        <f>IF(OR('Intragroup liabilities'!F230="P_20",'Intragroup liabilities'!F230="P_21"),'Intragroup liabilities'!M230,CONCATENATE(RIGHT('Intragroup liabilities'!T230,4),"-",LEFT(RIGHT('Intragroup liabilities'!T230,7),2),"-",LEFT('Intragroup liabilities'!T230,2)))</f>
        <v>--</v>
      </c>
      <c r="T236" s="20" t="str">
        <f t="shared" si="25"/>
        <v/>
      </c>
      <c r="U236" s="20" t="str">
        <f>IF(OR('Intragroup liabilities'!F230="P_20",'Intragroup liabilities'!F230="P_21"),'T 03.01'!T236,CONCATENATE(RIGHT('Intragroup liabilities'!U230,4),"-",LEFT(RIGHT('Intragroup liabilities'!U230,7),2),"-",LEFT('Intragroup liabilities'!U230,2)))</f>
        <v>--</v>
      </c>
      <c r="V236" s="10" t="str">
        <f t="shared" si="26"/>
        <v>Secured</v>
      </c>
      <c r="W236" s="10">
        <v>0</v>
      </c>
      <c r="X236" s="10" t="s">
        <v>83</v>
      </c>
      <c r="Y236" s="10" t="str">
        <f t="shared" si="27"/>
        <v>Non-structured/Vanilla</v>
      </c>
      <c r="Z236" s="10"/>
      <c r="AA236" s="10" t="str">
        <f>IF('Intragroup liabilities'!Q230="GF2","Grandfathered T2",IF('Intragroup liabilities'!Q230="CET1","CET1","No"))</f>
        <v>No</v>
      </c>
      <c r="AB236" s="10">
        <f>IF('Intragroup liabilities'!R230="",0,'Intragroup liabilities'!R230)</f>
        <v>0</v>
      </c>
      <c r="AC236"/>
    </row>
    <row r="237" spans="3:29" ht="35.25" thickBot="1" x14ac:dyDescent="0.5">
      <c r="C237" s="17">
        <f t="shared" si="22"/>
        <v>999</v>
      </c>
      <c r="D237" s="18">
        <f t="shared" si="28"/>
        <v>230</v>
      </c>
      <c r="E237" s="10" t="str">
        <f>IF(AND(I237="SANTANDER TOTTA, SGPS, SA",'Intragroup liabilities'!F231="P_22"),"r0531 - o/w (part of) subordinated liabilities recognised as own funds",IF(AND(I237="Totta Seguros - Comp. Seg. Vida, SA.",'Intragroup liabilities'!F231="P_22"),"r0350 - Structured notes",IF(AND(AA237&lt;&gt;"No",'Intragroup liabilities'!F231="P_23"),"r0531 - o/w (part of) subordinated liabilities recognised as own funds",IF(AND(AA237="No",'Intragroup liabilities'!F231="P_23"),"r0120 - Secured liabilities - collateralized part (BRRD art. 44/2/b)",IF('Intragroup liabilities'!F231="C_31","r0511 - o/w capital instruments/share capital",IF('Intragroup liabilities'!F231="C_32","r0511 - o/w capital instruments/share capital",IF('Intragroup liabilities'!F231="C_33","r0512 - o/w instruments ranking pari passu with ordinary shares",IF(OR(ISNUMBER(SEARCH("ATLANTES",I237)),ISNUMBER(SEARCH("AZOR",I237)),ISNUMBER(SEARCH("HIPOTOTTA",I237)))=TRUE,"r0120 - Secured liabilities - collateralized part (BRRD art. 44/2/b)",IF(OR('Intragroup liabilities'!F231="P_27.1",'Intragroup liabilities'!F231="P_27.2",'Intragroup liabilities'!F231="P_24"),"r0390 - Non-financial liabilities",IF('Intragroup liabilities'!F231="P_30.1","r0170 - Employee liabilities (BRRD art. 44/2/g/i)",IF('Intragroup liabilities'!F231="P_30.3","r0390 - Non-financial liabilities",IF('Intragroup liabilities'!F231="C_36","r0511 - o/w capital instruments/share capital",IF(AND('Intragroup liabilities'!F231="P_20",IFERROR(VLOOKUP('Intragroup liabilities'!I231,'Auxiliar 210'!$B$18:$B$20,1,FALSE),0)&lt;&gt;0),"r0210 - Liabilities towards other entities of the resolution group (BRRD art. 44/2/h)",IF(AND('Intragroup liabilities'!F231="P_21",IFERROR(VLOOKUP('Intragroup liabilities'!I231,'Auxiliar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7" s="10" t="s">
        <v>153</v>
      </c>
      <c r="G237" s="10" t="str">
        <f t="shared" si="23"/>
        <v>Rank 20 - Ranking in insolvency (master scale)</v>
      </c>
      <c r="H237" s="10" t="s">
        <v>238</v>
      </c>
      <c r="I237" s="10" t="s">
        <v>73</v>
      </c>
      <c r="J237" s="10" t="s">
        <v>167</v>
      </c>
      <c r="K237" s="10" t="s">
        <v>155</v>
      </c>
      <c r="L237" s="10" t="str">
        <f t="shared" si="24"/>
        <v>Sister</v>
      </c>
      <c r="M237" s="10" t="str">
        <f>IF(OR('Intragroup liabilities'!W231="x",'Intragroup liabilities'!W231="E"),"true","false")</f>
        <v>true</v>
      </c>
      <c r="N237" s="10" t="s">
        <v>470</v>
      </c>
      <c r="O237" s="10" t="s">
        <v>471</v>
      </c>
      <c r="P237" s="11">
        <v>46808.38</v>
      </c>
      <c r="Q237" s="11">
        <f>IF('Intragroup liabilities'!E231="",0,'Intragroup liabilities'!E231)</f>
        <v>77.7</v>
      </c>
      <c r="R237" s="10" t="str">
        <f>+IF('Intragroup liabilities'!C231="EURO","Euro",IF('Intragroup liabilities'!C231="LIBRA INGLESA"," US Dollar",""))</f>
        <v>Euro</v>
      </c>
      <c r="S237" s="10" t="str">
        <f>IF(OR('Intragroup liabilities'!F231="P_20",'Intragroup liabilities'!F231="P_21"),'Intragroup liabilities'!M231,CONCATENATE(RIGHT('Intragroup liabilities'!T231,4),"-",LEFT(RIGHT('Intragroup liabilities'!T231,7),2),"-",LEFT('Intragroup liabilities'!T231,2)))</f>
        <v>--</v>
      </c>
      <c r="T237" s="20" t="str">
        <f t="shared" si="25"/>
        <v/>
      </c>
      <c r="U237" s="20" t="str">
        <f>IF(OR('Intragroup liabilities'!F231="P_20",'Intragroup liabilities'!F231="P_21"),'T 03.01'!T237,CONCATENATE(RIGHT('Intragroup liabilities'!U231,4),"-",LEFT(RIGHT('Intragroup liabilities'!U231,7),2),"-",LEFT('Intragroup liabilities'!U231,2)))</f>
        <v>--</v>
      </c>
      <c r="V237" s="10" t="str">
        <f t="shared" si="26"/>
        <v>Secured</v>
      </c>
      <c r="W237" s="10">
        <v>0</v>
      </c>
      <c r="X237" s="10" t="s">
        <v>83</v>
      </c>
      <c r="Y237" s="10" t="str">
        <f t="shared" si="27"/>
        <v>Non-structured/Vanilla</v>
      </c>
      <c r="Z237" s="10"/>
      <c r="AA237" s="10" t="str">
        <f>IF('Intragroup liabilities'!Q231="GF2","Grandfathered T2",IF('Intragroup liabilities'!Q231="CET1","CET1","No"))</f>
        <v>No</v>
      </c>
      <c r="AB237" s="10">
        <f>IF('Intragroup liabilities'!R231="",0,'Intragroup liabilities'!R231)</f>
        <v>0</v>
      </c>
      <c r="AC237"/>
    </row>
    <row r="238" spans="3:29" ht="35.25" thickBot="1" x14ac:dyDescent="0.5">
      <c r="C238" s="17">
        <f t="shared" si="22"/>
        <v>999</v>
      </c>
      <c r="D238" s="18">
        <f t="shared" si="28"/>
        <v>231</v>
      </c>
      <c r="E238" s="10" t="str">
        <f>IF(AND(I238="SANTANDER TOTTA, SGPS, SA",'Intragroup liabilities'!F232="P_22"),"r0531 - o/w (part of) subordinated liabilities recognised as own funds",IF(AND(I238="Totta Seguros - Comp. Seg. Vida, SA.",'Intragroup liabilities'!F232="P_22"),"r0350 - Structured notes",IF(AND(AA238&lt;&gt;"No",'Intragroup liabilities'!F232="P_23"),"r0531 - o/w (part of) subordinated liabilities recognised as own funds",IF(AND(AA238="No",'Intragroup liabilities'!F232="P_23"),"r0120 - Secured liabilities - collateralized part (BRRD art. 44/2/b)",IF('Intragroup liabilities'!F232="C_31","r0511 - o/w capital instruments/share capital",IF('Intragroup liabilities'!F232="C_32","r0511 - o/w capital instruments/share capital",IF('Intragroup liabilities'!F232="C_33","r0512 - o/w instruments ranking pari passu with ordinary shares",IF(OR(ISNUMBER(SEARCH("ATLANTES",I238)),ISNUMBER(SEARCH("AZOR",I238)),ISNUMBER(SEARCH("HIPOTOTTA",I238)))=TRUE,"r0120 - Secured liabilities - collateralized part (BRRD art. 44/2/b)",IF(OR('Intragroup liabilities'!F232="P_27.1",'Intragroup liabilities'!F232="P_27.2",'Intragroup liabilities'!F232="P_24"),"r0390 - Non-financial liabilities",IF('Intragroup liabilities'!F232="P_30.1","r0170 - Employee liabilities (BRRD art. 44/2/g/i)",IF('Intragroup liabilities'!F232="P_30.3","r0390 - Non-financial liabilities",IF('Intragroup liabilities'!F232="C_36","r0511 - o/w capital instruments/share capital",IF(AND('Intragroup liabilities'!F232="P_20",IFERROR(VLOOKUP('Intragroup liabilities'!I232,'Auxiliar 210'!$B$18:$B$20,1,FALSE),0)&lt;&gt;0),"r0210 - Liabilities towards other entities of the resolution group (BRRD art. 44/2/h)",IF(AND('Intragroup liabilities'!F232="P_21",IFERROR(VLOOKUP('Intragroup liabilities'!I232,'Auxiliar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8" s="10" t="s">
        <v>153</v>
      </c>
      <c r="G238" s="10" t="str">
        <f t="shared" si="23"/>
        <v>Rank 20 - Ranking in insolvency (master scale)</v>
      </c>
      <c r="H238" s="10" t="s">
        <v>238</v>
      </c>
      <c r="I238" s="10" t="s">
        <v>74</v>
      </c>
      <c r="J238" s="10" t="s">
        <v>170</v>
      </c>
      <c r="K238" s="10" t="s">
        <v>155</v>
      </c>
      <c r="L238" s="10" t="str">
        <f t="shared" si="24"/>
        <v>Sister</v>
      </c>
      <c r="M238" s="10" t="str">
        <f>IF(OR('Intragroup liabilities'!W232="x",'Intragroup liabilities'!W232="E"),"true","false")</f>
        <v>true</v>
      </c>
      <c r="N238" s="10" t="s">
        <v>470</v>
      </c>
      <c r="O238" s="10" t="s">
        <v>471</v>
      </c>
      <c r="P238" s="11">
        <v>356777.65</v>
      </c>
      <c r="Q238" s="11">
        <f>IF('Intragroup liabilities'!E232="",0,'Intragroup liabilities'!E232)</f>
        <v>668.41</v>
      </c>
      <c r="R238" s="10" t="str">
        <f>+IF('Intragroup liabilities'!C232="EURO","Euro",IF('Intragroup liabilities'!C232="LIBRA INGLESA"," US Dollar",""))</f>
        <v>Euro</v>
      </c>
      <c r="S238" s="10" t="str">
        <f>IF(OR('Intragroup liabilities'!F232="P_20",'Intragroup liabilities'!F232="P_21"),'Intragroup liabilities'!M232,CONCATENATE(RIGHT('Intragroup liabilities'!T232,4),"-",LEFT(RIGHT('Intragroup liabilities'!T232,7),2),"-",LEFT('Intragroup liabilities'!T232,2)))</f>
        <v>--</v>
      </c>
      <c r="T238" s="20" t="str">
        <f t="shared" si="25"/>
        <v/>
      </c>
      <c r="U238" s="20" t="str">
        <f>IF(OR('Intragroup liabilities'!F232="P_20",'Intragroup liabilities'!F232="P_21"),'T 03.01'!T238,CONCATENATE(RIGHT('Intragroup liabilities'!U232,4),"-",LEFT(RIGHT('Intragroup liabilities'!U232,7),2),"-",LEFT('Intragroup liabilities'!U232,2)))</f>
        <v>--</v>
      </c>
      <c r="V238" s="10" t="str">
        <f t="shared" si="26"/>
        <v>Secured</v>
      </c>
      <c r="W238" s="10">
        <v>0</v>
      </c>
      <c r="X238" s="10" t="s">
        <v>83</v>
      </c>
      <c r="Y238" s="10" t="str">
        <f t="shared" si="27"/>
        <v>Non-structured/Vanilla</v>
      </c>
      <c r="Z238" s="10"/>
      <c r="AA238" s="10" t="str">
        <f>IF('Intragroup liabilities'!Q232="GF2","Grandfathered T2",IF('Intragroup liabilities'!Q232="CET1","CET1","No"))</f>
        <v>No</v>
      </c>
      <c r="AB238" s="10">
        <f>IF('Intragroup liabilities'!R232="",0,'Intragroup liabilities'!R232)</f>
        <v>0</v>
      </c>
      <c r="AC238"/>
    </row>
    <row r="239" spans="3:29" ht="35.25" thickBot="1" x14ac:dyDescent="0.5">
      <c r="C239" s="17">
        <f t="shared" si="22"/>
        <v>999</v>
      </c>
      <c r="D239" s="18">
        <f t="shared" si="28"/>
        <v>232</v>
      </c>
      <c r="E239" s="10" t="str">
        <f>IF(AND(I239="SANTANDER TOTTA, SGPS, SA",'Intragroup liabilities'!F233="P_22"),"r0531 - o/w (part of) subordinated liabilities recognised as own funds",IF(AND(I239="Totta Seguros - Comp. Seg. Vida, SA.",'Intragroup liabilities'!F233="P_22"),"r0350 - Structured notes",IF(AND(AA239&lt;&gt;"No",'Intragroup liabilities'!F233="P_23"),"r0531 - o/w (part of) subordinated liabilities recognised as own funds",IF(AND(AA239="No",'Intragroup liabilities'!F233="P_23"),"r0120 - Secured liabilities - collateralized part (BRRD art. 44/2/b)",IF('Intragroup liabilities'!F233="C_31","r0511 - o/w capital instruments/share capital",IF('Intragroup liabilities'!F233="C_32","r0511 - o/w capital instruments/share capital",IF('Intragroup liabilities'!F233="C_33","r0512 - o/w instruments ranking pari passu with ordinary shares",IF(OR(ISNUMBER(SEARCH("ATLANTES",I239)),ISNUMBER(SEARCH("AZOR",I239)),ISNUMBER(SEARCH("HIPOTOTTA",I239)))=TRUE,"r0120 - Secured liabilities - collateralized part (BRRD art. 44/2/b)",IF(OR('Intragroup liabilities'!F233="P_27.1",'Intragroup liabilities'!F233="P_27.2",'Intragroup liabilities'!F233="P_24"),"r0390 - Non-financial liabilities",IF('Intragroup liabilities'!F233="P_30.1","r0170 - Employee liabilities (BRRD art. 44/2/g/i)",IF('Intragroup liabilities'!F233="P_30.3","r0390 - Non-financial liabilities",IF('Intragroup liabilities'!F233="C_36","r0511 - o/w capital instruments/share capital",IF(AND('Intragroup liabilities'!F233="P_20",IFERROR(VLOOKUP('Intragroup liabilities'!I233,'Auxiliar 210'!$B$18:$B$20,1,FALSE),0)&lt;&gt;0),"r0210 - Liabilities towards other entities of the resolution group (BRRD art. 44/2/h)",IF(AND('Intragroup liabilities'!F233="P_21",IFERROR(VLOOKUP('Intragroup liabilities'!I233,'Auxiliar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39" s="10" t="s">
        <v>153</v>
      </c>
      <c r="G239" s="10" t="str">
        <f t="shared" si="23"/>
        <v>Rank 20 - Ranking in insolvency (master scale)</v>
      </c>
      <c r="H239" s="10" t="s">
        <v>370</v>
      </c>
      <c r="I239" s="10" t="s">
        <v>30</v>
      </c>
      <c r="J239" s="10" t="s">
        <v>164</v>
      </c>
      <c r="K239" s="10" t="s">
        <v>155</v>
      </c>
      <c r="L239" s="10" t="str">
        <f t="shared" si="24"/>
        <v>Sister</v>
      </c>
      <c r="M239" s="10" t="str">
        <f>IF(OR('Intragroup liabilities'!W233="x",'Intragroup liabilities'!W233="E"),"true","false")</f>
        <v>true</v>
      </c>
      <c r="N239" s="10" t="s">
        <v>470</v>
      </c>
      <c r="O239" s="10" t="s">
        <v>471</v>
      </c>
      <c r="P239" s="11">
        <v>1702023.63</v>
      </c>
      <c r="Q239" s="11">
        <f>IF('Intragroup liabilities'!E233="",0,'Intragroup liabilities'!E233)</f>
        <v>2463.79</v>
      </c>
      <c r="R239" s="10" t="str">
        <f>+IF('Intragroup liabilities'!C233="EURO","Euro",IF('Intragroup liabilities'!C233="LIBRA INGLESA"," US Dollar",""))</f>
        <v>Euro</v>
      </c>
      <c r="S239" s="10" t="str">
        <f>IF(OR('Intragroup liabilities'!F233="P_20",'Intragroup liabilities'!F233="P_21"),'Intragroup liabilities'!M233,CONCATENATE(RIGHT('Intragroup liabilities'!T233,4),"-",LEFT(RIGHT('Intragroup liabilities'!T233,7),2),"-",LEFT('Intragroup liabilities'!T233,2)))</f>
        <v>--</v>
      </c>
      <c r="T239" s="20" t="str">
        <f t="shared" si="25"/>
        <v/>
      </c>
      <c r="U239" s="20" t="str">
        <f>IF(OR('Intragroup liabilities'!F233="P_20",'Intragroup liabilities'!F233="P_21"),'T 03.01'!T239,CONCATENATE(RIGHT('Intragroup liabilities'!U233,4),"-",LEFT(RIGHT('Intragroup liabilities'!U233,7),2),"-",LEFT('Intragroup liabilities'!U233,2)))</f>
        <v>--</v>
      </c>
      <c r="V239" s="10" t="str">
        <f t="shared" si="26"/>
        <v>Secured</v>
      </c>
      <c r="W239" s="10">
        <v>0</v>
      </c>
      <c r="X239" s="10" t="s">
        <v>83</v>
      </c>
      <c r="Y239" s="10" t="str">
        <f t="shared" si="27"/>
        <v>Non-structured/Vanilla</v>
      </c>
      <c r="Z239" s="10"/>
      <c r="AA239" s="10" t="str">
        <f>IF('Intragroup liabilities'!Q233="GF2","Grandfathered T2",IF('Intragroup liabilities'!Q233="CET1","CET1","No"))</f>
        <v>No</v>
      </c>
      <c r="AB239" s="10">
        <f>IF('Intragroup liabilities'!R233="",0,'Intragroup liabilities'!R233)</f>
        <v>0</v>
      </c>
      <c r="AC239"/>
    </row>
    <row r="240" spans="3:29" ht="35.25" thickBot="1" x14ac:dyDescent="0.5">
      <c r="C240" s="17">
        <f t="shared" si="22"/>
        <v>999</v>
      </c>
      <c r="D240" s="18">
        <f t="shared" si="28"/>
        <v>233</v>
      </c>
      <c r="E240" s="10" t="str">
        <f>IF(AND(I240="SANTANDER TOTTA, SGPS, SA",'Intragroup liabilities'!F234="P_22"),"r0531 - o/w (part of) subordinated liabilities recognised as own funds",IF(AND(I240="Totta Seguros - Comp. Seg. Vida, SA.",'Intragroup liabilities'!F234="P_22"),"r0350 - Structured notes",IF(AND(AA240&lt;&gt;"No",'Intragroup liabilities'!F234="P_23"),"r0531 - o/w (part of) subordinated liabilities recognised as own funds",IF(AND(AA240="No",'Intragroup liabilities'!F234="P_23"),"r0120 - Secured liabilities - collateralized part (BRRD art. 44/2/b)",IF('Intragroup liabilities'!F234="C_31","r0511 - o/w capital instruments/share capital",IF('Intragroup liabilities'!F234="C_32","r0511 - o/w capital instruments/share capital",IF('Intragroup liabilities'!F234="C_33","r0512 - o/w instruments ranking pari passu with ordinary shares",IF(OR(ISNUMBER(SEARCH("ATLANTES",I240)),ISNUMBER(SEARCH("AZOR",I240)),ISNUMBER(SEARCH("HIPOTOTTA",I240)))=TRUE,"r0120 - Secured liabilities - collateralized part (BRRD art. 44/2/b)",IF(OR('Intragroup liabilities'!F234="P_27.1",'Intragroup liabilities'!F234="P_27.2",'Intragroup liabilities'!F234="P_24"),"r0390 - Non-financial liabilities",IF('Intragroup liabilities'!F234="P_30.1","r0170 - Employee liabilities (BRRD art. 44/2/g/i)",IF('Intragroup liabilities'!F234="P_30.3","r0390 - Non-financial liabilities",IF('Intragroup liabilities'!F234="C_36","r0511 - o/w capital instruments/share capital",IF(AND('Intragroup liabilities'!F234="P_20",IFERROR(VLOOKUP('Intragroup liabilities'!I234,'Auxiliar 210'!$B$18:$B$20,1,FALSE),0)&lt;&gt;0),"r0210 - Liabilities towards other entities of the resolution group (BRRD art. 44/2/h)",IF(AND('Intragroup liabilities'!F234="P_21",IFERROR(VLOOKUP('Intragroup liabilities'!I234,'Auxiliar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0" s="10" t="s">
        <v>153</v>
      </c>
      <c r="G240" s="10" t="str">
        <f t="shared" si="23"/>
        <v>Rank 20 - Ranking in insolvency (master scale)</v>
      </c>
      <c r="H240" s="10" t="s">
        <v>1518</v>
      </c>
      <c r="I240" s="10" t="s">
        <v>30</v>
      </c>
      <c r="J240" s="10" t="s">
        <v>164</v>
      </c>
      <c r="K240" s="10" t="s">
        <v>155</v>
      </c>
      <c r="L240" s="10" t="str">
        <f t="shared" si="24"/>
        <v>Sister</v>
      </c>
      <c r="M240" s="10" t="str">
        <f>IF(OR('Intragroup liabilities'!W234="x",'Intragroup liabilities'!W234="E"),"true","false")</f>
        <v>true</v>
      </c>
      <c r="N240" s="10" t="s">
        <v>470</v>
      </c>
      <c r="O240" s="10" t="s">
        <v>471</v>
      </c>
      <c r="P240" s="11">
        <v>0</v>
      </c>
      <c r="Q240" s="11">
        <f>IF('Intragroup liabilities'!E234="",0,'Intragroup liabilities'!E234)</f>
        <v>10.56</v>
      </c>
      <c r="R240" s="10" t="str">
        <f>+IF('Intragroup liabilities'!C234="EURO","Euro",IF('Intragroup liabilities'!C234="LIBRA INGLESA"," US Dollar",""))</f>
        <v>Euro</v>
      </c>
      <c r="S240" s="10" t="str">
        <f>IF(OR('Intragroup liabilities'!F234="P_20",'Intragroup liabilities'!F234="P_21"),'Intragroup liabilities'!M234,CONCATENATE(RIGHT('Intragroup liabilities'!T234,4),"-",LEFT(RIGHT('Intragroup liabilities'!T234,7),2),"-",LEFT('Intragroup liabilities'!T234,2)))</f>
        <v>--</v>
      </c>
      <c r="T240" s="20" t="str">
        <f t="shared" si="25"/>
        <v/>
      </c>
      <c r="U240" s="20" t="str">
        <f>IF(OR('Intragroup liabilities'!F234="P_20",'Intragroup liabilities'!F234="P_21"),'T 03.01'!T240,CONCATENATE(RIGHT('Intragroup liabilities'!U234,4),"-",LEFT(RIGHT('Intragroup liabilities'!U234,7),2),"-",LEFT('Intragroup liabilities'!U234,2)))</f>
        <v>--</v>
      </c>
      <c r="V240" s="10" t="str">
        <f t="shared" si="26"/>
        <v>Secured</v>
      </c>
      <c r="W240" s="10">
        <v>0</v>
      </c>
      <c r="X240" s="10" t="s">
        <v>83</v>
      </c>
      <c r="Y240" s="10" t="str">
        <f t="shared" si="27"/>
        <v>Non-structured/Vanilla</v>
      </c>
      <c r="Z240" s="10"/>
      <c r="AA240" s="10" t="str">
        <f>IF('Intragroup liabilities'!Q234="GF2","Grandfathered T2",IF('Intragroup liabilities'!Q234="CET1","CET1","No"))</f>
        <v>No</v>
      </c>
      <c r="AB240" s="10">
        <f>IF('Intragroup liabilities'!R234="",0,'Intragroup liabilities'!R234)</f>
        <v>0</v>
      </c>
      <c r="AC240"/>
    </row>
    <row r="241" spans="3:29" ht="35.25" thickBot="1" x14ac:dyDescent="0.5">
      <c r="C241" s="17">
        <f t="shared" si="22"/>
        <v>999</v>
      </c>
      <c r="D241" s="18">
        <f t="shared" si="28"/>
        <v>234</v>
      </c>
      <c r="E241" s="10" t="str">
        <f>IF(AND(I241="SANTANDER TOTTA, SGPS, SA",'Intragroup liabilities'!F235="P_22"),"r0531 - o/w (part of) subordinated liabilities recognised as own funds",IF(AND(I241="Totta Seguros - Comp. Seg. Vida, SA.",'Intragroup liabilities'!F235="P_22"),"r0350 - Structured notes",IF(AND(AA241&lt;&gt;"No",'Intragroup liabilities'!F235="P_23"),"r0531 - o/w (part of) subordinated liabilities recognised as own funds",IF(AND(AA241="No",'Intragroup liabilities'!F235="P_23"),"r0120 - Secured liabilities - collateralized part (BRRD art. 44/2/b)",IF('Intragroup liabilities'!F235="C_31","r0511 - o/w capital instruments/share capital",IF('Intragroup liabilities'!F235="C_32","r0511 - o/w capital instruments/share capital",IF('Intragroup liabilities'!F235="C_33","r0512 - o/w instruments ranking pari passu with ordinary shares",IF(OR(ISNUMBER(SEARCH("ATLANTES",I241)),ISNUMBER(SEARCH("AZOR",I241)),ISNUMBER(SEARCH("HIPOTOTTA",I241)))=TRUE,"r0120 - Secured liabilities - collateralized part (BRRD art. 44/2/b)",IF(OR('Intragroup liabilities'!F235="P_27.1",'Intragroup liabilities'!F235="P_27.2",'Intragroup liabilities'!F235="P_24"),"r0390 - Non-financial liabilities",IF('Intragroup liabilities'!F235="P_30.1","r0170 - Employee liabilities (BRRD art. 44/2/g/i)",IF('Intragroup liabilities'!F235="P_30.3","r0390 - Non-financial liabilities",IF('Intragroup liabilities'!F235="C_36","r0511 - o/w capital instruments/share capital",IF(AND('Intragroup liabilities'!F235="P_20",IFERROR(VLOOKUP('Intragroup liabilities'!I235,'Auxiliar 210'!$B$18:$B$20,1,FALSE),0)&lt;&gt;0),"r0210 - Liabilities towards other entities of the resolution group (BRRD art. 44/2/h)",IF(AND('Intragroup liabilities'!F235="P_21",IFERROR(VLOOKUP('Intragroup liabilities'!I235,'Auxiliar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1" s="10" t="s">
        <v>153</v>
      </c>
      <c r="G241" s="10" t="str">
        <f t="shared" si="23"/>
        <v>Rank 20 - Ranking in insolvency (master scale)</v>
      </c>
      <c r="H241" s="10" t="s">
        <v>374</v>
      </c>
      <c r="I241" s="10" t="s">
        <v>74</v>
      </c>
      <c r="J241" s="10" t="s">
        <v>170</v>
      </c>
      <c r="K241" s="10" t="s">
        <v>155</v>
      </c>
      <c r="L241" s="10" t="str">
        <f t="shared" si="24"/>
        <v>Sister</v>
      </c>
      <c r="M241" s="10" t="str">
        <f>IF(OR('Intragroup liabilities'!W235="x",'Intragroup liabilities'!W235="E"),"true","false")</f>
        <v>true</v>
      </c>
      <c r="N241" s="10" t="s">
        <v>470</v>
      </c>
      <c r="O241" s="10" t="s">
        <v>471</v>
      </c>
      <c r="P241" s="11">
        <v>157378.35</v>
      </c>
      <c r="Q241" s="11">
        <f>IF('Intragroup liabilities'!E235="",0,'Intragroup liabilities'!E235)</f>
        <v>260.39</v>
      </c>
      <c r="R241" s="10" t="str">
        <f>+IF('Intragroup liabilities'!C235="EURO","Euro",IF('Intragroup liabilities'!C235="LIBRA INGLESA"," US Dollar",""))</f>
        <v>Euro</v>
      </c>
      <c r="S241" s="10" t="str">
        <f>IF(OR('Intragroup liabilities'!F235="P_20",'Intragroup liabilities'!F235="P_21"),'Intragroup liabilities'!M235,CONCATENATE(RIGHT('Intragroup liabilities'!T235,4),"-",LEFT(RIGHT('Intragroup liabilities'!T235,7),2),"-",LEFT('Intragroup liabilities'!T235,2)))</f>
        <v>--</v>
      </c>
      <c r="T241" s="20" t="str">
        <f t="shared" si="25"/>
        <v/>
      </c>
      <c r="U241" s="20" t="str">
        <f>IF(OR('Intragroup liabilities'!F235="P_20",'Intragroup liabilities'!F235="P_21"),'T 03.01'!T241,CONCATENATE(RIGHT('Intragroup liabilities'!U235,4),"-",LEFT(RIGHT('Intragroup liabilities'!U235,7),2),"-",LEFT('Intragroup liabilities'!U235,2)))</f>
        <v>--</v>
      </c>
      <c r="V241" s="10" t="str">
        <f t="shared" si="26"/>
        <v>Secured</v>
      </c>
      <c r="W241" s="10">
        <v>0</v>
      </c>
      <c r="X241" s="10" t="s">
        <v>83</v>
      </c>
      <c r="Y241" s="10" t="str">
        <f t="shared" si="27"/>
        <v>Non-structured/Vanilla</v>
      </c>
      <c r="Z241" s="10"/>
      <c r="AA241" s="10" t="str">
        <f>IF('Intragroup liabilities'!Q235="GF2","Grandfathered T2",IF('Intragroup liabilities'!Q235="CET1","CET1","No"))</f>
        <v>No</v>
      </c>
      <c r="AB241" s="10">
        <f>IF('Intragroup liabilities'!R235="",0,'Intragroup liabilities'!R235)</f>
        <v>0</v>
      </c>
      <c r="AC241"/>
    </row>
    <row r="242" spans="3:29" ht="35.25" thickBot="1" x14ac:dyDescent="0.5">
      <c r="C242" s="17">
        <f t="shared" si="22"/>
        <v>999</v>
      </c>
      <c r="D242" s="18">
        <f t="shared" si="28"/>
        <v>235</v>
      </c>
      <c r="E242" s="10" t="str">
        <f>IF(AND(I242="SANTANDER TOTTA, SGPS, SA",'Intragroup liabilities'!F236="P_22"),"r0531 - o/w (part of) subordinated liabilities recognised as own funds",IF(AND(I242="Totta Seguros - Comp. Seg. Vida, SA.",'Intragroup liabilities'!F236="P_22"),"r0350 - Structured notes",IF(AND(AA242&lt;&gt;"No",'Intragroup liabilities'!F236="P_23"),"r0531 - o/w (part of) subordinated liabilities recognised as own funds",IF(AND(AA242="No",'Intragroup liabilities'!F236="P_23"),"r0120 - Secured liabilities - collateralized part (BRRD art. 44/2/b)",IF('Intragroup liabilities'!F236="C_31","r0511 - o/w capital instruments/share capital",IF('Intragroup liabilities'!F236="C_32","r0511 - o/w capital instruments/share capital",IF('Intragroup liabilities'!F236="C_33","r0512 - o/w instruments ranking pari passu with ordinary shares",IF(OR(ISNUMBER(SEARCH("ATLANTES",I242)),ISNUMBER(SEARCH("AZOR",I242)),ISNUMBER(SEARCH("HIPOTOTTA",I242)))=TRUE,"r0120 - Secured liabilities - collateralized part (BRRD art. 44/2/b)",IF(OR('Intragroup liabilities'!F236="P_27.1",'Intragroup liabilities'!F236="P_27.2",'Intragroup liabilities'!F236="P_24"),"r0390 - Non-financial liabilities",IF('Intragroup liabilities'!F236="P_30.1","r0170 - Employee liabilities (BRRD art. 44/2/g/i)",IF('Intragroup liabilities'!F236="P_30.3","r0390 - Non-financial liabilities",IF('Intragroup liabilities'!F236="C_36","r0511 - o/w capital instruments/share capital",IF(AND('Intragroup liabilities'!F236="P_20",IFERROR(VLOOKUP('Intragroup liabilities'!I236,'Auxiliar 210'!$B$18:$B$20,1,FALSE),0)&lt;&gt;0),"r0210 - Liabilities towards other entities of the resolution group (BRRD art. 44/2/h)",IF(AND('Intragroup liabilities'!F236="P_21",IFERROR(VLOOKUP('Intragroup liabilities'!I236,'Auxiliar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2" s="10" t="s">
        <v>153</v>
      </c>
      <c r="G242" s="10" t="str">
        <f t="shared" si="23"/>
        <v>Rank 20 - Ranking in insolvency (master scale)</v>
      </c>
      <c r="H242" s="10" t="s">
        <v>1446</v>
      </c>
      <c r="I242" s="10" t="s">
        <v>30</v>
      </c>
      <c r="J242" s="10" t="s">
        <v>164</v>
      </c>
      <c r="K242" s="10" t="s">
        <v>155</v>
      </c>
      <c r="L242" s="10" t="str">
        <f t="shared" si="24"/>
        <v>Sister</v>
      </c>
      <c r="M242" s="10" t="str">
        <f>IF(OR('Intragroup liabilities'!W236="x",'Intragroup liabilities'!W236="E"),"true","false")</f>
        <v>true</v>
      </c>
      <c r="N242" s="10" t="s">
        <v>470</v>
      </c>
      <c r="O242" s="10" t="s">
        <v>471</v>
      </c>
      <c r="P242" s="11">
        <v>14.44</v>
      </c>
      <c r="Q242" s="11">
        <f>IF('Intragroup liabilities'!E236="",0,'Intragroup liabilities'!E236)</f>
        <v>0</v>
      </c>
      <c r="R242" s="10" t="str">
        <f>+IF('Intragroup liabilities'!C236="EURO","Euro",IF('Intragroup liabilities'!C236="LIBRA INGLESA"," US Dollar",""))</f>
        <v>Euro</v>
      </c>
      <c r="S242" s="10" t="str">
        <f>IF(OR('Intragroup liabilities'!F236="P_20",'Intragroup liabilities'!F236="P_21"),'Intragroup liabilities'!M236,CONCATENATE(RIGHT('Intragroup liabilities'!T236,4),"-",LEFT(RIGHT('Intragroup liabilities'!T236,7),2),"-",LEFT('Intragroup liabilities'!T236,2)))</f>
        <v>--</v>
      </c>
      <c r="T242" s="20" t="str">
        <f t="shared" si="25"/>
        <v/>
      </c>
      <c r="U242" s="20" t="str">
        <f>IF(OR('Intragroup liabilities'!F236="P_20",'Intragroup liabilities'!F236="P_21"),'T 03.01'!T242,CONCATENATE(RIGHT('Intragroup liabilities'!U236,4),"-",LEFT(RIGHT('Intragroup liabilities'!U236,7),2),"-",LEFT('Intragroup liabilities'!U236,2)))</f>
        <v>--</v>
      </c>
      <c r="V242" s="10" t="str">
        <f t="shared" si="26"/>
        <v>Secured</v>
      </c>
      <c r="W242" s="10">
        <v>0</v>
      </c>
      <c r="X242" s="10" t="s">
        <v>83</v>
      </c>
      <c r="Y242" s="10" t="str">
        <f t="shared" si="27"/>
        <v>Non-structured/Vanilla</v>
      </c>
      <c r="Z242" s="10"/>
      <c r="AA242" s="10" t="str">
        <f>IF('Intragroup liabilities'!Q236="GF2","Grandfathered T2",IF('Intragroup liabilities'!Q236="CET1","CET1","No"))</f>
        <v>No</v>
      </c>
      <c r="AB242" s="10">
        <f>IF('Intragroup liabilities'!R236="",0,'Intragroup liabilities'!R236)</f>
        <v>0</v>
      </c>
      <c r="AC242"/>
    </row>
    <row r="243" spans="3:29" ht="35.25" thickBot="1" x14ac:dyDescent="0.5">
      <c r="C243" s="17">
        <f t="shared" si="22"/>
        <v>999</v>
      </c>
      <c r="D243" s="18">
        <f t="shared" si="28"/>
        <v>236</v>
      </c>
      <c r="E243" s="10" t="str">
        <f>IF(AND(I243="SANTANDER TOTTA, SGPS, SA",'Intragroup liabilities'!F237="P_22"),"r0531 - o/w (part of) subordinated liabilities recognised as own funds",IF(AND(I243="Totta Seguros - Comp. Seg. Vida, SA.",'Intragroup liabilities'!F237="P_22"),"r0350 - Structured notes",IF(AND(AA243&lt;&gt;"No",'Intragroup liabilities'!F237="P_23"),"r0531 - o/w (part of) subordinated liabilities recognised as own funds",IF(AND(AA243="No",'Intragroup liabilities'!F237="P_23"),"r0120 - Secured liabilities - collateralized part (BRRD art. 44/2/b)",IF('Intragroup liabilities'!F237="C_31","r0511 - o/w capital instruments/share capital",IF('Intragroup liabilities'!F237="C_32","r0511 - o/w capital instruments/share capital",IF('Intragroup liabilities'!F237="C_33","r0512 - o/w instruments ranking pari passu with ordinary shares",IF(OR(ISNUMBER(SEARCH("ATLANTES",I243)),ISNUMBER(SEARCH("AZOR",I243)),ISNUMBER(SEARCH("HIPOTOTTA",I243)))=TRUE,"r0120 - Secured liabilities - collateralized part (BRRD art. 44/2/b)",IF(OR('Intragroup liabilities'!F237="P_27.1",'Intragroup liabilities'!F237="P_27.2",'Intragroup liabilities'!F237="P_24"),"r0390 - Non-financial liabilities",IF('Intragroup liabilities'!F237="P_30.1","r0170 - Employee liabilities (BRRD art. 44/2/g/i)",IF('Intragroup liabilities'!F237="P_30.3","r0390 - Non-financial liabilities",IF('Intragroup liabilities'!F237="C_36","r0511 - o/w capital instruments/share capital",IF(AND('Intragroup liabilities'!F237="P_20",IFERROR(VLOOKUP('Intragroup liabilities'!I237,'Auxiliar 210'!$B$18:$B$20,1,FALSE),0)&lt;&gt;0),"r0210 - Liabilities towards other entities of the resolution group (BRRD art. 44/2/h)",IF(AND('Intragroup liabilities'!F237="P_21",IFERROR(VLOOKUP('Intragroup liabilities'!I237,'Auxiliar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3" s="10" t="s">
        <v>153</v>
      </c>
      <c r="G243" s="10" t="str">
        <f t="shared" si="23"/>
        <v>Rank 20 - Ranking in insolvency (master scale)</v>
      </c>
      <c r="H243" s="10" t="s">
        <v>1519</v>
      </c>
      <c r="I243" s="10" t="s">
        <v>30</v>
      </c>
      <c r="J243" s="10" t="s">
        <v>164</v>
      </c>
      <c r="K243" s="10" t="s">
        <v>155</v>
      </c>
      <c r="L243" s="10" t="str">
        <f t="shared" si="24"/>
        <v>Sister</v>
      </c>
      <c r="M243" s="10" t="str">
        <f>IF(OR('Intragroup liabilities'!W237="x",'Intragroup liabilities'!W237="E"),"true","false")</f>
        <v>true</v>
      </c>
      <c r="N243" s="10" t="s">
        <v>470</v>
      </c>
      <c r="O243" s="10" t="s">
        <v>471</v>
      </c>
      <c r="P243" s="11">
        <v>0</v>
      </c>
      <c r="Q243" s="11">
        <f>IF('Intragroup liabilities'!E237="",0,'Intragroup liabilities'!E237)</f>
        <v>0.16</v>
      </c>
      <c r="R243" s="10" t="str">
        <f>+IF('Intragroup liabilities'!C237="EURO","Euro",IF('Intragroup liabilities'!C237="LIBRA INGLESA"," US Dollar",""))</f>
        <v>Euro</v>
      </c>
      <c r="S243" s="10" t="str">
        <f>IF(OR('Intragroup liabilities'!F237="P_20",'Intragroup liabilities'!F237="P_21"),'Intragroup liabilities'!M237,CONCATENATE(RIGHT('Intragroup liabilities'!T237,4),"-",LEFT(RIGHT('Intragroup liabilities'!T237,7),2),"-",LEFT('Intragroup liabilities'!T237,2)))</f>
        <v>--</v>
      </c>
      <c r="T243" s="20" t="str">
        <f t="shared" si="25"/>
        <v/>
      </c>
      <c r="U243" s="20" t="str">
        <f>IF(OR('Intragroup liabilities'!F237="P_20",'Intragroup liabilities'!F237="P_21"),'T 03.01'!T243,CONCATENATE(RIGHT('Intragroup liabilities'!U237,4),"-",LEFT(RIGHT('Intragroup liabilities'!U237,7),2),"-",LEFT('Intragroup liabilities'!U237,2)))</f>
        <v>--</v>
      </c>
      <c r="V243" s="10" t="str">
        <f t="shared" si="26"/>
        <v>Secured</v>
      </c>
      <c r="W243" s="10">
        <v>0</v>
      </c>
      <c r="X243" s="10" t="s">
        <v>83</v>
      </c>
      <c r="Y243" s="10" t="str">
        <f t="shared" si="27"/>
        <v>Non-structured/Vanilla</v>
      </c>
      <c r="Z243" s="10"/>
      <c r="AA243" s="10" t="str">
        <f>IF('Intragroup liabilities'!Q237="GF2","Grandfathered T2",IF('Intragroup liabilities'!Q237="CET1","CET1","No"))</f>
        <v>No</v>
      </c>
      <c r="AB243" s="10">
        <f>IF('Intragroup liabilities'!R237="",0,'Intragroup liabilities'!R237)</f>
        <v>0</v>
      </c>
      <c r="AC243"/>
    </row>
    <row r="244" spans="3:29" ht="35.25" thickBot="1" x14ac:dyDescent="0.5">
      <c r="C244" s="17">
        <f t="shared" si="22"/>
        <v>999</v>
      </c>
      <c r="D244" s="18">
        <f t="shared" si="28"/>
        <v>237</v>
      </c>
      <c r="E244" s="10" t="str">
        <f>IF(AND(I244="SANTANDER TOTTA, SGPS, SA",'Intragroup liabilities'!F238="P_22"),"r0531 - o/w (part of) subordinated liabilities recognised as own funds",IF(AND(I244="Totta Seguros - Comp. Seg. Vida, SA.",'Intragroup liabilities'!F238="P_22"),"r0350 - Structured notes",IF(AND(AA244&lt;&gt;"No",'Intragroup liabilities'!F238="P_23"),"r0531 - o/w (part of) subordinated liabilities recognised as own funds",IF(AND(AA244="No",'Intragroup liabilities'!F238="P_23"),"r0120 - Secured liabilities - collateralized part (BRRD art. 44/2/b)",IF('Intragroup liabilities'!F238="C_31","r0511 - o/w capital instruments/share capital",IF('Intragroup liabilities'!F238="C_32","r0511 - o/w capital instruments/share capital",IF('Intragroup liabilities'!F238="C_33","r0512 - o/w instruments ranking pari passu with ordinary shares",IF(OR(ISNUMBER(SEARCH("ATLANTES",I244)),ISNUMBER(SEARCH("AZOR",I244)),ISNUMBER(SEARCH("HIPOTOTTA",I244)))=TRUE,"r0120 - Secured liabilities - collateralized part (BRRD art. 44/2/b)",IF(OR('Intragroup liabilities'!F238="P_27.1",'Intragroup liabilities'!F238="P_27.2",'Intragroup liabilities'!F238="P_24"),"r0390 - Non-financial liabilities",IF('Intragroup liabilities'!F238="P_30.1","r0170 - Employee liabilities (BRRD art. 44/2/g/i)",IF('Intragroup liabilities'!F238="P_30.3","r0390 - Non-financial liabilities",IF('Intragroup liabilities'!F238="C_36","r0511 - o/w capital instruments/share capital",IF(AND('Intragroup liabilities'!F238="P_20",IFERROR(VLOOKUP('Intragroup liabilities'!I238,'Auxiliar 210'!$B$18:$B$20,1,FALSE),0)&lt;&gt;0),"r0210 - Liabilities towards other entities of the resolution group (BRRD art. 44/2/h)",IF(AND('Intragroup liabilities'!F238="P_21",IFERROR(VLOOKUP('Intragroup liabilities'!I238,'Auxiliar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4" s="10" t="s">
        <v>153</v>
      </c>
      <c r="G244" s="10" t="str">
        <f t="shared" si="23"/>
        <v>Rank 20 - Ranking in insolvency (master scale)</v>
      </c>
      <c r="H244" s="10" t="s">
        <v>373</v>
      </c>
      <c r="I244" s="10" t="s">
        <v>73</v>
      </c>
      <c r="J244" s="10" t="s">
        <v>167</v>
      </c>
      <c r="K244" s="10" t="s">
        <v>155</v>
      </c>
      <c r="L244" s="10" t="str">
        <f t="shared" si="24"/>
        <v>Sister</v>
      </c>
      <c r="M244" s="10" t="str">
        <f>IF(OR('Intragroup liabilities'!W238="x",'Intragroup liabilities'!W238="E"),"true","false")</f>
        <v>true</v>
      </c>
      <c r="N244" s="10" t="s">
        <v>470</v>
      </c>
      <c r="O244" s="10" t="s">
        <v>471</v>
      </c>
      <c r="P244" s="11">
        <v>130635.65</v>
      </c>
      <c r="Q244" s="11">
        <f>IF('Intragroup liabilities'!E238="",0,'Intragroup liabilities'!E238)</f>
        <v>48.44</v>
      </c>
      <c r="R244" s="10" t="str">
        <f>+IF('Intragroup liabilities'!C238="EURO","Euro",IF('Intragroup liabilities'!C238="LIBRA INGLESA"," US Dollar",""))</f>
        <v>Euro</v>
      </c>
      <c r="S244" s="10" t="str">
        <f>IF(OR('Intragroup liabilities'!F238="P_20",'Intragroup liabilities'!F238="P_21"),'Intragroup liabilities'!M238,CONCATENATE(RIGHT('Intragroup liabilities'!T238,4),"-",LEFT(RIGHT('Intragroup liabilities'!T238,7),2),"-",LEFT('Intragroup liabilities'!T238,2)))</f>
        <v>--</v>
      </c>
      <c r="T244" s="20" t="str">
        <f t="shared" si="25"/>
        <v/>
      </c>
      <c r="U244" s="20" t="str">
        <f>IF(OR('Intragroup liabilities'!F238="P_20",'Intragroup liabilities'!F238="P_21"),'T 03.01'!T244,CONCATENATE(RIGHT('Intragroup liabilities'!U238,4),"-",LEFT(RIGHT('Intragroup liabilities'!U238,7),2),"-",LEFT('Intragroup liabilities'!U238,2)))</f>
        <v>--</v>
      </c>
      <c r="V244" s="10" t="str">
        <f t="shared" si="26"/>
        <v>Secured</v>
      </c>
      <c r="W244" s="10">
        <v>0</v>
      </c>
      <c r="X244" s="10" t="s">
        <v>83</v>
      </c>
      <c r="Y244" s="10" t="str">
        <f t="shared" si="27"/>
        <v>Non-structured/Vanilla</v>
      </c>
      <c r="Z244" s="10"/>
      <c r="AA244" s="10" t="str">
        <f>IF('Intragroup liabilities'!Q238="GF2","Grandfathered T2",IF('Intragroup liabilities'!Q238="CET1","CET1","No"))</f>
        <v>No</v>
      </c>
      <c r="AB244" s="10">
        <f>IF('Intragroup liabilities'!R238="",0,'Intragroup liabilities'!R238)</f>
        <v>0</v>
      </c>
      <c r="AC244"/>
    </row>
    <row r="245" spans="3:29" ht="35.25" thickBot="1" x14ac:dyDescent="0.5">
      <c r="C245" s="17">
        <f t="shared" si="22"/>
        <v>999</v>
      </c>
      <c r="D245" s="18">
        <f t="shared" si="28"/>
        <v>238</v>
      </c>
      <c r="E245" s="10" t="str">
        <f>IF(AND(I245="SANTANDER TOTTA, SGPS, SA",'Intragroup liabilities'!F239="P_22"),"r0531 - o/w (part of) subordinated liabilities recognised as own funds",IF(AND(I245="Totta Seguros - Comp. Seg. Vida, SA.",'Intragroup liabilities'!F239="P_22"),"r0350 - Structured notes",IF(AND(AA245&lt;&gt;"No",'Intragroup liabilities'!F239="P_23"),"r0531 - o/w (part of) subordinated liabilities recognised as own funds",IF(AND(AA245="No",'Intragroup liabilities'!F239="P_23"),"r0120 - Secured liabilities - collateralized part (BRRD art. 44/2/b)",IF('Intragroup liabilities'!F239="C_31","r0511 - o/w capital instruments/share capital",IF('Intragroup liabilities'!F239="C_32","r0511 - o/w capital instruments/share capital",IF('Intragroup liabilities'!F239="C_33","r0512 - o/w instruments ranking pari passu with ordinary shares",IF(OR(ISNUMBER(SEARCH("ATLANTES",I245)),ISNUMBER(SEARCH("AZOR",I245)),ISNUMBER(SEARCH("HIPOTOTTA",I245)))=TRUE,"r0120 - Secured liabilities - collateralized part (BRRD art. 44/2/b)",IF(OR('Intragroup liabilities'!F239="P_27.1",'Intragroup liabilities'!F239="P_27.2",'Intragroup liabilities'!F239="P_24"),"r0390 - Non-financial liabilities",IF('Intragroup liabilities'!F239="P_30.1","r0170 - Employee liabilities (BRRD art. 44/2/g/i)",IF('Intragroup liabilities'!F239="P_30.3","r0390 - Non-financial liabilities",IF('Intragroup liabilities'!F239="C_36","r0511 - o/w capital instruments/share capital",IF(AND('Intragroup liabilities'!F239="P_20",IFERROR(VLOOKUP('Intragroup liabilities'!I239,'Auxiliar 210'!$B$18:$B$20,1,FALSE),0)&lt;&gt;0),"r0210 - Liabilities towards other entities of the resolution group (BRRD art. 44/2/h)",IF(AND('Intragroup liabilities'!F239="P_21",IFERROR(VLOOKUP('Intragroup liabilities'!I239,'Auxiliar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5" s="10" t="s">
        <v>153</v>
      </c>
      <c r="G245" s="10" t="str">
        <f t="shared" si="23"/>
        <v>Rank 20 - Ranking in insolvency (master scale)</v>
      </c>
      <c r="H245" s="10" t="s">
        <v>373</v>
      </c>
      <c r="I245" s="10" t="s">
        <v>74</v>
      </c>
      <c r="J245" s="10" t="s">
        <v>170</v>
      </c>
      <c r="K245" s="10" t="s">
        <v>155</v>
      </c>
      <c r="L245" s="10" t="str">
        <f t="shared" si="24"/>
        <v>Sister</v>
      </c>
      <c r="M245" s="10" t="str">
        <f>IF(OR('Intragroup liabilities'!W239="x",'Intragroup liabilities'!W239="E"),"true","false")</f>
        <v>true</v>
      </c>
      <c r="N245" s="10" t="s">
        <v>470</v>
      </c>
      <c r="O245" s="10" t="s">
        <v>471</v>
      </c>
      <c r="P245" s="11">
        <v>106588.82</v>
      </c>
      <c r="Q245" s="11">
        <f>IF('Intragroup liabilities'!E239="",0,'Intragroup liabilities'!E239)</f>
        <v>205.47</v>
      </c>
      <c r="R245" s="10" t="str">
        <f>+IF('Intragroup liabilities'!C239="EURO","Euro",IF('Intragroup liabilities'!C239="LIBRA INGLESA"," US Dollar",""))</f>
        <v>Euro</v>
      </c>
      <c r="S245" s="10" t="str">
        <f>IF(OR('Intragroup liabilities'!F239="P_20",'Intragroup liabilities'!F239="P_21"),'Intragroup liabilities'!M239,CONCATENATE(RIGHT('Intragroup liabilities'!T239,4),"-",LEFT(RIGHT('Intragroup liabilities'!T239,7),2),"-",LEFT('Intragroup liabilities'!T239,2)))</f>
        <v>--</v>
      </c>
      <c r="T245" s="20" t="str">
        <f t="shared" si="25"/>
        <v/>
      </c>
      <c r="U245" s="20" t="str">
        <f>IF(OR('Intragroup liabilities'!F239="P_20",'Intragroup liabilities'!F239="P_21"),'T 03.01'!T245,CONCATENATE(RIGHT('Intragroup liabilities'!U239,4),"-",LEFT(RIGHT('Intragroup liabilities'!U239,7),2),"-",LEFT('Intragroup liabilities'!U239,2)))</f>
        <v>--</v>
      </c>
      <c r="V245" s="10" t="str">
        <f t="shared" si="26"/>
        <v>Secured</v>
      </c>
      <c r="W245" s="10">
        <v>0</v>
      </c>
      <c r="X245" s="10" t="s">
        <v>83</v>
      </c>
      <c r="Y245" s="10" t="str">
        <f t="shared" si="27"/>
        <v>Non-structured/Vanilla</v>
      </c>
      <c r="Z245" s="10"/>
      <c r="AA245" s="10" t="str">
        <f>IF('Intragroup liabilities'!Q239="GF2","Grandfathered T2",IF('Intragroup liabilities'!Q239="CET1","CET1","No"))</f>
        <v>No</v>
      </c>
      <c r="AB245" s="10">
        <f>IF('Intragroup liabilities'!R239="",0,'Intragroup liabilities'!R239)</f>
        <v>0</v>
      </c>
      <c r="AC245"/>
    </row>
    <row r="246" spans="3:29" ht="35.25" thickBot="1" x14ac:dyDescent="0.5">
      <c r="C246" s="17">
        <f t="shared" si="22"/>
        <v>999</v>
      </c>
      <c r="D246" s="18">
        <f t="shared" si="28"/>
        <v>239</v>
      </c>
      <c r="E246" s="10" t="str">
        <f>IF(AND(I246="SANTANDER TOTTA, SGPS, SA",'Intragroup liabilities'!F240="P_22"),"r0531 - o/w (part of) subordinated liabilities recognised as own funds",IF(AND(I246="Totta Seguros - Comp. Seg. Vida, SA.",'Intragroup liabilities'!F240="P_22"),"r0350 - Structured notes",IF(AND(AA246&lt;&gt;"No",'Intragroup liabilities'!F240="P_23"),"r0531 - o/w (part of) subordinated liabilities recognised as own funds",IF(AND(AA246="No",'Intragroup liabilities'!F240="P_23"),"r0120 - Secured liabilities - collateralized part (BRRD art. 44/2/b)",IF('Intragroup liabilities'!F240="C_31","r0511 - o/w capital instruments/share capital",IF('Intragroup liabilities'!F240="C_32","r0511 - o/w capital instruments/share capital",IF('Intragroup liabilities'!F240="C_33","r0512 - o/w instruments ranking pari passu with ordinary shares",IF(OR(ISNUMBER(SEARCH("ATLANTES",I246)),ISNUMBER(SEARCH("AZOR",I246)),ISNUMBER(SEARCH("HIPOTOTTA",I246)))=TRUE,"r0120 - Secured liabilities - collateralized part (BRRD art. 44/2/b)",IF(OR('Intragroup liabilities'!F240="P_27.1",'Intragroup liabilities'!F240="P_27.2",'Intragroup liabilities'!F240="P_24"),"r0390 - Non-financial liabilities",IF('Intragroup liabilities'!F240="P_30.1","r0170 - Employee liabilities (BRRD art. 44/2/g/i)",IF('Intragroup liabilities'!F240="P_30.3","r0390 - Non-financial liabilities",IF('Intragroup liabilities'!F240="C_36","r0511 - o/w capital instruments/share capital",IF(AND('Intragroup liabilities'!F240="P_20",IFERROR(VLOOKUP('Intragroup liabilities'!I240,'Auxiliar 210'!$B$18:$B$20,1,FALSE),0)&lt;&gt;0),"r0210 - Liabilities towards other entities of the resolution group (BRRD art. 44/2/h)",IF(AND('Intragroup liabilities'!F240="P_21",IFERROR(VLOOKUP('Intragroup liabilities'!I240,'Auxiliar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6" s="10" t="s">
        <v>153</v>
      </c>
      <c r="G246" s="10" t="str">
        <f t="shared" si="23"/>
        <v>Rank 20 - Ranking in insolvency (master scale)</v>
      </c>
      <c r="H246" s="10" t="s">
        <v>1520</v>
      </c>
      <c r="I246" s="10" t="s">
        <v>30</v>
      </c>
      <c r="J246" s="10" t="s">
        <v>164</v>
      </c>
      <c r="K246" s="10" t="s">
        <v>155</v>
      </c>
      <c r="L246" s="10" t="str">
        <f t="shared" si="24"/>
        <v>Sister</v>
      </c>
      <c r="M246" s="10" t="str">
        <f>IF(OR('Intragroup liabilities'!W240="x",'Intragroup liabilities'!W240="E"),"true","false")</f>
        <v>true</v>
      </c>
      <c r="N246" s="10" t="s">
        <v>470</v>
      </c>
      <c r="O246" s="10" t="s">
        <v>471</v>
      </c>
      <c r="P246" s="11">
        <v>0</v>
      </c>
      <c r="Q246" s="11">
        <f>IF('Intragroup liabilities'!E240="",0,'Intragroup liabilities'!E240)</f>
        <v>1.64</v>
      </c>
      <c r="R246" s="10" t="str">
        <f>+IF('Intragroup liabilities'!C240="EURO","Euro",IF('Intragroup liabilities'!C240="LIBRA INGLESA"," US Dollar",""))</f>
        <v>Euro</v>
      </c>
      <c r="S246" s="10" t="str">
        <f>IF(OR('Intragroup liabilities'!F240="P_20",'Intragroup liabilities'!F240="P_21"),'Intragroup liabilities'!M240,CONCATENATE(RIGHT('Intragroup liabilities'!T240,4),"-",LEFT(RIGHT('Intragroup liabilities'!T240,7),2),"-",LEFT('Intragroup liabilities'!T240,2)))</f>
        <v>--</v>
      </c>
      <c r="T246" s="20" t="str">
        <f t="shared" si="25"/>
        <v/>
      </c>
      <c r="U246" s="20" t="str">
        <f>IF(OR('Intragroup liabilities'!F240="P_20",'Intragroup liabilities'!F240="P_21"),'T 03.01'!T246,CONCATENATE(RIGHT('Intragroup liabilities'!U240,4),"-",LEFT(RIGHT('Intragroup liabilities'!U240,7),2),"-",LEFT('Intragroup liabilities'!U240,2)))</f>
        <v>--</v>
      </c>
      <c r="V246" s="10" t="str">
        <f t="shared" si="26"/>
        <v>Secured</v>
      </c>
      <c r="W246" s="10">
        <v>0</v>
      </c>
      <c r="X246" s="10" t="s">
        <v>83</v>
      </c>
      <c r="Y246" s="10" t="str">
        <f t="shared" si="27"/>
        <v>Non-structured/Vanilla</v>
      </c>
      <c r="Z246" s="10"/>
      <c r="AA246" s="10" t="str">
        <f>IF('Intragroup liabilities'!Q240="GF2","Grandfathered T2",IF('Intragroup liabilities'!Q240="CET1","CET1","No"))</f>
        <v>No</v>
      </c>
      <c r="AB246" s="10">
        <f>IF('Intragroup liabilities'!R240="",0,'Intragroup liabilities'!R240)</f>
        <v>0</v>
      </c>
      <c r="AC246"/>
    </row>
    <row r="247" spans="3:29" ht="35.25" thickBot="1" x14ac:dyDescent="0.5">
      <c r="C247" s="17">
        <f t="shared" si="22"/>
        <v>999</v>
      </c>
      <c r="D247" s="18">
        <f t="shared" si="28"/>
        <v>240</v>
      </c>
      <c r="E247" s="10" t="str">
        <f>IF(AND(I247="SANTANDER TOTTA, SGPS, SA",'Intragroup liabilities'!F241="P_22"),"r0531 - o/w (part of) subordinated liabilities recognised as own funds",IF(AND(I247="Totta Seguros - Comp. Seg. Vida, SA.",'Intragroup liabilities'!F241="P_22"),"r0350 - Structured notes",IF(AND(AA247&lt;&gt;"No",'Intragroup liabilities'!F241="P_23"),"r0531 - o/w (part of) subordinated liabilities recognised as own funds",IF(AND(AA247="No",'Intragroup liabilities'!F241="P_23"),"r0120 - Secured liabilities - collateralized part (BRRD art. 44/2/b)",IF('Intragroup liabilities'!F241="C_31","r0511 - o/w capital instruments/share capital",IF('Intragroup liabilities'!F241="C_32","r0511 - o/w capital instruments/share capital",IF('Intragroup liabilities'!F241="C_33","r0512 - o/w instruments ranking pari passu with ordinary shares",IF(OR(ISNUMBER(SEARCH("ATLANTES",I247)),ISNUMBER(SEARCH("AZOR",I247)),ISNUMBER(SEARCH("HIPOTOTTA",I247)))=TRUE,"r0120 - Secured liabilities - collateralized part (BRRD art. 44/2/b)",IF(OR('Intragroup liabilities'!F241="P_27.1",'Intragroup liabilities'!F241="P_27.2",'Intragroup liabilities'!F241="P_24"),"r0390 - Non-financial liabilities",IF('Intragroup liabilities'!F241="P_30.1","r0170 - Employee liabilities (BRRD art. 44/2/g/i)",IF('Intragroup liabilities'!F241="P_30.3","r0390 - Non-financial liabilities",IF('Intragroup liabilities'!F241="C_36","r0511 - o/w capital instruments/share capital",IF(AND('Intragroup liabilities'!F241="P_20",IFERROR(VLOOKUP('Intragroup liabilities'!I241,'Auxiliar 210'!$B$18:$B$20,1,FALSE),0)&lt;&gt;0),"r0210 - Liabilities towards other entities of the resolution group (BRRD art. 44/2/h)",IF(AND('Intragroup liabilities'!F241="P_21",IFERROR(VLOOKUP('Intragroup liabilities'!I241,'Auxiliar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7" s="10" t="s">
        <v>153</v>
      </c>
      <c r="G247" s="10" t="str">
        <f t="shared" si="23"/>
        <v>Rank 20 - Ranking in insolvency (master scale)</v>
      </c>
      <c r="H247" s="10" t="s">
        <v>304</v>
      </c>
      <c r="I247" s="10" t="s">
        <v>30</v>
      </c>
      <c r="J247" s="10" t="s">
        <v>164</v>
      </c>
      <c r="K247" s="10" t="s">
        <v>155</v>
      </c>
      <c r="L247" s="10" t="str">
        <f t="shared" si="24"/>
        <v>Sister</v>
      </c>
      <c r="M247" s="10" t="str">
        <f>IF(OR('Intragroup liabilities'!W241="x",'Intragroup liabilities'!W241="E"),"true","false")</f>
        <v>true</v>
      </c>
      <c r="N247" s="10" t="s">
        <v>470</v>
      </c>
      <c r="O247" s="10" t="s">
        <v>471</v>
      </c>
      <c r="P247" s="11">
        <v>571619.89</v>
      </c>
      <c r="Q247" s="11">
        <f>IF('Intragroup liabilities'!E241="",0,'Intragroup liabilities'!E241)</f>
        <v>705.65</v>
      </c>
      <c r="R247" s="10" t="str">
        <f>+IF('Intragroup liabilities'!C241="EURO","Euro",IF('Intragroup liabilities'!C241="LIBRA INGLESA"," US Dollar",""))</f>
        <v>Euro</v>
      </c>
      <c r="S247" s="10" t="str">
        <f>IF(OR('Intragroup liabilities'!F241="P_20",'Intragroup liabilities'!F241="P_21"),'Intragroup liabilities'!M241,CONCATENATE(RIGHT('Intragroup liabilities'!T241,4),"-",LEFT(RIGHT('Intragroup liabilities'!T241,7),2),"-",LEFT('Intragroup liabilities'!T241,2)))</f>
        <v>--</v>
      </c>
      <c r="T247" s="20" t="str">
        <f t="shared" si="25"/>
        <v/>
      </c>
      <c r="U247" s="20" t="str">
        <f>IF(OR('Intragroup liabilities'!F241="P_20",'Intragroup liabilities'!F241="P_21"),'T 03.01'!T247,CONCATENATE(RIGHT('Intragroup liabilities'!U241,4),"-",LEFT(RIGHT('Intragroup liabilities'!U241,7),2),"-",LEFT('Intragroup liabilities'!U241,2)))</f>
        <v>--</v>
      </c>
      <c r="V247" s="10" t="str">
        <f t="shared" si="26"/>
        <v>Secured</v>
      </c>
      <c r="W247" s="10">
        <v>0</v>
      </c>
      <c r="X247" s="10" t="s">
        <v>83</v>
      </c>
      <c r="Y247" s="10" t="str">
        <f t="shared" si="27"/>
        <v>Non-structured/Vanilla</v>
      </c>
      <c r="Z247" s="10"/>
      <c r="AA247" s="10" t="str">
        <f>IF('Intragroup liabilities'!Q241="GF2","Grandfathered T2",IF('Intragroup liabilities'!Q241="CET1","CET1","No"))</f>
        <v>No</v>
      </c>
      <c r="AB247" s="10">
        <f>IF('Intragroup liabilities'!R241="",0,'Intragroup liabilities'!R241)</f>
        <v>0</v>
      </c>
      <c r="AC247"/>
    </row>
    <row r="248" spans="3:29" ht="35.25" thickBot="1" x14ac:dyDescent="0.5">
      <c r="C248" s="17">
        <f t="shared" si="22"/>
        <v>999</v>
      </c>
      <c r="D248" s="18">
        <f t="shared" si="28"/>
        <v>241</v>
      </c>
      <c r="E248" s="10" t="str">
        <f>IF(AND(I248="SANTANDER TOTTA, SGPS, SA",'Intragroup liabilities'!F242="P_22"),"r0531 - o/w (part of) subordinated liabilities recognised as own funds",IF(AND(I248="Totta Seguros - Comp. Seg. Vida, SA.",'Intragroup liabilities'!F242="P_22"),"r0350 - Structured notes",IF(AND(AA248&lt;&gt;"No",'Intragroup liabilities'!F242="P_23"),"r0531 - o/w (part of) subordinated liabilities recognised as own funds",IF(AND(AA248="No",'Intragroup liabilities'!F242="P_23"),"r0120 - Secured liabilities - collateralized part (BRRD art. 44/2/b)",IF('Intragroup liabilities'!F242="C_31","r0511 - o/w capital instruments/share capital",IF('Intragroup liabilities'!F242="C_32","r0511 - o/w capital instruments/share capital",IF('Intragroup liabilities'!F242="C_33","r0512 - o/w instruments ranking pari passu with ordinary shares",IF(OR(ISNUMBER(SEARCH("ATLANTES",I248)),ISNUMBER(SEARCH("AZOR",I248)),ISNUMBER(SEARCH("HIPOTOTTA",I248)))=TRUE,"r0120 - Secured liabilities - collateralized part (BRRD art. 44/2/b)",IF(OR('Intragroup liabilities'!F242="P_27.1",'Intragroup liabilities'!F242="P_27.2",'Intragroup liabilities'!F242="P_24"),"r0390 - Non-financial liabilities",IF('Intragroup liabilities'!F242="P_30.1","r0170 - Employee liabilities (BRRD art. 44/2/g/i)",IF('Intragroup liabilities'!F242="P_30.3","r0390 - Non-financial liabilities",IF('Intragroup liabilities'!F242="C_36","r0511 - o/w capital instruments/share capital",IF(AND('Intragroup liabilities'!F242="P_20",IFERROR(VLOOKUP('Intragroup liabilities'!I242,'Auxiliar 210'!$B$18:$B$20,1,FALSE),0)&lt;&gt;0),"r0210 - Liabilities towards other entities of the resolution group (BRRD art. 44/2/h)",IF(AND('Intragroup liabilities'!F242="P_21",IFERROR(VLOOKUP('Intragroup liabilities'!I242,'Auxiliar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8" s="10" t="s">
        <v>153</v>
      </c>
      <c r="G248" s="10" t="str">
        <f t="shared" si="23"/>
        <v>Rank 20 - Ranking in insolvency (master scale)</v>
      </c>
      <c r="H248" s="10" t="s">
        <v>1521</v>
      </c>
      <c r="I248" s="10" t="s">
        <v>30</v>
      </c>
      <c r="J248" s="10" t="s">
        <v>164</v>
      </c>
      <c r="K248" s="10" t="s">
        <v>155</v>
      </c>
      <c r="L248" s="10" t="str">
        <f t="shared" si="24"/>
        <v>Sister</v>
      </c>
      <c r="M248" s="10" t="str">
        <f>IF(OR('Intragroup liabilities'!W242="x",'Intragroup liabilities'!W242="E"),"true","false")</f>
        <v>true</v>
      </c>
      <c r="N248" s="10" t="s">
        <v>470</v>
      </c>
      <c r="O248" s="10" t="s">
        <v>471</v>
      </c>
      <c r="P248" s="11">
        <v>0</v>
      </c>
      <c r="Q248" s="11">
        <f>IF('Intragroup liabilities'!E242="",0,'Intragroup liabilities'!E242)</f>
        <v>0.63</v>
      </c>
      <c r="R248" s="10" t="str">
        <f>+IF('Intragroup liabilities'!C242="EURO","Euro",IF('Intragroup liabilities'!C242="LIBRA INGLESA"," US Dollar",""))</f>
        <v>Euro</v>
      </c>
      <c r="S248" s="10" t="str">
        <f>IF(OR('Intragroup liabilities'!F242="P_20",'Intragroup liabilities'!F242="P_21"),'Intragroup liabilities'!M242,CONCATENATE(RIGHT('Intragroup liabilities'!T242,4),"-",LEFT(RIGHT('Intragroup liabilities'!T242,7),2),"-",LEFT('Intragroup liabilities'!T242,2)))</f>
        <v>--</v>
      </c>
      <c r="T248" s="20" t="str">
        <f t="shared" si="25"/>
        <v/>
      </c>
      <c r="U248" s="20" t="str">
        <f>IF(OR('Intragroup liabilities'!F242="P_20",'Intragroup liabilities'!F242="P_21"),'T 03.01'!T248,CONCATENATE(RIGHT('Intragroup liabilities'!U242,4),"-",LEFT(RIGHT('Intragroup liabilities'!U242,7),2),"-",LEFT('Intragroup liabilities'!U242,2)))</f>
        <v>--</v>
      </c>
      <c r="V248" s="10" t="str">
        <f t="shared" si="26"/>
        <v>Secured</v>
      </c>
      <c r="W248" s="10">
        <v>0</v>
      </c>
      <c r="X248" s="10" t="s">
        <v>83</v>
      </c>
      <c r="Y248" s="10" t="str">
        <f t="shared" si="27"/>
        <v>Non-structured/Vanilla</v>
      </c>
      <c r="Z248" s="10"/>
      <c r="AA248" s="10" t="str">
        <f>IF('Intragroup liabilities'!Q242="GF2","Grandfathered T2",IF('Intragroup liabilities'!Q242="CET1","CET1","No"))</f>
        <v>No</v>
      </c>
      <c r="AB248" s="10">
        <f>IF('Intragroup liabilities'!R242="",0,'Intragroup liabilities'!R242)</f>
        <v>0</v>
      </c>
      <c r="AC248"/>
    </row>
    <row r="249" spans="3:29" ht="35.25" thickBot="1" x14ac:dyDescent="0.5">
      <c r="C249" s="17">
        <f t="shared" si="22"/>
        <v>999</v>
      </c>
      <c r="D249" s="18">
        <f t="shared" si="28"/>
        <v>242</v>
      </c>
      <c r="E249" s="10" t="str">
        <f>IF(AND(I249="SANTANDER TOTTA, SGPS, SA",'Intragroup liabilities'!F243="P_22"),"r0531 - o/w (part of) subordinated liabilities recognised as own funds",IF(AND(I249="Totta Seguros - Comp. Seg. Vida, SA.",'Intragroup liabilities'!F243="P_22"),"r0350 - Structured notes",IF(AND(AA249&lt;&gt;"No",'Intragroup liabilities'!F243="P_23"),"r0531 - o/w (part of) subordinated liabilities recognised as own funds",IF(AND(AA249="No",'Intragroup liabilities'!F243="P_23"),"r0120 - Secured liabilities - collateralized part (BRRD art. 44/2/b)",IF('Intragroup liabilities'!F243="C_31","r0511 - o/w capital instruments/share capital",IF('Intragroup liabilities'!F243="C_32","r0511 - o/w capital instruments/share capital",IF('Intragroup liabilities'!F243="C_33","r0512 - o/w instruments ranking pari passu with ordinary shares",IF(OR(ISNUMBER(SEARCH("ATLANTES",I249)),ISNUMBER(SEARCH("AZOR",I249)),ISNUMBER(SEARCH("HIPOTOTTA",I249)))=TRUE,"r0120 - Secured liabilities - collateralized part (BRRD art. 44/2/b)",IF(OR('Intragroup liabilities'!F243="P_27.1",'Intragroup liabilities'!F243="P_27.2",'Intragroup liabilities'!F243="P_24"),"r0390 - Non-financial liabilities",IF('Intragroup liabilities'!F243="P_30.1","r0170 - Employee liabilities (BRRD art. 44/2/g/i)",IF('Intragroup liabilities'!F243="P_30.3","r0390 - Non-financial liabilities",IF('Intragroup liabilities'!F243="C_36","r0511 - o/w capital instruments/share capital",IF(AND('Intragroup liabilities'!F243="P_20",IFERROR(VLOOKUP('Intragroup liabilities'!I243,'Auxiliar 210'!$B$18:$B$20,1,FALSE),0)&lt;&gt;0),"r0210 - Liabilities towards other entities of the resolution group (BRRD art. 44/2/h)",IF(AND('Intragroup liabilities'!F243="P_21",IFERROR(VLOOKUP('Intragroup liabilities'!I243,'Auxiliar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49" s="10" t="s">
        <v>153</v>
      </c>
      <c r="G249" s="10" t="str">
        <f t="shared" si="23"/>
        <v>Rank 20 - Ranking in insolvency (master scale)</v>
      </c>
      <c r="H249" s="10" t="s">
        <v>182</v>
      </c>
      <c r="I249" s="10" t="s">
        <v>30</v>
      </c>
      <c r="J249" s="10" t="s">
        <v>164</v>
      </c>
      <c r="K249" s="10" t="s">
        <v>155</v>
      </c>
      <c r="L249" s="10" t="str">
        <f t="shared" si="24"/>
        <v>Sister</v>
      </c>
      <c r="M249" s="10" t="str">
        <f>IF(OR('Intragroup liabilities'!W243="x",'Intragroup liabilities'!W243="E"),"true","false")</f>
        <v>true</v>
      </c>
      <c r="N249" s="10" t="s">
        <v>470</v>
      </c>
      <c r="O249" s="10" t="s">
        <v>471</v>
      </c>
      <c r="P249" s="11">
        <v>1350007.58</v>
      </c>
      <c r="Q249" s="11">
        <f>IF('Intragroup liabilities'!E243="",0,'Intragroup liabilities'!E243)</f>
        <v>2023.5</v>
      </c>
      <c r="R249" s="10" t="str">
        <f>+IF('Intragroup liabilities'!C243="EURO","Euro",IF('Intragroup liabilities'!C243="LIBRA INGLESA"," US Dollar",""))</f>
        <v>Euro</v>
      </c>
      <c r="S249" s="10" t="str">
        <f>IF(OR('Intragroup liabilities'!F243="P_20",'Intragroup liabilities'!F243="P_21"),'Intragroup liabilities'!M243,CONCATENATE(RIGHT('Intragroup liabilities'!T243,4),"-",LEFT(RIGHT('Intragroup liabilities'!T243,7),2),"-",LEFT('Intragroup liabilities'!T243,2)))</f>
        <v>--</v>
      </c>
      <c r="T249" s="20" t="str">
        <f t="shared" si="25"/>
        <v/>
      </c>
      <c r="U249" s="20" t="str">
        <f>IF(OR('Intragroup liabilities'!F243="P_20",'Intragroup liabilities'!F243="P_21"),'T 03.01'!T249,CONCATENATE(RIGHT('Intragroup liabilities'!U243,4),"-",LEFT(RIGHT('Intragroup liabilities'!U243,7),2),"-",LEFT('Intragroup liabilities'!U243,2)))</f>
        <v>--</v>
      </c>
      <c r="V249" s="10" t="str">
        <f t="shared" si="26"/>
        <v>Secured</v>
      </c>
      <c r="W249" s="10">
        <v>0</v>
      </c>
      <c r="X249" s="10" t="s">
        <v>83</v>
      </c>
      <c r="Y249" s="10" t="str">
        <f t="shared" si="27"/>
        <v>Non-structured/Vanilla</v>
      </c>
      <c r="Z249" s="10"/>
      <c r="AA249" s="10" t="str">
        <f>IF('Intragroup liabilities'!Q243="GF2","Grandfathered T2",IF('Intragroup liabilities'!Q243="CET1","CET1","No"))</f>
        <v>No</v>
      </c>
      <c r="AB249" s="10">
        <f>IF('Intragroup liabilities'!R243="",0,'Intragroup liabilities'!R243)</f>
        <v>0</v>
      </c>
      <c r="AC249"/>
    </row>
    <row r="250" spans="3:29" ht="35.25" thickBot="1" x14ac:dyDescent="0.5">
      <c r="C250" s="17">
        <f t="shared" si="22"/>
        <v>999</v>
      </c>
      <c r="D250" s="18">
        <f t="shared" si="28"/>
        <v>243</v>
      </c>
      <c r="E250" s="10" t="str">
        <f>IF(AND(I250="SANTANDER TOTTA, SGPS, SA",'Intragroup liabilities'!F244="P_22"),"r0531 - o/w (part of) subordinated liabilities recognised as own funds",IF(AND(I250="Totta Seguros - Comp. Seg. Vida, SA.",'Intragroup liabilities'!F244="P_22"),"r0350 - Structured notes",IF(AND(AA250&lt;&gt;"No",'Intragroup liabilities'!F244="P_23"),"r0531 - o/w (part of) subordinated liabilities recognised as own funds",IF(AND(AA250="No",'Intragroup liabilities'!F244="P_23"),"r0120 - Secured liabilities - collateralized part (BRRD art. 44/2/b)",IF('Intragroup liabilities'!F244="C_31","r0511 - o/w capital instruments/share capital",IF('Intragroup liabilities'!F244="C_32","r0511 - o/w capital instruments/share capital",IF('Intragroup liabilities'!F244="C_33","r0512 - o/w instruments ranking pari passu with ordinary shares",IF(OR(ISNUMBER(SEARCH("ATLANTES",I250)),ISNUMBER(SEARCH("AZOR",I250)),ISNUMBER(SEARCH("HIPOTOTTA",I250)))=TRUE,"r0120 - Secured liabilities - collateralized part (BRRD art. 44/2/b)",IF(OR('Intragroup liabilities'!F244="P_27.1",'Intragroup liabilities'!F244="P_27.2",'Intragroup liabilities'!F244="P_24"),"r0390 - Non-financial liabilities",IF('Intragroup liabilities'!F244="P_30.1","r0170 - Employee liabilities (BRRD art. 44/2/g/i)",IF('Intragroup liabilities'!F244="P_30.3","r0390 - Non-financial liabilities",IF('Intragroup liabilities'!F244="C_36","r0511 - o/w capital instruments/share capital",IF(AND('Intragroup liabilities'!F244="P_20",IFERROR(VLOOKUP('Intragroup liabilities'!I244,'Auxiliar 210'!$B$18:$B$20,1,FALSE),0)&lt;&gt;0),"r0210 - Liabilities towards other entities of the resolution group (BRRD art. 44/2/h)",IF(AND('Intragroup liabilities'!F244="P_21",IFERROR(VLOOKUP('Intragroup liabilities'!I244,'Auxiliar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0" s="10" t="s">
        <v>153</v>
      </c>
      <c r="G250" s="10" t="str">
        <f t="shared" si="23"/>
        <v>Rank 20 - Ranking in insolvency (master scale)</v>
      </c>
      <c r="H250" s="10" t="s">
        <v>1522</v>
      </c>
      <c r="I250" s="10" t="s">
        <v>30</v>
      </c>
      <c r="J250" s="10" t="s">
        <v>164</v>
      </c>
      <c r="K250" s="10" t="s">
        <v>155</v>
      </c>
      <c r="L250" s="10" t="str">
        <f t="shared" si="24"/>
        <v>Sister</v>
      </c>
      <c r="M250" s="10" t="str">
        <f>IF(OR('Intragroup liabilities'!W244="x",'Intragroup liabilities'!W244="E"),"true","false")</f>
        <v>true</v>
      </c>
      <c r="N250" s="10" t="s">
        <v>470</v>
      </c>
      <c r="O250" s="10" t="s">
        <v>471</v>
      </c>
      <c r="P250" s="11">
        <v>0</v>
      </c>
      <c r="Q250" s="11">
        <f>IF('Intragroup liabilities'!E244="",0,'Intragroup liabilities'!E244)</f>
        <v>4.6100000000000003</v>
      </c>
      <c r="R250" s="10" t="str">
        <f>+IF('Intragroup liabilities'!C244="EURO","Euro",IF('Intragroup liabilities'!C244="LIBRA INGLESA"," US Dollar",""))</f>
        <v>Euro</v>
      </c>
      <c r="S250" s="10" t="str">
        <f>IF(OR('Intragroup liabilities'!F244="P_20",'Intragroup liabilities'!F244="P_21"),'Intragroup liabilities'!M244,CONCATENATE(RIGHT('Intragroup liabilities'!T244,4),"-",LEFT(RIGHT('Intragroup liabilities'!T244,7),2),"-",LEFT('Intragroup liabilities'!T244,2)))</f>
        <v>--</v>
      </c>
      <c r="T250" s="20" t="str">
        <f t="shared" si="25"/>
        <v/>
      </c>
      <c r="U250" s="20" t="str">
        <f>IF(OR('Intragroup liabilities'!F244="P_20",'Intragroup liabilities'!F244="P_21"),'T 03.01'!T250,CONCATENATE(RIGHT('Intragroup liabilities'!U244,4),"-",LEFT(RIGHT('Intragroup liabilities'!U244,7),2),"-",LEFT('Intragroup liabilities'!U244,2)))</f>
        <v>--</v>
      </c>
      <c r="V250" s="10" t="str">
        <f t="shared" si="26"/>
        <v>Secured</v>
      </c>
      <c r="W250" s="10">
        <v>0</v>
      </c>
      <c r="X250" s="10" t="s">
        <v>83</v>
      </c>
      <c r="Y250" s="10" t="str">
        <f t="shared" si="27"/>
        <v>Non-structured/Vanilla</v>
      </c>
      <c r="Z250" s="10"/>
      <c r="AA250" s="10" t="str">
        <f>IF('Intragroup liabilities'!Q244="GF2","Grandfathered T2",IF('Intragroup liabilities'!Q244="CET1","CET1","No"))</f>
        <v>No</v>
      </c>
      <c r="AB250" s="10">
        <f>IF('Intragroup liabilities'!R244="",0,'Intragroup liabilities'!R244)</f>
        <v>0</v>
      </c>
      <c r="AC250"/>
    </row>
    <row r="251" spans="3:29" ht="35.25" thickBot="1" x14ac:dyDescent="0.5">
      <c r="C251" s="17">
        <f t="shared" si="22"/>
        <v>999</v>
      </c>
      <c r="D251" s="18">
        <f t="shared" si="28"/>
        <v>244</v>
      </c>
      <c r="E251" s="10" t="str">
        <f>IF(AND(I251="SANTANDER TOTTA, SGPS, SA",'Intragroup liabilities'!F245="P_22"),"r0531 - o/w (part of) subordinated liabilities recognised as own funds",IF(AND(I251="Totta Seguros - Comp. Seg. Vida, SA.",'Intragroup liabilities'!F245="P_22"),"r0350 - Structured notes",IF(AND(AA251&lt;&gt;"No",'Intragroup liabilities'!F245="P_23"),"r0531 - o/w (part of) subordinated liabilities recognised as own funds",IF(AND(AA251="No",'Intragroup liabilities'!F245="P_23"),"r0120 - Secured liabilities - collateralized part (BRRD art. 44/2/b)",IF('Intragroup liabilities'!F245="C_31","r0511 - o/w capital instruments/share capital",IF('Intragroup liabilities'!F245="C_32","r0511 - o/w capital instruments/share capital",IF('Intragroup liabilities'!F245="C_33","r0512 - o/w instruments ranking pari passu with ordinary shares",IF(OR(ISNUMBER(SEARCH("ATLANTES",I251)),ISNUMBER(SEARCH("AZOR",I251)),ISNUMBER(SEARCH("HIPOTOTTA",I251)))=TRUE,"r0120 - Secured liabilities - collateralized part (BRRD art. 44/2/b)",IF(OR('Intragroup liabilities'!F245="P_27.1",'Intragroup liabilities'!F245="P_27.2",'Intragroup liabilities'!F245="P_24"),"r0390 - Non-financial liabilities",IF('Intragroup liabilities'!F245="P_30.1","r0170 - Employee liabilities (BRRD art. 44/2/g/i)",IF('Intragroup liabilities'!F245="P_30.3","r0390 - Non-financial liabilities",IF('Intragroup liabilities'!F245="C_36","r0511 - o/w capital instruments/share capital",IF(AND('Intragroup liabilities'!F245="P_20",IFERROR(VLOOKUP('Intragroup liabilities'!I245,'Auxiliar 210'!$B$18:$B$20,1,FALSE),0)&lt;&gt;0),"r0210 - Liabilities towards other entities of the resolution group (BRRD art. 44/2/h)",IF(AND('Intragroup liabilities'!F245="P_21",IFERROR(VLOOKUP('Intragroup liabilities'!I245,'Auxiliar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1" s="10" t="s">
        <v>153</v>
      </c>
      <c r="G251" s="10" t="str">
        <f t="shared" si="23"/>
        <v>Rank 20 - Ranking in insolvency (master scale)</v>
      </c>
      <c r="H251" s="10" t="s">
        <v>252</v>
      </c>
      <c r="I251" s="10" t="s">
        <v>30</v>
      </c>
      <c r="J251" s="10" t="s">
        <v>164</v>
      </c>
      <c r="K251" s="10" t="s">
        <v>155</v>
      </c>
      <c r="L251" s="10" t="str">
        <f t="shared" si="24"/>
        <v>Sister</v>
      </c>
      <c r="M251" s="10" t="str">
        <f>IF(OR('Intragroup liabilities'!W245="x",'Intragroup liabilities'!W245="E"),"true","false")</f>
        <v>true</v>
      </c>
      <c r="N251" s="10" t="s">
        <v>470</v>
      </c>
      <c r="O251" s="10" t="s">
        <v>471</v>
      </c>
      <c r="P251" s="11">
        <v>771607.16</v>
      </c>
      <c r="Q251" s="11">
        <f>IF('Intragroup liabilities'!E245="",0,'Intragroup liabilities'!E245)</f>
        <v>822.29</v>
      </c>
      <c r="R251" s="10" t="str">
        <f>+IF('Intragroup liabilities'!C245="EURO","Euro",IF('Intragroup liabilities'!C245="LIBRA INGLESA"," US Dollar",""))</f>
        <v>Euro</v>
      </c>
      <c r="S251" s="10" t="str">
        <f>IF(OR('Intragroup liabilities'!F245="P_20",'Intragroup liabilities'!F245="P_21"),'Intragroup liabilities'!M245,CONCATENATE(RIGHT('Intragroup liabilities'!T245,4),"-",LEFT(RIGHT('Intragroup liabilities'!T245,7),2),"-",LEFT('Intragroup liabilities'!T245,2)))</f>
        <v>--</v>
      </c>
      <c r="T251" s="20" t="str">
        <f t="shared" si="25"/>
        <v/>
      </c>
      <c r="U251" s="20" t="str">
        <f>IF(OR('Intragroup liabilities'!F245="P_20",'Intragroup liabilities'!F245="P_21"),'T 03.01'!T251,CONCATENATE(RIGHT('Intragroup liabilities'!U245,4),"-",LEFT(RIGHT('Intragroup liabilities'!U245,7),2),"-",LEFT('Intragroup liabilities'!U245,2)))</f>
        <v>--</v>
      </c>
      <c r="V251" s="10" t="str">
        <f t="shared" si="26"/>
        <v>Secured</v>
      </c>
      <c r="W251" s="10">
        <v>0</v>
      </c>
      <c r="X251" s="10" t="s">
        <v>83</v>
      </c>
      <c r="Y251" s="10" t="str">
        <f t="shared" si="27"/>
        <v>Non-structured/Vanilla</v>
      </c>
      <c r="Z251" s="10"/>
      <c r="AA251" s="10" t="str">
        <f>IF('Intragroup liabilities'!Q245="GF2","Grandfathered T2",IF('Intragroup liabilities'!Q245="CET1","CET1","No"))</f>
        <v>No</v>
      </c>
      <c r="AB251" s="10">
        <f>IF('Intragroup liabilities'!R245="",0,'Intragroup liabilities'!R245)</f>
        <v>0</v>
      </c>
      <c r="AC251"/>
    </row>
    <row r="252" spans="3:29" ht="35.25" thickBot="1" x14ac:dyDescent="0.5">
      <c r="C252" s="17">
        <f t="shared" si="22"/>
        <v>999</v>
      </c>
      <c r="D252" s="18">
        <f t="shared" si="28"/>
        <v>245</v>
      </c>
      <c r="E252" s="10" t="str">
        <f>IF(AND(I252="SANTANDER TOTTA, SGPS, SA",'Intragroup liabilities'!F246="P_22"),"r0531 - o/w (part of) subordinated liabilities recognised as own funds",IF(AND(I252="Totta Seguros - Comp. Seg. Vida, SA.",'Intragroup liabilities'!F246="P_22"),"r0350 - Structured notes",IF(AND(AA252&lt;&gt;"No",'Intragroup liabilities'!F246="P_23"),"r0531 - o/w (part of) subordinated liabilities recognised as own funds",IF(AND(AA252="No",'Intragroup liabilities'!F246="P_23"),"r0120 - Secured liabilities - collateralized part (BRRD art. 44/2/b)",IF('Intragroup liabilities'!F246="C_31","r0511 - o/w capital instruments/share capital",IF('Intragroup liabilities'!F246="C_32","r0511 - o/w capital instruments/share capital",IF('Intragroup liabilities'!F246="C_33","r0512 - o/w instruments ranking pari passu with ordinary shares",IF(OR(ISNUMBER(SEARCH("ATLANTES",I252)),ISNUMBER(SEARCH("AZOR",I252)),ISNUMBER(SEARCH("HIPOTOTTA",I252)))=TRUE,"r0120 - Secured liabilities - collateralized part (BRRD art. 44/2/b)",IF(OR('Intragroup liabilities'!F246="P_27.1",'Intragroup liabilities'!F246="P_27.2",'Intragroup liabilities'!F246="P_24"),"r0390 - Non-financial liabilities",IF('Intragroup liabilities'!F246="P_30.1","r0170 - Employee liabilities (BRRD art. 44/2/g/i)",IF('Intragroup liabilities'!F246="P_30.3","r0390 - Non-financial liabilities",IF('Intragroup liabilities'!F246="C_36","r0511 - o/w capital instruments/share capital",IF(AND('Intragroup liabilities'!F246="P_20",IFERROR(VLOOKUP('Intragroup liabilities'!I246,'Auxiliar 210'!$B$18:$B$20,1,FALSE),0)&lt;&gt;0),"r0210 - Liabilities towards other entities of the resolution group (BRRD art. 44/2/h)",IF(AND('Intragroup liabilities'!F246="P_21",IFERROR(VLOOKUP('Intragroup liabilities'!I246,'Auxiliar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2" s="10" t="s">
        <v>153</v>
      </c>
      <c r="G252" s="10" t="str">
        <f t="shared" si="23"/>
        <v>Rank 20 - Ranking in insolvency (master scale)</v>
      </c>
      <c r="H252" s="10" t="s">
        <v>1523</v>
      </c>
      <c r="I252" s="10" t="s">
        <v>73</v>
      </c>
      <c r="J252" s="10" t="s">
        <v>167</v>
      </c>
      <c r="K252" s="10" t="s">
        <v>155</v>
      </c>
      <c r="L252" s="10" t="str">
        <f t="shared" si="24"/>
        <v>Sister</v>
      </c>
      <c r="M252" s="10" t="str">
        <f>IF(OR('Intragroup liabilities'!W246="x",'Intragroup liabilities'!W246="E"),"true","false")</f>
        <v>true</v>
      </c>
      <c r="N252" s="10" t="s">
        <v>470</v>
      </c>
      <c r="O252" s="10" t="s">
        <v>471</v>
      </c>
      <c r="P252" s="11">
        <v>0</v>
      </c>
      <c r="Q252" s="11">
        <f>IF('Intragroup liabilities'!E246="",0,'Intragroup liabilities'!E246)</f>
        <v>0.62</v>
      </c>
      <c r="R252" s="10" t="str">
        <f>+IF('Intragroup liabilities'!C246="EURO","Euro",IF('Intragroup liabilities'!C246="LIBRA INGLESA"," US Dollar",""))</f>
        <v>Euro</v>
      </c>
      <c r="S252" s="10" t="str">
        <f>IF(OR('Intragroup liabilities'!F246="P_20",'Intragroup liabilities'!F246="P_21"),'Intragroup liabilities'!M246,CONCATENATE(RIGHT('Intragroup liabilities'!T246,4),"-",LEFT(RIGHT('Intragroup liabilities'!T246,7),2),"-",LEFT('Intragroup liabilities'!T246,2)))</f>
        <v>--</v>
      </c>
      <c r="T252" s="20" t="str">
        <f t="shared" si="25"/>
        <v/>
      </c>
      <c r="U252" s="20" t="str">
        <f>IF(OR('Intragroup liabilities'!F246="P_20",'Intragroup liabilities'!F246="P_21"),'T 03.01'!T252,CONCATENATE(RIGHT('Intragroup liabilities'!U246,4),"-",LEFT(RIGHT('Intragroup liabilities'!U246,7),2),"-",LEFT('Intragroup liabilities'!U246,2)))</f>
        <v>--</v>
      </c>
      <c r="V252" s="10" t="str">
        <f t="shared" si="26"/>
        <v>Secured</v>
      </c>
      <c r="W252" s="10">
        <v>0</v>
      </c>
      <c r="X252" s="10" t="s">
        <v>83</v>
      </c>
      <c r="Y252" s="10" t="str">
        <f t="shared" si="27"/>
        <v>Non-structured/Vanilla</v>
      </c>
      <c r="Z252" s="10"/>
      <c r="AA252" s="10" t="str">
        <f>IF('Intragroup liabilities'!Q246="GF2","Grandfathered T2",IF('Intragroup liabilities'!Q246="CET1","CET1","No"))</f>
        <v>No</v>
      </c>
      <c r="AB252" s="10">
        <f>IF('Intragroup liabilities'!R246="",0,'Intragroup liabilities'!R246)</f>
        <v>0</v>
      </c>
      <c r="AC252"/>
    </row>
    <row r="253" spans="3:29" ht="35.25" thickBot="1" x14ac:dyDescent="0.5">
      <c r="C253" s="17">
        <f t="shared" si="22"/>
        <v>999</v>
      </c>
      <c r="D253" s="18">
        <f t="shared" si="28"/>
        <v>246</v>
      </c>
      <c r="E253" s="10" t="str">
        <f>IF(AND(I253="SANTANDER TOTTA, SGPS, SA",'Intragroup liabilities'!F247="P_22"),"r0531 - o/w (part of) subordinated liabilities recognised as own funds",IF(AND(I253="Totta Seguros - Comp. Seg. Vida, SA.",'Intragroup liabilities'!F247="P_22"),"r0350 - Structured notes",IF(AND(AA253&lt;&gt;"No",'Intragroup liabilities'!F247="P_23"),"r0531 - o/w (part of) subordinated liabilities recognised as own funds",IF(AND(AA253="No",'Intragroup liabilities'!F247="P_23"),"r0120 - Secured liabilities - collateralized part (BRRD art. 44/2/b)",IF('Intragroup liabilities'!F247="C_31","r0511 - o/w capital instruments/share capital",IF('Intragroup liabilities'!F247="C_32","r0511 - o/w capital instruments/share capital",IF('Intragroup liabilities'!F247="C_33","r0512 - o/w instruments ranking pari passu with ordinary shares",IF(OR(ISNUMBER(SEARCH("ATLANTES",I253)),ISNUMBER(SEARCH("AZOR",I253)),ISNUMBER(SEARCH("HIPOTOTTA",I253)))=TRUE,"r0120 - Secured liabilities - collateralized part (BRRD art. 44/2/b)",IF(OR('Intragroup liabilities'!F247="P_27.1",'Intragroup liabilities'!F247="P_27.2",'Intragroup liabilities'!F247="P_24"),"r0390 - Non-financial liabilities",IF('Intragroup liabilities'!F247="P_30.1","r0170 - Employee liabilities (BRRD art. 44/2/g/i)",IF('Intragroup liabilities'!F247="P_30.3","r0390 - Non-financial liabilities",IF('Intragroup liabilities'!F247="C_36","r0511 - o/w capital instruments/share capital",IF(AND('Intragroup liabilities'!F247="P_20",IFERROR(VLOOKUP('Intragroup liabilities'!I247,'Auxiliar 210'!$B$18:$B$20,1,FALSE),0)&lt;&gt;0),"r0210 - Liabilities towards other entities of the resolution group (BRRD art. 44/2/h)",IF(AND('Intragroup liabilities'!F247="P_21",IFERROR(VLOOKUP('Intragroup liabilities'!I247,'Auxiliar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3" s="10" t="s">
        <v>153</v>
      </c>
      <c r="G253" s="10" t="str">
        <f t="shared" si="23"/>
        <v>Rank 20 - Ranking in insolvency (master scale)</v>
      </c>
      <c r="H253" s="10" t="s">
        <v>254</v>
      </c>
      <c r="I253" s="10" t="s">
        <v>30</v>
      </c>
      <c r="J253" s="10" t="s">
        <v>164</v>
      </c>
      <c r="K253" s="10" t="s">
        <v>155</v>
      </c>
      <c r="L253" s="10" t="str">
        <f t="shared" si="24"/>
        <v>Sister</v>
      </c>
      <c r="M253" s="10" t="str">
        <f>IF(OR('Intragroup liabilities'!W247="x",'Intragroup liabilities'!W247="E"),"true","false")</f>
        <v>true</v>
      </c>
      <c r="N253" s="10" t="s">
        <v>470</v>
      </c>
      <c r="O253" s="10" t="s">
        <v>471</v>
      </c>
      <c r="P253" s="11">
        <v>533116.64</v>
      </c>
      <c r="Q253" s="11">
        <f>IF('Intragroup liabilities'!E247="",0,'Intragroup liabilities'!E247)</f>
        <v>713.18</v>
      </c>
      <c r="R253" s="10" t="str">
        <f>+IF('Intragroup liabilities'!C247="EURO","Euro",IF('Intragroup liabilities'!C247="LIBRA INGLESA"," US Dollar",""))</f>
        <v>Euro</v>
      </c>
      <c r="S253" s="10" t="str">
        <f>IF(OR('Intragroup liabilities'!F247="P_20",'Intragroup liabilities'!F247="P_21"),'Intragroup liabilities'!M247,CONCATENATE(RIGHT('Intragroup liabilities'!T247,4),"-",LEFT(RIGHT('Intragroup liabilities'!T247,7),2),"-",LEFT('Intragroup liabilities'!T247,2)))</f>
        <v>--</v>
      </c>
      <c r="T253" s="20" t="str">
        <f t="shared" si="25"/>
        <v/>
      </c>
      <c r="U253" s="20" t="str">
        <f>IF(OR('Intragroup liabilities'!F247="P_20",'Intragroup liabilities'!F247="P_21"),'T 03.01'!T253,CONCATENATE(RIGHT('Intragroup liabilities'!U247,4),"-",LEFT(RIGHT('Intragroup liabilities'!U247,7),2),"-",LEFT('Intragroup liabilities'!U247,2)))</f>
        <v>--</v>
      </c>
      <c r="V253" s="10" t="str">
        <f t="shared" si="26"/>
        <v>Secured</v>
      </c>
      <c r="W253" s="10">
        <v>0</v>
      </c>
      <c r="X253" s="10" t="s">
        <v>83</v>
      </c>
      <c r="Y253" s="10" t="str">
        <f t="shared" si="27"/>
        <v>Non-structured/Vanilla</v>
      </c>
      <c r="Z253" s="10"/>
      <c r="AA253" s="10" t="str">
        <f>IF('Intragroup liabilities'!Q247="GF2","Grandfathered T2",IF('Intragroup liabilities'!Q247="CET1","CET1","No"))</f>
        <v>No</v>
      </c>
      <c r="AB253" s="10">
        <f>IF('Intragroup liabilities'!R247="",0,'Intragroup liabilities'!R247)</f>
        <v>0</v>
      </c>
      <c r="AC253"/>
    </row>
    <row r="254" spans="3:29" ht="35.25" thickBot="1" x14ac:dyDescent="0.5">
      <c r="C254" s="17">
        <f t="shared" si="22"/>
        <v>999</v>
      </c>
      <c r="D254" s="18">
        <f t="shared" si="28"/>
        <v>247</v>
      </c>
      <c r="E254" s="10" t="str">
        <f>IF(AND(I254="SANTANDER TOTTA, SGPS, SA",'Intragroup liabilities'!F248="P_22"),"r0531 - o/w (part of) subordinated liabilities recognised as own funds",IF(AND(I254="Totta Seguros - Comp. Seg. Vida, SA.",'Intragroup liabilities'!F248="P_22"),"r0350 - Structured notes",IF(AND(AA254&lt;&gt;"No",'Intragroup liabilities'!F248="P_23"),"r0531 - o/w (part of) subordinated liabilities recognised as own funds",IF(AND(AA254="No",'Intragroup liabilities'!F248="P_23"),"r0120 - Secured liabilities - collateralized part (BRRD art. 44/2/b)",IF('Intragroup liabilities'!F248="C_31","r0511 - o/w capital instruments/share capital",IF('Intragroup liabilities'!F248="C_32","r0511 - o/w capital instruments/share capital",IF('Intragroup liabilities'!F248="C_33","r0512 - o/w instruments ranking pari passu with ordinary shares",IF(OR(ISNUMBER(SEARCH("ATLANTES",I254)),ISNUMBER(SEARCH("AZOR",I254)),ISNUMBER(SEARCH("HIPOTOTTA",I254)))=TRUE,"r0120 - Secured liabilities - collateralized part (BRRD art. 44/2/b)",IF(OR('Intragroup liabilities'!F248="P_27.1",'Intragroup liabilities'!F248="P_27.2",'Intragroup liabilities'!F248="P_24"),"r0390 - Non-financial liabilities",IF('Intragroup liabilities'!F248="P_30.1","r0170 - Employee liabilities (BRRD art. 44/2/g/i)",IF('Intragroup liabilities'!F248="P_30.3","r0390 - Non-financial liabilities",IF('Intragroup liabilities'!F248="C_36","r0511 - o/w capital instruments/share capital",IF(AND('Intragroup liabilities'!F248="P_20",IFERROR(VLOOKUP('Intragroup liabilities'!I248,'Auxiliar 210'!$B$18:$B$20,1,FALSE),0)&lt;&gt;0),"r0210 - Liabilities towards other entities of the resolution group (BRRD art. 44/2/h)",IF(AND('Intragroup liabilities'!F248="P_21",IFERROR(VLOOKUP('Intragroup liabilities'!I248,'Auxiliar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4" s="10" t="s">
        <v>153</v>
      </c>
      <c r="G254" s="10" t="str">
        <f t="shared" si="23"/>
        <v>Rank 20 - Ranking in insolvency (master scale)</v>
      </c>
      <c r="H254" s="10" t="s">
        <v>1524</v>
      </c>
      <c r="I254" s="10" t="s">
        <v>30</v>
      </c>
      <c r="J254" s="10" t="s">
        <v>164</v>
      </c>
      <c r="K254" s="10" t="s">
        <v>155</v>
      </c>
      <c r="L254" s="10" t="str">
        <f t="shared" si="24"/>
        <v>Sister</v>
      </c>
      <c r="M254" s="10" t="str">
        <f>IF(OR('Intragroup liabilities'!W248="x",'Intragroup liabilities'!W248="E"),"true","false")</f>
        <v>true</v>
      </c>
      <c r="N254" s="10" t="s">
        <v>470</v>
      </c>
      <c r="O254" s="10" t="s">
        <v>471</v>
      </c>
      <c r="P254" s="11">
        <v>0</v>
      </c>
      <c r="Q254" s="11">
        <f>IF('Intragroup liabilities'!E248="",0,'Intragroup liabilities'!E248)</f>
        <v>0.61</v>
      </c>
      <c r="R254" s="10" t="str">
        <f>+IF('Intragroup liabilities'!C248="EURO","Euro",IF('Intragroup liabilities'!C248="LIBRA INGLESA"," US Dollar",""))</f>
        <v>Euro</v>
      </c>
      <c r="S254" s="10" t="str">
        <f>IF(OR('Intragroup liabilities'!F248="P_20",'Intragroup liabilities'!F248="P_21"),'Intragroup liabilities'!M248,CONCATENATE(RIGHT('Intragroup liabilities'!T248,4),"-",LEFT(RIGHT('Intragroup liabilities'!T248,7),2),"-",LEFT('Intragroup liabilities'!T248,2)))</f>
        <v>--</v>
      </c>
      <c r="T254" s="20" t="str">
        <f t="shared" si="25"/>
        <v/>
      </c>
      <c r="U254" s="20" t="str">
        <f>IF(OR('Intragroup liabilities'!F248="P_20",'Intragroup liabilities'!F248="P_21"),'T 03.01'!T254,CONCATENATE(RIGHT('Intragroup liabilities'!U248,4),"-",LEFT(RIGHT('Intragroup liabilities'!U248,7),2),"-",LEFT('Intragroup liabilities'!U248,2)))</f>
        <v>--</v>
      </c>
      <c r="V254" s="10" t="str">
        <f t="shared" si="26"/>
        <v>Secured</v>
      </c>
      <c r="W254" s="10">
        <v>0</v>
      </c>
      <c r="X254" s="10" t="s">
        <v>83</v>
      </c>
      <c r="Y254" s="10" t="str">
        <f t="shared" si="27"/>
        <v>Non-structured/Vanilla</v>
      </c>
      <c r="Z254" s="10"/>
      <c r="AA254" s="10" t="str">
        <f>IF('Intragroup liabilities'!Q248="GF2","Grandfathered T2",IF('Intragroup liabilities'!Q248="CET1","CET1","No"))</f>
        <v>No</v>
      </c>
      <c r="AB254" s="10">
        <f>IF('Intragroup liabilities'!R248="",0,'Intragroup liabilities'!R248)</f>
        <v>0</v>
      </c>
      <c r="AC254"/>
    </row>
    <row r="255" spans="3:29" ht="35.25" thickBot="1" x14ac:dyDescent="0.5">
      <c r="C255" s="17">
        <f t="shared" si="22"/>
        <v>999</v>
      </c>
      <c r="D255" s="18">
        <f t="shared" si="28"/>
        <v>248</v>
      </c>
      <c r="E255" s="10" t="str">
        <f>IF(AND(I255="SANTANDER TOTTA, SGPS, SA",'Intragroup liabilities'!F249="P_22"),"r0531 - o/w (part of) subordinated liabilities recognised as own funds",IF(AND(I255="Totta Seguros - Comp. Seg. Vida, SA.",'Intragroup liabilities'!F249="P_22"),"r0350 - Structured notes",IF(AND(AA255&lt;&gt;"No",'Intragroup liabilities'!F249="P_23"),"r0531 - o/w (part of) subordinated liabilities recognised as own funds",IF(AND(AA255="No",'Intragroup liabilities'!F249="P_23"),"r0120 - Secured liabilities - collateralized part (BRRD art. 44/2/b)",IF('Intragroup liabilities'!F249="C_31","r0511 - o/w capital instruments/share capital",IF('Intragroup liabilities'!F249="C_32","r0511 - o/w capital instruments/share capital",IF('Intragroup liabilities'!F249="C_33","r0512 - o/w instruments ranking pari passu with ordinary shares",IF(OR(ISNUMBER(SEARCH("ATLANTES",I255)),ISNUMBER(SEARCH("AZOR",I255)),ISNUMBER(SEARCH("HIPOTOTTA",I255)))=TRUE,"r0120 - Secured liabilities - collateralized part (BRRD art. 44/2/b)",IF(OR('Intragroup liabilities'!F249="P_27.1",'Intragroup liabilities'!F249="P_27.2",'Intragroup liabilities'!F249="P_24"),"r0390 - Non-financial liabilities",IF('Intragroup liabilities'!F249="P_30.1","r0170 - Employee liabilities (BRRD art. 44/2/g/i)",IF('Intragroup liabilities'!F249="P_30.3","r0390 - Non-financial liabilities",IF('Intragroup liabilities'!F249="C_36","r0511 - o/w capital instruments/share capital",IF(AND('Intragroup liabilities'!F249="P_20",IFERROR(VLOOKUP('Intragroup liabilities'!I249,'Auxiliar 210'!$B$18:$B$20,1,FALSE),0)&lt;&gt;0),"r0210 - Liabilities towards other entities of the resolution group (BRRD art. 44/2/h)",IF(AND('Intragroup liabilities'!F249="P_21",IFERROR(VLOOKUP('Intragroup liabilities'!I249,'Auxiliar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5" s="10" t="s">
        <v>153</v>
      </c>
      <c r="G255" s="10" t="str">
        <f t="shared" si="23"/>
        <v>Rank 20 - Ranking in insolvency (master scale)</v>
      </c>
      <c r="H255" s="10" t="s">
        <v>314</v>
      </c>
      <c r="I255" s="10" t="s">
        <v>74</v>
      </c>
      <c r="J255" s="10" t="s">
        <v>170</v>
      </c>
      <c r="K255" s="10" t="s">
        <v>155</v>
      </c>
      <c r="L255" s="10" t="str">
        <f t="shared" si="24"/>
        <v>Sister</v>
      </c>
      <c r="M255" s="10" t="str">
        <f>IF(OR('Intragroup liabilities'!W249="x",'Intragroup liabilities'!W249="E"),"true","false")</f>
        <v>true</v>
      </c>
      <c r="N255" s="10" t="s">
        <v>470</v>
      </c>
      <c r="O255" s="10" t="s">
        <v>471</v>
      </c>
      <c r="P255" s="11">
        <v>67691</v>
      </c>
      <c r="Q255" s="11">
        <f>IF('Intragroup liabilities'!E249="",0,'Intragroup liabilities'!E249)</f>
        <v>90.81</v>
      </c>
      <c r="R255" s="10" t="str">
        <f>+IF('Intragroup liabilities'!C249="EURO","Euro",IF('Intragroup liabilities'!C249="LIBRA INGLESA"," US Dollar",""))</f>
        <v>Euro</v>
      </c>
      <c r="S255" s="10" t="str">
        <f>IF(OR('Intragroup liabilities'!F249="P_20",'Intragroup liabilities'!F249="P_21"),'Intragroup liabilities'!M249,CONCATENATE(RIGHT('Intragroup liabilities'!T249,4),"-",LEFT(RIGHT('Intragroup liabilities'!T249,7),2),"-",LEFT('Intragroup liabilities'!T249,2)))</f>
        <v>--</v>
      </c>
      <c r="T255" s="20" t="str">
        <f t="shared" si="25"/>
        <v/>
      </c>
      <c r="U255" s="20" t="str">
        <f>IF(OR('Intragroup liabilities'!F249="P_20",'Intragroup liabilities'!F249="P_21"),'T 03.01'!T255,CONCATENATE(RIGHT('Intragroup liabilities'!U249,4),"-",LEFT(RIGHT('Intragroup liabilities'!U249,7),2),"-",LEFT('Intragroup liabilities'!U249,2)))</f>
        <v>--</v>
      </c>
      <c r="V255" s="10" t="str">
        <f t="shared" si="26"/>
        <v>Secured</v>
      </c>
      <c r="W255" s="10">
        <v>0</v>
      </c>
      <c r="X255" s="10" t="s">
        <v>83</v>
      </c>
      <c r="Y255" s="10" t="str">
        <f t="shared" si="27"/>
        <v>Non-structured/Vanilla</v>
      </c>
      <c r="Z255" s="10"/>
      <c r="AA255" s="10" t="str">
        <f>IF('Intragroup liabilities'!Q249="GF2","Grandfathered T2",IF('Intragroup liabilities'!Q249="CET1","CET1","No"))</f>
        <v>No</v>
      </c>
      <c r="AB255" s="10">
        <f>IF('Intragroup liabilities'!R249="",0,'Intragroup liabilities'!R249)</f>
        <v>0</v>
      </c>
      <c r="AC255"/>
    </row>
    <row r="256" spans="3:29" ht="35.25" thickBot="1" x14ac:dyDescent="0.5">
      <c r="C256" s="17">
        <f t="shared" si="22"/>
        <v>999</v>
      </c>
      <c r="D256" s="18">
        <f t="shared" si="28"/>
        <v>249</v>
      </c>
      <c r="E256" s="10" t="str">
        <f>IF(AND(I256="SANTANDER TOTTA, SGPS, SA",'Intragroup liabilities'!F250="P_22"),"r0531 - o/w (part of) subordinated liabilities recognised as own funds",IF(AND(I256="Totta Seguros - Comp. Seg. Vida, SA.",'Intragroup liabilities'!F250="P_22"),"r0350 - Structured notes",IF(AND(AA256&lt;&gt;"No",'Intragroup liabilities'!F250="P_23"),"r0531 - o/w (part of) subordinated liabilities recognised as own funds",IF(AND(AA256="No",'Intragroup liabilities'!F250="P_23"),"r0120 - Secured liabilities - collateralized part (BRRD art. 44/2/b)",IF('Intragroup liabilities'!F250="C_31","r0511 - o/w capital instruments/share capital",IF('Intragroup liabilities'!F250="C_32","r0511 - o/w capital instruments/share capital",IF('Intragroup liabilities'!F250="C_33","r0512 - o/w instruments ranking pari passu with ordinary shares",IF(OR(ISNUMBER(SEARCH("ATLANTES",I256)),ISNUMBER(SEARCH("AZOR",I256)),ISNUMBER(SEARCH("HIPOTOTTA",I256)))=TRUE,"r0120 - Secured liabilities - collateralized part (BRRD art. 44/2/b)",IF(OR('Intragroup liabilities'!F250="P_27.1",'Intragroup liabilities'!F250="P_27.2",'Intragroup liabilities'!F250="P_24"),"r0390 - Non-financial liabilities",IF('Intragroup liabilities'!F250="P_30.1","r0170 - Employee liabilities (BRRD art. 44/2/g/i)",IF('Intragroup liabilities'!F250="P_30.3","r0390 - Non-financial liabilities",IF('Intragroup liabilities'!F250="C_36","r0511 - o/w capital instruments/share capital",IF(AND('Intragroup liabilities'!F250="P_20",IFERROR(VLOOKUP('Intragroup liabilities'!I250,'Auxiliar 210'!$B$18:$B$20,1,FALSE),0)&lt;&gt;0),"r0210 - Liabilities towards other entities of the resolution group (BRRD art. 44/2/h)",IF(AND('Intragroup liabilities'!F250="P_21",IFERROR(VLOOKUP('Intragroup liabilities'!I250,'Auxiliar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6" s="10" t="s">
        <v>153</v>
      </c>
      <c r="G256" s="10" t="str">
        <f t="shared" si="23"/>
        <v>Rank 20 - Ranking in insolvency (master scale)</v>
      </c>
      <c r="H256" s="10" t="s">
        <v>1454</v>
      </c>
      <c r="I256" s="10" t="s">
        <v>30</v>
      </c>
      <c r="J256" s="10" t="s">
        <v>164</v>
      </c>
      <c r="K256" s="10" t="s">
        <v>155</v>
      </c>
      <c r="L256" s="10" t="str">
        <f t="shared" si="24"/>
        <v>Sister</v>
      </c>
      <c r="M256" s="10" t="str">
        <f>IF(OR('Intragroup liabilities'!W250="x",'Intragroup liabilities'!W250="E"),"true","false")</f>
        <v>true</v>
      </c>
      <c r="N256" s="10" t="s">
        <v>470</v>
      </c>
      <c r="O256" s="10" t="s">
        <v>471</v>
      </c>
      <c r="P256" s="11">
        <v>47.9</v>
      </c>
      <c r="Q256" s="11">
        <f>IF('Intragroup liabilities'!E250="",0,'Intragroup liabilities'!E250)</f>
        <v>0</v>
      </c>
      <c r="R256" s="10" t="str">
        <f>+IF('Intragroup liabilities'!C250="EURO","Euro",IF('Intragroup liabilities'!C250="LIBRA INGLESA"," US Dollar",""))</f>
        <v>Euro</v>
      </c>
      <c r="S256" s="10" t="str">
        <f>IF(OR('Intragroup liabilities'!F250="P_20",'Intragroup liabilities'!F250="P_21"),'Intragroup liabilities'!M250,CONCATENATE(RIGHT('Intragroup liabilities'!T250,4),"-",LEFT(RIGHT('Intragroup liabilities'!T250,7),2),"-",LEFT('Intragroup liabilities'!T250,2)))</f>
        <v>--</v>
      </c>
      <c r="T256" s="20" t="str">
        <f t="shared" si="25"/>
        <v/>
      </c>
      <c r="U256" s="20" t="str">
        <f>IF(OR('Intragroup liabilities'!F250="P_20",'Intragroup liabilities'!F250="P_21"),'T 03.01'!T256,CONCATENATE(RIGHT('Intragroup liabilities'!U250,4),"-",LEFT(RIGHT('Intragroup liabilities'!U250,7),2),"-",LEFT('Intragroup liabilities'!U250,2)))</f>
        <v>--</v>
      </c>
      <c r="V256" s="10" t="str">
        <f t="shared" si="26"/>
        <v>Secured</v>
      </c>
      <c r="W256" s="10">
        <v>0</v>
      </c>
      <c r="X256" s="10" t="s">
        <v>83</v>
      </c>
      <c r="Y256" s="10" t="str">
        <f t="shared" si="27"/>
        <v>Non-structured/Vanilla</v>
      </c>
      <c r="Z256" s="10"/>
      <c r="AA256" s="10" t="str">
        <f>IF('Intragroup liabilities'!Q250="GF2","Grandfathered T2",IF('Intragroup liabilities'!Q250="CET1","CET1","No"))</f>
        <v>No</v>
      </c>
      <c r="AB256" s="10">
        <f>IF('Intragroup liabilities'!R250="",0,'Intragroup liabilities'!R250)</f>
        <v>0</v>
      </c>
      <c r="AC256"/>
    </row>
    <row r="257" spans="3:29" ht="35.25" thickBot="1" x14ac:dyDescent="0.5">
      <c r="C257" s="17">
        <f t="shared" si="22"/>
        <v>999</v>
      </c>
      <c r="D257" s="18">
        <f t="shared" si="28"/>
        <v>250</v>
      </c>
      <c r="E257" s="10" t="str">
        <f>IF(AND(I257="SANTANDER TOTTA, SGPS, SA",'Intragroup liabilities'!F251="P_22"),"r0531 - o/w (part of) subordinated liabilities recognised as own funds",IF(AND(I257="Totta Seguros - Comp. Seg. Vida, SA.",'Intragroup liabilities'!F251="P_22"),"r0350 - Structured notes",IF(AND(AA257&lt;&gt;"No",'Intragroup liabilities'!F251="P_23"),"r0531 - o/w (part of) subordinated liabilities recognised as own funds",IF(AND(AA257="No",'Intragroup liabilities'!F251="P_23"),"r0120 - Secured liabilities - collateralized part (BRRD art. 44/2/b)",IF('Intragroup liabilities'!F251="C_31","r0511 - o/w capital instruments/share capital",IF('Intragroup liabilities'!F251="C_32","r0511 - o/w capital instruments/share capital",IF('Intragroup liabilities'!F251="C_33","r0512 - o/w instruments ranking pari passu with ordinary shares",IF(OR(ISNUMBER(SEARCH("ATLANTES",I257)),ISNUMBER(SEARCH("AZOR",I257)),ISNUMBER(SEARCH("HIPOTOTTA",I257)))=TRUE,"r0120 - Secured liabilities - collateralized part (BRRD art. 44/2/b)",IF(OR('Intragroup liabilities'!F251="P_27.1",'Intragroup liabilities'!F251="P_27.2",'Intragroup liabilities'!F251="P_24"),"r0390 - Non-financial liabilities",IF('Intragroup liabilities'!F251="P_30.1","r0170 - Employee liabilities (BRRD art. 44/2/g/i)",IF('Intragroup liabilities'!F251="P_30.3","r0390 - Non-financial liabilities",IF('Intragroup liabilities'!F251="C_36","r0511 - o/w capital instruments/share capital",IF(AND('Intragroup liabilities'!F251="P_20",IFERROR(VLOOKUP('Intragroup liabilities'!I251,'Auxiliar 210'!$B$18:$B$20,1,FALSE),0)&lt;&gt;0),"r0210 - Liabilities towards other entities of the resolution group (BRRD art. 44/2/h)",IF(AND('Intragroup liabilities'!F251="P_21",IFERROR(VLOOKUP('Intragroup liabilities'!I251,'Auxiliar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7" s="10" t="s">
        <v>153</v>
      </c>
      <c r="G257" s="10" t="str">
        <f t="shared" si="23"/>
        <v>Rank 20 - Ranking in insolvency (master scale)</v>
      </c>
      <c r="H257" s="10" t="s">
        <v>1525</v>
      </c>
      <c r="I257" s="10" t="s">
        <v>30</v>
      </c>
      <c r="J257" s="10" t="s">
        <v>164</v>
      </c>
      <c r="K257" s="10" t="s">
        <v>155</v>
      </c>
      <c r="L257" s="10" t="str">
        <f t="shared" si="24"/>
        <v>Sister</v>
      </c>
      <c r="M257" s="10" t="str">
        <f>IF(OR('Intragroup liabilities'!W251="x",'Intragroup liabilities'!W251="E"),"true","false")</f>
        <v>true</v>
      </c>
      <c r="N257" s="10" t="s">
        <v>470</v>
      </c>
      <c r="O257" s="10" t="s">
        <v>471</v>
      </c>
      <c r="P257" s="11">
        <v>0</v>
      </c>
      <c r="Q257" s="11">
        <f>IF('Intragroup liabilities'!E251="",0,'Intragroup liabilities'!E251)</f>
        <v>18.05</v>
      </c>
      <c r="R257" s="10" t="str">
        <f>+IF('Intragroup liabilities'!C251="EURO","Euro",IF('Intragroup liabilities'!C251="LIBRA INGLESA"," US Dollar",""))</f>
        <v>Euro</v>
      </c>
      <c r="S257" s="10" t="str">
        <f>IF(OR('Intragroup liabilities'!F251="P_20",'Intragroup liabilities'!F251="P_21"),'Intragroup liabilities'!M251,CONCATENATE(RIGHT('Intragroup liabilities'!T251,4),"-",LEFT(RIGHT('Intragroup liabilities'!T251,7),2),"-",LEFT('Intragroup liabilities'!T251,2)))</f>
        <v>--</v>
      </c>
      <c r="T257" s="20" t="str">
        <f t="shared" si="25"/>
        <v/>
      </c>
      <c r="U257" s="20" t="str">
        <f>IF(OR('Intragroup liabilities'!F251="P_20",'Intragroup liabilities'!F251="P_21"),'T 03.01'!T257,CONCATENATE(RIGHT('Intragroup liabilities'!U251,4),"-",LEFT(RIGHT('Intragroup liabilities'!U251,7),2),"-",LEFT('Intragroup liabilities'!U251,2)))</f>
        <v>--</v>
      </c>
      <c r="V257" s="10" t="str">
        <f t="shared" si="26"/>
        <v>Secured</v>
      </c>
      <c r="W257" s="10">
        <v>0</v>
      </c>
      <c r="X257" s="10" t="s">
        <v>83</v>
      </c>
      <c r="Y257" s="10" t="str">
        <f t="shared" si="27"/>
        <v>Non-structured/Vanilla</v>
      </c>
      <c r="Z257" s="10"/>
      <c r="AA257" s="10" t="str">
        <f>IF('Intragroup liabilities'!Q251="GF2","Grandfathered T2",IF('Intragroup liabilities'!Q251="CET1","CET1","No"))</f>
        <v>No</v>
      </c>
      <c r="AB257" s="10">
        <f>IF('Intragroup liabilities'!R251="",0,'Intragroup liabilities'!R251)</f>
        <v>0</v>
      </c>
      <c r="AC257"/>
    </row>
    <row r="258" spans="3:29" ht="35.25" thickBot="1" x14ac:dyDescent="0.5">
      <c r="C258" s="17">
        <f t="shared" si="22"/>
        <v>999</v>
      </c>
      <c r="D258" s="18">
        <f t="shared" si="28"/>
        <v>251</v>
      </c>
      <c r="E258" s="10" t="str">
        <f>IF(AND(I258="SANTANDER TOTTA, SGPS, SA",'Intragroup liabilities'!F252="P_22"),"r0531 - o/w (part of) subordinated liabilities recognised as own funds",IF(AND(I258="Totta Seguros - Comp. Seg. Vida, SA.",'Intragroup liabilities'!F252="P_22"),"r0350 - Structured notes",IF(AND(AA258&lt;&gt;"No",'Intragroup liabilities'!F252="P_23"),"r0531 - o/w (part of) subordinated liabilities recognised as own funds",IF(AND(AA258="No",'Intragroup liabilities'!F252="P_23"),"r0120 - Secured liabilities - collateralized part (BRRD art. 44/2/b)",IF('Intragroup liabilities'!F252="C_31","r0511 - o/w capital instruments/share capital",IF('Intragroup liabilities'!F252="C_32","r0511 - o/w capital instruments/share capital",IF('Intragroup liabilities'!F252="C_33","r0512 - o/w instruments ranking pari passu with ordinary shares",IF(OR(ISNUMBER(SEARCH("ATLANTES",I258)),ISNUMBER(SEARCH("AZOR",I258)),ISNUMBER(SEARCH("HIPOTOTTA",I258)))=TRUE,"r0120 - Secured liabilities - collateralized part (BRRD art. 44/2/b)",IF(OR('Intragroup liabilities'!F252="P_27.1",'Intragroup liabilities'!F252="P_27.2",'Intragroup liabilities'!F252="P_24"),"r0390 - Non-financial liabilities",IF('Intragroup liabilities'!F252="P_30.1","r0170 - Employee liabilities (BRRD art. 44/2/g/i)",IF('Intragroup liabilities'!F252="P_30.3","r0390 - Non-financial liabilities",IF('Intragroup liabilities'!F252="C_36","r0511 - o/w capital instruments/share capital",IF(AND('Intragroup liabilities'!F252="P_20",IFERROR(VLOOKUP('Intragroup liabilities'!I252,'Auxiliar 210'!$B$18:$B$20,1,FALSE),0)&lt;&gt;0),"r0210 - Liabilities towards other entities of the resolution group (BRRD art. 44/2/h)",IF(AND('Intragroup liabilities'!F252="P_21",IFERROR(VLOOKUP('Intragroup liabilities'!I252,'Auxiliar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8" s="10" t="s">
        <v>153</v>
      </c>
      <c r="G258" s="10" t="str">
        <f t="shared" si="23"/>
        <v>Rank 20 - Ranking in insolvency (master scale)</v>
      </c>
      <c r="H258" s="10" t="s">
        <v>259</v>
      </c>
      <c r="I258" s="10" t="s">
        <v>30</v>
      </c>
      <c r="J258" s="10" t="s">
        <v>164</v>
      </c>
      <c r="K258" s="10" t="s">
        <v>155</v>
      </c>
      <c r="L258" s="10" t="str">
        <f t="shared" si="24"/>
        <v>Sister</v>
      </c>
      <c r="M258" s="10" t="str">
        <f>IF(OR('Intragroup liabilities'!W252="x",'Intragroup liabilities'!W252="E"),"true","false")</f>
        <v>true</v>
      </c>
      <c r="N258" s="10" t="s">
        <v>470</v>
      </c>
      <c r="O258" s="10" t="s">
        <v>471</v>
      </c>
      <c r="P258" s="11">
        <v>2384558.19</v>
      </c>
      <c r="Q258" s="11">
        <f>IF('Intragroup liabilities'!E252="",0,'Intragroup liabilities'!E252)</f>
        <v>3253.71</v>
      </c>
      <c r="R258" s="10" t="str">
        <f>+IF('Intragroup liabilities'!C252="EURO","Euro",IF('Intragroup liabilities'!C252="LIBRA INGLESA"," US Dollar",""))</f>
        <v>Euro</v>
      </c>
      <c r="S258" s="10" t="str">
        <f>IF(OR('Intragroup liabilities'!F252="P_20",'Intragroup liabilities'!F252="P_21"),'Intragroup liabilities'!M252,CONCATENATE(RIGHT('Intragroup liabilities'!T252,4),"-",LEFT(RIGHT('Intragroup liabilities'!T252,7),2),"-",LEFT('Intragroup liabilities'!T252,2)))</f>
        <v>--</v>
      </c>
      <c r="T258" s="20" t="str">
        <f t="shared" si="25"/>
        <v/>
      </c>
      <c r="U258" s="20" t="str">
        <f>IF(OR('Intragroup liabilities'!F252="P_20",'Intragroup liabilities'!F252="P_21"),'T 03.01'!T258,CONCATENATE(RIGHT('Intragroup liabilities'!U252,4),"-",LEFT(RIGHT('Intragroup liabilities'!U252,7),2),"-",LEFT('Intragroup liabilities'!U252,2)))</f>
        <v>--</v>
      </c>
      <c r="V258" s="10" t="str">
        <f t="shared" si="26"/>
        <v>Secured</v>
      </c>
      <c r="W258" s="10">
        <v>0</v>
      </c>
      <c r="X258" s="10" t="s">
        <v>83</v>
      </c>
      <c r="Y258" s="10" t="str">
        <f t="shared" si="27"/>
        <v>Non-structured/Vanilla</v>
      </c>
      <c r="Z258" s="10"/>
      <c r="AA258" s="10" t="str">
        <f>IF('Intragroup liabilities'!Q252="GF2","Grandfathered T2",IF('Intragroup liabilities'!Q252="CET1","CET1","No"))</f>
        <v>No</v>
      </c>
      <c r="AB258" s="10">
        <f>IF('Intragroup liabilities'!R252="",0,'Intragroup liabilities'!R252)</f>
        <v>0</v>
      </c>
      <c r="AC258"/>
    </row>
    <row r="259" spans="3:29" ht="35.25" thickBot="1" x14ac:dyDescent="0.5">
      <c r="C259" s="17">
        <f t="shared" si="22"/>
        <v>999</v>
      </c>
      <c r="D259" s="18">
        <f t="shared" si="28"/>
        <v>252</v>
      </c>
      <c r="E259" s="10" t="str">
        <f>IF(AND(I259="SANTANDER TOTTA, SGPS, SA",'Intragroup liabilities'!F253="P_22"),"r0531 - o/w (part of) subordinated liabilities recognised as own funds",IF(AND(I259="Totta Seguros - Comp. Seg. Vida, SA.",'Intragroup liabilities'!F253="P_22"),"r0350 - Structured notes",IF(AND(AA259&lt;&gt;"No",'Intragroup liabilities'!F253="P_23"),"r0531 - o/w (part of) subordinated liabilities recognised as own funds",IF(AND(AA259="No",'Intragroup liabilities'!F253="P_23"),"r0120 - Secured liabilities - collateralized part (BRRD art. 44/2/b)",IF('Intragroup liabilities'!F253="C_31","r0511 - o/w capital instruments/share capital",IF('Intragroup liabilities'!F253="C_32","r0511 - o/w capital instruments/share capital",IF('Intragroup liabilities'!F253="C_33","r0512 - o/w instruments ranking pari passu with ordinary shares",IF(OR(ISNUMBER(SEARCH("ATLANTES",I259)),ISNUMBER(SEARCH("AZOR",I259)),ISNUMBER(SEARCH("HIPOTOTTA",I259)))=TRUE,"r0120 - Secured liabilities - collateralized part (BRRD art. 44/2/b)",IF(OR('Intragroup liabilities'!F253="P_27.1",'Intragroup liabilities'!F253="P_27.2",'Intragroup liabilities'!F253="P_24"),"r0390 - Non-financial liabilities",IF('Intragroup liabilities'!F253="P_30.1","r0170 - Employee liabilities (BRRD art. 44/2/g/i)",IF('Intragroup liabilities'!F253="P_30.3","r0390 - Non-financial liabilities",IF('Intragroup liabilities'!F253="C_36","r0511 - o/w capital instruments/share capital",IF(AND('Intragroup liabilities'!F253="P_20",IFERROR(VLOOKUP('Intragroup liabilities'!I253,'Auxiliar 210'!$B$18:$B$20,1,FALSE),0)&lt;&gt;0),"r0210 - Liabilities towards other entities of the resolution group (BRRD art. 44/2/h)",IF(AND('Intragroup liabilities'!F253="P_21",IFERROR(VLOOKUP('Intragroup liabilities'!I253,'Auxiliar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59" s="10" t="s">
        <v>153</v>
      </c>
      <c r="G259" s="10" t="str">
        <f t="shared" si="23"/>
        <v>Rank 20 - Ranking in insolvency (master scale)</v>
      </c>
      <c r="H259" s="10" t="s">
        <v>1526</v>
      </c>
      <c r="I259" s="10" t="s">
        <v>30</v>
      </c>
      <c r="J259" s="10" t="s">
        <v>164</v>
      </c>
      <c r="K259" s="10" t="s">
        <v>155</v>
      </c>
      <c r="L259" s="10" t="str">
        <f t="shared" si="24"/>
        <v>Sister</v>
      </c>
      <c r="M259" s="10" t="str">
        <f>IF(OR('Intragroup liabilities'!W253="x",'Intragroup liabilities'!W253="E"),"true","false")</f>
        <v>true</v>
      </c>
      <c r="N259" s="10" t="s">
        <v>470</v>
      </c>
      <c r="O259" s="10" t="s">
        <v>471</v>
      </c>
      <c r="P259" s="11">
        <v>0</v>
      </c>
      <c r="Q259" s="11">
        <f>IF('Intragroup liabilities'!E253="",0,'Intragroup liabilities'!E253)</f>
        <v>20.52</v>
      </c>
      <c r="R259" s="10" t="str">
        <f>+IF('Intragroup liabilities'!C253="EURO","Euro",IF('Intragroup liabilities'!C253="LIBRA INGLESA"," US Dollar",""))</f>
        <v>Euro</v>
      </c>
      <c r="S259" s="10" t="str">
        <f>IF(OR('Intragroup liabilities'!F253="P_20",'Intragroup liabilities'!F253="P_21"),'Intragroup liabilities'!M253,CONCATENATE(RIGHT('Intragroup liabilities'!T253,4),"-",LEFT(RIGHT('Intragroup liabilities'!T253,7),2),"-",LEFT('Intragroup liabilities'!T253,2)))</f>
        <v>--</v>
      </c>
      <c r="T259" s="20" t="str">
        <f t="shared" si="25"/>
        <v/>
      </c>
      <c r="U259" s="20" t="str">
        <f>IF(OR('Intragroup liabilities'!F253="P_20",'Intragroup liabilities'!F253="P_21"),'T 03.01'!T259,CONCATENATE(RIGHT('Intragroup liabilities'!U253,4),"-",LEFT(RIGHT('Intragroup liabilities'!U253,7),2),"-",LEFT('Intragroup liabilities'!U253,2)))</f>
        <v>--</v>
      </c>
      <c r="V259" s="10" t="str">
        <f t="shared" si="26"/>
        <v>Secured</v>
      </c>
      <c r="W259" s="10">
        <v>0</v>
      </c>
      <c r="X259" s="10" t="s">
        <v>83</v>
      </c>
      <c r="Y259" s="10" t="str">
        <f t="shared" si="27"/>
        <v>Non-structured/Vanilla</v>
      </c>
      <c r="Z259" s="10"/>
      <c r="AA259" s="10" t="str">
        <f>IF('Intragroup liabilities'!Q253="GF2","Grandfathered T2",IF('Intragroup liabilities'!Q253="CET1","CET1","No"))</f>
        <v>No</v>
      </c>
      <c r="AB259" s="10">
        <f>IF('Intragroup liabilities'!R253="",0,'Intragroup liabilities'!R253)</f>
        <v>0</v>
      </c>
      <c r="AC259"/>
    </row>
    <row r="260" spans="3:29" ht="35.25" thickBot="1" x14ac:dyDescent="0.5">
      <c r="C260" s="17">
        <f t="shared" si="22"/>
        <v>999</v>
      </c>
      <c r="D260" s="18">
        <f t="shared" si="28"/>
        <v>253</v>
      </c>
      <c r="E260" s="10" t="str">
        <f>IF(AND(I260="SANTANDER TOTTA, SGPS, SA",'Intragroup liabilities'!F254="P_22"),"r0531 - o/w (part of) subordinated liabilities recognised as own funds",IF(AND(I260="Totta Seguros - Comp. Seg. Vida, SA.",'Intragroup liabilities'!F254="P_22"),"r0350 - Structured notes",IF(AND(AA260&lt;&gt;"No",'Intragroup liabilities'!F254="P_23"),"r0531 - o/w (part of) subordinated liabilities recognised as own funds",IF(AND(AA260="No",'Intragroup liabilities'!F254="P_23"),"r0120 - Secured liabilities - collateralized part (BRRD art. 44/2/b)",IF('Intragroup liabilities'!F254="C_31","r0511 - o/w capital instruments/share capital",IF('Intragroup liabilities'!F254="C_32","r0511 - o/w capital instruments/share capital",IF('Intragroup liabilities'!F254="C_33","r0512 - o/w instruments ranking pari passu with ordinary shares",IF(OR(ISNUMBER(SEARCH("ATLANTES",I260)),ISNUMBER(SEARCH("AZOR",I260)),ISNUMBER(SEARCH("HIPOTOTTA",I260)))=TRUE,"r0120 - Secured liabilities - collateralized part (BRRD art. 44/2/b)",IF(OR('Intragroup liabilities'!F254="P_27.1",'Intragroup liabilities'!F254="P_27.2",'Intragroup liabilities'!F254="P_24"),"r0390 - Non-financial liabilities",IF('Intragroup liabilities'!F254="P_30.1","r0170 - Employee liabilities (BRRD art. 44/2/g/i)",IF('Intragroup liabilities'!F254="P_30.3","r0390 - Non-financial liabilities",IF('Intragroup liabilities'!F254="C_36","r0511 - o/w capital instruments/share capital",IF(AND('Intragroup liabilities'!F254="P_20",IFERROR(VLOOKUP('Intragroup liabilities'!I254,'Auxiliar 210'!$B$18:$B$20,1,FALSE),0)&lt;&gt;0),"r0210 - Liabilities towards other entities of the resolution group (BRRD art. 44/2/h)",IF(AND('Intragroup liabilities'!F254="P_21",IFERROR(VLOOKUP('Intragroup liabilities'!I254,'Auxiliar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0" s="10" t="s">
        <v>153</v>
      </c>
      <c r="G260" s="10" t="str">
        <f t="shared" si="23"/>
        <v>Rank 20 - Ranking in insolvency (master scale)</v>
      </c>
      <c r="H260" s="10" t="s">
        <v>261</v>
      </c>
      <c r="I260" s="10" t="s">
        <v>30</v>
      </c>
      <c r="J260" s="10" t="s">
        <v>164</v>
      </c>
      <c r="K260" s="10" t="s">
        <v>155</v>
      </c>
      <c r="L260" s="10" t="str">
        <f t="shared" si="24"/>
        <v>Sister</v>
      </c>
      <c r="M260" s="10" t="str">
        <f>IF(OR('Intragroup liabilities'!W254="x",'Intragroup liabilities'!W254="E"),"true","false")</f>
        <v>true</v>
      </c>
      <c r="N260" s="10" t="s">
        <v>470</v>
      </c>
      <c r="O260" s="10" t="s">
        <v>471</v>
      </c>
      <c r="P260" s="11">
        <v>855817.42</v>
      </c>
      <c r="Q260" s="11">
        <f>IF('Intragroup liabilities'!E254="",0,'Intragroup liabilities'!E254)</f>
        <v>902.61</v>
      </c>
      <c r="R260" s="10" t="str">
        <f>+IF('Intragroup liabilities'!C254="EURO","Euro",IF('Intragroup liabilities'!C254="LIBRA INGLESA"," US Dollar",""))</f>
        <v>Euro</v>
      </c>
      <c r="S260" s="10" t="str">
        <f>IF(OR('Intragroup liabilities'!F254="P_20",'Intragroup liabilities'!F254="P_21"),'Intragroup liabilities'!M254,CONCATENATE(RIGHT('Intragroup liabilities'!T254,4),"-",LEFT(RIGHT('Intragroup liabilities'!T254,7),2),"-",LEFT('Intragroup liabilities'!T254,2)))</f>
        <v>--</v>
      </c>
      <c r="T260" s="20" t="str">
        <f t="shared" si="25"/>
        <v/>
      </c>
      <c r="U260" s="20" t="str">
        <f>IF(OR('Intragroup liabilities'!F254="P_20",'Intragroup liabilities'!F254="P_21"),'T 03.01'!T260,CONCATENATE(RIGHT('Intragroup liabilities'!U254,4),"-",LEFT(RIGHT('Intragroup liabilities'!U254,7),2),"-",LEFT('Intragroup liabilities'!U254,2)))</f>
        <v>--</v>
      </c>
      <c r="V260" s="10" t="str">
        <f t="shared" si="26"/>
        <v>Secured</v>
      </c>
      <c r="W260" s="10">
        <v>0</v>
      </c>
      <c r="X260" s="10" t="s">
        <v>83</v>
      </c>
      <c r="Y260" s="10" t="str">
        <f t="shared" si="27"/>
        <v>Non-structured/Vanilla</v>
      </c>
      <c r="Z260" s="10"/>
      <c r="AA260" s="10" t="str">
        <f>IF('Intragroup liabilities'!Q254="GF2","Grandfathered T2",IF('Intragroup liabilities'!Q254="CET1","CET1","No"))</f>
        <v>No</v>
      </c>
      <c r="AB260" s="10">
        <f>IF('Intragroup liabilities'!R254="",0,'Intragroup liabilities'!R254)</f>
        <v>0</v>
      </c>
      <c r="AC260"/>
    </row>
    <row r="261" spans="3:29" ht="35.25" thickBot="1" x14ac:dyDescent="0.5">
      <c r="C261" s="17">
        <f t="shared" si="22"/>
        <v>999</v>
      </c>
      <c r="D261" s="18">
        <f t="shared" si="28"/>
        <v>254</v>
      </c>
      <c r="E261" s="10" t="str">
        <f>IF(AND(I261="SANTANDER TOTTA, SGPS, SA",'Intragroup liabilities'!F255="P_22"),"r0531 - o/w (part of) subordinated liabilities recognised as own funds",IF(AND(I261="Totta Seguros - Comp. Seg. Vida, SA.",'Intragroup liabilities'!F255="P_22"),"r0350 - Structured notes",IF(AND(AA261&lt;&gt;"No",'Intragroup liabilities'!F255="P_23"),"r0531 - o/w (part of) subordinated liabilities recognised as own funds",IF(AND(AA261="No",'Intragroup liabilities'!F255="P_23"),"r0120 - Secured liabilities - collateralized part (BRRD art. 44/2/b)",IF('Intragroup liabilities'!F255="C_31","r0511 - o/w capital instruments/share capital",IF('Intragroup liabilities'!F255="C_32","r0511 - o/w capital instruments/share capital",IF('Intragroup liabilities'!F255="C_33","r0512 - o/w instruments ranking pari passu with ordinary shares",IF(OR(ISNUMBER(SEARCH("ATLANTES",I261)),ISNUMBER(SEARCH("AZOR",I261)),ISNUMBER(SEARCH("HIPOTOTTA",I261)))=TRUE,"r0120 - Secured liabilities - collateralized part (BRRD art. 44/2/b)",IF(OR('Intragroup liabilities'!F255="P_27.1",'Intragroup liabilities'!F255="P_27.2",'Intragroup liabilities'!F255="P_24"),"r0390 - Non-financial liabilities",IF('Intragroup liabilities'!F255="P_30.1","r0170 - Employee liabilities (BRRD art. 44/2/g/i)",IF('Intragroup liabilities'!F255="P_30.3","r0390 - Non-financial liabilities",IF('Intragroup liabilities'!F255="C_36","r0511 - o/w capital instruments/share capital",IF(AND('Intragroup liabilities'!F255="P_20",IFERROR(VLOOKUP('Intragroup liabilities'!I255,'Auxiliar 210'!$B$18:$B$20,1,FALSE),0)&lt;&gt;0),"r0210 - Liabilities towards other entities of the resolution group (BRRD art. 44/2/h)",IF(AND('Intragroup liabilities'!F255="P_21",IFERROR(VLOOKUP('Intragroup liabilities'!I255,'Auxiliar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1" s="10" t="s">
        <v>153</v>
      </c>
      <c r="G261" s="10" t="str">
        <f t="shared" si="23"/>
        <v>Rank 20 - Ranking in insolvency (master scale)</v>
      </c>
      <c r="H261" s="10" t="s">
        <v>1527</v>
      </c>
      <c r="I261" s="10" t="s">
        <v>30</v>
      </c>
      <c r="J261" s="10" t="s">
        <v>164</v>
      </c>
      <c r="K261" s="10" t="s">
        <v>155</v>
      </c>
      <c r="L261" s="10" t="str">
        <f t="shared" si="24"/>
        <v>Sister</v>
      </c>
      <c r="M261" s="10" t="str">
        <f>IF(OR('Intragroup liabilities'!W255="x",'Intragroup liabilities'!W255="E"),"true","false")</f>
        <v>true</v>
      </c>
      <c r="N261" s="10" t="s">
        <v>470</v>
      </c>
      <c r="O261" s="10" t="s">
        <v>471</v>
      </c>
      <c r="P261" s="11">
        <v>0</v>
      </c>
      <c r="Q261" s="11">
        <f>IF('Intragroup liabilities'!E255="",0,'Intragroup liabilities'!E255)</f>
        <v>36.119999999999997</v>
      </c>
      <c r="R261" s="10" t="str">
        <f>+IF('Intragroup liabilities'!C255="EURO","Euro",IF('Intragroup liabilities'!C255="LIBRA INGLESA"," US Dollar",""))</f>
        <v>Euro</v>
      </c>
      <c r="S261" s="10" t="str">
        <f>IF(OR('Intragroup liabilities'!F255="P_20",'Intragroup liabilities'!F255="P_21"),'Intragroup liabilities'!M255,CONCATENATE(RIGHT('Intragroup liabilities'!T255,4),"-",LEFT(RIGHT('Intragroup liabilities'!T255,7),2),"-",LEFT('Intragroup liabilities'!T255,2)))</f>
        <v>--</v>
      </c>
      <c r="T261" s="20" t="str">
        <f t="shared" si="25"/>
        <v/>
      </c>
      <c r="U261" s="20" t="str">
        <f>IF(OR('Intragroup liabilities'!F255="P_20",'Intragroup liabilities'!F255="P_21"),'T 03.01'!T261,CONCATENATE(RIGHT('Intragroup liabilities'!U255,4),"-",LEFT(RIGHT('Intragroup liabilities'!U255,7),2),"-",LEFT('Intragroup liabilities'!U255,2)))</f>
        <v>--</v>
      </c>
      <c r="V261" s="10" t="str">
        <f t="shared" si="26"/>
        <v>Secured</v>
      </c>
      <c r="W261" s="10">
        <v>0</v>
      </c>
      <c r="X261" s="10" t="s">
        <v>83</v>
      </c>
      <c r="Y261" s="10" t="str">
        <f t="shared" si="27"/>
        <v>Non-structured/Vanilla</v>
      </c>
      <c r="Z261" s="10"/>
      <c r="AA261" s="10" t="str">
        <f>IF('Intragroup liabilities'!Q255="GF2","Grandfathered T2",IF('Intragroup liabilities'!Q255="CET1","CET1","No"))</f>
        <v>No</v>
      </c>
      <c r="AB261" s="10">
        <f>IF('Intragroup liabilities'!R255="",0,'Intragroup liabilities'!R255)</f>
        <v>0</v>
      </c>
      <c r="AC261"/>
    </row>
    <row r="262" spans="3:29" ht="35.25" thickBot="1" x14ac:dyDescent="0.5">
      <c r="C262" s="17">
        <f t="shared" si="22"/>
        <v>999</v>
      </c>
      <c r="D262" s="18">
        <f t="shared" si="28"/>
        <v>255</v>
      </c>
      <c r="E262" s="10" t="str">
        <f>IF(AND(I262="SANTANDER TOTTA, SGPS, SA",'Intragroup liabilities'!F256="P_22"),"r0531 - o/w (part of) subordinated liabilities recognised as own funds",IF(AND(I262="Totta Seguros - Comp. Seg. Vida, SA.",'Intragroup liabilities'!F256="P_22"),"r0350 - Structured notes",IF(AND(AA262&lt;&gt;"No",'Intragroup liabilities'!F256="P_23"),"r0531 - o/w (part of) subordinated liabilities recognised as own funds",IF(AND(AA262="No",'Intragroup liabilities'!F256="P_23"),"r0120 - Secured liabilities - collateralized part (BRRD art. 44/2/b)",IF('Intragroup liabilities'!F256="C_31","r0511 - o/w capital instruments/share capital",IF('Intragroup liabilities'!F256="C_32","r0511 - o/w capital instruments/share capital",IF('Intragroup liabilities'!F256="C_33","r0512 - o/w instruments ranking pari passu with ordinary shares",IF(OR(ISNUMBER(SEARCH("ATLANTES",I262)),ISNUMBER(SEARCH("AZOR",I262)),ISNUMBER(SEARCH("HIPOTOTTA",I262)))=TRUE,"r0120 - Secured liabilities - collateralized part (BRRD art. 44/2/b)",IF(OR('Intragroup liabilities'!F256="P_27.1",'Intragroup liabilities'!F256="P_27.2",'Intragroup liabilities'!F256="P_24"),"r0390 - Non-financial liabilities",IF('Intragroup liabilities'!F256="P_30.1","r0170 - Employee liabilities (BRRD art. 44/2/g/i)",IF('Intragroup liabilities'!F256="P_30.3","r0390 - Non-financial liabilities",IF('Intragroup liabilities'!F256="C_36","r0511 - o/w capital instruments/share capital",IF(AND('Intragroup liabilities'!F256="P_20",IFERROR(VLOOKUP('Intragroup liabilities'!I256,'Auxiliar 210'!$B$18:$B$20,1,FALSE),0)&lt;&gt;0),"r0210 - Liabilities towards other entities of the resolution group (BRRD art. 44/2/h)",IF(AND('Intragroup liabilities'!F256="P_21",IFERROR(VLOOKUP('Intragroup liabilities'!I256,'Auxiliar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2" s="10" t="s">
        <v>153</v>
      </c>
      <c r="G262" s="10" t="str">
        <f t="shared" si="23"/>
        <v>Rank 20 - Ranking in insolvency (master scale)</v>
      </c>
      <c r="H262" s="10" t="s">
        <v>265</v>
      </c>
      <c r="I262" s="10" t="s">
        <v>30</v>
      </c>
      <c r="J262" s="10" t="s">
        <v>164</v>
      </c>
      <c r="K262" s="10" t="s">
        <v>155</v>
      </c>
      <c r="L262" s="10" t="str">
        <f t="shared" si="24"/>
        <v>Sister</v>
      </c>
      <c r="M262" s="10" t="str">
        <f>IF(OR('Intragroup liabilities'!W256="x",'Intragroup liabilities'!W256="E"),"true","false")</f>
        <v>true</v>
      </c>
      <c r="N262" s="10" t="s">
        <v>470</v>
      </c>
      <c r="O262" s="10" t="s">
        <v>471</v>
      </c>
      <c r="P262" s="11">
        <v>1316475.8899999999</v>
      </c>
      <c r="Q262" s="11">
        <f>IF('Intragroup liabilities'!E256="",0,'Intragroup liabilities'!E256)</f>
        <v>2198.5</v>
      </c>
      <c r="R262" s="10" t="str">
        <f>+IF('Intragroup liabilities'!C256="EURO","Euro",IF('Intragroup liabilities'!C256="LIBRA INGLESA"," US Dollar",""))</f>
        <v>Euro</v>
      </c>
      <c r="S262" s="10" t="str">
        <f>IF(OR('Intragroup liabilities'!F256="P_20",'Intragroup liabilities'!F256="P_21"),'Intragroup liabilities'!M256,CONCATENATE(RIGHT('Intragroup liabilities'!T256,4),"-",LEFT(RIGHT('Intragroup liabilities'!T256,7),2),"-",LEFT('Intragroup liabilities'!T256,2)))</f>
        <v>--</v>
      </c>
      <c r="T262" s="20" t="str">
        <f t="shared" si="25"/>
        <v/>
      </c>
      <c r="U262" s="20" t="str">
        <f>IF(OR('Intragroup liabilities'!F256="P_20",'Intragroup liabilities'!F256="P_21"),'T 03.01'!T262,CONCATENATE(RIGHT('Intragroup liabilities'!U256,4),"-",LEFT(RIGHT('Intragroup liabilities'!U256,7),2),"-",LEFT('Intragroup liabilities'!U256,2)))</f>
        <v>--</v>
      </c>
      <c r="V262" s="10" t="str">
        <f t="shared" si="26"/>
        <v>Secured</v>
      </c>
      <c r="W262" s="10">
        <v>0</v>
      </c>
      <c r="X262" s="10" t="s">
        <v>83</v>
      </c>
      <c r="Y262" s="10" t="str">
        <f t="shared" si="27"/>
        <v>Non-structured/Vanilla</v>
      </c>
      <c r="Z262" s="10"/>
      <c r="AA262" s="10" t="str">
        <f>IF('Intragroup liabilities'!Q256="GF2","Grandfathered T2",IF('Intragroup liabilities'!Q256="CET1","CET1","No"))</f>
        <v>No</v>
      </c>
      <c r="AB262" s="10">
        <f>IF('Intragroup liabilities'!R256="",0,'Intragroup liabilities'!R256)</f>
        <v>0</v>
      </c>
      <c r="AC262"/>
    </row>
    <row r="263" spans="3:29" ht="35.25" thickBot="1" x14ac:dyDescent="0.5">
      <c r="C263" s="17">
        <f t="shared" si="22"/>
        <v>999</v>
      </c>
      <c r="D263" s="18">
        <f t="shared" si="28"/>
        <v>256</v>
      </c>
      <c r="E263" s="10" t="str">
        <f>IF(AND(I263="SANTANDER TOTTA, SGPS, SA",'Intragroup liabilities'!F257="P_22"),"r0531 - o/w (part of) subordinated liabilities recognised as own funds",IF(AND(I263="Totta Seguros - Comp. Seg. Vida, SA.",'Intragroup liabilities'!F257="P_22"),"r0350 - Structured notes",IF(AND(AA263&lt;&gt;"No",'Intragroup liabilities'!F257="P_23"),"r0531 - o/w (part of) subordinated liabilities recognised as own funds",IF(AND(AA263="No",'Intragroup liabilities'!F257="P_23"),"r0120 - Secured liabilities - collateralized part (BRRD art. 44/2/b)",IF('Intragroup liabilities'!F257="C_31","r0511 - o/w capital instruments/share capital",IF('Intragroup liabilities'!F257="C_32","r0511 - o/w capital instruments/share capital",IF('Intragroup liabilities'!F257="C_33","r0512 - o/w instruments ranking pari passu with ordinary shares",IF(OR(ISNUMBER(SEARCH("ATLANTES",I263)),ISNUMBER(SEARCH("AZOR",I263)),ISNUMBER(SEARCH("HIPOTOTTA",I263)))=TRUE,"r0120 - Secured liabilities - collateralized part (BRRD art. 44/2/b)",IF(OR('Intragroup liabilities'!F257="P_27.1",'Intragroup liabilities'!F257="P_27.2",'Intragroup liabilities'!F257="P_24"),"r0390 - Non-financial liabilities",IF('Intragroup liabilities'!F257="P_30.1","r0170 - Employee liabilities (BRRD art. 44/2/g/i)",IF('Intragroup liabilities'!F257="P_30.3","r0390 - Non-financial liabilities",IF('Intragroup liabilities'!F257="C_36","r0511 - o/w capital instruments/share capital",IF(AND('Intragroup liabilities'!F257="P_20",IFERROR(VLOOKUP('Intragroup liabilities'!I257,'Auxiliar 210'!$B$18:$B$20,1,FALSE),0)&lt;&gt;0),"r0210 - Liabilities towards other entities of the resolution group (BRRD art. 44/2/h)",IF(AND('Intragroup liabilities'!F257="P_21",IFERROR(VLOOKUP('Intragroup liabilities'!I257,'Auxiliar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3" s="10" t="s">
        <v>153</v>
      </c>
      <c r="G263" s="10" t="str">
        <f t="shared" si="23"/>
        <v>Rank 20 - Ranking in insolvency (master scale)</v>
      </c>
      <c r="H263" s="10" t="s">
        <v>1528</v>
      </c>
      <c r="I263" s="10" t="s">
        <v>30</v>
      </c>
      <c r="J263" s="10" t="s">
        <v>164</v>
      </c>
      <c r="K263" s="10" t="s">
        <v>155</v>
      </c>
      <c r="L263" s="10" t="str">
        <f t="shared" si="24"/>
        <v>Sister</v>
      </c>
      <c r="M263" s="10" t="str">
        <f>IF(OR('Intragroup liabilities'!W257="x",'Intragroup liabilities'!W257="E"),"true","false")</f>
        <v>true</v>
      </c>
      <c r="N263" s="10" t="s">
        <v>470</v>
      </c>
      <c r="O263" s="10" t="s">
        <v>471</v>
      </c>
      <c r="P263" s="11">
        <v>0</v>
      </c>
      <c r="Q263" s="11">
        <f>IF('Intragroup liabilities'!E257="",0,'Intragroup liabilities'!E257)</f>
        <v>1.63</v>
      </c>
      <c r="R263" s="10" t="str">
        <f>+IF('Intragroup liabilities'!C257="EURO","Euro",IF('Intragroup liabilities'!C257="LIBRA INGLESA"," US Dollar",""))</f>
        <v>Euro</v>
      </c>
      <c r="S263" s="10" t="str">
        <f>IF(OR('Intragroup liabilities'!F257="P_20",'Intragroup liabilities'!F257="P_21"),'Intragroup liabilities'!M257,CONCATENATE(RIGHT('Intragroup liabilities'!T257,4),"-",LEFT(RIGHT('Intragroup liabilities'!T257,7),2),"-",LEFT('Intragroup liabilities'!T257,2)))</f>
        <v>--</v>
      </c>
      <c r="T263" s="20" t="str">
        <f t="shared" si="25"/>
        <v/>
      </c>
      <c r="U263" s="20" t="str">
        <f>IF(OR('Intragroup liabilities'!F257="P_20",'Intragroup liabilities'!F257="P_21"),'T 03.01'!T263,CONCATENATE(RIGHT('Intragroup liabilities'!U257,4),"-",LEFT(RIGHT('Intragroup liabilities'!U257,7),2),"-",LEFT('Intragroup liabilities'!U257,2)))</f>
        <v>--</v>
      </c>
      <c r="V263" s="10" t="str">
        <f t="shared" si="26"/>
        <v>Secured</v>
      </c>
      <c r="W263" s="10">
        <v>0</v>
      </c>
      <c r="X263" s="10" t="s">
        <v>83</v>
      </c>
      <c r="Y263" s="10" t="str">
        <f t="shared" si="27"/>
        <v>Non-structured/Vanilla</v>
      </c>
      <c r="Z263" s="10"/>
      <c r="AA263" s="10" t="str">
        <f>IF('Intragroup liabilities'!Q257="GF2","Grandfathered T2",IF('Intragroup liabilities'!Q257="CET1","CET1","No"))</f>
        <v>No</v>
      </c>
      <c r="AB263" s="10">
        <f>IF('Intragroup liabilities'!R257="",0,'Intragroup liabilities'!R257)</f>
        <v>0</v>
      </c>
      <c r="AC263"/>
    </row>
    <row r="264" spans="3:29" ht="35.25" thickBot="1" x14ac:dyDescent="0.5">
      <c r="C264" s="17">
        <f t="shared" si="22"/>
        <v>999</v>
      </c>
      <c r="D264" s="18">
        <f t="shared" si="28"/>
        <v>257</v>
      </c>
      <c r="E264" s="10" t="str">
        <f>IF(AND(I264="SANTANDER TOTTA, SGPS, SA",'Intragroup liabilities'!F258="P_22"),"r0531 - o/w (part of) subordinated liabilities recognised as own funds",IF(AND(I264="Totta Seguros - Comp. Seg. Vida, SA.",'Intragroup liabilities'!F258="P_22"),"r0350 - Structured notes",IF(AND(AA264&lt;&gt;"No",'Intragroup liabilities'!F258="P_23"),"r0531 - o/w (part of) subordinated liabilities recognised as own funds",IF(AND(AA264="No",'Intragroup liabilities'!F258="P_23"),"r0120 - Secured liabilities - collateralized part (BRRD art. 44/2/b)",IF('Intragroup liabilities'!F258="C_31","r0511 - o/w capital instruments/share capital",IF('Intragroup liabilities'!F258="C_32","r0511 - o/w capital instruments/share capital",IF('Intragroup liabilities'!F258="C_33","r0512 - o/w instruments ranking pari passu with ordinary shares",IF(OR(ISNUMBER(SEARCH("ATLANTES",I264)),ISNUMBER(SEARCH("AZOR",I264)),ISNUMBER(SEARCH("HIPOTOTTA",I264)))=TRUE,"r0120 - Secured liabilities - collateralized part (BRRD art. 44/2/b)",IF(OR('Intragroup liabilities'!F258="P_27.1",'Intragroup liabilities'!F258="P_27.2",'Intragroup liabilities'!F258="P_24"),"r0390 - Non-financial liabilities",IF('Intragroup liabilities'!F258="P_30.1","r0170 - Employee liabilities (BRRD art. 44/2/g/i)",IF('Intragroup liabilities'!F258="P_30.3","r0390 - Non-financial liabilities",IF('Intragroup liabilities'!F258="C_36","r0511 - o/w capital instruments/share capital",IF(AND('Intragroup liabilities'!F258="P_20",IFERROR(VLOOKUP('Intragroup liabilities'!I258,'Auxiliar 210'!$B$18:$B$20,1,FALSE),0)&lt;&gt;0),"r0210 - Liabilities towards other entities of the resolution group (BRRD art. 44/2/h)",IF(AND('Intragroup liabilities'!F258="P_21",IFERROR(VLOOKUP('Intragroup liabilities'!I258,'Auxiliar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4" s="10" t="s">
        <v>153</v>
      </c>
      <c r="G264" s="10" t="str">
        <f t="shared" si="23"/>
        <v>Rank 20 - Ranking in insolvency (master scale)</v>
      </c>
      <c r="H264" s="10" t="s">
        <v>268</v>
      </c>
      <c r="I264" s="10" t="s">
        <v>30</v>
      </c>
      <c r="J264" s="10" t="s">
        <v>164</v>
      </c>
      <c r="K264" s="10" t="s">
        <v>155</v>
      </c>
      <c r="L264" s="10" t="str">
        <f t="shared" si="24"/>
        <v>Sister</v>
      </c>
      <c r="M264" s="10" t="str">
        <f>IF(OR('Intragroup liabilities'!W258="x",'Intragroup liabilities'!W258="E"),"true","false")</f>
        <v>true</v>
      </c>
      <c r="N264" s="10" t="s">
        <v>470</v>
      </c>
      <c r="O264" s="10" t="s">
        <v>471</v>
      </c>
      <c r="P264" s="11">
        <v>440583.97</v>
      </c>
      <c r="Q264" s="11">
        <f>IF('Intragroup liabilities'!E258="",0,'Intragroup liabilities'!E258)</f>
        <v>788.45</v>
      </c>
      <c r="R264" s="10" t="str">
        <f>+IF('Intragroup liabilities'!C258="EURO","Euro",IF('Intragroup liabilities'!C258="LIBRA INGLESA"," US Dollar",""))</f>
        <v>Euro</v>
      </c>
      <c r="S264" s="10" t="str">
        <f>IF(OR('Intragroup liabilities'!F258="P_20",'Intragroup liabilities'!F258="P_21"),'Intragroup liabilities'!M258,CONCATENATE(RIGHT('Intragroup liabilities'!T258,4),"-",LEFT(RIGHT('Intragroup liabilities'!T258,7),2),"-",LEFT('Intragroup liabilities'!T258,2)))</f>
        <v>--</v>
      </c>
      <c r="T264" s="20" t="str">
        <f t="shared" si="25"/>
        <v/>
      </c>
      <c r="U264" s="20" t="str">
        <f>IF(OR('Intragroup liabilities'!F258="P_20",'Intragroup liabilities'!F258="P_21"),'T 03.01'!T264,CONCATENATE(RIGHT('Intragroup liabilities'!U258,4),"-",LEFT(RIGHT('Intragroup liabilities'!U258,7),2),"-",LEFT('Intragroup liabilities'!U258,2)))</f>
        <v>--</v>
      </c>
      <c r="V264" s="10" t="str">
        <f t="shared" si="26"/>
        <v>Secured</v>
      </c>
      <c r="W264" s="10">
        <v>0</v>
      </c>
      <c r="X264" s="10" t="s">
        <v>83</v>
      </c>
      <c r="Y264" s="10" t="str">
        <f t="shared" si="27"/>
        <v>Non-structured/Vanilla</v>
      </c>
      <c r="Z264" s="10"/>
      <c r="AA264" s="10" t="str">
        <f>IF('Intragroup liabilities'!Q258="GF2","Grandfathered T2",IF('Intragroup liabilities'!Q258="CET1","CET1","No"))</f>
        <v>No</v>
      </c>
      <c r="AB264" s="10">
        <f>IF('Intragroup liabilities'!R258="",0,'Intragroup liabilities'!R258)</f>
        <v>0</v>
      </c>
      <c r="AC264"/>
    </row>
    <row r="265" spans="3:29" ht="35.25" thickBot="1" x14ac:dyDescent="0.5">
      <c r="C265" s="17">
        <f t="shared" ref="C265:C328" si="29">+IF(E265="","",999)</f>
        <v>999</v>
      </c>
      <c r="D265" s="18">
        <f t="shared" si="28"/>
        <v>258</v>
      </c>
      <c r="E265" s="10" t="str">
        <f>IF(AND(I265="SANTANDER TOTTA, SGPS, SA",'Intragroup liabilities'!F259="P_22"),"r0531 - o/w (part of) subordinated liabilities recognised as own funds",IF(AND(I265="Totta Seguros - Comp. Seg. Vida, SA.",'Intragroup liabilities'!F259="P_22"),"r0350 - Structured notes",IF(AND(AA265&lt;&gt;"No",'Intragroup liabilities'!F259="P_23"),"r0531 - o/w (part of) subordinated liabilities recognised as own funds",IF(AND(AA265="No",'Intragroup liabilities'!F259="P_23"),"r0120 - Secured liabilities - collateralized part (BRRD art. 44/2/b)",IF('Intragroup liabilities'!F259="C_31","r0511 - o/w capital instruments/share capital",IF('Intragroup liabilities'!F259="C_32","r0511 - o/w capital instruments/share capital",IF('Intragroup liabilities'!F259="C_33","r0512 - o/w instruments ranking pari passu with ordinary shares",IF(OR(ISNUMBER(SEARCH("ATLANTES",I265)),ISNUMBER(SEARCH("AZOR",I265)),ISNUMBER(SEARCH("HIPOTOTTA",I265)))=TRUE,"r0120 - Secured liabilities - collateralized part (BRRD art. 44/2/b)",IF(OR('Intragroup liabilities'!F259="P_27.1",'Intragroup liabilities'!F259="P_27.2",'Intragroup liabilities'!F259="P_24"),"r0390 - Non-financial liabilities",IF('Intragroup liabilities'!F259="P_30.1","r0170 - Employee liabilities (BRRD art. 44/2/g/i)",IF('Intragroup liabilities'!F259="P_30.3","r0390 - Non-financial liabilities",IF('Intragroup liabilities'!F259="C_36","r0511 - o/w capital instruments/share capital",IF(AND('Intragroup liabilities'!F259="P_20",IFERROR(VLOOKUP('Intragroup liabilities'!I259,'Auxiliar 210'!$B$18:$B$20,1,FALSE),0)&lt;&gt;0),"r0210 - Liabilities towards other entities of the resolution group (BRRD art. 44/2/h)",IF(AND('Intragroup liabilities'!F259="P_21",IFERROR(VLOOKUP('Intragroup liabilities'!I259,'Auxiliar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5" s="10" t="s">
        <v>153</v>
      </c>
      <c r="G265" s="10" t="str">
        <f t="shared" ref="G265:G328" si="30">IF(E265="r0110 - Covered deposits (BRRD art. 44/2/a)","Rank 14 - Ranking in insolvency (master scale)",IF(E265="r0120 - Secured liabilities - collateralized part (BRRD art. 44/2/b)","Rank 20 - Ranking in insolvency (master scale)",IF(E265="r0320 - Deposits, not covered and not preferential","Rank 12 - Ranking in insolvency (master scale)",IF(E265="r0370 - Subordinated liabilities (not recognised as own funds)","Rank 4 - Ranking in insolvency (master scale)",IF(OR(E265="r0511 - o/w capital instruments/share capital",E265="r0512 - o/w instruments ranking pari passu with ordinary shares"),"Rank 1 - Ranking in insolvency (master scale)",IF(E265="r0531 - o/w (part of) subordinated liabilities recognised as own funds","Rank 3 - Ranking in insolvency (master scale)",IF(E265="r0350 - Structured notes","Rank 9 - Ranking in insolvency (master scale)",IF(E265="r0390 - Non-financial liabilities","Rank 9 - Ranking in insolvency (master scale)",""))))))))</f>
        <v>Rank 20 - Ranking in insolvency (master scale)</v>
      </c>
      <c r="H265" s="10" t="s">
        <v>1529</v>
      </c>
      <c r="I265" s="10" t="s">
        <v>30</v>
      </c>
      <c r="J265" s="10" t="s">
        <v>164</v>
      </c>
      <c r="K265" s="10" t="s">
        <v>155</v>
      </c>
      <c r="L265" s="10" t="str">
        <f t="shared" ref="L265:L328" si="31">IF(OR(I265="SANTANDER TOTTA, SGPS, SA",I265="BANCO SANTANDER TOTTA SA"),"Parent","Sister")</f>
        <v>Sister</v>
      </c>
      <c r="M265" s="10" t="str">
        <f>IF(OR('Intragroup liabilities'!W259="x",'Intragroup liabilities'!W259="E"),"true","false")</f>
        <v>true</v>
      </c>
      <c r="N265" s="10" t="s">
        <v>470</v>
      </c>
      <c r="O265" s="10" t="s">
        <v>471</v>
      </c>
      <c r="P265" s="11">
        <v>0</v>
      </c>
      <c r="Q265" s="11">
        <f>IF('Intragroup liabilities'!E259="",0,'Intragroup liabilities'!E259)</f>
        <v>0.05</v>
      </c>
      <c r="R265" s="10" t="str">
        <f>+IF('Intragroup liabilities'!C259="EURO","Euro",IF('Intragroup liabilities'!C259="LIBRA INGLESA"," US Dollar",""))</f>
        <v>Euro</v>
      </c>
      <c r="S265" s="10" t="str">
        <f>IF(OR('Intragroup liabilities'!F259="P_20",'Intragroup liabilities'!F259="P_21"),'Intragroup liabilities'!M259,CONCATENATE(RIGHT('Intragroup liabilities'!T259,4),"-",LEFT(RIGHT('Intragroup liabilities'!T259,7),2),"-",LEFT('Intragroup liabilities'!T259,2)))</f>
        <v>--</v>
      </c>
      <c r="T265" s="20" t="str">
        <f t="shared" ref="T265:T328" si="32">IFERROR(IF(OR(E265="r0110 - Covered deposits (BRRD art. 44/2/a)",E265="r0120 - Secured liabilities - collateralized part (BRRD art. 44/2/b)",E265="r0320 - Deposits, not covered and not preferential"),WORKDAY(S265,1,"1/1/2021"),S265),"")</f>
        <v/>
      </c>
      <c r="U265" s="20" t="str">
        <f>IF(OR('Intragroup liabilities'!F259="P_20",'Intragroup liabilities'!F259="P_21"),'T 03.01'!T265,CONCATENATE(RIGHT('Intragroup liabilities'!U259,4),"-",LEFT(RIGHT('Intragroup liabilities'!U259,7),2),"-",LEFT('Intragroup liabilities'!U259,2)))</f>
        <v>--</v>
      </c>
      <c r="V265" s="10" t="str">
        <f t="shared" ref="V265:V328" si="33">IF(E265="r0120 - Secured liabilities - collateralized part (BRRD art. 44/2/b)","Secured","Unsecured")</f>
        <v>Secured</v>
      </c>
      <c r="W265" s="10">
        <v>0</v>
      </c>
      <c r="X265" s="10" t="s">
        <v>83</v>
      </c>
      <c r="Y265" s="10" t="str">
        <f t="shared" ref="Y265:Y328" si="34">IFERROR(IF(OR(E265="r0110 - Covered deposits (BRRD art. 44/2/a)",E265="r0120 - Secured liabilities - collateralized part (BRRD art. 44/2/b)",E265="r0320 - Deposits, not covered and not preferential"),"Non-structured/Vanilla","Structured"),"")</f>
        <v>Non-structured/Vanilla</v>
      </c>
      <c r="Z265" s="10"/>
      <c r="AA265" s="10" t="str">
        <f>IF('Intragroup liabilities'!Q259="GF2","Grandfathered T2",IF('Intragroup liabilities'!Q259="CET1","CET1","No"))</f>
        <v>No</v>
      </c>
      <c r="AB265" s="10">
        <f>IF('Intragroup liabilities'!R259="",0,'Intragroup liabilities'!R259)</f>
        <v>0</v>
      </c>
      <c r="AC265"/>
    </row>
    <row r="266" spans="3:29" ht="35.25" thickBot="1" x14ac:dyDescent="0.5">
      <c r="C266" s="17">
        <f t="shared" si="29"/>
        <v>999</v>
      </c>
      <c r="D266" s="18">
        <f t="shared" ref="D266:D329" si="35">IF(E266="","",D265+1)</f>
        <v>259</v>
      </c>
      <c r="E266" s="10" t="str">
        <f>IF(AND(I266="SANTANDER TOTTA, SGPS, SA",'Intragroup liabilities'!F260="P_22"),"r0531 - o/w (part of) subordinated liabilities recognised as own funds",IF(AND(I266="Totta Seguros - Comp. Seg. Vida, SA.",'Intragroup liabilities'!F260="P_22"),"r0350 - Structured notes",IF(AND(AA266&lt;&gt;"No",'Intragroup liabilities'!F260="P_23"),"r0531 - o/w (part of) subordinated liabilities recognised as own funds",IF(AND(AA266="No",'Intragroup liabilities'!F260="P_23"),"r0120 - Secured liabilities - collateralized part (BRRD art. 44/2/b)",IF('Intragroup liabilities'!F260="C_31","r0511 - o/w capital instruments/share capital",IF('Intragroup liabilities'!F260="C_32","r0511 - o/w capital instruments/share capital",IF('Intragroup liabilities'!F260="C_33","r0512 - o/w instruments ranking pari passu with ordinary shares",IF(OR(ISNUMBER(SEARCH("ATLANTES",I266)),ISNUMBER(SEARCH("AZOR",I266)),ISNUMBER(SEARCH("HIPOTOTTA",I266)))=TRUE,"r0120 - Secured liabilities - collateralized part (BRRD art. 44/2/b)",IF(OR('Intragroup liabilities'!F260="P_27.1",'Intragroup liabilities'!F260="P_27.2",'Intragroup liabilities'!F260="P_24"),"r0390 - Non-financial liabilities",IF('Intragroup liabilities'!F260="P_30.1","r0170 - Employee liabilities (BRRD art. 44/2/g/i)",IF('Intragroup liabilities'!F260="P_30.3","r0390 - Non-financial liabilities",IF('Intragroup liabilities'!F260="C_36","r0511 - o/w capital instruments/share capital",IF(AND('Intragroup liabilities'!F260="P_20",IFERROR(VLOOKUP('Intragroup liabilities'!I260,'Auxiliar 210'!$B$18:$B$20,1,FALSE),0)&lt;&gt;0),"r0210 - Liabilities towards other entities of the resolution group (BRRD art. 44/2/h)",IF(AND('Intragroup liabilities'!F260="P_21",IFERROR(VLOOKUP('Intragroup liabilities'!I260,'Auxiliar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6" s="10" t="s">
        <v>153</v>
      </c>
      <c r="G266" s="10" t="str">
        <f t="shared" si="30"/>
        <v>Rank 20 - Ranking in insolvency (master scale)</v>
      </c>
      <c r="H266" s="10" t="s">
        <v>271</v>
      </c>
      <c r="I266" s="10" t="s">
        <v>74</v>
      </c>
      <c r="J266" s="10" t="s">
        <v>170</v>
      </c>
      <c r="K266" s="10" t="s">
        <v>155</v>
      </c>
      <c r="L266" s="10" t="str">
        <f t="shared" si="31"/>
        <v>Sister</v>
      </c>
      <c r="M266" s="10" t="str">
        <f>IF(OR('Intragroup liabilities'!W260="x",'Intragroup liabilities'!W260="E"),"true","false")</f>
        <v>true</v>
      </c>
      <c r="N266" s="10" t="s">
        <v>470</v>
      </c>
      <c r="O266" s="10" t="s">
        <v>471</v>
      </c>
      <c r="P266" s="11">
        <v>39230.75</v>
      </c>
      <c r="Q266" s="11">
        <f>IF('Intragroup liabilities'!E260="",0,'Intragroup liabilities'!E260)</f>
        <v>46.3</v>
      </c>
      <c r="R266" s="10" t="str">
        <f>+IF('Intragroup liabilities'!C260="EURO","Euro",IF('Intragroup liabilities'!C260="LIBRA INGLESA"," US Dollar",""))</f>
        <v>Euro</v>
      </c>
      <c r="S266" s="10" t="str">
        <f>IF(OR('Intragroup liabilities'!F260="P_20",'Intragroup liabilities'!F260="P_21"),'Intragroup liabilities'!M260,CONCATENATE(RIGHT('Intragroup liabilities'!T260,4),"-",LEFT(RIGHT('Intragroup liabilities'!T260,7),2),"-",LEFT('Intragroup liabilities'!T260,2)))</f>
        <v>--</v>
      </c>
      <c r="T266" s="20" t="str">
        <f t="shared" si="32"/>
        <v/>
      </c>
      <c r="U266" s="20" t="str">
        <f>IF(OR('Intragroup liabilities'!F260="P_20",'Intragroup liabilities'!F260="P_21"),'T 03.01'!T266,CONCATENATE(RIGHT('Intragroup liabilities'!U260,4),"-",LEFT(RIGHT('Intragroup liabilities'!U260,7),2),"-",LEFT('Intragroup liabilities'!U260,2)))</f>
        <v>--</v>
      </c>
      <c r="V266" s="10" t="str">
        <f t="shared" si="33"/>
        <v>Secured</v>
      </c>
      <c r="W266" s="10">
        <v>0</v>
      </c>
      <c r="X266" s="10" t="s">
        <v>83</v>
      </c>
      <c r="Y266" s="10" t="str">
        <f t="shared" si="34"/>
        <v>Non-structured/Vanilla</v>
      </c>
      <c r="Z266" s="10"/>
      <c r="AA266" s="10" t="str">
        <f>IF('Intragroup liabilities'!Q260="GF2","Grandfathered T2",IF('Intragroup liabilities'!Q260="CET1","CET1","No"))</f>
        <v>No</v>
      </c>
      <c r="AB266" s="10">
        <f>IF('Intragroup liabilities'!R260="",0,'Intragroup liabilities'!R260)</f>
        <v>0</v>
      </c>
      <c r="AC266"/>
    </row>
    <row r="267" spans="3:29" ht="35.25" thickBot="1" x14ac:dyDescent="0.5">
      <c r="C267" s="17">
        <f t="shared" si="29"/>
        <v>999</v>
      </c>
      <c r="D267" s="18">
        <f t="shared" si="35"/>
        <v>260</v>
      </c>
      <c r="E267" s="10" t="str">
        <f>IF(AND(I267="SANTANDER TOTTA, SGPS, SA",'Intragroup liabilities'!F261="P_22"),"r0531 - o/w (part of) subordinated liabilities recognised as own funds",IF(AND(I267="Totta Seguros - Comp. Seg. Vida, SA.",'Intragroup liabilities'!F261="P_22"),"r0350 - Structured notes",IF(AND(AA267&lt;&gt;"No",'Intragroup liabilities'!F261="P_23"),"r0531 - o/w (part of) subordinated liabilities recognised as own funds",IF(AND(AA267="No",'Intragroup liabilities'!F261="P_23"),"r0120 - Secured liabilities - collateralized part (BRRD art. 44/2/b)",IF('Intragroup liabilities'!F261="C_31","r0511 - o/w capital instruments/share capital",IF('Intragroup liabilities'!F261="C_32","r0511 - o/w capital instruments/share capital",IF('Intragroup liabilities'!F261="C_33","r0512 - o/w instruments ranking pari passu with ordinary shares",IF(OR(ISNUMBER(SEARCH("ATLANTES",I267)),ISNUMBER(SEARCH("AZOR",I267)),ISNUMBER(SEARCH("HIPOTOTTA",I267)))=TRUE,"r0120 - Secured liabilities - collateralized part (BRRD art. 44/2/b)",IF(OR('Intragroup liabilities'!F261="P_27.1",'Intragroup liabilities'!F261="P_27.2",'Intragroup liabilities'!F261="P_24"),"r0390 - Non-financial liabilities",IF('Intragroup liabilities'!F261="P_30.1","r0170 - Employee liabilities (BRRD art. 44/2/g/i)",IF('Intragroup liabilities'!F261="P_30.3","r0390 - Non-financial liabilities",IF('Intragroup liabilities'!F261="C_36","r0511 - o/w capital instruments/share capital",IF(AND('Intragroup liabilities'!F261="P_20",IFERROR(VLOOKUP('Intragroup liabilities'!I261,'Auxiliar 210'!$B$18:$B$20,1,FALSE),0)&lt;&gt;0),"r0210 - Liabilities towards other entities of the resolution group (BRRD art. 44/2/h)",IF(AND('Intragroup liabilities'!F261="P_21",IFERROR(VLOOKUP('Intragroup liabilities'!I261,'Auxiliar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7" s="10" t="s">
        <v>153</v>
      </c>
      <c r="G267" s="10" t="str">
        <f t="shared" si="30"/>
        <v>Rank 20 - Ranking in insolvency (master scale)</v>
      </c>
      <c r="H267" s="10" t="s">
        <v>274</v>
      </c>
      <c r="I267" s="10" t="s">
        <v>30</v>
      </c>
      <c r="J267" s="10" t="s">
        <v>164</v>
      </c>
      <c r="K267" s="10" t="s">
        <v>155</v>
      </c>
      <c r="L267" s="10" t="str">
        <f t="shared" si="31"/>
        <v>Sister</v>
      </c>
      <c r="M267" s="10" t="str">
        <f>IF(OR('Intragroup liabilities'!W261="x",'Intragroup liabilities'!W261="E"),"true","false")</f>
        <v>true</v>
      </c>
      <c r="N267" s="10" t="s">
        <v>470</v>
      </c>
      <c r="O267" s="10" t="s">
        <v>471</v>
      </c>
      <c r="P267" s="11">
        <v>583545.61</v>
      </c>
      <c r="Q267" s="11">
        <f>IF('Intragroup liabilities'!E261="",0,'Intragroup liabilities'!E261)</f>
        <v>783.43</v>
      </c>
      <c r="R267" s="10" t="str">
        <f>+IF('Intragroup liabilities'!C261="EURO","Euro",IF('Intragroup liabilities'!C261="LIBRA INGLESA"," US Dollar",""))</f>
        <v>Euro</v>
      </c>
      <c r="S267" s="10" t="str">
        <f>IF(OR('Intragroup liabilities'!F261="P_20",'Intragroup liabilities'!F261="P_21"),'Intragroup liabilities'!M261,CONCATENATE(RIGHT('Intragroup liabilities'!T261,4),"-",LEFT(RIGHT('Intragroup liabilities'!T261,7),2),"-",LEFT('Intragroup liabilities'!T261,2)))</f>
        <v>--</v>
      </c>
      <c r="T267" s="20" t="str">
        <f t="shared" si="32"/>
        <v/>
      </c>
      <c r="U267" s="20" t="str">
        <f>IF(OR('Intragroup liabilities'!F261="P_20",'Intragroup liabilities'!F261="P_21"),'T 03.01'!T267,CONCATENATE(RIGHT('Intragroup liabilities'!U261,4),"-",LEFT(RIGHT('Intragroup liabilities'!U261,7),2),"-",LEFT('Intragroup liabilities'!U261,2)))</f>
        <v>--</v>
      </c>
      <c r="V267" s="10" t="str">
        <f t="shared" si="33"/>
        <v>Secured</v>
      </c>
      <c r="W267" s="10">
        <v>0</v>
      </c>
      <c r="X267" s="10" t="s">
        <v>83</v>
      </c>
      <c r="Y267" s="10" t="str">
        <f t="shared" si="34"/>
        <v>Non-structured/Vanilla</v>
      </c>
      <c r="Z267" s="10"/>
      <c r="AA267" s="10" t="str">
        <f>IF('Intragroup liabilities'!Q261="GF2","Grandfathered T2",IF('Intragroup liabilities'!Q261="CET1","CET1","No"))</f>
        <v>No</v>
      </c>
      <c r="AB267" s="10">
        <f>IF('Intragroup liabilities'!R261="",0,'Intragroup liabilities'!R261)</f>
        <v>0</v>
      </c>
      <c r="AC267"/>
    </row>
    <row r="268" spans="3:29" ht="35.25" thickBot="1" x14ac:dyDescent="0.5">
      <c r="C268" s="17">
        <f t="shared" si="29"/>
        <v>999</v>
      </c>
      <c r="D268" s="18">
        <f t="shared" si="35"/>
        <v>261</v>
      </c>
      <c r="E268" s="10" t="str">
        <f>IF(AND(I268="SANTANDER TOTTA, SGPS, SA",'Intragroup liabilities'!F262="P_22"),"r0531 - o/w (part of) subordinated liabilities recognised as own funds",IF(AND(I268="Totta Seguros - Comp. Seg. Vida, SA.",'Intragroup liabilities'!F262="P_22"),"r0350 - Structured notes",IF(AND(AA268&lt;&gt;"No",'Intragroup liabilities'!F262="P_23"),"r0531 - o/w (part of) subordinated liabilities recognised as own funds",IF(AND(AA268="No",'Intragroup liabilities'!F262="P_23"),"r0120 - Secured liabilities - collateralized part (BRRD art. 44/2/b)",IF('Intragroup liabilities'!F262="C_31","r0511 - o/w capital instruments/share capital",IF('Intragroup liabilities'!F262="C_32","r0511 - o/w capital instruments/share capital",IF('Intragroup liabilities'!F262="C_33","r0512 - o/w instruments ranking pari passu with ordinary shares",IF(OR(ISNUMBER(SEARCH("ATLANTES",I268)),ISNUMBER(SEARCH("AZOR",I268)),ISNUMBER(SEARCH("HIPOTOTTA",I268)))=TRUE,"r0120 - Secured liabilities - collateralized part (BRRD art. 44/2/b)",IF(OR('Intragroup liabilities'!F262="P_27.1",'Intragroup liabilities'!F262="P_27.2",'Intragroup liabilities'!F262="P_24"),"r0390 - Non-financial liabilities",IF('Intragroup liabilities'!F262="P_30.1","r0170 - Employee liabilities (BRRD art. 44/2/g/i)",IF('Intragroup liabilities'!F262="P_30.3","r0390 - Non-financial liabilities",IF('Intragroup liabilities'!F262="C_36","r0511 - o/w capital instruments/share capital",IF(AND('Intragroup liabilities'!F262="P_20",IFERROR(VLOOKUP('Intragroup liabilities'!I262,'Auxiliar 210'!$B$18:$B$20,1,FALSE),0)&lt;&gt;0),"r0210 - Liabilities towards other entities of the resolution group (BRRD art. 44/2/h)",IF(AND('Intragroup liabilities'!F262="P_21",IFERROR(VLOOKUP('Intragroup liabilities'!I262,'Auxiliar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8" s="10" t="s">
        <v>153</v>
      </c>
      <c r="G268" s="10" t="str">
        <f t="shared" si="30"/>
        <v>Rank 20 - Ranking in insolvency (master scale)</v>
      </c>
      <c r="H268" s="10" t="s">
        <v>1530</v>
      </c>
      <c r="I268" s="10" t="s">
        <v>30</v>
      </c>
      <c r="J268" s="10" t="s">
        <v>164</v>
      </c>
      <c r="K268" s="10" t="s">
        <v>155</v>
      </c>
      <c r="L268" s="10" t="str">
        <f t="shared" si="31"/>
        <v>Sister</v>
      </c>
      <c r="M268" s="10" t="str">
        <f>IF(OR('Intragroup liabilities'!W262="x",'Intragroup liabilities'!W262="E"),"true","false")</f>
        <v>true</v>
      </c>
      <c r="N268" s="10" t="s">
        <v>470</v>
      </c>
      <c r="O268" s="10" t="s">
        <v>471</v>
      </c>
      <c r="P268" s="11">
        <v>0</v>
      </c>
      <c r="Q268" s="11">
        <f>IF('Intragroup liabilities'!E262="",0,'Intragroup liabilities'!E262)</f>
        <v>24.34</v>
      </c>
      <c r="R268" s="10" t="str">
        <f>+IF('Intragroup liabilities'!C262="EURO","Euro",IF('Intragroup liabilities'!C262="LIBRA INGLESA"," US Dollar",""))</f>
        <v>Euro</v>
      </c>
      <c r="S268" s="10" t="str">
        <f>IF(OR('Intragroup liabilities'!F262="P_20",'Intragroup liabilities'!F262="P_21"),'Intragroup liabilities'!M262,CONCATENATE(RIGHT('Intragroup liabilities'!T262,4),"-",LEFT(RIGHT('Intragroup liabilities'!T262,7),2),"-",LEFT('Intragroup liabilities'!T262,2)))</f>
        <v>--</v>
      </c>
      <c r="T268" s="20" t="str">
        <f t="shared" si="32"/>
        <v/>
      </c>
      <c r="U268" s="20" t="str">
        <f>IF(OR('Intragroup liabilities'!F262="P_20",'Intragroup liabilities'!F262="P_21"),'T 03.01'!T268,CONCATENATE(RIGHT('Intragroup liabilities'!U262,4),"-",LEFT(RIGHT('Intragroup liabilities'!U262,7),2),"-",LEFT('Intragroup liabilities'!U262,2)))</f>
        <v>--</v>
      </c>
      <c r="V268" s="10" t="str">
        <f t="shared" si="33"/>
        <v>Secured</v>
      </c>
      <c r="W268" s="10">
        <v>0</v>
      </c>
      <c r="X268" s="10" t="s">
        <v>83</v>
      </c>
      <c r="Y268" s="10" t="str">
        <f t="shared" si="34"/>
        <v>Non-structured/Vanilla</v>
      </c>
      <c r="Z268" s="10"/>
      <c r="AA268" s="10" t="str">
        <f>IF('Intragroup liabilities'!Q262="GF2","Grandfathered T2",IF('Intragroup liabilities'!Q262="CET1","CET1","No"))</f>
        <v>No</v>
      </c>
      <c r="AB268" s="10">
        <f>IF('Intragroup liabilities'!R262="",0,'Intragroup liabilities'!R262)</f>
        <v>0</v>
      </c>
      <c r="AC268"/>
    </row>
    <row r="269" spans="3:29" ht="35.25" thickBot="1" x14ac:dyDescent="0.5">
      <c r="C269" s="17">
        <f t="shared" si="29"/>
        <v>999</v>
      </c>
      <c r="D269" s="18">
        <f t="shared" si="35"/>
        <v>262</v>
      </c>
      <c r="E269" s="10" t="str">
        <f>IF(AND(I269="SANTANDER TOTTA, SGPS, SA",'Intragroup liabilities'!F263="P_22"),"r0531 - o/w (part of) subordinated liabilities recognised as own funds",IF(AND(I269="Totta Seguros - Comp. Seg. Vida, SA.",'Intragroup liabilities'!F263="P_22"),"r0350 - Structured notes",IF(AND(AA269&lt;&gt;"No",'Intragroup liabilities'!F263="P_23"),"r0531 - o/w (part of) subordinated liabilities recognised as own funds",IF(AND(AA269="No",'Intragroup liabilities'!F263="P_23"),"r0120 - Secured liabilities - collateralized part (BRRD art. 44/2/b)",IF('Intragroup liabilities'!F263="C_31","r0511 - o/w capital instruments/share capital",IF('Intragroup liabilities'!F263="C_32","r0511 - o/w capital instruments/share capital",IF('Intragroup liabilities'!F263="C_33","r0512 - o/w instruments ranking pari passu with ordinary shares",IF(OR(ISNUMBER(SEARCH("ATLANTES",I269)),ISNUMBER(SEARCH("AZOR",I269)),ISNUMBER(SEARCH("HIPOTOTTA",I269)))=TRUE,"r0120 - Secured liabilities - collateralized part (BRRD art. 44/2/b)",IF(OR('Intragroup liabilities'!F263="P_27.1",'Intragroup liabilities'!F263="P_27.2",'Intragroup liabilities'!F263="P_24"),"r0390 - Non-financial liabilities",IF('Intragroup liabilities'!F263="P_30.1","r0170 - Employee liabilities (BRRD art. 44/2/g/i)",IF('Intragroup liabilities'!F263="P_30.3","r0390 - Non-financial liabilities",IF('Intragroup liabilities'!F263="C_36","r0511 - o/w capital instruments/share capital",IF(AND('Intragroup liabilities'!F263="P_20",IFERROR(VLOOKUP('Intragroup liabilities'!I263,'Auxiliar 210'!$B$18:$B$20,1,FALSE),0)&lt;&gt;0),"r0210 - Liabilities towards other entities of the resolution group (BRRD art. 44/2/h)",IF(AND('Intragroup liabilities'!F263="P_21",IFERROR(VLOOKUP('Intragroup liabilities'!I263,'Auxiliar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69" s="10" t="s">
        <v>153</v>
      </c>
      <c r="G269" s="10" t="str">
        <f t="shared" si="30"/>
        <v>Rank 20 - Ranking in insolvency (master scale)</v>
      </c>
      <c r="H269" s="10" t="s">
        <v>278</v>
      </c>
      <c r="I269" s="10" t="s">
        <v>73</v>
      </c>
      <c r="J269" s="10" t="s">
        <v>167</v>
      </c>
      <c r="K269" s="10" t="s">
        <v>155</v>
      </c>
      <c r="L269" s="10" t="str">
        <f t="shared" si="31"/>
        <v>Sister</v>
      </c>
      <c r="M269" s="10" t="str">
        <f>IF(OR('Intragroup liabilities'!W263="x",'Intragroup liabilities'!W263="E"),"true","false")</f>
        <v>true</v>
      </c>
      <c r="N269" s="10" t="s">
        <v>470</v>
      </c>
      <c r="O269" s="10" t="s">
        <v>471</v>
      </c>
      <c r="P269" s="11">
        <v>396345.62</v>
      </c>
      <c r="Q269" s="11">
        <f>IF('Intragroup liabilities'!E263="",0,'Intragroup liabilities'!E263)</f>
        <v>722.4</v>
      </c>
      <c r="R269" s="10" t="str">
        <f>+IF('Intragroup liabilities'!C263="EURO","Euro",IF('Intragroup liabilities'!C263="LIBRA INGLESA"," US Dollar",""))</f>
        <v>Euro</v>
      </c>
      <c r="S269" s="10" t="str">
        <f>IF(OR('Intragroup liabilities'!F263="P_20",'Intragroup liabilities'!F263="P_21"),'Intragroup liabilities'!M263,CONCATENATE(RIGHT('Intragroup liabilities'!T263,4),"-",LEFT(RIGHT('Intragroup liabilities'!T263,7),2),"-",LEFT('Intragroup liabilities'!T263,2)))</f>
        <v>--</v>
      </c>
      <c r="T269" s="20" t="str">
        <f t="shared" si="32"/>
        <v/>
      </c>
      <c r="U269" s="20" t="str">
        <f>IF(OR('Intragroup liabilities'!F263="P_20",'Intragroup liabilities'!F263="P_21"),'T 03.01'!T269,CONCATENATE(RIGHT('Intragroup liabilities'!U263,4),"-",LEFT(RIGHT('Intragroup liabilities'!U263,7),2),"-",LEFT('Intragroup liabilities'!U263,2)))</f>
        <v>--</v>
      </c>
      <c r="V269" s="10" t="str">
        <f t="shared" si="33"/>
        <v>Secured</v>
      </c>
      <c r="W269" s="10">
        <v>0</v>
      </c>
      <c r="X269" s="10" t="s">
        <v>83</v>
      </c>
      <c r="Y269" s="10" t="str">
        <f t="shared" si="34"/>
        <v>Non-structured/Vanilla</v>
      </c>
      <c r="Z269" s="10"/>
      <c r="AA269" s="10" t="str">
        <f>IF('Intragroup liabilities'!Q263="GF2","Grandfathered T2",IF('Intragroup liabilities'!Q263="CET1","CET1","No"))</f>
        <v>No</v>
      </c>
      <c r="AB269" s="10">
        <f>IF('Intragroup liabilities'!R263="",0,'Intragroup liabilities'!R263)</f>
        <v>0</v>
      </c>
      <c r="AC269"/>
    </row>
    <row r="270" spans="3:29" ht="35.25" thickBot="1" x14ac:dyDescent="0.5">
      <c r="C270" s="17">
        <f t="shared" si="29"/>
        <v>999</v>
      </c>
      <c r="D270" s="18">
        <f t="shared" si="35"/>
        <v>263</v>
      </c>
      <c r="E270" s="10" t="str">
        <f>IF(AND(I270="SANTANDER TOTTA, SGPS, SA",'Intragroup liabilities'!F264="P_22"),"r0531 - o/w (part of) subordinated liabilities recognised as own funds",IF(AND(I270="Totta Seguros - Comp. Seg. Vida, SA.",'Intragroup liabilities'!F264="P_22"),"r0350 - Structured notes",IF(AND(AA270&lt;&gt;"No",'Intragroup liabilities'!F264="P_23"),"r0531 - o/w (part of) subordinated liabilities recognised as own funds",IF(AND(AA270="No",'Intragroup liabilities'!F264="P_23"),"r0120 - Secured liabilities - collateralized part (BRRD art. 44/2/b)",IF('Intragroup liabilities'!F264="C_31","r0511 - o/w capital instruments/share capital",IF('Intragroup liabilities'!F264="C_32","r0511 - o/w capital instruments/share capital",IF('Intragroup liabilities'!F264="C_33","r0512 - o/w instruments ranking pari passu with ordinary shares",IF(OR(ISNUMBER(SEARCH("ATLANTES",I270)),ISNUMBER(SEARCH("AZOR",I270)),ISNUMBER(SEARCH("HIPOTOTTA",I270)))=TRUE,"r0120 - Secured liabilities - collateralized part (BRRD art. 44/2/b)",IF(OR('Intragroup liabilities'!F264="P_27.1",'Intragroup liabilities'!F264="P_27.2",'Intragroup liabilities'!F264="P_24"),"r0390 - Non-financial liabilities",IF('Intragroup liabilities'!F264="P_30.1","r0170 - Employee liabilities (BRRD art. 44/2/g/i)",IF('Intragroup liabilities'!F264="P_30.3","r0390 - Non-financial liabilities",IF('Intragroup liabilities'!F264="C_36","r0511 - o/w capital instruments/share capital",IF(AND('Intragroup liabilities'!F264="P_20",IFERROR(VLOOKUP('Intragroup liabilities'!I264,'Auxiliar 210'!$B$18:$B$20,1,FALSE),0)&lt;&gt;0),"r0210 - Liabilities towards other entities of the resolution group (BRRD art. 44/2/h)",IF(AND('Intragroup liabilities'!F264="P_21",IFERROR(VLOOKUP('Intragroup liabilities'!I264,'Auxiliar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0" s="10" t="s">
        <v>153</v>
      </c>
      <c r="G270" s="10" t="str">
        <f t="shared" si="30"/>
        <v>Rank 20 - Ranking in insolvency (master scale)</v>
      </c>
      <c r="H270" s="10" t="s">
        <v>278</v>
      </c>
      <c r="I270" s="10" t="s">
        <v>74</v>
      </c>
      <c r="J270" s="10" t="s">
        <v>170</v>
      </c>
      <c r="K270" s="10" t="s">
        <v>155</v>
      </c>
      <c r="L270" s="10" t="str">
        <f t="shared" si="31"/>
        <v>Sister</v>
      </c>
      <c r="M270" s="10" t="str">
        <f>IF(OR('Intragroup liabilities'!W264="x",'Intragroup liabilities'!W264="E"),"true","false")</f>
        <v>true</v>
      </c>
      <c r="N270" s="10" t="s">
        <v>470</v>
      </c>
      <c r="O270" s="10" t="s">
        <v>471</v>
      </c>
      <c r="P270" s="11">
        <v>115995.91</v>
      </c>
      <c r="Q270" s="11">
        <f>IF('Intragroup liabilities'!E264="",0,'Intragroup liabilities'!E264)</f>
        <v>188.59</v>
      </c>
      <c r="R270" s="10" t="str">
        <f>+IF('Intragroup liabilities'!C264="EURO","Euro",IF('Intragroup liabilities'!C264="LIBRA INGLESA"," US Dollar",""))</f>
        <v>Euro</v>
      </c>
      <c r="S270" s="10" t="str">
        <f>IF(OR('Intragroup liabilities'!F264="P_20",'Intragroup liabilities'!F264="P_21"),'Intragroup liabilities'!M264,CONCATENATE(RIGHT('Intragroup liabilities'!T264,4),"-",LEFT(RIGHT('Intragroup liabilities'!T264,7),2),"-",LEFT('Intragroup liabilities'!T264,2)))</f>
        <v>--</v>
      </c>
      <c r="T270" s="20" t="str">
        <f t="shared" si="32"/>
        <v/>
      </c>
      <c r="U270" s="20" t="str">
        <f>IF(OR('Intragroup liabilities'!F264="P_20",'Intragroup liabilities'!F264="P_21"),'T 03.01'!T270,CONCATENATE(RIGHT('Intragroup liabilities'!U264,4),"-",LEFT(RIGHT('Intragroup liabilities'!U264,7),2),"-",LEFT('Intragroup liabilities'!U264,2)))</f>
        <v>--</v>
      </c>
      <c r="V270" s="10" t="str">
        <f t="shared" si="33"/>
        <v>Secured</v>
      </c>
      <c r="W270" s="10">
        <v>0</v>
      </c>
      <c r="X270" s="10" t="s">
        <v>83</v>
      </c>
      <c r="Y270" s="10" t="str">
        <f t="shared" si="34"/>
        <v>Non-structured/Vanilla</v>
      </c>
      <c r="Z270" s="10"/>
      <c r="AA270" s="10" t="str">
        <f>IF('Intragroup liabilities'!Q264="GF2","Grandfathered T2",IF('Intragroup liabilities'!Q264="CET1","CET1","No"))</f>
        <v>No</v>
      </c>
      <c r="AB270" s="10">
        <f>IF('Intragroup liabilities'!R264="",0,'Intragroup liabilities'!R264)</f>
        <v>0</v>
      </c>
      <c r="AC270"/>
    </row>
    <row r="271" spans="3:29" ht="35.25" thickBot="1" x14ac:dyDescent="0.5">
      <c r="C271" s="17">
        <f t="shared" si="29"/>
        <v>999</v>
      </c>
      <c r="D271" s="18">
        <f t="shared" si="35"/>
        <v>264</v>
      </c>
      <c r="E271" s="10" t="str">
        <f>IF(AND(I271="SANTANDER TOTTA, SGPS, SA",'Intragroup liabilities'!F265="P_22"),"r0531 - o/w (part of) subordinated liabilities recognised as own funds",IF(AND(I271="Totta Seguros - Comp. Seg. Vida, SA.",'Intragroup liabilities'!F265="P_22"),"r0350 - Structured notes",IF(AND(AA271&lt;&gt;"No",'Intragroup liabilities'!F265="P_23"),"r0531 - o/w (part of) subordinated liabilities recognised as own funds",IF(AND(AA271="No",'Intragroup liabilities'!F265="P_23"),"r0120 - Secured liabilities - collateralized part (BRRD art. 44/2/b)",IF('Intragroup liabilities'!F265="C_31","r0511 - o/w capital instruments/share capital",IF('Intragroup liabilities'!F265="C_32","r0511 - o/w capital instruments/share capital",IF('Intragroup liabilities'!F265="C_33","r0512 - o/w instruments ranking pari passu with ordinary shares",IF(OR(ISNUMBER(SEARCH("ATLANTES",I271)),ISNUMBER(SEARCH("AZOR",I271)),ISNUMBER(SEARCH("HIPOTOTTA",I271)))=TRUE,"r0120 - Secured liabilities - collateralized part (BRRD art. 44/2/b)",IF(OR('Intragroup liabilities'!F265="P_27.1",'Intragroup liabilities'!F265="P_27.2",'Intragroup liabilities'!F265="P_24"),"r0390 - Non-financial liabilities",IF('Intragroup liabilities'!F265="P_30.1","r0170 - Employee liabilities (BRRD art. 44/2/g/i)",IF('Intragroup liabilities'!F265="P_30.3","r0390 - Non-financial liabilities",IF('Intragroup liabilities'!F265="C_36","r0511 - o/w capital instruments/share capital",IF(AND('Intragroup liabilities'!F265="P_20",IFERROR(VLOOKUP('Intragroup liabilities'!I265,'Auxiliar 210'!$B$18:$B$20,1,FALSE),0)&lt;&gt;0),"r0210 - Liabilities towards other entities of the resolution group (BRRD art. 44/2/h)",IF(AND('Intragroup liabilities'!F265="P_21",IFERROR(VLOOKUP('Intragroup liabilities'!I265,'Auxiliar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1" s="10" t="s">
        <v>153</v>
      </c>
      <c r="G271" s="10" t="str">
        <f t="shared" si="30"/>
        <v>Rank 20 - Ranking in insolvency (master scale)</v>
      </c>
      <c r="H271" s="10" t="s">
        <v>1369</v>
      </c>
      <c r="I271" s="10" t="s">
        <v>30</v>
      </c>
      <c r="J271" s="10" t="s">
        <v>164</v>
      </c>
      <c r="K271" s="10" t="s">
        <v>155</v>
      </c>
      <c r="L271" s="10" t="str">
        <f t="shared" si="31"/>
        <v>Sister</v>
      </c>
      <c r="M271" s="10" t="str">
        <f>IF(OR('Intragroup liabilities'!W265="x",'Intragroup liabilities'!W265="E"),"true","false")</f>
        <v>true</v>
      </c>
      <c r="N271" s="10" t="s">
        <v>470</v>
      </c>
      <c r="O271" s="10" t="s">
        <v>471</v>
      </c>
      <c r="P271" s="11">
        <v>49.61</v>
      </c>
      <c r="Q271" s="11">
        <f>IF('Intragroup liabilities'!E265="",0,'Intragroup liabilities'!E265)</f>
        <v>0</v>
      </c>
      <c r="R271" s="10" t="str">
        <f>+IF('Intragroup liabilities'!C265="EURO","Euro",IF('Intragroup liabilities'!C265="LIBRA INGLESA"," US Dollar",""))</f>
        <v>Euro</v>
      </c>
      <c r="S271" s="10" t="str">
        <f>IF(OR('Intragroup liabilities'!F265="P_20",'Intragroup liabilities'!F265="P_21"),'Intragroup liabilities'!M265,CONCATENATE(RIGHT('Intragroup liabilities'!T265,4),"-",LEFT(RIGHT('Intragroup liabilities'!T265,7),2),"-",LEFT('Intragroup liabilities'!T265,2)))</f>
        <v>--</v>
      </c>
      <c r="T271" s="20" t="str">
        <f t="shared" si="32"/>
        <v/>
      </c>
      <c r="U271" s="20" t="str">
        <f>IF(OR('Intragroup liabilities'!F265="P_20",'Intragroup liabilities'!F265="P_21"),'T 03.01'!T271,CONCATENATE(RIGHT('Intragroup liabilities'!U265,4),"-",LEFT(RIGHT('Intragroup liabilities'!U265,7),2),"-",LEFT('Intragroup liabilities'!U265,2)))</f>
        <v>--</v>
      </c>
      <c r="V271" s="10" t="str">
        <f t="shared" si="33"/>
        <v>Secured</v>
      </c>
      <c r="W271" s="10">
        <v>0</v>
      </c>
      <c r="X271" s="10" t="s">
        <v>83</v>
      </c>
      <c r="Y271" s="10" t="str">
        <f t="shared" si="34"/>
        <v>Non-structured/Vanilla</v>
      </c>
      <c r="Z271" s="10"/>
      <c r="AA271" s="10" t="str">
        <f>IF('Intragroup liabilities'!Q265="GF2","Grandfathered T2",IF('Intragroup liabilities'!Q265="CET1","CET1","No"))</f>
        <v>No</v>
      </c>
      <c r="AB271" s="10">
        <f>IF('Intragroup liabilities'!R265="",0,'Intragroup liabilities'!R265)</f>
        <v>0</v>
      </c>
      <c r="AC271"/>
    </row>
    <row r="272" spans="3:29" ht="35.25" thickBot="1" x14ac:dyDescent="0.5">
      <c r="C272" s="17">
        <f t="shared" si="29"/>
        <v>999</v>
      </c>
      <c r="D272" s="18">
        <f t="shared" si="35"/>
        <v>265</v>
      </c>
      <c r="E272" s="10" t="str">
        <f>IF(AND(I272="SANTANDER TOTTA, SGPS, SA",'Intragroup liabilities'!F266="P_22"),"r0531 - o/w (part of) subordinated liabilities recognised as own funds",IF(AND(I272="Totta Seguros - Comp. Seg. Vida, SA.",'Intragroup liabilities'!F266="P_22"),"r0350 - Structured notes",IF(AND(AA272&lt;&gt;"No",'Intragroup liabilities'!F266="P_23"),"r0531 - o/w (part of) subordinated liabilities recognised as own funds",IF(AND(AA272="No",'Intragroup liabilities'!F266="P_23"),"r0120 - Secured liabilities - collateralized part (BRRD art. 44/2/b)",IF('Intragroup liabilities'!F266="C_31","r0511 - o/w capital instruments/share capital",IF('Intragroup liabilities'!F266="C_32","r0511 - o/w capital instruments/share capital",IF('Intragroup liabilities'!F266="C_33","r0512 - o/w instruments ranking pari passu with ordinary shares",IF(OR(ISNUMBER(SEARCH("ATLANTES",I272)),ISNUMBER(SEARCH("AZOR",I272)),ISNUMBER(SEARCH("HIPOTOTTA",I272)))=TRUE,"r0120 - Secured liabilities - collateralized part (BRRD art. 44/2/b)",IF(OR('Intragroup liabilities'!F266="P_27.1",'Intragroup liabilities'!F266="P_27.2",'Intragroup liabilities'!F266="P_24"),"r0390 - Non-financial liabilities",IF('Intragroup liabilities'!F266="P_30.1","r0170 - Employee liabilities (BRRD art. 44/2/g/i)",IF('Intragroup liabilities'!F266="P_30.3","r0390 - Non-financial liabilities",IF('Intragroup liabilities'!F266="C_36","r0511 - o/w capital instruments/share capital",IF(AND('Intragroup liabilities'!F266="P_20",IFERROR(VLOOKUP('Intragroup liabilities'!I266,'Auxiliar 210'!$B$18:$B$20,1,FALSE),0)&lt;&gt;0),"r0210 - Liabilities towards other entities of the resolution group (BRRD art. 44/2/h)",IF(AND('Intragroup liabilities'!F266="P_21",IFERROR(VLOOKUP('Intragroup liabilities'!I266,'Auxiliar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2" s="10" t="s">
        <v>153</v>
      </c>
      <c r="G272" s="10" t="str">
        <f t="shared" si="30"/>
        <v>Rank 20 - Ranking in insolvency (master scale)</v>
      </c>
      <c r="H272" s="10" t="s">
        <v>282</v>
      </c>
      <c r="I272" s="10" t="s">
        <v>30</v>
      </c>
      <c r="J272" s="10" t="s">
        <v>164</v>
      </c>
      <c r="K272" s="10" t="s">
        <v>155</v>
      </c>
      <c r="L272" s="10" t="str">
        <f t="shared" si="31"/>
        <v>Sister</v>
      </c>
      <c r="M272" s="10" t="str">
        <f>IF(OR('Intragroup liabilities'!W266="x",'Intragroup liabilities'!W266="E"),"true","false")</f>
        <v>true</v>
      </c>
      <c r="N272" s="10" t="s">
        <v>470</v>
      </c>
      <c r="O272" s="10" t="s">
        <v>471</v>
      </c>
      <c r="P272" s="11">
        <v>1274126.19</v>
      </c>
      <c r="Q272" s="11">
        <f>IF('Intragroup liabilities'!E266="",0,'Intragroup liabilities'!E266)</f>
        <v>2118.4699999999998</v>
      </c>
      <c r="R272" s="10" t="str">
        <f>+IF('Intragroup liabilities'!C266="EURO","Euro",IF('Intragroup liabilities'!C266="LIBRA INGLESA"," US Dollar",""))</f>
        <v>Euro</v>
      </c>
      <c r="S272" s="10" t="str">
        <f>IF(OR('Intragroup liabilities'!F266="P_20",'Intragroup liabilities'!F266="P_21"),'Intragroup liabilities'!M266,CONCATENATE(RIGHT('Intragroup liabilities'!T266,4),"-",LEFT(RIGHT('Intragroup liabilities'!T266,7),2),"-",LEFT('Intragroup liabilities'!T266,2)))</f>
        <v>--</v>
      </c>
      <c r="T272" s="20" t="str">
        <f t="shared" si="32"/>
        <v/>
      </c>
      <c r="U272" s="20" t="str">
        <f>IF(OR('Intragroup liabilities'!F266="P_20",'Intragroup liabilities'!F266="P_21"),'T 03.01'!T272,CONCATENATE(RIGHT('Intragroup liabilities'!U266,4),"-",LEFT(RIGHT('Intragroup liabilities'!U266,7),2),"-",LEFT('Intragroup liabilities'!U266,2)))</f>
        <v>--</v>
      </c>
      <c r="V272" s="10" t="str">
        <f t="shared" si="33"/>
        <v>Secured</v>
      </c>
      <c r="W272" s="10">
        <v>0</v>
      </c>
      <c r="X272" s="10" t="s">
        <v>83</v>
      </c>
      <c r="Y272" s="10" t="str">
        <f t="shared" si="34"/>
        <v>Non-structured/Vanilla</v>
      </c>
      <c r="Z272" s="10"/>
      <c r="AA272" s="10" t="str">
        <f>IF('Intragroup liabilities'!Q266="GF2","Grandfathered T2",IF('Intragroup liabilities'!Q266="CET1","CET1","No"))</f>
        <v>No</v>
      </c>
      <c r="AB272" s="10">
        <f>IF('Intragroup liabilities'!R266="",0,'Intragroup liabilities'!R266)</f>
        <v>0</v>
      </c>
      <c r="AC272"/>
    </row>
    <row r="273" spans="3:29" ht="35.25" thickBot="1" x14ac:dyDescent="0.5">
      <c r="C273" s="17">
        <f t="shared" si="29"/>
        <v>999</v>
      </c>
      <c r="D273" s="18">
        <f t="shared" si="35"/>
        <v>266</v>
      </c>
      <c r="E273" s="10" t="str">
        <f>IF(AND(I273="SANTANDER TOTTA, SGPS, SA",'Intragroup liabilities'!F267="P_22"),"r0531 - o/w (part of) subordinated liabilities recognised as own funds",IF(AND(I273="Totta Seguros - Comp. Seg. Vida, SA.",'Intragroup liabilities'!F267="P_22"),"r0350 - Structured notes",IF(AND(AA273&lt;&gt;"No",'Intragroup liabilities'!F267="P_23"),"r0531 - o/w (part of) subordinated liabilities recognised as own funds",IF(AND(AA273="No",'Intragroup liabilities'!F267="P_23"),"r0120 - Secured liabilities - collateralized part (BRRD art. 44/2/b)",IF('Intragroup liabilities'!F267="C_31","r0511 - o/w capital instruments/share capital",IF('Intragroup liabilities'!F267="C_32","r0511 - o/w capital instruments/share capital",IF('Intragroup liabilities'!F267="C_33","r0512 - o/w instruments ranking pari passu with ordinary shares",IF(OR(ISNUMBER(SEARCH("ATLANTES",I273)),ISNUMBER(SEARCH("AZOR",I273)),ISNUMBER(SEARCH("HIPOTOTTA",I273)))=TRUE,"r0120 - Secured liabilities - collateralized part (BRRD art. 44/2/b)",IF(OR('Intragroup liabilities'!F267="P_27.1",'Intragroup liabilities'!F267="P_27.2",'Intragroup liabilities'!F267="P_24"),"r0390 - Non-financial liabilities",IF('Intragroup liabilities'!F267="P_30.1","r0170 - Employee liabilities (BRRD art. 44/2/g/i)",IF('Intragroup liabilities'!F267="P_30.3","r0390 - Non-financial liabilities",IF('Intragroup liabilities'!F267="C_36","r0511 - o/w capital instruments/share capital",IF(AND('Intragroup liabilities'!F267="P_20",IFERROR(VLOOKUP('Intragroup liabilities'!I267,'Auxiliar 210'!$B$18:$B$20,1,FALSE),0)&lt;&gt;0),"r0210 - Liabilities towards other entities of the resolution group (BRRD art. 44/2/h)",IF(AND('Intragroup liabilities'!F267="P_21",IFERROR(VLOOKUP('Intragroup liabilities'!I267,'Auxiliar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3" s="10" t="s">
        <v>153</v>
      </c>
      <c r="G273" s="10" t="str">
        <f t="shared" si="30"/>
        <v>Rank 20 - Ranking in insolvency (master scale)</v>
      </c>
      <c r="H273" s="10" t="s">
        <v>1531</v>
      </c>
      <c r="I273" s="10" t="s">
        <v>30</v>
      </c>
      <c r="J273" s="10" t="s">
        <v>164</v>
      </c>
      <c r="K273" s="10" t="s">
        <v>155</v>
      </c>
      <c r="L273" s="10" t="str">
        <f t="shared" si="31"/>
        <v>Sister</v>
      </c>
      <c r="M273" s="10" t="str">
        <f>IF(OR('Intragroup liabilities'!W267="x",'Intragroup liabilities'!W267="E"),"true","false")</f>
        <v>true</v>
      </c>
      <c r="N273" s="10" t="s">
        <v>470</v>
      </c>
      <c r="O273" s="10" t="s">
        <v>471</v>
      </c>
      <c r="P273" s="11">
        <v>0</v>
      </c>
      <c r="Q273" s="11">
        <f>IF('Intragroup liabilities'!E267="",0,'Intragroup liabilities'!E267)</f>
        <v>1.71</v>
      </c>
      <c r="R273" s="10" t="str">
        <f>+IF('Intragroup liabilities'!C267="EURO","Euro",IF('Intragroup liabilities'!C267="LIBRA INGLESA"," US Dollar",""))</f>
        <v>Euro</v>
      </c>
      <c r="S273" s="10" t="str">
        <f>IF(OR('Intragroup liabilities'!F267="P_20",'Intragroup liabilities'!F267="P_21"),'Intragroup liabilities'!M267,CONCATENATE(RIGHT('Intragroup liabilities'!T267,4),"-",LEFT(RIGHT('Intragroup liabilities'!T267,7),2),"-",LEFT('Intragroup liabilities'!T267,2)))</f>
        <v>--</v>
      </c>
      <c r="T273" s="20" t="str">
        <f t="shared" si="32"/>
        <v/>
      </c>
      <c r="U273" s="20" t="str">
        <f>IF(OR('Intragroup liabilities'!F267="P_20",'Intragroup liabilities'!F267="P_21"),'T 03.01'!T273,CONCATENATE(RIGHT('Intragroup liabilities'!U267,4),"-",LEFT(RIGHT('Intragroup liabilities'!U267,7),2),"-",LEFT('Intragroup liabilities'!U267,2)))</f>
        <v>--</v>
      </c>
      <c r="V273" s="10" t="str">
        <f t="shared" si="33"/>
        <v>Secured</v>
      </c>
      <c r="W273" s="10">
        <v>0</v>
      </c>
      <c r="X273" s="10" t="s">
        <v>83</v>
      </c>
      <c r="Y273" s="10" t="str">
        <f t="shared" si="34"/>
        <v>Non-structured/Vanilla</v>
      </c>
      <c r="Z273" s="10"/>
      <c r="AA273" s="10" t="str">
        <f>IF('Intragroup liabilities'!Q267="GF2","Grandfathered T2",IF('Intragroup liabilities'!Q267="CET1","CET1","No"))</f>
        <v>No</v>
      </c>
      <c r="AB273" s="10">
        <f>IF('Intragroup liabilities'!R267="",0,'Intragroup liabilities'!R267)</f>
        <v>0</v>
      </c>
      <c r="AC273"/>
    </row>
    <row r="274" spans="3:29" ht="35.25" thickBot="1" x14ac:dyDescent="0.5">
      <c r="C274" s="17">
        <f t="shared" si="29"/>
        <v>999</v>
      </c>
      <c r="D274" s="18">
        <f t="shared" si="35"/>
        <v>267</v>
      </c>
      <c r="E274" s="10" t="str">
        <f>IF(AND(I274="SANTANDER TOTTA, SGPS, SA",'Intragroup liabilities'!F268="P_22"),"r0531 - o/w (part of) subordinated liabilities recognised as own funds",IF(AND(I274="Totta Seguros - Comp. Seg. Vida, SA.",'Intragroup liabilities'!F268="P_22"),"r0350 - Structured notes",IF(AND(AA274&lt;&gt;"No",'Intragroup liabilities'!F268="P_23"),"r0531 - o/w (part of) subordinated liabilities recognised as own funds",IF(AND(AA274="No",'Intragroup liabilities'!F268="P_23"),"r0120 - Secured liabilities - collateralized part (BRRD art. 44/2/b)",IF('Intragroup liabilities'!F268="C_31","r0511 - o/w capital instruments/share capital",IF('Intragroup liabilities'!F268="C_32","r0511 - o/w capital instruments/share capital",IF('Intragroup liabilities'!F268="C_33","r0512 - o/w instruments ranking pari passu with ordinary shares",IF(OR(ISNUMBER(SEARCH("ATLANTES",I274)),ISNUMBER(SEARCH("AZOR",I274)),ISNUMBER(SEARCH("HIPOTOTTA",I274)))=TRUE,"r0120 - Secured liabilities - collateralized part (BRRD art. 44/2/b)",IF(OR('Intragroup liabilities'!F268="P_27.1",'Intragroup liabilities'!F268="P_27.2",'Intragroup liabilities'!F268="P_24"),"r0390 - Non-financial liabilities",IF('Intragroup liabilities'!F268="P_30.1","r0170 - Employee liabilities (BRRD art. 44/2/g/i)",IF('Intragroup liabilities'!F268="P_30.3","r0390 - Non-financial liabilities",IF('Intragroup liabilities'!F268="C_36","r0511 - o/w capital instruments/share capital",IF(AND('Intragroup liabilities'!F268="P_20",IFERROR(VLOOKUP('Intragroup liabilities'!I268,'Auxiliar 210'!$B$18:$B$20,1,FALSE),0)&lt;&gt;0),"r0210 - Liabilities towards other entities of the resolution group (BRRD art. 44/2/h)",IF(AND('Intragroup liabilities'!F268="P_21",IFERROR(VLOOKUP('Intragroup liabilities'!I268,'Auxiliar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4" s="10" t="s">
        <v>153</v>
      </c>
      <c r="G274" s="10" t="str">
        <f t="shared" si="30"/>
        <v>Rank 20 - Ranking in insolvency (master scale)</v>
      </c>
      <c r="H274" s="10" t="s">
        <v>1532</v>
      </c>
      <c r="I274" s="10" t="s">
        <v>30</v>
      </c>
      <c r="J274" s="10" t="s">
        <v>164</v>
      </c>
      <c r="K274" s="10" t="s">
        <v>155</v>
      </c>
      <c r="L274" s="10" t="str">
        <f t="shared" si="31"/>
        <v>Sister</v>
      </c>
      <c r="M274" s="10" t="str">
        <f>IF(OR('Intragroup liabilities'!W268="x",'Intragroup liabilities'!W268="E"),"true","false")</f>
        <v>true</v>
      </c>
      <c r="N274" s="10" t="s">
        <v>470</v>
      </c>
      <c r="O274" s="10" t="s">
        <v>471</v>
      </c>
      <c r="P274" s="11">
        <v>0</v>
      </c>
      <c r="Q274" s="11">
        <f>IF('Intragroup liabilities'!E268="",0,'Intragroup liabilities'!E268)</f>
        <v>38.450000000000003</v>
      </c>
      <c r="R274" s="10" t="str">
        <f>+IF('Intragroup liabilities'!C268="EURO","Euro",IF('Intragroup liabilities'!C268="LIBRA INGLESA"," US Dollar",""))</f>
        <v>Euro</v>
      </c>
      <c r="S274" s="10" t="str">
        <f>IF(OR('Intragroup liabilities'!F268="P_20",'Intragroup liabilities'!F268="P_21"),'Intragroup liabilities'!M268,CONCATENATE(RIGHT('Intragroup liabilities'!T268,4),"-",LEFT(RIGHT('Intragroup liabilities'!T268,7),2),"-",LEFT('Intragroup liabilities'!T268,2)))</f>
        <v>--</v>
      </c>
      <c r="T274" s="20" t="str">
        <f t="shared" si="32"/>
        <v/>
      </c>
      <c r="U274" s="20" t="str">
        <f>IF(OR('Intragroup liabilities'!F268="P_20",'Intragroup liabilities'!F268="P_21"),'T 03.01'!T274,CONCATENATE(RIGHT('Intragroup liabilities'!U268,4),"-",LEFT(RIGHT('Intragroup liabilities'!U268,7),2),"-",LEFT('Intragroup liabilities'!U268,2)))</f>
        <v>--</v>
      </c>
      <c r="V274" s="10" t="str">
        <f t="shared" si="33"/>
        <v>Secured</v>
      </c>
      <c r="W274" s="10">
        <v>0</v>
      </c>
      <c r="X274" s="10" t="s">
        <v>83</v>
      </c>
      <c r="Y274" s="10" t="str">
        <f t="shared" si="34"/>
        <v>Non-structured/Vanilla</v>
      </c>
      <c r="Z274" s="10"/>
      <c r="AA274" s="10" t="str">
        <f>IF('Intragroup liabilities'!Q268="GF2","Grandfathered T2",IF('Intragroup liabilities'!Q268="CET1","CET1","No"))</f>
        <v>No</v>
      </c>
      <c r="AB274" s="10">
        <f>IF('Intragroup liabilities'!R268="",0,'Intragroup liabilities'!R268)</f>
        <v>0</v>
      </c>
      <c r="AC274"/>
    </row>
    <row r="275" spans="3:29" ht="35.25" thickBot="1" x14ac:dyDescent="0.5">
      <c r="C275" s="17">
        <f t="shared" si="29"/>
        <v>999</v>
      </c>
      <c r="D275" s="18">
        <f t="shared" si="35"/>
        <v>268</v>
      </c>
      <c r="E275" s="10" t="str">
        <f>IF(AND(I275="SANTANDER TOTTA, SGPS, SA",'Intragroup liabilities'!F269="P_22"),"r0531 - o/w (part of) subordinated liabilities recognised as own funds",IF(AND(I275="Totta Seguros - Comp. Seg. Vida, SA.",'Intragroup liabilities'!F269="P_22"),"r0350 - Structured notes",IF(AND(AA275&lt;&gt;"No",'Intragroup liabilities'!F269="P_23"),"r0531 - o/w (part of) subordinated liabilities recognised as own funds",IF(AND(AA275="No",'Intragroup liabilities'!F269="P_23"),"r0120 - Secured liabilities - collateralized part (BRRD art. 44/2/b)",IF('Intragroup liabilities'!F269="C_31","r0511 - o/w capital instruments/share capital",IF('Intragroup liabilities'!F269="C_32","r0511 - o/w capital instruments/share capital",IF('Intragroup liabilities'!F269="C_33","r0512 - o/w instruments ranking pari passu with ordinary shares",IF(OR(ISNUMBER(SEARCH("ATLANTES",I275)),ISNUMBER(SEARCH("AZOR",I275)),ISNUMBER(SEARCH("HIPOTOTTA",I275)))=TRUE,"r0120 - Secured liabilities - collateralized part (BRRD art. 44/2/b)",IF(OR('Intragroup liabilities'!F269="P_27.1",'Intragroup liabilities'!F269="P_27.2",'Intragroup liabilities'!F269="P_24"),"r0390 - Non-financial liabilities",IF('Intragroup liabilities'!F269="P_30.1","r0170 - Employee liabilities (BRRD art. 44/2/g/i)",IF('Intragroup liabilities'!F269="P_30.3","r0390 - Non-financial liabilities",IF('Intragroup liabilities'!F269="C_36","r0511 - o/w capital instruments/share capital",IF(AND('Intragroup liabilities'!F269="P_20",IFERROR(VLOOKUP('Intragroup liabilities'!I269,'Auxiliar 210'!$B$18:$B$20,1,FALSE),0)&lt;&gt;0),"r0210 - Liabilities towards other entities of the resolution group (BRRD art. 44/2/h)",IF(AND('Intragroup liabilities'!F269="P_21",IFERROR(VLOOKUP('Intragroup liabilities'!I269,'Auxiliar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5" s="10" t="s">
        <v>153</v>
      </c>
      <c r="G275" s="10" t="str">
        <f t="shared" si="30"/>
        <v>Rank 20 - Ranking in insolvency (master scale)</v>
      </c>
      <c r="H275" s="10" t="s">
        <v>285</v>
      </c>
      <c r="I275" s="10" t="s">
        <v>74</v>
      </c>
      <c r="J275" s="10" t="s">
        <v>170</v>
      </c>
      <c r="K275" s="10" t="s">
        <v>155</v>
      </c>
      <c r="L275" s="10" t="str">
        <f t="shared" si="31"/>
        <v>Sister</v>
      </c>
      <c r="M275" s="10" t="str">
        <f>IF(OR('Intragroup liabilities'!W269="x",'Intragroup liabilities'!W269="E"),"true","false")</f>
        <v>true</v>
      </c>
      <c r="N275" s="10" t="s">
        <v>470</v>
      </c>
      <c r="O275" s="10" t="s">
        <v>471</v>
      </c>
      <c r="P275" s="11">
        <v>15122.62</v>
      </c>
      <c r="Q275" s="11">
        <f>IF('Intragroup liabilities'!E269="",0,'Intragroup liabilities'!E269)</f>
        <v>23.15</v>
      </c>
      <c r="R275" s="10" t="str">
        <f>+IF('Intragroup liabilities'!C269="EURO","Euro",IF('Intragroup liabilities'!C269="LIBRA INGLESA"," US Dollar",""))</f>
        <v>Euro</v>
      </c>
      <c r="S275" s="10" t="str">
        <f>IF(OR('Intragroup liabilities'!F269="P_20",'Intragroup liabilities'!F269="P_21"),'Intragroup liabilities'!M269,CONCATENATE(RIGHT('Intragroup liabilities'!T269,4),"-",LEFT(RIGHT('Intragroup liabilities'!T269,7),2),"-",LEFT('Intragroup liabilities'!T269,2)))</f>
        <v>--</v>
      </c>
      <c r="T275" s="20" t="str">
        <f t="shared" si="32"/>
        <v/>
      </c>
      <c r="U275" s="20" t="str">
        <f>IF(OR('Intragroup liabilities'!F269="P_20",'Intragroup liabilities'!F269="P_21"),'T 03.01'!T275,CONCATENATE(RIGHT('Intragroup liabilities'!U269,4),"-",LEFT(RIGHT('Intragroup liabilities'!U269,7),2),"-",LEFT('Intragroup liabilities'!U269,2)))</f>
        <v>--</v>
      </c>
      <c r="V275" s="10" t="str">
        <f t="shared" si="33"/>
        <v>Secured</v>
      </c>
      <c r="W275" s="10">
        <v>0</v>
      </c>
      <c r="X275" s="10" t="s">
        <v>83</v>
      </c>
      <c r="Y275" s="10" t="str">
        <f t="shared" si="34"/>
        <v>Non-structured/Vanilla</v>
      </c>
      <c r="Z275" s="10"/>
      <c r="AA275" s="10" t="str">
        <f>IF('Intragroup liabilities'!Q269="GF2","Grandfathered T2",IF('Intragroup liabilities'!Q269="CET1","CET1","No"))</f>
        <v>No</v>
      </c>
      <c r="AB275" s="10">
        <f>IF('Intragroup liabilities'!R269="",0,'Intragroup liabilities'!R269)</f>
        <v>0</v>
      </c>
      <c r="AC275"/>
    </row>
    <row r="276" spans="3:29" ht="35.25" thickBot="1" x14ac:dyDescent="0.5">
      <c r="C276" s="17">
        <f t="shared" si="29"/>
        <v>999</v>
      </c>
      <c r="D276" s="18">
        <f t="shared" si="35"/>
        <v>269</v>
      </c>
      <c r="E276" s="10" t="str">
        <f>IF(AND(I276="SANTANDER TOTTA, SGPS, SA",'Intragroup liabilities'!F270="P_22"),"r0531 - o/w (part of) subordinated liabilities recognised as own funds",IF(AND(I276="Totta Seguros - Comp. Seg. Vida, SA.",'Intragroup liabilities'!F270="P_22"),"r0350 - Structured notes",IF(AND(AA276&lt;&gt;"No",'Intragroup liabilities'!F270="P_23"),"r0531 - o/w (part of) subordinated liabilities recognised as own funds",IF(AND(AA276="No",'Intragroup liabilities'!F270="P_23"),"r0120 - Secured liabilities - collateralized part (BRRD art. 44/2/b)",IF('Intragroup liabilities'!F270="C_31","r0511 - o/w capital instruments/share capital",IF('Intragroup liabilities'!F270="C_32","r0511 - o/w capital instruments/share capital",IF('Intragroup liabilities'!F270="C_33","r0512 - o/w instruments ranking pari passu with ordinary shares",IF(OR(ISNUMBER(SEARCH("ATLANTES",I276)),ISNUMBER(SEARCH("AZOR",I276)),ISNUMBER(SEARCH("HIPOTOTTA",I276)))=TRUE,"r0120 - Secured liabilities - collateralized part (BRRD art. 44/2/b)",IF(OR('Intragroup liabilities'!F270="P_27.1",'Intragroup liabilities'!F270="P_27.2",'Intragroup liabilities'!F270="P_24"),"r0390 - Non-financial liabilities",IF('Intragroup liabilities'!F270="P_30.1","r0170 - Employee liabilities (BRRD art. 44/2/g/i)",IF('Intragroup liabilities'!F270="P_30.3","r0390 - Non-financial liabilities",IF('Intragroup liabilities'!F270="C_36","r0511 - o/w capital instruments/share capital",IF(AND('Intragroup liabilities'!F270="P_20",IFERROR(VLOOKUP('Intragroup liabilities'!I270,'Auxiliar 210'!$B$18:$B$20,1,FALSE),0)&lt;&gt;0),"r0210 - Liabilities towards other entities of the resolution group (BRRD art. 44/2/h)",IF(AND('Intragroup liabilities'!F270="P_21",IFERROR(VLOOKUP('Intragroup liabilities'!I270,'Auxiliar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6" s="10" t="s">
        <v>153</v>
      </c>
      <c r="G276" s="10" t="str">
        <f t="shared" si="30"/>
        <v>Rank 20 - Ranking in insolvency (master scale)</v>
      </c>
      <c r="H276" s="10" t="s">
        <v>287</v>
      </c>
      <c r="I276" s="10" t="s">
        <v>30</v>
      </c>
      <c r="J276" s="10" t="s">
        <v>164</v>
      </c>
      <c r="K276" s="10" t="s">
        <v>155</v>
      </c>
      <c r="L276" s="10" t="str">
        <f t="shared" si="31"/>
        <v>Sister</v>
      </c>
      <c r="M276" s="10" t="str">
        <f>IF(OR('Intragroup liabilities'!W270="x",'Intragroup liabilities'!W270="E"),"true","false")</f>
        <v>true</v>
      </c>
      <c r="N276" s="10" t="s">
        <v>470</v>
      </c>
      <c r="O276" s="10" t="s">
        <v>471</v>
      </c>
      <c r="P276" s="11">
        <v>528004.85</v>
      </c>
      <c r="Q276" s="11">
        <f>IF('Intragroup liabilities'!E270="",0,'Intragroup liabilities'!E270)</f>
        <v>1105.3800000000001</v>
      </c>
      <c r="R276" s="10" t="str">
        <f>+IF('Intragroup liabilities'!C270="EURO","Euro",IF('Intragroup liabilities'!C270="LIBRA INGLESA"," US Dollar",""))</f>
        <v>Euro</v>
      </c>
      <c r="S276" s="10" t="str">
        <f>IF(OR('Intragroup liabilities'!F270="P_20",'Intragroup liabilities'!F270="P_21"),'Intragroup liabilities'!M270,CONCATENATE(RIGHT('Intragroup liabilities'!T270,4),"-",LEFT(RIGHT('Intragroup liabilities'!T270,7),2),"-",LEFT('Intragroup liabilities'!T270,2)))</f>
        <v>--</v>
      </c>
      <c r="T276" s="20" t="str">
        <f t="shared" si="32"/>
        <v/>
      </c>
      <c r="U276" s="20" t="str">
        <f>IF(OR('Intragroup liabilities'!F270="P_20",'Intragroup liabilities'!F270="P_21"),'T 03.01'!T276,CONCATENATE(RIGHT('Intragroup liabilities'!U270,4),"-",LEFT(RIGHT('Intragroup liabilities'!U270,7),2),"-",LEFT('Intragroup liabilities'!U270,2)))</f>
        <v>--</v>
      </c>
      <c r="V276" s="10" t="str">
        <f t="shared" si="33"/>
        <v>Secured</v>
      </c>
      <c r="W276" s="10">
        <v>0</v>
      </c>
      <c r="X276" s="10" t="s">
        <v>83</v>
      </c>
      <c r="Y276" s="10" t="str">
        <f t="shared" si="34"/>
        <v>Non-structured/Vanilla</v>
      </c>
      <c r="Z276" s="10"/>
      <c r="AA276" s="10" t="str">
        <f>IF('Intragroup liabilities'!Q270="GF2","Grandfathered T2",IF('Intragroup liabilities'!Q270="CET1","CET1","No"))</f>
        <v>No</v>
      </c>
      <c r="AB276" s="10">
        <f>IF('Intragroup liabilities'!R270="",0,'Intragroup liabilities'!R270)</f>
        <v>0</v>
      </c>
      <c r="AC276"/>
    </row>
    <row r="277" spans="3:29" ht="35.25" thickBot="1" x14ac:dyDescent="0.5">
      <c r="C277" s="17">
        <f t="shared" si="29"/>
        <v>999</v>
      </c>
      <c r="D277" s="18">
        <f t="shared" si="35"/>
        <v>270</v>
      </c>
      <c r="E277" s="10" t="str">
        <f>IF(AND(I277="SANTANDER TOTTA, SGPS, SA",'Intragroup liabilities'!F271="P_22"),"r0531 - o/w (part of) subordinated liabilities recognised as own funds",IF(AND(I277="Totta Seguros - Comp. Seg. Vida, SA.",'Intragroup liabilities'!F271="P_22"),"r0350 - Structured notes",IF(AND(AA277&lt;&gt;"No",'Intragroup liabilities'!F271="P_23"),"r0531 - o/w (part of) subordinated liabilities recognised as own funds",IF(AND(AA277="No",'Intragroup liabilities'!F271="P_23"),"r0120 - Secured liabilities - collateralized part (BRRD art. 44/2/b)",IF('Intragroup liabilities'!F271="C_31","r0511 - o/w capital instruments/share capital",IF('Intragroup liabilities'!F271="C_32","r0511 - o/w capital instruments/share capital",IF('Intragroup liabilities'!F271="C_33","r0512 - o/w instruments ranking pari passu with ordinary shares",IF(OR(ISNUMBER(SEARCH("ATLANTES",I277)),ISNUMBER(SEARCH("AZOR",I277)),ISNUMBER(SEARCH("HIPOTOTTA",I277)))=TRUE,"r0120 - Secured liabilities - collateralized part (BRRD art. 44/2/b)",IF(OR('Intragroup liabilities'!F271="P_27.1",'Intragroup liabilities'!F271="P_27.2",'Intragroup liabilities'!F271="P_24"),"r0390 - Non-financial liabilities",IF('Intragroup liabilities'!F271="P_30.1","r0170 - Employee liabilities (BRRD art. 44/2/g/i)",IF('Intragroup liabilities'!F271="P_30.3","r0390 - Non-financial liabilities",IF('Intragroup liabilities'!F271="C_36","r0511 - o/w capital instruments/share capital",IF(AND('Intragroup liabilities'!F271="P_20",IFERROR(VLOOKUP('Intragroup liabilities'!I271,'Auxiliar 210'!$B$18:$B$20,1,FALSE),0)&lt;&gt;0),"r0210 - Liabilities towards other entities of the resolution group (BRRD art. 44/2/h)",IF(AND('Intragroup liabilities'!F271="P_21",IFERROR(VLOOKUP('Intragroup liabilities'!I271,'Auxiliar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7" s="10" t="s">
        <v>153</v>
      </c>
      <c r="G277" s="10" t="str">
        <f t="shared" si="30"/>
        <v>Rank 20 - Ranking in insolvency (master scale)</v>
      </c>
      <c r="H277" s="10" t="s">
        <v>1533</v>
      </c>
      <c r="I277" s="10" t="s">
        <v>30</v>
      </c>
      <c r="J277" s="10" t="s">
        <v>164</v>
      </c>
      <c r="K277" s="10" t="s">
        <v>155</v>
      </c>
      <c r="L277" s="10" t="str">
        <f t="shared" si="31"/>
        <v>Sister</v>
      </c>
      <c r="M277" s="10" t="str">
        <f>IF(OR('Intragroup liabilities'!W271="x",'Intragroup liabilities'!W271="E"),"true","false")</f>
        <v>true</v>
      </c>
      <c r="N277" s="10" t="s">
        <v>470</v>
      </c>
      <c r="O277" s="10" t="s">
        <v>471</v>
      </c>
      <c r="P277" s="11">
        <v>0</v>
      </c>
      <c r="Q277" s="11">
        <f>IF('Intragroup liabilities'!E271="",0,'Intragroup liabilities'!E271)</f>
        <v>7.0000000000000007E-2</v>
      </c>
      <c r="R277" s="10" t="str">
        <f>+IF('Intragroup liabilities'!C271="EURO","Euro",IF('Intragroup liabilities'!C271="LIBRA INGLESA"," US Dollar",""))</f>
        <v>Euro</v>
      </c>
      <c r="S277" s="10" t="str">
        <f>IF(OR('Intragroup liabilities'!F271="P_20",'Intragroup liabilities'!F271="P_21"),'Intragroup liabilities'!M271,CONCATENATE(RIGHT('Intragroup liabilities'!T271,4),"-",LEFT(RIGHT('Intragroup liabilities'!T271,7),2),"-",LEFT('Intragroup liabilities'!T271,2)))</f>
        <v>--</v>
      </c>
      <c r="T277" s="20" t="str">
        <f t="shared" si="32"/>
        <v/>
      </c>
      <c r="U277" s="20" t="str">
        <f>IF(OR('Intragroup liabilities'!F271="P_20",'Intragroup liabilities'!F271="P_21"),'T 03.01'!T277,CONCATENATE(RIGHT('Intragroup liabilities'!U271,4),"-",LEFT(RIGHT('Intragroup liabilities'!U271,7),2),"-",LEFT('Intragroup liabilities'!U271,2)))</f>
        <v>--</v>
      </c>
      <c r="V277" s="10" t="str">
        <f t="shared" si="33"/>
        <v>Secured</v>
      </c>
      <c r="W277" s="10">
        <v>0</v>
      </c>
      <c r="X277" s="10" t="s">
        <v>83</v>
      </c>
      <c r="Y277" s="10" t="str">
        <f t="shared" si="34"/>
        <v>Non-structured/Vanilla</v>
      </c>
      <c r="Z277" s="10"/>
      <c r="AA277" s="10" t="str">
        <f>IF('Intragroup liabilities'!Q271="GF2","Grandfathered T2",IF('Intragroup liabilities'!Q271="CET1","CET1","No"))</f>
        <v>No</v>
      </c>
      <c r="AB277" s="10">
        <f>IF('Intragroup liabilities'!R271="",0,'Intragroup liabilities'!R271)</f>
        <v>0</v>
      </c>
      <c r="AC277"/>
    </row>
    <row r="278" spans="3:29" ht="35.25" thickBot="1" x14ac:dyDescent="0.5">
      <c r="C278" s="17">
        <f t="shared" si="29"/>
        <v>999</v>
      </c>
      <c r="D278" s="18">
        <f t="shared" si="35"/>
        <v>271</v>
      </c>
      <c r="E278" s="10" t="str">
        <f>IF(AND(I278="SANTANDER TOTTA, SGPS, SA",'Intragroup liabilities'!F272="P_22"),"r0531 - o/w (part of) subordinated liabilities recognised as own funds",IF(AND(I278="Totta Seguros - Comp. Seg. Vida, SA.",'Intragroup liabilities'!F272="P_22"),"r0350 - Structured notes",IF(AND(AA278&lt;&gt;"No",'Intragroup liabilities'!F272="P_23"),"r0531 - o/w (part of) subordinated liabilities recognised as own funds",IF(AND(AA278="No",'Intragroup liabilities'!F272="P_23"),"r0120 - Secured liabilities - collateralized part (BRRD art. 44/2/b)",IF('Intragroup liabilities'!F272="C_31","r0511 - o/w capital instruments/share capital",IF('Intragroup liabilities'!F272="C_32","r0511 - o/w capital instruments/share capital",IF('Intragroup liabilities'!F272="C_33","r0512 - o/w instruments ranking pari passu with ordinary shares",IF(OR(ISNUMBER(SEARCH("ATLANTES",I278)),ISNUMBER(SEARCH("AZOR",I278)),ISNUMBER(SEARCH("HIPOTOTTA",I278)))=TRUE,"r0120 - Secured liabilities - collateralized part (BRRD art. 44/2/b)",IF(OR('Intragroup liabilities'!F272="P_27.1",'Intragroup liabilities'!F272="P_27.2",'Intragroup liabilities'!F272="P_24"),"r0390 - Non-financial liabilities",IF('Intragroup liabilities'!F272="P_30.1","r0170 - Employee liabilities (BRRD art. 44/2/g/i)",IF('Intragroup liabilities'!F272="P_30.3","r0390 - Non-financial liabilities",IF('Intragroup liabilities'!F272="C_36","r0511 - o/w capital instruments/share capital",IF(AND('Intragroup liabilities'!F272="P_20",IFERROR(VLOOKUP('Intragroup liabilities'!I272,'Auxiliar 210'!$B$18:$B$20,1,FALSE),0)&lt;&gt;0),"r0210 - Liabilities towards other entities of the resolution group (BRRD art. 44/2/h)",IF(AND('Intragroup liabilities'!F272="P_21",IFERROR(VLOOKUP('Intragroup liabilities'!I272,'Auxiliar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8" s="10" t="s">
        <v>153</v>
      </c>
      <c r="G278" s="10" t="str">
        <f t="shared" si="30"/>
        <v>Rank 20 - Ranking in insolvency (master scale)</v>
      </c>
      <c r="H278" s="10" t="s">
        <v>290</v>
      </c>
      <c r="I278" s="10" t="s">
        <v>30</v>
      </c>
      <c r="J278" s="10" t="s">
        <v>164</v>
      </c>
      <c r="K278" s="10" t="s">
        <v>155</v>
      </c>
      <c r="L278" s="10" t="str">
        <f t="shared" si="31"/>
        <v>Sister</v>
      </c>
      <c r="M278" s="10" t="str">
        <f>IF(OR('Intragroup liabilities'!W272="x",'Intragroup liabilities'!W272="E"),"true","false")</f>
        <v>true</v>
      </c>
      <c r="N278" s="10" t="s">
        <v>470</v>
      </c>
      <c r="O278" s="10" t="s">
        <v>471</v>
      </c>
      <c r="P278" s="11">
        <v>208913.26</v>
      </c>
      <c r="Q278" s="11">
        <f>IF('Intragroup liabilities'!E272="",0,'Intragroup liabilities'!E272)</f>
        <v>254.58</v>
      </c>
      <c r="R278" s="10" t="str">
        <f>+IF('Intragroup liabilities'!C272="EURO","Euro",IF('Intragroup liabilities'!C272="LIBRA INGLESA"," US Dollar",""))</f>
        <v>Euro</v>
      </c>
      <c r="S278" s="10" t="str">
        <f>IF(OR('Intragroup liabilities'!F272="P_20",'Intragroup liabilities'!F272="P_21"),'Intragroup liabilities'!M272,CONCATENATE(RIGHT('Intragroup liabilities'!T272,4),"-",LEFT(RIGHT('Intragroup liabilities'!T272,7),2),"-",LEFT('Intragroup liabilities'!T272,2)))</f>
        <v>--</v>
      </c>
      <c r="T278" s="20" t="str">
        <f t="shared" si="32"/>
        <v/>
      </c>
      <c r="U278" s="20" t="str">
        <f>IF(OR('Intragroup liabilities'!F272="P_20",'Intragroup liabilities'!F272="P_21"),'T 03.01'!T278,CONCATENATE(RIGHT('Intragroup liabilities'!U272,4),"-",LEFT(RIGHT('Intragroup liabilities'!U272,7),2),"-",LEFT('Intragroup liabilities'!U272,2)))</f>
        <v>--</v>
      </c>
      <c r="V278" s="10" t="str">
        <f t="shared" si="33"/>
        <v>Secured</v>
      </c>
      <c r="W278" s="10">
        <v>0</v>
      </c>
      <c r="X278" s="10" t="s">
        <v>83</v>
      </c>
      <c r="Y278" s="10" t="str">
        <f t="shared" si="34"/>
        <v>Non-structured/Vanilla</v>
      </c>
      <c r="Z278" s="10"/>
      <c r="AA278" s="10" t="str">
        <f>IF('Intragroup liabilities'!Q272="GF2","Grandfathered T2",IF('Intragroup liabilities'!Q272="CET1","CET1","No"))</f>
        <v>No</v>
      </c>
      <c r="AB278" s="10">
        <f>IF('Intragroup liabilities'!R272="",0,'Intragroup liabilities'!R272)</f>
        <v>0</v>
      </c>
      <c r="AC278"/>
    </row>
    <row r="279" spans="3:29" ht="35.25" thickBot="1" x14ac:dyDescent="0.5">
      <c r="C279" s="17">
        <f t="shared" si="29"/>
        <v>999</v>
      </c>
      <c r="D279" s="18">
        <f t="shared" si="35"/>
        <v>272</v>
      </c>
      <c r="E279" s="10" t="str">
        <f>IF(AND(I279="SANTANDER TOTTA, SGPS, SA",'Intragroup liabilities'!F273="P_22"),"r0531 - o/w (part of) subordinated liabilities recognised as own funds",IF(AND(I279="Totta Seguros - Comp. Seg. Vida, SA.",'Intragroup liabilities'!F273="P_22"),"r0350 - Structured notes",IF(AND(AA279&lt;&gt;"No",'Intragroup liabilities'!F273="P_23"),"r0531 - o/w (part of) subordinated liabilities recognised as own funds",IF(AND(AA279="No",'Intragroup liabilities'!F273="P_23"),"r0120 - Secured liabilities - collateralized part (BRRD art. 44/2/b)",IF('Intragroup liabilities'!F273="C_31","r0511 - o/w capital instruments/share capital",IF('Intragroup liabilities'!F273="C_32","r0511 - o/w capital instruments/share capital",IF('Intragroup liabilities'!F273="C_33","r0512 - o/w instruments ranking pari passu with ordinary shares",IF(OR(ISNUMBER(SEARCH("ATLANTES",I279)),ISNUMBER(SEARCH("AZOR",I279)),ISNUMBER(SEARCH("HIPOTOTTA",I279)))=TRUE,"r0120 - Secured liabilities - collateralized part (BRRD art. 44/2/b)",IF(OR('Intragroup liabilities'!F273="P_27.1",'Intragroup liabilities'!F273="P_27.2",'Intragroup liabilities'!F273="P_24"),"r0390 - Non-financial liabilities",IF('Intragroup liabilities'!F273="P_30.1","r0170 - Employee liabilities (BRRD art. 44/2/g/i)",IF('Intragroup liabilities'!F273="P_30.3","r0390 - Non-financial liabilities",IF('Intragroup liabilities'!F273="C_36","r0511 - o/w capital instruments/share capital",IF(AND('Intragroup liabilities'!F273="P_20",IFERROR(VLOOKUP('Intragroup liabilities'!I273,'Auxiliar 210'!$B$18:$B$20,1,FALSE),0)&lt;&gt;0),"r0210 - Liabilities towards other entities of the resolution group (BRRD art. 44/2/h)",IF(AND('Intragroup liabilities'!F273="P_21",IFERROR(VLOOKUP('Intragroup liabilities'!I273,'Auxiliar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79" s="10" t="s">
        <v>153</v>
      </c>
      <c r="G279" s="10" t="str">
        <f t="shared" si="30"/>
        <v>Rank 20 - Ranking in insolvency (master scale)</v>
      </c>
      <c r="H279" s="10" t="s">
        <v>188</v>
      </c>
      <c r="I279" s="10" t="s">
        <v>73</v>
      </c>
      <c r="J279" s="10" t="s">
        <v>167</v>
      </c>
      <c r="K279" s="10" t="s">
        <v>155</v>
      </c>
      <c r="L279" s="10" t="str">
        <f t="shared" si="31"/>
        <v>Sister</v>
      </c>
      <c r="M279" s="10" t="str">
        <f>IF(OR('Intragroup liabilities'!W273="x",'Intragroup liabilities'!W273="E"),"true","false")</f>
        <v>true</v>
      </c>
      <c r="N279" s="10" t="s">
        <v>470</v>
      </c>
      <c r="O279" s="10" t="s">
        <v>471</v>
      </c>
      <c r="P279" s="11">
        <v>152.01</v>
      </c>
      <c r="Q279" s="11">
        <f>IF('Intragroup liabilities'!E273="",0,'Intragroup liabilities'!E273)</f>
        <v>0.23</v>
      </c>
      <c r="R279" s="10" t="str">
        <f>+IF('Intragroup liabilities'!C273="EURO","Euro",IF('Intragroup liabilities'!C273="LIBRA INGLESA"," US Dollar",""))</f>
        <v>Euro</v>
      </c>
      <c r="S279" s="10" t="str">
        <f>IF(OR('Intragroup liabilities'!F273="P_20",'Intragroup liabilities'!F273="P_21"),'Intragroup liabilities'!M273,CONCATENATE(RIGHT('Intragroup liabilities'!T273,4),"-",LEFT(RIGHT('Intragroup liabilities'!T273,7),2),"-",LEFT('Intragroup liabilities'!T273,2)))</f>
        <v>--</v>
      </c>
      <c r="T279" s="20" t="str">
        <f t="shared" si="32"/>
        <v/>
      </c>
      <c r="U279" s="20" t="str">
        <f>IF(OR('Intragroup liabilities'!F273="P_20",'Intragroup liabilities'!F273="P_21"),'T 03.01'!T279,CONCATENATE(RIGHT('Intragroup liabilities'!U273,4),"-",LEFT(RIGHT('Intragroup liabilities'!U273,7),2),"-",LEFT('Intragroup liabilities'!U273,2)))</f>
        <v>--</v>
      </c>
      <c r="V279" s="10" t="str">
        <f t="shared" si="33"/>
        <v>Secured</v>
      </c>
      <c r="W279" s="10">
        <v>0</v>
      </c>
      <c r="X279" s="10" t="s">
        <v>83</v>
      </c>
      <c r="Y279" s="10" t="str">
        <f t="shared" si="34"/>
        <v>Non-structured/Vanilla</v>
      </c>
      <c r="Z279" s="10"/>
      <c r="AA279" s="10" t="str">
        <f>IF('Intragroup liabilities'!Q273="GF2","Grandfathered T2",IF('Intragroup liabilities'!Q273="CET1","CET1","No"))</f>
        <v>No</v>
      </c>
      <c r="AB279" s="10">
        <f>IF('Intragroup liabilities'!R273="",0,'Intragroup liabilities'!R273)</f>
        <v>0</v>
      </c>
      <c r="AC279"/>
    </row>
    <row r="280" spans="3:29" ht="35.25" thickBot="1" x14ac:dyDescent="0.5">
      <c r="C280" s="17">
        <f t="shared" si="29"/>
        <v>999</v>
      </c>
      <c r="D280" s="18">
        <f t="shared" si="35"/>
        <v>273</v>
      </c>
      <c r="E280" s="10" t="str">
        <f>IF(AND(I280="SANTANDER TOTTA, SGPS, SA",'Intragroup liabilities'!F274="P_22"),"r0531 - o/w (part of) subordinated liabilities recognised as own funds",IF(AND(I280="Totta Seguros - Comp. Seg. Vida, SA.",'Intragroup liabilities'!F274="P_22"),"r0350 - Structured notes",IF(AND(AA280&lt;&gt;"No",'Intragroup liabilities'!F274="P_23"),"r0531 - o/w (part of) subordinated liabilities recognised as own funds",IF(AND(AA280="No",'Intragroup liabilities'!F274="P_23"),"r0120 - Secured liabilities - collateralized part (BRRD art. 44/2/b)",IF('Intragroup liabilities'!F274="C_31","r0511 - o/w capital instruments/share capital",IF('Intragroup liabilities'!F274="C_32","r0511 - o/w capital instruments/share capital",IF('Intragroup liabilities'!F274="C_33","r0512 - o/w instruments ranking pari passu with ordinary shares",IF(OR(ISNUMBER(SEARCH("ATLANTES",I280)),ISNUMBER(SEARCH("AZOR",I280)),ISNUMBER(SEARCH("HIPOTOTTA",I280)))=TRUE,"r0120 - Secured liabilities - collateralized part (BRRD art. 44/2/b)",IF(OR('Intragroup liabilities'!F274="P_27.1",'Intragroup liabilities'!F274="P_27.2",'Intragroup liabilities'!F274="P_24"),"r0390 - Non-financial liabilities",IF('Intragroup liabilities'!F274="P_30.1","r0170 - Employee liabilities (BRRD art. 44/2/g/i)",IF('Intragroup liabilities'!F274="P_30.3","r0390 - Non-financial liabilities",IF('Intragroup liabilities'!F274="C_36","r0511 - o/w capital instruments/share capital",IF(AND('Intragroup liabilities'!F274="P_20",IFERROR(VLOOKUP('Intragroup liabilities'!I274,'Auxiliar 210'!$B$18:$B$20,1,FALSE),0)&lt;&gt;0),"r0210 - Liabilities towards other entities of the resolution group (BRRD art. 44/2/h)",IF(AND('Intragroup liabilities'!F274="P_21",IFERROR(VLOOKUP('Intragroup liabilities'!I274,'Auxiliar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0" s="10" t="s">
        <v>153</v>
      </c>
      <c r="G280" s="10" t="str">
        <f t="shared" si="30"/>
        <v>Rank 20 - Ranking in insolvency (master scale)</v>
      </c>
      <c r="H280" s="10" t="s">
        <v>188</v>
      </c>
      <c r="I280" s="10" t="s">
        <v>74</v>
      </c>
      <c r="J280" s="10" t="s">
        <v>170</v>
      </c>
      <c r="K280" s="10" t="s">
        <v>155</v>
      </c>
      <c r="L280" s="10" t="str">
        <f t="shared" si="31"/>
        <v>Sister</v>
      </c>
      <c r="M280" s="10" t="str">
        <f>IF(OR('Intragroup liabilities'!W274="x",'Intragroup liabilities'!W274="E"),"true","false")</f>
        <v>true</v>
      </c>
      <c r="N280" s="10" t="s">
        <v>470</v>
      </c>
      <c r="O280" s="10" t="s">
        <v>471</v>
      </c>
      <c r="P280" s="11">
        <v>44541.19</v>
      </c>
      <c r="Q280" s="11">
        <f>IF('Intragroup liabilities'!E274="",0,'Intragroup liabilities'!E274)</f>
        <v>111.03</v>
      </c>
      <c r="R280" s="10" t="str">
        <f>+IF('Intragroup liabilities'!C274="EURO","Euro",IF('Intragroup liabilities'!C274="LIBRA INGLESA"," US Dollar",""))</f>
        <v>Euro</v>
      </c>
      <c r="S280" s="10" t="str">
        <f>IF(OR('Intragroup liabilities'!F274="P_20",'Intragroup liabilities'!F274="P_21"),'Intragroup liabilities'!M274,CONCATENATE(RIGHT('Intragroup liabilities'!T274,4),"-",LEFT(RIGHT('Intragroup liabilities'!T274,7),2),"-",LEFT('Intragroup liabilities'!T274,2)))</f>
        <v>--</v>
      </c>
      <c r="T280" s="20" t="str">
        <f t="shared" si="32"/>
        <v/>
      </c>
      <c r="U280" s="20" t="str">
        <f>IF(OR('Intragroup liabilities'!F274="P_20",'Intragroup liabilities'!F274="P_21"),'T 03.01'!T280,CONCATENATE(RIGHT('Intragroup liabilities'!U274,4),"-",LEFT(RIGHT('Intragroup liabilities'!U274,7),2),"-",LEFT('Intragroup liabilities'!U274,2)))</f>
        <v>--</v>
      </c>
      <c r="V280" s="10" t="str">
        <f t="shared" si="33"/>
        <v>Secured</v>
      </c>
      <c r="W280" s="10">
        <v>0</v>
      </c>
      <c r="X280" s="10" t="s">
        <v>83</v>
      </c>
      <c r="Y280" s="10" t="str">
        <f t="shared" si="34"/>
        <v>Non-structured/Vanilla</v>
      </c>
      <c r="Z280" s="10"/>
      <c r="AA280" s="10" t="str">
        <f>IF('Intragroup liabilities'!Q274="GF2","Grandfathered T2",IF('Intragroup liabilities'!Q274="CET1","CET1","No"))</f>
        <v>No</v>
      </c>
      <c r="AB280" s="10">
        <f>IF('Intragroup liabilities'!R274="",0,'Intragroup liabilities'!R274)</f>
        <v>0</v>
      </c>
      <c r="AC280"/>
    </row>
    <row r="281" spans="3:29" ht="35.25" thickBot="1" x14ac:dyDescent="0.5">
      <c r="C281" s="17">
        <f t="shared" si="29"/>
        <v>999</v>
      </c>
      <c r="D281" s="18">
        <f t="shared" si="35"/>
        <v>274</v>
      </c>
      <c r="E281" s="10" t="str">
        <f>IF(AND(I281="SANTANDER TOTTA, SGPS, SA",'Intragroup liabilities'!F275="P_22"),"r0531 - o/w (part of) subordinated liabilities recognised as own funds",IF(AND(I281="Totta Seguros - Comp. Seg. Vida, SA.",'Intragroup liabilities'!F275="P_22"),"r0350 - Structured notes",IF(AND(AA281&lt;&gt;"No",'Intragroup liabilities'!F275="P_23"),"r0531 - o/w (part of) subordinated liabilities recognised as own funds",IF(AND(AA281="No",'Intragroup liabilities'!F275="P_23"),"r0120 - Secured liabilities - collateralized part (BRRD art. 44/2/b)",IF('Intragroup liabilities'!F275="C_31","r0511 - o/w capital instruments/share capital",IF('Intragroup liabilities'!F275="C_32","r0511 - o/w capital instruments/share capital",IF('Intragroup liabilities'!F275="C_33","r0512 - o/w instruments ranking pari passu with ordinary shares",IF(OR(ISNUMBER(SEARCH("ATLANTES",I281)),ISNUMBER(SEARCH("AZOR",I281)),ISNUMBER(SEARCH("HIPOTOTTA",I281)))=TRUE,"r0120 - Secured liabilities - collateralized part (BRRD art. 44/2/b)",IF(OR('Intragroup liabilities'!F275="P_27.1",'Intragroup liabilities'!F275="P_27.2",'Intragroup liabilities'!F275="P_24"),"r0390 - Non-financial liabilities",IF('Intragroup liabilities'!F275="P_30.1","r0170 - Employee liabilities (BRRD art. 44/2/g/i)",IF('Intragroup liabilities'!F275="P_30.3","r0390 - Non-financial liabilities",IF('Intragroup liabilities'!F275="C_36","r0511 - o/w capital instruments/share capital",IF(AND('Intragroup liabilities'!F275="P_20",IFERROR(VLOOKUP('Intragroup liabilities'!I275,'Auxiliar 210'!$B$18:$B$20,1,FALSE),0)&lt;&gt;0),"r0210 - Liabilities towards other entities of the resolution group (BRRD art. 44/2/h)",IF(AND('Intragroup liabilities'!F275="P_21",IFERROR(VLOOKUP('Intragroup liabilities'!I275,'Auxiliar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1" s="10" t="s">
        <v>153</v>
      </c>
      <c r="G281" s="10" t="str">
        <f t="shared" si="30"/>
        <v>Rank 20 - Ranking in insolvency (master scale)</v>
      </c>
      <c r="H281" s="10" t="s">
        <v>247</v>
      </c>
      <c r="I281" s="10" t="s">
        <v>30</v>
      </c>
      <c r="J281" s="10" t="s">
        <v>164</v>
      </c>
      <c r="K281" s="10" t="s">
        <v>155</v>
      </c>
      <c r="L281" s="10" t="str">
        <f t="shared" si="31"/>
        <v>Sister</v>
      </c>
      <c r="M281" s="10" t="str">
        <f>IF(OR('Intragroup liabilities'!W275="x",'Intragroup liabilities'!W275="E"),"true","false")</f>
        <v>true</v>
      </c>
      <c r="N281" s="10" t="s">
        <v>470</v>
      </c>
      <c r="O281" s="10" t="s">
        <v>471</v>
      </c>
      <c r="P281" s="11">
        <v>969278.32</v>
      </c>
      <c r="Q281" s="11">
        <f>IF('Intragroup liabilities'!E275="",0,'Intragroup liabilities'!E275)</f>
        <v>1456.68</v>
      </c>
      <c r="R281" s="10" t="str">
        <f>+IF('Intragroup liabilities'!C275="EURO","Euro",IF('Intragroup liabilities'!C275="LIBRA INGLESA"," US Dollar",""))</f>
        <v>Euro</v>
      </c>
      <c r="S281" s="10" t="str">
        <f>IF(OR('Intragroup liabilities'!F275="P_20",'Intragroup liabilities'!F275="P_21"),'Intragroup liabilities'!M275,CONCATENATE(RIGHT('Intragroup liabilities'!T275,4),"-",LEFT(RIGHT('Intragroup liabilities'!T275,7),2),"-",LEFT('Intragroup liabilities'!T275,2)))</f>
        <v>--</v>
      </c>
      <c r="T281" s="20" t="str">
        <f t="shared" si="32"/>
        <v/>
      </c>
      <c r="U281" s="20" t="str">
        <f>IF(OR('Intragroup liabilities'!F275="P_20",'Intragroup liabilities'!F275="P_21"),'T 03.01'!T281,CONCATENATE(RIGHT('Intragroup liabilities'!U275,4),"-",LEFT(RIGHT('Intragroup liabilities'!U275,7),2),"-",LEFT('Intragroup liabilities'!U275,2)))</f>
        <v>--</v>
      </c>
      <c r="V281" s="10" t="str">
        <f t="shared" si="33"/>
        <v>Secured</v>
      </c>
      <c r="W281" s="10">
        <v>0</v>
      </c>
      <c r="X281" s="10" t="s">
        <v>83</v>
      </c>
      <c r="Y281" s="10" t="str">
        <f t="shared" si="34"/>
        <v>Non-structured/Vanilla</v>
      </c>
      <c r="Z281" s="10"/>
      <c r="AA281" s="10" t="str">
        <f>IF('Intragroup liabilities'!Q275="GF2","Grandfathered T2",IF('Intragroup liabilities'!Q275="CET1","CET1","No"))</f>
        <v>No</v>
      </c>
      <c r="AB281" s="10">
        <f>IF('Intragroup liabilities'!R275="",0,'Intragroup liabilities'!R275)</f>
        <v>0</v>
      </c>
      <c r="AC281"/>
    </row>
    <row r="282" spans="3:29" ht="35.25" thickBot="1" x14ac:dyDescent="0.5">
      <c r="C282" s="17">
        <f t="shared" si="29"/>
        <v>999</v>
      </c>
      <c r="D282" s="18">
        <f t="shared" si="35"/>
        <v>275</v>
      </c>
      <c r="E282" s="10" t="str">
        <f>IF(AND(I282="SANTANDER TOTTA, SGPS, SA",'Intragroup liabilities'!F276="P_22"),"r0531 - o/w (part of) subordinated liabilities recognised as own funds",IF(AND(I282="Totta Seguros - Comp. Seg. Vida, SA.",'Intragroup liabilities'!F276="P_22"),"r0350 - Structured notes",IF(AND(AA282&lt;&gt;"No",'Intragroup liabilities'!F276="P_23"),"r0531 - o/w (part of) subordinated liabilities recognised as own funds",IF(AND(AA282="No",'Intragroup liabilities'!F276="P_23"),"r0120 - Secured liabilities - collateralized part (BRRD art. 44/2/b)",IF('Intragroup liabilities'!F276="C_31","r0511 - o/w capital instruments/share capital",IF('Intragroup liabilities'!F276="C_32","r0511 - o/w capital instruments/share capital",IF('Intragroup liabilities'!F276="C_33","r0512 - o/w instruments ranking pari passu with ordinary shares",IF(OR(ISNUMBER(SEARCH("ATLANTES",I282)),ISNUMBER(SEARCH("AZOR",I282)),ISNUMBER(SEARCH("HIPOTOTTA",I282)))=TRUE,"r0120 - Secured liabilities - collateralized part (BRRD art. 44/2/b)",IF(OR('Intragroup liabilities'!F276="P_27.1",'Intragroup liabilities'!F276="P_27.2",'Intragroup liabilities'!F276="P_24"),"r0390 - Non-financial liabilities",IF('Intragroup liabilities'!F276="P_30.1","r0170 - Employee liabilities (BRRD art. 44/2/g/i)",IF('Intragroup liabilities'!F276="P_30.3","r0390 - Non-financial liabilities",IF('Intragroup liabilities'!F276="C_36","r0511 - o/w capital instruments/share capital",IF(AND('Intragroup liabilities'!F276="P_20",IFERROR(VLOOKUP('Intragroup liabilities'!I276,'Auxiliar 210'!$B$18:$B$20,1,FALSE),0)&lt;&gt;0),"r0210 - Liabilities towards other entities of the resolution group (BRRD art. 44/2/h)",IF(AND('Intragroup liabilities'!F276="P_21",IFERROR(VLOOKUP('Intragroup liabilities'!I276,'Auxiliar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2" s="10" t="s">
        <v>153</v>
      </c>
      <c r="G282" s="10" t="str">
        <f t="shared" si="30"/>
        <v>Rank 20 - Ranking in insolvency (master scale)</v>
      </c>
      <c r="H282" s="10" t="s">
        <v>1401</v>
      </c>
      <c r="I282" s="10" t="s">
        <v>30</v>
      </c>
      <c r="J282" s="10" t="s">
        <v>164</v>
      </c>
      <c r="K282" s="10" t="s">
        <v>155</v>
      </c>
      <c r="L282" s="10" t="str">
        <f t="shared" si="31"/>
        <v>Sister</v>
      </c>
      <c r="M282" s="10" t="str">
        <f>IF(OR('Intragroup liabilities'!W276="x",'Intragroup liabilities'!W276="E"),"true","false")</f>
        <v>true</v>
      </c>
      <c r="N282" s="10" t="s">
        <v>470</v>
      </c>
      <c r="O282" s="10" t="s">
        <v>471</v>
      </c>
      <c r="P282" s="11">
        <v>121.45</v>
      </c>
      <c r="Q282" s="11">
        <f>IF('Intragroup liabilities'!E276="",0,'Intragroup liabilities'!E276)</f>
        <v>0</v>
      </c>
      <c r="R282" s="10" t="str">
        <f>+IF('Intragroup liabilities'!C276="EURO","Euro",IF('Intragroup liabilities'!C276="LIBRA INGLESA"," US Dollar",""))</f>
        <v>Euro</v>
      </c>
      <c r="S282" s="10" t="str">
        <f>IF(OR('Intragroup liabilities'!F276="P_20",'Intragroup liabilities'!F276="P_21"),'Intragroup liabilities'!M276,CONCATENATE(RIGHT('Intragroup liabilities'!T276,4),"-",LEFT(RIGHT('Intragroup liabilities'!T276,7),2),"-",LEFT('Intragroup liabilities'!T276,2)))</f>
        <v>--</v>
      </c>
      <c r="T282" s="20" t="str">
        <f t="shared" si="32"/>
        <v/>
      </c>
      <c r="U282" s="20" t="str">
        <f>IF(OR('Intragroup liabilities'!F276="P_20",'Intragroup liabilities'!F276="P_21"),'T 03.01'!T282,CONCATENATE(RIGHT('Intragroup liabilities'!U276,4),"-",LEFT(RIGHT('Intragroup liabilities'!U276,7),2),"-",LEFT('Intragroup liabilities'!U276,2)))</f>
        <v>--</v>
      </c>
      <c r="V282" s="10" t="str">
        <f t="shared" si="33"/>
        <v>Secured</v>
      </c>
      <c r="W282" s="10">
        <v>0</v>
      </c>
      <c r="X282" s="10" t="s">
        <v>83</v>
      </c>
      <c r="Y282" s="10" t="str">
        <f t="shared" si="34"/>
        <v>Non-structured/Vanilla</v>
      </c>
      <c r="Z282" s="10"/>
      <c r="AA282" s="10" t="str">
        <f>IF('Intragroup liabilities'!Q276="GF2","Grandfathered T2",IF('Intragroup liabilities'!Q276="CET1","CET1","No"))</f>
        <v>No</v>
      </c>
      <c r="AB282" s="10">
        <f>IF('Intragroup liabilities'!R276="",0,'Intragroup liabilities'!R276)</f>
        <v>0</v>
      </c>
      <c r="AC282"/>
    </row>
    <row r="283" spans="3:29" ht="35.25" thickBot="1" x14ac:dyDescent="0.5">
      <c r="C283" s="17">
        <f t="shared" si="29"/>
        <v>999</v>
      </c>
      <c r="D283" s="18">
        <f t="shared" si="35"/>
        <v>276</v>
      </c>
      <c r="E283" s="10" t="str">
        <f>IF(AND(I283="SANTANDER TOTTA, SGPS, SA",'Intragroup liabilities'!F277="P_22"),"r0531 - o/w (part of) subordinated liabilities recognised as own funds",IF(AND(I283="Totta Seguros - Comp. Seg. Vida, SA.",'Intragroup liabilities'!F277="P_22"),"r0350 - Structured notes",IF(AND(AA283&lt;&gt;"No",'Intragroup liabilities'!F277="P_23"),"r0531 - o/w (part of) subordinated liabilities recognised as own funds",IF(AND(AA283="No",'Intragroup liabilities'!F277="P_23"),"r0120 - Secured liabilities - collateralized part (BRRD art. 44/2/b)",IF('Intragroup liabilities'!F277="C_31","r0511 - o/w capital instruments/share capital",IF('Intragroup liabilities'!F277="C_32","r0511 - o/w capital instruments/share capital",IF('Intragroup liabilities'!F277="C_33","r0512 - o/w instruments ranking pari passu with ordinary shares",IF(OR(ISNUMBER(SEARCH("ATLANTES",I283)),ISNUMBER(SEARCH("AZOR",I283)),ISNUMBER(SEARCH("HIPOTOTTA",I283)))=TRUE,"r0120 - Secured liabilities - collateralized part (BRRD art. 44/2/b)",IF(OR('Intragroup liabilities'!F277="P_27.1",'Intragroup liabilities'!F277="P_27.2",'Intragroup liabilities'!F277="P_24"),"r0390 - Non-financial liabilities",IF('Intragroup liabilities'!F277="P_30.1","r0170 - Employee liabilities (BRRD art. 44/2/g/i)",IF('Intragroup liabilities'!F277="P_30.3","r0390 - Non-financial liabilities",IF('Intragroup liabilities'!F277="C_36","r0511 - o/w capital instruments/share capital",IF(AND('Intragroup liabilities'!F277="P_20",IFERROR(VLOOKUP('Intragroup liabilities'!I277,'Auxiliar 210'!$B$18:$B$20,1,FALSE),0)&lt;&gt;0),"r0210 - Liabilities towards other entities of the resolution group (BRRD art. 44/2/h)",IF(AND('Intragroup liabilities'!F277="P_21",IFERROR(VLOOKUP('Intragroup liabilities'!I277,'Auxiliar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3" s="10" t="s">
        <v>153</v>
      </c>
      <c r="G283" s="10" t="str">
        <f t="shared" si="30"/>
        <v>Rank 20 - Ranking in insolvency (master scale)</v>
      </c>
      <c r="H283" s="10" t="s">
        <v>169</v>
      </c>
      <c r="I283" s="10" t="s">
        <v>74</v>
      </c>
      <c r="J283" s="10" t="s">
        <v>170</v>
      </c>
      <c r="K283" s="10" t="s">
        <v>155</v>
      </c>
      <c r="L283" s="10" t="str">
        <f t="shared" si="31"/>
        <v>Sister</v>
      </c>
      <c r="M283" s="10" t="str">
        <f>IF(OR('Intragroup liabilities'!W277="x",'Intragroup liabilities'!W277="E"),"true","false")</f>
        <v>true</v>
      </c>
      <c r="N283" s="10" t="s">
        <v>470</v>
      </c>
      <c r="O283" s="10" t="s">
        <v>471</v>
      </c>
      <c r="P283" s="11">
        <v>40481.43</v>
      </c>
      <c r="Q283" s="11">
        <f>IF('Intragroup liabilities'!E277="",0,'Intragroup liabilities'!E277)</f>
        <v>82.12</v>
      </c>
      <c r="R283" s="10" t="str">
        <f>+IF('Intragroup liabilities'!C277="EURO","Euro",IF('Intragroup liabilities'!C277="LIBRA INGLESA"," US Dollar",""))</f>
        <v>Euro</v>
      </c>
      <c r="S283" s="10" t="str">
        <f>IF(OR('Intragroup liabilities'!F277="P_20",'Intragroup liabilities'!F277="P_21"),'Intragroup liabilities'!M277,CONCATENATE(RIGHT('Intragroup liabilities'!T277,4),"-",LEFT(RIGHT('Intragroup liabilities'!T277,7),2),"-",LEFT('Intragroup liabilities'!T277,2)))</f>
        <v>--</v>
      </c>
      <c r="T283" s="20" t="str">
        <f t="shared" si="32"/>
        <v/>
      </c>
      <c r="U283" s="20" t="str">
        <f>IF(OR('Intragroup liabilities'!F277="P_20",'Intragroup liabilities'!F277="P_21"),'T 03.01'!T283,CONCATENATE(RIGHT('Intragroup liabilities'!U277,4),"-",LEFT(RIGHT('Intragroup liabilities'!U277,7),2),"-",LEFT('Intragroup liabilities'!U277,2)))</f>
        <v>--</v>
      </c>
      <c r="V283" s="10" t="str">
        <f t="shared" si="33"/>
        <v>Secured</v>
      </c>
      <c r="W283" s="10">
        <v>0</v>
      </c>
      <c r="X283" s="10" t="s">
        <v>83</v>
      </c>
      <c r="Y283" s="10" t="str">
        <f t="shared" si="34"/>
        <v>Non-structured/Vanilla</v>
      </c>
      <c r="Z283" s="10"/>
      <c r="AA283" s="10" t="str">
        <f>IF('Intragroup liabilities'!Q277="GF2","Grandfathered T2",IF('Intragroup liabilities'!Q277="CET1","CET1","No"))</f>
        <v>No</v>
      </c>
      <c r="AB283" s="10">
        <f>IF('Intragroup liabilities'!R277="",0,'Intragroup liabilities'!R277)</f>
        <v>0</v>
      </c>
      <c r="AC283"/>
    </row>
    <row r="284" spans="3:29" ht="35.25" thickBot="1" x14ac:dyDescent="0.5">
      <c r="C284" s="17">
        <f t="shared" si="29"/>
        <v>999</v>
      </c>
      <c r="D284" s="18">
        <f t="shared" si="35"/>
        <v>277</v>
      </c>
      <c r="E284" s="10" t="str">
        <f>IF(AND(I284="SANTANDER TOTTA, SGPS, SA",'Intragroup liabilities'!F278="P_22"),"r0531 - o/w (part of) subordinated liabilities recognised as own funds",IF(AND(I284="Totta Seguros - Comp. Seg. Vida, SA.",'Intragroup liabilities'!F278="P_22"),"r0350 - Structured notes",IF(AND(AA284&lt;&gt;"No",'Intragroup liabilities'!F278="P_23"),"r0531 - o/w (part of) subordinated liabilities recognised as own funds",IF(AND(AA284="No",'Intragroup liabilities'!F278="P_23"),"r0120 - Secured liabilities - collateralized part (BRRD art. 44/2/b)",IF('Intragroup liabilities'!F278="C_31","r0511 - o/w capital instruments/share capital",IF('Intragroup liabilities'!F278="C_32","r0511 - o/w capital instruments/share capital",IF('Intragroup liabilities'!F278="C_33","r0512 - o/w instruments ranking pari passu with ordinary shares",IF(OR(ISNUMBER(SEARCH("ATLANTES",I284)),ISNUMBER(SEARCH("AZOR",I284)),ISNUMBER(SEARCH("HIPOTOTTA",I284)))=TRUE,"r0120 - Secured liabilities - collateralized part (BRRD art. 44/2/b)",IF(OR('Intragroup liabilities'!F278="P_27.1",'Intragroup liabilities'!F278="P_27.2",'Intragroup liabilities'!F278="P_24"),"r0390 - Non-financial liabilities",IF('Intragroup liabilities'!F278="P_30.1","r0170 - Employee liabilities (BRRD art. 44/2/g/i)",IF('Intragroup liabilities'!F278="P_30.3","r0390 - Non-financial liabilities",IF('Intragroup liabilities'!F278="C_36","r0511 - o/w capital instruments/share capital",IF(AND('Intragroup liabilities'!F278="P_20",IFERROR(VLOOKUP('Intragroup liabilities'!I278,'Auxiliar 210'!$B$18:$B$20,1,FALSE),0)&lt;&gt;0),"r0210 - Liabilities towards other entities of the resolution group (BRRD art. 44/2/h)",IF(AND('Intragroup liabilities'!F278="P_21",IFERROR(VLOOKUP('Intragroup liabilities'!I278,'Auxiliar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4" s="10" t="s">
        <v>153</v>
      </c>
      <c r="G284" s="10" t="str">
        <f t="shared" si="30"/>
        <v>Rank 20 - Ranking in insolvency (master scale)</v>
      </c>
      <c r="H284" s="10" t="s">
        <v>442</v>
      </c>
      <c r="I284" s="10" t="s">
        <v>30</v>
      </c>
      <c r="J284" s="10" t="s">
        <v>164</v>
      </c>
      <c r="K284" s="10" t="s">
        <v>155</v>
      </c>
      <c r="L284" s="10" t="str">
        <f t="shared" si="31"/>
        <v>Sister</v>
      </c>
      <c r="M284" s="10" t="str">
        <f>IF(OR('Intragroup liabilities'!W278="x",'Intragroup liabilities'!W278="E"),"true","false")</f>
        <v>true</v>
      </c>
      <c r="N284" s="10" t="s">
        <v>470</v>
      </c>
      <c r="O284" s="10" t="s">
        <v>471</v>
      </c>
      <c r="P284" s="11">
        <v>981875.38</v>
      </c>
      <c r="Q284" s="11">
        <f>IF('Intragroup liabilities'!E278="",0,'Intragroup liabilities'!E278)</f>
        <v>1665.35</v>
      </c>
      <c r="R284" s="10" t="str">
        <f>+IF('Intragroup liabilities'!C278="EURO","Euro",IF('Intragroup liabilities'!C278="LIBRA INGLESA"," US Dollar",""))</f>
        <v>Euro</v>
      </c>
      <c r="S284" s="10" t="str">
        <f>IF(OR('Intragroup liabilities'!F278="P_20",'Intragroup liabilities'!F278="P_21"),'Intragroup liabilities'!M278,CONCATENATE(RIGHT('Intragroup liabilities'!T278,4),"-",LEFT(RIGHT('Intragroup liabilities'!T278,7),2),"-",LEFT('Intragroup liabilities'!T278,2)))</f>
        <v>--</v>
      </c>
      <c r="T284" s="20" t="str">
        <f t="shared" si="32"/>
        <v/>
      </c>
      <c r="U284" s="20" t="str">
        <f>IF(OR('Intragroup liabilities'!F278="P_20",'Intragroup liabilities'!F278="P_21"),'T 03.01'!T284,CONCATENATE(RIGHT('Intragroup liabilities'!U278,4),"-",LEFT(RIGHT('Intragroup liabilities'!U278,7),2),"-",LEFT('Intragroup liabilities'!U278,2)))</f>
        <v>--</v>
      </c>
      <c r="V284" s="10" t="str">
        <f t="shared" si="33"/>
        <v>Secured</v>
      </c>
      <c r="W284" s="10">
        <v>0</v>
      </c>
      <c r="X284" s="10" t="s">
        <v>83</v>
      </c>
      <c r="Y284" s="10" t="str">
        <f t="shared" si="34"/>
        <v>Non-structured/Vanilla</v>
      </c>
      <c r="Z284" s="10"/>
      <c r="AA284" s="10" t="str">
        <f>IF('Intragroup liabilities'!Q278="GF2","Grandfathered T2",IF('Intragroup liabilities'!Q278="CET1","CET1","No"))</f>
        <v>No</v>
      </c>
      <c r="AB284" s="10">
        <f>IF('Intragroup liabilities'!R278="",0,'Intragroup liabilities'!R278)</f>
        <v>0</v>
      </c>
      <c r="AC284"/>
    </row>
    <row r="285" spans="3:29" ht="35.25" thickBot="1" x14ac:dyDescent="0.5">
      <c r="C285" s="17">
        <f t="shared" si="29"/>
        <v>999</v>
      </c>
      <c r="D285" s="18">
        <f t="shared" si="35"/>
        <v>278</v>
      </c>
      <c r="E285" s="10" t="str">
        <f>IF(AND(I285="SANTANDER TOTTA, SGPS, SA",'Intragroup liabilities'!F279="P_22"),"r0531 - o/w (part of) subordinated liabilities recognised as own funds",IF(AND(I285="Totta Seguros - Comp. Seg. Vida, SA.",'Intragroup liabilities'!F279="P_22"),"r0350 - Structured notes",IF(AND(AA285&lt;&gt;"No",'Intragroup liabilities'!F279="P_23"),"r0531 - o/w (part of) subordinated liabilities recognised as own funds",IF(AND(AA285="No",'Intragroup liabilities'!F279="P_23"),"r0120 - Secured liabilities - collateralized part (BRRD art. 44/2/b)",IF('Intragroup liabilities'!F279="C_31","r0511 - o/w capital instruments/share capital",IF('Intragroup liabilities'!F279="C_32","r0511 - o/w capital instruments/share capital",IF('Intragroup liabilities'!F279="C_33","r0512 - o/w instruments ranking pari passu with ordinary shares",IF(OR(ISNUMBER(SEARCH("ATLANTES",I285)),ISNUMBER(SEARCH("AZOR",I285)),ISNUMBER(SEARCH("HIPOTOTTA",I285)))=TRUE,"r0120 - Secured liabilities - collateralized part (BRRD art. 44/2/b)",IF(OR('Intragroup liabilities'!F279="P_27.1",'Intragroup liabilities'!F279="P_27.2",'Intragroup liabilities'!F279="P_24"),"r0390 - Non-financial liabilities",IF('Intragroup liabilities'!F279="P_30.1","r0170 - Employee liabilities (BRRD art. 44/2/g/i)",IF('Intragroup liabilities'!F279="P_30.3","r0390 - Non-financial liabilities",IF('Intragroup liabilities'!F279="C_36","r0511 - o/w capital instruments/share capital",IF(AND('Intragroup liabilities'!F279="P_20",IFERROR(VLOOKUP('Intragroup liabilities'!I279,'Auxiliar 210'!$B$18:$B$20,1,FALSE),0)&lt;&gt;0),"r0210 - Liabilities towards other entities of the resolution group (BRRD art. 44/2/h)",IF(AND('Intragroup liabilities'!F279="P_21",IFERROR(VLOOKUP('Intragroup liabilities'!I279,'Auxiliar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5" s="10" t="s">
        <v>153</v>
      </c>
      <c r="G285" s="10" t="str">
        <f t="shared" si="30"/>
        <v>Rank 20 - Ranking in insolvency (master scale)</v>
      </c>
      <c r="H285" s="10" t="s">
        <v>303</v>
      </c>
      <c r="I285" s="10" t="s">
        <v>74</v>
      </c>
      <c r="J285" s="10" t="s">
        <v>170</v>
      </c>
      <c r="K285" s="10" t="s">
        <v>155</v>
      </c>
      <c r="L285" s="10" t="str">
        <f t="shared" si="31"/>
        <v>Sister</v>
      </c>
      <c r="M285" s="10" t="str">
        <f>IF(OR('Intragroup liabilities'!W279="x",'Intragroup liabilities'!W279="E"),"true","false")</f>
        <v>true</v>
      </c>
      <c r="N285" s="10" t="s">
        <v>470</v>
      </c>
      <c r="O285" s="10" t="s">
        <v>471</v>
      </c>
      <c r="P285" s="11">
        <v>13191.89</v>
      </c>
      <c r="Q285" s="11">
        <f>IF('Intragroup liabilities'!E279="",0,'Intragroup liabilities'!E279)</f>
        <v>16.38</v>
      </c>
      <c r="R285" s="10" t="str">
        <f>+IF('Intragroup liabilities'!C279="EURO","Euro",IF('Intragroup liabilities'!C279="LIBRA INGLESA"," US Dollar",""))</f>
        <v>Euro</v>
      </c>
      <c r="S285" s="10" t="str">
        <f>IF(OR('Intragroup liabilities'!F279="P_20",'Intragroup liabilities'!F279="P_21"),'Intragroup liabilities'!M279,CONCATENATE(RIGHT('Intragroup liabilities'!T279,4),"-",LEFT(RIGHT('Intragroup liabilities'!T279,7),2),"-",LEFT('Intragroup liabilities'!T279,2)))</f>
        <v>--</v>
      </c>
      <c r="T285" s="20" t="str">
        <f t="shared" si="32"/>
        <v/>
      </c>
      <c r="U285" s="20" t="str">
        <f>IF(OR('Intragroup liabilities'!F279="P_20",'Intragroup liabilities'!F279="P_21"),'T 03.01'!T285,CONCATENATE(RIGHT('Intragroup liabilities'!U279,4),"-",LEFT(RIGHT('Intragroup liabilities'!U279,7),2),"-",LEFT('Intragroup liabilities'!U279,2)))</f>
        <v>--</v>
      </c>
      <c r="V285" s="10" t="str">
        <f t="shared" si="33"/>
        <v>Secured</v>
      </c>
      <c r="W285" s="10">
        <v>0</v>
      </c>
      <c r="X285" s="10" t="s">
        <v>83</v>
      </c>
      <c r="Y285" s="10" t="str">
        <f t="shared" si="34"/>
        <v>Non-structured/Vanilla</v>
      </c>
      <c r="Z285" s="10"/>
      <c r="AA285" s="10" t="str">
        <f>IF('Intragroup liabilities'!Q279="GF2","Grandfathered T2",IF('Intragroup liabilities'!Q279="CET1","CET1","No"))</f>
        <v>No</v>
      </c>
      <c r="AB285" s="10">
        <f>IF('Intragroup liabilities'!R279="",0,'Intragroup liabilities'!R279)</f>
        <v>0</v>
      </c>
      <c r="AC285"/>
    </row>
    <row r="286" spans="3:29" ht="35.25" thickBot="1" x14ac:dyDescent="0.5">
      <c r="C286" s="17">
        <f t="shared" si="29"/>
        <v>999</v>
      </c>
      <c r="D286" s="18">
        <f t="shared" si="35"/>
        <v>279</v>
      </c>
      <c r="E286" s="10" t="str">
        <f>IF(AND(I286="SANTANDER TOTTA, SGPS, SA",'Intragroup liabilities'!F280="P_22"),"r0531 - o/w (part of) subordinated liabilities recognised as own funds",IF(AND(I286="Totta Seguros - Comp. Seg. Vida, SA.",'Intragroup liabilities'!F280="P_22"),"r0350 - Structured notes",IF(AND(AA286&lt;&gt;"No",'Intragroup liabilities'!F280="P_23"),"r0531 - o/w (part of) subordinated liabilities recognised as own funds",IF(AND(AA286="No",'Intragroup liabilities'!F280="P_23"),"r0120 - Secured liabilities - collateralized part (BRRD art. 44/2/b)",IF('Intragroup liabilities'!F280="C_31","r0511 - o/w capital instruments/share capital",IF('Intragroup liabilities'!F280="C_32","r0511 - o/w capital instruments/share capital",IF('Intragroup liabilities'!F280="C_33","r0512 - o/w instruments ranking pari passu with ordinary shares",IF(OR(ISNUMBER(SEARCH("ATLANTES",I286)),ISNUMBER(SEARCH("AZOR",I286)),ISNUMBER(SEARCH("HIPOTOTTA",I286)))=TRUE,"r0120 - Secured liabilities - collateralized part (BRRD art. 44/2/b)",IF(OR('Intragroup liabilities'!F280="P_27.1",'Intragroup liabilities'!F280="P_27.2",'Intragroup liabilities'!F280="P_24"),"r0390 - Non-financial liabilities",IF('Intragroup liabilities'!F280="P_30.1","r0170 - Employee liabilities (BRRD art. 44/2/g/i)",IF('Intragroup liabilities'!F280="P_30.3","r0390 - Non-financial liabilities",IF('Intragroup liabilities'!F280="C_36","r0511 - o/w capital instruments/share capital",IF(AND('Intragroup liabilities'!F280="P_20",IFERROR(VLOOKUP('Intragroup liabilities'!I280,'Auxiliar 210'!$B$18:$B$20,1,FALSE),0)&lt;&gt;0),"r0210 - Liabilities towards other entities of the resolution group (BRRD art. 44/2/h)",IF(AND('Intragroup liabilities'!F280="P_21",IFERROR(VLOOKUP('Intragroup liabilities'!I280,'Auxiliar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6" s="10" t="s">
        <v>153</v>
      </c>
      <c r="G286" s="10" t="str">
        <f t="shared" si="30"/>
        <v>Rank 20 - Ranking in insolvency (master scale)</v>
      </c>
      <c r="H286" s="10" t="s">
        <v>367</v>
      </c>
      <c r="I286" s="10" t="s">
        <v>30</v>
      </c>
      <c r="J286" s="10" t="s">
        <v>164</v>
      </c>
      <c r="K286" s="10" t="s">
        <v>155</v>
      </c>
      <c r="L286" s="10" t="str">
        <f t="shared" si="31"/>
        <v>Sister</v>
      </c>
      <c r="M286" s="10" t="str">
        <f>IF(OR('Intragroup liabilities'!W280="x",'Intragroup liabilities'!W280="E"),"true","false")</f>
        <v>true</v>
      </c>
      <c r="N286" s="10" t="s">
        <v>470</v>
      </c>
      <c r="O286" s="10" t="s">
        <v>471</v>
      </c>
      <c r="P286" s="11">
        <v>271791.81</v>
      </c>
      <c r="Q286" s="11">
        <f>IF('Intragroup liabilities'!E280="",0,'Intragroup liabilities'!E280)</f>
        <v>526.92999999999995</v>
      </c>
      <c r="R286" s="10" t="str">
        <f>+IF('Intragroup liabilities'!C280="EURO","Euro",IF('Intragroup liabilities'!C280="LIBRA INGLESA"," US Dollar",""))</f>
        <v>Euro</v>
      </c>
      <c r="S286" s="10" t="str">
        <f>IF(OR('Intragroup liabilities'!F280="P_20",'Intragroup liabilities'!F280="P_21"),'Intragroup liabilities'!M280,CONCATENATE(RIGHT('Intragroup liabilities'!T280,4),"-",LEFT(RIGHT('Intragroup liabilities'!T280,7),2),"-",LEFT('Intragroup liabilities'!T280,2)))</f>
        <v>--</v>
      </c>
      <c r="T286" s="20" t="str">
        <f t="shared" si="32"/>
        <v/>
      </c>
      <c r="U286" s="20" t="str">
        <f>IF(OR('Intragroup liabilities'!F280="P_20",'Intragroup liabilities'!F280="P_21"),'T 03.01'!T286,CONCATENATE(RIGHT('Intragroup liabilities'!U280,4),"-",LEFT(RIGHT('Intragroup liabilities'!U280,7),2),"-",LEFT('Intragroup liabilities'!U280,2)))</f>
        <v>--</v>
      </c>
      <c r="V286" s="10" t="str">
        <f t="shared" si="33"/>
        <v>Secured</v>
      </c>
      <c r="W286" s="10">
        <v>0</v>
      </c>
      <c r="X286" s="10" t="s">
        <v>83</v>
      </c>
      <c r="Y286" s="10" t="str">
        <f t="shared" si="34"/>
        <v>Non-structured/Vanilla</v>
      </c>
      <c r="Z286" s="10"/>
      <c r="AA286" s="10" t="str">
        <f>IF('Intragroup liabilities'!Q280="GF2","Grandfathered T2",IF('Intragroup liabilities'!Q280="CET1","CET1","No"))</f>
        <v>No</v>
      </c>
      <c r="AB286" s="10">
        <f>IF('Intragroup liabilities'!R280="",0,'Intragroup liabilities'!R280)</f>
        <v>0</v>
      </c>
      <c r="AC286"/>
    </row>
    <row r="287" spans="3:29" ht="35.25" thickBot="1" x14ac:dyDescent="0.5">
      <c r="C287" s="17">
        <f t="shared" si="29"/>
        <v>999</v>
      </c>
      <c r="D287" s="18">
        <f t="shared" si="35"/>
        <v>280</v>
      </c>
      <c r="E287" s="10" t="str">
        <f>IF(AND(I287="SANTANDER TOTTA, SGPS, SA",'Intragroup liabilities'!F281="P_22"),"r0531 - o/w (part of) subordinated liabilities recognised as own funds",IF(AND(I287="Totta Seguros - Comp. Seg. Vida, SA.",'Intragroup liabilities'!F281="P_22"),"r0350 - Structured notes",IF(AND(AA287&lt;&gt;"No",'Intragroup liabilities'!F281="P_23"),"r0531 - o/w (part of) subordinated liabilities recognised as own funds",IF(AND(AA287="No",'Intragroup liabilities'!F281="P_23"),"r0120 - Secured liabilities - collateralized part (BRRD art. 44/2/b)",IF('Intragroup liabilities'!F281="C_31","r0511 - o/w capital instruments/share capital",IF('Intragroup liabilities'!F281="C_32","r0511 - o/w capital instruments/share capital",IF('Intragroup liabilities'!F281="C_33","r0512 - o/w instruments ranking pari passu with ordinary shares",IF(OR(ISNUMBER(SEARCH("ATLANTES",I287)),ISNUMBER(SEARCH("AZOR",I287)),ISNUMBER(SEARCH("HIPOTOTTA",I287)))=TRUE,"r0120 - Secured liabilities - collateralized part (BRRD art. 44/2/b)",IF(OR('Intragroup liabilities'!F281="P_27.1",'Intragroup liabilities'!F281="P_27.2",'Intragroup liabilities'!F281="P_24"),"r0390 - Non-financial liabilities",IF('Intragroup liabilities'!F281="P_30.1","r0170 - Employee liabilities (BRRD art. 44/2/g/i)",IF('Intragroup liabilities'!F281="P_30.3","r0390 - Non-financial liabilities",IF('Intragroup liabilities'!F281="C_36","r0511 - o/w capital instruments/share capital",IF(AND('Intragroup liabilities'!F281="P_20",IFERROR(VLOOKUP('Intragroup liabilities'!I281,'Auxiliar 210'!$B$18:$B$20,1,FALSE),0)&lt;&gt;0),"r0210 - Liabilities towards other entities of the resolution group (BRRD art. 44/2/h)",IF(AND('Intragroup liabilities'!F281="P_21",IFERROR(VLOOKUP('Intragroup liabilities'!I281,'Auxiliar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7" s="10" t="s">
        <v>153</v>
      </c>
      <c r="G287" s="10" t="str">
        <f t="shared" si="30"/>
        <v>Rank 20 - Ranking in insolvency (master scale)</v>
      </c>
      <c r="H287" s="10" t="s">
        <v>300</v>
      </c>
      <c r="I287" s="10" t="s">
        <v>30</v>
      </c>
      <c r="J287" s="10" t="s">
        <v>164</v>
      </c>
      <c r="K287" s="10" t="s">
        <v>155</v>
      </c>
      <c r="L287" s="10" t="str">
        <f t="shared" si="31"/>
        <v>Sister</v>
      </c>
      <c r="M287" s="10" t="str">
        <f>IF(OR('Intragroup liabilities'!W281="x",'Intragroup liabilities'!W281="E"),"true","false")</f>
        <v>true</v>
      </c>
      <c r="N287" s="10" t="s">
        <v>470</v>
      </c>
      <c r="O287" s="10" t="s">
        <v>471</v>
      </c>
      <c r="P287" s="11">
        <v>2211450.69</v>
      </c>
      <c r="Q287" s="11">
        <f>IF('Intragroup liabilities'!E281="",0,'Intragroup liabilities'!E281)</f>
        <v>3664.55</v>
      </c>
      <c r="R287" s="10" t="str">
        <f>+IF('Intragroup liabilities'!C281="EURO","Euro",IF('Intragroup liabilities'!C281="LIBRA INGLESA"," US Dollar",""))</f>
        <v>Euro</v>
      </c>
      <c r="S287" s="10" t="str">
        <f>IF(OR('Intragroup liabilities'!F281="P_20",'Intragroup liabilities'!F281="P_21"),'Intragroup liabilities'!M281,CONCATENATE(RIGHT('Intragroup liabilities'!T281,4),"-",LEFT(RIGHT('Intragroup liabilities'!T281,7),2),"-",LEFT('Intragroup liabilities'!T281,2)))</f>
        <v>--</v>
      </c>
      <c r="T287" s="20" t="str">
        <f t="shared" si="32"/>
        <v/>
      </c>
      <c r="U287" s="20" t="str">
        <f>IF(OR('Intragroup liabilities'!F281="P_20",'Intragroup liabilities'!F281="P_21"),'T 03.01'!T287,CONCATENATE(RIGHT('Intragroup liabilities'!U281,4),"-",LEFT(RIGHT('Intragroup liabilities'!U281,7),2),"-",LEFT('Intragroup liabilities'!U281,2)))</f>
        <v>--</v>
      </c>
      <c r="V287" s="10" t="str">
        <f t="shared" si="33"/>
        <v>Secured</v>
      </c>
      <c r="W287" s="10">
        <v>0</v>
      </c>
      <c r="X287" s="10" t="s">
        <v>83</v>
      </c>
      <c r="Y287" s="10" t="str">
        <f t="shared" si="34"/>
        <v>Non-structured/Vanilla</v>
      </c>
      <c r="Z287" s="10"/>
      <c r="AA287" s="10" t="str">
        <f>IF('Intragroup liabilities'!Q281="GF2","Grandfathered T2",IF('Intragroup liabilities'!Q281="CET1","CET1","No"))</f>
        <v>No</v>
      </c>
      <c r="AB287" s="10">
        <f>IF('Intragroup liabilities'!R281="",0,'Intragroup liabilities'!R281)</f>
        <v>0</v>
      </c>
      <c r="AC287"/>
    </row>
    <row r="288" spans="3:29" ht="35.25" thickBot="1" x14ac:dyDescent="0.5">
      <c r="C288" s="17">
        <f t="shared" si="29"/>
        <v>999</v>
      </c>
      <c r="D288" s="18">
        <f t="shared" si="35"/>
        <v>281</v>
      </c>
      <c r="E288" s="10" t="str">
        <f>IF(AND(I288="SANTANDER TOTTA, SGPS, SA",'Intragroup liabilities'!F282="P_22"),"r0531 - o/w (part of) subordinated liabilities recognised as own funds",IF(AND(I288="Totta Seguros - Comp. Seg. Vida, SA.",'Intragroup liabilities'!F282="P_22"),"r0350 - Structured notes",IF(AND(AA288&lt;&gt;"No",'Intragroup liabilities'!F282="P_23"),"r0531 - o/w (part of) subordinated liabilities recognised as own funds",IF(AND(AA288="No",'Intragroup liabilities'!F282="P_23"),"r0120 - Secured liabilities - collateralized part (BRRD art. 44/2/b)",IF('Intragroup liabilities'!F282="C_31","r0511 - o/w capital instruments/share capital",IF('Intragroup liabilities'!F282="C_32","r0511 - o/w capital instruments/share capital",IF('Intragroup liabilities'!F282="C_33","r0512 - o/w instruments ranking pari passu with ordinary shares",IF(OR(ISNUMBER(SEARCH("ATLANTES",I288)),ISNUMBER(SEARCH("AZOR",I288)),ISNUMBER(SEARCH("HIPOTOTTA",I288)))=TRUE,"r0120 - Secured liabilities - collateralized part (BRRD art. 44/2/b)",IF(OR('Intragroup liabilities'!F282="P_27.1",'Intragroup liabilities'!F282="P_27.2",'Intragroup liabilities'!F282="P_24"),"r0390 - Non-financial liabilities",IF('Intragroup liabilities'!F282="P_30.1","r0170 - Employee liabilities (BRRD art. 44/2/g/i)",IF('Intragroup liabilities'!F282="P_30.3","r0390 - Non-financial liabilities",IF('Intragroup liabilities'!F282="C_36","r0511 - o/w capital instruments/share capital",IF(AND('Intragroup liabilities'!F282="P_20",IFERROR(VLOOKUP('Intragroup liabilities'!I282,'Auxiliar 210'!$B$18:$B$20,1,FALSE),0)&lt;&gt;0),"r0210 - Liabilities towards other entities of the resolution group (BRRD art. 44/2/h)",IF(AND('Intragroup liabilities'!F282="P_21",IFERROR(VLOOKUP('Intragroup liabilities'!I282,'Auxiliar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8" s="10" t="s">
        <v>153</v>
      </c>
      <c r="G288" s="10" t="str">
        <f t="shared" si="30"/>
        <v>Rank 20 - Ranking in insolvency (master scale)</v>
      </c>
      <c r="H288" s="10" t="s">
        <v>251</v>
      </c>
      <c r="I288" s="10" t="s">
        <v>30</v>
      </c>
      <c r="J288" s="10" t="s">
        <v>164</v>
      </c>
      <c r="K288" s="10" t="s">
        <v>155</v>
      </c>
      <c r="L288" s="10" t="str">
        <f t="shared" si="31"/>
        <v>Sister</v>
      </c>
      <c r="M288" s="10" t="str">
        <f>IF(OR('Intragroup liabilities'!W282="x",'Intragroup liabilities'!W282="E"),"true","false")</f>
        <v>true</v>
      </c>
      <c r="N288" s="10" t="s">
        <v>470</v>
      </c>
      <c r="O288" s="10" t="s">
        <v>471</v>
      </c>
      <c r="P288" s="11">
        <v>1039592.87</v>
      </c>
      <c r="Q288" s="11">
        <f>IF('Intragroup liabilities'!E282="",0,'Intragroup liabilities'!E282)</f>
        <v>1776.75</v>
      </c>
      <c r="R288" s="10" t="str">
        <f>+IF('Intragroup liabilities'!C282="EURO","Euro",IF('Intragroup liabilities'!C282="LIBRA INGLESA"," US Dollar",""))</f>
        <v>Euro</v>
      </c>
      <c r="S288" s="10" t="str">
        <f>IF(OR('Intragroup liabilities'!F282="P_20",'Intragroup liabilities'!F282="P_21"),'Intragroup liabilities'!M282,CONCATENATE(RIGHT('Intragroup liabilities'!T282,4),"-",LEFT(RIGHT('Intragroup liabilities'!T282,7),2),"-",LEFT('Intragroup liabilities'!T282,2)))</f>
        <v>--</v>
      </c>
      <c r="T288" s="20" t="str">
        <f t="shared" si="32"/>
        <v/>
      </c>
      <c r="U288" s="20" t="str">
        <f>IF(OR('Intragroup liabilities'!F282="P_20",'Intragroup liabilities'!F282="P_21"),'T 03.01'!T288,CONCATENATE(RIGHT('Intragroup liabilities'!U282,4),"-",LEFT(RIGHT('Intragroup liabilities'!U282,7),2),"-",LEFT('Intragroup liabilities'!U282,2)))</f>
        <v>--</v>
      </c>
      <c r="V288" s="10" t="str">
        <f t="shared" si="33"/>
        <v>Secured</v>
      </c>
      <c r="W288" s="10">
        <v>0</v>
      </c>
      <c r="X288" s="10" t="s">
        <v>83</v>
      </c>
      <c r="Y288" s="10" t="str">
        <f t="shared" si="34"/>
        <v>Non-structured/Vanilla</v>
      </c>
      <c r="Z288" s="10"/>
      <c r="AA288" s="10" t="str">
        <f>IF('Intragroup liabilities'!Q282="GF2","Grandfathered T2",IF('Intragroup liabilities'!Q282="CET1","CET1","No"))</f>
        <v>No</v>
      </c>
      <c r="AB288" s="10">
        <f>IF('Intragroup liabilities'!R282="",0,'Intragroup liabilities'!R282)</f>
        <v>0</v>
      </c>
      <c r="AC288"/>
    </row>
    <row r="289" spans="3:29" ht="35.25" thickBot="1" x14ac:dyDescent="0.5">
      <c r="C289" s="17">
        <f t="shared" si="29"/>
        <v>999</v>
      </c>
      <c r="D289" s="18">
        <f t="shared" si="35"/>
        <v>282</v>
      </c>
      <c r="E289" s="10" t="str">
        <f>IF(AND(I289="SANTANDER TOTTA, SGPS, SA",'Intragroup liabilities'!F283="P_22"),"r0531 - o/w (part of) subordinated liabilities recognised as own funds",IF(AND(I289="Totta Seguros - Comp. Seg. Vida, SA.",'Intragroup liabilities'!F283="P_22"),"r0350 - Structured notes",IF(AND(AA289&lt;&gt;"No",'Intragroup liabilities'!F283="P_23"),"r0531 - o/w (part of) subordinated liabilities recognised as own funds",IF(AND(AA289="No",'Intragroup liabilities'!F283="P_23"),"r0120 - Secured liabilities - collateralized part (BRRD art. 44/2/b)",IF('Intragroup liabilities'!F283="C_31","r0511 - o/w capital instruments/share capital",IF('Intragroup liabilities'!F283="C_32","r0511 - o/w capital instruments/share capital",IF('Intragroup liabilities'!F283="C_33","r0512 - o/w instruments ranking pari passu with ordinary shares",IF(OR(ISNUMBER(SEARCH("ATLANTES",I289)),ISNUMBER(SEARCH("AZOR",I289)),ISNUMBER(SEARCH("HIPOTOTTA",I289)))=TRUE,"r0120 - Secured liabilities - collateralized part (BRRD art. 44/2/b)",IF(OR('Intragroup liabilities'!F283="P_27.1",'Intragroup liabilities'!F283="P_27.2",'Intragroup liabilities'!F283="P_24"),"r0390 - Non-financial liabilities",IF('Intragroup liabilities'!F283="P_30.1","r0170 - Employee liabilities (BRRD art. 44/2/g/i)",IF('Intragroup liabilities'!F283="P_30.3","r0390 - Non-financial liabilities",IF('Intragroup liabilities'!F283="C_36","r0511 - o/w capital instruments/share capital",IF(AND('Intragroup liabilities'!F283="P_20",IFERROR(VLOOKUP('Intragroup liabilities'!I283,'Auxiliar 210'!$B$18:$B$20,1,FALSE),0)&lt;&gt;0),"r0210 - Liabilities towards other entities of the resolution group (BRRD art. 44/2/h)",IF(AND('Intragroup liabilities'!F283="P_21",IFERROR(VLOOKUP('Intragroup liabilities'!I283,'Auxiliar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89" s="10" t="s">
        <v>153</v>
      </c>
      <c r="G289" s="10" t="str">
        <f t="shared" si="30"/>
        <v>Rank 20 - Ranking in insolvency (master scale)</v>
      </c>
      <c r="H289" s="10" t="s">
        <v>442</v>
      </c>
      <c r="I289" s="10" t="s">
        <v>73</v>
      </c>
      <c r="J289" s="10" t="s">
        <v>167</v>
      </c>
      <c r="K289" s="10" t="s">
        <v>155</v>
      </c>
      <c r="L289" s="10" t="str">
        <f t="shared" si="31"/>
        <v>Sister</v>
      </c>
      <c r="M289" s="10" t="str">
        <f>IF(OR('Intragroup liabilities'!W283="x",'Intragroup liabilities'!W283="E"),"true","false")</f>
        <v>true</v>
      </c>
      <c r="N289" s="10" t="s">
        <v>470</v>
      </c>
      <c r="O289" s="10" t="s">
        <v>471</v>
      </c>
      <c r="P289" s="11">
        <v>157379.76</v>
      </c>
      <c r="Q289" s="11">
        <f>IF('Intragroup liabilities'!E283="",0,'Intragroup liabilities'!E283)</f>
        <v>221.09</v>
      </c>
      <c r="R289" s="10" t="str">
        <f>+IF('Intragroup liabilities'!C283="EURO","Euro",IF('Intragroup liabilities'!C283="LIBRA INGLESA"," US Dollar",""))</f>
        <v>Euro</v>
      </c>
      <c r="S289" s="10" t="str">
        <f>IF(OR('Intragroup liabilities'!F283="P_20",'Intragroup liabilities'!F283="P_21"),'Intragroup liabilities'!M283,CONCATENATE(RIGHT('Intragroup liabilities'!T283,4),"-",LEFT(RIGHT('Intragroup liabilities'!T283,7),2),"-",LEFT('Intragroup liabilities'!T283,2)))</f>
        <v>--</v>
      </c>
      <c r="T289" s="20" t="str">
        <f t="shared" si="32"/>
        <v/>
      </c>
      <c r="U289" s="20" t="str">
        <f>IF(OR('Intragroup liabilities'!F283="P_20",'Intragroup liabilities'!F283="P_21"),'T 03.01'!T289,CONCATENATE(RIGHT('Intragroup liabilities'!U283,4),"-",LEFT(RIGHT('Intragroup liabilities'!U283,7),2),"-",LEFT('Intragroup liabilities'!U283,2)))</f>
        <v>--</v>
      </c>
      <c r="V289" s="10" t="str">
        <f t="shared" si="33"/>
        <v>Secured</v>
      </c>
      <c r="W289" s="10">
        <v>0</v>
      </c>
      <c r="X289" s="10" t="s">
        <v>83</v>
      </c>
      <c r="Y289" s="10" t="str">
        <f t="shared" si="34"/>
        <v>Non-structured/Vanilla</v>
      </c>
      <c r="Z289" s="10"/>
      <c r="AA289" s="10" t="str">
        <f>IF('Intragroup liabilities'!Q283="GF2","Grandfathered T2",IF('Intragroup liabilities'!Q283="CET1","CET1","No"))</f>
        <v>No</v>
      </c>
      <c r="AB289" s="10">
        <f>IF('Intragroup liabilities'!R283="",0,'Intragroup liabilities'!R283)</f>
        <v>0</v>
      </c>
      <c r="AC289"/>
    </row>
    <row r="290" spans="3:29" ht="35.25" thickBot="1" x14ac:dyDescent="0.5">
      <c r="C290" s="17">
        <f t="shared" si="29"/>
        <v>999</v>
      </c>
      <c r="D290" s="18">
        <f t="shared" si="35"/>
        <v>283</v>
      </c>
      <c r="E290" s="10" t="str">
        <f>IF(AND(I290="SANTANDER TOTTA, SGPS, SA",'Intragroup liabilities'!F284="P_22"),"r0531 - o/w (part of) subordinated liabilities recognised as own funds",IF(AND(I290="Totta Seguros - Comp. Seg. Vida, SA.",'Intragroup liabilities'!F284="P_22"),"r0350 - Structured notes",IF(AND(AA290&lt;&gt;"No",'Intragroup liabilities'!F284="P_23"),"r0531 - o/w (part of) subordinated liabilities recognised as own funds",IF(AND(AA290="No",'Intragroup liabilities'!F284="P_23"),"r0120 - Secured liabilities - collateralized part (BRRD art. 44/2/b)",IF('Intragroup liabilities'!F284="C_31","r0511 - o/w capital instruments/share capital",IF('Intragroup liabilities'!F284="C_32","r0511 - o/w capital instruments/share capital",IF('Intragroup liabilities'!F284="C_33","r0512 - o/w instruments ranking pari passu with ordinary shares",IF(OR(ISNUMBER(SEARCH("ATLANTES",I290)),ISNUMBER(SEARCH("AZOR",I290)),ISNUMBER(SEARCH("HIPOTOTTA",I290)))=TRUE,"r0120 - Secured liabilities - collateralized part (BRRD art. 44/2/b)",IF(OR('Intragroup liabilities'!F284="P_27.1",'Intragroup liabilities'!F284="P_27.2",'Intragroup liabilities'!F284="P_24"),"r0390 - Non-financial liabilities",IF('Intragroup liabilities'!F284="P_30.1","r0170 - Employee liabilities (BRRD art. 44/2/g/i)",IF('Intragroup liabilities'!F284="P_30.3","r0390 - Non-financial liabilities",IF('Intragroup liabilities'!F284="C_36","r0511 - o/w capital instruments/share capital",IF(AND('Intragroup liabilities'!F284="P_20",IFERROR(VLOOKUP('Intragroup liabilities'!I284,'Auxiliar 210'!$B$18:$B$20,1,FALSE),0)&lt;&gt;0),"r0210 - Liabilities towards other entities of the resolution group (BRRD art. 44/2/h)",IF(AND('Intragroup liabilities'!F284="P_21",IFERROR(VLOOKUP('Intragroup liabilities'!I284,'Auxiliar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0" s="10" t="s">
        <v>153</v>
      </c>
      <c r="G290" s="10" t="str">
        <f t="shared" si="30"/>
        <v>Rank 20 - Ranking in insolvency (master scale)</v>
      </c>
      <c r="H290" s="10" t="s">
        <v>303</v>
      </c>
      <c r="I290" s="10" t="s">
        <v>30</v>
      </c>
      <c r="J290" s="10" t="s">
        <v>164</v>
      </c>
      <c r="K290" s="10" t="s">
        <v>155</v>
      </c>
      <c r="L290" s="10" t="str">
        <f t="shared" si="31"/>
        <v>Sister</v>
      </c>
      <c r="M290" s="10" t="str">
        <f>IF(OR('Intragroup liabilities'!W284="x",'Intragroup liabilities'!W284="E"),"true","false")</f>
        <v>true</v>
      </c>
      <c r="N290" s="10" t="s">
        <v>470</v>
      </c>
      <c r="O290" s="10" t="s">
        <v>471</v>
      </c>
      <c r="P290" s="11">
        <v>395043.98</v>
      </c>
      <c r="Q290" s="11">
        <f>IF('Intragroup liabilities'!E284="",0,'Intragroup liabilities'!E284)</f>
        <v>443.84</v>
      </c>
      <c r="R290" s="10" t="str">
        <f>+IF('Intragroup liabilities'!C284="EURO","Euro",IF('Intragroup liabilities'!C284="LIBRA INGLESA"," US Dollar",""))</f>
        <v>Euro</v>
      </c>
      <c r="S290" s="10" t="str">
        <f>IF(OR('Intragroup liabilities'!F284="P_20",'Intragroup liabilities'!F284="P_21"),'Intragroup liabilities'!M284,CONCATENATE(RIGHT('Intragroup liabilities'!T284,4),"-",LEFT(RIGHT('Intragroup liabilities'!T284,7),2),"-",LEFT('Intragroup liabilities'!T284,2)))</f>
        <v>--</v>
      </c>
      <c r="T290" s="20" t="str">
        <f t="shared" si="32"/>
        <v/>
      </c>
      <c r="U290" s="20" t="str">
        <f>IF(OR('Intragroup liabilities'!F284="P_20",'Intragroup liabilities'!F284="P_21"),'T 03.01'!T290,CONCATENATE(RIGHT('Intragroup liabilities'!U284,4),"-",LEFT(RIGHT('Intragroup liabilities'!U284,7),2),"-",LEFT('Intragroup liabilities'!U284,2)))</f>
        <v>--</v>
      </c>
      <c r="V290" s="10" t="str">
        <f t="shared" si="33"/>
        <v>Secured</v>
      </c>
      <c r="W290" s="10">
        <v>0</v>
      </c>
      <c r="X290" s="10" t="s">
        <v>83</v>
      </c>
      <c r="Y290" s="10" t="str">
        <f t="shared" si="34"/>
        <v>Non-structured/Vanilla</v>
      </c>
      <c r="Z290" s="10"/>
      <c r="AA290" s="10" t="str">
        <f>IF('Intragroup liabilities'!Q284="GF2","Grandfathered T2",IF('Intragroup liabilities'!Q284="CET1","CET1","No"))</f>
        <v>No</v>
      </c>
      <c r="AB290" s="10">
        <f>IF('Intragroup liabilities'!R284="",0,'Intragroup liabilities'!R284)</f>
        <v>0</v>
      </c>
      <c r="AC290"/>
    </row>
    <row r="291" spans="3:29" ht="35.25" thickBot="1" x14ac:dyDescent="0.5">
      <c r="C291" s="17">
        <f t="shared" si="29"/>
        <v>999</v>
      </c>
      <c r="D291" s="18">
        <f t="shared" si="35"/>
        <v>284</v>
      </c>
      <c r="E291" s="10" t="str">
        <f>IF(AND(I291="SANTANDER TOTTA, SGPS, SA",'Intragroup liabilities'!F285="P_22"),"r0531 - o/w (part of) subordinated liabilities recognised as own funds",IF(AND(I291="Totta Seguros - Comp. Seg. Vida, SA.",'Intragroup liabilities'!F285="P_22"),"r0350 - Structured notes",IF(AND(AA291&lt;&gt;"No",'Intragroup liabilities'!F285="P_23"),"r0531 - o/w (part of) subordinated liabilities recognised as own funds",IF(AND(AA291="No",'Intragroup liabilities'!F285="P_23"),"r0120 - Secured liabilities - collateralized part (BRRD art. 44/2/b)",IF('Intragroup liabilities'!F285="C_31","r0511 - o/w capital instruments/share capital",IF('Intragroup liabilities'!F285="C_32","r0511 - o/w capital instruments/share capital",IF('Intragroup liabilities'!F285="C_33","r0512 - o/w instruments ranking pari passu with ordinary shares",IF(OR(ISNUMBER(SEARCH("ATLANTES",I291)),ISNUMBER(SEARCH("AZOR",I291)),ISNUMBER(SEARCH("HIPOTOTTA",I291)))=TRUE,"r0120 - Secured liabilities - collateralized part (BRRD art. 44/2/b)",IF(OR('Intragroup liabilities'!F285="P_27.1",'Intragroup liabilities'!F285="P_27.2",'Intragroup liabilities'!F285="P_24"),"r0390 - Non-financial liabilities",IF('Intragroup liabilities'!F285="P_30.1","r0170 - Employee liabilities (BRRD art. 44/2/g/i)",IF('Intragroup liabilities'!F285="P_30.3","r0390 - Non-financial liabilities",IF('Intragroup liabilities'!F285="C_36","r0511 - o/w capital instruments/share capital",IF(AND('Intragroup liabilities'!F285="P_20",IFERROR(VLOOKUP('Intragroup liabilities'!I285,'Auxiliar 210'!$B$18:$B$20,1,FALSE),0)&lt;&gt;0),"r0210 - Liabilities towards other entities of the resolution group (BRRD art. 44/2/h)",IF(AND('Intragroup liabilities'!F285="P_21",IFERROR(VLOOKUP('Intragroup liabilities'!I285,'Auxiliar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1" s="10" t="s">
        <v>153</v>
      </c>
      <c r="G291" s="10" t="str">
        <f t="shared" si="30"/>
        <v>Rank 20 - Ranking in insolvency (master scale)</v>
      </c>
      <c r="H291" s="10" t="s">
        <v>299</v>
      </c>
      <c r="I291" s="10" t="s">
        <v>74</v>
      </c>
      <c r="J291" s="10" t="s">
        <v>170</v>
      </c>
      <c r="K291" s="10" t="s">
        <v>155</v>
      </c>
      <c r="L291" s="10" t="str">
        <f t="shared" si="31"/>
        <v>Sister</v>
      </c>
      <c r="M291" s="10" t="str">
        <f>IF(OR('Intragroup liabilities'!W285="x",'Intragroup liabilities'!W285="E"),"true","false")</f>
        <v>true</v>
      </c>
      <c r="N291" s="10" t="s">
        <v>470</v>
      </c>
      <c r="O291" s="10" t="s">
        <v>471</v>
      </c>
      <c r="P291" s="11">
        <v>87671.91</v>
      </c>
      <c r="Q291" s="11">
        <f>IF('Intragroup liabilities'!E285="",0,'Intragroup liabilities'!E285)</f>
        <v>172.4</v>
      </c>
      <c r="R291" s="10" t="str">
        <f>+IF('Intragroup liabilities'!C285="EURO","Euro",IF('Intragroup liabilities'!C285="LIBRA INGLESA"," US Dollar",""))</f>
        <v>Euro</v>
      </c>
      <c r="S291" s="10" t="str">
        <f>IF(OR('Intragroup liabilities'!F285="P_20",'Intragroup liabilities'!F285="P_21"),'Intragroup liabilities'!M285,CONCATENATE(RIGHT('Intragroup liabilities'!T285,4),"-",LEFT(RIGHT('Intragroup liabilities'!T285,7),2),"-",LEFT('Intragroup liabilities'!T285,2)))</f>
        <v>--</v>
      </c>
      <c r="T291" s="20" t="str">
        <f t="shared" si="32"/>
        <v/>
      </c>
      <c r="U291" s="20" t="str">
        <f>IF(OR('Intragroup liabilities'!F285="P_20",'Intragroup liabilities'!F285="P_21"),'T 03.01'!T291,CONCATENATE(RIGHT('Intragroup liabilities'!U285,4),"-",LEFT(RIGHT('Intragroup liabilities'!U285,7),2),"-",LEFT('Intragroup liabilities'!U285,2)))</f>
        <v>--</v>
      </c>
      <c r="V291" s="10" t="str">
        <f t="shared" si="33"/>
        <v>Secured</v>
      </c>
      <c r="W291" s="10">
        <v>0</v>
      </c>
      <c r="X291" s="10" t="s">
        <v>83</v>
      </c>
      <c r="Y291" s="10" t="str">
        <f t="shared" si="34"/>
        <v>Non-structured/Vanilla</v>
      </c>
      <c r="Z291" s="10"/>
      <c r="AA291" s="10" t="str">
        <f>IF('Intragroup liabilities'!Q285="GF2","Grandfathered T2",IF('Intragroup liabilities'!Q285="CET1","CET1","No"))</f>
        <v>No</v>
      </c>
      <c r="AB291" s="10">
        <f>IF('Intragroup liabilities'!R285="",0,'Intragroup liabilities'!R285)</f>
        <v>0</v>
      </c>
      <c r="AC291"/>
    </row>
    <row r="292" spans="3:29" ht="35.25" thickBot="1" x14ac:dyDescent="0.5">
      <c r="C292" s="17">
        <f t="shared" si="29"/>
        <v>999</v>
      </c>
      <c r="D292" s="18">
        <f t="shared" si="35"/>
        <v>285</v>
      </c>
      <c r="E292" s="10" t="str">
        <f>IF(AND(I292="SANTANDER TOTTA, SGPS, SA",'Intragroup liabilities'!F286="P_22"),"r0531 - o/w (part of) subordinated liabilities recognised as own funds",IF(AND(I292="Totta Seguros - Comp. Seg. Vida, SA.",'Intragroup liabilities'!F286="P_22"),"r0350 - Structured notes",IF(AND(AA292&lt;&gt;"No",'Intragroup liabilities'!F286="P_23"),"r0531 - o/w (part of) subordinated liabilities recognised as own funds",IF(AND(AA292="No",'Intragroup liabilities'!F286="P_23"),"r0120 - Secured liabilities - collateralized part (BRRD art. 44/2/b)",IF('Intragroup liabilities'!F286="C_31","r0511 - o/w capital instruments/share capital",IF('Intragroup liabilities'!F286="C_32","r0511 - o/w capital instruments/share capital",IF('Intragroup liabilities'!F286="C_33","r0512 - o/w instruments ranking pari passu with ordinary shares",IF(OR(ISNUMBER(SEARCH("ATLANTES",I292)),ISNUMBER(SEARCH("AZOR",I292)),ISNUMBER(SEARCH("HIPOTOTTA",I292)))=TRUE,"r0120 - Secured liabilities - collateralized part (BRRD art. 44/2/b)",IF(OR('Intragroup liabilities'!F286="P_27.1",'Intragroup liabilities'!F286="P_27.2",'Intragroup liabilities'!F286="P_24"),"r0390 - Non-financial liabilities",IF('Intragroup liabilities'!F286="P_30.1","r0170 - Employee liabilities (BRRD art. 44/2/g/i)",IF('Intragroup liabilities'!F286="P_30.3","r0390 - Non-financial liabilities",IF('Intragroup liabilities'!F286="C_36","r0511 - o/w capital instruments/share capital",IF(AND('Intragroup liabilities'!F286="P_20",IFERROR(VLOOKUP('Intragroup liabilities'!I286,'Auxiliar 210'!$B$18:$B$20,1,FALSE),0)&lt;&gt;0),"r0210 - Liabilities towards other entities of the resolution group (BRRD art. 44/2/h)",IF(AND('Intragroup liabilities'!F286="P_21",IFERROR(VLOOKUP('Intragroup liabilities'!I286,'Auxiliar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2" s="10" t="s">
        <v>153</v>
      </c>
      <c r="G292" s="10" t="str">
        <f t="shared" si="30"/>
        <v>Rank 20 - Ranking in insolvency (master scale)</v>
      </c>
      <c r="H292" s="10" t="s">
        <v>169</v>
      </c>
      <c r="I292" s="10" t="s">
        <v>30</v>
      </c>
      <c r="J292" s="10" t="s">
        <v>164</v>
      </c>
      <c r="K292" s="10" t="s">
        <v>155</v>
      </c>
      <c r="L292" s="10" t="str">
        <f t="shared" si="31"/>
        <v>Sister</v>
      </c>
      <c r="M292" s="10" t="str">
        <f>IF(OR('Intragroup liabilities'!W286="x",'Intragroup liabilities'!W286="E"),"true","false")</f>
        <v>true</v>
      </c>
      <c r="N292" s="10" t="s">
        <v>470</v>
      </c>
      <c r="O292" s="10" t="s">
        <v>471</v>
      </c>
      <c r="P292" s="11">
        <v>918055.44</v>
      </c>
      <c r="Q292" s="11">
        <f>IF('Intragroup liabilities'!E286="",0,'Intragroup liabilities'!E286)</f>
        <v>1365.24</v>
      </c>
      <c r="R292" s="10" t="str">
        <f>+IF('Intragroup liabilities'!C286="EURO","Euro",IF('Intragroup liabilities'!C286="LIBRA INGLESA"," US Dollar",""))</f>
        <v>Euro</v>
      </c>
      <c r="S292" s="10" t="str">
        <f>IF(OR('Intragroup liabilities'!F286="P_20",'Intragroup liabilities'!F286="P_21"),'Intragroup liabilities'!M286,CONCATENATE(RIGHT('Intragroup liabilities'!T286,4),"-",LEFT(RIGHT('Intragroup liabilities'!T286,7),2),"-",LEFT('Intragroup liabilities'!T286,2)))</f>
        <v>--</v>
      </c>
      <c r="T292" s="20" t="str">
        <f t="shared" si="32"/>
        <v/>
      </c>
      <c r="U292" s="20" t="str">
        <f>IF(OR('Intragroup liabilities'!F286="P_20",'Intragroup liabilities'!F286="P_21"),'T 03.01'!T292,CONCATENATE(RIGHT('Intragroup liabilities'!U286,4),"-",LEFT(RIGHT('Intragroup liabilities'!U286,7),2),"-",LEFT('Intragroup liabilities'!U286,2)))</f>
        <v>--</v>
      </c>
      <c r="V292" s="10" t="str">
        <f t="shared" si="33"/>
        <v>Secured</v>
      </c>
      <c r="W292" s="10">
        <v>0</v>
      </c>
      <c r="X292" s="10" t="s">
        <v>83</v>
      </c>
      <c r="Y292" s="10" t="str">
        <f t="shared" si="34"/>
        <v>Non-structured/Vanilla</v>
      </c>
      <c r="Z292" s="10"/>
      <c r="AA292" s="10" t="str">
        <f>IF('Intragroup liabilities'!Q286="GF2","Grandfathered T2",IF('Intragroup liabilities'!Q286="CET1","CET1","No"))</f>
        <v>No</v>
      </c>
      <c r="AB292" s="10">
        <f>IF('Intragroup liabilities'!R286="",0,'Intragroup liabilities'!R286)</f>
        <v>0</v>
      </c>
      <c r="AC292"/>
    </row>
    <row r="293" spans="3:29" ht="35.25" thickBot="1" x14ac:dyDescent="0.5">
      <c r="C293" s="17">
        <f t="shared" si="29"/>
        <v>999</v>
      </c>
      <c r="D293" s="18">
        <f t="shared" si="35"/>
        <v>286</v>
      </c>
      <c r="E293" s="10" t="str">
        <f>IF(AND(I293="SANTANDER TOTTA, SGPS, SA",'Intragroup liabilities'!F287="P_22"),"r0531 - o/w (part of) subordinated liabilities recognised as own funds",IF(AND(I293="Totta Seguros - Comp. Seg. Vida, SA.",'Intragroup liabilities'!F287="P_22"),"r0350 - Structured notes",IF(AND(AA293&lt;&gt;"No",'Intragroup liabilities'!F287="P_23"),"r0531 - o/w (part of) subordinated liabilities recognised as own funds",IF(AND(AA293="No",'Intragroup liabilities'!F287="P_23"),"r0120 - Secured liabilities - collateralized part (BRRD art. 44/2/b)",IF('Intragroup liabilities'!F287="C_31","r0511 - o/w capital instruments/share capital",IF('Intragroup liabilities'!F287="C_32","r0511 - o/w capital instruments/share capital",IF('Intragroup liabilities'!F287="C_33","r0512 - o/w instruments ranking pari passu with ordinary shares",IF(OR(ISNUMBER(SEARCH("ATLANTES",I293)),ISNUMBER(SEARCH("AZOR",I293)),ISNUMBER(SEARCH("HIPOTOTTA",I293)))=TRUE,"r0120 - Secured liabilities - collateralized part (BRRD art. 44/2/b)",IF(OR('Intragroup liabilities'!F287="P_27.1",'Intragroup liabilities'!F287="P_27.2",'Intragroup liabilities'!F287="P_24"),"r0390 - Non-financial liabilities",IF('Intragroup liabilities'!F287="P_30.1","r0170 - Employee liabilities (BRRD art. 44/2/g/i)",IF('Intragroup liabilities'!F287="P_30.3","r0390 - Non-financial liabilities",IF('Intragroup liabilities'!F287="C_36","r0511 - o/w capital instruments/share capital",IF(AND('Intragroup liabilities'!F287="P_20",IFERROR(VLOOKUP('Intragroup liabilities'!I287,'Auxiliar 210'!$B$18:$B$20,1,FALSE),0)&lt;&gt;0),"r0210 - Liabilities towards other entities of the resolution group (BRRD art. 44/2/h)",IF(AND('Intragroup liabilities'!F287="P_21",IFERROR(VLOOKUP('Intragroup liabilities'!I287,'Auxiliar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3" s="10" t="s">
        <v>153</v>
      </c>
      <c r="G293" s="10" t="str">
        <f t="shared" si="30"/>
        <v>Rank 20 - Ranking in insolvency (master scale)</v>
      </c>
      <c r="H293" s="10" t="s">
        <v>1534</v>
      </c>
      <c r="I293" s="10" t="s">
        <v>30</v>
      </c>
      <c r="J293" s="10" t="s">
        <v>164</v>
      </c>
      <c r="K293" s="10" t="s">
        <v>155</v>
      </c>
      <c r="L293" s="10" t="str">
        <f t="shared" si="31"/>
        <v>Sister</v>
      </c>
      <c r="M293" s="10" t="str">
        <f>IF(OR('Intragroup liabilities'!W287="x",'Intragroup liabilities'!W287="E"),"true","false")</f>
        <v>true</v>
      </c>
      <c r="N293" s="10" t="s">
        <v>470</v>
      </c>
      <c r="O293" s="10" t="s">
        <v>471</v>
      </c>
      <c r="P293" s="11">
        <v>0</v>
      </c>
      <c r="Q293" s="11">
        <f>IF('Intragroup liabilities'!E287="",0,'Intragroup liabilities'!E287)</f>
        <v>62.44</v>
      </c>
      <c r="R293" s="10" t="str">
        <f>+IF('Intragroup liabilities'!C287="EURO","Euro",IF('Intragroup liabilities'!C287="LIBRA INGLESA"," US Dollar",""))</f>
        <v>Euro</v>
      </c>
      <c r="S293" s="10" t="str">
        <f>IF(OR('Intragroup liabilities'!F287="P_20",'Intragroup liabilities'!F287="P_21"),'Intragroup liabilities'!M287,CONCATENATE(RIGHT('Intragroup liabilities'!T287,4),"-",LEFT(RIGHT('Intragroup liabilities'!T287,7),2),"-",LEFT('Intragroup liabilities'!T287,2)))</f>
        <v>--</v>
      </c>
      <c r="T293" s="20" t="str">
        <f t="shared" si="32"/>
        <v/>
      </c>
      <c r="U293" s="20" t="str">
        <f>IF(OR('Intragroup liabilities'!F287="P_20",'Intragroup liabilities'!F287="P_21"),'T 03.01'!T293,CONCATENATE(RIGHT('Intragroup liabilities'!U287,4),"-",LEFT(RIGHT('Intragroup liabilities'!U287,7),2),"-",LEFT('Intragroup liabilities'!U287,2)))</f>
        <v>--</v>
      </c>
      <c r="V293" s="10" t="str">
        <f t="shared" si="33"/>
        <v>Secured</v>
      </c>
      <c r="W293" s="10">
        <v>0</v>
      </c>
      <c r="X293" s="10" t="s">
        <v>83</v>
      </c>
      <c r="Y293" s="10" t="str">
        <f t="shared" si="34"/>
        <v>Non-structured/Vanilla</v>
      </c>
      <c r="Z293" s="10"/>
      <c r="AA293" s="10" t="str">
        <f>IF('Intragroup liabilities'!Q287="GF2","Grandfathered T2",IF('Intragroup liabilities'!Q287="CET1","CET1","No"))</f>
        <v>No</v>
      </c>
      <c r="AB293" s="10">
        <f>IF('Intragroup liabilities'!R287="",0,'Intragroup liabilities'!R287)</f>
        <v>0</v>
      </c>
      <c r="AC293"/>
    </row>
    <row r="294" spans="3:29" ht="35.25" thickBot="1" x14ac:dyDescent="0.5">
      <c r="C294" s="17">
        <f t="shared" si="29"/>
        <v>999</v>
      </c>
      <c r="D294" s="18">
        <f t="shared" si="35"/>
        <v>287</v>
      </c>
      <c r="E294" s="10" t="str">
        <f>IF(AND(I294="SANTANDER TOTTA, SGPS, SA",'Intragroup liabilities'!F288="P_22"),"r0531 - o/w (part of) subordinated liabilities recognised as own funds",IF(AND(I294="Totta Seguros - Comp. Seg. Vida, SA.",'Intragroup liabilities'!F288="P_22"),"r0350 - Structured notes",IF(AND(AA294&lt;&gt;"No",'Intragroup liabilities'!F288="P_23"),"r0531 - o/w (part of) subordinated liabilities recognised as own funds",IF(AND(AA294="No",'Intragroup liabilities'!F288="P_23"),"r0120 - Secured liabilities - collateralized part (BRRD art. 44/2/b)",IF('Intragroup liabilities'!F288="C_31","r0511 - o/w capital instruments/share capital",IF('Intragroup liabilities'!F288="C_32","r0511 - o/w capital instruments/share capital",IF('Intragroup liabilities'!F288="C_33","r0512 - o/w instruments ranking pari passu with ordinary shares",IF(OR(ISNUMBER(SEARCH("ATLANTES",I294)),ISNUMBER(SEARCH("AZOR",I294)),ISNUMBER(SEARCH("HIPOTOTTA",I294)))=TRUE,"r0120 - Secured liabilities - collateralized part (BRRD art. 44/2/b)",IF(OR('Intragroup liabilities'!F288="P_27.1",'Intragroup liabilities'!F288="P_27.2",'Intragroup liabilities'!F288="P_24"),"r0390 - Non-financial liabilities",IF('Intragroup liabilities'!F288="P_30.1","r0170 - Employee liabilities (BRRD art. 44/2/g/i)",IF('Intragroup liabilities'!F288="P_30.3","r0390 - Non-financial liabilities",IF('Intragroup liabilities'!F288="C_36","r0511 - o/w capital instruments/share capital",IF(AND('Intragroup liabilities'!F288="P_20",IFERROR(VLOOKUP('Intragroup liabilities'!I288,'Auxiliar 210'!$B$18:$B$20,1,FALSE),0)&lt;&gt;0),"r0210 - Liabilities towards other entities of the resolution group (BRRD art. 44/2/h)",IF(AND('Intragroup liabilities'!F288="P_21",IFERROR(VLOOKUP('Intragroup liabilities'!I288,'Auxiliar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4" s="10" t="s">
        <v>153</v>
      </c>
      <c r="G294" s="10" t="str">
        <f t="shared" si="30"/>
        <v>Rank 20 - Ranking in insolvency (master scale)</v>
      </c>
      <c r="H294" s="10" t="s">
        <v>232</v>
      </c>
      <c r="I294" s="10" t="s">
        <v>30</v>
      </c>
      <c r="J294" s="10" t="s">
        <v>164</v>
      </c>
      <c r="K294" s="10" t="s">
        <v>155</v>
      </c>
      <c r="L294" s="10" t="str">
        <f t="shared" si="31"/>
        <v>Sister</v>
      </c>
      <c r="M294" s="10" t="str">
        <f>IF(OR('Intragroup liabilities'!W288="x",'Intragroup liabilities'!W288="E"),"true","false")</f>
        <v>true</v>
      </c>
      <c r="N294" s="10" t="s">
        <v>470</v>
      </c>
      <c r="O294" s="10" t="s">
        <v>471</v>
      </c>
      <c r="P294" s="11">
        <v>180722.24</v>
      </c>
      <c r="Q294" s="11">
        <f>IF('Intragroup liabilities'!E288="",0,'Intragroup liabilities'!E288)</f>
        <v>269.05</v>
      </c>
      <c r="R294" s="10" t="str">
        <f>+IF('Intragroup liabilities'!C288="EURO","Euro",IF('Intragroup liabilities'!C288="LIBRA INGLESA"," US Dollar",""))</f>
        <v>Euro</v>
      </c>
      <c r="S294" s="10" t="str">
        <f>IF(OR('Intragroup liabilities'!F288="P_20",'Intragroup liabilities'!F288="P_21"),'Intragroup liabilities'!M288,CONCATENATE(RIGHT('Intragroup liabilities'!T288,4),"-",LEFT(RIGHT('Intragroup liabilities'!T288,7),2),"-",LEFT('Intragroup liabilities'!T288,2)))</f>
        <v>--</v>
      </c>
      <c r="T294" s="20" t="str">
        <f t="shared" si="32"/>
        <v/>
      </c>
      <c r="U294" s="20" t="str">
        <f>IF(OR('Intragroup liabilities'!F288="P_20",'Intragroup liabilities'!F288="P_21"),'T 03.01'!T294,CONCATENATE(RIGHT('Intragroup liabilities'!U288,4),"-",LEFT(RIGHT('Intragroup liabilities'!U288,7),2),"-",LEFT('Intragroup liabilities'!U288,2)))</f>
        <v>--</v>
      </c>
      <c r="V294" s="10" t="str">
        <f t="shared" si="33"/>
        <v>Secured</v>
      </c>
      <c r="W294" s="10">
        <v>0</v>
      </c>
      <c r="X294" s="10" t="s">
        <v>83</v>
      </c>
      <c r="Y294" s="10" t="str">
        <f t="shared" si="34"/>
        <v>Non-structured/Vanilla</v>
      </c>
      <c r="Z294" s="10"/>
      <c r="AA294" s="10" t="str">
        <f>IF('Intragroup liabilities'!Q288="GF2","Grandfathered T2",IF('Intragroup liabilities'!Q288="CET1","CET1","No"))</f>
        <v>No</v>
      </c>
      <c r="AB294" s="10">
        <f>IF('Intragroup liabilities'!R288="",0,'Intragroup liabilities'!R288)</f>
        <v>0</v>
      </c>
      <c r="AC294"/>
    </row>
    <row r="295" spans="3:29" ht="35.25" thickBot="1" x14ac:dyDescent="0.5">
      <c r="C295" s="17">
        <f t="shared" si="29"/>
        <v>999</v>
      </c>
      <c r="D295" s="18">
        <f t="shared" si="35"/>
        <v>288</v>
      </c>
      <c r="E295" s="10" t="str">
        <f>IF(AND(I295="SANTANDER TOTTA, SGPS, SA",'Intragroup liabilities'!F289="P_22"),"r0531 - o/w (part of) subordinated liabilities recognised as own funds",IF(AND(I295="Totta Seguros - Comp. Seg. Vida, SA.",'Intragroup liabilities'!F289="P_22"),"r0350 - Structured notes",IF(AND(AA295&lt;&gt;"No",'Intragroup liabilities'!F289="P_23"),"r0531 - o/w (part of) subordinated liabilities recognised as own funds",IF(AND(AA295="No",'Intragroup liabilities'!F289="P_23"),"r0120 - Secured liabilities - collateralized part (BRRD art. 44/2/b)",IF('Intragroup liabilities'!F289="C_31","r0511 - o/w capital instruments/share capital",IF('Intragroup liabilities'!F289="C_32","r0511 - o/w capital instruments/share capital",IF('Intragroup liabilities'!F289="C_33","r0512 - o/w instruments ranking pari passu with ordinary shares",IF(OR(ISNUMBER(SEARCH("ATLANTES",I295)),ISNUMBER(SEARCH("AZOR",I295)),ISNUMBER(SEARCH("HIPOTOTTA",I295)))=TRUE,"r0120 - Secured liabilities - collateralized part (BRRD art. 44/2/b)",IF(OR('Intragroup liabilities'!F289="P_27.1",'Intragroup liabilities'!F289="P_27.2",'Intragroup liabilities'!F289="P_24"),"r0390 - Non-financial liabilities",IF('Intragroup liabilities'!F289="P_30.1","r0170 - Employee liabilities (BRRD art. 44/2/g/i)",IF('Intragroup liabilities'!F289="P_30.3","r0390 - Non-financial liabilities",IF('Intragroup liabilities'!F289="C_36","r0511 - o/w capital instruments/share capital",IF(AND('Intragroup liabilities'!F289="P_20",IFERROR(VLOOKUP('Intragroup liabilities'!I289,'Auxiliar 210'!$B$18:$B$20,1,FALSE),0)&lt;&gt;0),"r0210 - Liabilities towards other entities of the resolution group (BRRD art. 44/2/h)",IF(AND('Intragroup liabilities'!F289="P_21",IFERROR(VLOOKUP('Intragroup liabilities'!I289,'Auxiliar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5" s="10" t="s">
        <v>153</v>
      </c>
      <c r="G295" s="10" t="str">
        <f t="shared" si="30"/>
        <v>Rank 20 - Ranking in insolvency (master scale)</v>
      </c>
      <c r="H295" s="10" t="s">
        <v>248</v>
      </c>
      <c r="I295" s="10" t="s">
        <v>73</v>
      </c>
      <c r="J295" s="10" t="s">
        <v>167</v>
      </c>
      <c r="K295" s="10" t="s">
        <v>155</v>
      </c>
      <c r="L295" s="10" t="str">
        <f t="shared" si="31"/>
        <v>Sister</v>
      </c>
      <c r="M295" s="10" t="str">
        <f>IF(OR('Intragroup liabilities'!W289="x",'Intragroup liabilities'!W289="E"),"true","false")</f>
        <v>true</v>
      </c>
      <c r="N295" s="10" t="s">
        <v>470</v>
      </c>
      <c r="O295" s="10" t="s">
        <v>471</v>
      </c>
      <c r="P295" s="11">
        <v>90652.76</v>
      </c>
      <c r="Q295" s="11">
        <f>IF('Intragroup liabilities'!E289="",0,'Intragroup liabilities'!E289)</f>
        <v>163.72</v>
      </c>
      <c r="R295" s="10" t="str">
        <f>+IF('Intragroup liabilities'!C289="EURO","Euro",IF('Intragroup liabilities'!C289="LIBRA INGLESA"," US Dollar",""))</f>
        <v>Euro</v>
      </c>
      <c r="S295" s="10" t="str">
        <f>IF(OR('Intragroup liabilities'!F289="P_20",'Intragroup liabilities'!F289="P_21"),'Intragroup liabilities'!M289,CONCATENATE(RIGHT('Intragroup liabilities'!T289,4),"-",LEFT(RIGHT('Intragroup liabilities'!T289,7),2),"-",LEFT('Intragroup liabilities'!T289,2)))</f>
        <v>--</v>
      </c>
      <c r="T295" s="20" t="str">
        <f t="shared" si="32"/>
        <v/>
      </c>
      <c r="U295" s="20" t="str">
        <f>IF(OR('Intragroup liabilities'!F289="P_20",'Intragroup liabilities'!F289="P_21"),'T 03.01'!T295,CONCATENATE(RIGHT('Intragroup liabilities'!U289,4),"-",LEFT(RIGHT('Intragroup liabilities'!U289,7),2),"-",LEFT('Intragroup liabilities'!U289,2)))</f>
        <v>--</v>
      </c>
      <c r="V295" s="10" t="str">
        <f t="shared" si="33"/>
        <v>Secured</v>
      </c>
      <c r="W295" s="10">
        <v>0</v>
      </c>
      <c r="X295" s="10" t="s">
        <v>83</v>
      </c>
      <c r="Y295" s="10" t="str">
        <f t="shared" si="34"/>
        <v>Non-structured/Vanilla</v>
      </c>
      <c r="Z295" s="10"/>
      <c r="AA295" s="10" t="str">
        <f>IF('Intragroup liabilities'!Q289="GF2","Grandfathered T2",IF('Intragroup liabilities'!Q289="CET1","CET1","No"))</f>
        <v>No</v>
      </c>
      <c r="AB295" s="10">
        <f>IF('Intragroup liabilities'!R289="",0,'Intragroup liabilities'!R289)</f>
        <v>0</v>
      </c>
      <c r="AC295"/>
    </row>
    <row r="296" spans="3:29" ht="35.25" thickBot="1" x14ac:dyDescent="0.5">
      <c r="C296" s="17">
        <f t="shared" si="29"/>
        <v>999</v>
      </c>
      <c r="D296" s="18">
        <f t="shared" si="35"/>
        <v>289</v>
      </c>
      <c r="E296" s="10" t="str">
        <f>IF(AND(I296="SANTANDER TOTTA, SGPS, SA",'Intragroup liabilities'!F290="P_22"),"r0531 - o/w (part of) subordinated liabilities recognised as own funds",IF(AND(I296="Totta Seguros - Comp. Seg. Vida, SA.",'Intragroup liabilities'!F290="P_22"),"r0350 - Structured notes",IF(AND(AA296&lt;&gt;"No",'Intragroup liabilities'!F290="P_23"),"r0531 - o/w (part of) subordinated liabilities recognised as own funds",IF(AND(AA296="No",'Intragroup liabilities'!F290="P_23"),"r0120 - Secured liabilities - collateralized part (BRRD art. 44/2/b)",IF('Intragroup liabilities'!F290="C_31","r0511 - o/w capital instruments/share capital",IF('Intragroup liabilities'!F290="C_32","r0511 - o/w capital instruments/share capital",IF('Intragroup liabilities'!F290="C_33","r0512 - o/w instruments ranking pari passu with ordinary shares",IF(OR(ISNUMBER(SEARCH("ATLANTES",I296)),ISNUMBER(SEARCH("AZOR",I296)),ISNUMBER(SEARCH("HIPOTOTTA",I296)))=TRUE,"r0120 - Secured liabilities - collateralized part (BRRD art. 44/2/b)",IF(OR('Intragroup liabilities'!F290="P_27.1",'Intragroup liabilities'!F290="P_27.2",'Intragroup liabilities'!F290="P_24"),"r0390 - Non-financial liabilities",IF('Intragroup liabilities'!F290="P_30.1","r0170 - Employee liabilities (BRRD art. 44/2/g/i)",IF('Intragroup liabilities'!F290="P_30.3","r0390 - Non-financial liabilities",IF('Intragroup liabilities'!F290="C_36","r0511 - o/w capital instruments/share capital",IF(AND('Intragroup liabilities'!F290="P_20",IFERROR(VLOOKUP('Intragroup liabilities'!I290,'Auxiliar 210'!$B$18:$B$20,1,FALSE),0)&lt;&gt;0),"r0210 - Liabilities towards other entities of the resolution group (BRRD art. 44/2/h)",IF(AND('Intragroup liabilities'!F290="P_21",IFERROR(VLOOKUP('Intragroup liabilities'!I290,'Auxiliar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6" s="10" t="s">
        <v>153</v>
      </c>
      <c r="G296" s="10" t="str">
        <f t="shared" si="30"/>
        <v>Rank 20 - Ranking in insolvency (master scale)</v>
      </c>
      <c r="H296" s="10" t="s">
        <v>187</v>
      </c>
      <c r="I296" s="10" t="s">
        <v>73</v>
      </c>
      <c r="J296" s="10" t="s">
        <v>167</v>
      </c>
      <c r="K296" s="10" t="s">
        <v>155</v>
      </c>
      <c r="L296" s="10" t="str">
        <f t="shared" si="31"/>
        <v>Sister</v>
      </c>
      <c r="M296" s="10" t="str">
        <f>IF(OR('Intragroup liabilities'!W290="x",'Intragroup liabilities'!W290="E"),"true","false")</f>
        <v>true</v>
      </c>
      <c r="N296" s="10" t="s">
        <v>470</v>
      </c>
      <c r="O296" s="10" t="s">
        <v>471</v>
      </c>
      <c r="P296" s="11">
        <v>28897.200000000001</v>
      </c>
      <c r="Q296" s="11">
        <f>IF('Intragroup liabilities'!E290="",0,'Intragroup liabilities'!E290)</f>
        <v>5.88</v>
      </c>
      <c r="R296" s="10" t="str">
        <f>+IF('Intragroup liabilities'!C290="EURO","Euro",IF('Intragroup liabilities'!C290="LIBRA INGLESA"," US Dollar",""))</f>
        <v>Euro</v>
      </c>
      <c r="S296" s="10" t="str">
        <f>IF(OR('Intragroup liabilities'!F290="P_20",'Intragroup liabilities'!F290="P_21"),'Intragroup liabilities'!M290,CONCATENATE(RIGHT('Intragroup liabilities'!T290,4),"-",LEFT(RIGHT('Intragroup liabilities'!T290,7),2),"-",LEFT('Intragroup liabilities'!T290,2)))</f>
        <v>--</v>
      </c>
      <c r="T296" s="20" t="str">
        <f t="shared" si="32"/>
        <v/>
      </c>
      <c r="U296" s="20" t="str">
        <f>IF(OR('Intragroup liabilities'!F290="P_20",'Intragroup liabilities'!F290="P_21"),'T 03.01'!T296,CONCATENATE(RIGHT('Intragroup liabilities'!U290,4),"-",LEFT(RIGHT('Intragroup liabilities'!U290,7),2),"-",LEFT('Intragroup liabilities'!U290,2)))</f>
        <v>--</v>
      </c>
      <c r="V296" s="10" t="str">
        <f t="shared" si="33"/>
        <v>Secured</v>
      </c>
      <c r="W296" s="10">
        <v>0</v>
      </c>
      <c r="X296" s="10" t="s">
        <v>83</v>
      </c>
      <c r="Y296" s="10" t="str">
        <f t="shared" si="34"/>
        <v>Non-structured/Vanilla</v>
      </c>
      <c r="Z296" s="10"/>
      <c r="AA296" s="10" t="str">
        <f>IF('Intragroup liabilities'!Q290="GF2","Grandfathered T2",IF('Intragroup liabilities'!Q290="CET1","CET1","No"))</f>
        <v>No</v>
      </c>
      <c r="AB296" s="10">
        <f>IF('Intragroup liabilities'!R290="",0,'Intragroup liabilities'!R290)</f>
        <v>0</v>
      </c>
      <c r="AC296"/>
    </row>
    <row r="297" spans="3:29" ht="35.25" thickBot="1" x14ac:dyDescent="0.5">
      <c r="C297" s="17">
        <f t="shared" si="29"/>
        <v>999</v>
      </c>
      <c r="D297" s="18">
        <f t="shared" si="35"/>
        <v>290</v>
      </c>
      <c r="E297" s="10" t="str">
        <f>IF(AND(I297="SANTANDER TOTTA, SGPS, SA",'Intragroup liabilities'!F291="P_22"),"r0531 - o/w (part of) subordinated liabilities recognised as own funds",IF(AND(I297="Totta Seguros - Comp. Seg. Vida, SA.",'Intragroup liabilities'!F291="P_22"),"r0350 - Structured notes",IF(AND(AA297&lt;&gt;"No",'Intragroup liabilities'!F291="P_23"),"r0531 - o/w (part of) subordinated liabilities recognised as own funds",IF(AND(AA297="No",'Intragroup liabilities'!F291="P_23"),"r0120 - Secured liabilities - collateralized part (BRRD art. 44/2/b)",IF('Intragroup liabilities'!F291="C_31","r0511 - o/w capital instruments/share capital",IF('Intragroup liabilities'!F291="C_32","r0511 - o/w capital instruments/share capital",IF('Intragroup liabilities'!F291="C_33","r0512 - o/w instruments ranking pari passu with ordinary shares",IF(OR(ISNUMBER(SEARCH("ATLANTES",I297)),ISNUMBER(SEARCH("AZOR",I297)),ISNUMBER(SEARCH("HIPOTOTTA",I297)))=TRUE,"r0120 - Secured liabilities - collateralized part (BRRD art. 44/2/b)",IF(OR('Intragroup liabilities'!F291="P_27.1",'Intragroup liabilities'!F291="P_27.2",'Intragroup liabilities'!F291="P_24"),"r0390 - Non-financial liabilities",IF('Intragroup liabilities'!F291="P_30.1","r0170 - Employee liabilities (BRRD art. 44/2/g/i)",IF('Intragroup liabilities'!F291="P_30.3","r0390 - Non-financial liabilities",IF('Intragroup liabilities'!F291="C_36","r0511 - o/w capital instruments/share capital",IF(AND('Intragroup liabilities'!F291="P_20",IFERROR(VLOOKUP('Intragroup liabilities'!I291,'Auxiliar 210'!$B$18:$B$20,1,FALSE),0)&lt;&gt;0),"r0210 - Liabilities towards other entities of the resolution group (BRRD art. 44/2/h)",IF(AND('Intragroup liabilities'!F291="P_21",IFERROR(VLOOKUP('Intragroup liabilities'!I291,'Auxiliar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7" s="10" t="s">
        <v>153</v>
      </c>
      <c r="G297" s="10" t="str">
        <f t="shared" si="30"/>
        <v>Rank 20 - Ranking in insolvency (master scale)</v>
      </c>
      <c r="H297" s="10" t="s">
        <v>360</v>
      </c>
      <c r="I297" s="10" t="s">
        <v>74</v>
      </c>
      <c r="J297" s="10" t="s">
        <v>170</v>
      </c>
      <c r="K297" s="10" t="s">
        <v>155</v>
      </c>
      <c r="L297" s="10" t="str">
        <f t="shared" si="31"/>
        <v>Sister</v>
      </c>
      <c r="M297" s="10" t="str">
        <f>IF(OR('Intragroup liabilities'!W291="x",'Intragroup liabilities'!W291="E"),"true","false")</f>
        <v>true</v>
      </c>
      <c r="N297" s="10" t="s">
        <v>470</v>
      </c>
      <c r="O297" s="10" t="s">
        <v>471</v>
      </c>
      <c r="P297" s="11">
        <v>96714.42</v>
      </c>
      <c r="Q297" s="11">
        <f>IF('Intragroup liabilities'!E291="",0,'Intragroup liabilities'!E291)</f>
        <v>170.01</v>
      </c>
      <c r="R297" s="10" t="str">
        <f>+IF('Intragroup liabilities'!C291="EURO","Euro",IF('Intragroup liabilities'!C291="LIBRA INGLESA"," US Dollar",""))</f>
        <v>Euro</v>
      </c>
      <c r="S297" s="10" t="str">
        <f>IF(OR('Intragroup liabilities'!F291="P_20",'Intragroup liabilities'!F291="P_21"),'Intragroup liabilities'!M291,CONCATENATE(RIGHT('Intragroup liabilities'!T291,4),"-",LEFT(RIGHT('Intragroup liabilities'!T291,7),2),"-",LEFT('Intragroup liabilities'!T291,2)))</f>
        <v>--</v>
      </c>
      <c r="T297" s="20" t="str">
        <f t="shared" si="32"/>
        <v/>
      </c>
      <c r="U297" s="20" t="str">
        <f>IF(OR('Intragroup liabilities'!F291="P_20",'Intragroup liabilities'!F291="P_21"),'T 03.01'!T297,CONCATENATE(RIGHT('Intragroup liabilities'!U291,4),"-",LEFT(RIGHT('Intragroup liabilities'!U291,7),2),"-",LEFT('Intragroup liabilities'!U291,2)))</f>
        <v>--</v>
      </c>
      <c r="V297" s="10" t="str">
        <f t="shared" si="33"/>
        <v>Secured</v>
      </c>
      <c r="W297" s="10">
        <v>0</v>
      </c>
      <c r="X297" s="10" t="s">
        <v>83</v>
      </c>
      <c r="Y297" s="10" t="str">
        <f t="shared" si="34"/>
        <v>Non-structured/Vanilla</v>
      </c>
      <c r="Z297" s="10"/>
      <c r="AA297" s="10" t="str">
        <f>IF('Intragroup liabilities'!Q291="GF2","Grandfathered T2",IF('Intragroup liabilities'!Q291="CET1","CET1","No"))</f>
        <v>No</v>
      </c>
      <c r="AB297" s="10">
        <f>IF('Intragroup liabilities'!R291="",0,'Intragroup liabilities'!R291)</f>
        <v>0</v>
      </c>
      <c r="AC297"/>
    </row>
    <row r="298" spans="3:29" ht="35.25" thickBot="1" x14ac:dyDescent="0.5">
      <c r="C298" s="17">
        <f t="shared" si="29"/>
        <v>999</v>
      </c>
      <c r="D298" s="18">
        <f t="shared" si="35"/>
        <v>291</v>
      </c>
      <c r="E298" s="10" t="str">
        <f>IF(AND(I298="SANTANDER TOTTA, SGPS, SA",'Intragroup liabilities'!F292="P_22"),"r0531 - o/w (part of) subordinated liabilities recognised as own funds",IF(AND(I298="Totta Seguros - Comp. Seg. Vida, SA.",'Intragroup liabilities'!F292="P_22"),"r0350 - Structured notes",IF(AND(AA298&lt;&gt;"No",'Intragroup liabilities'!F292="P_23"),"r0531 - o/w (part of) subordinated liabilities recognised as own funds",IF(AND(AA298="No",'Intragroup liabilities'!F292="P_23"),"r0120 - Secured liabilities - collateralized part (BRRD art. 44/2/b)",IF('Intragroup liabilities'!F292="C_31","r0511 - o/w capital instruments/share capital",IF('Intragroup liabilities'!F292="C_32","r0511 - o/w capital instruments/share capital",IF('Intragroup liabilities'!F292="C_33","r0512 - o/w instruments ranking pari passu with ordinary shares",IF(OR(ISNUMBER(SEARCH("ATLANTES",I298)),ISNUMBER(SEARCH("AZOR",I298)),ISNUMBER(SEARCH("HIPOTOTTA",I298)))=TRUE,"r0120 - Secured liabilities - collateralized part (BRRD art. 44/2/b)",IF(OR('Intragroup liabilities'!F292="P_27.1",'Intragroup liabilities'!F292="P_27.2",'Intragroup liabilities'!F292="P_24"),"r0390 - Non-financial liabilities",IF('Intragroup liabilities'!F292="P_30.1","r0170 - Employee liabilities (BRRD art. 44/2/g/i)",IF('Intragroup liabilities'!F292="P_30.3","r0390 - Non-financial liabilities",IF('Intragroup liabilities'!F292="C_36","r0511 - o/w capital instruments/share capital",IF(AND('Intragroup liabilities'!F292="P_20",IFERROR(VLOOKUP('Intragroup liabilities'!I292,'Auxiliar 210'!$B$18:$B$20,1,FALSE),0)&lt;&gt;0),"r0210 - Liabilities towards other entities of the resolution group (BRRD art. 44/2/h)",IF(AND('Intragroup liabilities'!F292="P_21",IFERROR(VLOOKUP('Intragroup liabilities'!I292,'Auxiliar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8" s="10" t="s">
        <v>153</v>
      </c>
      <c r="G298" s="10" t="str">
        <f t="shared" si="30"/>
        <v>Rank 20 - Ranking in insolvency (master scale)</v>
      </c>
      <c r="H298" s="10" t="s">
        <v>1376</v>
      </c>
      <c r="I298" s="10" t="s">
        <v>30</v>
      </c>
      <c r="J298" s="10" t="s">
        <v>164</v>
      </c>
      <c r="K298" s="10" t="s">
        <v>155</v>
      </c>
      <c r="L298" s="10" t="str">
        <f t="shared" si="31"/>
        <v>Sister</v>
      </c>
      <c r="M298" s="10" t="str">
        <f>IF(OR('Intragroup liabilities'!W292="x",'Intragroup liabilities'!W292="E"),"true","false")</f>
        <v>true</v>
      </c>
      <c r="N298" s="10" t="s">
        <v>470</v>
      </c>
      <c r="O298" s="10" t="s">
        <v>471</v>
      </c>
      <c r="P298" s="11">
        <v>367.18</v>
      </c>
      <c r="Q298" s="11">
        <f>IF('Intragroup liabilities'!E292="",0,'Intragroup liabilities'!E292)</f>
        <v>0</v>
      </c>
      <c r="R298" s="10" t="str">
        <f>+IF('Intragroup liabilities'!C292="EURO","Euro",IF('Intragroup liabilities'!C292="LIBRA INGLESA"," US Dollar",""))</f>
        <v>Euro</v>
      </c>
      <c r="S298" s="10" t="str">
        <f>IF(OR('Intragroup liabilities'!F292="P_20",'Intragroup liabilities'!F292="P_21"),'Intragroup liabilities'!M292,CONCATENATE(RIGHT('Intragroup liabilities'!T292,4),"-",LEFT(RIGHT('Intragroup liabilities'!T292,7),2),"-",LEFT('Intragroup liabilities'!T292,2)))</f>
        <v>--</v>
      </c>
      <c r="T298" s="20" t="str">
        <f t="shared" si="32"/>
        <v/>
      </c>
      <c r="U298" s="20" t="str">
        <f>IF(OR('Intragroup liabilities'!F292="P_20",'Intragroup liabilities'!F292="P_21"),'T 03.01'!T298,CONCATENATE(RIGHT('Intragroup liabilities'!U292,4),"-",LEFT(RIGHT('Intragroup liabilities'!U292,7),2),"-",LEFT('Intragroup liabilities'!U292,2)))</f>
        <v>--</v>
      </c>
      <c r="V298" s="10" t="str">
        <f t="shared" si="33"/>
        <v>Secured</v>
      </c>
      <c r="W298" s="10">
        <v>0</v>
      </c>
      <c r="X298" s="10" t="s">
        <v>83</v>
      </c>
      <c r="Y298" s="10" t="str">
        <f t="shared" si="34"/>
        <v>Non-structured/Vanilla</v>
      </c>
      <c r="Z298" s="10"/>
      <c r="AA298" s="10" t="str">
        <f>IF('Intragroup liabilities'!Q292="GF2","Grandfathered T2",IF('Intragroup liabilities'!Q292="CET1","CET1","No"))</f>
        <v>No</v>
      </c>
      <c r="AB298" s="10">
        <f>IF('Intragroup liabilities'!R292="",0,'Intragroup liabilities'!R292)</f>
        <v>0</v>
      </c>
      <c r="AC298"/>
    </row>
    <row r="299" spans="3:29" ht="35.25" thickBot="1" x14ac:dyDescent="0.5">
      <c r="C299" s="17">
        <f t="shared" si="29"/>
        <v>999</v>
      </c>
      <c r="D299" s="18">
        <f t="shared" si="35"/>
        <v>292</v>
      </c>
      <c r="E299" s="10" t="str">
        <f>IF(AND(I299="SANTANDER TOTTA, SGPS, SA",'Intragroup liabilities'!F293="P_22"),"r0531 - o/w (part of) subordinated liabilities recognised as own funds",IF(AND(I299="Totta Seguros - Comp. Seg. Vida, SA.",'Intragroup liabilities'!F293="P_22"),"r0350 - Structured notes",IF(AND(AA299&lt;&gt;"No",'Intragroup liabilities'!F293="P_23"),"r0531 - o/w (part of) subordinated liabilities recognised as own funds",IF(AND(AA299="No",'Intragroup liabilities'!F293="P_23"),"r0120 - Secured liabilities - collateralized part (BRRD art. 44/2/b)",IF('Intragroup liabilities'!F293="C_31","r0511 - o/w capital instruments/share capital",IF('Intragroup liabilities'!F293="C_32","r0511 - o/w capital instruments/share capital",IF('Intragroup liabilities'!F293="C_33","r0512 - o/w instruments ranking pari passu with ordinary shares",IF(OR(ISNUMBER(SEARCH("ATLANTES",I299)),ISNUMBER(SEARCH("AZOR",I299)),ISNUMBER(SEARCH("HIPOTOTTA",I299)))=TRUE,"r0120 - Secured liabilities - collateralized part (BRRD art. 44/2/b)",IF(OR('Intragroup liabilities'!F293="P_27.1",'Intragroup liabilities'!F293="P_27.2",'Intragroup liabilities'!F293="P_24"),"r0390 - Non-financial liabilities",IF('Intragroup liabilities'!F293="P_30.1","r0170 - Employee liabilities (BRRD art. 44/2/g/i)",IF('Intragroup liabilities'!F293="P_30.3","r0390 - Non-financial liabilities",IF('Intragroup liabilities'!F293="C_36","r0511 - o/w capital instruments/share capital",IF(AND('Intragroup liabilities'!F293="P_20",IFERROR(VLOOKUP('Intragroup liabilities'!I293,'Auxiliar 210'!$B$18:$B$20,1,FALSE),0)&lt;&gt;0),"r0210 - Liabilities towards other entities of the resolution group (BRRD art. 44/2/h)",IF(AND('Intragroup liabilities'!F293="P_21",IFERROR(VLOOKUP('Intragroup liabilities'!I293,'Auxiliar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299" s="10" t="s">
        <v>153</v>
      </c>
      <c r="G299" s="10" t="str">
        <f t="shared" si="30"/>
        <v>Rank 20 - Ranking in insolvency (master scale)</v>
      </c>
      <c r="H299" s="10" t="s">
        <v>1535</v>
      </c>
      <c r="I299" s="10" t="s">
        <v>30</v>
      </c>
      <c r="J299" s="10" t="s">
        <v>164</v>
      </c>
      <c r="K299" s="10" t="s">
        <v>155</v>
      </c>
      <c r="L299" s="10" t="str">
        <f t="shared" si="31"/>
        <v>Sister</v>
      </c>
      <c r="M299" s="10" t="str">
        <f>IF(OR('Intragroup liabilities'!W293="x",'Intragroup liabilities'!W293="E"),"true","false")</f>
        <v>true</v>
      </c>
      <c r="N299" s="10" t="s">
        <v>470</v>
      </c>
      <c r="O299" s="10" t="s">
        <v>471</v>
      </c>
      <c r="P299" s="11">
        <v>0</v>
      </c>
      <c r="Q299" s="11">
        <f>IF('Intragroup liabilities'!E293="",0,'Intragroup liabilities'!E293)</f>
        <v>0.41</v>
      </c>
      <c r="R299" s="10" t="str">
        <f>+IF('Intragroup liabilities'!C293="EURO","Euro",IF('Intragroup liabilities'!C293="LIBRA INGLESA"," US Dollar",""))</f>
        <v>Euro</v>
      </c>
      <c r="S299" s="10" t="str">
        <f>IF(OR('Intragroup liabilities'!F293="P_20",'Intragroup liabilities'!F293="P_21"),'Intragroup liabilities'!M293,CONCATENATE(RIGHT('Intragroup liabilities'!T293,4),"-",LEFT(RIGHT('Intragroup liabilities'!T293,7),2),"-",LEFT('Intragroup liabilities'!T293,2)))</f>
        <v>--</v>
      </c>
      <c r="T299" s="20" t="str">
        <f t="shared" si="32"/>
        <v/>
      </c>
      <c r="U299" s="20" t="str">
        <f>IF(OR('Intragroup liabilities'!F293="P_20",'Intragroup liabilities'!F293="P_21"),'T 03.01'!T299,CONCATENATE(RIGHT('Intragroup liabilities'!U293,4),"-",LEFT(RIGHT('Intragroup liabilities'!U293,7),2),"-",LEFT('Intragroup liabilities'!U293,2)))</f>
        <v>--</v>
      </c>
      <c r="V299" s="10" t="str">
        <f t="shared" si="33"/>
        <v>Secured</v>
      </c>
      <c r="W299" s="10">
        <v>0</v>
      </c>
      <c r="X299" s="10" t="s">
        <v>83</v>
      </c>
      <c r="Y299" s="10" t="str">
        <f t="shared" si="34"/>
        <v>Non-structured/Vanilla</v>
      </c>
      <c r="Z299" s="10"/>
      <c r="AA299" s="10" t="str">
        <f>IF('Intragroup liabilities'!Q293="GF2","Grandfathered T2",IF('Intragroup liabilities'!Q293="CET1","CET1","No"))</f>
        <v>No</v>
      </c>
      <c r="AB299" s="10">
        <f>IF('Intragroup liabilities'!R293="",0,'Intragroup liabilities'!R293)</f>
        <v>0</v>
      </c>
      <c r="AC299"/>
    </row>
    <row r="300" spans="3:29" ht="35.25" thickBot="1" x14ac:dyDescent="0.5">
      <c r="C300" s="17">
        <f t="shared" si="29"/>
        <v>999</v>
      </c>
      <c r="D300" s="18">
        <f t="shared" si="35"/>
        <v>293</v>
      </c>
      <c r="E300" s="10" t="str">
        <f>IF(AND(I300="SANTANDER TOTTA, SGPS, SA",'Intragroup liabilities'!F294="P_22"),"r0531 - o/w (part of) subordinated liabilities recognised as own funds",IF(AND(I300="Totta Seguros - Comp. Seg. Vida, SA.",'Intragroup liabilities'!F294="P_22"),"r0350 - Structured notes",IF(AND(AA300&lt;&gt;"No",'Intragroup liabilities'!F294="P_23"),"r0531 - o/w (part of) subordinated liabilities recognised as own funds",IF(AND(AA300="No",'Intragroup liabilities'!F294="P_23"),"r0120 - Secured liabilities - collateralized part (BRRD art. 44/2/b)",IF('Intragroup liabilities'!F294="C_31","r0511 - o/w capital instruments/share capital",IF('Intragroup liabilities'!F294="C_32","r0511 - o/w capital instruments/share capital",IF('Intragroup liabilities'!F294="C_33","r0512 - o/w instruments ranking pari passu with ordinary shares",IF(OR(ISNUMBER(SEARCH("ATLANTES",I300)),ISNUMBER(SEARCH("AZOR",I300)),ISNUMBER(SEARCH("HIPOTOTTA",I300)))=TRUE,"r0120 - Secured liabilities - collateralized part (BRRD art. 44/2/b)",IF(OR('Intragroup liabilities'!F294="P_27.1",'Intragroup liabilities'!F294="P_27.2",'Intragroup liabilities'!F294="P_24"),"r0390 - Non-financial liabilities",IF('Intragroup liabilities'!F294="P_30.1","r0170 - Employee liabilities (BRRD art. 44/2/g/i)",IF('Intragroup liabilities'!F294="P_30.3","r0390 - Non-financial liabilities",IF('Intragroup liabilities'!F294="C_36","r0511 - o/w capital instruments/share capital",IF(AND('Intragroup liabilities'!F294="P_20",IFERROR(VLOOKUP('Intragroup liabilities'!I294,'Auxiliar 210'!$B$18:$B$20,1,FALSE),0)&lt;&gt;0),"r0210 - Liabilities towards other entities of the resolution group (BRRD art. 44/2/h)",IF(AND('Intragroup liabilities'!F294="P_21",IFERROR(VLOOKUP('Intragroup liabilities'!I294,'Auxiliar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0" s="10" t="s">
        <v>153</v>
      </c>
      <c r="G300" s="10" t="str">
        <f t="shared" si="30"/>
        <v>Rank 20 - Ranking in insolvency (master scale)</v>
      </c>
      <c r="H300" s="10" t="s">
        <v>262</v>
      </c>
      <c r="I300" s="10" t="s">
        <v>74</v>
      </c>
      <c r="J300" s="10" t="s">
        <v>170</v>
      </c>
      <c r="K300" s="10" t="s">
        <v>155</v>
      </c>
      <c r="L300" s="10" t="str">
        <f t="shared" si="31"/>
        <v>Sister</v>
      </c>
      <c r="M300" s="10" t="str">
        <f>IF(OR('Intragroup liabilities'!W294="x",'Intragroup liabilities'!W294="E"),"true","false")</f>
        <v>true</v>
      </c>
      <c r="N300" s="10" t="s">
        <v>470</v>
      </c>
      <c r="O300" s="10" t="s">
        <v>471</v>
      </c>
      <c r="P300" s="11">
        <v>32288.26</v>
      </c>
      <c r="Q300" s="11">
        <f>IF('Intragroup liabilities'!E294="",0,'Intragroup liabilities'!E294)</f>
        <v>39.090000000000003</v>
      </c>
      <c r="R300" s="10" t="str">
        <f>+IF('Intragroup liabilities'!C294="EURO","Euro",IF('Intragroup liabilities'!C294="LIBRA INGLESA"," US Dollar",""))</f>
        <v>Euro</v>
      </c>
      <c r="S300" s="10" t="str">
        <f>IF(OR('Intragroup liabilities'!F294="P_20",'Intragroup liabilities'!F294="P_21"),'Intragroup liabilities'!M294,CONCATENATE(RIGHT('Intragroup liabilities'!T294,4),"-",LEFT(RIGHT('Intragroup liabilities'!T294,7),2),"-",LEFT('Intragroup liabilities'!T294,2)))</f>
        <v>--</v>
      </c>
      <c r="T300" s="20" t="str">
        <f t="shared" si="32"/>
        <v/>
      </c>
      <c r="U300" s="20" t="str">
        <f>IF(OR('Intragroup liabilities'!F294="P_20",'Intragroup liabilities'!F294="P_21"),'T 03.01'!T300,CONCATENATE(RIGHT('Intragroup liabilities'!U294,4),"-",LEFT(RIGHT('Intragroup liabilities'!U294,7),2),"-",LEFT('Intragroup liabilities'!U294,2)))</f>
        <v>--</v>
      </c>
      <c r="V300" s="10" t="str">
        <f t="shared" si="33"/>
        <v>Secured</v>
      </c>
      <c r="W300" s="10">
        <v>0</v>
      </c>
      <c r="X300" s="10" t="s">
        <v>83</v>
      </c>
      <c r="Y300" s="10" t="str">
        <f t="shared" si="34"/>
        <v>Non-structured/Vanilla</v>
      </c>
      <c r="Z300" s="10"/>
      <c r="AA300" s="10" t="str">
        <f>IF('Intragroup liabilities'!Q294="GF2","Grandfathered T2",IF('Intragroup liabilities'!Q294="CET1","CET1","No"))</f>
        <v>No</v>
      </c>
      <c r="AB300" s="10">
        <f>IF('Intragroup liabilities'!R294="",0,'Intragroup liabilities'!R294)</f>
        <v>0</v>
      </c>
      <c r="AC300"/>
    </row>
    <row r="301" spans="3:29" ht="35.25" thickBot="1" x14ac:dyDescent="0.5">
      <c r="C301" s="17">
        <f t="shared" si="29"/>
        <v>999</v>
      </c>
      <c r="D301" s="18">
        <f t="shared" si="35"/>
        <v>294</v>
      </c>
      <c r="E301" s="10" t="str">
        <f>IF(AND(I301="SANTANDER TOTTA, SGPS, SA",'Intragroup liabilities'!F295="P_22"),"r0531 - o/w (part of) subordinated liabilities recognised as own funds",IF(AND(I301="Totta Seguros - Comp. Seg. Vida, SA.",'Intragroup liabilities'!F295="P_22"),"r0350 - Structured notes",IF(AND(AA301&lt;&gt;"No",'Intragroup liabilities'!F295="P_23"),"r0531 - o/w (part of) subordinated liabilities recognised as own funds",IF(AND(AA301="No",'Intragroup liabilities'!F295="P_23"),"r0120 - Secured liabilities - collateralized part (BRRD art. 44/2/b)",IF('Intragroup liabilities'!F295="C_31","r0511 - o/w capital instruments/share capital",IF('Intragroup liabilities'!F295="C_32","r0511 - o/w capital instruments/share capital",IF('Intragroup liabilities'!F295="C_33","r0512 - o/w instruments ranking pari passu with ordinary shares",IF(OR(ISNUMBER(SEARCH("ATLANTES",I301)),ISNUMBER(SEARCH("AZOR",I301)),ISNUMBER(SEARCH("HIPOTOTTA",I301)))=TRUE,"r0120 - Secured liabilities - collateralized part (BRRD art. 44/2/b)",IF(OR('Intragroup liabilities'!F295="P_27.1",'Intragroup liabilities'!F295="P_27.2",'Intragroup liabilities'!F295="P_24"),"r0390 - Non-financial liabilities",IF('Intragroup liabilities'!F295="P_30.1","r0170 - Employee liabilities (BRRD art. 44/2/g/i)",IF('Intragroup liabilities'!F295="P_30.3","r0390 - Non-financial liabilities",IF('Intragroup liabilities'!F295="C_36","r0511 - o/w capital instruments/share capital",IF(AND('Intragroup liabilities'!F295="P_20",IFERROR(VLOOKUP('Intragroup liabilities'!I295,'Auxiliar 210'!$B$18:$B$20,1,FALSE),0)&lt;&gt;0),"r0210 - Liabilities towards other entities of the resolution group (BRRD art. 44/2/h)",IF(AND('Intragroup liabilities'!F295="P_21",IFERROR(VLOOKUP('Intragroup liabilities'!I295,'Auxiliar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1" s="10" t="s">
        <v>153</v>
      </c>
      <c r="G301" s="10" t="str">
        <f t="shared" si="30"/>
        <v>Rank 20 - Ranking in insolvency (master scale)</v>
      </c>
      <c r="H301" s="10" t="s">
        <v>193</v>
      </c>
      <c r="I301" s="10" t="s">
        <v>73</v>
      </c>
      <c r="J301" s="10" t="s">
        <v>167</v>
      </c>
      <c r="K301" s="10" t="s">
        <v>155</v>
      </c>
      <c r="L301" s="10" t="str">
        <f t="shared" si="31"/>
        <v>Sister</v>
      </c>
      <c r="M301" s="10" t="str">
        <f>IF(OR('Intragroup liabilities'!W295="x",'Intragroup liabilities'!W295="E"),"true","false")</f>
        <v>true</v>
      </c>
      <c r="N301" s="10" t="s">
        <v>470</v>
      </c>
      <c r="O301" s="10" t="s">
        <v>471</v>
      </c>
      <c r="P301" s="11">
        <v>74856.600000000006</v>
      </c>
      <c r="Q301" s="11">
        <f>IF('Intragroup liabilities'!E295="",0,'Intragroup liabilities'!E295)</f>
        <v>144.87</v>
      </c>
      <c r="R301" s="10" t="str">
        <f>+IF('Intragroup liabilities'!C295="EURO","Euro",IF('Intragroup liabilities'!C295="LIBRA INGLESA"," US Dollar",""))</f>
        <v>Euro</v>
      </c>
      <c r="S301" s="10" t="str">
        <f>IF(OR('Intragroup liabilities'!F295="P_20",'Intragroup liabilities'!F295="P_21"),'Intragroup liabilities'!M295,CONCATENATE(RIGHT('Intragroup liabilities'!T295,4),"-",LEFT(RIGHT('Intragroup liabilities'!T295,7),2),"-",LEFT('Intragroup liabilities'!T295,2)))</f>
        <v>--</v>
      </c>
      <c r="T301" s="20" t="str">
        <f t="shared" si="32"/>
        <v/>
      </c>
      <c r="U301" s="20" t="str">
        <f>IF(OR('Intragroup liabilities'!F295="P_20",'Intragroup liabilities'!F295="P_21"),'T 03.01'!T301,CONCATENATE(RIGHT('Intragroup liabilities'!U295,4),"-",LEFT(RIGHT('Intragroup liabilities'!U295,7),2),"-",LEFT('Intragroup liabilities'!U295,2)))</f>
        <v>--</v>
      </c>
      <c r="V301" s="10" t="str">
        <f t="shared" si="33"/>
        <v>Secured</v>
      </c>
      <c r="W301" s="10">
        <v>0</v>
      </c>
      <c r="X301" s="10" t="s">
        <v>83</v>
      </c>
      <c r="Y301" s="10" t="str">
        <f t="shared" si="34"/>
        <v>Non-structured/Vanilla</v>
      </c>
      <c r="Z301" s="10"/>
      <c r="AA301" s="10" t="str">
        <f>IF('Intragroup liabilities'!Q295="GF2","Grandfathered T2",IF('Intragroup liabilities'!Q295="CET1","CET1","No"))</f>
        <v>No</v>
      </c>
      <c r="AB301" s="10">
        <f>IF('Intragroup liabilities'!R295="",0,'Intragroup liabilities'!R295)</f>
        <v>0</v>
      </c>
      <c r="AC301"/>
    </row>
    <row r="302" spans="3:29" ht="35.25" thickBot="1" x14ac:dyDescent="0.5">
      <c r="C302" s="17">
        <f t="shared" si="29"/>
        <v>999</v>
      </c>
      <c r="D302" s="18">
        <f t="shared" si="35"/>
        <v>295</v>
      </c>
      <c r="E302" s="10" t="str">
        <f>IF(AND(I302="SANTANDER TOTTA, SGPS, SA",'Intragroup liabilities'!F296="P_22"),"r0531 - o/w (part of) subordinated liabilities recognised as own funds",IF(AND(I302="Totta Seguros - Comp. Seg. Vida, SA.",'Intragroup liabilities'!F296="P_22"),"r0350 - Structured notes",IF(AND(AA302&lt;&gt;"No",'Intragroup liabilities'!F296="P_23"),"r0531 - o/w (part of) subordinated liabilities recognised as own funds",IF(AND(AA302="No",'Intragroup liabilities'!F296="P_23"),"r0120 - Secured liabilities - collateralized part (BRRD art. 44/2/b)",IF('Intragroup liabilities'!F296="C_31","r0511 - o/w capital instruments/share capital",IF('Intragroup liabilities'!F296="C_32","r0511 - o/w capital instruments/share capital",IF('Intragroup liabilities'!F296="C_33","r0512 - o/w instruments ranking pari passu with ordinary shares",IF(OR(ISNUMBER(SEARCH("ATLANTES",I302)),ISNUMBER(SEARCH("AZOR",I302)),ISNUMBER(SEARCH("HIPOTOTTA",I302)))=TRUE,"r0120 - Secured liabilities - collateralized part (BRRD art. 44/2/b)",IF(OR('Intragroup liabilities'!F296="P_27.1",'Intragroup liabilities'!F296="P_27.2",'Intragroup liabilities'!F296="P_24"),"r0390 - Non-financial liabilities",IF('Intragroup liabilities'!F296="P_30.1","r0170 - Employee liabilities (BRRD art. 44/2/g/i)",IF('Intragroup liabilities'!F296="P_30.3","r0390 - Non-financial liabilities",IF('Intragroup liabilities'!F296="C_36","r0511 - o/w capital instruments/share capital",IF(AND('Intragroup liabilities'!F296="P_20",IFERROR(VLOOKUP('Intragroup liabilities'!I296,'Auxiliar 210'!$B$18:$B$20,1,FALSE),0)&lt;&gt;0),"r0210 - Liabilities towards other entities of the resolution group (BRRD art. 44/2/h)",IF(AND('Intragroup liabilities'!F296="P_21",IFERROR(VLOOKUP('Intragroup liabilities'!I296,'Auxiliar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2" s="10" t="s">
        <v>153</v>
      </c>
      <c r="G302" s="10" t="str">
        <f t="shared" si="30"/>
        <v>Rank 20 - Ranking in insolvency (master scale)</v>
      </c>
      <c r="H302" s="10" t="s">
        <v>448</v>
      </c>
      <c r="I302" s="10" t="s">
        <v>30</v>
      </c>
      <c r="J302" s="10" t="s">
        <v>164</v>
      </c>
      <c r="K302" s="10" t="s">
        <v>155</v>
      </c>
      <c r="L302" s="10" t="str">
        <f t="shared" si="31"/>
        <v>Sister</v>
      </c>
      <c r="M302" s="10" t="str">
        <f>IF(OR('Intragroup liabilities'!W296="x",'Intragroup liabilities'!W296="E"),"true","false")</f>
        <v>true</v>
      </c>
      <c r="N302" s="10" t="s">
        <v>470</v>
      </c>
      <c r="O302" s="10" t="s">
        <v>471</v>
      </c>
      <c r="P302" s="11">
        <v>60697.87</v>
      </c>
      <c r="Q302" s="11">
        <f>IF('Intragroup liabilities'!E296="",0,'Intragroup liabilities'!E296)</f>
        <v>83.77</v>
      </c>
      <c r="R302" s="10" t="str">
        <f>+IF('Intragroup liabilities'!C296="EURO","Euro",IF('Intragroup liabilities'!C296="LIBRA INGLESA"," US Dollar",""))</f>
        <v>Euro</v>
      </c>
      <c r="S302" s="10" t="str">
        <f>IF(OR('Intragroup liabilities'!F296="P_20",'Intragroup liabilities'!F296="P_21"),'Intragroup liabilities'!M296,CONCATENATE(RIGHT('Intragroup liabilities'!T296,4),"-",LEFT(RIGHT('Intragroup liabilities'!T296,7),2),"-",LEFT('Intragroup liabilities'!T296,2)))</f>
        <v>--</v>
      </c>
      <c r="T302" s="20" t="str">
        <f t="shared" si="32"/>
        <v/>
      </c>
      <c r="U302" s="20" t="str">
        <f>IF(OR('Intragroup liabilities'!F296="P_20",'Intragroup liabilities'!F296="P_21"),'T 03.01'!T302,CONCATENATE(RIGHT('Intragroup liabilities'!U296,4),"-",LEFT(RIGHT('Intragroup liabilities'!U296,7),2),"-",LEFT('Intragroup liabilities'!U296,2)))</f>
        <v>--</v>
      </c>
      <c r="V302" s="10" t="str">
        <f t="shared" si="33"/>
        <v>Secured</v>
      </c>
      <c r="W302" s="10">
        <v>0</v>
      </c>
      <c r="X302" s="10" t="s">
        <v>83</v>
      </c>
      <c r="Y302" s="10" t="str">
        <f t="shared" si="34"/>
        <v>Non-structured/Vanilla</v>
      </c>
      <c r="Z302" s="10"/>
      <c r="AA302" s="10" t="str">
        <f>IF('Intragroup liabilities'!Q296="GF2","Grandfathered T2",IF('Intragroup liabilities'!Q296="CET1","CET1","No"))</f>
        <v>No</v>
      </c>
      <c r="AB302" s="10">
        <f>IF('Intragroup liabilities'!R296="",0,'Intragroup liabilities'!R296)</f>
        <v>0</v>
      </c>
      <c r="AC302"/>
    </row>
    <row r="303" spans="3:29" ht="35.25" thickBot="1" x14ac:dyDescent="0.5">
      <c r="C303" s="17">
        <f t="shared" si="29"/>
        <v>999</v>
      </c>
      <c r="D303" s="18">
        <f t="shared" si="35"/>
        <v>296</v>
      </c>
      <c r="E303" s="10" t="str">
        <f>IF(AND(I303="SANTANDER TOTTA, SGPS, SA",'Intragroup liabilities'!F297="P_22"),"r0531 - o/w (part of) subordinated liabilities recognised as own funds",IF(AND(I303="Totta Seguros - Comp. Seg. Vida, SA.",'Intragroup liabilities'!F297="P_22"),"r0350 - Structured notes",IF(AND(AA303&lt;&gt;"No",'Intragroup liabilities'!F297="P_23"),"r0531 - o/w (part of) subordinated liabilities recognised as own funds",IF(AND(AA303="No",'Intragroup liabilities'!F297="P_23"),"r0120 - Secured liabilities - collateralized part (BRRD art. 44/2/b)",IF('Intragroup liabilities'!F297="C_31","r0511 - o/w capital instruments/share capital",IF('Intragroup liabilities'!F297="C_32","r0511 - o/w capital instruments/share capital",IF('Intragroup liabilities'!F297="C_33","r0512 - o/w instruments ranking pari passu with ordinary shares",IF(OR(ISNUMBER(SEARCH("ATLANTES",I303)),ISNUMBER(SEARCH("AZOR",I303)),ISNUMBER(SEARCH("HIPOTOTTA",I303)))=TRUE,"r0120 - Secured liabilities - collateralized part (BRRD art. 44/2/b)",IF(OR('Intragroup liabilities'!F297="P_27.1",'Intragroup liabilities'!F297="P_27.2",'Intragroup liabilities'!F297="P_24"),"r0390 - Non-financial liabilities",IF('Intragroup liabilities'!F297="P_30.1","r0170 - Employee liabilities (BRRD art. 44/2/g/i)",IF('Intragroup liabilities'!F297="P_30.3","r0390 - Non-financial liabilities",IF('Intragroup liabilities'!F297="C_36","r0511 - o/w capital instruments/share capital",IF(AND('Intragroup liabilities'!F297="P_20",IFERROR(VLOOKUP('Intragroup liabilities'!I297,'Auxiliar 210'!$B$18:$B$20,1,FALSE),0)&lt;&gt;0),"r0210 - Liabilities towards other entities of the resolution group (BRRD art. 44/2/h)",IF(AND('Intragroup liabilities'!F297="P_21",IFERROR(VLOOKUP('Intragroup liabilities'!I297,'Auxiliar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3" s="10" t="s">
        <v>153</v>
      </c>
      <c r="G303" s="10" t="str">
        <f t="shared" si="30"/>
        <v>Rank 20 - Ranking in insolvency (master scale)</v>
      </c>
      <c r="H303" s="10" t="s">
        <v>235</v>
      </c>
      <c r="I303" s="10" t="s">
        <v>74</v>
      </c>
      <c r="J303" s="10" t="s">
        <v>170</v>
      </c>
      <c r="K303" s="10" t="s">
        <v>155</v>
      </c>
      <c r="L303" s="10" t="str">
        <f t="shared" si="31"/>
        <v>Sister</v>
      </c>
      <c r="M303" s="10" t="str">
        <f>IF(OR('Intragroup liabilities'!W297="x",'Intragroup liabilities'!W297="E"),"true","false")</f>
        <v>true</v>
      </c>
      <c r="N303" s="10" t="s">
        <v>470</v>
      </c>
      <c r="O303" s="10" t="s">
        <v>471</v>
      </c>
      <c r="P303" s="11">
        <v>112525.55</v>
      </c>
      <c r="Q303" s="11">
        <f>IF('Intragroup liabilities'!E297="",0,'Intragroup liabilities'!E297)</f>
        <v>293.20999999999998</v>
      </c>
      <c r="R303" s="10" t="str">
        <f>+IF('Intragroup liabilities'!C297="EURO","Euro",IF('Intragroup liabilities'!C297="LIBRA INGLESA"," US Dollar",""))</f>
        <v>Euro</v>
      </c>
      <c r="S303" s="10" t="str">
        <f>IF(OR('Intragroup liabilities'!F297="P_20",'Intragroup liabilities'!F297="P_21"),'Intragroup liabilities'!M297,CONCATENATE(RIGHT('Intragroup liabilities'!T297,4),"-",LEFT(RIGHT('Intragroup liabilities'!T297,7),2),"-",LEFT('Intragroup liabilities'!T297,2)))</f>
        <v>--</v>
      </c>
      <c r="T303" s="20" t="str">
        <f t="shared" si="32"/>
        <v/>
      </c>
      <c r="U303" s="20" t="str">
        <f>IF(OR('Intragroup liabilities'!F297="P_20",'Intragroup liabilities'!F297="P_21"),'T 03.01'!T303,CONCATENATE(RIGHT('Intragroup liabilities'!U297,4),"-",LEFT(RIGHT('Intragroup liabilities'!U297,7),2),"-",LEFT('Intragroup liabilities'!U297,2)))</f>
        <v>--</v>
      </c>
      <c r="V303" s="10" t="str">
        <f t="shared" si="33"/>
        <v>Secured</v>
      </c>
      <c r="W303" s="10">
        <v>0</v>
      </c>
      <c r="X303" s="10" t="s">
        <v>83</v>
      </c>
      <c r="Y303" s="10" t="str">
        <f t="shared" si="34"/>
        <v>Non-structured/Vanilla</v>
      </c>
      <c r="Z303" s="10"/>
      <c r="AA303" s="10" t="str">
        <f>IF('Intragroup liabilities'!Q297="GF2","Grandfathered T2",IF('Intragroup liabilities'!Q297="CET1","CET1","No"))</f>
        <v>No</v>
      </c>
      <c r="AB303" s="10">
        <f>IF('Intragroup liabilities'!R297="",0,'Intragroup liabilities'!R297)</f>
        <v>0</v>
      </c>
      <c r="AC303"/>
    </row>
    <row r="304" spans="3:29" ht="35.25" thickBot="1" x14ac:dyDescent="0.5">
      <c r="C304" s="17">
        <f t="shared" si="29"/>
        <v>999</v>
      </c>
      <c r="D304" s="18">
        <f t="shared" si="35"/>
        <v>297</v>
      </c>
      <c r="E304" s="10" t="str">
        <f>IF(AND(I304="SANTANDER TOTTA, SGPS, SA",'Intragroup liabilities'!F298="P_22"),"r0531 - o/w (part of) subordinated liabilities recognised as own funds",IF(AND(I304="Totta Seguros - Comp. Seg. Vida, SA.",'Intragroup liabilities'!F298="P_22"),"r0350 - Structured notes",IF(AND(AA304&lt;&gt;"No",'Intragroup liabilities'!F298="P_23"),"r0531 - o/w (part of) subordinated liabilities recognised as own funds",IF(AND(AA304="No",'Intragroup liabilities'!F298="P_23"),"r0120 - Secured liabilities - collateralized part (BRRD art. 44/2/b)",IF('Intragroup liabilities'!F298="C_31","r0511 - o/w capital instruments/share capital",IF('Intragroup liabilities'!F298="C_32","r0511 - o/w capital instruments/share capital",IF('Intragroup liabilities'!F298="C_33","r0512 - o/w instruments ranking pari passu with ordinary shares",IF(OR(ISNUMBER(SEARCH("ATLANTES",I304)),ISNUMBER(SEARCH("AZOR",I304)),ISNUMBER(SEARCH("HIPOTOTTA",I304)))=TRUE,"r0120 - Secured liabilities - collateralized part (BRRD art. 44/2/b)",IF(OR('Intragroup liabilities'!F298="P_27.1",'Intragroup liabilities'!F298="P_27.2",'Intragroup liabilities'!F298="P_24"),"r0390 - Non-financial liabilities",IF('Intragroup liabilities'!F298="P_30.1","r0170 - Employee liabilities (BRRD art. 44/2/g/i)",IF('Intragroup liabilities'!F298="P_30.3","r0390 - Non-financial liabilities",IF('Intragroup liabilities'!F298="C_36","r0511 - o/w capital instruments/share capital",IF(AND('Intragroup liabilities'!F298="P_20",IFERROR(VLOOKUP('Intragroup liabilities'!I298,'Auxiliar 210'!$B$18:$B$20,1,FALSE),0)&lt;&gt;0),"r0210 - Liabilities towards other entities of the resolution group (BRRD art. 44/2/h)",IF(AND('Intragroup liabilities'!F298="P_21",IFERROR(VLOOKUP('Intragroup liabilities'!I298,'Auxiliar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4" s="10" t="s">
        <v>153</v>
      </c>
      <c r="G304" s="10" t="str">
        <f t="shared" si="30"/>
        <v>Rank 20 - Ranking in insolvency (master scale)</v>
      </c>
      <c r="H304" s="10" t="s">
        <v>246</v>
      </c>
      <c r="I304" s="10" t="s">
        <v>30</v>
      </c>
      <c r="J304" s="10" t="s">
        <v>164</v>
      </c>
      <c r="K304" s="10" t="s">
        <v>155</v>
      </c>
      <c r="L304" s="10" t="str">
        <f t="shared" si="31"/>
        <v>Sister</v>
      </c>
      <c r="M304" s="10" t="str">
        <f>IF(OR('Intragroup liabilities'!W298="x",'Intragroup liabilities'!W298="E"),"true","false")</f>
        <v>true</v>
      </c>
      <c r="N304" s="10" t="s">
        <v>470</v>
      </c>
      <c r="O304" s="10" t="s">
        <v>471</v>
      </c>
      <c r="P304" s="11">
        <v>1931059.71</v>
      </c>
      <c r="Q304" s="11">
        <f>IF('Intragroup liabilities'!E298="",0,'Intragroup liabilities'!E298)</f>
        <v>4040.35</v>
      </c>
      <c r="R304" s="10" t="str">
        <f>+IF('Intragroup liabilities'!C298="EURO","Euro",IF('Intragroup liabilities'!C298="LIBRA INGLESA"," US Dollar",""))</f>
        <v>Euro</v>
      </c>
      <c r="S304" s="10" t="str">
        <f>IF(OR('Intragroup liabilities'!F298="P_20",'Intragroup liabilities'!F298="P_21"),'Intragroup liabilities'!M298,CONCATENATE(RIGHT('Intragroup liabilities'!T298,4),"-",LEFT(RIGHT('Intragroup liabilities'!T298,7),2),"-",LEFT('Intragroup liabilities'!T298,2)))</f>
        <v>--</v>
      </c>
      <c r="T304" s="20" t="str">
        <f t="shared" si="32"/>
        <v/>
      </c>
      <c r="U304" s="20" t="str">
        <f>IF(OR('Intragroup liabilities'!F298="P_20",'Intragroup liabilities'!F298="P_21"),'T 03.01'!T304,CONCATENATE(RIGHT('Intragroup liabilities'!U298,4),"-",LEFT(RIGHT('Intragroup liabilities'!U298,7),2),"-",LEFT('Intragroup liabilities'!U298,2)))</f>
        <v>--</v>
      </c>
      <c r="V304" s="10" t="str">
        <f t="shared" si="33"/>
        <v>Secured</v>
      </c>
      <c r="W304" s="10">
        <v>0</v>
      </c>
      <c r="X304" s="10" t="s">
        <v>83</v>
      </c>
      <c r="Y304" s="10" t="str">
        <f t="shared" si="34"/>
        <v>Non-structured/Vanilla</v>
      </c>
      <c r="Z304" s="10"/>
      <c r="AA304" s="10" t="str">
        <f>IF('Intragroup liabilities'!Q298="GF2","Grandfathered T2",IF('Intragroup liabilities'!Q298="CET1","CET1","No"))</f>
        <v>No</v>
      </c>
      <c r="AB304" s="10">
        <f>IF('Intragroup liabilities'!R298="",0,'Intragroup liabilities'!R298)</f>
        <v>0</v>
      </c>
      <c r="AC304"/>
    </row>
    <row r="305" spans="3:29" ht="35.25" thickBot="1" x14ac:dyDescent="0.5">
      <c r="C305" s="17">
        <f t="shared" si="29"/>
        <v>999</v>
      </c>
      <c r="D305" s="18">
        <f t="shared" si="35"/>
        <v>298</v>
      </c>
      <c r="E305" s="10" t="str">
        <f>IF(AND(I305="SANTANDER TOTTA, SGPS, SA",'Intragroup liabilities'!F299="P_22"),"r0531 - o/w (part of) subordinated liabilities recognised as own funds",IF(AND(I305="Totta Seguros - Comp. Seg. Vida, SA.",'Intragroup liabilities'!F299="P_22"),"r0350 - Structured notes",IF(AND(AA305&lt;&gt;"No",'Intragroup liabilities'!F299="P_23"),"r0531 - o/w (part of) subordinated liabilities recognised as own funds",IF(AND(AA305="No",'Intragroup liabilities'!F299="P_23"),"r0120 - Secured liabilities - collateralized part (BRRD art. 44/2/b)",IF('Intragroup liabilities'!F299="C_31","r0511 - o/w capital instruments/share capital",IF('Intragroup liabilities'!F299="C_32","r0511 - o/w capital instruments/share capital",IF('Intragroup liabilities'!F299="C_33","r0512 - o/w instruments ranking pari passu with ordinary shares",IF(OR(ISNUMBER(SEARCH("ATLANTES",I305)),ISNUMBER(SEARCH("AZOR",I305)),ISNUMBER(SEARCH("HIPOTOTTA",I305)))=TRUE,"r0120 - Secured liabilities - collateralized part (BRRD art. 44/2/b)",IF(OR('Intragroup liabilities'!F299="P_27.1",'Intragroup liabilities'!F299="P_27.2",'Intragroup liabilities'!F299="P_24"),"r0390 - Non-financial liabilities",IF('Intragroup liabilities'!F299="P_30.1","r0170 - Employee liabilities (BRRD art. 44/2/g/i)",IF('Intragroup liabilities'!F299="P_30.3","r0390 - Non-financial liabilities",IF('Intragroup liabilities'!F299="C_36","r0511 - o/w capital instruments/share capital",IF(AND('Intragroup liabilities'!F299="P_20",IFERROR(VLOOKUP('Intragroup liabilities'!I299,'Auxiliar 210'!$B$18:$B$20,1,FALSE),0)&lt;&gt;0),"r0210 - Liabilities towards other entities of the resolution group (BRRD art. 44/2/h)",IF(AND('Intragroup liabilities'!F299="P_21",IFERROR(VLOOKUP('Intragroup liabilities'!I299,'Auxiliar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5" s="10" t="s">
        <v>153</v>
      </c>
      <c r="G305" s="10" t="str">
        <f t="shared" si="30"/>
        <v>Rank 20 - Ranking in insolvency (master scale)</v>
      </c>
      <c r="H305" s="10" t="s">
        <v>297</v>
      </c>
      <c r="I305" s="10" t="s">
        <v>30</v>
      </c>
      <c r="J305" s="10" t="s">
        <v>164</v>
      </c>
      <c r="K305" s="10" t="s">
        <v>155</v>
      </c>
      <c r="L305" s="10" t="str">
        <f t="shared" si="31"/>
        <v>Sister</v>
      </c>
      <c r="M305" s="10" t="str">
        <f>IF(OR('Intragroup liabilities'!W299="x",'Intragroup liabilities'!W299="E"),"true","false")</f>
        <v>true</v>
      </c>
      <c r="N305" s="10" t="s">
        <v>470</v>
      </c>
      <c r="O305" s="10" t="s">
        <v>471</v>
      </c>
      <c r="P305" s="11">
        <v>3988699.28</v>
      </c>
      <c r="Q305" s="11">
        <f>IF('Intragroup liabilities'!E299="",0,'Intragroup liabilities'!E299)</f>
        <v>7838.69</v>
      </c>
      <c r="R305" s="10" t="str">
        <f>+IF('Intragroup liabilities'!C299="EURO","Euro",IF('Intragroup liabilities'!C299="LIBRA INGLESA"," US Dollar",""))</f>
        <v>Euro</v>
      </c>
      <c r="S305" s="10" t="str">
        <f>IF(OR('Intragroup liabilities'!F299="P_20",'Intragroup liabilities'!F299="P_21"),'Intragroup liabilities'!M299,CONCATENATE(RIGHT('Intragroup liabilities'!T299,4),"-",LEFT(RIGHT('Intragroup liabilities'!T299,7),2),"-",LEFT('Intragroup liabilities'!T299,2)))</f>
        <v>--</v>
      </c>
      <c r="T305" s="20" t="str">
        <f t="shared" si="32"/>
        <v/>
      </c>
      <c r="U305" s="20" t="str">
        <f>IF(OR('Intragroup liabilities'!F299="P_20",'Intragroup liabilities'!F299="P_21"),'T 03.01'!T305,CONCATENATE(RIGHT('Intragroup liabilities'!U299,4),"-",LEFT(RIGHT('Intragroup liabilities'!U299,7),2),"-",LEFT('Intragroup liabilities'!U299,2)))</f>
        <v>--</v>
      </c>
      <c r="V305" s="10" t="str">
        <f t="shared" si="33"/>
        <v>Secured</v>
      </c>
      <c r="W305" s="10">
        <v>0</v>
      </c>
      <c r="X305" s="10" t="s">
        <v>83</v>
      </c>
      <c r="Y305" s="10" t="str">
        <f t="shared" si="34"/>
        <v>Non-structured/Vanilla</v>
      </c>
      <c r="Z305" s="10"/>
      <c r="AA305" s="10" t="str">
        <f>IF('Intragroup liabilities'!Q299="GF2","Grandfathered T2",IF('Intragroup liabilities'!Q299="CET1","CET1","No"))</f>
        <v>No</v>
      </c>
      <c r="AB305" s="10">
        <f>IF('Intragroup liabilities'!R299="",0,'Intragroup liabilities'!R299)</f>
        <v>0</v>
      </c>
      <c r="AC305"/>
    </row>
    <row r="306" spans="3:29" ht="35.25" thickBot="1" x14ac:dyDescent="0.5">
      <c r="C306" s="17">
        <f t="shared" si="29"/>
        <v>999</v>
      </c>
      <c r="D306" s="18">
        <f t="shared" si="35"/>
        <v>299</v>
      </c>
      <c r="E306" s="10" t="str">
        <f>IF(AND(I306="SANTANDER TOTTA, SGPS, SA",'Intragroup liabilities'!F300="P_22"),"r0531 - o/w (part of) subordinated liabilities recognised as own funds",IF(AND(I306="Totta Seguros - Comp. Seg. Vida, SA.",'Intragroup liabilities'!F300="P_22"),"r0350 - Structured notes",IF(AND(AA306&lt;&gt;"No",'Intragroup liabilities'!F300="P_23"),"r0531 - o/w (part of) subordinated liabilities recognised as own funds",IF(AND(AA306="No",'Intragroup liabilities'!F300="P_23"),"r0120 - Secured liabilities - collateralized part (BRRD art. 44/2/b)",IF('Intragroup liabilities'!F300="C_31","r0511 - o/w capital instruments/share capital",IF('Intragroup liabilities'!F300="C_32","r0511 - o/w capital instruments/share capital",IF('Intragroup liabilities'!F300="C_33","r0512 - o/w instruments ranking pari passu with ordinary shares",IF(OR(ISNUMBER(SEARCH("ATLANTES",I306)),ISNUMBER(SEARCH("AZOR",I306)),ISNUMBER(SEARCH("HIPOTOTTA",I306)))=TRUE,"r0120 - Secured liabilities - collateralized part (BRRD art. 44/2/b)",IF(OR('Intragroup liabilities'!F300="P_27.1",'Intragroup liabilities'!F300="P_27.2",'Intragroup liabilities'!F300="P_24"),"r0390 - Non-financial liabilities",IF('Intragroup liabilities'!F300="P_30.1","r0170 - Employee liabilities (BRRD art. 44/2/g/i)",IF('Intragroup liabilities'!F300="P_30.3","r0390 - Non-financial liabilities",IF('Intragroup liabilities'!F300="C_36","r0511 - o/w capital instruments/share capital",IF(AND('Intragroup liabilities'!F300="P_20",IFERROR(VLOOKUP('Intragroup liabilities'!I300,'Auxiliar 210'!$B$18:$B$20,1,FALSE),0)&lt;&gt;0),"r0210 - Liabilities towards other entities of the resolution group (BRRD art. 44/2/h)",IF(AND('Intragroup liabilities'!F300="P_21",IFERROR(VLOOKUP('Intragroup liabilities'!I300,'Auxiliar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6" s="10" t="s">
        <v>153</v>
      </c>
      <c r="G306" s="10" t="str">
        <f t="shared" si="30"/>
        <v>Rank 20 - Ranking in insolvency (master scale)</v>
      </c>
      <c r="H306" s="10" t="s">
        <v>295</v>
      </c>
      <c r="I306" s="10" t="s">
        <v>30</v>
      </c>
      <c r="J306" s="10" t="s">
        <v>164</v>
      </c>
      <c r="K306" s="10" t="s">
        <v>155</v>
      </c>
      <c r="L306" s="10" t="str">
        <f t="shared" si="31"/>
        <v>Sister</v>
      </c>
      <c r="M306" s="10" t="str">
        <f>IF(OR('Intragroup liabilities'!W300="x",'Intragroup liabilities'!W300="E"),"true","false")</f>
        <v>true</v>
      </c>
      <c r="N306" s="10" t="s">
        <v>470</v>
      </c>
      <c r="O306" s="10" t="s">
        <v>471</v>
      </c>
      <c r="P306" s="11">
        <v>1472390.58</v>
      </c>
      <c r="Q306" s="11">
        <f>IF('Intragroup liabilities'!E300="",0,'Intragroup liabilities'!E300)</f>
        <v>2433.5</v>
      </c>
      <c r="R306" s="10" t="str">
        <f>+IF('Intragroup liabilities'!C300="EURO","Euro",IF('Intragroup liabilities'!C300="LIBRA INGLESA"," US Dollar",""))</f>
        <v>Euro</v>
      </c>
      <c r="S306" s="10" t="str">
        <f>IF(OR('Intragroup liabilities'!F300="P_20",'Intragroup liabilities'!F300="P_21"),'Intragroup liabilities'!M300,CONCATENATE(RIGHT('Intragroup liabilities'!T300,4),"-",LEFT(RIGHT('Intragroup liabilities'!T300,7),2),"-",LEFT('Intragroup liabilities'!T300,2)))</f>
        <v>--</v>
      </c>
      <c r="T306" s="20" t="str">
        <f t="shared" si="32"/>
        <v/>
      </c>
      <c r="U306" s="20" t="str">
        <f>IF(OR('Intragroup liabilities'!F300="P_20",'Intragroup liabilities'!F300="P_21"),'T 03.01'!T306,CONCATENATE(RIGHT('Intragroup liabilities'!U300,4),"-",LEFT(RIGHT('Intragroup liabilities'!U300,7),2),"-",LEFT('Intragroup liabilities'!U300,2)))</f>
        <v>--</v>
      </c>
      <c r="V306" s="10" t="str">
        <f t="shared" si="33"/>
        <v>Secured</v>
      </c>
      <c r="W306" s="10">
        <v>0</v>
      </c>
      <c r="X306" s="10" t="s">
        <v>83</v>
      </c>
      <c r="Y306" s="10" t="str">
        <f t="shared" si="34"/>
        <v>Non-structured/Vanilla</v>
      </c>
      <c r="Z306" s="10"/>
      <c r="AA306" s="10" t="str">
        <f>IF('Intragroup liabilities'!Q300="GF2","Grandfathered T2",IF('Intragroup liabilities'!Q300="CET1","CET1","No"))</f>
        <v>No</v>
      </c>
      <c r="AB306" s="10">
        <f>IF('Intragroup liabilities'!R300="",0,'Intragroup liabilities'!R300)</f>
        <v>0</v>
      </c>
      <c r="AC306"/>
    </row>
    <row r="307" spans="3:29" ht="35.25" thickBot="1" x14ac:dyDescent="0.5">
      <c r="C307" s="17">
        <f t="shared" si="29"/>
        <v>999</v>
      </c>
      <c r="D307" s="18">
        <f t="shared" si="35"/>
        <v>300</v>
      </c>
      <c r="E307" s="10" t="str">
        <f>IF(AND(I307="SANTANDER TOTTA, SGPS, SA",'Intragroup liabilities'!F301="P_22"),"r0531 - o/w (part of) subordinated liabilities recognised as own funds",IF(AND(I307="Totta Seguros - Comp. Seg. Vida, SA.",'Intragroup liabilities'!F301="P_22"),"r0350 - Structured notes",IF(AND(AA307&lt;&gt;"No",'Intragroup liabilities'!F301="P_23"),"r0531 - o/w (part of) subordinated liabilities recognised as own funds",IF(AND(AA307="No",'Intragroup liabilities'!F301="P_23"),"r0120 - Secured liabilities - collateralized part (BRRD art. 44/2/b)",IF('Intragroup liabilities'!F301="C_31","r0511 - o/w capital instruments/share capital",IF('Intragroup liabilities'!F301="C_32","r0511 - o/w capital instruments/share capital",IF('Intragroup liabilities'!F301="C_33","r0512 - o/w instruments ranking pari passu with ordinary shares",IF(OR(ISNUMBER(SEARCH("ATLANTES",I307)),ISNUMBER(SEARCH("AZOR",I307)),ISNUMBER(SEARCH("HIPOTOTTA",I307)))=TRUE,"r0120 - Secured liabilities - collateralized part (BRRD art. 44/2/b)",IF(OR('Intragroup liabilities'!F301="P_27.1",'Intragroup liabilities'!F301="P_27.2",'Intragroup liabilities'!F301="P_24"),"r0390 - Non-financial liabilities",IF('Intragroup liabilities'!F301="P_30.1","r0170 - Employee liabilities (BRRD art. 44/2/g/i)",IF('Intragroup liabilities'!F301="P_30.3","r0390 - Non-financial liabilities",IF('Intragroup liabilities'!F301="C_36","r0511 - o/w capital instruments/share capital",IF(AND('Intragroup liabilities'!F301="P_20",IFERROR(VLOOKUP('Intragroup liabilities'!I301,'Auxiliar 210'!$B$18:$B$20,1,FALSE),0)&lt;&gt;0),"r0210 - Liabilities towards other entities of the resolution group (BRRD art. 44/2/h)",IF(AND('Intragroup liabilities'!F301="P_21",IFERROR(VLOOKUP('Intragroup liabilities'!I301,'Auxiliar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7" s="10" t="s">
        <v>153</v>
      </c>
      <c r="G307" s="10" t="str">
        <f t="shared" si="30"/>
        <v>Rank 20 - Ranking in insolvency (master scale)</v>
      </c>
      <c r="H307" s="10" t="s">
        <v>1536</v>
      </c>
      <c r="I307" s="10" t="s">
        <v>30</v>
      </c>
      <c r="J307" s="10" t="s">
        <v>164</v>
      </c>
      <c r="K307" s="10" t="s">
        <v>155</v>
      </c>
      <c r="L307" s="10" t="str">
        <f t="shared" si="31"/>
        <v>Sister</v>
      </c>
      <c r="M307" s="10" t="str">
        <f>IF(OR('Intragroup liabilities'!W301="x",'Intragroup liabilities'!W301="E"),"true","false")</f>
        <v>true</v>
      </c>
      <c r="N307" s="10" t="s">
        <v>470</v>
      </c>
      <c r="O307" s="10" t="s">
        <v>471</v>
      </c>
      <c r="P307" s="11">
        <v>0</v>
      </c>
      <c r="Q307" s="11">
        <f>IF('Intragroup liabilities'!E301="",0,'Intragroup liabilities'!E301)</f>
        <v>68.930000000000007</v>
      </c>
      <c r="R307" s="10" t="str">
        <f>+IF('Intragroup liabilities'!C301="EURO","Euro",IF('Intragroup liabilities'!C301="LIBRA INGLESA"," US Dollar",""))</f>
        <v>Euro</v>
      </c>
      <c r="S307" s="10" t="str">
        <f>IF(OR('Intragroup liabilities'!F301="P_20",'Intragroup liabilities'!F301="P_21"),'Intragroup liabilities'!M301,CONCATENATE(RIGHT('Intragroup liabilities'!T301,4),"-",LEFT(RIGHT('Intragroup liabilities'!T301,7),2),"-",LEFT('Intragroup liabilities'!T301,2)))</f>
        <v>--</v>
      </c>
      <c r="T307" s="20" t="str">
        <f t="shared" si="32"/>
        <v/>
      </c>
      <c r="U307" s="20" t="str">
        <f>IF(OR('Intragroup liabilities'!F301="P_20",'Intragroup liabilities'!F301="P_21"),'T 03.01'!T307,CONCATENATE(RIGHT('Intragroup liabilities'!U301,4),"-",LEFT(RIGHT('Intragroup liabilities'!U301,7),2),"-",LEFT('Intragroup liabilities'!U301,2)))</f>
        <v>--</v>
      </c>
      <c r="V307" s="10" t="str">
        <f t="shared" si="33"/>
        <v>Secured</v>
      </c>
      <c r="W307" s="10">
        <v>0</v>
      </c>
      <c r="X307" s="10" t="s">
        <v>83</v>
      </c>
      <c r="Y307" s="10" t="str">
        <f t="shared" si="34"/>
        <v>Non-structured/Vanilla</v>
      </c>
      <c r="Z307" s="10"/>
      <c r="AA307" s="10" t="str">
        <f>IF('Intragroup liabilities'!Q301="GF2","Grandfathered T2",IF('Intragroup liabilities'!Q301="CET1","CET1","No"))</f>
        <v>No</v>
      </c>
      <c r="AB307" s="10">
        <f>IF('Intragroup liabilities'!R301="",0,'Intragroup liabilities'!R301)</f>
        <v>0</v>
      </c>
      <c r="AC307"/>
    </row>
    <row r="308" spans="3:29" ht="35.25" thickBot="1" x14ac:dyDescent="0.5">
      <c r="C308" s="17">
        <f t="shared" si="29"/>
        <v>999</v>
      </c>
      <c r="D308" s="18">
        <f t="shared" si="35"/>
        <v>301</v>
      </c>
      <c r="E308" s="10" t="str">
        <f>IF(AND(I308="SANTANDER TOTTA, SGPS, SA",'Intragroup liabilities'!F302="P_22"),"r0531 - o/w (part of) subordinated liabilities recognised as own funds",IF(AND(I308="Totta Seguros - Comp. Seg. Vida, SA.",'Intragroup liabilities'!F302="P_22"),"r0350 - Structured notes",IF(AND(AA308&lt;&gt;"No",'Intragroup liabilities'!F302="P_23"),"r0531 - o/w (part of) subordinated liabilities recognised as own funds",IF(AND(AA308="No",'Intragroup liabilities'!F302="P_23"),"r0120 - Secured liabilities - collateralized part (BRRD art. 44/2/b)",IF('Intragroup liabilities'!F302="C_31","r0511 - o/w capital instruments/share capital",IF('Intragroup liabilities'!F302="C_32","r0511 - o/w capital instruments/share capital",IF('Intragroup liabilities'!F302="C_33","r0512 - o/w instruments ranking pari passu with ordinary shares",IF(OR(ISNUMBER(SEARCH("ATLANTES",I308)),ISNUMBER(SEARCH("AZOR",I308)),ISNUMBER(SEARCH("HIPOTOTTA",I308)))=TRUE,"r0120 - Secured liabilities - collateralized part (BRRD art. 44/2/b)",IF(OR('Intragroup liabilities'!F302="P_27.1",'Intragroup liabilities'!F302="P_27.2",'Intragroup liabilities'!F302="P_24"),"r0390 - Non-financial liabilities",IF('Intragroup liabilities'!F302="P_30.1","r0170 - Employee liabilities (BRRD art. 44/2/g/i)",IF('Intragroup liabilities'!F302="P_30.3","r0390 - Non-financial liabilities",IF('Intragroup liabilities'!F302="C_36","r0511 - o/w capital instruments/share capital",IF(AND('Intragroup liabilities'!F302="P_20",IFERROR(VLOOKUP('Intragroup liabilities'!I302,'Auxiliar 210'!$B$18:$B$20,1,FALSE),0)&lt;&gt;0),"r0210 - Liabilities towards other entities of the resolution group (BRRD art. 44/2/h)",IF(AND('Intragroup liabilities'!F302="P_21",IFERROR(VLOOKUP('Intragroup liabilities'!I302,'Auxiliar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8" s="10" t="s">
        <v>153</v>
      </c>
      <c r="G308" s="10" t="str">
        <f t="shared" si="30"/>
        <v>Rank 20 - Ranking in insolvency (master scale)</v>
      </c>
      <c r="H308" s="10" t="s">
        <v>368</v>
      </c>
      <c r="I308" s="10" t="s">
        <v>74</v>
      </c>
      <c r="J308" s="10" t="s">
        <v>170</v>
      </c>
      <c r="K308" s="10" t="s">
        <v>155</v>
      </c>
      <c r="L308" s="10" t="str">
        <f t="shared" si="31"/>
        <v>Sister</v>
      </c>
      <c r="M308" s="10" t="str">
        <f>IF(OR('Intragroup liabilities'!W302="x",'Intragroup liabilities'!W302="E"),"true","false")</f>
        <v>true</v>
      </c>
      <c r="N308" s="10" t="s">
        <v>470</v>
      </c>
      <c r="O308" s="10" t="s">
        <v>471</v>
      </c>
      <c r="P308" s="11">
        <v>103585.47</v>
      </c>
      <c r="Q308" s="11">
        <f>IF('Intragroup liabilities'!E302="",0,'Intragroup liabilities'!E302)</f>
        <v>107.38</v>
      </c>
      <c r="R308" s="10" t="str">
        <f>+IF('Intragroup liabilities'!C302="EURO","Euro",IF('Intragroup liabilities'!C302="LIBRA INGLESA"," US Dollar",""))</f>
        <v>Euro</v>
      </c>
      <c r="S308" s="10" t="str">
        <f>IF(OR('Intragroup liabilities'!F302="P_20",'Intragroup liabilities'!F302="P_21"),'Intragroup liabilities'!M302,CONCATENATE(RIGHT('Intragroup liabilities'!T302,4),"-",LEFT(RIGHT('Intragroup liabilities'!T302,7),2),"-",LEFT('Intragroup liabilities'!T302,2)))</f>
        <v>--</v>
      </c>
      <c r="T308" s="20" t="str">
        <f t="shared" si="32"/>
        <v/>
      </c>
      <c r="U308" s="20" t="str">
        <f>IF(OR('Intragroup liabilities'!F302="P_20",'Intragroup liabilities'!F302="P_21"),'T 03.01'!T308,CONCATENATE(RIGHT('Intragroup liabilities'!U302,4),"-",LEFT(RIGHT('Intragroup liabilities'!U302,7),2),"-",LEFT('Intragroup liabilities'!U302,2)))</f>
        <v>--</v>
      </c>
      <c r="V308" s="10" t="str">
        <f t="shared" si="33"/>
        <v>Secured</v>
      </c>
      <c r="W308" s="10">
        <v>0</v>
      </c>
      <c r="X308" s="10" t="s">
        <v>83</v>
      </c>
      <c r="Y308" s="10" t="str">
        <f t="shared" si="34"/>
        <v>Non-structured/Vanilla</v>
      </c>
      <c r="Z308" s="10"/>
      <c r="AA308" s="10" t="str">
        <f>IF('Intragroup liabilities'!Q302="GF2","Grandfathered T2",IF('Intragroup liabilities'!Q302="CET1","CET1","No"))</f>
        <v>No</v>
      </c>
      <c r="AB308" s="10">
        <f>IF('Intragroup liabilities'!R302="",0,'Intragroup liabilities'!R302)</f>
        <v>0</v>
      </c>
      <c r="AC308"/>
    </row>
    <row r="309" spans="3:29" ht="35.25" thickBot="1" x14ac:dyDescent="0.5">
      <c r="C309" s="17">
        <f t="shared" si="29"/>
        <v>999</v>
      </c>
      <c r="D309" s="18">
        <f t="shared" si="35"/>
        <v>302</v>
      </c>
      <c r="E309" s="10" t="str">
        <f>IF(AND(I309="SANTANDER TOTTA, SGPS, SA",'Intragroup liabilities'!F303="P_22"),"r0531 - o/w (part of) subordinated liabilities recognised as own funds",IF(AND(I309="Totta Seguros - Comp. Seg. Vida, SA.",'Intragroup liabilities'!F303="P_22"),"r0350 - Structured notes",IF(AND(AA309&lt;&gt;"No",'Intragroup liabilities'!F303="P_23"),"r0531 - o/w (part of) subordinated liabilities recognised as own funds",IF(AND(AA309="No",'Intragroup liabilities'!F303="P_23"),"r0120 - Secured liabilities - collateralized part (BRRD art. 44/2/b)",IF('Intragroup liabilities'!F303="C_31","r0511 - o/w capital instruments/share capital",IF('Intragroup liabilities'!F303="C_32","r0511 - o/w capital instruments/share capital",IF('Intragroup liabilities'!F303="C_33","r0512 - o/w instruments ranking pari passu with ordinary shares",IF(OR(ISNUMBER(SEARCH("ATLANTES",I309)),ISNUMBER(SEARCH("AZOR",I309)),ISNUMBER(SEARCH("HIPOTOTTA",I309)))=TRUE,"r0120 - Secured liabilities - collateralized part (BRRD art. 44/2/b)",IF(OR('Intragroup liabilities'!F303="P_27.1",'Intragroup liabilities'!F303="P_27.2",'Intragroup liabilities'!F303="P_24"),"r0390 - Non-financial liabilities",IF('Intragroup liabilities'!F303="P_30.1","r0170 - Employee liabilities (BRRD art. 44/2/g/i)",IF('Intragroup liabilities'!F303="P_30.3","r0390 - Non-financial liabilities",IF('Intragroup liabilities'!F303="C_36","r0511 - o/w capital instruments/share capital",IF(AND('Intragroup liabilities'!F303="P_20",IFERROR(VLOOKUP('Intragroup liabilities'!I303,'Auxiliar 210'!$B$18:$B$20,1,FALSE),0)&lt;&gt;0),"r0210 - Liabilities towards other entities of the resolution group (BRRD art. 44/2/h)",IF(AND('Intragroup liabilities'!F303="P_21",IFERROR(VLOOKUP('Intragroup liabilities'!I303,'Auxiliar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09" s="10" t="s">
        <v>153</v>
      </c>
      <c r="G309" s="10" t="str">
        <f t="shared" si="30"/>
        <v>Rank 20 - Ranking in insolvency (master scale)</v>
      </c>
      <c r="H309" s="10" t="s">
        <v>1537</v>
      </c>
      <c r="I309" s="10" t="s">
        <v>30</v>
      </c>
      <c r="J309" s="10" t="s">
        <v>164</v>
      </c>
      <c r="K309" s="10" t="s">
        <v>155</v>
      </c>
      <c r="L309" s="10" t="str">
        <f t="shared" si="31"/>
        <v>Sister</v>
      </c>
      <c r="M309" s="10" t="str">
        <f>IF(OR('Intragroup liabilities'!W303="x",'Intragroup liabilities'!W303="E"),"true","false")</f>
        <v>true</v>
      </c>
      <c r="N309" s="10" t="s">
        <v>470</v>
      </c>
      <c r="O309" s="10" t="s">
        <v>471</v>
      </c>
      <c r="P309" s="11">
        <v>0</v>
      </c>
      <c r="Q309" s="11">
        <f>IF('Intragroup liabilities'!E303="",0,'Intragroup liabilities'!E303)</f>
        <v>2.46</v>
      </c>
      <c r="R309" s="10" t="str">
        <f>+IF('Intragroup liabilities'!C303="EURO","Euro",IF('Intragroup liabilities'!C303="LIBRA INGLESA"," US Dollar",""))</f>
        <v>Euro</v>
      </c>
      <c r="S309" s="10" t="str">
        <f>IF(OR('Intragroup liabilities'!F303="P_20",'Intragroup liabilities'!F303="P_21"),'Intragroup liabilities'!M303,CONCATENATE(RIGHT('Intragroup liabilities'!T303,4),"-",LEFT(RIGHT('Intragroup liabilities'!T303,7),2),"-",LEFT('Intragroup liabilities'!T303,2)))</f>
        <v>--</v>
      </c>
      <c r="T309" s="20" t="str">
        <f t="shared" si="32"/>
        <v/>
      </c>
      <c r="U309" s="20" t="str">
        <f>IF(OR('Intragroup liabilities'!F303="P_20",'Intragroup liabilities'!F303="P_21"),'T 03.01'!T309,CONCATENATE(RIGHT('Intragroup liabilities'!U303,4),"-",LEFT(RIGHT('Intragroup liabilities'!U303,7),2),"-",LEFT('Intragroup liabilities'!U303,2)))</f>
        <v>--</v>
      </c>
      <c r="V309" s="10" t="str">
        <f t="shared" si="33"/>
        <v>Secured</v>
      </c>
      <c r="W309" s="10">
        <v>0</v>
      </c>
      <c r="X309" s="10" t="s">
        <v>83</v>
      </c>
      <c r="Y309" s="10" t="str">
        <f t="shared" si="34"/>
        <v>Non-structured/Vanilla</v>
      </c>
      <c r="Z309" s="10"/>
      <c r="AA309" s="10" t="str">
        <f>IF('Intragroup liabilities'!Q303="GF2","Grandfathered T2",IF('Intragroup liabilities'!Q303="CET1","CET1","No"))</f>
        <v>No</v>
      </c>
      <c r="AB309" s="10">
        <f>IF('Intragroup liabilities'!R303="",0,'Intragroup liabilities'!R303)</f>
        <v>0</v>
      </c>
      <c r="AC309"/>
    </row>
    <row r="310" spans="3:29" ht="35.25" thickBot="1" x14ac:dyDescent="0.5">
      <c r="C310" s="17">
        <f t="shared" si="29"/>
        <v>999</v>
      </c>
      <c r="D310" s="18">
        <f t="shared" si="35"/>
        <v>303</v>
      </c>
      <c r="E310" s="10" t="str">
        <f>IF(AND(I310="SANTANDER TOTTA, SGPS, SA",'Intragroup liabilities'!F304="P_22"),"r0531 - o/w (part of) subordinated liabilities recognised as own funds",IF(AND(I310="Totta Seguros - Comp. Seg. Vida, SA.",'Intragroup liabilities'!F304="P_22"),"r0350 - Structured notes",IF(AND(AA310&lt;&gt;"No",'Intragroup liabilities'!F304="P_23"),"r0531 - o/w (part of) subordinated liabilities recognised as own funds",IF(AND(AA310="No",'Intragroup liabilities'!F304="P_23"),"r0120 - Secured liabilities - collateralized part (BRRD art. 44/2/b)",IF('Intragroup liabilities'!F304="C_31","r0511 - o/w capital instruments/share capital",IF('Intragroup liabilities'!F304="C_32","r0511 - o/w capital instruments/share capital",IF('Intragroup liabilities'!F304="C_33","r0512 - o/w instruments ranking pari passu with ordinary shares",IF(OR(ISNUMBER(SEARCH("ATLANTES",I310)),ISNUMBER(SEARCH("AZOR",I310)),ISNUMBER(SEARCH("HIPOTOTTA",I310)))=TRUE,"r0120 - Secured liabilities - collateralized part (BRRD art. 44/2/b)",IF(OR('Intragroup liabilities'!F304="P_27.1",'Intragroup liabilities'!F304="P_27.2",'Intragroup liabilities'!F304="P_24"),"r0390 - Non-financial liabilities",IF('Intragroup liabilities'!F304="P_30.1","r0170 - Employee liabilities (BRRD art. 44/2/g/i)",IF('Intragroup liabilities'!F304="P_30.3","r0390 - Non-financial liabilities",IF('Intragroup liabilities'!F304="C_36","r0511 - o/w capital instruments/share capital",IF(AND('Intragroup liabilities'!F304="P_20",IFERROR(VLOOKUP('Intragroup liabilities'!I304,'Auxiliar 210'!$B$18:$B$20,1,FALSE),0)&lt;&gt;0),"r0210 - Liabilities towards other entities of the resolution group (BRRD art. 44/2/h)",IF(AND('Intragroup liabilities'!F304="P_21",IFERROR(VLOOKUP('Intragroup liabilities'!I304,'Auxiliar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0" s="10" t="s">
        <v>153</v>
      </c>
      <c r="G310" s="10" t="str">
        <f t="shared" si="30"/>
        <v>Rank 20 - Ranking in insolvency (master scale)</v>
      </c>
      <c r="H310" s="10" t="s">
        <v>377</v>
      </c>
      <c r="I310" s="10" t="s">
        <v>30</v>
      </c>
      <c r="J310" s="10" t="s">
        <v>164</v>
      </c>
      <c r="K310" s="10" t="s">
        <v>155</v>
      </c>
      <c r="L310" s="10" t="str">
        <f t="shared" si="31"/>
        <v>Sister</v>
      </c>
      <c r="M310" s="10" t="str">
        <f>IF(OR('Intragroup liabilities'!W304="x",'Intragroup liabilities'!W304="E"),"true","false")</f>
        <v>true</v>
      </c>
      <c r="N310" s="10" t="s">
        <v>470</v>
      </c>
      <c r="O310" s="10" t="s">
        <v>471</v>
      </c>
      <c r="P310" s="11">
        <v>757162.03</v>
      </c>
      <c r="Q310" s="11">
        <f>IF('Intragroup liabilities'!E304="",0,'Intragroup liabilities'!E304)</f>
        <v>1113.1199999999999</v>
      </c>
      <c r="R310" s="10" t="str">
        <f>+IF('Intragroup liabilities'!C304="EURO","Euro",IF('Intragroup liabilities'!C304="LIBRA INGLESA"," US Dollar",""))</f>
        <v>Euro</v>
      </c>
      <c r="S310" s="10" t="str">
        <f>IF(OR('Intragroup liabilities'!F304="P_20",'Intragroup liabilities'!F304="P_21"),'Intragroup liabilities'!M304,CONCATENATE(RIGHT('Intragroup liabilities'!T304,4),"-",LEFT(RIGHT('Intragroup liabilities'!T304,7),2),"-",LEFT('Intragroup liabilities'!T304,2)))</f>
        <v>--</v>
      </c>
      <c r="T310" s="20" t="str">
        <f t="shared" si="32"/>
        <v/>
      </c>
      <c r="U310" s="20" t="str">
        <f>IF(OR('Intragroup liabilities'!F304="P_20",'Intragroup liabilities'!F304="P_21"),'T 03.01'!T310,CONCATENATE(RIGHT('Intragroup liabilities'!U304,4),"-",LEFT(RIGHT('Intragroup liabilities'!U304,7),2),"-",LEFT('Intragroup liabilities'!U304,2)))</f>
        <v>--</v>
      </c>
      <c r="V310" s="10" t="str">
        <f t="shared" si="33"/>
        <v>Secured</v>
      </c>
      <c r="W310" s="10">
        <v>0</v>
      </c>
      <c r="X310" s="10" t="s">
        <v>83</v>
      </c>
      <c r="Y310" s="10" t="str">
        <f t="shared" si="34"/>
        <v>Non-structured/Vanilla</v>
      </c>
      <c r="Z310" s="10"/>
      <c r="AA310" s="10" t="str">
        <f>IF('Intragroup liabilities'!Q304="GF2","Grandfathered T2",IF('Intragroup liabilities'!Q304="CET1","CET1","No"))</f>
        <v>No</v>
      </c>
      <c r="AB310" s="10">
        <f>IF('Intragroup liabilities'!R304="",0,'Intragroup liabilities'!R304)</f>
        <v>0</v>
      </c>
      <c r="AC310"/>
    </row>
    <row r="311" spans="3:29" ht="35.25" thickBot="1" x14ac:dyDescent="0.5">
      <c r="C311" s="17">
        <f t="shared" si="29"/>
        <v>999</v>
      </c>
      <c r="D311" s="18">
        <f t="shared" si="35"/>
        <v>304</v>
      </c>
      <c r="E311" s="10" t="str">
        <f>IF(AND(I311="SANTANDER TOTTA, SGPS, SA",'Intragroup liabilities'!F305="P_22"),"r0531 - o/w (part of) subordinated liabilities recognised as own funds",IF(AND(I311="Totta Seguros - Comp. Seg. Vida, SA.",'Intragroup liabilities'!F305="P_22"),"r0350 - Structured notes",IF(AND(AA311&lt;&gt;"No",'Intragroup liabilities'!F305="P_23"),"r0531 - o/w (part of) subordinated liabilities recognised as own funds",IF(AND(AA311="No",'Intragroup liabilities'!F305="P_23"),"r0120 - Secured liabilities - collateralized part (BRRD art. 44/2/b)",IF('Intragroup liabilities'!F305="C_31","r0511 - o/w capital instruments/share capital",IF('Intragroup liabilities'!F305="C_32","r0511 - o/w capital instruments/share capital",IF('Intragroup liabilities'!F305="C_33","r0512 - o/w instruments ranking pari passu with ordinary shares",IF(OR(ISNUMBER(SEARCH("ATLANTES",I311)),ISNUMBER(SEARCH("AZOR",I311)),ISNUMBER(SEARCH("HIPOTOTTA",I311)))=TRUE,"r0120 - Secured liabilities - collateralized part (BRRD art. 44/2/b)",IF(OR('Intragroup liabilities'!F305="P_27.1",'Intragroup liabilities'!F305="P_27.2",'Intragroup liabilities'!F305="P_24"),"r0390 - Non-financial liabilities",IF('Intragroup liabilities'!F305="P_30.1","r0170 - Employee liabilities (BRRD art. 44/2/g/i)",IF('Intragroup liabilities'!F305="P_30.3","r0390 - Non-financial liabilities",IF('Intragroup liabilities'!F305="C_36","r0511 - o/w capital instruments/share capital",IF(AND('Intragroup liabilities'!F305="P_20",IFERROR(VLOOKUP('Intragroup liabilities'!I305,'Auxiliar 210'!$B$18:$B$20,1,FALSE),0)&lt;&gt;0),"r0210 - Liabilities towards other entities of the resolution group (BRRD art. 44/2/h)",IF(AND('Intragroup liabilities'!F305="P_21",IFERROR(VLOOKUP('Intragroup liabilities'!I305,'Auxiliar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1" s="10" t="s">
        <v>153</v>
      </c>
      <c r="G311" s="10" t="str">
        <f t="shared" si="30"/>
        <v>Rank 20 - Ranking in insolvency (master scale)</v>
      </c>
      <c r="H311" s="10" t="s">
        <v>1379</v>
      </c>
      <c r="I311" s="10" t="s">
        <v>74</v>
      </c>
      <c r="J311" s="10" t="s">
        <v>170</v>
      </c>
      <c r="K311" s="10" t="s">
        <v>155</v>
      </c>
      <c r="L311" s="10" t="str">
        <f t="shared" si="31"/>
        <v>Sister</v>
      </c>
      <c r="M311" s="10" t="str">
        <f>IF(OR('Intragroup liabilities'!W305="x",'Intragroup liabilities'!W305="E"),"true","false")</f>
        <v>true</v>
      </c>
      <c r="N311" s="10" t="s">
        <v>470</v>
      </c>
      <c r="O311" s="10" t="s">
        <v>471</v>
      </c>
      <c r="P311" s="11">
        <v>111.2</v>
      </c>
      <c r="Q311" s="11">
        <f>IF('Intragroup liabilities'!E305="",0,'Intragroup liabilities'!E305)</f>
        <v>0</v>
      </c>
      <c r="R311" s="10" t="str">
        <f>+IF('Intragroup liabilities'!C305="EURO","Euro",IF('Intragroup liabilities'!C305="LIBRA INGLESA"," US Dollar",""))</f>
        <v>Euro</v>
      </c>
      <c r="S311" s="10" t="str">
        <f>IF(OR('Intragroup liabilities'!F305="P_20",'Intragroup liabilities'!F305="P_21"),'Intragroup liabilities'!M305,CONCATENATE(RIGHT('Intragroup liabilities'!T305,4),"-",LEFT(RIGHT('Intragroup liabilities'!T305,7),2),"-",LEFT('Intragroup liabilities'!T305,2)))</f>
        <v>--</v>
      </c>
      <c r="T311" s="20" t="str">
        <f t="shared" si="32"/>
        <v/>
      </c>
      <c r="U311" s="20" t="str">
        <f>IF(OR('Intragroup liabilities'!F305="P_20",'Intragroup liabilities'!F305="P_21"),'T 03.01'!T311,CONCATENATE(RIGHT('Intragroup liabilities'!U305,4),"-",LEFT(RIGHT('Intragroup liabilities'!U305,7),2),"-",LEFT('Intragroup liabilities'!U305,2)))</f>
        <v>--</v>
      </c>
      <c r="V311" s="10" t="str">
        <f t="shared" si="33"/>
        <v>Secured</v>
      </c>
      <c r="W311" s="10">
        <v>0</v>
      </c>
      <c r="X311" s="10" t="s">
        <v>83</v>
      </c>
      <c r="Y311" s="10" t="str">
        <f t="shared" si="34"/>
        <v>Non-structured/Vanilla</v>
      </c>
      <c r="Z311" s="10"/>
      <c r="AA311" s="10" t="str">
        <f>IF('Intragroup liabilities'!Q305="GF2","Grandfathered T2",IF('Intragroup liabilities'!Q305="CET1","CET1","No"))</f>
        <v>No</v>
      </c>
      <c r="AB311" s="10">
        <f>IF('Intragroup liabilities'!R305="",0,'Intragroup liabilities'!R305)</f>
        <v>0</v>
      </c>
      <c r="AC311"/>
    </row>
    <row r="312" spans="3:29" ht="35.25" thickBot="1" x14ac:dyDescent="0.5">
      <c r="C312" s="17">
        <f t="shared" si="29"/>
        <v>999</v>
      </c>
      <c r="D312" s="18">
        <f t="shared" si="35"/>
        <v>305</v>
      </c>
      <c r="E312" s="10" t="str">
        <f>IF(AND(I312="SANTANDER TOTTA, SGPS, SA",'Intragroup liabilities'!F306="P_22"),"r0531 - o/w (part of) subordinated liabilities recognised as own funds",IF(AND(I312="Totta Seguros - Comp. Seg. Vida, SA.",'Intragroup liabilities'!F306="P_22"),"r0350 - Structured notes",IF(AND(AA312&lt;&gt;"No",'Intragroup liabilities'!F306="P_23"),"r0531 - o/w (part of) subordinated liabilities recognised as own funds",IF(AND(AA312="No",'Intragroup liabilities'!F306="P_23"),"r0120 - Secured liabilities - collateralized part (BRRD art. 44/2/b)",IF('Intragroup liabilities'!F306="C_31","r0511 - o/w capital instruments/share capital",IF('Intragroup liabilities'!F306="C_32","r0511 - o/w capital instruments/share capital",IF('Intragroup liabilities'!F306="C_33","r0512 - o/w instruments ranking pari passu with ordinary shares",IF(OR(ISNUMBER(SEARCH("ATLANTES",I312)),ISNUMBER(SEARCH("AZOR",I312)),ISNUMBER(SEARCH("HIPOTOTTA",I312)))=TRUE,"r0120 - Secured liabilities - collateralized part (BRRD art. 44/2/b)",IF(OR('Intragroup liabilities'!F306="P_27.1",'Intragroup liabilities'!F306="P_27.2",'Intragroup liabilities'!F306="P_24"),"r0390 - Non-financial liabilities",IF('Intragroup liabilities'!F306="P_30.1","r0170 - Employee liabilities (BRRD art. 44/2/g/i)",IF('Intragroup liabilities'!F306="P_30.3","r0390 - Non-financial liabilities",IF('Intragroup liabilities'!F306="C_36","r0511 - o/w capital instruments/share capital",IF(AND('Intragroup liabilities'!F306="P_20",IFERROR(VLOOKUP('Intragroup liabilities'!I306,'Auxiliar 210'!$B$18:$B$20,1,FALSE),0)&lt;&gt;0),"r0210 - Liabilities towards other entities of the resolution group (BRRD art. 44/2/h)",IF(AND('Intragroup liabilities'!F306="P_21",IFERROR(VLOOKUP('Intragroup liabilities'!I306,'Auxiliar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2" s="10" t="s">
        <v>153</v>
      </c>
      <c r="G312" s="10" t="str">
        <f t="shared" si="30"/>
        <v>Rank 20 - Ranking in insolvency (master scale)</v>
      </c>
      <c r="H312" s="10" t="s">
        <v>189</v>
      </c>
      <c r="I312" s="10" t="s">
        <v>73</v>
      </c>
      <c r="J312" s="10" t="s">
        <v>167</v>
      </c>
      <c r="K312" s="10" t="s">
        <v>155</v>
      </c>
      <c r="L312" s="10" t="str">
        <f t="shared" si="31"/>
        <v>Sister</v>
      </c>
      <c r="M312" s="10" t="str">
        <f>IF(OR('Intragroup liabilities'!W306="x",'Intragroup liabilities'!W306="E"),"true","false")</f>
        <v>true</v>
      </c>
      <c r="N312" s="10" t="s">
        <v>470</v>
      </c>
      <c r="O312" s="10" t="s">
        <v>471</v>
      </c>
      <c r="P312" s="11">
        <v>135781.98000000001</v>
      </c>
      <c r="Q312" s="11">
        <f>IF('Intragroup liabilities'!E306="",0,'Intragroup liabilities'!E306)</f>
        <v>208.28</v>
      </c>
      <c r="R312" s="10" t="str">
        <f>+IF('Intragroup liabilities'!C306="EURO","Euro",IF('Intragroup liabilities'!C306="LIBRA INGLESA"," US Dollar",""))</f>
        <v>Euro</v>
      </c>
      <c r="S312" s="10" t="str">
        <f>IF(OR('Intragroup liabilities'!F306="P_20",'Intragroup liabilities'!F306="P_21"),'Intragroup liabilities'!M306,CONCATENATE(RIGHT('Intragroup liabilities'!T306,4),"-",LEFT(RIGHT('Intragroup liabilities'!T306,7),2),"-",LEFT('Intragroup liabilities'!T306,2)))</f>
        <v>--</v>
      </c>
      <c r="T312" s="20" t="str">
        <f t="shared" si="32"/>
        <v/>
      </c>
      <c r="U312" s="20" t="str">
        <f>IF(OR('Intragroup liabilities'!F306="P_20",'Intragroup liabilities'!F306="P_21"),'T 03.01'!T312,CONCATENATE(RIGHT('Intragroup liabilities'!U306,4),"-",LEFT(RIGHT('Intragroup liabilities'!U306,7),2),"-",LEFT('Intragroup liabilities'!U306,2)))</f>
        <v>--</v>
      </c>
      <c r="V312" s="10" t="str">
        <f t="shared" si="33"/>
        <v>Secured</v>
      </c>
      <c r="W312" s="10">
        <v>0</v>
      </c>
      <c r="X312" s="10" t="s">
        <v>83</v>
      </c>
      <c r="Y312" s="10" t="str">
        <f t="shared" si="34"/>
        <v>Non-structured/Vanilla</v>
      </c>
      <c r="Z312" s="10"/>
      <c r="AA312" s="10" t="str">
        <f>IF('Intragroup liabilities'!Q306="GF2","Grandfathered T2",IF('Intragroup liabilities'!Q306="CET1","CET1","No"))</f>
        <v>No</v>
      </c>
      <c r="AB312" s="10">
        <f>IF('Intragroup liabilities'!R306="",0,'Intragroup liabilities'!R306)</f>
        <v>0</v>
      </c>
      <c r="AC312"/>
    </row>
    <row r="313" spans="3:29" ht="35.25" thickBot="1" x14ac:dyDescent="0.5">
      <c r="C313" s="17">
        <f t="shared" si="29"/>
        <v>999</v>
      </c>
      <c r="D313" s="18">
        <f t="shared" si="35"/>
        <v>306</v>
      </c>
      <c r="E313" s="10" t="str">
        <f>IF(AND(I313="SANTANDER TOTTA, SGPS, SA",'Intragroup liabilities'!F307="P_22"),"r0531 - o/w (part of) subordinated liabilities recognised as own funds",IF(AND(I313="Totta Seguros - Comp. Seg. Vida, SA.",'Intragroup liabilities'!F307="P_22"),"r0350 - Structured notes",IF(AND(AA313&lt;&gt;"No",'Intragroup liabilities'!F307="P_23"),"r0531 - o/w (part of) subordinated liabilities recognised as own funds",IF(AND(AA313="No",'Intragroup liabilities'!F307="P_23"),"r0120 - Secured liabilities - collateralized part (BRRD art. 44/2/b)",IF('Intragroup liabilities'!F307="C_31","r0511 - o/w capital instruments/share capital",IF('Intragroup liabilities'!F307="C_32","r0511 - o/w capital instruments/share capital",IF('Intragroup liabilities'!F307="C_33","r0512 - o/w instruments ranking pari passu with ordinary shares",IF(OR(ISNUMBER(SEARCH("ATLANTES",I313)),ISNUMBER(SEARCH("AZOR",I313)),ISNUMBER(SEARCH("HIPOTOTTA",I313)))=TRUE,"r0120 - Secured liabilities - collateralized part (BRRD art. 44/2/b)",IF(OR('Intragroup liabilities'!F307="P_27.1",'Intragroup liabilities'!F307="P_27.2",'Intragroup liabilities'!F307="P_24"),"r0390 - Non-financial liabilities",IF('Intragroup liabilities'!F307="P_30.1","r0170 - Employee liabilities (BRRD art. 44/2/g/i)",IF('Intragroup liabilities'!F307="P_30.3","r0390 - Non-financial liabilities",IF('Intragroup liabilities'!F307="C_36","r0511 - o/w capital instruments/share capital",IF(AND('Intragroup liabilities'!F307="P_20",IFERROR(VLOOKUP('Intragroup liabilities'!I307,'Auxiliar 210'!$B$18:$B$20,1,FALSE),0)&lt;&gt;0),"r0210 - Liabilities towards other entities of the resolution group (BRRD art. 44/2/h)",IF(AND('Intragroup liabilities'!F307="P_21",IFERROR(VLOOKUP('Intragroup liabilities'!I307,'Auxiliar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3" s="10" t="s">
        <v>153</v>
      </c>
      <c r="G313" s="10" t="str">
        <f t="shared" si="30"/>
        <v>Rank 20 - Ranking in insolvency (master scale)</v>
      </c>
      <c r="H313" s="10" t="s">
        <v>191</v>
      </c>
      <c r="I313" s="10" t="s">
        <v>30</v>
      </c>
      <c r="J313" s="10" t="s">
        <v>164</v>
      </c>
      <c r="K313" s="10" t="s">
        <v>155</v>
      </c>
      <c r="L313" s="10" t="str">
        <f t="shared" si="31"/>
        <v>Sister</v>
      </c>
      <c r="M313" s="10" t="str">
        <f>IF(OR('Intragroup liabilities'!W307="x",'Intragroup liabilities'!W307="E"),"true","false")</f>
        <v>true</v>
      </c>
      <c r="N313" s="10" t="s">
        <v>470</v>
      </c>
      <c r="O313" s="10" t="s">
        <v>471</v>
      </c>
      <c r="P313" s="11">
        <v>56268.98</v>
      </c>
      <c r="Q313" s="11">
        <f>IF('Intragroup liabilities'!E307="",0,'Intragroup liabilities'!E307)</f>
        <v>117.04</v>
      </c>
      <c r="R313" s="10" t="str">
        <f>+IF('Intragroup liabilities'!C307="EURO","Euro",IF('Intragroup liabilities'!C307="LIBRA INGLESA"," US Dollar",""))</f>
        <v>Euro</v>
      </c>
      <c r="S313" s="10" t="str">
        <f>IF(OR('Intragroup liabilities'!F307="P_20",'Intragroup liabilities'!F307="P_21"),'Intragroup liabilities'!M307,CONCATENATE(RIGHT('Intragroup liabilities'!T307,4),"-",LEFT(RIGHT('Intragroup liabilities'!T307,7),2),"-",LEFT('Intragroup liabilities'!T307,2)))</f>
        <v>--</v>
      </c>
      <c r="T313" s="20" t="str">
        <f t="shared" si="32"/>
        <v/>
      </c>
      <c r="U313" s="20" t="str">
        <f>IF(OR('Intragroup liabilities'!F307="P_20",'Intragroup liabilities'!F307="P_21"),'T 03.01'!T313,CONCATENATE(RIGHT('Intragroup liabilities'!U307,4),"-",LEFT(RIGHT('Intragroup liabilities'!U307,7),2),"-",LEFT('Intragroup liabilities'!U307,2)))</f>
        <v>--</v>
      </c>
      <c r="V313" s="10" t="str">
        <f t="shared" si="33"/>
        <v>Secured</v>
      </c>
      <c r="W313" s="10">
        <v>0</v>
      </c>
      <c r="X313" s="10" t="s">
        <v>83</v>
      </c>
      <c r="Y313" s="10" t="str">
        <f t="shared" si="34"/>
        <v>Non-structured/Vanilla</v>
      </c>
      <c r="Z313" s="10"/>
      <c r="AA313" s="10" t="str">
        <f>IF('Intragroup liabilities'!Q307="GF2","Grandfathered T2",IF('Intragroup liabilities'!Q307="CET1","CET1","No"))</f>
        <v>No</v>
      </c>
      <c r="AB313" s="10">
        <f>IF('Intragroup liabilities'!R307="",0,'Intragroup liabilities'!R307)</f>
        <v>0</v>
      </c>
      <c r="AC313"/>
    </row>
    <row r="314" spans="3:29" ht="35.25" thickBot="1" x14ac:dyDescent="0.5">
      <c r="C314" s="17">
        <f t="shared" si="29"/>
        <v>999</v>
      </c>
      <c r="D314" s="18">
        <f t="shared" si="35"/>
        <v>307</v>
      </c>
      <c r="E314" s="10" t="str">
        <f>IF(AND(I314="SANTANDER TOTTA, SGPS, SA",'Intragroup liabilities'!F308="P_22"),"r0531 - o/w (part of) subordinated liabilities recognised as own funds",IF(AND(I314="Totta Seguros - Comp. Seg. Vida, SA.",'Intragroup liabilities'!F308="P_22"),"r0350 - Structured notes",IF(AND(AA314&lt;&gt;"No",'Intragroup liabilities'!F308="P_23"),"r0531 - o/w (part of) subordinated liabilities recognised as own funds",IF(AND(AA314="No",'Intragroup liabilities'!F308="P_23"),"r0120 - Secured liabilities - collateralized part (BRRD art. 44/2/b)",IF('Intragroup liabilities'!F308="C_31","r0511 - o/w capital instruments/share capital",IF('Intragroup liabilities'!F308="C_32","r0511 - o/w capital instruments/share capital",IF('Intragroup liabilities'!F308="C_33","r0512 - o/w instruments ranking pari passu with ordinary shares",IF(OR(ISNUMBER(SEARCH("ATLANTES",I314)),ISNUMBER(SEARCH("AZOR",I314)),ISNUMBER(SEARCH("HIPOTOTTA",I314)))=TRUE,"r0120 - Secured liabilities - collateralized part (BRRD art. 44/2/b)",IF(OR('Intragroup liabilities'!F308="P_27.1",'Intragroup liabilities'!F308="P_27.2",'Intragroup liabilities'!F308="P_24"),"r0390 - Non-financial liabilities",IF('Intragroup liabilities'!F308="P_30.1","r0170 - Employee liabilities (BRRD art. 44/2/g/i)",IF('Intragroup liabilities'!F308="P_30.3","r0390 - Non-financial liabilities",IF('Intragroup liabilities'!F308="C_36","r0511 - o/w capital instruments/share capital",IF(AND('Intragroup liabilities'!F308="P_20",IFERROR(VLOOKUP('Intragroup liabilities'!I308,'Auxiliar 210'!$B$18:$B$20,1,FALSE),0)&lt;&gt;0),"r0210 - Liabilities towards other entities of the resolution group (BRRD art. 44/2/h)",IF(AND('Intragroup liabilities'!F308="P_21",IFERROR(VLOOKUP('Intragroup liabilities'!I308,'Auxiliar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4" s="10" t="s">
        <v>153</v>
      </c>
      <c r="G314" s="10" t="str">
        <f t="shared" si="30"/>
        <v>Rank 20 - Ranking in insolvency (master scale)</v>
      </c>
      <c r="H314" s="10" t="s">
        <v>177</v>
      </c>
      <c r="I314" s="10" t="s">
        <v>74</v>
      </c>
      <c r="J314" s="10" t="s">
        <v>170</v>
      </c>
      <c r="K314" s="10" t="s">
        <v>155</v>
      </c>
      <c r="L314" s="10" t="str">
        <f t="shared" si="31"/>
        <v>Sister</v>
      </c>
      <c r="M314" s="10" t="str">
        <f>IF(OR('Intragroup liabilities'!W308="x",'Intragroup liabilities'!W308="E"),"true","false")</f>
        <v>true</v>
      </c>
      <c r="N314" s="10" t="s">
        <v>470</v>
      </c>
      <c r="O314" s="10" t="s">
        <v>471</v>
      </c>
      <c r="P314" s="11">
        <v>190486.42</v>
      </c>
      <c r="Q314" s="11">
        <f>IF('Intragroup liabilities'!E308="",0,'Intragroup liabilities'!E308)</f>
        <v>416.12</v>
      </c>
      <c r="R314" s="10" t="str">
        <f>+IF('Intragroup liabilities'!C308="EURO","Euro",IF('Intragroup liabilities'!C308="LIBRA INGLESA"," US Dollar",""))</f>
        <v>Euro</v>
      </c>
      <c r="S314" s="10" t="str">
        <f>IF(OR('Intragroup liabilities'!F308="P_20",'Intragroup liabilities'!F308="P_21"),'Intragroup liabilities'!M308,CONCATENATE(RIGHT('Intragroup liabilities'!T308,4),"-",LEFT(RIGHT('Intragroup liabilities'!T308,7),2),"-",LEFT('Intragroup liabilities'!T308,2)))</f>
        <v>--</v>
      </c>
      <c r="T314" s="20" t="str">
        <f t="shared" si="32"/>
        <v/>
      </c>
      <c r="U314" s="20" t="str">
        <f>IF(OR('Intragroup liabilities'!F308="P_20",'Intragroup liabilities'!F308="P_21"),'T 03.01'!T314,CONCATENATE(RIGHT('Intragroup liabilities'!U308,4),"-",LEFT(RIGHT('Intragroup liabilities'!U308,7),2),"-",LEFT('Intragroup liabilities'!U308,2)))</f>
        <v>--</v>
      </c>
      <c r="V314" s="10" t="str">
        <f t="shared" si="33"/>
        <v>Secured</v>
      </c>
      <c r="W314" s="10">
        <v>0</v>
      </c>
      <c r="X314" s="10" t="s">
        <v>83</v>
      </c>
      <c r="Y314" s="10" t="str">
        <f t="shared" si="34"/>
        <v>Non-structured/Vanilla</v>
      </c>
      <c r="Z314" s="10"/>
      <c r="AA314" s="10" t="str">
        <f>IF('Intragroup liabilities'!Q308="GF2","Grandfathered T2",IF('Intragroup liabilities'!Q308="CET1","CET1","No"))</f>
        <v>No</v>
      </c>
      <c r="AB314" s="10">
        <f>IF('Intragroup liabilities'!R308="",0,'Intragroup liabilities'!R308)</f>
        <v>0</v>
      </c>
      <c r="AC314"/>
    </row>
    <row r="315" spans="3:29" ht="35.25" thickBot="1" x14ac:dyDescent="0.5">
      <c r="C315" s="17">
        <f t="shared" si="29"/>
        <v>999</v>
      </c>
      <c r="D315" s="18">
        <f t="shared" si="35"/>
        <v>308</v>
      </c>
      <c r="E315" s="10" t="str">
        <f>IF(AND(I315="SANTANDER TOTTA, SGPS, SA",'Intragroup liabilities'!F309="P_22"),"r0531 - o/w (part of) subordinated liabilities recognised as own funds",IF(AND(I315="Totta Seguros - Comp. Seg. Vida, SA.",'Intragroup liabilities'!F309="P_22"),"r0350 - Structured notes",IF(AND(AA315&lt;&gt;"No",'Intragroup liabilities'!F309="P_23"),"r0531 - o/w (part of) subordinated liabilities recognised as own funds",IF(AND(AA315="No",'Intragroup liabilities'!F309="P_23"),"r0120 - Secured liabilities - collateralized part (BRRD art. 44/2/b)",IF('Intragroup liabilities'!F309="C_31","r0511 - o/w capital instruments/share capital",IF('Intragroup liabilities'!F309="C_32","r0511 - o/w capital instruments/share capital",IF('Intragroup liabilities'!F309="C_33","r0512 - o/w instruments ranking pari passu with ordinary shares",IF(OR(ISNUMBER(SEARCH("ATLANTES",I315)),ISNUMBER(SEARCH("AZOR",I315)),ISNUMBER(SEARCH("HIPOTOTTA",I315)))=TRUE,"r0120 - Secured liabilities - collateralized part (BRRD art. 44/2/b)",IF(OR('Intragroup liabilities'!F309="P_27.1",'Intragroup liabilities'!F309="P_27.2",'Intragroup liabilities'!F309="P_24"),"r0390 - Non-financial liabilities",IF('Intragroup liabilities'!F309="P_30.1","r0170 - Employee liabilities (BRRD art. 44/2/g/i)",IF('Intragroup liabilities'!F309="P_30.3","r0390 - Non-financial liabilities",IF('Intragroup liabilities'!F309="C_36","r0511 - o/w capital instruments/share capital",IF(AND('Intragroup liabilities'!F309="P_20",IFERROR(VLOOKUP('Intragroup liabilities'!I309,'Auxiliar 210'!$B$18:$B$20,1,FALSE),0)&lt;&gt;0),"r0210 - Liabilities towards other entities of the resolution group (BRRD art. 44/2/h)",IF(AND('Intragroup liabilities'!F309="P_21",IFERROR(VLOOKUP('Intragroup liabilities'!I309,'Auxiliar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5" s="10" t="s">
        <v>153</v>
      </c>
      <c r="G315" s="10" t="str">
        <f t="shared" si="30"/>
        <v>Rank 20 - Ranking in insolvency (master scale)</v>
      </c>
      <c r="H315" s="10" t="s">
        <v>1538</v>
      </c>
      <c r="I315" s="10" t="s">
        <v>30</v>
      </c>
      <c r="J315" s="10" t="s">
        <v>164</v>
      </c>
      <c r="K315" s="10" t="s">
        <v>155</v>
      </c>
      <c r="L315" s="10" t="str">
        <f t="shared" si="31"/>
        <v>Sister</v>
      </c>
      <c r="M315" s="10" t="str">
        <f>IF(OR('Intragroup liabilities'!W309="x",'Intragroup liabilities'!W309="E"),"true","false")</f>
        <v>true</v>
      </c>
      <c r="N315" s="10" t="s">
        <v>470</v>
      </c>
      <c r="O315" s="10" t="s">
        <v>471</v>
      </c>
      <c r="P315" s="11">
        <v>0</v>
      </c>
      <c r="Q315" s="11">
        <f>IF('Intragroup liabilities'!E309="",0,'Intragroup liabilities'!E309)</f>
        <v>1.82</v>
      </c>
      <c r="R315" s="10" t="str">
        <f>+IF('Intragroup liabilities'!C309="EURO","Euro",IF('Intragroup liabilities'!C309="LIBRA INGLESA"," US Dollar",""))</f>
        <v>Euro</v>
      </c>
      <c r="S315" s="10" t="str">
        <f>IF(OR('Intragroup liabilities'!F309="P_20",'Intragroup liabilities'!F309="P_21"),'Intragroup liabilities'!M309,CONCATENATE(RIGHT('Intragroup liabilities'!T309,4),"-",LEFT(RIGHT('Intragroup liabilities'!T309,7),2),"-",LEFT('Intragroup liabilities'!T309,2)))</f>
        <v>--</v>
      </c>
      <c r="T315" s="20" t="str">
        <f t="shared" si="32"/>
        <v/>
      </c>
      <c r="U315" s="20" t="str">
        <f>IF(OR('Intragroup liabilities'!F309="P_20",'Intragroup liabilities'!F309="P_21"),'T 03.01'!T315,CONCATENATE(RIGHT('Intragroup liabilities'!U309,4),"-",LEFT(RIGHT('Intragroup liabilities'!U309,7),2),"-",LEFT('Intragroup liabilities'!U309,2)))</f>
        <v>--</v>
      </c>
      <c r="V315" s="10" t="str">
        <f t="shared" si="33"/>
        <v>Secured</v>
      </c>
      <c r="W315" s="10">
        <v>0</v>
      </c>
      <c r="X315" s="10" t="s">
        <v>83</v>
      </c>
      <c r="Y315" s="10" t="str">
        <f t="shared" si="34"/>
        <v>Non-structured/Vanilla</v>
      </c>
      <c r="Z315" s="10"/>
      <c r="AA315" s="10" t="str">
        <f>IF('Intragroup liabilities'!Q309="GF2","Grandfathered T2",IF('Intragroup liabilities'!Q309="CET1","CET1","No"))</f>
        <v>No</v>
      </c>
      <c r="AB315" s="10">
        <f>IF('Intragroup liabilities'!R309="",0,'Intragroup liabilities'!R309)</f>
        <v>0</v>
      </c>
      <c r="AC315"/>
    </row>
    <row r="316" spans="3:29" ht="35.25" thickBot="1" x14ac:dyDescent="0.5">
      <c r="C316" s="17">
        <f t="shared" si="29"/>
        <v>999</v>
      </c>
      <c r="D316" s="18">
        <f t="shared" si="35"/>
        <v>309</v>
      </c>
      <c r="E316" s="10" t="str">
        <f>IF(AND(I316="SANTANDER TOTTA, SGPS, SA",'Intragroup liabilities'!F310="P_22"),"r0531 - o/w (part of) subordinated liabilities recognised as own funds",IF(AND(I316="Totta Seguros - Comp. Seg. Vida, SA.",'Intragroup liabilities'!F310="P_22"),"r0350 - Structured notes",IF(AND(AA316&lt;&gt;"No",'Intragroup liabilities'!F310="P_23"),"r0531 - o/w (part of) subordinated liabilities recognised as own funds",IF(AND(AA316="No",'Intragroup liabilities'!F310="P_23"),"r0120 - Secured liabilities - collateralized part (BRRD art. 44/2/b)",IF('Intragroup liabilities'!F310="C_31","r0511 - o/w capital instruments/share capital",IF('Intragroup liabilities'!F310="C_32","r0511 - o/w capital instruments/share capital",IF('Intragroup liabilities'!F310="C_33","r0512 - o/w instruments ranking pari passu with ordinary shares",IF(OR(ISNUMBER(SEARCH("ATLANTES",I316)),ISNUMBER(SEARCH("AZOR",I316)),ISNUMBER(SEARCH("HIPOTOTTA",I316)))=TRUE,"r0120 - Secured liabilities - collateralized part (BRRD art. 44/2/b)",IF(OR('Intragroup liabilities'!F310="P_27.1",'Intragroup liabilities'!F310="P_27.2",'Intragroup liabilities'!F310="P_24"),"r0390 - Non-financial liabilities",IF('Intragroup liabilities'!F310="P_30.1","r0170 - Employee liabilities (BRRD art. 44/2/g/i)",IF('Intragroup liabilities'!F310="P_30.3","r0390 - Non-financial liabilities",IF('Intragroup liabilities'!F310="C_36","r0511 - o/w capital instruments/share capital",IF(AND('Intragroup liabilities'!F310="P_20",IFERROR(VLOOKUP('Intragroup liabilities'!I310,'Auxiliar 210'!$B$18:$B$20,1,FALSE),0)&lt;&gt;0),"r0210 - Liabilities towards other entities of the resolution group (BRRD art. 44/2/h)",IF(AND('Intragroup liabilities'!F310="P_21",IFERROR(VLOOKUP('Intragroup liabilities'!I310,'Auxiliar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6" s="10" t="s">
        <v>153</v>
      </c>
      <c r="G316" s="10" t="str">
        <f t="shared" si="30"/>
        <v>Rank 20 - Ranking in insolvency (master scale)</v>
      </c>
      <c r="H316" s="10" t="s">
        <v>331</v>
      </c>
      <c r="I316" s="10" t="s">
        <v>74</v>
      </c>
      <c r="J316" s="10" t="s">
        <v>170</v>
      </c>
      <c r="K316" s="10" t="s">
        <v>155</v>
      </c>
      <c r="L316" s="10" t="str">
        <f t="shared" si="31"/>
        <v>Sister</v>
      </c>
      <c r="M316" s="10" t="str">
        <f>IF(OR('Intragroup liabilities'!W310="x",'Intragroup liabilities'!W310="E"),"true","false")</f>
        <v>true</v>
      </c>
      <c r="N316" s="10" t="s">
        <v>470</v>
      </c>
      <c r="O316" s="10" t="s">
        <v>471</v>
      </c>
      <c r="P316" s="11">
        <v>27549.68</v>
      </c>
      <c r="Q316" s="11">
        <f>IF('Intragroup liabilities'!E310="",0,'Intragroup liabilities'!E310)</f>
        <v>54.46</v>
      </c>
      <c r="R316" s="10" t="str">
        <f>+IF('Intragroup liabilities'!C310="EURO","Euro",IF('Intragroup liabilities'!C310="LIBRA INGLESA"," US Dollar",""))</f>
        <v>Euro</v>
      </c>
      <c r="S316" s="10" t="str">
        <f>IF(OR('Intragroup liabilities'!F310="P_20",'Intragroup liabilities'!F310="P_21"),'Intragroup liabilities'!M310,CONCATENATE(RIGHT('Intragroup liabilities'!T310,4),"-",LEFT(RIGHT('Intragroup liabilities'!T310,7),2),"-",LEFT('Intragroup liabilities'!T310,2)))</f>
        <v>--</v>
      </c>
      <c r="T316" s="20" t="str">
        <f t="shared" si="32"/>
        <v/>
      </c>
      <c r="U316" s="20" t="str">
        <f>IF(OR('Intragroup liabilities'!F310="P_20",'Intragroup liabilities'!F310="P_21"),'T 03.01'!T316,CONCATENATE(RIGHT('Intragroup liabilities'!U310,4),"-",LEFT(RIGHT('Intragroup liabilities'!U310,7),2),"-",LEFT('Intragroup liabilities'!U310,2)))</f>
        <v>--</v>
      </c>
      <c r="V316" s="10" t="str">
        <f t="shared" si="33"/>
        <v>Secured</v>
      </c>
      <c r="W316" s="10">
        <v>0</v>
      </c>
      <c r="X316" s="10" t="s">
        <v>83</v>
      </c>
      <c r="Y316" s="10" t="str">
        <f t="shared" si="34"/>
        <v>Non-structured/Vanilla</v>
      </c>
      <c r="Z316" s="10"/>
      <c r="AA316" s="10" t="str">
        <f>IF('Intragroup liabilities'!Q310="GF2","Grandfathered T2",IF('Intragroup liabilities'!Q310="CET1","CET1","No"))</f>
        <v>No</v>
      </c>
      <c r="AB316" s="10">
        <f>IF('Intragroup liabilities'!R310="",0,'Intragroup liabilities'!R310)</f>
        <v>0</v>
      </c>
      <c r="AC316"/>
    </row>
    <row r="317" spans="3:29" ht="35.25" thickBot="1" x14ac:dyDescent="0.5">
      <c r="C317" s="17">
        <f t="shared" si="29"/>
        <v>999</v>
      </c>
      <c r="D317" s="18">
        <f t="shared" si="35"/>
        <v>310</v>
      </c>
      <c r="E317" s="10" t="str">
        <f>IF(AND(I317="SANTANDER TOTTA, SGPS, SA",'Intragroup liabilities'!F311="P_22"),"r0531 - o/w (part of) subordinated liabilities recognised as own funds",IF(AND(I317="Totta Seguros - Comp. Seg. Vida, SA.",'Intragroup liabilities'!F311="P_22"),"r0350 - Structured notes",IF(AND(AA317&lt;&gt;"No",'Intragroup liabilities'!F311="P_23"),"r0531 - o/w (part of) subordinated liabilities recognised as own funds",IF(AND(AA317="No",'Intragroup liabilities'!F311="P_23"),"r0120 - Secured liabilities - collateralized part (BRRD art. 44/2/b)",IF('Intragroup liabilities'!F311="C_31","r0511 - o/w capital instruments/share capital",IF('Intragroup liabilities'!F311="C_32","r0511 - o/w capital instruments/share capital",IF('Intragroup liabilities'!F311="C_33","r0512 - o/w instruments ranking pari passu with ordinary shares",IF(OR(ISNUMBER(SEARCH("ATLANTES",I317)),ISNUMBER(SEARCH("AZOR",I317)),ISNUMBER(SEARCH("HIPOTOTTA",I317)))=TRUE,"r0120 - Secured liabilities - collateralized part (BRRD art. 44/2/b)",IF(OR('Intragroup liabilities'!F311="P_27.1",'Intragroup liabilities'!F311="P_27.2",'Intragroup liabilities'!F311="P_24"),"r0390 - Non-financial liabilities",IF('Intragroup liabilities'!F311="P_30.1","r0170 - Employee liabilities (BRRD art. 44/2/g/i)",IF('Intragroup liabilities'!F311="P_30.3","r0390 - Non-financial liabilities",IF('Intragroup liabilities'!F311="C_36","r0511 - o/w capital instruments/share capital",IF(AND('Intragroup liabilities'!F311="P_20",IFERROR(VLOOKUP('Intragroup liabilities'!I311,'Auxiliar 210'!$B$18:$B$20,1,FALSE),0)&lt;&gt;0),"r0210 - Liabilities towards other entities of the resolution group (BRRD art. 44/2/h)",IF(AND('Intragroup liabilities'!F311="P_21",IFERROR(VLOOKUP('Intragroup liabilities'!I311,'Auxiliar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7" s="10" t="s">
        <v>153</v>
      </c>
      <c r="G317" s="10" t="str">
        <f t="shared" si="30"/>
        <v>Rank 20 - Ranking in insolvency (master scale)</v>
      </c>
      <c r="H317" s="10" t="s">
        <v>1497</v>
      </c>
      <c r="I317" s="10" t="s">
        <v>73</v>
      </c>
      <c r="J317" s="10" t="s">
        <v>167</v>
      </c>
      <c r="K317" s="10" t="s">
        <v>155</v>
      </c>
      <c r="L317" s="10" t="str">
        <f t="shared" si="31"/>
        <v>Sister</v>
      </c>
      <c r="M317" s="10" t="str">
        <f>IF(OR('Intragroup liabilities'!W311="x",'Intragroup liabilities'!W311="E"),"true","false")</f>
        <v>true</v>
      </c>
      <c r="N317" s="10" t="s">
        <v>470</v>
      </c>
      <c r="O317" s="10" t="s">
        <v>471</v>
      </c>
      <c r="P317" s="11">
        <v>0</v>
      </c>
      <c r="Q317" s="11">
        <f>IF('Intragroup liabilities'!E311="",0,'Intragroup liabilities'!E311)</f>
        <v>0.63</v>
      </c>
      <c r="R317" s="10" t="str">
        <f>+IF('Intragroup liabilities'!C311="EURO","Euro",IF('Intragroup liabilities'!C311="LIBRA INGLESA"," US Dollar",""))</f>
        <v>Euro</v>
      </c>
      <c r="S317" s="10" t="str">
        <f>IF(OR('Intragroup liabilities'!F311="P_20",'Intragroup liabilities'!F311="P_21"),'Intragroup liabilities'!M311,CONCATENATE(RIGHT('Intragroup liabilities'!T311,4),"-",LEFT(RIGHT('Intragroup liabilities'!T311,7),2),"-",LEFT('Intragroup liabilities'!T311,2)))</f>
        <v>--</v>
      </c>
      <c r="T317" s="20" t="str">
        <f t="shared" si="32"/>
        <v/>
      </c>
      <c r="U317" s="20" t="str">
        <f>IF(OR('Intragroup liabilities'!F311="P_20",'Intragroup liabilities'!F311="P_21"),'T 03.01'!T317,CONCATENATE(RIGHT('Intragroup liabilities'!U311,4),"-",LEFT(RIGHT('Intragroup liabilities'!U311,7),2),"-",LEFT('Intragroup liabilities'!U311,2)))</f>
        <v>--</v>
      </c>
      <c r="V317" s="10" t="str">
        <f t="shared" si="33"/>
        <v>Secured</v>
      </c>
      <c r="W317" s="10">
        <v>0</v>
      </c>
      <c r="X317" s="10" t="s">
        <v>83</v>
      </c>
      <c r="Y317" s="10" t="str">
        <f t="shared" si="34"/>
        <v>Non-structured/Vanilla</v>
      </c>
      <c r="Z317" s="10"/>
      <c r="AA317" s="10" t="str">
        <f>IF('Intragroup liabilities'!Q311="GF2","Grandfathered T2",IF('Intragroup liabilities'!Q311="CET1","CET1","No"))</f>
        <v>No</v>
      </c>
      <c r="AB317" s="10">
        <f>IF('Intragroup liabilities'!R311="",0,'Intragroup liabilities'!R311)</f>
        <v>0</v>
      </c>
      <c r="AC317"/>
    </row>
    <row r="318" spans="3:29" ht="35.25" thickBot="1" x14ac:dyDescent="0.5">
      <c r="C318" s="17">
        <f t="shared" si="29"/>
        <v>999</v>
      </c>
      <c r="D318" s="18">
        <f t="shared" si="35"/>
        <v>311</v>
      </c>
      <c r="E318" s="10" t="str">
        <f>IF(AND(I318="SANTANDER TOTTA, SGPS, SA",'Intragroup liabilities'!F312="P_22"),"r0531 - o/w (part of) subordinated liabilities recognised as own funds",IF(AND(I318="Totta Seguros - Comp. Seg. Vida, SA.",'Intragroup liabilities'!F312="P_22"),"r0350 - Structured notes",IF(AND(AA318&lt;&gt;"No",'Intragroup liabilities'!F312="P_23"),"r0531 - o/w (part of) subordinated liabilities recognised as own funds",IF(AND(AA318="No",'Intragroup liabilities'!F312="P_23"),"r0120 - Secured liabilities - collateralized part (BRRD art. 44/2/b)",IF('Intragroup liabilities'!F312="C_31","r0511 - o/w capital instruments/share capital",IF('Intragroup liabilities'!F312="C_32","r0511 - o/w capital instruments/share capital",IF('Intragroup liabilities'!F312="C_33","r0512 - o/w instruments ranking pari passu with ordinary shares",IF(OR(ISNUMBER(SEARCH("ATLANTES",I318)),ISNUMBER(SEARCH("AZOR",I318)),ISNUMBER(SEARCH("HIPOTOTTA",I318)))=TRUE,"r0120 - Secured liabilities - collateralized part (BRRD art. 44/2/b)",IF(OR('Intragroup liabilities'!F312="P_27.1",'Intragroup liabilities'!F312="P_27.2",'Intragroup liabilities'!F312="P_24"),"r0390 - Non-financial liabilities",IF('Intragroup liabilities'!F312="P_30.1","r0170 - Employee liabilities (BRRD art. 44/2/g/i)",IF('Intragroup liabilities'!F312="P_30.3","r0390 - Non-financial liabilities",IF('Intragroup liabilities'!F312="C_36","r0511 - o/w capital instruments/share capital",IF(AND('Intragroup liabilities'!F312="P_20",IFERROR(VLOOKUP('Intragroup liabilities'!I312,'Auxiliar 210'!$B$18:$B$20,1,FALSE),0)&lt;&gt;0),"r0210 - Liabilities towards other entities of the resolution group (BRRD art. 44/2/h)",IF(AND('Intragroup liabilities'!F312="P_21",IFERROR(VLOOKUP('Intragroup liabilities'!I312,'Auxiliar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8" s="10" t="s">
        <v>153</v>
      </c>
      <c r="G318" s="10" t="str">
        <f t="shared" si="30"/>
        <v>Rank 20 - Ranking in insolvency (master scale)</v>
      </c>
      <c r="H318" s="10" t="s">
        <v>345</v>
      </c>
      <c r="I318" s="10" t="s">
        <v>30</v>
      </c>
      <c r="J318" s="10" t="s">
        <v>164</v>
      </c>
      <c r="K318" s="10" t="s">
        <v>155</v>
      </c>
      <c r="L318" s="10" t="str">
        <f t="shared" si="31"/>
        <v>Sister</v>
      </c>
      <c r="M318" s="10" t="str">
        <f>IF(OR('Intragroup liabilities'!W312="x",'Intragroup liabilities'!W312="E"),"true","false")</f>
        <v>true</v>
      </c>
      <c r="N318" s="10" t="s">
        <v>470</v>
      </c>
      <c r="O318" s="10" t="s">
        <v>471</v>
      </c>
      <c r="P318" s="11">
        <v>1281797.3500000001</v>
      </c>
      <c r="Q318" s="11">
        <f>IF('Intragroup liabilities'!E312="",0,'Intragroup liabilities'!E312)</f>
        <v>2162.34</v>
      </c>
      <c r="R318" s="10" t="str">
        <f>+IF('Intragroup liabilities'!C312="EURO","Euro",IF('Intragroup liabilities'!C312="LIBRA INGLESA"," US Dollar",""))</f>
        <v>Euro</v>
      </c>
      <c r="S318" s="10" t="str">
        <f>IF(OR('Intragroup liabilities'!F312="P_20",'Intragroup liabilities'!F312="P_21"),'Intragroup liabilities'!M312,CONCATENATE(RIGHT('Intragroup liabilities'!T312,4),"-",LEFT(RIGHT('Intragroup liabilities'!T312,7),2),"-",LEFT('Intragroup liabilities'!T312,2)))</f>
        <v>--</v>
      </c>
      <c r="T318" s="20" t="str">
        <f t="shared" si="32"/>
        <v/>
      </c>
      <c r="U318" s="20" t="str">
        <f>IF(OR('Intragroup liabilities'!F312="P_20",'Intragroup liabilities'!F312="P_21"),'T 03.01'!T318,CONCATENATE(RIGHT('Intragroup liabilities'!U312,4),"-",LEFT(RIGHT('Intragroup liabilities'!U312,7),2),"-",LEFT('Intragroup liabilities'!U312,2)))</f>
        <v>--</v>
      </c>
      <c r="V318" s="10" t="str">
        <f t="shared" si="33"/>
        <v>Secured</v>
      </c>
      <c r="W318" s="10">
        <v>0</v>
      </c>
      <c r="X318" s="10" t="s">
        <v>83</v>
      </c>
      <c r="Y318" s="10" t="str">
        <f t="shared" si="34"/>
        <v>Non-structured/Vanilla</v>
      </c>
      <c r="Z318" s="10"/>
      <c r="AA318" s="10" t="str">
        <f>IF('Intragroup liabilities'!Q312="GF2","Grandfathered T2",IF('Intragroup liabilities'!Q312="CET1","CET1","No"))</f>
        <v>No</v>
      </c>
      <c r="AB318" s="10">
        <f>IF('Intragroup liabilities'!R312="",0,'Intragroup liabilities'!R312)</f>
        <v>0</v>
      </c>
      <c r="AC318"/>
    </row>
    <row r="319" spans="3:29" ht="35.25" thickBot="1" x14ac:dyDescent="0.5">
      <c r="C319" s="17">
        <f t="shared" si="29"/>
        <v>999</v>
      </c>
      <c r="D319" s="18">
        <f t="shared" si="35"/>
        <v>312</v>
      </c>
      <c r="E319" s="10" t="str">
        <f>IF(AND(I319="SANTANDER TOTTA, SGPS, SA",'Intragroup liabilities'!F313="P_22"),"r0531 - o/w (part of) subordinated liabilities recognised as own funds",IF(AND(I319="Totta Seguros - Comp. Seg. Vida, SA.",'Intragroup liabilities'!F313="P_22"),"r0350 - Structured notes",IF(AND(AA319&lt;&gt;"No",'Intragroup liabilities'!F313="P_23"),"r0531 - o/w (part of) subordinated liabilities recognised as own funds",IF(AND(AA319="No",'Intragroup liabilities'!F313="P_23"),"r0120 - Secured liabilities - collateralized part (BRRD art. 44/2/b)",IF('Intragroup liabilities'!F313="C_31","r0511 - o/w capital instruments/share capital",IF('Intragroup liabilities'!F313="C_32","r0511 - o/w capital instruments/share capital",IF('Intragroup liabilities'!F313="C_33","r0512 - o/w instruments ranking pari passu with ordinary shares",IF(OR(ISNUMBER(SEARCH("ATLANTES",I319)),ISNUMBER(SEARCH("AZOR",I319)),ISNUMBER(SEARCH("HIPOTOTTA",I319)))=TRUE,"r0120 - Secured liabilities - collateralized part (BRRD art. 44/2/b)",IF(OR('Intragroup liabilities'!F313="P_27.1",'Intragroup liabilities'!F313="P_27.2",'Intragroup liabilities'!F313="P_24"),"r0390 - Non-financial liabilities",IF('Intragroup liabilities'!F313="P_30.1","r0170 - Employee liabilities (BRRD art. 44/2/g/i)",IF('Intragroup liabilities'!F313="P_30.3","r0390 - Non-financial liabilities",IF('Intragroup liabilities'!F313="C_36","r0511 - o/w capital instruments/share capital",IF(AND('Intragroup liabilities'!F313="P_20",IFERROR(VLOOKUP('Intragroup liabilities'!I313,'Auxiliar 210'!$B$18:$B$20,1,FALSE),0)&lt;&gt;0),"r0210 - Liabilities towards other entities of the resolution group (BRRD art. 44/2/h)",IF(AND('Intragroup liabilities'!F313="P_21",IFERROR(VLOOKUP('Intragroup liabilities'!I313,'Auxiliar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19" s="10" t="s">
        <v>153</v>
      </c>
      <c r="G319" s="10" t="str">
        <f t="shared" si="30"/>
        <v>Rank 20 - Ranking in insolvency (master scale)</v>
      </c>
      <c r="H319" s="10" t="s">
        <v>1414</v>
      </c>
      <c r="I319" s="10" t="s">
        <v>73</v>
      </c>
      <c r="J319" s="10" t="s">
        <v>167</v>
      </c>
      <c r="K319" s="10" t="s">
        <v>155</v>
      </c>
      <c r="L319" s="10" t="str">
        <f t="shared" si="31"/>
        <v>Sister</v>
      </c>
      <c r="M319" s="10" t="str">
        <f>IF(OR('Intragroup liabilities'!W313="x",'Intragroup liabilities'!W313="E"),"true","false")</f>
        <v>true</v>
      </c>
      <c r="N319" s="10" t="s">
        <v>470</v>
      </c>
      <c r="O319" s="10" t="s">
        <v>471</v>
      </c>
      <c r="P319" s="11">
        <v>231.05</v>
      </c>
      <c r="Q319" s="11">
        <f>IF('Intragroup liabilities'!E313="",0,'Intragroup liabilities'!E313)</f>
        <v>0</v>
      </c>
      <c r="R319" s="10" t="str">
        <f>+IF('Intragroup liabilities'!C313="EURO","Euro",IF('Intragroup liabilities'!C313="LIBRA INGLESA"," US Dollar",""))</f>
        <v>Euro</v>
      </c>
      <c r="S319" s="10" t="str">
        <f>IF(OR('Intragroup liabilities'!F313="P_20",'Intragroup liabilities'!F313="P_21"),'Intragroup liabilities'!M313,CONCATENATE(RIGHT('Intragroup liabilities'!T313,4),"-",LEFT(RIGHT('Intragroup liabilities'!T313,7),2),"-",LEFT('Intragroup liabilities'!T313,2)))</f>
        <v>--</v>
      </c>
      <c r="T319" s="20" t="str">
        <f t="shared" si="32"/>
        <v/>
      </c>
      <c r="U319" s="20" t="str">
        <f>IF(OR('Intragroup liabilities'!F313="P_20",'Intragroup liabilities'!F313="P_21"),'T 03.01'!T319,CONCATENATE(RIGHT('Intragroup liabilities'!U313,4),"-",LEFT(RIGHT('Intragroup liabilities'!U313,7),2),"-",LEFT('Intragroup liabilities'!U313,2)))</f>
        <v>--</v>
      </c>
      <c r="V319" s="10" t="str">
        <f t="shared" si="33"/>
        <v>Secured</v>
      </c>
      <c r="W319" s="10">
        <v>0</v>
      </c>
      <c r="X319" s="10" t="s">
        <v>83</v>
      </c>
      <c r="Y319" s="10" t="str">
        <f t="shared" si="34"/>
        <v>Non-structured/Vanilla</v>
      </c>
      <c r="Z319" s="10"/>
      <c r="AA319" s="10" t="str">
        <f>IF('Intragroup liabilities'!Q313="GF2","Grandfathered T2",IF('Intragroup liabilities'!Q313="CET1","CET1","No"))</f>
        <v>No</v>
      </c>
      <c r="AB319" s="10">
        <f>IF('Intragroup liabilities'!R313="",0,'Intragroup liabilities'!R313)</f>
        <v>0</v>
      </c>
      <c r="AC319"/>
    </row>
    <row r="320" spans="3:29" ht="35.25" thickBot="1" x14ac:dyDescent="0.5">
      <c r="C320" s="17">
        <f t="shared" si="29"/>
        <v>999</v>
      </c>
      <c r="D320" s="18">
        <f t="shared" si="35"/>
        <v>313</v>
      </c>
      <c r="E320" s="10" t="str">
        <f>IF(AND(I320="SANTANDER TOTTA, SGPS, SA",'Intragroup liabilities'!F314="P_22"),"r0531 - o/w (part of) subordinated liabilities recognised as own funds",IF(AND(I320="Totta Seguros - Comp. Seg. Vida, SA.",'Intragroup liabilities'!F314="P_22"),"r0350 - Structured notes",IF(AND(AA320&lt;&gt;"No",'Intragroup liabilities'!F314="P_23"),"r0531 - o/w (part of) subordinated liabilities recognised as own funds",IF(AND(AA320="No",'Intragroup liabilities'!F314="P_23"),"r0120 - Secured liabilities - collateralized part (BRRD art. 44/2/b)",IF('Intragroup liabilities'!F314="C_31","r0511 - o/w capital instruments/share capital",IF('Intragroup liabilities'!F314="C_32","r0511 - o/w capital instruments/share capital",IF('Intragroup liabilities'!F314="C_33","r0512 - o/w instruments ranking pari passu with ordinary shares",IF(OR(ISNUMBER(SEARCH("ATLANTES",I320)),ISNUMBER(SEARCH("AZOR",I320)),ISNUMBER(SEARCH("HIPOTOTTA",I320)))=TRUE,"r0120 - Secured liabilities - collateralized part (BRRD art. 44/2/b)",IF(OR('Intragroup liabilities'!F314="P_27.1",'Intragroup liabilities'!F314="P_27.2",'Intragroup liabilities'!F314="P_24"),"r0390 - Non-financial liabilities",IF('Intragroup liabilities'!F314="P_30.1","r0170 - Employee liabilities (BRRD art. 44/2/g/i)",IF('Intragroup liabilities'!F314="P_30.3","r0390 - Non-financial liabilities",IF('Intragroup liabilities'!F314="C_36","r0511 - o/w capital instruments/share capital",IF(AND('Intragroup liabilities'!F314="P_20",IFERROR(VLOOKUP('Intragroup liabilities'!I314,'Auxiliar 210'!$B$18:$B$20,1,FALSE),0)&lt;&gt;0),"r0210 - Liabilities towards other entities of the resolution group (BRRD art. 44/2/h)",IF(AND('Intragroup liabilities'!F314="P_21",IFERROR(VLOOKUP('Intragroup liabilities'!I314,'Auxiliar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0" s="10" t="s">
        <v>153</v>
      </c>
      <c r="G320" s="10" t="str">
        <f t="shared" si="30"/>
        <v>Rank 20 - Ranking in insolvency (master scale)</v>
      </c>
      <c r="H320" s="10" t="s">
        <v>234</v>
      </c>
      <c r="I320" s="10" t="s">
        <v>30</v>
      </c>
      <c r="J320" s="10" t="s">
        <v>164</v>
      </c>
      <c r="K320" s="10" t="s">
        <v>155</v>
      </c>
      <c r="L320" s="10" t="str">
        <f t="shared" si="31"/>
        <v>Sister</v>
      </c>
      <c r="M320" s="10" t="str">
        <f>IF(OR('Intragroup liabilities'!W314="x",'Intragroup liabilities'!W314="E"),"true","false")</f>
        <v>true</v>
      </c>
      <c r="N320" s="10" t="s">
        <v>470</v>
      </c>
      <c r="O320" s="10" t="s">
        <v>471</v>
      </c>
      <c r="P320" s="11">
        <v>493883.45</v>
      </c>
      <c r="Q320" s="11">
        <f>IF('Intragroup liabilities'!E314="",0,'Intragroup liabilities'!E314)</f>
        <v>565.24</v>
      </c>
      <c r="R320" s="10" t="str">
        <f>+IF('Intragroup liabilities'!C314="EURO","Euro",IF('Intragroup liabilities'!C314="LIBRA INGLESA"," US Dollar",""))</f>
        <v>Euro</v>
      </c>
      <c r="S320" s="10" t="str">
        <f>IF(OR('Intragroup liabilities'!F314="P_20",'Intragroup liabilities'!F314="P_21"),'Intragroup liabilities'!M314,CONCATENATE(RIGHT('Intragroup liabilities'!T314,4),"-",LEFT(RIGHT('Intragroup liabilities'!T314,7),2),"-",LEFT('Intragroup liabilities'!T314,2)))</f>
        <v>--</v>
      </c>
      <c r="T320" s="20" t="str">
        <f t="shared" si="32"/>
        <v/>
      </c>
      <c r="U320" s="20" t="str">
        <f>IF(OR('Intragroup liabilities'!F314="P_20",'Intragroup liabilities'!F314="P_21"),'T 03.01'!T320,CONCATENATE(RIGHT('Intragroup liabilities'!U314,4),"-",LEFT(RIGHT('Intragroup liabilities'!U314,7),2),"-",LEFT('Intragroup liabilities'!U314,2)))</f>
        <v>--</v>
      </c>
      <c r="V320" s="10" t="str">
        <f t="shared" si="33"/>
        <v>Secured</v>
      </c>
      <c r="W320" s="10">
        <v>0</v>
      </c>
      <c r="X320" s="10" t="s">
        <v>83</v>
      </c>
      <c r="Y320" s="10" t="str">
        <f t="shared" si="34"/>
        <v>Non-structured/Vanilla</v>
      </c>
      <c r="Z320" s="10"/>
      <c r="AA320" s="10" t="str">
        <f>IF('Intragroup liabilities'!Q314="GF2","Grandfathered T2",IF('Intragroup liabilities'!Q314="CET1","CET1","No"))</f>
        <v>No</v>
      </c>
      <c r="AB320" s="10">
        <f>IF('Intragroup liabilities'!R314="",0,'Intragroup liabilities'!R314)</f>
        <v>0</v>
      </c>
      <c r="AC320"/>
    </row>
    <row r="321" spans="3:29" ht="35.25" thickBot="1" x14ac:dyDescent="0.5">
      <c r="C321" s="17">
        <f t="shared" si="29"/>
        <v>999</v>
      </c>
      <c r="D321" s="18">
        <f t="shared" si="35"/>
        <v>314</v>
      </c>
      <c r="E321" s="10" t="str">
        <f>IF(AND(I321="SANTANDER TOTTA, SGPS, SA",'Intragroup liabilities'!F315="P_22"),"r0531 - o/w (part of) subordinated liabilities recognised as own funds",IF(AND(I321="Totta Seguros - Comp. Seg. Vida, SA.",'Intragroup liabilities'!F315="P_22"),"r0350 - Structured notes",IF(AND(AA321&lt;&gt;"No",'Intragroup liabilities'!F315="P_23"),"r0531 - o/w (part of) subordinated liabilities recognised as own funds",IF(AND(AA321="No",'Intragroup liabilities'!F315="P_23"),"r0120 - Secured liabilities - collateralized part (BRRD art. 44/2/b)",IF('Intragroup liabilities'!F315="C_31","r0511 - o/w capital instruments/share capital",IF('Intragroup liabilities'!F315="C_32","r0511 - o/w capital instruments/share capital",IF('Intragroup liabilities'!F315="C_33","r0512 - o/w instruments ranking pari passu with ordinary shares",IF(OR(ISNUMBER(SEARCH("ATLANTES",I321)),ISNUMBER(SEARCH("AZOR",I321)),ISNUMBER(SEARCH("HIPOTOTTA",I321)))=TRUE,"r0120 - Secured liabilities - collateralized part (BRRD art. 44/2/b)",IF(OR('Intragroup liabilities'!F315="P_27.1",'Intragroup liabilities'!F315="P_27.2",'Intragroup liabilities'!F315="P_24"),"r0390 - Non-financial liabilities",IF('Intragroup liabilities'!F315="P_30.1","r0170 - Employee liabilities (BRRD art. 44/2/g/i)",IF('Intragroup liabilities'!F315="P_30.3","r0390 - Non-financial liabilities",IF('Intragroup liabilities'!F315="C_36","r0511 - o/w capital instruments/share capital",IF(AND('Intragroup liabilities'!F315="P_20",IFERROR(VLOOKUP('Intragroup liabilities'!I315,'Auxiliar 210'!$B$18:$B$20,1,FALSE),0)&lt;&gt;0),"r0210 - Liabilities towards other entities of the resolution group (BRRD art. 44/2/h)",IF(AND('Intragroup liabilities'!F315="P_21",IFERROR(VLOOKUP('Intragroup liabilities'!I315,'Auxiliar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1" s="10" t="s">
        <v>153</v>
      </c>
      <c r="G321" s="10" t="str">
        <f t="shared" si="30"/>
        <v>Rank 20 - Ranking in insolvency (master scale)</v>
      </c>
      <c r="H321" s="10" t="s">
        <v>292</v>
      </c>
      <c r="I321" s="10" t="s">
        <v>74</v>
      </c>
      <c r="J321" s="10" t="s">
        <v>170</v>
      </c>
      <c r="K321" s="10" t="s">
        <v>155</v>
      </c>
      <c r="L321" s="10" t="str">
        <f t="shared" si="31"/>
        <v>Sister</v>
      </c>
      <c r="M321" s="10" t="str">
        <f>IF(OR('Intragroup liabilities'!W315="x",'Intragroup liabilities'!W315="E"),"true","false")</f>
        <v>true</v>
      </c>
      <c r="N321" s="10" t="s">
        <v>470</v>
      </c>
      <c r="O321" s="10" t="s">
        <v>471</v>
      </c>
      <c r="P321" s="11">
        <v>18626.150000000001</v>
      </c>
      <c r="Q321" s="11">
        <f>IF('Intragroup liabilities'!E315="",0,'Intragroup liabilities'!E315)</f>
        <v>55.82</v>
      </c>
      <c r="R321" s="10" t="str">
        <f>+IF('Intragroup liabilities'!C315="EURO","Euro",IF('Intragroup liabilities'!C315="LIBRA INGLESA"," US Dollar",""))</f>
        <v>Euro</v>
      </c>
      <c r="S321" s="10" t="str">
        <f>IF(OR('Intragroup liabilities'!F315="P_20",'Intragroup liabilities'!F315="P_21"),'Intragroup liabilities'!M315,CONCATENATE(RIGHT('Intragroup liabilities'!T315,4),"-",LEFT(RIGHT('Intragroup liabilities'!T315,7),2),"-",LEFT('Intragroup liabilities'!T315,2)))</f>
        <v>--</v>
      </c>
      <c r="T321" s="20" t="str">
        <f t="shared" si="32"/>
        <v/>
      </c>
      <c r="U321" s="20" t="str">
        <f>IF(OR('Intragroup liabilities'!F315="P_20",'Intragroup liabilities'!F315="P_21"),'T 03.01'!T321,CONCATENATE(RIGHT('Intragroup liabilities'!U315,4),"-",LEFT(RIGHT('Intragroup liabilities'!U315,7),2),"-",LEFT('Intragroup liabilities'!U315,2)))</f>
        <v>--</v>
      </c>
      <c r="V321" s="10" t="str">
        <f t="shared" si="33"/>
        <v>Secured</v>
      </c>
      <c r="W321" s="10">
        <v>0</v>
      </c>
      <c r="X321" s="10" t="s">
        <v>83</v>
      </c>
      <c r="Y321" s="10" t="str">
        <f t="shared" si="34"/>
        <v>Non-structured/Vanilla</v>
      </c>
      <c r="Z321" s="10"/>
      <c r="AA321" s="10" t="str">
        <f>IF('Intragroup liabilities'!Q315="GF2","Grandfathered T2",IF('Intragroup liabilities'!Q315="CET1","CET1","No"))</f>
        <v>No</v>
      </c>
      <c r="AB321" s="10">
        <f>IF('Intragroup liabilities'!R315="",0,'Intragroup liabilities'!R315)</f>
        <v>0</v>
      </c>
      <c r="AC321"/>
    </row>
    <row r="322" spans="3:29" ht="35.25" thickBot="1" x14ac:dyDescent="0.5">
      <c r="C322" s="17">
        <f t="shared" si="29"/>
        <v>999</v>
      </c>
      <c r="D322" s="18">
        <f t="shared" si="35"/>
        <v>315</v>
      </c>
      <c r="E322" s="10" t="str">
        <f>IF(AND(I322="SANTANDER TOTTA, SGPS, SA",'Intragroup liabilities'!F316="P_22"),"r0531 - o/w (part of) subordinated liabilities recognised as own funds",IF(AND(I322="Totta Seguros - Comp. Seg. Vida, SA.",'Intragroup liabilities'!F316="P_22"),"r0350 - Structured notes",IF(AND(AA322&lt;&gt;"No",'Intragroup liabilities'!F316="P_23"),"r0531 - o/w (part of) subordinated liabilities recognised as own funds",IF(AND(AA322="No",'Intragroup liabilities'!F316="P_23"),"r0120 - Secured liabilities - collateralized part (BRRD art. 44/2/b)",IF('Intragroup liabilities'!F316="C_31","r0511 - o/w capital instruments/share capital",IF('Intragroup liabilities'!F316="C_32","r0511 - o/w capital instruments/share capital",IF('Intragroup liabilities'!F316="C_33","r0512 - o/w instruments ranking pari passu with ordinary shares",IF(OR(ISNUMBER(SEARCH("ATLANTES",I322)),ISNUMBER(SEARCH("AZOR",I322)),ISNUMBER(SEARCH("HIPOTOTTA",I322)))=TRUE,"r0120 - Secured liabilities - collateralized part (BRRD art. 44/2/b)",IF(OR('Intragroup liabilities'!F316="P_27.1",'Intragroup liabilities'!F316="P_27.2",'Intragroup liabilities'!F316="P_24"),"r0390 - Non-financial liabilities",IF('Intragroup liabilities'!F316="P_30.1","r0170 - Employee liabilities (BRRD art. 44/2/g/i)",IF('Intragroup liabilities'!F316="P_30.3","r0390 - Non-financial liabilities",IF('Intragroup liabilities'!F316="C_36","r0511 - o/w capital instruments/share capital",IF(AND('Intragroup liabilities'!F316="P_20",IFERROR(VLOOKUP('Intragroup liabilities'!I316,'Auxiliar 210'!$B$18:$B$20,1,FALSE),0)&lt;&gt;0),"r0210 - Liabilities towards other entities of the resolution group (BRRD art. 44/2/h)",IF(AND('Intragroup liabilities'!F316="P_21",IFERROR(VLOOKUP('Intragroup liabilities'!I316,'Auxiliar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2" s="10" t="s">
        <v>153</v>
      </c>
      <c r="G322" s="10" t="str">
        <f t="shared" si="30"/>
        <v>Rank 20 - Ranking in insolvency (master scale)</v>
      </c>
      <c r="H322" s="10" t="s">
        <v>183</v>
      </c>
      <c r="I322" s="10" t="s">
        <v>30</v>
      </c>
      <c r="J322" s="10" t="s">
        <v>164</v>
      </c>
      <c r="K322" s="10" t="s">
        <v>155</v>
      </c>
      <c r="L322" s="10" t="str">
        <f t="shared" si="31"/>
        <v>Sister</v>
      </c>
      <c r="M322" s="10" t="str">
        <f>IF(OR('Intragroup liabilities'!W316="x",'Intragroup liabilities'!W316="E"),"true","false")</f>
        <v>true</v>
      </c>
      <c r="N322" s="10" t="s">
        <v>470</v>
      </c>
      <c r="O322" s="10" t="s">
        <v>471</v>
      </c>
      <c r="P322" s="11">
        <v>830457.02</v>
      </c>
      <c r="Q322" s="11">
        <f>IF('Intragroup liabilities'!E316="",0,'Intragroup liabilities'!E316)</f>
        <v>1599.87</v>
      </c>
      <c r="R322" s="10" t="str">
        <f>+IF('Intragroup liabilities'!C316="EURO","Euro",IF('Intragroup liabilities'!C316="LIBRA INGLESA"," US Dollar",""))</f>
        <v>Euro</v>
      </c>
      <c r="S322" s="10" t="str">
        <f>IF(OR('Intragroup liabilities'!F316="P_20",'Intragroup liabilities'!F316="P_21"),'Intragroup liabilities'!M316,CONCATENATE(RIGHT('Intragroup liabilities'!T316,4),"-",LEFT(RIGHT('Intragroup liabilities'!T316,7),2),"-",LEFT('Intragroup liabilities'!T316,2)))</f>
        <v>--</v>
      </c>
      <c r="T322" s="20" t="str">
        <f t="shared" si="32"/>
        <v/>
      </c>
      <c r="U322" s="20" t="str">
        <f>IF(OR('Intragroup liabilities'!F316="P_20",'Intragroup liabilities'!F316="P_21"),'T 03.01'!T322,CONCATENATE(RIGHT('Intragroup liabilities'!U316,4),"-",LEFT(RIGHT('Intragroup liabilities'!U316,7),2),"-",LEFT('Intragroup liabilities'!U316,2)))</f>
        <v>--</v>
      </c>
      <c r="V322" s="10" t="str">
        <f t="shared" si="33"/>
        <v>Secured</v>
      </c>
      <c r="W322" s="10">
        <v>0</v>
      </c>
      <c r="X322" s="10" t="s">
        <v>83</v>
      </c>
      <c r="Y322" s="10" t="str">
        <f t="shared" si="34"/>
        <v>Non-structured/Vanilla</v>
      </c>
      <c r="Z322" s="10"/>
      <c r="AA322" s="10" t="str">
        <f>IF('Intragroup liabilities'!Q316="GF2","Grandfathered T2",IF('Intragroup liabilities'!Q316="CET1","CET1","No"))</f>
        <v>No</v>
      </c>
      <c r="AB322" s="10">
        <f>IF('Intragroup liabilities'!R316="",0,'Intragroup liabilities'!R316)</f>
        <v>0</v>
      </c>
      <c r="AC322"/>
    </row>
    <row r="323" spans="3:29" ht="35.25" thickBot="1" x14ac:dyDescent="0.5">
      <c r="C323" s="17">
        <f t="shared" si="29"/>
        <v>999</v>
      </c>
      <c r="D323" s="18">
        <f t="shared" si="35"/>
        <v>316</v>
      </c>
      <c r="E323" s="10" t="str">
        <f>IF(AND(I323="SANTANDER TOTTA, SGPS, SA",'Intragroup liabilities'!F317="P_22"),"r0531 - o/w (part of) subordinated liabilities recognised as own funds",IF(AND(I323="Totta Seguros - Comp. Seg. Vida, SA.",'Intragroup liabilities'!F317="P_22"),"r0350 - Structured notes",IF(AND(AA323&lt;&gt;"No",'Intragroup liabilities'!F317="P_23"),"r0531 - o/w (part of) subordinated liabilities recognised as own funds",IF(AND(AA323="No",'Intragroup liabilities'!F317="P_23"),"r0120 - Secured liabilities - collateralized part (BRRD art. 44/2/b)",IF('Intragroup liabilities'!F317="C_31","r0511 - o/w capital instruments/share capital",IF('Intragroup liabilities'!F317="C_32","r0511 - o/w capital instruments/share capital",IF('Intragroup liabilities'!F317="C_33","r0512 - o/w instruments ranking pari passu with ordinary shares",IF(OR(ISNUMBER(SEARCH("ATLANTES",I323)),ISNUMBER(SEARCH("AZOR",I323)),ISNUMBER(SEARCH("HIPOTOTTA",I323)))=TRUE,"r0120 - Secured liabilities - collateralized part (BRRD art. 44/2/b)",IF(OR('Intragroup liabilities'!F317="P_27.1",'Intragroup liabilities'!F317="P_27.2",'Intragroup liabilities'!F317="P_24"),"r0390 - Non-financial liabilities",IF('Intragroup liabilities'!F317="P_30.1","r0170 - Employee liabilities (BRRD art. 44/2/g/i)",IF('Intragroup liabilities'!F317="P_30.3","r0390 - Non-financial liabilities",IF('Intragroup liabilities'!F317="C_36","r0511 - o/w capital instruments/share capital",IF(AND('Intragroup liabilities'!F317="P_20",IFERROR(VLOOKUP('Intragroup liabilities'!I317,'Auxiliar 210'!$B$18:$B$20,1,FALSE),0)&lt;&gt;0),"r0210 - Liabilities towards other entities of the resolution group (BRRD art. 44/2/h)",IF(AND('Intragroup liabilities'!F317="P_21",IFERROR(VLOOKUP('Intragroup liabilities'!I317,'Auxiliar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3" s="10" t="s">
        <v>153</v>
      </c>
      <c r="G323" s="10" t="str">
        <f t="shared" si="30"/>
        <v>Rank 20 - Ranking in insolvency (master scale)</v>
      </c>
      <c r="H323" s="10" t="s">
        <v>302</v>
      </c>
      <c r="I323" s="10" t="s">
        <v>30</v>
      </c>
      <c r="J323" s="10" t="s">
        <v>164</v>
      </c>
      <c r="K323" s="10" t="s">
        <v>155</v>
      </c>
      <c r="L323" s="10" t="str">
        <f t="shared" si="31"/>
        <v>Sister</v>
      </c>
      <c r="M323" s="10" t="str">
        <f>IF(OR('Intragroup liabilities'!W317="x",'Intragroup liabilities'!W317="E"),"true","false")</f>
        <v>true</v>
      </c>
      <c r="N323" s="10" t="s">
        <v>470</v>
      </c>
      <c r="O323" s="10" t="s">
        <v>471</v>
      </c>
      <c r="P323" s="11">
        <v>647741.57999999996</v>
      </c>
      <c r="Q323" s="11">
        <f>IF('Intragroup liabilities'!E317="",0,'Intragroup liabilities'!E317)</f>
        <v>1052.1400000000001</v>
      </c>
      <c r="R323" s="10" t="str">
        <f>+IF('Intragroup liabilities'!C317="EURO","Euro",IF('Intragroup liabilities'!C317="LIBRA INGLESA"," US Dollar",""))</f>
        <v>Euro</v>
      </c>
      <c r="S323" s="10" t="str">
        <f>IF(OR('Intragroup liabilities'!F317="P_20",'Intragroup liabilities'!F317="P_21"),'Intragroup liabilities'!M317,CONCATENATE(RIGHT('Intragroup liabilities'!T317,4),"-",LEFT(RIGHT('Intragroup liabilities'!T317,7),2),"-",LEFT('Intragroup liabilities'!T317,2)))</f>
        <v>--</v>
      </c>
      <c r="T323" s="20" t="str">
        <f t="shared" si="32"/>
        <v/>
      </c>
      <c r="U323" s="20" t="str">
        <f>IF(OR('Intragroup liabilities'!F317="P_20",'Intragroup liabilities'!F317="P_21"),'T 03.01'!T323,CONCATENATE(RIGHT('Intragroup liabilities'!U317,4),"-",LEFT(RIGHT('Intragroup liabilities'!U317,7),2),"-",LEFT('Intragroup liabilities'!U317,2)))</f>
        <v>--</v>
      </c>
      <c r="V323" s="10" t="str">
        <f t="shared" si="33"/>
        <v>Secured</v>
      </c>
      <c r="W323" s="10">
        <v>0</v>
      </c>
      <c r="X323" s="10" t="s">
        <v>83</v>
      </c>
      <c r="Y323" s="10" t="str">
        <f t="shared" si="34"/>
        <v>Non-structured/Vanilla</v>
      </c>
      <c r="Z323" s="10"/>
      <c r="AA323" s="10" t="str">
        <f>IF('Intragroup liabilities'!Q317="GF2","Grandfathered T2",IF('Intragroup liabilities'!Q317="CET1","CET1","No"))</f>
        <v>No</v>
      </c>
      <c r="AB323" s="10">
        <f>IF('Intragroup liabilities'!R317="",0,'Intragroup liabilities'!R317)</f>
        <v>0</v>
      </c>
      <c r="AC323"/>
    </row>
    <row r="324" spans="3:29" ht="35.25" thickBot="1" x14ac:dyDescent="0.5">
      <c r="C324" s="17">
        <f t="shared" si="29"/>
        <v>999</v>
      </c>
      <c r="D324" s="18">
        <f t="shared" si="35"/>
        <v>317</v>
      </c>
      <c r="E324" s="10" t="str">
        <f>IF(AND(I324="SANTANDER TOTTA, SGPS, SA",'Intragroup liabilities'!F318="P_22"),"r0531 - o/w (part of) subordinated liabilities recognised as own funds",IF(AND(I324="Totta Seguros - Comp. Seg. Vida, SA.",'Intragroup liabilities'!F318="P_22"),"r0350 - Structured notes",IF(AND(AA324&lt;&gt;"No",'Intragroup liabilities'!F318="P_23"),"r0531 - o/w (part of) subordinated liabilities recognised as own funds",IF(AND(AA324="No",'Intragroup liabilities'!F318="P_23"),"r0120 - Secured liabilities - collateralized part (BRRD art. 44/2/b)",IF('Intragroup liabilities'!F318="C_31","r0511 - o/w capital instruments/share capital",IF('Intragroup liabilities'!F318="C_32","r0511 - o/w capital instruments/share capital",IF('Intragroup liabilities'!F318="C_33","r0512 - o/w instruments ranking pari passu with ordinary shares",IF(OR(ISNUMBER(SEARCH("ATLANTES",I324)),ISNUMBER(SEARCH("AZOR",I324)),ISNUMBER(SEARCH("HIPOTOTTA",I324)))=TRUE,"r0120 - Secured liabilities - collateralized part (BRRD art. 44/2/b)",IF(OR('Intragroup liabilities'!F318="P_27.1",'Intragroup liabilities'!F318="P_27.2",'Intragroup liabilities'!F318="P_24"),"r0390 - Non-financial liabilities",IF('Intragroup liabilities'!F318="P_30.1","r0170 - Employee liabilities (BRRD art. 44/2/g/i)",IF('Intragroup liabilities'!F318="P_30.3","r0390 - Non-financial liabilities",IF('Intragroup liabilities'!F318="C_36","r0511 - o/w capital instruments/share capital",IF(AND('Intragroup liabilities'!F318="P_20",IFERROR(VLOOKUP('Intragroup liabilities'!I318,'Auxiliar 210'!$B$18:$B$20,1,FALSE),0)&lt;&gt;0),"r0210 - Liabilities towards other entities of the resolution group (BRRD art. 44/2/h)",IF(AND('Intragroup liabilities'!F318="P_21",IFERROR(VLOOKUP('Intragroup liabilities'!I318,'Auxiliar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4" s="10" t="s">
        <v>153</v>
      </c>
      <c r="G324" s="10" t="str">
        <f t="shared" si="30"/>
        <v>Rank 20 - Ranking in insolvency (master scale)</v>
      </c>
      <c r="H324" s="10" t="s">
        <v>168</v>
      </c>
      <c r="I324" s="10" t="s">
        <v>30</v>
      </c>
      <c r="J324" s="10" t="s">
        <v>164</v>
      </c>
      <c r="K324" s="10" t="s">
        <v>155</v>
      </c>
      <c r="L324" s="10" t="str">
        <f t="shared" si="31"/>
        <v>Sister</v>
      </c>
      <c r="M324" s="10" t="str">
        <f>IF(OR('Intragroup liabilities'!W318="x",'Intragroup liabilities'!W318="E"),"true","false")</f>
        <v>true</v>
      </c>
      <c r="N324" s="10" t="s">
        <v>470</v>
      </c>
      <c r="O324" s="10" t="s">
        <v>471</v>
      </c>
      <c r="P324" s="11">
        <v>54322.720000000001</v>
      </c>
      <c r="Q324" s="11">
        <f>IF('Intragroup liabilities'!E318="",0,'Intragroup liabilities'!E318)</f>
        <v>123</v>
      </c>
      <c r="R324" s="10" t="str">
        <f>+IF('Intragroup liabilities'!C318="EURO","Euro",IF('Intragroup liabilities'!C318="LIBRA INGLESA"," US Dollar",""))</f>
        <v>Euro</v>
      </c>
      <c r="S324" s="10" t="str">
        <f>IF(OR('Intragroup liabilities'!F318="P_20",'Intragroup liabilities'!F318="P_21"),'Intragroup liabilities'!M318,CONCATENATE(RIGHT('Intragroup liabilities'!T318,4),"-",LEFT(RIGHT('Intragroup liabilities'!T318,7),2),"-",LEFT('Intragroup liabilities'!T318,2)))</f>
        <v>--</v>
      </c>
      <c r="T324" s="20" t="str">
        <f t="shared" si="32"/>
        <v/>
      </c>
      <c r="U324" s="20" t="str">
        <f>IF(OR('Intragroup liabilities'!F318="P_20",'Intragroup liabilities'!F318="P_21"),'T 03.01'!T324,CONCATENATE(RIGHT('Intragroup liabilities'!U318,4),"-",LEFT(RIGHT('Intragroup liabilities'!U318,7),2),"-",LEFT('Intragroup liabilities'!U318,2)))</f>
        <v>--</v>
      </c>
      <c r="V324" s="10" t="str">
        <f t="shared" si="33"/>
        <v>Secured</v>
      </c>
      <c r="W324" s="10">
        <v>0</v>
      </c>
      <c r="X324" s="10" t="s">
        <v>83</v>
      </c>
      <c r="Y324" s="10" t="str">
        <f t="shared" si="34"/>
        <v>Non-structured/Vanilla</v>
      </c>
      <c r="Z324" s="10"/>
      <c r="AA324" s="10" t="str">
        <f>IF('Intragroup liabilities'!Q318="GF2","Grandfathered T2",IF('Intragroup liabilities'!Q318="CET1","CET1","No"))</f>
        <v>No</v>
      </c>
      <c r="AB324" s="10">
        <f>IF('Intragroup liabilities'!R318="",0,'Intragroup liabilities'!R318)</f>
        <v>0</v>
      </c>
      <c r="AC324"/>
    </row>
    <row r="325" spans="3:29" ht="35.25" thickBot="1" x14ac:dyDescent="0.5">
      <c r="C325" s="17">
        <f t="shared" si="29"/>
        <v>999</v>
      </c>
      <c r="D325" s="18">
        <f t="shared" si="35"/>
        <v>318</v>
      </c>
      <c r="E325" s="10" t="str">
        <f>IF(AND(I325="SANTANDER TOTTA, SGPS, SA",'Intragroup liabilities'!F319="P_22"),"r0531 - o/w (part of) subordinated liabilities recognised as own funds",IF(AND(I325="Totta Seguros - Comp. Seg. Vida, SA.",'Intragroup liabilities'!F319="P_22"),"r0350 - Structured notes",IF(AND(AA325&lt;&gt;"No",'Intragroup liabilities'!F319="P_23"),"r0531 - o/w (part of) subordinated liabilities recognised as own funds",IF(AND(AA325="No",'Intragroup liabilities'!F319="P_23"),"r0120 - Secured liabilities - collateralized part (BRRD art. 44/2/b)",IF('Intragroup liabilities'!F319="C_31","r0511 - o/w capital instruments/share capital",IF('Intragroup liabilities'!F319="C_32","r0511 - o/w capital instruments/share capital",IF('Intragroup liabilities'!F319="C_33","r0512 - o/w instruments ranking pari passu with ordinary shares",IF(OR(ISNUMBER(SEARCH("ATLANTES",I325)),ISNUMBER(SEARCH("AZOR",I325)),ISNUMBER(SEARCH("HIPOTOTTA",I325)))=TRUE,"r0120 - Secured liabilities - collateralized part (BRRD art. 44/2/b)",IF(OR('Intragroup liabilities'!F319="P_27.1",'Intragroup liabilities'!F319="P_27.2",'Intragroup liabilities'!F319="P_24"),"r0390 - Non-financial liabilities",IF('Intragroup liabilities'!F319="P_30.1","r0170 - Employee liabilities (BRRD art. 44/2/g/i)",IF('Intragroup liabilities'!F319="P_30.3","r0390 - Non-financial liabilities",IF('Intragroup liabilities'!F319="C_36","r0511 - o/w capital instruments/share capital",IF(AND('Intragroup liabilities'!F319="P_20",IFERROR(VLOOKUP('Intragroup liabilities'!I319,'Auxiliar 210'!$B$18:$B$20,1,FALSE),0)&lt;&gt;0),"r0210 - Liabilities towards other entities of the resolution group (BRRD art. 44/2/h)",IF(AND('Intragroup liabilities'!F319="P_21",IFERROR(VLOOKUP('Intragroup liabilities'!I319,'Auxiliar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5" s="10" t="s">
        <v>153</v>
      </c>
      <c r="G325" s="10" t="str">
        <f t="shared" si="30"/>
        <v>Rank 20 - Ranking in insolvency (master scale)</v>
      </c>
      <c r="H325" s="10" t="s">
        <v>1539</v>
      </c>
      <c r="I325" s="10" t="s">
        <v>30</v>
      </c>
      <c r="J325" s="10" t="s">
        <v>164</v>
      </c>
      <c r="K325" s="10" t="s">
        <v>155</v>
      </c>
      <c r="L325" s="10" t="str">
        <f t="shared" si="31"/>
        <v>Sister</v>
      </c>
      <c r="M325" s="10" t="str">
        <f>IF(OR('Intragroup liabilities'!W319="x",'Intragroup liabilities'!W319="E"),"true","false")</f>
        <v>true</v>
      </c>
      <c r="N325" s="10" t="s">
        <v>470</v>
      </c>
      <c r="O325" s="10" t="s">
        <v>471</v>
      </c>
      <c r="P325" s="11">
        <v>0</v>
      </c>
      <c r="Q325" s="11">
        <f>IF('Intragroup liabilities'!E319="",0,'Intragroup liabilities'!E319)</f>
        <v>0.14000000000000001</v>
      </c>
      <c r="R325" s="10" t="str">
        <f>+IF('Intragroup liabilities'!C319="EURO","Euro",IF('Intragroup liabilities'!C319="LIBRA INGLESA"," US Dollar",""))</f>
        <v>Euro</v>
      </c>
      <c r="S325" s="10" t="str">
        <f>IF(OR('Intragroup liabilities'!F319="P_20",'Intragroup liabilities'!F319="P_21"),'Intragroup liabilities'!M319,CONCATENATE(RIGHT('Intragroup liabilities'!T319,4),"-",LEFT(RIGHT('Intragroup liabilities'!T319,7),2),"-",LEFT('Intragroup liabilities'!T319,2)))</f>
        <v>--</v>
      </c>
      <c r="T325" s="20" t="str">
        <f t="shared" si="32"/>
        <v/>
      </c>
      <c r="U325" s="20" t="str">
        <f>IF(OR('Intragroup liabilities'!F319="P_20",'Intragroup liabilities'!F319="P_21"),'T 03.01'!T325,CONCATENATE(RIGHT('Intragroup liabilities'!U319,4),"-",LEFT(RIGHT('Intragroup liabilities'!U319,7),2),"-",LEFT('Intragroup liabilities'!U319,2)))</f>
        <v>--</v>
      </c>
      <c r="V325" s="10" t="str">
        <f t="shared" si="33"/>
        <v>Secured</v>
      </c>
      <c r="W325" s="10">
        <v>0</v>
      </c>
      <c r="X325" s="10" t="s">
        <v>83</v>
      </c>
      <c r="Y325" s="10" t="str">
        <f t="shared" si="34"/>
        <v>Non-structured/Vanilla</v>
      </c>
      <c r="Z325" s="10"/>
      <c r="AA325" s="10" t="str">
        <f>IF('Intragroup liabilities'!Q319="GF2","Grandfathered T2",IF('Intragroup liabilities'!Q319="CET1","CET1","No"))</f>
        <v>No</v>
      </c>
      <c r="AB325" s="10">
        <f>IF('Intragroup liabilities'!R319="",0,'Intragroup liabilities'!R319)</f>
        <v>0</v>
      </c>
      <c r="AC325"/>
    </row>
    <row r="326" spans="3:29" ht="35.25" thickBot="1" x14ac:dyDescent="0.5">
      <c r="C326" s="17">
        <f t="shared" si="29"/>
        <v>999</v>
      </c>
      <c r="D326" s="18">
        <f t="shared" si="35"/>
        <v>319</v>
      </c>
      <c r="E326" s="10" t="str">
        <f>IF(AND(I326="SANTANDER TOTTA, SGPS, SA",'Intragroup liabilities'!F320="P_22"),"r0531 - o/w (part of) subordinated liabilities recognised as own funds",IF(AND(I326="Totta Seguros - Comp. Seg. Vida, SA.",'Intragroup liabilities'!F320="P_22"),"r0350 - Structured notes",IF(AND(AA326&lt;&gt;"No",'Intragroup liabilities'!F320="P_23"),"r0531 - o/w (part of) subordinated liabilities recognised as own funds",IF(AND(AA326="No",'Intragroup liabilities'!F320="P_23"),"r0120 - Secured liabilities - collateralized part (BRRD art. 44/2/b)",IF('Intragroup liabilities'!F320="C_31","r0511 - o/w capital instruments/share capital",IF('Intragroup liabilities'!F320="C_32","r0511 - o/w capital instruments/share capital",IF('Intragroup liabilities'!F320="C_33","r0512 - o/w instruments ranking pari passu with ordinary shares",IF(OR(ISNUMBER(SEARCH("ATLANTES",I326)),ISNUMBER(SEARCH("AZOR",I326)),ISNUMBER(SEARCH("HIPOTOTTA",I326)))=TRUE,"r0120 - Secured liabilities - collateralized part (BRRD art. 44/2/b)",IF(OR('Intragroup liabilities'!F320="P_27.1",'Intragroup liabilities'!F320="P_27.2",'Intragroup liabilities'!F320="P_24"),"r0390 - Non-financial liabilities",IF('Intragroup liabilities'!F320="P_30.1","r0170 - Employee liabilities (BRRD art. 44/2/g/i)",IF('Intragroup liabilities'!F320="P_30.3","r0390 - Non-financial liabilities",IF('Intragroup liabilities'!F320="C_36","r0511 - o/w capital instruments/share capital",IF(AND('Intragroup liabilities'!F320="P_20",IFERROR(VLOOKUP('Intragroup liabilities'!I320,'Auxiliar 210'!$B$18:$B$20,1,FALSE),0)&lt;&gt;0),"r0210 - Liabilities towards other entities of the resolution group (BRRD art. 44/2/h)",IF(AND('Intragroup liabilities'!F320="P_21",IFERROR(VLOOKUP('Intragroup liabilities'!I320,'Auxiliar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6" s="10" t="s">
        <v>153</v>
      </c>
      <c r="G326" s="10" t="str">
        <f t="shared" si="30"/>
        <v>Rank 20 - Ranking in insolvency (master scale)</v>
      </c>
      <c r="H326" s="10" t="s">
        <v>208</v>
      </c>
      <c r="I326" s="10" t="s">
        <v>73</v>
      </c>
      <c r="J326" s="10" t="s">
        <v>167</v>
      </c>
      <c r="K326" s="10" t="s">
        <v>155</v>
      </c>
      <c r="L326" s="10" t="str">
        <f t="shared" si="31"/>
        <v>Sister</v>
      </c>
      <c r="M326" s="10" t="str">
        <f>IF(OR('Intragroup liabilities'!W320="x",'Intragroup liabilities'!W320="E"),"true","false")</f>
        <v>true</v>
      </c>
      <c r="N326" s="10" t="s">
        <v>470</v>
      </c>
      <c r="O326" s="10" t="s">
        <v>471</v>
      </c>
      <c r="P326" s="11">
        <v>85494.25</v>
      </c>
      <c r="Q326" s="11">
        <f>IF('Intragroup liabilities'!E320="",0,'Intragroup liabilities'!E320)</f>
        <v>95.26</v>
      </c>
      <c r="R326" s="10" t="str">
        <f>+IF('Intragroup liabilities'!C320="EURO","Euro",IF('Intragroup liabilities'!C320="LIBRA INGLESA"," US Dollar",""))</f>
        <v>Euro</v>
      </c>
      <c r="S326" s="10" t="str">
        <f>IF(OR('Intragroup liabilities'!F320="P_20",'Intragroup liabilities'!F320="P_21"),'Intragroup liabilities'!M320,CONCATENATE(RIGHT('Intragroup liabilities'!T320,4),"-",LEFT(RIGHT('Intragroup liabilities'!T320,7),2),"-",LEFT('Intragroup liabilities'!T320,2)))</f>
        <v>--</v>
      </c>
      <c r="T326" s="20" t="str">
        <f t="shared" si="32"/>
        <v/>
      </c>
      <c r="U326" s="20" t="str">
        <f>IF(OR('Intragroup liabilities'!F320="P_20",'Intragroup liabilities'!F320="P_21"),'T 03.01'!T326,CONCATENATE(RIGHT('Intragroup liabilities'!U320,4),"-",LEFT(RIGHT('Intragroup liabilities'!U320,7),2),"-",LEFT('Intragroup liabilities'!U320,2)))</f>
        <v>--</v>
      </c>
      <c r="V326" s="10" t="str">
        <f t="shared" si="33"/>
        <v>Secured</v>
      </c>
      <c r="W326" s="10">
        <v>0</v>
      </c>
      <c r="X326" s="10" t="s">
        <v>83</v>
      </c>
      <c r="Y326" s="10" t="str">
        <f t="shared" si="34"/>
        <v>Non-structured/Vanilla</v>
      </c>
      <c r="Z326" s="10"/>
      <c r="AA326" s="10" t="str">
        <f>IF('Intragroup liabilities'!Q320="GF2","Grandfathered T2",IF('Intragroup liabilities'!Q320="CET1","CET1","No"))</f>
        <v>No</v>
      </c>
      <c r="AB326" s="10">
        <f>IF('Intragroup liabilities'!R320="",0,'Intragroup liabilities'!R320)</f>
        <v>0</v>
      </c>
      <c r="AC326"/>
    </row>
    <row r="327" spans="3:29" ht="35.25" thickBot="1" x14ac:dyDescent="0.5">
      <c r="C327" s="17">
        <f t="shared" si="29"/>
        <v>999</v>
      </c>
      <c r="D327" s="18">
        <f t="shared" si="35"/>
        <v>320</v>
      </c>
      <c r="E327" s="10" t="str">
        <f>IF(AND(I327="SANTANDER TOTTA, SGPS, SA",'Intragroup liabilities'!F321="P_22"),"r0531 - o/w (part of) subordinated liabilities recognised as own funds",IF(AND(I327="Totta Seguros - Comp. Seg. Vida, SA.",'Intragroup liabilities'!F321="P_22"),"r0350 - Structured notes",IF(AND(AA327&lt;&gt;"No",'Intragroup liabilities'!F321="P_23"),"r0531 - o/w (part of) subordinated liabilities recognised as own funds",IF(AND(AA327="No",'Intragroup liabilities'!F321="P_23"),"r0120 - Secured liabilities - collateralized part (BRRD art. 44/2/b)",IF('Intragroup liabilities'!F321="C_31","r0511 - o/w capital instruments/share capital",IF('Intragroup liabilities'!F321="C_32","r0511 - o/w capital instruments/share capital",IF('Intragroup liabilities'!F321="C_33","r0512 - o/w instruments ranking pari passu with ordinary shares",IF(OR(ISNUMBER(SEARCH("ATLANTES",I327)),ISNUMBER(SEARCH("AZOR",I327)),ISNUMBER(SEARCH("HIPOTOTTA",I327)))=TRUE,"r0120 - Secured liabilities - collateralized part (BRRD art. 44/2/b)",IF(OR('Intragroup liabilities'!F321="P_27.1",'Intragroup liabilities'!F321="P_27.2",'Intragroup liabilities'!F321="P_24"),"r0390 - Non-financial liabilities",IF('Intragroup liabilities'!F321="P_30.1","r0170 - Employee liabilities (BRRD art. 44/2/g/i)",IF('Intragroup liabilities'!F321="P_30.3","r0390 - Non-financial liabilities",IF('Intragroup liabilities'!F321="C_36","r0511 - o/w capital instruments/share capital",IF(AND('Intragroup liabilities'!F321="P_20",IFERROR(VLOOKUP('Intragroup liabilities'!I321,'Auxiliar 210'!$B$18:$B$20,1,FALSE),0)&lt;&gt;0),"r0210 - Liabilities towards other entities of the resolution group (BRRD art. 44/2/h)",IF(AND('Intragroup liabilities'!F321="P_21",IFERROR(VLOOKUP('Intragroup liabilities'!I321,'Auxiliar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7" s="10" t="s">
        <v>153</v>
      </c>
      <c r="G327" s="10" t="str">
        <f t="shared" si="30"/>
        <v>Rank 20 - Ranking in insolvency (master scale)</v>
      </c>
      <c r="H327" s="10" t="s">
        <v>186</v>
      </c>
      <c r="I327" s="10" t="s">
        <v>74</v>
      </c>
      <c r="J327" s="10" t="s">
        <v>170</v>
      </c>
      <c r="K327" s="10" t="s">
        <v>155</v>
      </c>
      <c r="L327" s="10" t="str">
        <f t="shared" si="31"/>
        <v>Sister</v>
      </c>
      <c r="M327" s="10" t="str">
        <f>IF(OR('Intragroup liabilities'!W321="x",'Intragroup liabilities'!W321="E"),"true","false")</f>
        <v>true</v>
      </c>
      <c r="N327" s="10" t="s">
        <v>470</v>
      </c>
      <c r="O327" s="10" t="s">
        <v>471</v>
      </c>
      <c r="P327" s="11">
        <v>143201.4</v>
      </c>
      <c r="Q327" s="11">
        <f>IF('Intragroup liabilities'!E321="",0,'Intragroup liabilities'!E321)</f>
        <v>228.31</v>
      </c>
      <c r="R327" s="10" t="str">
        <f>+IF('Intragroup liabilities'!C321="EURO","Euro",IF('Intragroup liabilities'!C321="LIBRA INGLESA"," US Dollar",""))</f>
        <v>Euro</v>
      </c>
      <c r="S327" s="10" t="str">
        <f>IF(OR('Intragroup liabilities'!F321="P_20",'Intragroup liabilities'!F321="P_21"),'Intragroup liabilities'!M321,CONCATENATE(RIGHT('Intragroup liabilities'!T321,4),"-",LEFT(RIGHT('Intragroup liabilities'!T321,7),2),"-",LEFT('Intragroup liabilities'!T321,2)))</f>
        <v>--</v>
      </c>
      <c r="T327" s="20" t="str">
        <f t="shared" si="32"/>
        <v/>
      </c>
      <c r="U327" s="20" t="str">
        <f>IF(OR('Intragroup liabilities'!F321="P_20",'Intragroup liabilities'!F321="P_21"),'T 03.01'!T327,CONCATENATE(RIGHT('Intragroup liabilities'!U321,4),"-",LEFT(RIGHT('Intragroup liabilities'!U321,7),2),"-",LEFT('Intragroup liabilities'!U321,2)))</f>
        <v>--</v>
      </c>
      <c r="V327" s="10" t="str">
        <f t="shared" si="33"/>
        <v>Secured</v>
      </c>
      <c r="W327" s="10">
        <v>0</v>
      </c>
      <c r="X327" s="10" t="s">
        <v>83</v>
      </c>
      <c r="Y327" s="10" t="str">
        <f t="shared" si="34"/>
        <v>Non-structured/Vanilla</v>
      </c>
      <c r="Z327" s="10"/>
      <c r="AA327" s="10" t="str">
        <f>IF('Intragroup liabilities'!Q321="GF2","Grandfathered T2",IF('Intragroup liabilities'!Q321="CET1","CET1","No"))</f>
        <v>No</v>
      </c>
      <c r="AB327" s="10">
        <f>IF('Intragroup liabilities'!R321="",0,'Intragroup liabilities'!R321)</f>
        <v>0</v>
      </c>
      <c r="AC327"/>
    </row>
    <row r="328" spans="3:29" ht="35.25" thickBot="1" x14ac:dyDescent="0.5">
      <c r="C328" s="17">
        <f t="shared" si="29"/>
        <v>999</v>
      </c>
      <c r="D328" s="18">
        <f t="shared" si="35"/>
        <v>321</v>
      </c>
      <c r="E328" s="10" t="str">
        <f>IF(AND(I328="SANTANDER TOTTA, SGPS, SA",'Intragroup liabilities'!F322="P_22"),"r0531 - o/w (part of) subordinated liabilities recognised as own funds",IF(AND(I328="Totta Seguros - Comp. Seg. Vida, SA.",'Intragroup liabilities'!F322="P_22"),"r0350 - Structured notes",IF(AND(AA328&lt;&gt;"No",'Intragroup liabilities'!F322="P_23"),"r0531 - o/w (part of) subordinated liabilities recognised as own funds",IF(AND(AA328="No",'Intragroup liabilities'!F322="P_23"),"r0120 - Secured liabilities - collateralized part (BRRD art. 44/2/b)",IF('Intragroup liabilities'!F322="C_31","r0511 - o/w capital instruments/share capital",IF('Intragroup liabilities'!F322="C_32","r0511 - o/w capital instruments/share capital",IF('Intragroup liabilities'!F322="C_33","r0512 - o/w instruments ranking pari passu with ordinary shares",IF(OR(ISNUMBER(SEARCH("ATLANTES",I328)),ISNUMBER(SEARCH("AZOR",I328)),ISNUMBER(SEARCH("HIPOTOTTA",I328)))=TRUE,"r0120 - Secured liabilities - collateralized part (BRRD art. 44/2/b)",IF(OR('Intragroup liabilities'!F322="P_27.1",'Intragroup liabilities'!F322="P_27.2",'Intragroup liabilities'!F322="P_24"),"r0390 - Non-financial liabilities",IF('Intragroup liabilities'!F322="P_30.1","r0170 - Employee liabilities (BRRD art. 44/2/g/i)",IF('Intragroup liabilities'!F322="P_30.3","r0390 - Non-financial liabilities",IF('Intragroup liabilities'!F322="C_36","r0511 - o/w capital instruments/share capital",IF(AND('Intragroup liabilities'!F322="P_20",IFERROR(VLOOKUP('Intragroup liabilities'!I322,'Auxiliar 210'!$B$18:$B$20,1,FALSE),0)&lt;&gt;0),"r0210 - Liabilities towards other entities of the resolution group (BRRD art. 44/2/h)",IF(AND('Intragroup liabilities'!F322="P_21",IFERROR(VLOOKUP('Intragroup liabilities'!I322,'Auxiliar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8" s="10" t="s">
        <v>153</v>
      </c>
      <c r="G328" s="10" t="str">
        <f t="shared" si="30"/>
        <v>Rank 20 - Ranking in insolvency (master scale)</v>
      </c>
      <c r="H328" s="10" t="s">
        <v>187</v>
      </c>
      <c r="I328" s="10" t="s">
        <v>74</v>
      </c>
      <c r="J328" s="10" t="s">
        <v>170</v>
      </c>
      <c r="K328" s="10" t="s">
        <v>155</v>
      </c>
      <c r="L328" s="10" t="str">
        <f t="shared" si="31"/>
        <v>Sister</v>
      </c>
      <c r="M328" s="10" t="str">
        <f>IF(OR('Intragroup liabilities'!W322="x",'Intragroup liabilities'!W322="E"),"true","false")</f>
        <v>true</v>
      </c>
      <c r="N328" s="10" t="s">
        <v>470</v>
      </c>
      <c r="O328" s="10" t="s">
        <v>471</v>
      </c>
      <c r="P328" s="11">
        <v>108415.49</v>
      </c>
      <c r="Q328" s="11">
        <f>IF('Intragroup liabilities'!E322="",0,'Intragroup liabilities'!E322)</f>
        <v>214.24</v>
      </c>
      <c r="R328" s="10" t="str">
        <f>+IF('Intragroup liabilities'!C322="EURO","Euro",IF('Intragroup liabilities'!C322="LIBRA INGLESA"," US Dollar",""))</f>
        <v>Euro</v>
      </c>
      <c r="S328" s="10" t="str">
        <f>IF(OR('Intragroup liabilities'!F322="P_20",'Intragroup liabilities'!F322="P_21"),'Intragroup liabilities'!M322,CONCATENATE(RIGHT('Intragroup liabilities'!T322,4),"-",LEFT(RIGHT('Intragroup liabilities'!T322,7),2),"-",LEFT('Intragroup liabilities'!T322,2)))</f>
        <v>--</v>
      </c>
      <c r="T328" s="20" t="str">
        <f t="shared" si="32"/>
        <v/>
      </c>
      <c r="U328" s="20" t="str">
        <f>IF(OR('Intragroup liabilities'!F322="P_20",'Intragroup liabilities'!F322="P_21"),'T 03.01'!T328,CONCATENATE(RIGHT('Intragroup liabilities'!U322,4),"-",LEFT(RIGHT('Intragroup liabilities'!U322,7),2),"-",LEFT('Intragroup liabilities'!U322,2)))</f>
        <v>--</v>
      </c>
      <c r="V328" s="10" t="str">
        <f t="shared" si="33"/>
        <v>Secured</v>
      </c>
      <c r="W328" s="10">
        <v>0</v>
      </c>
      <c r="X328" s="10" t="s">
        <v>83</v>
      </c>
      <c r="Y328" s="10" t="str">
        <f t="shared" si="34"/>
        <v>Non-structured/Vanilla</v>
      </c>
      <c r="Z328" s="10"/>
      <c r="AA328" s="10" t="str">
        <f>IF('Intragroup liabilities'!Q322="GF2","Grandfathered T2",IF('Intragroup liabilities'!Q322="CET1","CET1","No"))</f>
        <v>No</v>
      </c>
      <c r="AB328" s="10">
        <f>IF('Intragroup liabilities'!R322="",0,'Intragroup liabilities'!R322)</f>
        <v>0</v>
      </c>
      <c r="AC328"/>
    </row>
    <row r="329" spans="3:29" ht="35.25" thickBot="1" x14ac:dyDescent="0.5">
      <c r="C329" s="17">
        <f t="shared" ref="C329:C392" si="36">+IF(E329="","",999)</f>
        <v>999</v>
      </c>
      <c r="D329" s="18">
        <f t="shared" si="35"/>
        <v>322</v>
      </c>
      <c r="E329" s="10" t="str">
        <f>IF(AND(I329="SANTANDER TOTTA, SGPS, SA",'Intragroup liabilities'!F323="P_22"),"r0531 - o/w (part of) subordinated liabilities recognised as own funds",IF(AND(I329="Totta Seguros - Comp. Seg. Vida, SA.",'Intragroup liabilities'!F323="P_22"),"r0350 - Structured notes",IF(AND(AA329&lt;&gt;"No",'Intragroup liabilities'!F323="P_23"),"r0531 - o/w (part of) subordinated liabilities recognised as own funds",IF(AND(AA329="No",'Intragroup liabilities'!F323="P_23"),"r0120 - Secured liabilities - collateralized part (BRRD art. 44/2/b)",IF('Intragroup liabilities'!F323="C_31","r0511 - o/w capital instruments/share capital",IF('Intragroup liabilities'!F323="C_32","r0511 - o/w capital instruments/share capital",IF('Intragroup liabilities'!F323="C_33","r0512 - o/w instruments ranking pari passu with ordinary shares",IF(OR(ISNUMBER(SEARCH("ATLANTES",I329)),ISNUMBER(SEARCH("AZOR",I329)),ISNUMBER(SEARCH("HIPOTOTTA",I329)))=TRUE,"r0120 - Secured liabilities - collateralized part (BRRD art. 44/2/b)",IF(OR('Intragroup liabilities'!F323="P_27.1",'Intragroup liabilities'!F323="P_27.2",'Intragroup liabilities'!F323="P_24"),"r0390 - Non-financial liabilities",IF('Intragroup liabilities'!F323="P_30.1","r0170 - Employee liabilities (BRRD art. 44/2/g/i)",IF('Intragroup liabilities'!F323="P_30.3","r0390 - Non-financial liabilities",IF('Intragroup liabilities'!F323="C_36","r0511 - o/w capital instruments/share capital",IF(AND('Intragroup liabilities'!F323="P_20",IFERROR(VLOOKUP('Intragroup liabilities'!I323,'Auxiliar 210'!$B$18:$B$20,1,FALSE),0)&lt;&gt;0),"r0210 - Liabilities towards other entities of the resolution group (BRRD art. 44/2/h)",IF(AND('Intragroup liabilities'!F323="P_21",IFERROR(VLOOKUP('Intragroup liabilities'!I323,'Auxiliar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29" s="10" t="s">
        <v>153</v>
      </c>
      <c r="G329" s="10" t="str">
        <f t="shared" ref="G329:G392" si="37">IF(E329="r0110 - Covered deposits (BRRD art. 44/2/a)","Rank 14 - Ranking in insolvency (master scale)",IF(E329="r0120 - Secured liabilities - collateralized part (BRRD art. 44/2/b)","Rank 20 - Ranking in insolvency (master scale)",IF(E329="r0320 - Deposits, not covered and not preferential","Rank 12 - Ranking in insolvency (master scale)",IF(E329="r0370 - Subordinated liabilities (not recognised as own funds)","Rank 4 - Ranking in insolvency (master scale)",IF(OR(E329="r0511 - o/w capital instruments/share capital",E329="r0512 - o/w instruments ranking pari passu with ordinary shares"),"Rank 1 - Ranking in insolvency (master scale)",IF(E329="r0531 - o/w (part of) subordinated liabilities recognised as own funds","Rank 3 - Ranking in insolvency (master scale)",IF(E329="r0350 - Structured notes","Rank 9 - Ranking in insolvency (master scale)",IF(E329="r0390 - Non-financial liabilities","Rank 9 - Ranking in insolvency (master scale)",""))))))))</f>
        <v>Rank 20 - Ranking in insolvency (master scale)</v>
      </c>
      <c r="H329" s="10" t="s">
        <v>384</v>
      </c>
      <c r="I329" s="10" t="s">
        <v>30</v>
      </c>
      <c r="J329" s="10" t="s">
        <v>164</v>
      </c>
      <c r="K329" s="10" t="s">
        <v>155</v>
      </c>
      <c r="L329" s="10" t="str">
        <f t="shared" ref="L329:L392" si="38">IF(OR(I329="SANTANDER TOTTA, SGPS, SA",I329="BANCO SANTANDER TOTTA SA"),"Parent","Sister")</f>
        <v>Sister</v>
      </c>
      <c r="M329" s="10" t="str">
        <f>IF(OR('Intragroup liabilities'!W323="x",'Intragroup liabilities'!W323="E"),"true","false")</f>
        <v>true</v>
      </c>
      <c r="N329" s="10" t="s">
        <v>470</v>
      </c>
      <c r="O329" s="10" t="s">
        <v>471</v>
      </c>
      <c r="P329" s="11">
        <v>548643.01</v>
      </c>
      <c r="Q329" s="11">
        <f>IF('Intragroup liabilities'!E323="",0,'Intragroup liabilities'!E323)</f>
        <v>1062.96</v>
      </c>
      <c r="R329" s="10" t="str">
        <f>+IF('Intragroup liabilities'!C323="EURO","Euro",IF('Intragroup liabilities'!C323="LIBRA INGLESA"," US Dollar",""))</f>
        <v>Euro</v>
      </c>
      <c r="S329" s="10" t="str">
        <f>IF(OR('Intragroup liabilities'!F323="P_20",'Intragroup liabilities'!F323="P_21"),'Intragroup liabilities'!M323,CONCATENATE(RIGHT('Intragroup liabilities'!T323,4),"-",LEFT(RIGHT('Intragroup liabilities'!T323,7),2),"-",LEFT('Intragroup liabilities'!T323,2)))</f>
        <v>--</v>
      </c>
      <c r="T329" s="20" t="str">
        <f t="shared" ref="T329:T392" si="39">IFERROR(IF(OR(E329="r0110 - Covered deposits (BRRD art. 44/2/a)",E329="r0120 - Secured liabilities - collateralized part (BRRD art. 44/2/b)",E329="r0320 - Deposits, not covered and not preferential"),WORKDAY(S329,1,"1/1/2021"),S329),"")</f>
        <v/>
      </c>
      <c r="U329" s="20" t="str">
        <f>IF(OR('Intragroup liabilities'!F323="P_20",'Intragroup liabilities'!F323="P_21"),'T 03.01'!T329,CONCATENATE(RIGHT('Intragroup liabilities'!U323,4),"-",LEFT(RIGHT('Intragroup liabilities'!U323,7),2),"-",LEFT('Intragroup liabilities'!U323,2)))</f>
        <v>--</v>
      </c>
      <c r="V329" s="10" t="str">
        <f t="shared" ref="V329:V392" si="40">IF(E329="r0120 - Secured liabilities - collateralized part (BRRD art. 44/2/b)","Secured","Unsecured")</f>
        <v>Secured</v>
      </c>
      <c r="W329" s="10">
        <v>0</v>
      </c>
      <c r="X329" s="10" t="s">
        <v>83</v>
      </c>
      <c r="Y329" s="10" t="str">
        <f t="shared" ref="Y329:Y392" si="41">IFERROR(IF(OR(E329="r0110 - Covered deposits (BRRD art. 44/2/a)",E329="r0120 - Secured liabilities - collateralized part (BRRD art. 44/2/b)",E329="r0320 - Deposits, not covered and not preferential"),"Non-structured/Vanilla","Structured"),"")</f>
        <v>Non-structured/Vanilla</v>
      </c>
      <c r="Z329" s="10"/>
      <c r="AA329" s="10" t="str">
        <f>IF('Intragroup liabilities'!Q323="GF2","Grandfathered T2",IF('Intragroup liabilities'!Q323="CET1","CET1","No"))</f>
        <v>No</v>
      </c>
      <c r="AB329" s="10">
        <f>IF('Intragroup liabilities'!R323="",0,'Intragroup liabilities'!R323)</f>
        <v>0</v>
      </c>
      <c r="AC329"/>
    </row>
    <row r="330" spans="3:29" ht="35.25" thickBot="1" x14ac:dyDescent="0.5">
      <c r="C330" s="17">
        <f t="shared" si="36"/>
        <v>999</v>
      </c>
      <c r="D330" s="18">
        <f t="shared" ref="D330:D393" si="42">IF(E330="","",D329+1)</f>
        <v>323</v>
      </c>
      <c r="E330" s="10" t="str">
        <f>IF(AND(I330="SANTANDER TOTTA, SGPS, SA",'Intragroup liabilities'!F324="P_22"),"r0531 - o/w (part of) subordinated liabilities recognised as own funds",IF(AND(I330="Totta Seguros - Comp. Seg. Vida, SA.",'Intragroup liabilities'!F324="P_22"),"r0350 - Structured notes",IF(AND(AA330&lt;&gt;"No",'Intragroup liabilities'!F324="P_23"),"r0531 - o/w (part of) subordinated liabilities recognised as own funds",IF(AND(AA330="No",'Intragroup liabilities'!F324="P_23"),"r0120 - Secured liabilities - collateralized part (BRRD art. 44/2/b)",IF('Intragroup liabilities'!F324="C_31","r0511 - o/w capital instruments/share capital",IF('Intragroup liabilities'!F324="C_32","r0511 - o/w capital instruments/share capital",IF('Intragroup liabilities'!F324="C_33","r0512 - o/w instruments ranking pari passu with ordinary shares",IF(OR(ISNUMBER(SEARCH("ATLANTES",I330)),ISNUMBER(SEARCH("AZOR",I330)),ISNUMBER(SEARCH("HIPOTOTTA",I330)))=TRUE,"r0120 - Secured liabilities - collateralized part (BRRD art. 44/2/b)",IF(OR('Intragroup liabilities'!F324="P_27.1",'Intragroup liabilities'!F324="P_27.2",'Intragroup liabilities'!F324="P_24"),"r0390 - Non-financial liabilities",IF('Intragroup liabilities'!F324="P_30.1","r0170 - Employee liabilities (BRRD art. 44/2/g/i)",IF('Intragroup liabilities'!F324="P_30.3","r0390 - Non-financial liabilities",IF('Intragroup liabilities'!F324="C_36","r0511 - o/w capital instruments/share capital",IF(AND('Intragroup liabilities'!F324="P_20",IFERROR(VLOOKUP('Intragroup liabilities'!I324,'Auxiliar 210'!$B$18:$B$20,1,FALSE),0)&lt;&gt;0),"r0210 - Liabilities towards other entities of the resolution group (BRRD art. 44/2/h)",IF(AND('Intragroup liabilities'!F324="P_21",IFERROR(VLOOKUP('Intragroup liabilities'!I324,'Auxiliar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0" s="10" t="s">
        <v>153</v>
      </c>
      <c r="G330" s="10" t="str">
        <f t="shared" si="37"/>
        <v>Rank 20 - Ranking in insolvency (master scale)</v>
      </c>
      <c r="H330" s="10" t="s">
        <v>1540</v>
      </c>
      <c r="I330" s="10" t="s">
        <v>30</v>
      </c>
      <c r="J330" s="10" t="s">
        <v>164</v>
      </c>
      <c r="K330" s="10" t="s">
        <v>155</v>
      </c>
      <c r="L330" s="10" t="str">
        <f t="shared" si="38"/>
        <v>Sister</v>
      </c>
      <c r="M330" s="10" t="str">
        <f>IF(OR('Intragroup liabilities'!W324="x",'Intragroup liabilities'!W324="E"),"true","false")</f>
        <v>true</v>
      </c>
      <c r="N330" s="10" t="s">
        <v>470</v>
      </c>
      <c r="O330" s="10" t="s">
        <v>471</v>
      </c>
      <c r="P330" s="11">
        <v>0</v>
      </c>
      <c r="Q330" s="11">
        <f>IF('Intragroup liabilities'!E324="",0,'Intragroup liabilities'!E324)</f>
        <v>0.04</v>
      </c>
      <c r="R330" s="10" t="str">
        <f>+IF('Intragroup liabilities'!C324="EURO","Euro",IF('Intragroup liabilities'!C324="LIBRA INGLESA"," US Dollar",""))</f>
        <v>Euro</v>
      </c>
      <c r="S330" s="10" t="str">
        <f>IF(OR('Intragroup liabilities'!F324="P_20",'Intragroup liabilities'!F324="P_21"),'Intragroup liabilities'!M324,CONCATENATE(RIGHT('Intragroup liabilities'!T324,4),"-",LEFT(RIGHT('Intragroup liabilities'!T324,7),2),"-",LEFT('Intragroup liabilities'!T324,2)))</f>
        <v>--</v>
      </c>
      <c r="T330" s="20" t="str">
        <f t="shared" si="39"/>
        <v/>
      </c>
      <c r="U330" s="20" t="str">
        <f>IF(OR('Intragroup liabilities'!F324="P_20",'Intragroup liabilities'!F324="P_21"),'T 03.01'!T330,CONCATENATE(RIGHT('Intragroup liabilities'!U324,4),"-",LEFT(RIGHT('Intragroup liabilities'!U324,7),2),"-",LEFT('Intragroup liabilities'!U324,2)))</f>
        <v>--</v>
      </c>
      <c r="V330" s="10" t="str">
        <f t="shared" si="40"/>
        <v>Secured</v>
      </c>
      <c r="W330" s="10">
        <v>0</v>
      </c>
      <c r="X330" s="10" t="s">
        <v>83</v>
      </c>
      <c r="Y330" s="10" t="str">
        <f t="shared" si="41"/>
        <v>Non-structured/Vanilla</v>
      </c>
      <c r="Z330" s="10"/>
      <c r="AA330" s="10" t="str">
        <f>IF('Intragroup liabilities'!Q324="GF2","Grandfathered T2",IF('Intragroup liabilities'!Q324="CET1","CET1","No"))</f>
        <v>No</v>
      </c>
      <c r="AB330" s="10">
        <f>IF('Intragroup liabilities'!R324="",0,'Intragroup liabilities'!R324)</f>
        <v>0</v>
      </c>
      <c r="AC330"/>
    </row>
    <row r="331" spans="3:29" ht="35.25" thickBot="1" x14ac:dyDescent="0.5">
      <c r="C331" s="17">
        <f t="shared" si="36"/>
        <v>999</v>
      </c>
      <c r="D331" s="18">
        <f t="shared" si="42"/>
        <v>324</v>
      </c>
      <c r="E331" s="10" t="str">
        <f>IF(AND(I331="SANTANDER TOTTA, SGPS, SA",'Intragroup liabilities'!F325="P_22"),"r0531 - o/w (part of) subordinated liabilities recognised as own funds",IF(AND(I331="Totta Seguros - Comp. Seg. Vida, SA.",'Intragroup liabilities'!F325="P_22"),"r0350 - Structured notes",IF(AND(AA331&lt;&gt;"No",'Intragroup liabilities'!F325="P_23"),"r0531 - o/w (part of) subordinated liabilities recognised as own funds",IF(AND(AA331="No",'Intragroup liabilities'!F325="P_23"),"r0120 - Secured liabilities - collateralized part (BRRD art. 44/2/b)",IF('Intragroup liabilities'!F325="C_31","r0511 - o/w capital instruments/share capital",IF('Intragroup liabilities'!F325="C_32","r0511 - o/w capital instruments/share capital",IF('Intragroup liabilities'!F325="C_33","r0512 - o/w instruments ranking pari passu with ordinary shares",IF(OR(ISNUMBER(SEARCH("ATLANTES",I331)),ISNUMBER(SEARCH("AZOR",I331)),ISNUMBER(SEARCH("HIPOTOTTA",I331)))=TRUE,"r0120 - Secured liabilities - collateralized part (BRRD art. 44/2/b)",IF(OR('Intragroup liabilities'!F325="P_27.1",'Intragroup liabilities'!F325="P_27.2",'Intragroup liabilities'!F325="P_24"),"r0390 - Non-financial liabilities",IF('Intragroup liabilities'!F325="P_30.1","r0170 - Employee liabilities (BRRD art. 44/2/g/i)",IF('Intragroup liabilities'!F325="P_30.3","r0390 - Non-financial liabilities",IF('Intragroup liabilities'!F325="C_36","r0511 - o/w capital instruments/share capital",IF(AND('Intragroup liabilities'!F325="P_20",IFERROR(VLOOKUP('Intragroup liabilities'!I325,'Auxiliar 210'!$B$18:$B$20,1,FALSE),0)&lt;&gt;0),"r0210 - Liabilities towards other entities of the resolution group (BRRD art. 44/2/h)",IF(AND('Intragroup liabilities'!F325="P_21",IFERROR(VLOOKUP('Intragroup liabilities'!I325,'Auxiliar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1" s="10" t="s">
        <v>153</v>
      </c>
      <c r="G331" s="10" t="str">
        <f t="shared" si="37"/>
        <v>Rank 20 - Ranking in insolvency (master scale)</v>
      </c>
      <c r="H331" s="10" t="s">
        <v>1415</v>
      </c>
      <c r="I331" s="10" t="s">
        <v>30</v>
      </c>
      <c r="J331" s="10" t="s">
        <v>164</v>
      </c>
      <c r="K331" s="10" t="s">
        <v>155</v>
      </c>
      <c r="L331" s="10" t="str">
        <f t="shared" si="38"/>
        <v>Sister</v>
      </c>
      <c r="M331" s="10" t="str">
        <f>IF(OR('Intragroup liabilities'!W325="x",'Intragroup liabilities'!W325="E"),"true","false")</f>
        <v>true</v>
      </c>
      <c r="N331" s="10" t="s">
        <v>470</v>
      </c>
      <c r="O331" s="10" t="s">
        <v>471</v>
      </c>
      <c r="P331" s="11">
        <v>53.16</v>
      </c>
      <c r="Q331" s="11">
        <f>IF('Intragroup liabilities'!E325="",0,'Intragroup liabilities'!E325)</f>
        <v>0</v>
      </c>
      <c r="R331" s="10" t="str">
        <f>+IF('Intragroup liabilities'!C325="EURO","Euro",IF('Intragroup liabilities'!C325="LIBRA INGLESA"," US Dollar",""))</f>
        <v>Euro</v>
      </c>
      <c r="S331" s="10" t="str">
        <f>IF(OR('Intragroup liabilities'!F325="P_20",'Intragroup liabilities'!F325="P_21"),'Intragroup liabilities'!M325,CONCATENATE(RIGHT('Intragroup liabilities'!T325,4),"-",LEFT(RIGHT('Intragroup liabilities'!T325,7),2),"-",LEFT('Intragroup liabilities'!T325,2)))</f>
        <v>--</v>
      </c>
      <c r="T331" s="20" t="str">
        <f t="shared" si="39"/>
        <v/>
      </c>
      <c r="U331" s="20" t="str">
        <f>IF(OR('Intragroup liabilities'!F325="P_20",'Intragroup liabilities'!F325="P_21"),'T 03.01'!T331,CONCATENATE(RIGHT('Intragroup liabilities'!U325,4),"-",LEFT(RIGHT('Intragroup liabilities'!U325,7),2),"-",LEFT('Intragroup liabilities'!U325,2)))</f>
        <v>--</v>
      </c>
      <c r="V331" s="10" t="str">
        <f t="shared" si="40"/>
        <v>Secured</v>
      </c>
      <c r="W331" s="10">
        <v>0</v>
      </c>
      <c r="X331" s="10" t="s">
        <v>83</v>
      </c>
      <c r="Y331" s="10" t="str">
        <f t="shared" si="41"/>
        <v>Non-structured/Vanilla</v>
      </c>
      <c r="Z331" s="10"/>
      <c r="AA331" s="10" t="str">
        <f>IF('Intragroup liabilities'!Q325="GF2","Grandfathered T2",IF('Intragroup liabilities'!Q325="CET1","CET1","No"))</f>
        <v>No</v>
      </c>
      <c r="AB331" s="10">
        <f>IF('Intragroup liabilities'!R325="",0,'Intragroup liabilities'!R325)</f>
        <v>0</v>
      </c>
      <c r="AC331"/>
    </row>
    <row r="332" spans="3:29" ht="35.25" thickBot="1" x14ac:dyDescent="0.5">
      <c r="C332" s="17">
        <f t="shared" si="36"/>
        <v>999</v>
      </c>
      <c r="D332" s="18">
        <f t="shared" si="42"/>
        <v>325</v>
      </c>
      <c r="E332" s="10" t="str">
        <f>IF(AND(I332="SANTANDER TOTTA, SGPS, SA",'Intragroup liabilities'!F326="P_22"),"r0531 - o/w (part of) subordinated liabilities recognised as own funds",IF(AND(I332="Totta Seguros - Comp. Seg. Vida, SA.",'Intragroup liabilities'!F326="P_22"),"r0350 - Structured notes",IF(AND(AA332&lt;&gt;"No",'Intragroup liabilities'!F326="P_23"),"r0531 - o/w (part of) subordinated liabilities recognised as own funds",IF(AND(AA332="No",'Intragroup liabilities'!F326="P_23"),"r0120 - Secured liabilities - collateralized part (BRRD art. 44/2/b)",IF('Intragroup liabilities'!F326="C_31","r0511 - o/w capital instruments/share capital",IF('Intragroup liabilities'!F326="C_32","r0511 - o/w capital instruments/share capital",IF('Intragroup liabilities'!F326="C_33","r0512 - o/w instruments ranking pari passu with ordinary shares",IF(OR(ISNUMBER(SEARCH("ATLANTES",I332)),ISNUMBER(SEARCH("AZOR",I332)),ISNUMBER(SEARCH("HIPOTOTTA",I332)))=TRUE,"r0120 - Secured liabilities - collateralized part (BRRD art. 44/2/b)",IF(OR('Intragroup liabilities'!F326="P_27.1",'Intragroup liabilities'!F326="P_27.2",'Intragroup liabilities'!F326="P_24"),"r0390 - Non-financial liabilities",IF('Intragroup liabilities'!F326="P_30.1","r0170 - Employee liabilities (BRRD art. 44/2/g/i)",IF('Intragroup liabilities'!F326="P_30.3","r0390 - Non-financial liabilities",IF('Intragroup liabilities'!F326="C_36","r0511 - o/w capital instruments/share capital",IF(AND('Intragroup liabilities'!F326="P_20",IFERROR(VLOOKUP('Intragroup liabilities'!I326,'Auxiliar 210'!$B$18:$B$20,1,FALSE),0)&lt;&gt;0),"r0210 - Liabilities towards other entities of the resolution group (BRRD art. 44/2/h)",IF(AND('Intragroup liabilities'!F326="P_21",IFERROR(VLOOKUP('Intragroup liabilities'!I326,'Auxiliar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2" s="10" t="s">
        <v>153</v>
      </c>
      <c r="G332" s="10" t="str">
        <f t="shared" si="37"/>
        <v>Rank 20 - Ranking in insolvency (master scale)</v>
      </c>
      <c r="H332" s="10" t="s">
        <v>1541</v>
      </c>
      <c r="I332" s="10" t="s">
        <v>30</v>
      </c>
      <c r="J332" s="10" t="s">
        <v>164</v>
      </c>
      <c r="K332" s="10" t="s">
        <v>155</v>
      </c>
      <c r="L332" s="10" t="str">
        <f t="shared" si="38"/>
        <v>Sister</v>
      </c>
      <c r="M332" s="10" t="str">
        <f>IF(OR('Intragroup liabilities'!W326="x",'Intragroup liabilities'!W326="E"),"true","false")</f>
        <v>true</v>
      </c>
      <c r="N332" s="10" t="s">
        <v>470</v>
      </c>
      <c r="O332" s="10" t="s">
        <v>471</v>
      </c>
      <c r="P332" s="11">
        <v>0</v>
      </c>
      <c r="Q332" s="11">
        <f>IF('Intragroup liabilities'!E326="",0,'Intragroup liabilities'!E326)</f>
        <v>2.89</v>
      </c>
      <c r="R332" s="10" t="str">
        <f>+IF('Intragroup liabilities'!C326="EURO","Euro",IF('Intragroup liabilities'!C326="LIBRA INGLESA"," US Dollar",""))</f>
        <v>Euro</v>
      </c>
      <c r="S332" s="10" t="str">
        <f>IF(OR('Intragroup liabilities'!F326="P_20",'Intragroup liabilities'!F326="P_21"),'Intragroup liabilities'!M326,CONCATENATE(RIGHT('Intragroup liabilities'!T326,4),"-",LEFT(RIGHT('Intragroup liabilities'!T326,7),2),"-",LEFT('Intragroup liabilities'!T326,2)))</f>
        <v>--</v>
      </c>
      <c r="T332" s="20" t="str">
        <f t="shared" si="39"/>
        <v/>
      </c>
      <c r="U332" s="20" t="str">
        <f>IF(OR('Intragroup liabilities'!F326="P_20",'Intragroup liabilities'!F326="P_21"),'T 03.01'!T332,CONCATENATE(RIGHT('Intragroup liabilities'!U326,4),"-",LEFT(RIGHT('Intragroup liabilities'!U326,7),2),"-",LEFT('Intragroup liabilities'!U326,2)))</f>
        <v>--</v>
      </c>
      <c r="V332" s="10" t="str">
        <f t="shared" si="40"/>
        <v>Secured</v>
      </c>
      <c r="W332" s="10">
        <v>0</v>
      </c>
      <c r="X332" s="10" t="s">
        <v>83</v>
      </c>
      <c r="Y332" s="10" t="str">
        <f t="shared" si="41"/>
        <v>Non-structured/Vanilla</v>
      </c>
      <c r="Z332" s="10"/>
      <c r="AA332" s="10" t="str">
        <f>IF('Intragroup liabilities'!Q326="GF2","Grandfathered T2",IF('Intragroup liabilities'!Q326="CET1","CET1","No"))</f>
        <v>No</v>
      </c>
      <c r="AB332" s="10">
        <f>IF('Intragroup liabilities'!R326="",0,'Intragroup liabilities'!R326)</f>
        <v>0</v>
      </c>
      <c r="AC332"/>
    </row>
    <row r="333" spans="3:29" ht="35.25" thickBot="1" x14ac:dyDescent="0.5">
      <c r="C333" s="17">
        <f t="shared" si="36"/>
        <v>999</v>
      </c>
      <c r="D333" s="18">
        <f t="shared" si="42"/>
        <v>326</v>
      </c>
      <c r="E333" s="10" t="str">
        <f>IF(AND(I333="SANTANDER TOTTA, SGPS, SA",'Intragroup liabilities'!F327="P_22"),"r0531 - o/w (part of) subordinated liabilities recognised as own funds",IF(AND(I333="Totta Seguros - Comp. Seg. Vida, SA.",'Intragroup liabilities'!F327="P_22"),"r0350 - Structured notes",IF(AND(AA333&lt;&gt;"No",'Intragroup liabilities'!F327="P_23"),"r0531 - o/w (part of) subordinated liabilities recognised as own funds",IF(AND(AA333="No",'Intragroup liabilities'!F327="P_23"),"r0120 - Secured liabilities - collateralized part (BRRD art. 44/2/b)",IF('Intragroup liabilities'!F327="C_31","r0511 - o/w capital instruments/share capital",IF('Intragroup liabilities'!F327="C_32","r0511 - o/w capital instruments/share capital",IF('Intragroup liabilities'!F327="C_33","r0512 - o/w instruments ranking pari passu with ordinary shares",IF(OR(ISNUMBER(SEARCH("ATLANTES",I333)),ISNUMBER(SEARCH("AZOR",I333)),ISNUMBER(SEARCH("HIPOTOTTA",I333)))=TRUE,"r0120 - Secured liabilities - collateralized part (BRRD art. 44/2/b)",IF(OR('Intragroup liabilities'!F327="P_27.1",'Intragroup liabilities'!F327="P_27.2",'Intragroup liabilities'!F327="P_24"),"r0390 - Non-financial liabilities",IF('Intragroup liabilities'!F327="P_30.1","r0170 - Employee liabilities (BRRD art. 44/2/g/i)",IF('Intragroup liabilities'!F327="P_30.3","r0390 - Non-financial liabilities",IF('Intragroup liabilities'!F327="C_36","r0511 - o/w capital instruments/share capital",IF(AND('Intragroup liabilities'!F327="P_20",IFERROR(VLOOKUP('Intragroup liabilities'!I327,'Auxiliar 210'!$B$18:$B$20,1,FALSE),0)&lt;&gt;0),"r0210 - Liabilities towards other entities of the resolution group (BRRD art. 44/2/h)",IF(AND('Intragroup liabilities'!F327="P_21",IFERROR(VLOOKUP('Intragroup liabilities'!I327,'Auxiliar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3" s="10" t="s">
        <v>153</v>
      </c>
      <c r="G333" s="10" t="str">
        <f t="shared" si="37"/>
        <v>Rank 20 - Ranking in insolvency (master scale)</v>
      </c>
      <c r="H333" s="10" t="s">
        <v>1463</v>
      </c>
      <c r="I333" s="10" t="s">
        <v>30</v>
      </c>
      <c r="J333" s="10" t="s">
        <v>164</v>
      </c>
      <c r="K333" s="10" t="s">
        <v>155</v>
      </c>
      <c r="L333" s="10" t="str">
        <f t="shared" si="38"/>
        <v>Sister</v>
      </c>
      <c r="M333" s="10" t="str">
        <f>IF(OR('Intragroup liabilities'!W327="x",'Intragroup liabilities'!W327="E"),"true","false")</f>
        <v>true</v>
      </c>
      <c r="N333" s="10" t="s">
        <v>470</v>
      </c>
      <c r="O333" s="10" t="s">
        <v>471</v>
      </c>
      <c r="P333" s="11">
        <v>17.690000000000001</v>
      </c>
      <c r="Q333" s="11">
        <f>IF('Intragroup liabilities'!E327="",0,'Intragroup liabilities'!E327)</f>
        <v>0</v>
      </c>
      <c r="R333" s="10" t="str">
        <f>+IF('Intragroup liabilities'!C327="EURO","Euro",IF('Intragroup liabilities'!C327="LIBRA INGLESA"," US Dollar",""))</f>
        <v>Euro</v>
      </c>
      <c r="S333" s="10" t="str">
        <f>IF(OR('Intragroup liabilities'!F327="P_20",'Intragroup liabilities'!F327="P_21"),'Intragroup liabilities'!M327,CONCATENATE(RIGHT('Intragroup liabilities'!T327,4),"-",LEFT(RIGHT('Intragroup liabilities'!T327,7),2),"-",LEFT('Intragroup liabilities'!T327,2)))</f>
        <v>--</v>
      </c>
      <c r="T333" s="20" t="str">
        <f t="shared" si="39"/>
        <v/>
      </c>
      <c r="U333" s="20" t="str">
        <f>IF(OR('Intragroup liabilities'!F327="P_20",'Intragroup liabilities'!F327="P_21"),'T 03.01'!T333,CONCATENATE(RIGHT('Intragroup liabilities'!U327,4),"-",LEFT(RIGHT('Intragroup liabilities'!U327,7),2),"-",LEFT('Intragroup liabilities'!U327,2)))</f>
        <v>--</v>
      </c>
      <c r="V333" s="10" t="str">
        <f t="shared" si="40"/>
        <v>Secured</v>
      </c>
      <c r="W333" s="10">
        <v>0</v>
      </c>
      <c r="X333" s="10" t="s">
        <v>83</v>
      </c>
      <c r="Y333" s="10" t="str">
        <f t="shared" si="41"/>
        <v>Non-structured/Vanilla</v>
      </c>
      <c r="Z333" s="10"/>
      <c r="AA333" s="10" t="str">
        <f>IF('Intragroup liabilities'!Q327="GF2","Grandfathered T2",IF('Intragroup liabilities'!Q327="CET1","CET1","No"))</f>
        <v>No</v>
      </c>
      <c r="AB333" s="10">
        <f>IF('Intragroup liabilities'!R327="",0,'Intragroup liabilities'!R327)</f>
        <v>0</v>
      </c>
      <c r="AC333"/>
    </row>
    <row r="334" spans="3:29" ht="35.25" thickBot="1" x14ac:dyDescent="0.5">
      <c r="C334" s="17">
        <f t="shared" si="36"/>
        <v>999</v>
      </c>
      <c r="D334" s="18">
        <f t="shared" si="42"/>
        <v>327</v>
      </c>
      <c r="E334" s="10" t="str">
        <f>IF(AND(I334="SANTANDER TOTTA, SGPS, SA",'Intragroup liabilities'!F328="P_22"),"r0531 - o/w (part of) subordinated liabilities recognised as own funds",IF(AND(I334="Totta Seguros - Comp. Seg. Vida, SA.",'Intragroup liabilities'!F328="P_22"),"r0350 - Structured notes",IF(AND(AA334&lt;&gt;"No",'Intragroup liabilities'!F328="P_23"),"r0531 - o/w (part of) subordinated liabilities recognised as own funds",IF(AND(AA334="No",'Intragroup liabilities'!F328="P_23"),"r0120 - Secured liabilities - collateralized part (BRRD art. 44/2/b)",IF('Intragroup liabilities'!F328="C_31","r0511 - o/w capital instruments/share capital",IF('Intragroup liabilities'!F328="C_32","r0511 - o/w capital instruments/share capital",IF('Intragroup liabilities'!F328="C_33","r0512 - o/w instruments ranking pari passu with ordinary shares",IF(OR(ISNUMBER(SEARCH("ATLANTES",I334)),ISNUMBER(SEARCH("AZOR",I334)),ISNUMBER(SEARCH("HIPOTOTTA",I334)))=TRUE,"r0120 - Secured liabilities - collateralized part (BRRD art. 44/2/b)",IF(OR('Intragroup liabilities'!F328="P_27.1",'Intragroup liabilities'!F328="P_27.2",'Intragroup liabilities'!F328="P_24"),"r0390 - Non-financial liabilities",IF('Intragroup liabilities'!F328="P_30.1","r0170 - Employee liabilities (BRRD art. 44/2/g/i)",IF('Intragroup liabilities'!F328="P_30.3","r0390 - Non-financial liabilities",IF('Intragroup liabilities'!F328="C_36","r0511 - o/w capital instruments/share capital",IF(AND('Intragroup liabilities'!F328="P_20",IFERROR(VLOOKUP('Intragroup liabilities'!I328,'Auxiliar 210'!$B$18:$B$20,1,FALSE),0)&lt;&gt;0),"r0210 - Liabilities towards other entities of the resolution group (BRRD art. 44/2/h)",IF(AND('Intragroup liabilities'!F328="P_21",IFERROR(VLOOKUP('Intragroup liabilities'!I328,'Auxiliar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4" s="10" t="s">
        <v>153</v>
      </c>
      <c r="G334" s="10" t="str">
        <f t="shared" si="37"/>
        <v>Rank 20 - Ranking in insolvency (master scale)</v>
      </c>
      <c r="H334" s="10" t="s">
        <v>286</v>
      </c>
      <c r="I334" s="10" t="s">
        <v>74</v>
      </c>
      <c r="J334" s="10" t="s">
        <v>170</v>
      </c>
      <c r="K334" s="10" t="s">
        <v>155</v>
      </c>
      <c r="L334" s="10" t="str">
        <f t="shared" si="38"/>
        <v>Sister</v>
      </c>
      <c r="M334" s="10" t="str">
        <f>IF(OR('Intragroup liabilities'!W328="x",'Intragroup liabilities'!W328="E"),"true","false")</f>
        <v>true</v>
      </c>
      <c r="N334" s="10" t="s">
        <v>470</v>
      </c>
      <c r="O334" s="10" t="s">
        <v>471</v>
      </c>
      <c r="P334" s="11">
        <v>364.3</v>
      </c>
      <c r="Q334" s="11">
        <f>IF('Intragroup liabilities'!E328="",0,'Intragroup liabilities'!E328)</f>
        <v>0.26</v>
      </c>
      <c r="R334" s="10" t="str">
        <f>+IF('Intragroup liabilities'!C328="EURO","Euro",IF('Intragroup liabilities'!C328="LIBRA INGLESA"," US Dollar",""))</f>
        <v>Euro</v>
      </c>
      <c r="S334" s="10" t="str">
        <f>IF(OR('Intragroup liabilities'!F328="P_20",'Intragroup liabilities'!F328="P_21"),'Intragroup liabilities'!M328,CONCATENATE(RIGHT('Intragroup liabilities'!T328,4),"-",LEFT(RIGHT('Intragroup liabilities'!T328,7),2),"-",LEFT('Intragroup liabilities'!T328,2)))</f>
        <v>--</v>
      </c>
      <c r="T334" s="20" t="str">
        <f t="shared" si="39"/>
        <v/>
      </c>
      <c r="U334" s="20" t="str">
        <f>IF(OR('Intragroup liabilities'!F328="P_20",'Intragroup liabilities'!F328="P_21"),'T 03.01'!T334,CONCATENATE(RIGHT('Intragroup liabilities'!U328,4),"-",LEFT(RIGHT('Intragroup liabilities'!U328,7),2),"-",LEFT('Intragroup liabilities'!U328,2)))</f>
        <v>--</v>
      </c>
      <c r="V334" s="10" t="str">
        <f t="shared" si="40"/>
        <v>Secured</v>
      </c>
      <c r="W334" s="10">
        <v>0</v>
      </c>
      <c r="X334" s="10" t="s">
        <v>83</v>
      </c>
      <c r="Y334" s="10" t="str">
        <f t="shared" si="41"/>
        <v>Non-structured/Vanilla</v>
      </c>
      <c r="Z334" s="10"/>
      <c r="AA334" s="10" t="str">
        <f>IF('Intragroup liabilities'!Q328="GF2","Grandfathered T2",IF('Intragroup liabilities'!Q328="CET1","CET1","No"))</f>
        <v>No</v>
      </c>
      <c r="AB334" s="10">
        <f>IF('Intragroup liabilities'!R328="",0,'Intragroup liabilities'!R328)</f>
        <v>0</v>
      </c>
      <c r="AC334"/>
    </row>
    <row r="335" spans="3:29" ht="35.25" thickBot="1" x14ac:dyDescent="0.5">
      <c r="C335" s="17">
        <f t="shared" si="36"/>
        <v>999</v>
      </c>
      <c r="D335" s="18">
        <f t="shared" si="42"/>
        <v>328</v>
      </c>
      <c r="E335" s="10" t="str">
        <f>IF(AND(I335="SANTANDER TOTTA, SGPS, SA",'Intragroup liabilities'!F329="P_22"),"r0531 - o/w (part of) subordinated liabilities recognised as own funds",IF(AND(I335="Totta Seguros - Comp. Seg. Vida, SA.",'Intragroup liabilities'!F329="P_22"),"r0350 - Structured notes",IF(AND(AA335&lt;&gt;"No",'Intragroup liabilities'!F329="P_23"),"r0531 - o/w (part of) subordinated liabilities recognised as own funds",IF(AND(AA335="No",'Intragroup liabilities'!F329="P_23"),"r0120 - Secured liabilities - collateralized part (BRRD art. 44/2/b)",IF('Intragroup liabilities'!F329="C_31","r0511 - o/w capital instruments/share capital",IF('Intragroup liabilities'!F329="C_32","r0511 - o/w capital instruments/share capital",IF('Intragroup liabilities'!F329="C_33","r0512 - o/w instruments ranking pari passu with ordinary shares",IF(OR(ISNUMBER(SEARCH("ATLANTES",I335)),ISNUMBER(SEARCH("AZOR",I335)),ISNUMBER(SEARCH("HIPOTOTTA",I335)))=TRUE,"r0120 - Secured liabilities - collateralized part (BRRD art. 44/2/b)",IF(OR('Intragroup liabilities'!F329="P_27.1",'Intragroup liabilities'!F329="P_27.2",'Intragroup liabilities'!F329="P_24"),"r0390 - Non-financial liabilities",IF('Intragroup liabilities'!F329="P_30.1","r0170 - Employee liabilities (BRRD art. 44/2/g/i)",IF('Intragroup liabilities'!F329="P_30.3","r0390 - Non-financial liabilities",IF('Intragroup liabilities'!F329="C_36","r0511 - o/w capital instruments/share capital",IF(AND('Intragroup liabilities'!F329="P_20",IFERROR(VLOOKUP('Intragroup liabilities'!I329,'Auxiliar 210'!$B$18:$B$20,1,FALSE),0)&lt;&gt;0),"r0210 - Liabilities towards other entities of the resolution group (BRRD art. 44/2/h)",IF(AND('Intragroup liabilities'!F329="P_21",IFERROR(VLOOKUP('Intragroup liabilities'!I329,'Auxiliar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5" s="10" t="s">
        <v>153</v>
      </c>
      <c r="G335" s="10" t="str">
        <f t="shared" si="37"/>
        <v>Rank 20 - Ranking in insolvency (master scale)</v>
      </c>
      <c r="H335" s="10" t="s">
        <v>1423</v>
      </c>
      <c r="I335" s="10" t="s">
        <v>30</v>
      </c>
      <c r="J335" s="10" t="s">
        <v>164</v>
      </c>
      <c r="K335" s="10" t="s">
        <v>155</v>
      </c>
      <c r="L335" s="10" t="str">
        <f t="shared" si="38"/>
        <v>Sister</v>
      </c>
      <c r="M335" s="10" t="str">
        <f>IF(OR('Intragroup liabilities'!W329="x",'Intragroup liabilities'!W329="E"),"true","false")</f>
        <v>true</v>
      </c>
      <c r="N335" s="10" t="s">
        <v>470</v>
      </c>
      <c r="O335" s="10" t="s">
        <v>471</v>
      </c>
      <c r="P335" s="11">
        <v>11.46</v>
      </c>
      <c r="Q335" s="11">
        <f>IF('Intragroup liabilities'!E329="",0,'Intragroup liabilities'!E329)</f>
        <v>0</v>
      </c>
      <c r="R335" s="10" t="str">
        <f>+IF('Intragroup liabilities'!C329="EURO","Euro",IF('Intragroup liabilities'!C329="LIBRA INGLESA"," US Dollar",""))</f>
        <v>Euro</v>
      </c>
      <c r="S335" s="10" t="str">
        <f>IF(OR('Intragroup liabilities'!F329="P_20",'Intragroup liabilities'!F329="P_21"),'Intragroup liabilities'!M329,CONCATENATE(RIGHT('Intragroup liabilities'!T329,4),"-",LEFT(RIGHT('Intragroup liabilities'!T329,7),2),"-",LEFT('Intragroup liabilities'!T329,2)))</f>
        <v>--</v>
      </c>
      <c r="T335" s="20" t="str">
        <f t="shared" si="39"/>
        <v/>
      </c>
      <c r="U335" s="20" t="str">
        <f>IF(OR('Intragroup liabilities'!F329="P_20",'Intragroup liabilities'!F329="P_21"),'T 03.01'!T335,CONCATENATE(RIGHT('Intragroup liabilities'!U329,4),"-",LEFT(RIGHT('Intragroup liabilities'!U329,7),2),"-",LEFT('Intragroup liabilities'!U329,2)))</f>
        <v>--</v>
      </c>
      <c r="V335" s="10" t="str">
        <f t="shared" si="40"/>
        <v>Secured</v>
      </c>
      <c r="W335" s="10">
        <v>0</v>
      </c>
      <c r="X335" s="10" t="s">
        <v>83</v>
      </c>
      <c r="Y335" s="10" t="str">
        <f t="shared" si="41"/>
        <v>Non-structured/Vanilla</v>
      </c>
      <c r="Z335" s="10"/>
      <c r="AA335" s="10" t="str">
        <f>IF('Intragroup liabilities'!Q329="GF2","Grandfathered T2",IF('Intragroup liabilities'!Q329="CET1","CET1","No"))</f>
        <v>No</v>
      </c>
      <c r="AB335" s="10">
        <f>IF('Intragroup liabilities'!R329="",0,'Intragroup liabilities'!R329)</f>
        <v>0</v>
      </c>
      <c r="AC335"/>
    </row>
    <row r="336" spans="3:29" ht="35.25" thickBot="1" x14ac:dyDescent="0.5">
      <c r="C336" s="17">
        <f t="shared" si="36"/>
        <v>999</v>
      </c>
      <c r="D336" s="18">
        <f t="shared" si="42"/>
        <v>329</v>
      </c>
      <c r="E336" s="10" t="str">
        <f>IF(AND(I336="SANTANDER TOTTA, SGPS, SA",'Intragroup liabilities'!F330="P_22"),"r0531 - o/w (part of) subordinated liabilities recognised as own funds",IF(AND(I336="Totta Seguros - Comp. Seg. Vida, SA.",'Intragroup liabilities'!F330="P_22"),"r0350 - Structured notes",IF(AND(AA336&lt;&gt;"No",'Intragroup liabilities'!F330="P_23"),"r0531 - o/w (part of) subordinated liabilities recognised as own funds",IF(AND(AA336="No",'Intragroup liabilities'!F330="P_23"),"r0120 - Secured liabilities - collateralized part (BRRD art. 44/2/b)",IF('Intragroup liabilities'!F330="C_31","r0511 - o/w capital instruments/share capital",IF('Intragroup liabilities'!F330="C_32","r0511 - o/w capital instruments/share capital",IF('Intragroup liabilities'!F330="C_33","r0512 - o/w instruments ranking pari passu with ordinary shares",IF(OR(ISNUMBER(SEARCH("ATLANTES",I336)),ISNUMBER(SEARCH("AZOR",I336)),ISNUMBER(SEARCH("HIPOTOTTA",I336)))=TRUE,"r0120 - Secured liabilities - collateralized part (BRRD art. 44/2/b)",IF(OR('Intragroup liabilities'!F330="P_27.1",'Intragroup liabilities'!F330="P_27.2",'Intragroup liabilities'!F330="P_24"),"r0390 - Non-financial liabilities",IF('Intragroup liabilities'!F330="P_30.1","r0170 - Employee liabilities (BRRD art. 44/2/g/i)",IF('Intragroup liabilities'!F330="P_30.3","r0390 - Non-financial liabilities",IF('Intragroup liabilities'!F330="C_36","r0511 - o/w capital instruments/share capital",IF(AND('Intragroup liabilities'!F330="P_20",IFERROR(VLOOKUP('Intragroup liabilities'!I330,'Auxiliar 210'!$B$18:$B$20,1,FALSE),0)&lt;&gt;0),"r0210 - Liabilities towards other entities of the resolution group (BRRD art. 44/2/h)",IF(AND('Intragroup liabilities'!F330="P_21",IFERROR(VLOOKUP('Intragroup liabilities'!I330,'Auxiliar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6" s="10" t="s">
        <v>153</v>
      </c>
      <c r="G336" s="10" t="str">
        <f t="shared" si="37"/>
        <v>Rank 20 - Ranking in insolvency (master scale)</v>
      </c>
      <c r="H336" s="10" t="s">
        <v>196</v>
      </c>
      <c r="I336" s="10" t="s">
        <v>30</v>
      </c>
      <c r="J336" s="10" t="s">
        <v>164</v>
      </c>
      <c r="K336" s="10" t="s">
        <v>155</v>
      </c>
      <c r="L336" s="10" t="str">
        <f t="shared" si="38"/>
        <v>Sister</v>
      </c>
      <c r="M336" s="10" t="str">
        <f>IF(OR('Intragroup liabilities'!W330="x",'Intragroup liabilities'!W330="E"),"true","false")</f>
        <v>true</v>
      </c>
      <c r="N336" s="10" t="s">
        <v>470</v>
      </c>
      <c r="O336" s="10" t="s">
        <v>471</v>
      </c>
      <c r="P336" s="11">
        <v>1727922.89</v>
      </c>
      <c r="Q336" s="11">
        <f>IF('Intragroup liabilities'!E330="",0,'Intragroup liabilities'!E330)</f>
        <v>2582.38</v>
      </c>
      <c r="R336" s="10" t="str">
        <f>+IF('Intragroup liabilities'!C330="EURO","Euro",IF('Intragroup liabilities'!C330="LIBRA INGLESA"," US Dollar",""))</f>
        <v>Euro</v>
      </c>
      <c r="S336" s="10" t="str">
        <f>IF(OR('Intragroup liabilities'!F330="P_20",'Intragroup liabilities'!F330="P_21"),'Intragroup liabilities'!M330,CONCATENATE(RIGHT('Intragroup liabilities'!T330,4),"-",LEFT(RIGHT('Intragroup liabilities'!T330,7),2),"-",LEFT('Intragroup liabilities'!T330,2)))</f>
        <v>--</v>
      </c>
      <c r="T336" s="20" t="str">
        <f t="shared" si="39"/>
        <v/>
      </c>
      <c r="U336" s="20" t="str">
        <f>IF(OR('Intragroup liabilities'!F330="P_20",'Intragroup liabilities'!F330="P_21"),'T 03.01'!T336,CONCATENATE(RIGHT('Intragroup liabilities'!U330,4),"-",LEFT(RIGHT('Intragroup liabilities'!U330,7),2),"-",LEFT('Intragroup liabilities'!U330,2)))</f>
        <v>--</v>
      </c>
      <c r="V336" s="10" t="str">
        <f t="shared" si="40"/>
        <v>Secured</v>
      </c>
      <c r="W336" s="10">
        <v>0</v>
      </c>
      <c r="X336" s="10" t="s">
        <v>83</v>
      </c>
      <c r="Y336" s="10" t="str">
        <f t="shared" si="41"/>
        <v>Non-structured/Vanilla</v>
      </c>
      <c r="Z336" s="10"/>
      <c r="AA336" s="10" t="str">
        <f>IF('Intragroup liabilities'!Q330="GF2","Grandfathered T2",IF('Intragroup liabilities'!Q330="CET1","CET1","No"))</f>
        <v>No</v>
      </c>
      <c r="AB336" s="10">
        <f>IF('Intragroup liabilities'!R330="",0,'Intragroup liabilities'!R330)</f>
        <v>0</v>
      </c>
      <c r="AC336"/>
    </row>
    <row r="337" spans="3:29" ht="35.25" thickBot="1" x14ac:dyDescent="0.5">
      <c r="C337" s="17">
        <f t="shared" si="36"/>
        <v>999</v>
      </c>
      <c r="D337" s="18">
        <f t="shared" si="42"/>
        <v>330</v>
      </c>
      <c r="E337" s="10" t="str">
        <f>IF(AND(I337="SANTANDER TOTTA, SGPS, SA",'Intragroup liabilities'!F331="P_22"),"r0531 - o/w (part of) subordinated liabilities recognised as own funds",IF(AND(I337="Totta Seguros - Comp. Seg. Vida, SA.",'Intragroup liabilities'!F331="P_22"),"r0350 - Structured notes",IF(AND(AA337&lt;&gt;"No",'Intragroup liabilities'!F331="P_23"),"r0531 - o/w (part of) subordinated liabilities recognised as own funds",IF(AND(AA337="No",'Intragroup liabilities'!F331="P_23"),"r0120 - Secured liabilities - collateralized part (BRRD art. 44/2/b)",IF('Intragroup liabilities'!F331="C_31","r0511 - o/w capital instruments/share capital",IF('Intragroup liabilities'!F331="C_32","r0511 - o/w capital instruments/share capital",IF('Intragroup liabilities'!F331="C_33","r0512 - o/w instruments ranking pari passu with ordinary shares",IF(OR(ISNUMBER(SEARCH("ATLANTES",I337)),ISNUMBER(SEARCH("AZOR",I337)),ISNUMBER(SEARCH("HIPOTOTTA",I337)))=TRUE,"r0120 - Secured liabilities - collateralized part (BRRD art. 44/2/b)",IF(OR('Intragroup liabilities'!F331="P_27.1",'Intragroup liabilities'!F331="P_27.2",'Intragroup liabilities'!F331="P_24"),"r0390 - Non-financial liabilities",IF('Intragroup liabilities'!F331="P_30.1","r0170 - Employee liabilities (BRRD art. 44/2/g/i)",IF('Intragroup liabilities'!F331="P_30.3","r0390 - Non-financial liabilities",IF('Intragroup liabilities'!F331="C_36","r0511 - o/w capital instruments/share capital",IF(AND('Intragroup liabilities'!F331="P_20",IFERROR(VLOOKUP('Intragroup liabilities'!I331,'Auxiliar 210'!$B$18:$B$20,1,FALSE),0)&lt;&gt;0),"r0210 - Liabilities towards other entities of the resolution group (BRRD art. 44/2/h)",IF(AND('Intragroup liabilities'!F331="P_21",IFERROR(VLOOKUP('Intragroup liabilities'!I331,'Auxiliar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7" s="10" t="s">
        <v>153</v>
      </c>
      <c r="G337" s="10" t="str">
        <f t="shared" si="37"/>
        <v>Rank 20 - Ranking in insolvency (master scale)</v>
      </c>
      <c r="H337" s="10" t="s">
        <v>1542</v>
      </c>
      <c r="I337" s="10" t="s">
        <v>30</v>
      </c>
      <c r="J337" s="10" t="s">
        <v>164</v>
      </c>
      <c r="K337" s="10" t="s">
        <v>155</v>
      </c>
      <c r="L337" s="10" t="str">
        <f t="shared" si="38"/>
        <v>Sister</v>
      </c>
      <c r="M337" s="10" t="str">
        <f>IF(OR('Intragroup liabilities'!W331="x",'Intragroup liabilities'!W331="E"),"true","false")</f>
        <v>true</v>
      </c>
      <c r="N337" s="10" t="s">
        <v>470</v>
      </c>
      <c r="O337" s="10" t="s">
        <v>471</v>
      </c>
      <c r="P337" s="11">
        <v>0</v>
      </c>
      <c r="Q337" s="11">
        <f>IF('Intragroup liabilities'!E331="",0,'Intragroup liabilities'!E331)</f>
        <v>0.96</v>
      </c>
      <c r="R337" s="10" t="str">
        <f>+IF('Intragroup liabilities'!C331="EURO","Euro",IF('Intragroup liabilities'!C331="LIBRA INGLESA"," US Dollar",""))</f>
        <v>Euro</v>
      </c>
      <c r="S337" s="10" t="str">
        <f>IF(OR('Intragroup liabilities'!F331="P_20",'Intragroup liabilities'!F331="P_21"),'Intragroup liabilities'!M331,CONCATENATE(RIGHT('Intragroup liabilities'!T331,4),"-",LEFT(RIGHT('Intragroup liabilities'!T331,7),2),"-",LEFT('Intragroup liabilities'!T331,2)))</f>
        <v>--</v>
      </c>
      <c r="T337" s="20" t="str">
        <f t="shared" si="39"/>
        <v/>
      </c>
      <c r="U337" s="20" t="str">
        <f>IF(OR('Intragroup liabilities'!F331="P_20",'Intragroup liabilities'!F331="P_21"),'T 03.01'!T337,CONCATENATE(RIGHT('Intragroup liabilities'!U331,4),"-",LEFT(RIGHT('Intragroup liabilities'!U331,7),2),"-",LEFT('Intragroup liabilities'!U331,2)))</f>
        <v>--</v>
      </c>
      <c r="V337" s="10" t="str">
        <f t="shared" si="40"/>
        <v>Secured</v>
      </c>
      <c r="W337" s="10">
        <v>0</v>
      </c>
      <c r="X337" s="10" t="s">
        <v>83</v>
      </c>
      <c r="Y337" s="10" t="str">
        <f t="shared" si="41"/>
        <v>Non-structured/Vanilla</v>
      </c>
      <c r="Z337" s="10"/>
      <c r="AA337" s="10" t="str">
        <f>IF('Intragroup liabilities'!Q331="GF2","Grandfathered T2",IF('Intragroup liabilities'!Q331="CET1","CET1","No"))</f>
        <v>No</v>
      </c>
      <c r="AB337" s="10">
        <f>IF('Intragroup liabilities'!R331="",0,'Intragroup liabilities'!R331)</f>
        <v>0</v>
      </c>
      <c r="AC337"/>
    </row>
    <row r="338" spans="3:29" ht="35.25" thickBot="1" x14ac:dyDescent="0.5">
      <c r="C338" s="17">
        <f t="shared" si="36"/>
        <v>999</v>
      </c>
      <c r="D338" s="18">
        <f t="shared" si="42"/>
        <v>331</v>
      </c>
      <c r="E338" s="10" t="str">
        <f>IF(AND(I338="SANTANDER TOTTA, SGPS, SA",'Intragroup liabilities'!F332="P_22"),"r0531 - o/w (part of) subordinated liabilities recognised as own funds",IF(AND(I338="Totta Seguros - Comp. Seg. Vida, SA.",'Intragroup liabilities'!F332="P_22"),"r0350 - Structured notes",IF(AND(AA338&lt;&gt;"No",'Intragroup liabilities'!F332="P_23"),"r0531 - o/w (part of) subordinated liabilities recognised as own funds",IF(AND(AA338="No",'Intragroup liabilities'!F332="P_23"),"r0120 - Secured liabilities - collateralized part (BRRD art. 44/2/b)",IF('Intragroup liabilities'!F332="C_31","r0511 - o/w capital instruments/share capital",IF('Intragroup liabilities'!F332="C_32","r0511 - o/w capital instruments/share capital",IF('Intragroup liabilities'!F332="C_33","r0512 - o/w instruments ranking pari passu with ordinary shares",IF(OR(ISNUMBER(SEARCH("ATLANTES",I338)),ISNUMBER(SEARCH("AZOR",I338)),ISNUMBER(SEARCH("HIPOTOTTA",I338)))=TRUE,"r0120 - Secured liabilities - collateralized part (BRRD art. 44/2/b)",IF(OR('Intragroup liabilities'!F332="P_27.1",'Intragroup liabilities'!F332="P_27.2",'Intragroup liabilities'!F332="P_24"),"r0390 - Non-financial liabilities",IF('Intragroup liabilities'!F332="P_30.1","r0170 - Employee liabilities (BRRD art. 44/2/g/i)",IF('Intragroup liabilities'!F332="P_30.3","r0390 - Non-financial liabilities",IF('Intragroup liabilities'!F332="C_36","r0511 - o/w capital instruments/share capital",IF(AND('Intragroup liabilities'!F332="P_20",IFERROR(VLOOKUP('Intragroup liabilities'!I332,'Auxiliar 210'!$B$18:$B$20,1,FALSE),0)&lt;&gt;0),"r0210 - Liabilities towards other entities of the resolution group (BRRD art. 44/2/h)",IF(AND('Intragroup liabilities'!F332="P_21",IFERROR(VLOOKUP('Intragroup liabilities'!I332,'Auxiliar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8" s="10" t="s">
        <v>153</v>
      </c>
      <c r="G338" s="10" t="str">
        <f t="shared" si="37"/>
        <v>Rank 20 - Ranking in insolvency (master scale)</v>
      </c>
      <c r="H338" s="10" t="s">
        <v>1543</v>
      </c>
      <c r="I338" s="10" t="s">
        <v>30</v>
      </c>
      <c r="J338" s="10" t="s">
        <v>164</v>
      </c>
      <c r="K338" s="10" t="s">
        <v>155</v>
      </c>
      <c r="L338" s="10" t="str">
        <f t="shared" si="38"/>
        <v>Sister</v>
      </c>
      <c r="M338" s="10" t="str">
        <f>IF(OR('Intragroup liabilities'!W332="x",'Intragroup liabilities'!W332="E"),"true","false")</f>
        <v>true</v>
      </c>
      <c r="N338" s="10" t="s">
        <v>470</v>
      </c>
      <c r="O338" s="10" t="s">
        <v>471</v>
      </c>
      <c r="P338" s="11">
        <v>0</v>
      </c>
      <c r="Q338" s="11">
        <f>IF('Intragroup liabilities'!E332="",0,'Intragroup liabilities'!E332)</f>
        <v>1.2</v>
      </c>
      <c r="R338" s="10" t="str">
        <f>+IF('Intragroup liabilities'!C332="EURO","Euro",IF('Intragroup liabilities'!C332="LIBRA INGLESA"," US Dollar",""))</f>
        <v>Euro</v>
      </c>
      <c r="S338" s="10" t="str">
        <f>IF(OR('Intragroup liabilities'!F332="P_20",'Intragroup liabilities'!F332="P_21"),'Intragroup liabilities'!M332,CONCATENATE(RIGHT('Intragroup liabilities'!T332,4),"-",LEFT(RIGHT('Intragroup liabilities'!T332,7),2),"-",LEFT('Intragroup liabilities'!T332,2)))</f>
        <v>--</v>
      </c>
      <c r="T338" s="20" t="str">
        <f t="shared" si="39"/>
        <v/>
      </c>
      <c r="U338" s="20" t="str">
        <f>IF(OR('Intragroup liabilities'!F332="P_20",'Intragroup liabilities'!F332="P_21"),'T 03.01'!T338,CONCATENATE(RIGHT('Intragroup liabilities'!U332,4),"-",LEFT(RIGHT('Intragroup liabilities'!U332,7),2),"-",LEFT('Intragroup liabilities'!U332,2)))</f>
        <v>--</v>
      </c>
      <c r="V338" s="10" t="str">
        <f t="shared" si="40"/>
        <v>Secured</v>
      </c>
      <c r="W338" s="10">
        <v>0</v>
      </c>
      <c r="X338" s="10" t="s">
        <v>83</v>
      </c>
      <c r="Y338" s="10" t="str">
        <f t="shared" si="41"/>
        <v>Non-structured/Vanilla</v>
      </c>
      <c r="Z338" s="10"/>
      <c r="AA338" s="10" t="str">
        <f>IF('Intragroup liabilities'!Q332="GF2","Grandfathered T2",IF('Intragroup liabilities'!Q332="CET1","CET1","No"))</f>
        <v>No</v>
      </c>
      <c r="AB338" s="10">
        <f>IF('Intragroup liabilities'!R332="",0,'Intragroup liabilities'!R332)</f>
        <v>0</v>
      </c>
      <c r="AC338"/>
    </row>
    <row r="339" spans="3:29" ht="35.25" thickBot="1" x14ac:dyDescent="0.5">
      <c r="C339" s="17">
        <f t="shared" si="36"/>
        <v>999</v>
      </c>
      <c r="D339" s="18">
        <f t="shared" si="42"/>
        <v>332</v>
      </c>
      <c r="E339" s="10" t="str">
        <f>IF(AND(I339="SANTANDER TOTTA, SGPS, SA",'Intragroup liabilities'!F333="P_22"),"r0531 - o/w (part of) subordinated liabilities recognised as own funds",IF(AND(I339="Totta Seguros - Comp. Seg. Vida, SA.",'Intragroup liabilities'!F333="P_22"),"r0350 - Structured notes",IF(AND(AA339&lt;&gt;"No",'Intragroup liabilities'!F333="P_23"),"r0531 - o/w (part of) subordinated liabilities recognised as own funds",IF(AND(AA339="No",'Intragroup liabilities'!F333="P_23"),"r0120 - Secured liabilities - collateralized part (BRRD art. 44/2/b)",IF('Intragroup liabilities'!F333="C_31","r0511 - o/w capital instruments/share capital",IF('Intragroup liabilities'!F333="C_32","r0511 - o/w capital instruments/share capital",IF('Intragroup liabilities'!F333="C_33","r0512 - o/w instruments ranking pari passu with ordinary shares",IF(OR(ISNUMBER(SEARCH("ATLANTES",I339)),ISNUMBER(SEARCH("AZOR",I339)),ISNUMBER(SEARCH("HIPOTOTTA",I339)))=TRUE,"r0120 - Secured liabilities - collateralized part (BRRD art. 44/2/b)",IF(OR('Intragroup liabilities'!F333="P_27.1",'Intragroup liabilities'!F333="P_27.2",'Intragroup liabilities'!F333="P_24"),"r0390 - Non-financial liabilities",IF('Intragroup liabilities'!F333="P_30.1","r0170 - Employee liabilities (BRRD art. 44/2/g/i)",IF('Intragroup liabilities'!F333="P_30.3","r0390 - Non-financial liabilities",IF('Intragroup liabilities'!F333="C_36","r0511 - o/w capital instruments/share capital",IF(AND('Intragroup liabilities'!F333="P_20",IFERROR(VLOOKUP('Intragroup liabilities'!I333,'Auxiliar 210'!$B$18:$B$20,1,FALSE),0)&lt;&gt;0),"r0210 - Liabilities towards other entities of the resolution group (BRRD art. 44/2/h)",IF(AND('Intragroup liabilities'!F333="P_21",IFERROR(VLOOKUP('Intragroup liabilities'!I333,'Auxiliar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39" s="10" t="s">
        <v>153</v>
      </c>
      <c r="G339" s="10" t="str">
        <f t="shared" si="37"/>
        <v>Rank 20 - Ranking in insolvency (master scale)</v>
      </c>
      <c r="H339" s="10" t="s">
        <v>182</v>
      </c>
      <c r="I339" s="10" t="s">
        <v>73</v>
      </c>
      <c r="J339" s="10" t="s">
        <v>167</v>
      </c>
      <c r="K339" s="10" t="s">
        <v>155</v>
      </c>
      <c r="L339" s="10" t="str">
        <f t="shared" si="38"/>
        <v>Sister</v>
      </c>
      <c r="M339" s="10" t="str">
        <f>IF(OR('Intragroup liabilities'!W333="x",'Intragroup liabilities'!W333="E"),"true","false")</f>
        <v>true</v>
      </c>
      <c r="N339" s="10" t="s">
        <v>470</v>
      </c>
      <c r="O339" s="10" t="s">
        <v>471</v>
      </c>
      <c r="P339" s="11">
        <v>113902.01</v>
      </c>
      <c r="Q339" s="11">
        <f>IF('Intragroup liabilities'!E333="",0,'Intragroup liabilities'!E333)</f>
        <v>190.74</v>
      </c>
      <c r="R339" s="10" t="str">
        <f>+IF('Intragroup liabilities'!C333="EURO","Euro",IF('Intragroup liabilities'!C333="LIBRA INGLESA"," US Dollar",""))</f>
        <v>Euro</v>
      </c>
      <c r="S339" s="10" t="str">
        <f>IF(OR('Intragroup liabilities'!F333="P_20",'Intragroup liabilities'!F333="P_21"),'Intragroup liabilities'!M333,CONCATENATE(RIGHT('Intragroup liabilities'!T333,4),"-",LEFT(RIGHT('Intragroup liabilities'!T333,7),2),"-",LEFT('Intragroup liabilities'!T333,2)))</f>
        <v>--</v>
      </c>
      <c r="T339" s="20" t="str">
        <f t="shared" si="39"/>
        <v/>
      </c>
      <c r="U339" s="20" t="str">
        <f>IF(OR('Intragroup liabilities'!F333="P_20",'Intragroup liabilities'!F333="P_21"),'T 03.01'!T339,CONCATENATE(RIGHT('Intragroup liabilities'!U333,4),"-",LEFT(RIGHT('Intragroup liabilities'!U333,7),2),"-",LEFT('Intragroup liabilities'!U333,2)))</f>
        <v>--</v>
      </c>
      <c r="V339" s="10" t="str">
        <f t="shared" si="40"/>
        <v>Secured</v>
      </c>
      <c r="W339" s="10">
        <v>0</v>
      </c>
      <c r="X339" s="10" t="s">
        <v>83</v>
      </c>
      <c r="Y339" s="10" t="str">
        <f t="shared" si="41"/>
        <v>Non-structured/Vanilla</v>
      </c>
      <c r="Z339" s="10"/>
      <c r="AA339" s="10" t="str">
        <f>IF('Intragroup liabilities'!Q333="GF2","Grandfathered T2",IF('Intragroup liabilities'!Q333="CET1","CET1","No"))</f>
        <v>No</v>
      </c>
      <c r="AB339" s="10">
        <f>IF('Intragroup liabilities'!R333="",0,'Intragroup liabilities'!R333)</f>
        <v>0</v>
      </c>
      <c r="AC339"/>
    </row>
    <row r="340" spans="3:29" ht="35.25" thickBot="1" x14ac:dyDescent="0.5">
      <c r="C340" s="17">
        <f t="shared" si="36"/>
        <v>999</v>
      </c>
      <c r="D340" s="18">
        <f t="shared" si="42"/>
        <v>333</v>
      </c>
      <c r="E340" s="10" t="str">
        <f>IF(AND(I340="SANTANDER TOTTA, SGPS, SA",'Intragroup liabilities'!F334="P_22"),"r0531 - o/w (part of) subordinated liabilities recognised as own funds",IF(AND(I340="Totta Seguros - Comp. Seg. Vida, SA.",'Intragroup liabilities'!F334="P_22"),"r0350 - Structured notes",IF(AND(AA340&lt;&gt;"No",'Intragroup liabilities'!F334="P_23"),"r0531 - o/w (part of) subordinated liabilities recognised as own funds",IF(AND(AA340="No",'Intragroup liabilities'!F334="P_23"),"r0120 - Secured liabilities - collateralized part (BRRD art. 44/2/b)",IF('Intragroup liabilities'!F334="C_31","r0511 - o/w capital instruments/share capital",IF('Intragroup liabilities'!F334="C_32","r0511 - o/w capital instruments/share capital",IF('Intragroup liabilities'!F334="C_33","r0512 - o/w instruments ranking pari passu with ordinary shares",IF(OR(ISNUMBER(SEARCH("ATLANTES",I340)),ISNUMBER(SEARCH("AZOR",I340)),ISNUMBER(SEARCH("HIPOTOTTA",I340)))=TRUE,"r0120 - Secured liabilities - collateralized part (BRRD art. 44/2/b)",IF(OR('Intragroup liabilities'!F334="P_27.1",'Intragroup liabilities'!F334="P_27.2",'Intragroup liabilities'!F334="P_24"),"r0390 - Non-financial liabilities",IF('Intragroup liabilities'!F334="P_30.1","r0170 - Employee liabilities (BRRD art. 44/2/g/i)",IF('Intragroup liabilities'!F334="P_30.3","r0390 - Non-financial liabilities",IF('Intragroup liabilities'!F334="C_36","r0511 - o/w capital instruments/share capital",IF(AND('Intragroup liabilities'!F334="P_20",IFERROR(VLOOKUP('Intragroup liabilities'!I334,'Auxiliar 210'!$B$18:$B$20,1,FALSE),0)&lt;&gt;0),"r0210 - Liabilities towards other entities of the resolution group (BRRD art. 44/2/h)",IF(AND('Intragroup liabilities'!F334="P_21",IFERROR(VLOOKUP('Intragroup liabilities'!I334,'Auxiliar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0" s="10" t="s">
        <v>153</v>
      </c>
      <c r="G340" s="10" t="str">
        <f t="shared" si="37"/>
        <v>Rank 20 - Ranking in insolvency (master scale)</v>
      </c>
      <c r="H340" s="10" t="s">
        <v>316</v>
      </c>
      <c r="I340" s="10" t="s">
        <v>30</v>
      </c>
      <c r="J340" s="10" t="s">
        <v>164</v>
      </c>
      <c r="K340" s="10" t="s">
        <v>155</v>
      </c>
      <c r="L340" s="10" t="str">
        <f t="shared" si="38"/>
        <v>Sister</v>
      </c>
      <c r="M340" s="10" t="str">
        <f>IF(OR('Intragroup liabilities'!W334="x",'Intragroup liabilities'!W334="E"),"true","false")</f>
        <v>true</v>
      </c>
      <c r="N340" s="10" t="s">
        <v>470</v>
      </c>
      <c r="O340" s="10" t="s">
        <v>471</v>
      </c>
      <c r="P340" s="11">
        <v>777583.95</v>
      </c>
      <c r="Q340" s="11">
        <f>IF('Intragroup liabilities'!E334="",0,'Intragroup liabilities'!E334)</f>
        <v>1202.97</v>
      </c>
      <c r="R340" s="10" t="str">
        <f>+IF('Intragroup liabilities'!C334="EURO","Euro",IF('Intragroup liabilities'!C334="LIBRA INGLESA"," US Dollar",""))</f>
        <v>Euro</v>
      </c>
      <c r="S340" s="10" t="str">
        <f>IF(OR('Intragroup liabilities'!F334="P_20",'Intragroup liabilities'!F334="P_21"),'Intragroup liabilities'!M334,CONCATENATE(RIGHT('Intragroup liabilities'!T334,4),"-",LEFT(RIGHT('Intragroup liabilities'!T334,7),2),"-",LEFT('Intragroup liabilities'!T334,2)))</f>
        <v>--</v>
      </c>
      <c r="T340" s="20" t="str">
        <f t="shared" si="39"/>
        <v/>
      </c>
      <c r="U340" s="20" t="str">
        <f>IF(OR('Intragroup liabilities'!F334="P_20",'Intragroup liabilities'!F334="P_21"),'T 03.01'!T340,CONCATENATE(RIGHT('Intragroup liabilities'!U334,4),"-",LEFT(RIGHT('Intragroup liabilities'!U334,7),2),"-",LEFT('Intragroup liabilities'!U334,2)))</f>
        <v>--</v>
      </c>
      <c r="V340" s="10" t="str">
        <f t="shared" si="40"/>
        <v>Secured</v>
      </c>
      <c r="W340" s="10">
        <v>0</v>
      </c>
      <c r="X340" s="10" t="s">
        <v>83</v>
      </c>
      <c r="Y340" s="10" t="str">
        <f t="shared" si="41"/>
        <v>Non-structured/Vanilla</v>
      </c>
      <c r="Z340" s="10"/>
      <c r="AA340" s="10" t="str">
        <f>IF('Intragroup liabilities'!Q334="GF2","Grandfathered T2",IF('Intragroup liabilities'!Q334="CET1","CET1","No"))</f>
        <v>No</v>
      </c>
      <c r="AB340" s="10">
        <f>IF('Intragroup liabilities'!R334="",0,'Intragroup liabilities'!R334)</f>
        <v>0</v>
      </c>
      <c r="AC340"/>
    </row>
    <row r="341" spans="3:29" ht="35.25" thickBot="1" x14ac:dyDescent="0.5">
      <c r="C341" s="17">
        <f t="shared" si="36"/>
        <v>999</v>
      </c>
      <c r="D341" s="18">
        <f t="shared" si="42"/>
        <v>334</v>
      </c>
      <c r="E341" s="10" t="str">
        <f>IF(AND(I341="SANTANDER TOTTA, SGPS, SA",'Intragroup liabilities'!F335="P_22"),"r0531 - o/w (part of) subordinated liabilities recognised as own funds",IF(AND(I341="Totta Seguros - Comp. Seg. Vida, SA.",'Intragroup liabilities'!F335="P_22"),"r0350 - Structured notes",IF(AND(AA341&lt;&gt;"No",'Intragroup liabilities'!F335="P_23"),"r0531 - o/w (part of) subordinated liabilities recognised as own funds",IF(AND(AA341="No",'Intragroup liabilities'!F335="P_23"),"r0120 - Secured liabilities - collateralized part (BRRD art. 44/2/b)",IF('Intragroup liabilities'!F335="C_31","r0511 - o/w capital instruments/share capital",IF('Intragroup liabilities'!F335="C_32","r0511 - o/w capital instruments/share capital",IF('Intragroup liabilities'!F335="C_33","r0512 - o/w instruments ranking pari passu with ordinary shares",IF(OR(ISNUMBER(SEARCH("ATLANTES",I341)),ISNUMBER(SEARCH("AZOR",I341)),ISNUMBER(SEARCH("HIPOTOTTA",I341)))=TRUE,"r0120 - Secured liabilities - collateralized part (BRRD art. 44/2/b)",IF(OR('Intragroup liabilities'!F335="P_27.1",'Intragroup liabilities'!F335="P_27.2",'Intragroup liabilities'!F335="P_24"),"r0390 - Non-financial liabilities",IF('Intragroup liabilities'!F335="P_30.1","r0170 - Employee liabilities (BRRD art. 44/2/g/i)",IF('Intragroup liabilities'!F335="P_30.3","r0390 - Non-financial liabilities",IF('Intragroup liabilities'!F335="C_36","r0511 - o/w capital instruments/share capital",IF(AND('Intragroup liabilities'!F335="P_20",IFERROR(VLOOKUP('Intragroup liabilities'!I335,'Auxiliar 210'!$B$18:$B$20,1,FALSE),0)&lt;&gt;0),"r0210 - Liabilities towards other entities of the resolution group (BRRD art. 44/2/h)",IF(AND('Intragroup liabilities'!F335="P_21",IFERROR(VLOOKUP('Intragroup liabilities'!I335,'Auxiliar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1" s="10" t="s">
        <v>153</v>
      </c>
      <c r="G341" s="10" t="str">
        <f t="shared" si="37"/>
        <v>Rank 20 - Ranking in insolvency (master scale)</v>
      </c>
      <c r="H341" s="10" t="s">
        <v>265</v>
      </c>
      <c r="I341" s="10" t="s">
        <v>74</v>
      </c>
      <c r="J341" s="10" t="s">
        <v>170</v>
      </c>
      <c r="K341" s="10" t="s">
        <v>155</v>
      </c>
      <c r="L341" s="10" t="str">
        <f t="shared" si="38"/>
        <v>Sister</v>
      </c>
      <c r="M341" s="10" t="str">
        <f>IF(OR('Intragroup liabilities'!W335="x",'Intragroup liabilities'!W335="E"),"true","false")</f>
        <v>true</v>
      </c>
      <c r="N341" s="10" t="s">
        <v>470</v>
      </c>
      <c r="O341" s="10" t="s">
        <v>471</v>
      </c>
      <c r="P341" s="11">
        <v>83928.55</v>
      </c>
      <c r="Q341" s="11">
        <f>IF('Intragroup liabilities'!E335="",0,'Intragroup liabilities'!E335)</f>
        <v>83.56</v>
      </c>
      <c r="R341" s="10" t="str">
        <f>+IF('Intragroup liabilities'!C335="EURO","Euro",IF('Intragroup liabilities'!C335="LIBRA INGLESA"," US Dollar",""))</f>
        <v>Euro</v>
      </c>
      <c r="S341" s="10" t="str">
        <f>IF(OR('Intragroup liabilities'!F335="P_20",'Intragroup liabilities'!F335="P_21"),'Intragroup liabilities'!M335,CONCATENATE(RIGHT('Intragroup liabilities'!T335,4),"-",LEFT(RIGHT('Intragroup liabilities'!T335,7),2),"-",LEFT('Intragroup liabilities'!T335,2)))</f>
        <v>--</v>
      </c>
      <c r="T341" s="20" t="str">
        <f t="shared" si="39"/>
        <v/>
      </c>
      <c r="U341" s="20" t="str">
        <f>IF(OR('Intragroup liabilities'!F335="P_20",'Intragroup liabilities'!F335="P_21"),'T 03.01'!T341,CONCATENATE(RIGHT('Intragroup liabilities'!U335,4),"-",LEFT(RIGHT('Intragroup liabilities'!U335,7),2),"-",LEFT('Intragroup liabilities'!U335,2)))</f>
        <v>--</v>
      </c>
      <c r="V341" s="10" t="str">
        <f t="shared" si="40"/>
        <v>Secured</v>
      </c>
      <c r="W341" s="10">
        <v>0</v>
      </c>
      <c r="X341" s="10" t="s">
        <v>83</v>
      </c>
      <c r="Y341" s="10" t="str">
        <f t="shared" si="41"/>
        <v>Non-structured/Vanilla</v>
      </c>
      <c r="Z341" s="10"/>
      <c r="AA341" s="10" t="str">
        <f>IF('Intragroup liabilities'!Q335="GF2","Grandfathered T2",IF('Intragroup liabilities'!Q335="CET1","CET1","No"))</f>
        <v>No</v>
      </c>
      <c r="AB341" s="10">
        <f>IF('Intragroup liabilities'!R335="",0,'Intragroup liabilities'!R335)</f>
        <v>0</v>
      </c>
      <c r="AC341"/>
    </row>
    <row r="342" spans="3:29" ht="35.25" thickBot="1" x14ac:dyDescent="0.5">
      <c r="C342" s="17">
        <f t="shared" si="36"/>
        <v>999</v>
      </c>
      <c r="D342" s="18">
        <f t="shared" si="42"/>
        <v>335</v>
      </c>
      <c r="E342" s="10" t="str">
        <f>IF(AND(I342="SANTANDER TOTTA, SGPS, SA",'Intragroup liabilities'!F336="P_22"),"r0531 - o/w (part of) subordinated liabilities recognised as own funds",IF(AND(I342="Totta Seguros - Comp. Seg. Vida, SA.",'Intragroup liabilities'!F336="P_22"),"r0350 - Structured notes",IF(AND(AA342&lt;&gt;"No",'Intragroup liabilities'!F336="P_23"),"r0531 - o/w (part of) subordinated liabilities recognised as own funds",IF(AND(AA342="No",'Intragroup liabilities'!F336="P_23"),"r0120 - Secured liabilities - collateralized part (BRRD art. 44/2/b)",IF('Intragroup liabilities'!F336="C_31","r0511 - o/w capital instruments/share capital",IF('Intragroup liabilities'!F336="C_32","r0511 - o/w capital instruments/share capital",IF('Intragroup liabilities'!F336="C_33","r0512 - o/w instruments ranking pari passu with ordinary shares",IF(OR(ISNUMBER(SEARCH("ATLANTES",I342)),ISNUMBER(SEARCH("AZOR",I342)),ISNUMBER(SEARCH("HIPOTOTTA",I342)))=TRUE,"r0120 - Secured liabilities - collateralized part (BRRD art. 44/2/b)",IF(OR('Intragroup liabilities'!F336="P_27.1",'Intragroup liabilities'!F336="P_27.2",'Intragroup liabilities'!F336="P_24"),"r0390 - Non-financial liabilities",IF('Intragroup liabilities'!F336="P_30.1","r0170 - Employee liabilities (BRRD art. 44/2/g/i)",IF('Intragroup liabilities'!F336="P_30.3","r0390 - Non-financial liabilities",IF('Intragroup liabilities'!F336="C_36","r0511 - o/w capital instruments/share capital",IF(AND('Intragroup liabilities'!F336="P_20",IFERROR(VLOOKUP('Intragroup liabilities'!I336,'Auxiliar 210'!$B$18:$B$20,1,FALSE),0)&lt;&gt;0),"r0210 - Liabilities towards other entities of the resolution group (BRRD art. 44/2/h)",IF(AND('Intragroup liabilities'!F336="P_21",IFERROR(VLOOKUP('Intragroup liabilities'!I336,'Auxiliar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2" s="10" t="s">
        <v>153</v>
      </c>
      <c r="G342" s="10" t="str">
        <f t="shared" si="37"/>
        <v>Rank 20 - Ranking in insolvency (master scale)</v>
      </c>
      <c r="H342" s="10" t="s">
        <v>1544</v>
      </c>
      <c r="I342" s="10" t="s">
        <v>30</v>
      </c>
      <c r="J342" s="10" t="s">
        <v>164</v>
      </c>
      <c r="K342" s="10" t="s">
        <v>155</v>
      </c>
      <c r="L342" s="10" t="str">
        <f t="shared" si="38"/>
        <v>Sister</v>
      </c>
      <c r="M342" s="10" t="str">
        <f>IF(OR('Intragroup liabilities'!W336="x",'Intragroup liabilities'!W336="E"),"true","false")</f>
        <v>true</v>
      </c>
      <c r="N342" s="10" t="s">
        <v>470</v>
      </c>
      <c r="O342" s="10" t="s">
        <v>471</v>
      </c>
      <c r="P342" s="11">
        <v>0</v>
      </c>
      <c r="Q342" s="11">
        <f>IF('Intragroup liabilities'!E336="",0,'Intragroup liabilities'!E336)</f>
        <v>50.9</v>
      </c>
      <c r="R342" s="10" t="str">
        <f>+IF('Intragroup liabilities'!C336="EURO","Euro",IF('Intragroup liabilities'!C336="LIBRA INGLESA"," US Dollar",""))</f>
        <v>Euro</v>
      </c>
      <c r="S342" s="10" t="str">
        <f>IF(OR('Intragroup liabilities'!F336="P_20",'Intragroup liabilities'!F336="P_21"),'Intragroup liabilities'!M336,CONCATENATE(RIGHT('Intragroup liabilities'!T336,4),"-",LEFT(RIGHT('Intragroup liabilities'!T336,7),2),"-",LEFT('Intragroup liabilities'!T336,2)))</f>
        <v>--</v>
      </c>
      <c r="T342" s="20" t="str">
        <f t="shared" si="39"/>
        <v/>
      </c>
      <c r="U342" s="20" t="str">
        <f>IF(OR('Intragroup liabilities'!F336="P_20",'Intragroup liabilities'!F336="P_21"),'T 03.01'!T342,CONCATENATE(RIGHT('Intragroup liabilities'!U336,4),"-",LEFT(RIGHT('Intragroup liabilities'!U336,7),2),"-",LEFT('Intragroup liabilities'!U336,2)))</f>
        <v>--</v>
      </c>
      <c r="V342" s="10" t="str">
        <f t="shared" si="40"/>
        <v>Secured</v>
      </c>
      <c r="W342" s="10">
        <v>0</v>
      </c>
      <c r="X342" s="10" t="s">
        <v>83</v>
      </c>
      <c r="Y342" s="10" t="str">
        <f t="shared" si="41"/>
        <v>Non-structured/Vanilla</v>
      </c>
      <c r="Z342" s="10"/>
      <c r="AA342" s="10" t="str">
        <f>IF('Intragroup liabilities'!Q336="GF2","Grandfathered T2",IF('Intragroup liabilities'!Q336="CET1","CET1","No"))</f>
        <v>No</v>
      </c>
      <c r="AB342" s="10">
        <f>IF('Intragroup liabilities'!R336="",0,'Intragroup liabilities'!R336)</f>
        <v>0</v>
      </c>
      <c r="AC342"/>
    </row>
    <row r="343" spans="3:29" ht="35.25" thickBot="1" x14ac:dyDescent="0.5">
      <c r="C343" s="17">
        <f t="shared" si="36"/>
        <v>999</v>
      </c>
      <c r="D343" s="18">
        <f t="shared" si="42"/>
        <v>336</v>
      </c>
      <c r="E343" s="10" t="str">
        <f>IF(AND(I343="SANTANDER TOTTA, SGPS, SA",'Intragroup liabilities'!F337="P_22"),"r0531 - o/w (part of) subordinated liabilities recognised as own funds",IF(AND(I343="Totta Seguros - Comp. Seg. Vida, SA.",'Intragroup liabilities'!F337="P_22"),"r0350 - Structured notes",IF(AND(AA343&lt;&gt;"No",'Intragroup liabilities'!F337="P_23"),"r0531 - o/w (part of) subordinated liabilities recognised as own funds",IF(AND(AA343="No",'Intragroup liabilities'!F337="P_23"),"r0120 - Secured liabilities - collateralized part (BRRD art. 44/2/b)",IF('Intragroup liabilities'!F337="C_31","r0511 - o/w capital instruments/share capital",IF('Intragroup liabilities'!F337="C_32","r0511 - o/w capital instruments/share capital",IF('Intragroup liabilities'!F337="C_33","r0512 - o/w instruments ranking pari passu with ordinary shares",IF(OR(ISNUMBER(SEARCH("ATLANTES",I343)),ISNUMBER(SEARCH("AZOR",I343)),ISNUMBER(SEARCH("HIPOTOTTA",I343)))=TRUE,"r0120 - Secured liabilities - collateralized part (BRRD art. 44/2/b)",IF(OR('Intragroup liabilities'!F337="P_27.1",'Intragroup liabilities'!F337="P_27.2",'Intragroup liabilities'!F337="P_24"),"r0390 - Non-financial liabilities",IF('Intragroup liabilities'!F337="P_30.1","r0170 - Employee liabilities (BRRD art. 44/2/g/i)",IF('Intragroup liabilities'!F337="P_30.3","r0390 - Non-financial liabilities",IF('Intragroup liabilities'!F337="C_36","r0511 - o/w capital instruments/share capital",IF(AND('Intragroup liabilities'!F337="P_20",IFERROR(VLOOKUP('Intragroup liabilities'!I337,'Auxiliar 210'!$B$18:$B$20,1,FALSE),0)&lt;&gt;0),"r0210 - Liabilities towards other entities of the resolution group (BRRD art. 44/2/h)",IF(AND('Intragroup liabilities'!F337="P_21",IFERROR(VLOOKUP('Intragroup liabilities'!I337,'Auxiliar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3" s="10" t="s">
        <v>153</v>
      </c>
      <c r="G343" s="10" t="str">
        <f t="shared" si="37"/>
        <v>Rank 20 - Ranking in insolvency (master scale)</v>
      </c>
      <c r="H343" s="10" t="s">
        <v>287</v>
      </c>
      <c r="I343" s="10" t="s">
        <v>73</v>
      </c>
      <c r="J343" s="10" t="s">
        <v>167</v>
      </c>
      <c r="K343" s="10" t="s">
        <v>155</v>
      </c>
      <c r="L343" s="10" t="str">
        <f t="shared" si="38"/>
        <v>Sister</v>
      </c>
      <c r="M343" s="10" t="str">
        <f>IF(OR('Intragroup liabilities'!W337="x",'Intragroup liabilities'!W337="E"),"true","false")</f>
        <v>true</v>
      </c>
      <c r="N343" s="10" t="s">
        <v>470</v>
      </c>
      <c r="O343" s="10" t="s">
        <v>471</v>
      </c>
      <c r="P343" s="11">
        <v>84264.91</v>
      </c>
      <c r="Q343" s="11">
        <f>IF('Intragroup liabilities'!E337="",0,'Intragroup liabilities'!E337)</f>
        <v>147.18</v>
      </c>
      <c r="R343" s="10" t="str">
        <f>+IF('Intragroup liabilities'!C337="EURO","Euro",IF('Intragroup liabilities'!C337="LIBRA INGLESA"," US Dollar",""))</f>
        <v>Euro</v>
      </c>
      <c r="S343" s="10" t="str">
        <f>IF(OR('Intragroup liabilities'!F337="P_20",'Intragroup liabilities'!F337="P_21"),'Intragroup liabilities'!M337,CONCATENATE(RIGHT('Intragroup liabilities'!T337,4),"-",LEFT(RIGHT('Intragroup liabilities'!T337,7),2),"-",LEFT('Intragroup liabilities'!T337,2)))</f>
        <v>--</v>
      </c>
      <c r="T343" s="20" t="str">
        <f t="shared" si="39"/>
        <v/>
      </c>
      <c r="U343" s="20" t="str">
        <f>IF(OR('Intragroup liabilities'!F337="P_20",'Intragroup liabilities'!F337="P_21"),'T 03.01'!T343,CONCATENATE(RIGHT('Intragroup liabilities'!U337,4),"-",LEFT(RIGHT('Intragroup liabilities'!U337,7),2),"-",LEFT('Intragroup liabilities'!U337,2)))</f>
        <v>--</v>
      </c>
      <c r="V343" s="10" t="str">
        <f t="shared" si="40"/>
        <v>Secured</v>
      </c>
      <c r="W343" s="10">
        <v>0</v>
      </c>
      <c r="X343" s="10" t="s">
        <v>83</v>
      </c>
      <c r="Y343" s="10" t="str">
        <f t="shared" si="41"/>
        <v>Non-structured/Vanilla</v>
      </c>
      <c r="Z343" s="10"/>
      <c r="AA343" s="10" t="str">
        <f>IF('Intragroup liabilities'!Q337="GF2","Grandfathered T2",IF('Intragroup liabilities'!Q337="CET1","CET1","No"))</f>
        <v>No</v>
      </c>
      <c r="AB343" s="10">
        <f>IF('Intragroup liabilities'!R337="",0,'Intragroup liabilities'!R337)</f>
        <v>0</v>
      </c>
      <c r="AC343"/>
    </row>
    <row r="344" spans="3:29" ht="35.25" thickBot="1" x14ac:dyDescent="0.5">
      <c r="C344" s="17">
        <f t="shared" si="36"/>
        <v>999</v>
      </c>
      <c r="D344" s="18">
        <f t="shared" si="42"/>
        <v>337</v>
      </c>
      <c r="E344" s="10" t="str">
        <f>IF(AND(I344="SANTANDER TOTTA, SGPS, SA",'Intragroup liabilities'!F338="P_22"),"r0531 - o/w (part of) subordinated liabilities recognised as own funds",IF(AND(I344="Totta Seguros - Comp. Seg. Vida, SA.",'Intragroup liabilities'!F338="P_22"),"r0350 - Structured notes",IF(AND(AA344&lt;&gt;"No",'Intragroup liabilities'!F338="P_23"),"r0531 - o/w (part of) subordinated liabilities recognised as own funds",IF(AND(AA344="No",'Intragroup liabilities'!F338="P_23"),"r0120 - Secured liabilities - collateralized part (BRRD art. 44/2/b)",IF('Intragroup liabilities'!F338="C_31","r0511 - o/w capital instruments/share capital",IF('Intragroup liabilities'!F338="C_32","r0511 - o/w capital instruments/share capital",IF('Intragroup liabilities'!F338="C_33","r0512 - o/w instruments ranking pari passu with ordinary shares",IF(OR(ISNUMBER(SEARCH("ATLANTES",I344)),ISNUMBER(SEARCH("AZOR",I344)),ISNUMBER(SEARCH("HIPOTOTTA",I344)))=TRUE,"r0120 - Secured liabilities - collateralized part (BRRD art. 44/2/b)",IF(OR('Intragroup liabilities'!F338="P_27.1",'Intragroup liabilities'!F338="P_27.2",'Intragroup liabilities'!F338="P_24"),"r0390 - Non-financial liabilities",IF('Intragroup liabilities'!F338="P_30.1","r0170 - Employee liabilities (BRRD art. 44/2/g/i)",IF('Intragroup liabilities'!F338="P_30.3","r0390 - Non-financial liabilities",IF('Intragroup liabilities'!F338="C_36","r0511 - o/w capital instruments/share capital",IF(AND('Intragroup liabilities'!F338="P_20",IFERROR(VLOOKUP('Intragroup liabilities'!I338,'Auxiliar 210'!$B$18:$B$20,1,FALSE),0)&lt;&gt;0),"r0210 - Liabilities towards other entities of the resolution group (BRRD art. 44/2/h)",IF(AND('Intragroup liabilities'!F338="P_21",IFERROR(VLOOKUP('Intragroup liabilities'!I338,'Auxiliar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4" s="10" t="s">
        <v>153</v>
      </c>
      <c r="G344" s="10" t="str">
        <f t="shared" si="37"/>
        <v>Rank 20 - Ranking in insolvency (master scale)</v>
      </c>
      <c r="H344" s="10" t="s">
        <v>371</v>
      </c>
      <c r="I344" s="10" t="s">
        <v>73</v>
      </c>
      <c r="J344" s="10" t="s">
        <v>167</v>
      </c>
      <c r="K344" s="10" t="s">
        <v>155</v>
      </c>
      <c r="L344" s="10" t="str">
        <f t="shared" si="38"/>
        <v>Sister</v>
      </c>
      <c r="M344" s="10" t="str">
        <f>IF(OR('Intragroup liabilities'!W338="x",'Intragroup liabilities'!W338="E"),"true","false")</f>
        <v>true</v>
      </c>
      <c r="N344" s="10" t="s">
        <v>470</v>
      </c>
      <c r="O344" s="10" t="s">
        <v>471</v>
      </c>
      <c r="P344" s="11">
        <v>46263.07</v>
      </c>
      <c r="Q344" s="11">
        <f>IF('Intragroup liabilities'!E338="",0,'Intragroup liabilities'!E338)</f>
        <v>97.33</v>
      </c>
      <c r="R344" s="10" t="str">
        <f>+IF('Intragroup liabilities'!C338="EURO","Euro",IF('Intragroup liabilities'!C338="LIBRA INGLESA"," US Dollar",""))</f>
        <v>Euro</v>
      </c>
      <c r="S344" s="10" t="str">
        <f>IF(OR('Intragroup liabilities'!F338="P_20",'Intragroup liabilities'!F338="P_21"),'Intragroup liabilities'!M338,CONCATENATE(RIGHT('Intragroup liabilities'!T338,4),"-",LEFT(RIGHT('Intragroup liabilities'!T338,7),2),"-",LEFT('Intragroup liabilities'!T338,2)))</f>
        <v>--</v>
      </c>
      <c r="T344" s="20" t="str">
        <f t="shared" si="39"/>
        <v/>
      </c>
      <c r="U344" s="20" t="str">
        <f>IF(OR('Intragroup liabilities'!F338="P_20",'Intragroup liabilities'!F338="P_21"),'T 03.01'!T344,CONCATENATE(RIGHT('Intragroup liabilities'!U338,4),"-",LEFT(RIGHT('Intragroup liabilities'!U338,7),2),"-",LEFT('Intragroup liabilities'!U338,2)))</f>
        <v>--</v>
      </c>
      <c r="V344" s="10" t="str">
        <f t="shared" si="40"/>
        <v>Secured</v>
      </c>
      <c r="W344" s="10">
        <v>0</v>
      </c>
      <c r="X344" s="10" t="s">
        <v>83</v>
      </c>
      <c r="Y344" s="10" t="str">
        <f t="shared" si="41"/>
        <v>Non-structured/Vanilla</v>
      </c>
      <c r="Z344" s="10"/>
      <c r="AA344" s="10" t="str">
        <f>IF('Intragroup liabilities'!Q338="GF2","Grandfathered T2",IF('Intragroup liabilities'!Q338="CET1","CET1","No"))</f>
        <v>No</v>
      </c>
      <c r="AB344" s="10">
        <f>IF('Intragroup liabilities'!R338="",0,'Intragroup liabilities'!R338)</f>
        <v>0</v>
      </c>
      <c r="AC344"/>
    </row>
    <row r="345" spans="3:29" ht="35.25" thickBot="1" x14ac:dyDescent="0.5">
      <c r="C345" s="17">
        <f t="shared" si="36"/>
        <v>999</v>
      </c>
      <c r="D345" s="18">
        <f t="shared" si="42"/>
        <v>338</v>
      </c>
      <c r="E345" s="10" t="str">
        <f>IF(AND(I345="SANTANDER TOTTA, SGPS, SA",'Intragroup liabilities'!F339="P_22"),"r0531 - o/w (part of) subordinated liabilities recognised as own funds",IF(AND(I345="Totta Seguros - Comp. Seg. Vida, SA.",'Intragroup liabilities'!F339="P_22"),"r0350 - Structured notes",IF(AND(AA345&lt;&gt;"No",'Intragroup liabilities'!F339="P_23"),"r0531 - o/w (part of) subordinated liabilities recognised as own funds",IF(AND(AA345="No",'Intragroup liabilities'!F339="P_23"),"r0120 - Secured liabilities - collateralized part (BRRD art. 44/2/b)",IF('Intragroup liabilities'!F339="C_31","r0511 - o/w capital instruments/share capital",IF('Intragroup liabilities'!F339="C_32","r0511 - o/w capital instruments/share capital",IF('Intragroup liabilities'!F339="C_33","r0512 - o/w instruments ranking pari passu with ordinary shares",IF(OR(ISNUMBER(SEARCH("ATLANTES",I345)),ISNUMBER(SEARCH("AZOR",I345)),ISNUMBER(SEARCH("HIPOTOTTA",I345)))=TRUE,"r0120 - Secured liabilities - collateralized part (BRRD art. 44/2/b)",IF(OR('Intragroup liabilities'!F339="P_27.1",'Intragroup liabilities'!F339="P_27.2",'Intragroup liabilities'!F339="P_24"),"r0390 - Non-financial liabilities",IF('Intragroup liabilities'!F339="P_30.1","r0170 - Employee liabilities (BRRD art. 44/2/g/i)",IF('Intragroup liabilities'!F339="P_30.3","r0390 - Non-financial liabilities",IF('Intragroup liabilities'!F339="C_36","r0511 - o/w capital instruments/share capital",IF(AND('Intragroup liabilities'!F339="P_20",IFERROR(VLOOKUP('Intragroup liabilities'!I339,'Auxiliar 210'!$B$18:$B$20,1,FALSE),0)&lt;&gt;0),"r0210 - Liabilities towards other entities of the resolution group (BRRD art. 44/2/h)",IF(AND('Intragroup liabilities'!F339="P_21",IFERROR(VLOOKUP('Intragroup liabilities'!I339,'Auxiliar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5" s="10" t="s">
        <v>153</v>
      </c>
      <c r="G345" s="10" t="str">
        <f t="shared" si="37"/>
        <v>Rank 20 - Ranking in insolvency (master scale)</v>
      </c>
      <c r="H345" s="10" t="s">
        <v>1545</v>
      </c>
      <c r="I345" s="10" t="s">
        <v>30</v>
      </c>
      <c r="J345" s="10" t="s">
        <v>164</v>
      </c>
      <c r="K345" s="10" t="s">
        <v>155</v>
      </c>
      <c r="L345" s="10" t="str">
        <f t="shared" si="38"/>
        <v>Sister</v>
      </c>
      <c r="M345" s="10" t="str">
        <f>IF(OR('Intragroup liabilities'!W339="x",'Intragroup liabilities'!W339="E"),"true","false")</f>
        <v>true</v>
      </c>
      <c r="N345" s="10" t="s">
        <v>470</v>
      </c>
      <c r="O345" s="10" t="s">
        <v>471</v>
      </c>
      <c r="P345" s="11">
        <v>0</v>
      </c>
      <c r="Q345" s="11">
        <f>IF('Intragroup liabilities'!E339="",0,'Intragroup liabilities'!E339)</f>
        <v>4.58</v>
      </c>
      <c r="R345" s="10" t="str">
        <f>+IF('Intragroup liabilities'!C339="EURO","Euro",IF('Intragroup liabilities'!C339="LIBRA INGLESA"," US Dollar",""))</f>
        <v>Euro</v>
      </c>
      <c r="S345" s="10" t="str">
        <f>IF(OR('Intragroup liabilities'!F339="P_20",'Intragroup liabilities'!F339="P_21"),'Intragroup liabilities'!M339,CONCATENATE(RIGHT('Intragroup liabilities'!T339,4),"-",LEFT(RIGHT('Intragroup liabilities'!T339,7),2),"-",LEFT('Intragroup liabilities'!T339,2)))</f>
        <v>--</v>
      </c>
      <c r="T345" s="20" t="str">
        <f t="shared" si="39"/>
        <v/>
      </c>
      <c r="U345" s="20" t="str">
        <f>IF(OR('Intragroup liabilities'!F339="P_20",'Intragroup liabilities'!F339="P_21"),'T 03.01'!T345,CONCATENATE(RIGHT('Intragroup liabilities'!U339,4),"-",LEFT(RIGHT('Intragroup liabilities'!U339,7),2),"-",LEFT('Intragroup liabilities'!U339,2)))</f>
        <v>--</v>
      </c>
      <c r="V345" s="10" t="str">
        <f t="shared" si="40"/>
        <v>Secured</v>
      </c>
      <c r="W345" s="10">
        <v>0</v>
      </c>
      <c r="X345" s="10" t="s">
        <v>83</v>
      </c>
      <c r="Y345" s="10" t="str">
        <f t="shared" si="41"/>
        <v>Non-structured/Vanilla</v>
      </c>
      <c r="Z345" s="10"/>
      <c r="AA345" s="10" t="str">
        <f>IF('Intragroup liabilities'!Q339="GF2","Grandfathered T2",IF('Intragroup liabilities'!Q339="CET1","CET1","No"))</f>
        <v>No</v>
      </c>
      <c r="AB345" s="10">
        <f>IF('Intragroup liabilities'!R339="",0,'Intragroup liabilities'!R339)</f>
        <v>0</v>
      </c>
      <c r="AC345"/>
    </row>
    <row r="346" spans="3:29" ht="35.25" thickBot="1" x14ac:dyDescent="0.5">
      <c r="C346" s="17">
        <f t="shared" si="36"/>
        <v>999</v>
      </c>
      <c r="D346" s="18">
        <f t="shared" si="42"/>
        <v>339</v>
      </c>
      <c r="E346" s="10" t="str">
        <f>IF(AND(I346="SANTANDER TOTTA, SGPS, SA",'Intragroup liabilities'!F340="P_22"),"r0531 - o/w (part of) subordinated liabilities recognised as own funds",IF(AND(I346="Totta Seguros - Comp. Seg. Vida, SA.",'Intragroup liabilities'!F340="P_22"),"r0350 - Structured notes",IF(AND(AA346&lt;&gt;"No",'Intragroup liabilities'!F340="P_23"),"r0531 - o/w (part of) subordinated liabilities recognised as own funds",IF(AND(AA346="No",'Intragroup liabilities'!F340="P_23"),"r0120 - Secured liabilities - collateralized part (BRRD art. 44/2/b)",IF('Intragroup liabilities'!F340="C_31","r0511 - o/w capital instruments/share capital",IF('Intragroup liabilities'!F340="C_32","r0511 - o/w capital instruments/share capital",IF('Intragroup liabilities'!F340="C_33","r0512 - o/w instruments ranking pari passu with ordinary shares",IF(OR(ISNUMBER(SEARCH("ATLANTES",I346)),ISNUMBER(SEARCH("AZOR",I346)),ISNUMBER(SEARCH("HIPOTOTTA",I346)))=TRUE,"r0120 - Secured liabilities - collateralized part (BRRD art. 44/2/b)",IF(OR('Intragroup liabilities'!F340="P_27.1",'Intragroup liabilities'!F340="P_27.2",'Intragroup liabilities'!F340="P_24"),"r0390 - Non-financial liabilities",IF('Intragroup liabilities'!F340="P_30.1","r0170 - Employee liabilities (BRRD art. 44/2/g/i)",IF('Intragroup liabilities'!F340="P_30.3","r0390 - Non-financial liabilities",IF('Intragroup liabilities'!F340="C_36","r0511 - o/w capital instruments/share capital",IF(AND('Intragroup liabilities'!F340="P_20",IFERROR(VLOOKUP('Intragroup liabilities'!I340,'Auxiliar 210'!$B$18:$B$20,1,FALSE),0)&lt;&gt;0),"r0210 - Liabilities towards other entities of the resolution group (BRRD art. 44/2/h)",IF(AND('Intragroup liabilities'!F340="P_21",IFERROR(VLOOKUP('Intragroup liabilities'!I340,'Auxiliar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6" s="10" t="s">
        <v>153</v>
      </c>
      <c r="G346" s="10" t="str">
        <f t="shared" si="37"/>
        <v>Rank 20 - Ranking in insolvency (master scale)</v>
      </c>
      <c r="H346" s="10" t="s">
        <v>1546</v>
      </c>
      <c r="I346" s="10" t="s">
        <v>30</v>
      </c>
      <c r="J346" s="10" t="s">
        <v>164</v>
      </c>
      <c r="K346" s="10" t="s">
        <v>155</v>
      </c>
      <c r="L346" s="10" t="str">
        <f t="shared" si="38"/>
        <v>Sister</v>
      </c>
      <c r="M346" s="10" t="str">
        <f>IF(OR('Intragroup liabilities'!W340="x",'Intragroup liabilities'!W340="E"),"true","false")</f>
        <v>true</v>
      </c>
      <c r="N346" s="10" t="s">
        <v>470</v>
      </c>
      <c r="O346" s="10" t="s">
        <v>471</v>
      </c>
      <c r="P346" s="11">
        <v>0</v>
      </c>
      <c r="Q346" s="11">
        <f>IF('Intragroup liabilities'!E340="",0,'Intragroup liabilities'!E340)</f>
        <v>0.99</v>
      </c>
      <c r="R346" s="10" t="str">
        <f>+IF('Intragroup liabilities'!C340="EURO","Euro",IF('Intragroup liabilities'!C340="LIBRA INGLESA"," US Dollar",""))</f>
        <v>Euro</v>
      </c>
      <c r="S346" s="10" t="str">
        <f>IF(OR('Intragroup liabilities'!F340="P_20",'Intragroup liabilities'!F340="P_21"),'Intragroup liabilities'!M340,CONCATENATE(RIGHT('Intragroup liabilities'!T340,4),"-",LEFT(RIGHT('Intragroup liabilities'!T340,7),2),"-",LEFT('Intragroup liabilities'!T340,2)))</f>
        <v>--</v>
      </c>
      <c r="T346" s="20" t="str">
        <f t="shared" si="39"/>
        <v/>
      </c>
      <c r="U346" s="20" t="str">
        <f>IF(OR('Intragroup liabilities'!F340="P_20",'Intragroup liabilities'!F340="P_21"),'T 03.01'!T346,CONCATENATE(RIGHT('Intragroup liabilities'!U340,4),"-",LEFT(RIGHT('Intragroup liabilities'!U340,7),2),"-",LEFT('Intragroup liabilities'!U340,2)))</f>
        <v>--</v>
      </c>
      <c r="V346" s="10" t="str">
        <f t="shared" si="40"/>
        <v>Secured</v>
      </c>
      <c r="W346" s="10">
        <v>0</v>
      </c>
      <c r="X346" s="10" t="s">
        <v>83</v>
      </c>
      <c r="Y346" s="10" t="str">
        <f t="shared" si="41"/>
        <v>Non-structured/Vanilla</v>
      </c>
      <c r="Z346" s="10"/>
      <c r="AA346" s="10" t="str">
        <f>IF('Intragroup liabilities'!Q340="GF2","Grandfathered T2",IF('Intragroup liabilities'!Q340="CET1","CET1","No"))</f>
        <v>No</v>
      </c>
      <c r="AB346" s="10">
        <f>IF('Intragroup liabilities'!R340="",0,'Intragroup liabilities'!R340)</f>
        <v>0</v>
      </c>
      <c r="AC346"/>
    </row>
    <row r="347" spans="3:29" ht="35.25" thickBot="1" x14ac:dyDescent="0.5">
      <c r="C347" s="17">
        <f t="shared" si="36"/>
        <v>999</v>
      </c>
      <c r="D347" s="18">
        <f t="shared" si="42"/>
        <v>340</v>
      </c>
      <c r="E347" s="10" t="str">
        <f>IF(AND(I347="SANTANDER TOTTA, SGPS, SA",'Intragroup liabilities'!F341="P_22"),"r0531 - o/w (part of) subordinated liabilities recognised as own funds",IF(AND(I347="Totta Seguros - Comp. Seg. Vida, SA.",'Intragroup liabilities'!F341="P_22"),"r0350 - Structured notes",IF(AND(AA347&lt;&gt;"No",'Intragroup liabilities'!F341="P_23"),"r0531 - o/w (part of) subordinated liabilities recognised as own funds",IF(AND(AA347="No",'Intragroup liabilities'!F341="P_23"),"r0120 - Secured liabilities - collateralized part (BRRD art. 44/2/b)",IF('Intragroup liabilities'!F341="C_31","r0511 - o/w capital instruments/share capital",IF('Intragroup liabilities'!F341="C_32","r0511 - o/w capital instruments/share capital",IF('Intragroup liabilities'!F341="C_33","r0512 - o/w instruments ranking pari passu with ordinary shares",IF(OR(ISNUMBER(SEARCH("ATLANTES",I347)),ISNUMBER(SEARCH("AZOR",I347)),ISNUMBER(SEARCH("HIPOTOTTA",I347)))=TRUE,"r0120 - Secured liabilities - collateralized part (BRRD art. 44/2/b)",IF(OR('Intragroup liabilities'!F341="P_27.1",'Intragroup liabilities'!F341="P_27.2",'Intragroup liabilities'!F341="P_24"),"r0390 - Non-financial liabilities",IF('Intragroup liabilities'!F341="P_30.1","r0170 - Employee liabilities (BRRD art. 44/2/g/i)",IF('Intragroup liabilities'!F341="P_30.3","r0390 - Non-financial liabilities",IF('Intragroup liabilities'!F341="C_36","r0511 - o/w capital instruments/share capital",IF(AND('Intragroup liabilities'!F341="P_20",IFERROR(VLOOKUP('Intragroup liabilities'!I341,'Auxiliar 210'!$B$18:$B$20,1,FALSE),0)&lt;&gt;0),"r0210 - Liabilities towards other entities of the resolution group (BRRD art. 44/2/h)",IF(AND('Intragroup liabilities'!F341="P_21",IFERROR(VLOOKUP('Intragroup liabilities'!I341,'Auxiliar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7" s="10" t="s">
        <v>153</v>
      </c>
      <c r="G347" s="10" t="str">
        <f t="shared" si="37"/>
        <v>Rank 20 - Ranking in insolvency (master scale)</v>
      </c>
      <c r="H347" s="10" t="s">
        <v>245</v>
      </c>
      <c r="I347" s="10" t="s">
        <v>30</v>
      </c>
      <c r="J347" s="10" t="s">
        <v>164</v>
      </c>
      <c r="K347" s="10" t="s">
        <v>155</v>
      </c>
      <c r="L347" s="10" t="str">
        <f t="shared" si="38"/>
        <v>Sister</v>
      </c>
      <c r="M347" s="10" t="str">
        <f>IF(OR('Intragroup liabilities'!W341="x",'Intragroup liabilities'!W341="E"),"true","false")</f>
        <v>true</v>
      </c>
      <c r="N347" s="10" t="s">
        <v>470</v>
      </c>
      <c r="O347" s="10" t="s">
        <v>471</v>
      </c>
      <c r="P347" s="11">
        <v>1037656.87</v>
      </c>
      <c r="Q347" s="11">
        <f>IF('Intragroup liabilities'!E341="",0,'Intragroup liabilities'!E341)</f>
        <v>1811.71</v>
      </c>
      <c r="R347" s="10" t="str">
        <f>+IF('Intragroup liabilities'!C341="EURO","Euro",IF('Intragroup liabilities'!C341="LIBRA INGLESA"," US Dollar",""))</f>
        <v>Euro</v>
      </c>
      <c r="S347" s="10" t="str">
        <f>IF(OR('Intragroup liabilities'!F341="P_20",'Intragroup liabilities'!F341="P_21"),'Intragroup liabilities'!M341,CONCATENATE(RIGHT('Intragroup liabilities'!T341,4),"-",LEFT(RIGHT('Intragroup liabilities'!T341,7),2),"-",LEFT('Intragroup liabilities'!T341,2)))</f>
        <v>--</v>
      </c>
      <c r="T347" s="20" t="str">
        <f t="shared" si="39"/>
        <v/>
      </c>
      <c r="U347" s="20" t="str">
        <f>IF(OR('Intragroup liabilities'!F341="P_20",'Intragroup liabilities'!F341="P_21"),'T 03.01'!T347,CONCATENATE(RIGHT('Intragroup liabilities'!U341,4),"-",LEFT(RIGHT('Intragroup liabilities'!U341,7),2),"-",LEFT('Intragroup liabilities'!U341,2)))</f>
        <v>--</v>
      </c>
      <c r="V347" s="10" t="str">
        <f t="shared" si="40"/>
        <v>Secured</v>
      </c>
      <c r="W347" s="10">
        <v>0</v>
      </c>
      <c r="X347" s="10" t="s">
        <v>83</v>
      </c>
      <c r="Y347" s="10" t="str">
        <f t="shared" si="41"/>
        <v>Non-structured/Vanilla</v>
      </c>
      <c r="Z347" s="10"/>
      <c r="AA347" s="10" t="str">
        <f>IF('Intragroup liabilities'!Q341="GF2","Grandfathered T2",IF('Intragroup liabilities'!Q341="CET1","CET1","No"))</f>
        <v>No</v>
      </c>
      <c r="AB347" s="10">
        <f>IF('Intragroup liabilities'!R341="",0,'Intragroup liabilities'!R341)</f>
        <v>0</v>
      </c>
      <c r="AC347"/>
    </row>
    <row r="348" spans="3:29" ht="35.25" thickBot="1" x14ac:dyDescent="0.5">
      <c r="C348" s="17">
        <f t="shared" si="36"/>
        <v>999</v>
      </c>
      <c r="D348" s="18">
        <f t="shared" si="42"/>
        <v>341</v>
      </c>
      <c r="E348" s="10" t="str">
        <f>IF(AND(I348="SANTANDER TOTTA, SGPS, SA",'Intragroup liabilities'!F342="P_22"),"r0531 - o/w (part of) subordinated liabilities recognised as own funds",IF(AND(I348="Totta Seguros - Comp. Seg. Vida, SA.",'Intragroup liabilities'!F342="P_22"),"r0350 - Structured notes",IF(AND(AA348&lt;&gt;"No",'Intragroup liabilities'!F342="P_23"),"r0531 - o/w (part of) subordinated liabilities recognised as own funds",IF(AND(AA348="No",'Intragroup liabilities'!F342="P_23"),"r0120 - Secured liabilities - collateralized part (BRRD art. 44/2/b)",IF('Intragroup liabilities'!F342="C_31","r0511 - o/w capital instruments/share capital",IF('Intragroup liabilities'!F342="C_32","r0511 - o/w capital instruments/share capital",IF('Intragroup liabilities'!F342="C_33","r0512 - o/w instruments ranking pari passu with ordinary shares",IF(OR(ISNUMBER(SEARCH("ATLANTES",I348)),ISNUMBER(SEARCH("AZOR",I348)),ISNUMBER(SEARCH("HIPOTOTTA",I348)))=TRUE,"r0120 - Secured liabilities - collateralized part (BRRD art. 44/2/b)",IF(OR('Intragroup liabilities'!F342="P_27.1",'Intragroup liabilities'!F342="P_27.2",'Intragroup liabilities'!F342="P_24"),"r0390 - Non-financial liabilities",IF('Intragroup liabilities'!F342="P_30.1","r0170 - Employee liabilities (BRRD art. 44/2/g/i)",IF('Intragroup liabilities'!F342="P_30.3","r0390 - Non-financial liabilities",IF('Intragroup liabilities'!F342="C_36","r0511 - o/w capital instruments/share capital",IF(AND('Intragroup liabilities'!F342="P_20",IFERROR(VLOOKUP('Intragroup liabilities'!I342,'Auxiliar 210'!$B$18:$B$20,1,FALSE),0)&lt;&gt;0),"r0210 - Liabilities towards other entities of the resolution group (BRRD art. 44/2/h)",IF(AND('Intragroup liabilities'!F342="P_21",IFERROR(VLOOKUP('Intragroup liabilities'!I342,'Auxiliar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8" s="10" t="s">
        <v>153</v>
      </c>
      <c r="G348" s="10" t="str">
        <f t="shared" si="37"/>
        <v>Rank 20 - Ranking in insolvency (master scale)</v>
      </c>
      <c r="H348" s="10" t="s">
        <v>209</v>
      </c>
      <c r="I348" s="10" t="s">
        <v>30</v>
      </c>
      <c r="J348" s="10" t="s">
        <v>164</v>
      </c>
      <c r="K348" s="10" t="s">
        <v>155</v>
      </c>
      <c r="L348" s="10" t="str">
        <f t="shared" si="38"/>
        <v>Sister</v>
      </c>
      <c r="M348" s="10" t="str">
        <f>IF(OR('Intragroup liabilities'!W342="x",'Intragroup liabilities'!W342="E"),"true","false")</f>
        <v>true</v>
      </c>
      <c r="N348" s="10" t="s">
        <v>470</v>
      </c>
      <c r="O348" s="10" t="s">
        <v>471</v>
      </c>
      <c r="P348" s="11">
        <v>1335704.2</v>
      </c>
      <c r="Q348" s="11">
        <f>IF('Intragroup liabilities'!E342="",0,'Intragroup liabilities'!E342)</f>
        <v>1863.42</v>
      </c>
      <c r="R348" s="10" t="str">
        <f>+IF('Intragroup liabilities'!C342="EURO","Euro",IF('Intragroup liabilities'!C342="LIBRA INGLESA"," US Dollar",""))</f>
        <v>Euro</v>
      </c>
      <c r="S348" s="10" t="str">
        <f>IF(OR('Intragroup liabilities'!F342="P_20",'Intragroup liabilities'!F342="P_21"),'Intragroup liabilities'!M342,CONCATENATE(RIGHT('Intragroup liabilities'!T342,4),"-",LEFT(RIGHT('Intragroup liabilities'!T342,7),2),"-",LEFT('Intragroup liabilities'!T342,2)))</f>
        <v>--</v>
      </c>
      <c r="T348" s="20" t="str">
        <f t="shared" si="39"/>
        <v/>
      </c>
      <c r="U348" s="20" t="str">
        <f>IF(OR('Intragroup liabilities'!F342="P_20",'Intragroup liabilities'!F342="P_21"),'T 03.01'!T348,CONCATENATE(RIGHT('Intragroup liabilities'!U342,4),"-",LEFT(RIGHT('Intragroup liabilities'!U342,7),2),"-",LEFT('Intragroup liabilities'!U342,2)))</f>
        <v>--</v>
      </c>
      <c r="V348" s="10" t="str">
        <f t="shared" si="40"/>
        <v>Secured</v>
      </c>
      <c r="W348" s="10">
        <v>0</v>
      </c>
      <c r="X348" s="10" t="s">
        <v>83</v>
      </c>
      <c r="Y348" s="10" t="str">
        <f t="shared" si="41"/>
        <v>Non-structured/Vanilla</v>
      </c>
      <c r="Z348" s="10"/>
      <c r="AA348" s="10" t="str">
        <f>IF('Intragroup liabilities'!Q342="GF2","Grandfathered T2",IF('Intragroup liabilities'!Q342="CET1","CET1","No"))</f>
        <v>No</v>
      </c>
      <c r="AB348" s="10">
        <f>IF('Intragroup liabilities'!R342="",0,'Intragroup liabilities'!R342)</f>
        <v>0</v>
      </c>
      <c r="AC348"/>
    </row>
    <row r="349" spans="3:29" ht="35.25" thickBot="1" x14ac:dyDescent="0.5">
      <c r="C349" s="17">
        <f t="shared" si="36"/>
        <v>999</v>
      </c>
      <c r="D349" s="18">
        <f t="shared" si="42"/>
        <v>342</v>
      </c>
      <c r="E349" s="10" t="str">
        <f>IF(AND(I349="SANTANDER TOTTA, SGPS, SA",'Intragroup liabilities'!F343="P_22"),"r0531 - o/w (part of) subordinated liabilities recognised as own funds",IF(AND(I349="Totta Seguros - Comp. Seg. Vida, SA.",'Intragroup liabilities'!F343="P_22"),"r0350 - Structured notes",IF(AND(AA349&lt;&gt;"No",'Intragroup liabilities'!F343="P_23"),"r0531 - o/w (part of) subordinated liabilities recognised as own funds",IF(AND(AA349="No",'Intragroup liabilities'!F343="P_23"),"r0120 - Secured liabilities - collateralized part (BRRD art. 44/2/b)",IF('Intragroup liabilities'!F343="C_31","r0511 - o/w capital instruments/share capital",IF('Intragroup liabilities'!F343="C_32","r0511 - o/w capital instruments/share capital",IF('Intragroup liabilities'!F343="C_33","r0512 - o/w instruments ranking pari passu with ordinary shares",IF(OR(ISNUMBER(SEARCH("ATLANTES",I349)),ISNUMBER(SEARCH("AZOR",I349)),ISNUMBER(SEARCH("HIPOTOTTA",I349)))=TRUE,"r0120 - Secured liabilities - collateralized part (BRRD art. 44/2/b)",IF(OR('Intragroup liabilities'!F343="P_27.1",'Intragroup liabilities'!F343="P_27.2",'Intragroup liabilities'!F343="P_24"),"r0390 - Non-financial liabilities",IF('Intragroup liabilities'!F343="P_30.1","r0170 - Employee liabilities (BRRD art. 44/2/g/i)",IF('Intragroup liabilities'!F343="P_30.3","r0390 - Non-financial liabilities",IF('Intragroup liabilities'!F343="C_36","r0511 - o/w capital instruments/share capital",IF(AND('Intragroup liabilities'!F343="P_20",IFERROR(VLOOKUP('Intragroup liabilities'!I343,'Auxiliar 210'!$B$18:$B$20,1,FALSE),0)&lt;&gt;0),"r0210 - Liabilities towards other entities of the resolution group (BRRD art. 44/2/h)",IF(AND('Intragroup liabilities'!F343="P_21",IFERROR(VLOOKUP('Intragroup liabilities'!I343,'Auxiliar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49" s="10" t="s">
        <v>153</v>
      </c>
      <c r="G349" s="10" t="str">
        <f t="shared" si="37"/>
        <v>Rank 20 - Ranking in insolvency (master scale)</v>
      </c>
      <c r="H349" s="10" t="s">
        <v>357</v>
      </c>
      <c r="I349" s="10" t="s">
        <v>30</v>
      </c>
      <c r="J349" s="10" t="s">
        <v>164</v>
      </c>
      <c r="K349" s="10" t="s">
        <v>155</v>
      </c>
      <c r="L349" s="10" t="str">
        <f t="shared" si="38"/>
        <v>Sister</v>
      </c>
      <c r="M349" s="10" t="str">
        <f>IF(OR('Intragroup liabilities'!W343="x",'Intragroup liabilities'!W343="E"),"true","false")</f>
        <v>true</v>
      </c>
      <c r="N349" s="10" t="s">
        <v>470</v>
      </c>
      <c r="O349" s="10" t="s">
        <v>471</v>
      </c>
      <c r="P349" s="11">
        <v>1109741.4099999999</v>
      </c>
      <c r="Q349" s="11">
        <f>IF('Intragroup liabilities'!E343="",0,'Intragroup liabilities'!E343)</f>
        <v>1931.9</v>
      </c>
      <c r="R349" s="10" t="str">
        <f>+IF('Intragroup liabilities'!C343="EURO","Euro",IF('Intragroup liabilities'!C343="LIBRA INGLESA"," US Dollar",""))</f>
        <v>Euro</v>
      </c>
      <c r="S349" s="10" t="str">
        <f>IF(OR('Intragroup liabilities'!F343="P_20",'Intragroup liabilities'!F343="P_21"),'Intragroup liabilities'!M343,CONCATENATE(RIGHT('Intragroup liabilities'!T343,4),"-",LEFT(RIGHT('Intragroup liabilities'!T343,7),2),"-",LEFT('Intragroup liabilities'!T343,2)))</f>
        <v>--</v>
      </c>
      <c r="T349" s="20" t="str">
        <f t="shared" si="39"/>
        <v/>
      </c>
      <c r="U349" s="20" t="str">
        <f>IF(OR('Intragroup liabilities'!F343="P_20",'Intragroup liabilities'!F343="P_21"),'T 03.01'!T349,CONCATENATE(RIGHT('Intragroup liabilities'!U343,4),"-",LEFT(RIGHT('Intragroup liabilities'!U343,7),2),"-",LEFT('Intragroup liabilities'!U343,2)))</f>
        <v>--</v>
      </c>
      <c r="V349" s="10" t="str">
        <f t="shared" si="40"/>
        <v>Secured</v>
      </c>
      <c r="W349" s="10">
        <v>0</v>
      </c>
      <c r="X349" s="10" t="s">
        <v>83</v>
      </c>
      <c r="Y349" s="10" t="str">
        <f t="shared" si="41"/>
        <v>Non-structured/Vanilla</v>
      </c>
      <c r="Z349" s="10"/>
      <c r="AA349" s="10" t="str">
        <f>IF('Intragroup liabilities'!Q343="GF2","Grandfathered T2",IF('Intragroup liabilities'!Q343="CET1","CET1","No"))</f>
        <v>No</v>
      </c>
      <c r="AB349" s="10">
        <f>IF('Intragroup liabilities'!R343="",0,'Intragroup liabilities'!R343)</f>
        <v>0</v>
      </c>
      <c r="AC349"/>
    </row>
    <row r="350" spans="3:29" ht="35.25" thickBot="1" x14ac:dyDescent="0.5">
      <c r="C350" s="17">
        <f t="shared" si="36"/>
        <v>999</v>
      </c>
      <c r="D350" s="18">
        <f t="shared" si="42"/>
        <v>343</v>
      </c>
      <c r="E350" s="10" t="str">
        <f>IF(AND(I350="SANTANDER TOTTA, SGPS, SA",'Intragroup liabilities'!F344="P_22"),"r0531 - o/w (part of) subordinated liabilities recognised as own funds",IF(AND(I350="Totta Seguros - Comp. Seg. Vida, SA.",'Intragroup liabilities'!F344="P_22"),"r0350 - Structured notes",IF(AND(AA350&lt;&gt;"No",'Intragroup liabilities'!F344="P_23"),"r0531 - o/w (part of) subordinated liabilities recognised as own funds",IF(AND(AA350="No",'Intragroup liabilities'!F344="P_23"),"r0120 - Secured liabilities - collateralized part (BRRD art. 44/2/b)",IF('Intragroup liabilities'!F344="C_31","r0511 - o/w capital instruments/share capital",IF('Intragroup liabilities'!F344="C_32","r0511 - o/w capital instruments/share capital",IF('Intragroup liabilities'!F344="C_33","r0512 - o/w instruments ranking pari passu with ordinary shares",IF(OR(ISNUMBER(SEARCH("ATLANTES",I350)),ISNUMBER(SEARCH("AZOR",I350)),ISNUMBER(SEARCH("HIPOTOTTA",I350)))=TRUE,"r0120 - Secured liabilities - collateralized part (BRRD art. 44/2/b)",IF(OR('Intragroup liabilities'!F344="P_27.1",'Intragroup liabilities'!F344="P_27.2",'Intragroup liabilities'!F344="P_24"),"r0390 - Non-financial liabilities",IF('Intragroup liabilities'!F344="P_30.1","r0170 - Employee liabilities (BRRD art. 44/2/g/i)",IF('Intragroup liabilities'!F344="P_30.3","r0390 - Non-financial liabilities",IF('Intragroup liabilities'!F344="C_36","r0511 - o/w capital instruments/share capital",IF(AND('Intragroup liabilities'!F344="P_20",IFERROR(VLOOKUP('Intragroup liabilities'!I344,'Auxiliar 210'!$B$18:$B$20,1,FALSE),0)&lt;&gt;0),"r0210 - Liabilities towards other entities of the resolution group (BRRD art. 44/2/h)",IF(AND('Intragroup liabilities'!F344="P_21",IFERROR(VLOOKUP('Intragroup liabilities'!I344,'Auxiliar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0" s="10" t="s">
        <v>153</v>
      </c>
      <c r="G350" s="10" t="str">
        <f t="shared" si="37"/>
        <v>Rank 20 - Ranking in insolvency (master scale)</v>
      </c>
      <c r="H350" s="10" t="s">
        <v>250</v>
      </c>
      <c r="I350" s="10" t="s">
        <v>74</v>
      </c>
      <c r="J350" s="10" t="s">
        <v>170</v>
      </c>
      <c r="K350" s="10" t="s">
        <v>155</v>
      </c>
      <c r="L350" s="10" t="str">
        <f t="shared" si="38"/>
        <v>Sister</v>
      </c>
      <c r="M350" s="10" t="str">
        <f>IF(OR('Intragroup liabilities'!W344="x",'Intragroup liabilities'!W344="E"),"true","false")</f>
        <v>true</v>
      </c>
      <c r="N350" s="10" t="s">
        <v>470</v>
      </c>
      <c r="O350" s="10" t="s">
        <v>471</v>
      </c>
      <c r="P350" s="11">
        <v>6879.09</v>
      </c>
      <c r="Q350" s="11">
        <f>IF('Intragroup liabilities'!E344="",0,'Intragroup liabilities'!E344)</f>
        <v>7.44</v>
      </c>
      <c r="R350" s="10" t="str">
        <f>+IF('Intragroup liabilities'!C344="EURO","Euro",IF('Intragroup liabilities'!C344="LIBRA INGLESA"," US Dollar",""))</f>
        <v>Euro</v>
      </c>
      <c r="S350" s="10" t="str">
        <f>IF(OR('Intragroup liabilities'!F344="P_20",'Intragroup liabilities'!F344="P_21"),'Intragroup liabilities'!M344,CONCATENATE(RIGHT('Intragroup liabilities'!T344,4),"-",LEFT(RIGHT('Intragroup liabilities'!T344,7),2),"-",LEFT('Intragroup liabilities'!T344,2)))</f>
        <v>--</v>
      </c>
      <c r="T350" s="20" t="str">
        <f t="shared" si="39"/>
        <v/>
      </c>
      <c r="U350" s="20" t="str">
        <f>IF(OR('Intragroup liabilities'!F344="P_20",'Intragroup liabilities'!F344="P_21"),'T 03.01'!T350,CONCATENATE(RIGHT('Intragroup liabilities'!U344,4),"-",LEFT(RIGHT('Intragroup liabilities'!U344,7),2),"-",LEFT('Intragroup liabilities'!U344,2)))</f>
        <v>--</v>
      </c>
      <c r="V350" s="10" t="str">
        <f t="shared" si="40"/>
        <v>Secured</v>
      </c>
      <c r="W350" s="10">
        <v>0</v>
      </c>
      <c r="X350" s="10" t="s">
        <v>83</v>
      </c>
      <c r="Y350" s="10" t="str">
        <f t="shared" si="41"/>
        <v>Non-structured/Vanilla</v>
      </c>
      <c r="Z350" s="10"/>
      <c r="AA350" s="10" t="str">
        <f>IF('Intragroup liabilities'!Q344="GF2","Grandfathered T2",IF('Intragroup liabilities'!Q344="CET1","CET1","No"))</f>
        <v>No</v>
      </c>
      <c r="AB350" s="10">
        <f>IF('Intragroup liabilities'!R344="",0,'Intragroup liabilities'!R344)</f>
        <v>0</v>
      </c>
      <c r="AC350"/>
    </row>
    <row r="351" spans="3:29" ht="35.25" thickBot="1" x14ac:dyDescent="0.5">
      <c r="C351" s="17">
        <f t="shared" si="36"/>
        <v>999</v>
      </c>
      <c r="D351" s="18">
        <f t="shared" si="42"/>
        <v>344</v>
      </c>
      <c r="E351" s="10" t="str">
        <f>IF(AND(I351="SANTANDER TOTTA, SGPS, SA",'Intragroup liabilities'!F345="P_22"),"r0531 - o/w (part of) subordinated liabilities recognised as own funds",IF(AND(I351="Totta Seguros - Comp. Seg. Vida, SA.",'Intragroup liabilities'!F345="P_22"),"r0350 - Structured notes",IF(AND(AA351&lt;&gt;"No",'Intragroup liabilities'!F345="P_23"),"r0531 - o/w (part of) subordinated liabilities recognised as own funds",IF(AND(AA351="No",'Intragroup liabilities'!F345="P_23"),"r0120 - Secured liabilities - collateralized part (BRRD art. 44/2/b)",IF('Intragroup liabilities'!F345="C_31","r0511 - o/w capital instruments/share capital",IF('Intragroup liabilities'!F345="C_32","r0511 - o/w capital instruments/share capital",IF('Intragroup liabilities'!F345="C_33","r0512 - o/w instruments ranking pari passu with ordinary shares",IF(OR(ISNUMBER(SEARCH("ATLANTES",I351)),ISNUMBER(SEARCH("AZOR",I351)),ISNUMBER(SEARCH("HIPOTOTTA",I351)))=TRUE,"r0120 - Secured liabilities - collateralized part (BRRD art. 44/2/b)",IF(OR('Intragroup liabilities'!F345="P_27.1",'Intragroup liabilities'!F345="P_27.2",'Intragroup liabilities'!F345="P_24"),"r0390 - Non-financial liabilities",IF('Intragroup liabilities'!F345="P_30.1","r0170 - Employee liabilities (BRRD art. 44/2/g/i)",IF('Intragroup liabilities'!F345="P_30.3","r0390 - Non-financial liabilities",IF('Intragroup liabilities'!F345="C_36","r0511 - o/w capital instruments/share capital",IF(AND('Intragroup liabilities'!F345="P_20",IFERROR(VLOOKUP('Intragroup liabilities'!I345,'Auxiliar 210'!$B$18:$B$20,1,FALSE),0)&lt;&gt;0),"r0210 - Liabilities towards other entities of the resolution group (BRRD art. 44/2/h)",IF(AND('Intragroup liabilities'!F345="P_21",IFERROR(VLOOKUP('Intragroup liabilities'!I345,'Auxiliar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1" s="10" t="s">
        <v>153</v>
      </c>
      <c r="G351" s="10" t="str">
        <f t="shared" si="37"/>
        <v>Rank 20 - Ranking in insolvency (master scale)</v>
      </c>
      <c r="H351" s="10" t="s">
        <v>188</v>
      </c>
      <c r="I351" s="10" t="s">
        <v>30</v>
      </c>
      <c r="J351" s="10" t="s">
        <v>164</v>
      </c>
      <c r="K351" s="10" t="s">
        <v>155</v>
      </c>
      <c r="L351" s="10" t="str">
        <f t="shared" si="38"/>
        <v>Sister</v>
      </c>
      <c r="M351" s="10" t="str">
        <f>IF(OR('Intragroup liabilities'!W345="x",'Intragroup liabilities'!W345="E"),"true","false")</f>
        <v>true</v>
      </c>
      <c r="N351" s="10" t="s">
        <v>470</v>
      </c>
      <c r="O351" s="10" t="s">
        <v>471</v>
      </c>
      <c r="P351" s="11">
        <v>609880.47</v>
      </c>
      <c r="Q351" s="11">
        <f>IF('Intragroup liabilities'!E345="",0,'Intragroup liabilities'!E345)</f>
        <v>864.58</v>
      </c>
      <c r="R351" s="10" t="str">
        <f>+IF('Intragroup liabilities'!C345="EURO","Euro",IF('Intragroup liabilities'!C345="LIBRA INGLESA"," US Dollar",""))</f>
        <v>Euro</v>
      </c>
      <c r="S351" s="10" t="str">
        <f>IF(OR('Intragroup liabilities'!F345="P_20",'Intragroup liabilities'!F345="P_21"),'Intragroup liabilities'!M345,CONCATENATE(RIGHT('Intragroup liabilities'!T345,4),"-",LEFT(RIGHT('Intragroup liabilities'!T345,7),2),"-",LEFT('Intragroup liabilities'!T345,2)))</f>
        <v>--</v>
      </c>
      <c r="T351" s="20" t="str">
        <f t="shared" si="39"/>
        <v/>
      </c>
      <c r="U351" s="20" t="str">
        <f>IF(OR('Intragroup liabilities'!F345="P_20",'Intragroup liabilities'!F345="P_21"),'T 03.01'!T351,CONCATENATE(RIGHT('Intragroup liabilities'!U345,4),"-",LEFT(RIGHT('Intragroup liabilities'!U345,7),2),"-",LEFT('Intragroup liabilities'!U345,2)))</f>
        <v>--</v>
      </c>
      <c r="V351" s="10" t="str">
        <f t="shared" si="40"/>
        <v>Secured</v>
      </c>
      <c r="W351" s="10">
        <v>0</v>
      </c>
      <c r="X351" s="10" t="s">
        <v>83</v>
      </c>
      <c r="Y351" s="10" t="str">
        <f t="shared" si="41"/>
        <v>Non-structured/Vanilla</v>
      </c>
      <c r="Z351" s="10"/>
      <c r="AA351" s="10" t="str">
        <f>IF('Intragroup liabilities'!Q345="GF2","Grandfathered T2",IF('Intragroup liabilities'!Q345="CET1","CET1","No"))</f>
        <v>No</v>
      </c>
      <c r="AB351" s="10">
        <f>IF('Intragroup liabilities'!R345="",0,'Intragroup liabilities'!R345)</f>
        <v>0</v>
      </c>
      <c r="AC351"/>
    </row>
    <row r="352" spans="3:29" ht="35.25" thickBot="1" x14ac:dyDescent="0.5">
      <c r="C352" s="17">
        <f t="shared" si="36"/>
        <v>999</v>
      </c>
      <c r="D352" s="18">
        <f t="shared" si="42"/>
        <v>345</v>
      </c>
      <c r="E352" s="10" t="str">
        <f>IF(AND(I352="SANTANDER TOTTA, SGPS, SA",'Intragroup liabilities'!F346="P_22"),"r0531 - o/w (part of) subordinated liabilities recognised as own funds",IF(AND(I352="Totta Seguros - Comp. Seg. Vida, SA.",'Intragroup liabilities'!F346="P_22"),"r0350 - Structured notes",IF(AND(AA352&lt;&gt;"No",'Intragroup liabilities'!F346="P_23"),"r0531 - o/w (part of) subordinated liabilities recognised as own funds",IF(AND(AA352="No",'Intragroup liabilities'!F346="P_23"),"r0120 - Secured liabilities - collateralized part (BRRD art. 44/2/b)",IF('Intragroup liabilities'!F346="C_31","r0511 - o/w capital instruments/share capital",IF('Intragroup liabilities'!F346="C_32","r0511 - o/w capital instruments/share capital",IF('Intragroup liabilities'!F346="C_33","r0512 - o/w instruments ranking pari passu with ordinary shares",IF(OR(ISNUMBER(SEARCH("ATLANTES",I352)),ISNUMBER(SEARCH("AZOR",I352)),ISNUMBER(SEARCH("HIPOTOTTA",I352)))=TRUE,"r0120 - Secured liabilities - collateralized part (BRRD art. 44/2/b)",IF(OR('Intragroup liabilities'!F346="P_27.1",'Intragroup liabilities'!F346="P_27.2",'Intragroup liabilities'!F346="P_24"),"r0390 - Non-financial liabilities",IF('Intragroup liabilities'!F346="P_30.1","r0170 - Employee liabilities (BRRD art. 44/2/g/i)",IF('Intragroup liabilities'!F346="P_30.3","r0390 - Non-financial liabilities",IF('Intragroup liabilities'!F346="C_36","r0511 - o/w capital instruments/share capital",IF(AND('Intragroup liabilities'!F346="P_20",IFERROR(VLOOKUP('Intragroup liabilities'!I346,'Auxiliar 210'!$B$18:$B$20,1,FALSE),0)&lt;&gt;0),"r0210 - Liabilities towards other entities of the resolution group (BRRD art. 44/2/h)",IF(AND('Intragroup liabilities'!F346="P_21",IFERROR(VLOOKUP('Intragroup liabilities'!I346,'Auxiliar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2" s="10" t="s">
        <v>153</v>
      </c>
      <c r="G352" s="10" t="str">
        <f t="shared" si="37"/>
        <v>Rank 20 - Ranking in insolvency (master scale)</v>
      </c>
      <c r="H352" s="10" t="s">
        <v>1400</v>
      </c>
      <c r="I352" s="10" t="s">
        <v>30</v>
      </c>
      <c r="J352" s="10" t="s">
        <v>164</v>
      </c>
      <c r="K352" s="10" t="s">
        <v>155</v>
      </c>
      <c r="L352" s="10" t="str">
        <f t="shared" si="38"/>
        <v>Sister</v>
      </c>
      <c r="M352" s="10" t="str">
        <f>IF(OR('Intragroup liabilities'!W346="x",'Intragroup liabilities'!W346="E"),"true","false")</f>
        <v>true</v>
      </c>
      <c r="N352" s="10" t="s">
        <v>470</v>
      </c>
      <c r="O352" s="10" t="s">
        <v>471</v>
      </c>
      <c r="P352" s="11">
        <v>48.26</v>
      </c>
      <c r="Q352" s="11">
        <f>IF('Intragroup liabilities'!E346="",0,'Intragroup liabilities'!E346)</f>
        <v>0</v>
      </c>
      <c r="R352" s="10" t="str">
        <f>+IF('Intragroup liabilities'!C346="EURO","Euro",IF('Intragroup liabilities'!C346="LIBRA INGLESA"," US Dollar",""))</f>
        <v>Euro</v>
      </c>
      <c r="S352" s="10" t="str">
        <f>IF(OR('Intragroup liabilities'!F346="P_20",'Intragroup liabilities'!F346="P_21"),'Intragroup liabilities'!M346,CONCATENATE(RIGHT('Intragroup liabilities'!T346,4),"-",LEFT(RIGHT('Intragroup liabilities'!T346,7),2),"-",LEFT('Intragroup liabilities'!T346,2)))</f>
        <v>--</v>
      </c>
      <c r="T352" s="20" t="str">
        <f t="shared" si="39"/>
        <v/>
      </c>
      <c r="U352" s="20" t="str">
        <f>IF(OR('Intragroup liabilities'!F346="P_20",'Intragroup liabilities'!F346="P_21"),'T 03.01'!T352,CONCATENATE(RIGHT('Intragroup liabilities'!U346,4),"-",LEFT(RIGHT('Intragroup liabilities'!U346,7),2),"-",LEFT('Intragroup liabilities'!U346,2)))</f>
        <v>--</v>
      </c>
      <c r="V352" s="10" t="str">
        <f t="shared" si="40"/>
        <v>Secured</v>
      </c>
      <c r="W352" s="10">
        <v>0</v>
      </c>
      <c r="X352" s="10" t="s">
        <v>83</v>
      </c>
      <c r="Y352" s="10" t="str">
        <f t="shared" si="41"/>
        <v>Non-structured/Vanilla</v>
      </c>
      <c r="Z352" s="10"/>
      <c r="AA352" s="10" t="str">
        <f>IF('Intragroup liabilities'!Q346="GF2","Grandfathered T2",IF('Intragroup liabilities'!Q346="CET1","CET1","No"))</f>
        <v>No</v>
      </c>
      <c r="AB352" s="10">
        <f>IF('Intragroup liabilities'!R346="",0,'Intragroup liabilities'!R346)</f>
        <v>0</v>
      </c>
      <c r="AC352"/>
    </row>
    <row r="353" spans="3:29" ht="35.25" thickBot="1" x14ac:dyDescent="0.5">
      <c r="C353" s="17">
        <f t="shared" si="36"/>
        <v>999</v>
      </c>
      <c r="D353" s="18">
        <f t="shared" si="42"/>
        <v>346</v>
      </c>
      <c r="E353" s="10" t="str">
        <f>IF(AND(I353="SANTANDER TOTTA, SGPS, SA",'Intragroup liabilities'!F347="P_22"),"r0531 - o/w (part of) subordinated liabilities recognised as own funds",IF(AND(I353="Totta Seguros - Comp. Seg. Vida, SA.",'Intragroup liabilities'!F347="P_22"),"r0350 - Structured notes",IF(AND(AA353&lt;&gt;"No",'Intragroup liabilities'!F347="P_23"),"r0531 - o/w (part of) subordinated liabilities recognised as own funds",IF(AND(AA353="No",'Intragroup liabilities'!F347="P_23"),"r0120 - Secured liabilities - collateralized part (BRRD art. 44/2/b)",IF('Intragroup liabilities'!F347="C_31","r0511 - o/w capital instruments/share capital",IF('Intragroup liabilities'!F347="C_32","r0511 - o/w capital instruments/share capital",IF('Intragroup liabilities'!F347="C_33","r0512 - o/w instruments ranking pari passu with ordinary shares",IF(OR(ISNUMBER(SEARCH("ATLANTES",I353)),ISNUMBER(SEARCH("AZOR",I353)),ISNUMBER(SEARCH("HIPOTOTTA",I353)))=TRUE,"r0120 - Secured liabilities - collateralized part (BRRD art. 44/2/b)",IF(OR('Intragroup liabilities'!F347="P_27.1",'Intragroup liabilities'!F347="P_27.2",'Intragroup liabilities'!F347="P_24"),"r0390 - Non-financial liabilities",IF('Intragroup liabilities'!F347="P_30.1","r0170 - Employee liabilities (BRRD art. 44/2/g/i)",IF('Intragroup liabilities'!F347="P_30.3","r0390 - Non-financial liabilities",IF('Intragroup liabilities'!F347="C_36","r0511 - o/w capital instruments/share capital",IF(AND('Intragroup liabilities'!F347="P_20",IFERROR(VLOOKUP('Intragroup liabilities'!I347,'Auxiliar 210'!$B$18:$B$20,1,FALSE),0)&lt;&gt;0),"r0210 - Liabilities towards other entities of the resolution group (BRRD art. 44/2/h)",IF(AND('Intragroup liabilities'!F347="P_21",IFERROR(VLOOKUP('Intragroup liabilities'!I347,'Auxiliar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3" s="10" t="s">
        <v>153</v>
      </c>
      <c r="G353" s="10" t="str">
        <f t="shared" si="37"/>
        <v>Rank 20 - Ranking in insolvency (master scale)</v>
      </c>
      <c r="H353" s="10" t="s">
        <v>256</v>
      </c>
      <c r="I353" s="10" t="s">
        <v>74</v>
      </c>
      <c r="J353" s="10" t="s">
        <v>170</v>
      </c>
      <c r="K353" s="10" t="s">
        <v>155</v>
      </c>
      <c r="L353" s="10" t="str">
        <f t="shared" si="38"/>
        <v>Sister</v>
      </c>
      <c r="M353" s="10" t="str">
        <f>IF(OR('Intragroup liabilities'!W347="x",'Intragroup liabilities'!W347="E"),"true","false")</f>
        <v>true</v>
      </c>
      <c r="N353" s="10" t="s">
        <v>470</v>
      </c>
      <c r="O353" s="10" t="s">
        <v>471</v>
      </c>
      <c r="P353" s="11">
        <v>22791.42</v>
      </c>
      <c r="Q353" s="11">
        <f>IF('Intragroup liabilities'!E347="",0,'Intragroup liabilities'!E347)</f>
        <v>49.31</v>
      </c>
      <c r="R353" s="10" t="str">
        <f>+IF('Intragroup liabilities'!C347="EURO","Euro",IF('Intragroup liabilities'!C347="LIBRA INGLESA"," US Dollar",""))</f>
        <v>Euro</v>
      </c>
      <c r="S353" s="10" t="str">
        <f>IF(OR('Intragroup liabilities'!F347="P_20",'Intragroup liabilities'!F347="P_21"),'Intragroup liabilities'!M347,CONCATENATE(RIGHT('Intragroup liabilities'!T347,4),"-",LEFT(RIGHT('Intragroup liabilities'!T347,7),2),"-",LEFT('Intragroup liabilities'!T347,2)))</f>
        <v>--</v>
      </c>
      <c r="T353" s="20" t="str">
        <f t="shared" si="39"/>
        <v/>
      </c>
      <c r="U353" s="20" t="str">
        <f>IF(OR('Intragroup liabilities'!F347="P_20",'Intragroup liabilities'!F347="P_21"),'T 03.01'!T353,CONCATENATE(RIGHT('Intragroup liabilities'!U347,4),"-",LEFT(RIGHT('Intragroup liabilities'!U347,7),2),"-",LEFT('Intragroup liabilities'!U347,2)))</f>
        <v>--</v>
      </c>
      <c r="V353" s="10" t="str">
        <f t="shared" si="40"/>
        <v>Secured</v>
      </c>
      <c r="W353" s="10">
        <v>0</v>
      </c>
      <c r="X353" s="10" t="s">
        <v>83</v>
      </c>
      <c r="Y353" s="10" t="str">
        <f t="shared" si="41"/>
        <v>Non-structured/Vanilla</v>
      </c>
      <c r="Z353" s="10"/>
      <c r="AA353" s="10" t="str">
        <f>IF('Intragroup liabilities'!Q347="GF2","Grandfathered T2",IF('Intragroup liabilities'!Q347="CET1","CET1","No"))</f>
        <v>No</v>
      </c>
      <c r="AB353" s="10">
        <f>IF('Intragroup liabilities'!R347="",0,'Intragroup liabilities'!R347)</f>
        <v>0</v>
      </c>
      <c r="AC353"/>
    </row>
    <row r="354" spans="3:29" ht="35.25" thickBot="1" x14ac:dyDescent="0.5">
      <c r="C354" s="17">
        <f t="shared" si="36"/>
        <v>999</v>
      </c>
      <c r="D354" s="18">
        <f t="shared" si="42"/>
        <v>347</v>
      </c>
      <c r="E354" s="10" t="str">
        <f>IF(AND(I354="SANTANDER TOTTA, SGPS, SA",'Intragroup liabilities'!F348="P_22"),"r0531 - o/w (part of) subordinated liabilities recognised as own funds",IF(AND(I354="Totta Seguros - Comp. Seg. Vida, SA.",'Intragroup liabilities'!F348="P_22"),"r0350 - Structured notes",IF(AND(AA354&lt;&gt;"No",'Intragroup liabilities'!F348="P_23"),"r0531 - o/w (part of) subordinated liabilities recognised as own funds",IF(AND(AA354="No",'Intragroup liabilities'!F348="P_23"),"r0120 - Secured liabilities - collateralized part (BRRD art. 44/2/b)",IF('Intragroup liabilities'!F348="C_31","r0511 - o/w capital instruments/share capital",IF('Intragroup liabilities'!F348="C_32","r0511 - o/w capital instruments/share capital",IF('Intragroup liabilities'!F348="C_33","r0512 - o/w instruments ranking pari passu with ordinary shares",IF(OR(ISNUMBER(SEARCH("ATLANTES",I354)),ISNUMBER(SEARCH("AZOR",I354)),ISNUMBER(SEARCH("HIPOTOTTA",I354)))=TRUE,"r0120 - Secured liabilities - collateralized part (BRRD art. 44/2/b)",IF(OR('Intragroup liabilities'!F348="P_27.1",'Intragroup liabilities'!F348="P_27.2",'Intragroup liabilities'!F348="P_24"),"r0390 - Non-financial liabilities",IF('Intragroup liabilities'!F348="P_30.1","r0170 - Employee liabilities (BRRD art. 44/2/g/i)",IF('Intragroup liabilities'!F348="P_30.3","r0390 - Non-financial liabilities",IF('Intragroup liabilities'!F348="C_36","r0511 - o/w capital instruments/share capital",IF(AND('Intragroup liabilities'!F348="P_20",IFERROR(VLOOKUP('Intragroup liabilities'!I348,'Auxiliar 210'!$B$18:$B$20,1,FALSE),0)&lt;&gt;0),"r0210 - Liabilities towards other entities of the resolution group (BRRD art. 44/2/h)",IF(AND('Intragroup liabilities'!F348="P_21",IFERROR(VLOOKUP('Intragroup liabilities'!I348,'Auxiliar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4" s="10" t="s">
        <v>153</v>
      </c>
      <c r="G354" s="10" t="str">
        <f t="shared" si="37"/>
        <v>Rank 20 - Ranking in insolvency (master scale)</v>
      </c>
      <c r="H354" s="10" t="s">
        <v>258</v>
      </c>
      <c r="I354" s="10" t="s">
        <v>74</v>
      </c>
      <c r="J354" s="10" t="s">
        <v>170</v>
      </c>
      <c r="K354" s="10" t="s">
        <v>155</v>
      </c>
      <c r="L354" s="10" t="str">
        <f t="shared" si="38"/>
        <v>Sister</v>
      </c>
      <c r="M354" s="10" t="str">
        <f>IF(OR('Intragroup liabilities'!W348="x",'Intragroup liabilities'!W348="E"),"true","false")</f>
        <v>true</v>
      </c>
      <c r="N354" s="10" t="s">
        <v>470</v>
      </c>
      <c r="O354" s="10" t="s">
        <v>471</v>
      </c>
      <c r="P354" s="11">
        <v>14495.64</v>
      </c>
      <c r="Q354" s="11">
        <f>IF('Intragroup liabilities'!E348="",0,'Intragroup liabilities'!E348)</f>
        <v>34.979999999999997</v>
      </c>
      <c r="R354" s="10" t="str">
        <f>+IF('Intragroup liabilities'!C348="EURO","Euro",IF('Intragroup liabilities'!C348="LIBRA INGLESA"," US Dollar",""))</f>
        <v>Euro</v>
      </c>
      <c r="S354" s="10" t="str">
        <f>IF(OR('Intragroup liabilities'!F348="P_20",'Intragroup liabilities'!F348="P_21"),'Intragroup liabilities'!M348,CONCATENATE(RIGHT('Intragroup liabilities'!T348,4),"-",LEFT(RIGHT('Intragroup liabilities'!T348,7),2),"-",LEFT('Intragroup liabilities'!T348,2)))</f>
        <v>--</v>
      </c>
      <c r="T354" s="20" t="str">
        <f t="shared" si="39"/>
        <v/>
      </c>
      <c r="U354" s="20" t="str">
        <f>IF(OR('Intragroup liabilities'!F348="P_20",'Intragroup liabilities'!F348="P_21"),'T 03.01'!T354,CONCATENATE(RIGHT('Intragroup liabilities'!U348,4),"-",LEFT(RIGHT('Intragroup liabilities'!U348,7),2),"-",LEFT('Intragroup liabilities'!U348,2)))</f>
        <v>--</v>
      </c>
      <c r="V354" s="10" t="str">
        <f t="shared" si="40"/>
        <v>Secured</v>
      </c>
      <c r="W354" s="10">
        <v>0</v>
      </c>
      <c r="X354" s="10" t="s">
        <v>83</v>
      </c>
      <c r="Y354" s="10" t="str">
        <f t="shared" si="41"/>
        <v>Non-structured/Vanilla</v>
      </c>
      <c r="Z354" s="10"/>
      <c r="AA354" s="10" t="str">
        <f>IF('Intragroup liabilities'!Q348="GF2","Grandfathered T2",IF('Intragroup liabilities'!Q348="CET1","CET1","No"))</f>
        <v>No</v>
      </c>
      <c r="AB354" s="10">
        <f>IF('Intragroup liabilities'!R348="",0,'Intragroup liabilities'!R348)</f>
        <v>0</v>
      </c>
      <c r="AC354"/>
    </row>
    <row r="355" spans="3:29" ht="35.25" thickBot="1" x14ac:dyDescent="0.5">
      <c r="C355" s="17">
        <f t="shared" si="36"/>
        <v>999</v>
      </c>
      <c r="D355" s="18">
        <f t="shared" si="42"/>
        <v>348</v>
      </c>
      <c r="E355" s="10" t="str">
        <f>IF(AND(I355="SANTANDER TOTTA, SGPS, SA",'Intragroup liabilities'!F349="P_22"),"r0531 - o/w (part of) subordinated liabilities recognised as own funds",IF(AND(I355="Totta Seguros - Comp. Seg. Vida, SA.",'Intragroup liabilities'!F349="P_22"),"r0350 - Structured notes",IF(AND(AA355&lt;&gt;"No",'Intragroup liabilities'!F349="P_23"),"r0531 - o/w (part of) subordinated liabilities recognised as own funds",IF(AND(AA355="No",'Intragroup liabilities'!F349="P_23"),"r0120 - Secured liabilities - collateralized part (BRRD art. 44/2/b)",IF('Intragroup liabilities'!F349="C_31","r0511 - o/w capital instruments/share capital",IF('Intragroup liabilities'!F349="C_32","r0511 - o/w capital instruments/share capital",IF('Intragroup liabilities'!F349="C_33","r0512 - o/w instruments ranking pari passu with ordinary shares",IF(OR(ISNUMBER(SEARCH("ATLANTES",I355)),ISNUMBER(SEARCH("AZOR",I355)),ISNUMBER(SEARCH("HIPOTOTTA",I355)))=TRUE,"r0120 - Secured liabilities - collateralized part (BRRD art. 44/2/b)",IF(OR('Intragroup liabilities'!F349="P_27.1",'Intragroup liabilities'!F349="P_27.2",'Intragroup liabilities'!F349="P_24"),"r0390 - Non-financial liabilities",IF('Intragroup liabilities'!F349="P_30.1","r0170 - Employee liabilities (BRRD art. 44/2/g/i)",IF('Intragroup liabilities'!F349="P_30.3","r0390 - Non-financial liabilities",IF('Intragroup liabilities'!F349="C_36","r0511 - o/w capital instruments/share capital",IF(AND('Intragroup liabilities'!F349="P_20",IFERROR(VLOOKUP('Intragroup liabilities'!I349,'Auxiliar 210'!$B$18:$B$20,1,FALSE),0)&lt;&gt;0),"r0210 - Liabilities towards other entities of the resolution group (BRRD art. 44/2/h)",IF(AND('Intragroup liabilities'!F349="P_21",IFERROR(VLOOKUP('Intragroup liabilities'!I349,'Auxiliar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5" s="10" t="s">
        <v>153</v>
      </c>
      <c r="G355" s="10" t="str">
        <f t="shared" si="37"/>
        <v>Rank 20 - Ranking in insolvency (master scale)</v>
      </c>
      <c r="H355" s="10" t="s">
        <v>215</v>
      </c>
      <c r="I355" s="10" t="s">
        <v>74</v>
      </c>
      <c r="J355" s="10" t="s">
        <v>170</v>
      </c>
      <c r="K355" s="10" t="s">
        <v>155</v>
      </c>
      <c r="L355" s="10" t="str">
        <f t="shared" si="38"/>
        <v>Sister</v>
      </c>
      <c r="M355" s="10" t="str">
        <f>IF(OR('Intragroup liabilities'!W349="x",'Intragroup liabilities'!W349="E"),"true","false")</f>
        <v>true</v>
      </c>
      <c r="N355" s="10" t="s">
        <v>470</v>
      </c>
      <c r="O355" s="10" t="s">
        <v>471</v>
      </c>
      <c r="P355" s="11">
        <v>43801.77</v>
      </c>
      <c r="Q355" s="11">
        <f>IF('Intragroup liabilities'!E349="",0,'Intragroup liabilities'!E349)</f>
        <v>124.87</v>
      </c>
      <c r="R355" s="10" t="str">
        <f>+IF('Intragroup liabilities'!C349="EURO","Euro",IF('Intragroup liabilities'!C349="LIBRA INGLESA"," US Dollar",""))</f>
        <v>Euro</v>
      </c>
      <c r="S355" s="10" t="str">
        <f>IF(OR('Intragroup liabilities'!F349="P_20",'Intragroup liabilities'!F349="P_21"),'Intragroup liabilities'!M349,CONCATENATE(RIGHT('Intragroup liabilities'!T349,4),"-",LEFT(RIGHT('Intragroup liabilities'!T349,7),2),"-",LEFT('Intragroup liabilities'!T349,2)))</f>
        <v>--</v>
      </c>
      <c r="T355" s="20" t="str">
        <f t="shared" si="39"/>
        <v/>
      </c>
      <c r="U355" s="20" t="str">
        <f>IF(OR('Intragroup liabilities'!F349="P_20",'Intragroup liabilities'!F349="P_21"),'T 03.01'!T355,CONCATENATE(RIGHT('Intragroup liabilities'!U349,4),"-",LEFT(RIGHT('Intragroup liabilities'!U349,7),2),"-",LEFT('Intragroup liabilities'!U349,2)))</f>
        <v>--</v>
      </c>
      <c r="V355" s="10" t="str">
        <f t="shared" si="40"/>
        <v>Secured</v>
      </c>
      <c r="W355" s="10">
        <v>0</v>
      </c>
      <c r="X355" s="10" t="s">
        <v>83</v>
      </c>
      <c r="Y355" s="10" t="str">
        <f t="shared" si="41"/>
        <v>Non-structured/Vanilla</v>
      </c>
      <c r="Z355" s="10"/>
      <c r="AA355" s="10" t="str">
        <f>IF('Intragroup liabilities'!Q349="GF2","Grandfathered T2",IF('Intragroup liabilities'!Q349="CET1","CET1","No"))</f>
        <v>No</v>
      </c>
      <c r="AB355" s="10">
        <f>IF('Intragroup liabilities'!R349="",0,'Intragroup liabilities'!R349)</f>
        <v>0</v>
      </c>
      <c r="AC355"/>
    </row>
    <row r="356" spans="3:29" ht="35.25" thickBot="1" x14ac:dyDescent="0.5">
      <c r="C356" s="17">
        <f t="shared" si="36"/>
        <v>999</v>
      </c>
      <c r="D356" s="18">
        <f t="shared" si="42"/>
        <v>349</v>
      </c>
      <c r="E356" s="10" t="str">
        <f>IF(AND(I356="SANTANDER TOTTA, SGPS, SA",'Intragroup liabilities'!F350="P_22"),"r0531 - o/w (part of) subordinated liabilities recognised as own funds",IF(AND(I356="Totta Seguros - Comp. Seg. Vida, SA.",'Intragroup liabilities'!F350="P_22"),"r0350 - Structured notes",IF(AND(AA356&lt;&gt;"No",'Intragroup liabilities'!F350="P_23"),"r0531 - o/w (part of) subordinated liabilities recognised as own funds",IF(AND(AA356="No",'Intragroup liabilities'!F350="P_23"),"r0120 - Secured liabilities - collateralized part (BRRD art. 44/2/b)",IF('Intragroup liabilities'!F350="C_31","r0511 - o/w capital instruments/share capital",IF('Intragroup liabilities'!F350="C_32","r0511 - o/w capital instruments/share capital",IF('Intragroup liabilities'!F350="C_33","r0512 - o/w instruments ranking pari passu with ordinary shares",IF(OR(ISNUMBER(SEARCH("ATLANTES",I356)),ISNUMBER(SEARCH("AZOR",I356)),ISNUMBER(SEARCH("HIPOTOTTA",I356)))=TRUE,"r0120 - Secured liabilities - collateralized part (BRRD art. 44/2/b)",IF(OR('Intragroup liabilities'!F350="P_27.1",'Intragroup liabilities'!F350="P_27.2",'Intragroup liabilities'!F350="P_24"),"r0390 - Non-financial liabilities",IF('Intragroup liabilities'!F350="P_30.1","r0170 - Employee liabilities (BRRD art. 44/2/g/i)",IF('Intragroup liabilities'!F350="P_30.3","r0390 - Non-financial liabilities",IF('Intragroup liabilities'!F350="C_36","r0511 - o/w capital instruments/share capital",IF(AND('Intragroup liabilities'!F350="P_20",IFERROR(VLOOKUP('Intragroup liabilities'!I350,'Auxiliar 210'!$B$18:$B$20,1,FALSE),0)&lt;&gt;0),"r0210 - Liabilities towards other entities of the resolution group (BRRD art. 44/2/h)",IF(AND('Intragroup liabilities'!F350="P_21",IFERROR(VLOOKUP('Intragroup liabilities'!I350,'Auxiliar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6" s="10" t="s">
        <v>153</v>
      </c>
      <c r="G356" s="10" t="str">
        <f t="shared" si="37"/>
        <v>Rank 20 - Ranking in insolvency (master scale)</v>
      </c>
      <c r="H356" s="10" t="s">
        <v>1547</v>
      </c>
      <c r="I356" s="10" t="s">
        <v>30</v>
      </c>
      <c r="J356" s="10" t="s">
        <v>164</v>
      </c>
      <c r="K356" s="10" t="s">
        <v>155</v>
      </c>
      <c r="L356" s="10" t="str">
        <f t="shared" si="38"/>
        <v>Sister</v>
      </c>
      <c r="M356" s="10" t="str">
        <f>IF(OR('Intragroup liabilities'!W350="x",'Intragroup liabilities'!W350="E"),"true","false")</f>
        <v>true</v>
      </c>
      <c r="N356" s="10" t="s">
        <v>470</v>
      </c>
      <c r="O356" s="10" t="s">
        <v>471</v>
      </c>
      <c r="P356" s="11">
        <v>0</v>
      </c>
      <c r="Q356" s="11">
        <f>IF('Intragroup liabilities'!E350="",0,'Intragroup liabilities'!E350)</f>
        <v>0.37</v>
      </c>
      <c r="R356" s="10" t="str">
        <f>+IF('Intragroup liabilities'!C350="EURO","Euro",IF('Intragroup liabilities'!C350="LIBRA INGLESA"," US Dollar",""))</f>
        <v>Euro</v>
      </c>
      <c r="S356" s="10" t="str">
        <f>IF(OR('Intragroup liabilities'!F350="P_20",'Intragroup liabilities'!F350="P_21"),'Intragroup liabilities'!M350,CONCATENATE(RIGHT('Intragroup liabilities'!T350,4),"-",LEFT(RIGHT('Intragroup liabilities'!T350,7),2),"-",LEFT('Intragroup liabilities'!T350,2)))</f>
        <v>--</v>
      </c>
      <c r="T356" s="20" t="str">
        <f t="shared" si="39"/>
        <v/>
      </c>
      <c r="U356" s="20" t="str">
        <f>IF(OR('Intragroup liabilities'!F350="P_20",'Intragroup liabilities'!F350="P_21"),'T 03.01'!T356,CONCATENATE(RIGHT('Intragroup liabilities'!U350,4),"-",LEFT(RIGHT('Intragroup liabilities'!U350,7),2),"-",LEFT('Intragroup liabilities'!U350,2)))</f>
        <v>--</v>
      </c>
      <c r="V356" s="10" t="str">
        <f t="shared" si="40"/>
        <v>Secured</v>
      </c>
      <c r="W356" s="10">
        <v>0</v>
      </c>
      <c r="X356" s="10" t="s">
        <v>83</v>
      </c>
      <c r="Y356" s="10" t="str">
        <f t="shared" si="41"/>
        <v>Non-structured/Vanilla</v>
      </c>
      <c r="Z356" s="10"/>
      <c r="AA356" s="10" t="str">
        <f>IF('Intragroup liabilities'!Q350="GF2","Grandfathered T2",IF('Intragroup liabilities'!Q350="CET1","CET1","No"))</f>
        <v>No</v>
      </c>
      <c r="AB356" s="10">
        <f>IF('Intragroup liabilities'!R350="",0,'Intragroup liabilities'!R350)</f>
        <v>0</v>
      </c>
      <c r="AC356"/>
    </row>
    <row r="357" spans="3:29" ht="35.25" thickBot="1" x14ac:dyDescent="0.5">
      <c r="C357" s="17">
        <f t="shared" si="36"/>
        <v>999</v>
      </c>
      <c r="D357" s="18">
        <f t="shared" si="42"/>
        <v>350</v>
      </c>
      <c r="E357" s="10" t="str">
        <f>IF(AND(I357="SANTANDER TOTTA, SGPS, SA",'Intragroup liabilities'!F351="P_22"),"r0531 - o/w (part of) subordinated liabilities recognised as own funds",IF(AND(I357="Totta Seguros - Comp. Seg. Vida, SA.",'Intragroup liabilities'!F351="P_22"),"r0350 - Structured notes",IF(AND(AA357&lt;&gt;"No",'Intragroup liabilities'!F351="P_23"),"r0531 - o/w (part of) subordinated liabilities recognised as own funds",IF(AND(AA357="No",'Intragroup liabilities'!F351="P_23"),"r0120 - Secured liabilities - collateralized part (BRRD art. 44/2/b)",IF('Intragroup liabilities'!F351="C_31","r0511 - o/w capital instruments/share capital",IF('Intragroup liabilities'!F351="C_32","r0511 - o/w capital instruments/share capital",IF('Intragroup liabilities'!F351="C_33","r0512 - o/w instruments ranking pari passu with ordinary shares",IF(OR(ISNUMBER(SEARCH("ATLANTES",I357)),ISNUMBER(SEARCH("AZOR",I357)),ISNUMBER(SEARCH("HIPOTOTTA",I357)))=TRUE,"r0120 - Secured liabilities - collateralized part (BRRD art. 44/2/b)",IF(OR('Intragroup liabilities'!F351="P_27.1",'Intragroup liabilities'!F351="P_27.2",'Intragroup liabilities'!F351="P_24"),"r0390 - Non-financial liabilities",IF('Intragroup liabilities'!F351="P_30.1","r0170 - Employee liabilities (BRRD art. 44/2/g/i)",IF('Intragroup liabilities'!F351="P_30.3","r0390 - Non-financial liabilities",IF('Intragroup liabilities'!F351="C_36","r0511 - o/w capital instruments/share capital",IF(AND('Intragroup liabilities'!F351="P_20",IFERROR(VLOOKUP('Intragroup liabilities'!I351,'Auxiliar 210'!$B$18:$B$20,1,FALSE),0)&lt;&gt;0),"r0210 - Liabilities towards other entities of the resolution group (BRRD art. 44/2/h)",IF(AND('Intragroup liabilities'!F351="P_21",IFERROR(VLOOKUP('Intragroup liabilities'!I351,'Auxiliar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7" s="10" t="s">
        <v>153</v>
      </c>
      <c r="G357" s="10" t="str">
        <f t="shared" si="37"/>
        <v>Rank 20 - Ranking in insolvency (master scale)</v>
      </c>
      <c r="H357" s="10" t="s">
        <v>214</v>
      </c>
      <c r="I357" s="10" t="s">
        <v>74</v>
      </c>
      <c r="J357" s="10" t="s">
        <v>170</v>
      </c>
      <c r="K357" s="10" t="s">
        <v>155</v>
      </c>
      <c r="L357" s="10" t="str">
        <f t="shared" si="38"/>
        <v>Sister</v>
      </c>
      <c r="M357" s="10" t="str">
        <f>IF(OR('Intragroup liabilities'!W351="x",'Intragroup liabilities'!W351="E"),"true","false")</f>
        <v>true</v>
      </c>
      <c r="N357" s="10" t="s">
        <v>470</v>
      </c>
      <c r="O357" s="10" t="s">
        <v>471</v>
      </c>
      <c r="P357" s="11">
        <v>24557.7</v>
      </c>
      <c r="Q357" s="11">
        <f>IF('Intragroup liabilities'!E351="",0,'Intragroup liabilities'!E351)</f>
        <v>89.81</v>
      </c>
      <c r="R357" s="10" t="str">
        <f>+IF('Intragroup liabilities'!C351="EURO","Euro",IF('Intragroup liabilities'!C351="LIBRA INGLESA"," US Dollar",""))</f>
        <v>Euro</v>
      </c>
      <c r="S357" s="10" t="str">
        <f>IF(OR('Intragroup liabilities'!F351="P_20",'Intragroup liabilities'!F351="P_21"),'Intragroup liabilities'!M351,CONCATENATE(RIGHT('Intragroup liabilities'!T351,4),"-",LEFT(RIGHT('Intragroup liabilities'!T351,7),2),"-",LEFT('Intragroup liabilities'!T351,2)))</f>
        <v>--</v>
      </c>
      <c r="T357" s="20" t="str">
        <f t="shared" si="39"/>
        <v/>
      </c>
      <c r="U357" s="20" t="str">
        <f>IF(OR('Intragroup liabilities'!F351="P_20",'Intragroup liabilities'!F351="P_21"),'T 03.01'!T357,CONCATENATE(RIGHT('Intragroup liabilities'!U351,4),"-",LEFT(RIGHT('Intragroup liabilities'!U351,7),2),"-",LEFT('Intragroup liabilities'!U351,2)))</f>
        <v>--</v>
      </c>
      <c r="V357" s="10" t="str">
        <f t="shared" si="40"/>
        <v>Secured</v>
      </c>
      <c r="W357" s="10">
        <v>0</v>
      </c>
      <c r="X357" s="10" t="s">
        <v>83</v>
      </c>
      <c r="Y357" s="10" t="str">
        <f t="shared" si="41"/>
        <v>Non-structured/Vanilla</v>
      </c>
      <c r="Z357" s="10"/>
      <c r="AA357" s="10" t="str">
        <f>IF('Intragroup liabilities'!Q351="GF2","Grandfathered T2",IF('Intragroup liabilities'!Q351="CET1","CET1","No"))</f>
        <v>No</v>
      </c>
      <c r="AB357" s="10">
        <f>IF('Intragroup liabilities'!R351="",0,'Intragroup liabilities'!R351)</f>
        <v>0</v>
      </c>
      <c r="AC357"/>
    </row>
    <row r="358" spans="3:29" ht="35.25" thickBot="1" x14ac:dyDescent="0.5">
      <c r="C358" s="17">
        <f t="shared" si="36"/>
        <v>999</v>
      </c>
      <c r="D358" s="18">
        <f t="shared" si="42"/>
        <v>351</v>
      </c>
      <c r="E358" s="10" t="str">
        <f>IF(AND(I358="SANTANDER TOTTA, SGPS, SA",'Intragroup liabilities'!F352="P_22"),"r0531 - o/w (part of) subordinated liabilities recognised as own funds",IF(AND(I358="Totta Seguros - Comp. Seg. Vida, SA.",'Intragroup liabilities'!F352="P_22"),"r0350 - Structured notes",IF(AND(AA358&lt;&gt;"No",'Intragroup liabilities'!F352="P_23"),"r0531 - o/w (part of) subordinated liabilities recognised as own funds",IF(AND(AA358="No",'Intragroup liabilities'!F352="P_23"),"r0120 - Secured liabilities - collateralized part (BRRD art. 44/2/b)",IF('Intragroup liabilities'!F352="C_31","r0511 - o/w capital instruments/share capital",IF('Intragroup liabilities'!F352="C_32","r0511 - o/w capital instruments/share capital",IF('Intragroup liabilities'!F352="C_33","r0512 - o/w instruments ranking pari passu with ordinary shares",IF(OR(ISNUMBER(SEARCH("ATLANTES",I358)),ISNUMBER(SEARCH("AZOR",I358)),ISNUMBER(SEARCH("HIPOTOTTA",I358)))=TRUE,"r0120 - Secured liabilities - collateralized part (BRRD art. 44/2/b)",IF(OR('Intragroup liabilities'!F352="P_27.1",'Intragroup liabilities'!F352="P_27.2",'Intragroup liabilities'!F352="P_24"),"r0390 - Non-financial liabilities",IF('Intragroup liabilities'!F352="P_30.1","r0170 - Employee liabilities (BRRD art. 44/2/g/i)",IF('Intragroup liabilities'!F352="P_30.3","r0390 - Non-financial liabilities",IF('Intragroup liabilities'!F352="C_36","r0511 - o/w capital instruments/share capital",IF(AND('Intragroup liabilities'!F352="P_20",IFERROR(VLOOKUP('Intragroup liabilities'!I352,'Auxiliar 210'!$B$18:$B$20,1,FALSE),0)&lt;&gt;0),"r0210 - Liabilities towards other entities of the resolution group (BRRD art. 44/2/h)",IF(AND('Intragroup liabilities'!F352="P_21",IFERROR(VLOOKUP('Intragroup liabilities'!I352,'Auxiliar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8" s="10" t="s">
        <v>153</v>
      </c>
      <c r="G358" s="10" t="str">
        <f t="shared" si="37"/>
        <v>Rank 20 - Ranking in insolvency (master scale)</v>
      </c>
      <c r="H358" s="10" t="s">
        <v>1450</v>
      </c>
      <c r="I358" s="10" t="s">
        <v>30</v>
      </c>
      <c r="J358" s="10" t="s">
        <v>164</v>
      </c>
      <c r="K358" s="10" t="s">
        <v>155</v>
      </c>
      <c r="L358" s="10" t="str">
        <f t="shared" si="38"/>
        <v>Sister</v>
      </c>
      <c r="M358" s="10" t="str">
        <f>IF(OR('Intragroup liabilities'!W352="x",'Intragroup liabilities'!W352="E"),"true","false")</f>
        <v>true</v>
      </c>
      <c r="N358" s="10" t="s">
        <v>470</v>
      </c>
      <c r="O358" s="10" t="s">
        <v>471</v>
      </c>
      <c r="P358" s="11">
        <v>562.95000000000005</v>
      </c>
      <c r="Q358" s="11">
        <f>IF('Intragroup liabilities'!E352="",0,'Intragroup liabilities'!E352)</f>
        <v>0</v>
      </c>
      <c r="R358" s="10" t="str">
        <f>+IF('Intragroup liabilities'!C352="EURO","Euro",IF('Intragroup liabilities'!C352="LIBRA INGLESA"," US Dollar",""))</f>
        <v>Euro</v>
      </c>
      <c r="S358" s="10" t="str">
        <f>IF(OR('Intragroup liabilities'!F352="P_20",'Intragroup liabilities'!F352="P_21"),'Intragroup liabilities'!M352,CONCATENATE(RIGHT('Intragroup liabilities'!T352,4),"-",LEFT(RIGHT('Intragroup liabilities'!T352,7),2),"-",LEFT('Intragroup liabilities'!T352,2)))</f>
        <v>--</v>
      </c>
      <c r="T358" s="20" t="str">
        <f t="shared" si="39"/>
        <v/>
      </c>
      <c r="U358" s="20" t="str">
        <f>IF(OR('Intragroup liabilities'!F352="P_20",'Intragroup liabilities'!F352="P_21"),'T 03.01'!T358,CONCATENATE(RIGHT('Intragroup liabilities'!U352,4),"-",LEFT(RIGHT('Intragroup liabilities'!U352,7),2),"-",LEFT('Intragroup liabilities'!U352,2)))</f>
        <v>--</v>
      </c>
      <c r="V358" s="10" t="str">
        <f t="shared" si="40"/>
        <v>Secured</v>
      </c>
      <c r="W358" s="10">
        <v>0</v>
      </c>
      <c r="X358" s="10" t="s">
        <v>83</v>
      </c>
      <c r="Y358" s="10" t="str">
        <f t="shared" si="41"/>
        <v>Non-structured/Vanilla</v>
      </c>
      <c r="Z358" s="10"/>
      <c r="AA358" s="10" t="str">
        <f>IF('Intragroup liabilities'!Q352="GF2","Grandfathered T2",IF('Intragroup liabilities'!Q352="CET1","CET1","No"))</f>
        <v>No</v>
      </c>
      <c r="AB358" s="10">
        <f>IF('Intragroup liabilities'!R352="",0,'Intragroup liabilities'!R352)</f>
        <v>0</v>
      </c>
      <c r="AC358"/>
    </row>
    <row r="359" spans="3:29" ht="35.25" thickBot="1" x14ac:dyDescent="0.5">
      <c r="C359" s="17">
        <f t="shared" si="36"/>
        <v>999</v>
      </c>
      <c r="D359" s="18">
        <f t="shared" si="42"/>
        <v>352</v>
      </c>
      <c r="E359" s="10" t="str">
        <f>IF(AND(I359="SANTANDER TOTTA, SGPS, SA",'Intragroup liabilities'!F353="P_22"),"r0531 - o/w (part of) subordinated liabilities recognised as own funds",IF(AND(I359="Totta Seguros - Comp. Seg. Vida, SA.",'Intragroup liabilities'!F353="P_22"),"r0350 - Structured notes",IF(AND(AA359&lt;&gt;"No",'Intragroup liabilities'!F353="P_23"),"r0531 - o/w (part of) subordinated liabilities recognised as own funds",IF(AND(AA359="No",'Intragroup liabilities'!F353="P_23"),"r0120 - Secured liabilities - collateralized part (BRRD art. 44/2/b)",IF('Intragroup liabilities'!F353="C_31","r0511 - o/w capital instruments/share capital",IF('Intragroup liabilities'!F353="C_32","r0511 - o/w capital instruments/share capital",IF('Intragroup liabilities'!F353="C_33","r0512 - o/w instruments ranking pari passu with ordinary shares",IF(OR(ISNUMBER(SEARCH("ATLANTES",I359)),ISNUMBER(SEARCH("AZOR",I359)),ISNUMBER(SEARCH("HIPOTOTTA",I359)))=TRUE,"r0120 - Secured liabilities - collateralized part (BRRD art. 44/2/b)",IF(OR('Intragroup liabilities'!F353="P_27.1",'Intragroup liabilities'!F353="P_27.2",'Intragroup liabilities'!F353="P_24"),"r0390 - Non-financial liabilities",IF('Intragroup liabilities'!F353="P_30.1","r0170 - Employee liabilities (BRRD art. 44/2/g/i)",IF('Intragroup liabilities'!F353="P_30.3","r0390 - Non-financial liabilities",IF('Intragroup liabilities'!F353="C_36","r0511 - o/w capital instruments/share capital",IF(AND('Intragroup liabilities'!F353="P_20",IFERROR(VLOOKUP('Intragroup liabilities'!I353,'Auxiliar 210'!$B$18:$B$20,1,FALSE),0)&lt;&gt;0),"r0210 - Liabilities towards other entities of the resolution group (BRRD art. 44/2/h)",IF(AND('Intragroup liabilities'!F353="P_21",IFERROR(VLOOKUP('Intragroup liabilities'!I353,'Auxiliar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59" s="10" t="s">
        <v>153</v>
      </c>
      <c r="G359" s="10" t="str">
        <f t="shared" si="37"/>
        <v>Rank 20 - Ranking in insolvency (master scale)</v>
      </c>
      <c r="H359" s="10" t="s">
        <v>1548</v>
      </c>
      <c r="I359" s="10" t="s">
        <v>30</v>
      </c>
      <c r="J359" s="10" t="s">
        <v>164</v>
      </c>
      <c r="K359" s="10" t="s">
        <v>155</v>
      </c>
      <c r="L359" s="10" t="str">
        <f t="shared" si="38"/>
        <v>Sister</v>
      </c>
      <c r="M359" s="10" t="str">
        <f>IF(OR('Intragroup liabilities'!W353="x",'Intragroup liabilities'!W353="E"),"true","false")</f>
        <v>true</v>
      </c>
      <c r="N359" s="10" t="s">
        <v>470</v>
      </c>
      <c r="O359" s="10" t="s">
        <v>471</v>
      </c>
      <c r="P359" s="11">
        <v>0</v>
      </c>
      <c r="Q359" s="11">
        <f>IF('Intragroup liabilities'!E353="",0,'Intragroup liabilities'!E353)</f>
        <v>1.07</v>
      </c>
      <c r="R359" s="10" t="str">
        <f>+IF('Intragroup liabilities'!C353="EURO","Euro",IF('Intragroup liabilities'!C353="LIBRA INGLESA"," US Dollar",""))</f>
        <v>Euro</v>
      </c>
      <c r="S359" s="10" t="str">
        <f>IF(OR('Intragroup liabilities'!F353="P_20",'Intragroup liabilities'!F353="P_21"),'Intragroup liabilities'!M353,CONCATENATE(RIGHT('Intragroup liabilities'!T353,4),"-",LEFT(RIGHT('Intragroup liabilities'!T353,7),2),"-",LEFT('Intragroup liabilities'!T353,2)))</f>
        <v>--</v>
      </c>
      <c r="T359" s="20" t="str">
        <f t="shared" si="39"/>
        <v/>
      </c>
      <c r="U359" s="20" t="str">
        <f>IF(OR('Intragroup liabilities'!F353="P_20",'Intragroup liabilities'!F353="P_21"),'T 03.01'!T359,CONCATENATE(RIGHT('Intragroup liabilities'!U353,4),"-",LEFT(RIGHT('Intragroup liabilities'!U353,7),2),"-",LEFT('Intragroup liabilities'!U353,2)))</f>
        <v>--</v>
      </c>
      <c r="V359" s="10" t="str">
        <f t="shared" si="40"/>
        <v>Secured</v>
      </c>
      <c r="W359" s="10">
        <v>0</v>
      </c>
      <c r="X359" s="10" t="s">
        <v>83</v>
      </c>
      <c r="Y359" s="10" t="str">
        <f t="shared" si="41"/>
        <v>Non-structured/Vanilla</v>
      </c>
      <c r="Z359" s="10"/>
      <c r="AA359" s="10" t="str">
        <f>IF('Intragroup liabilities'!Q353="GF2","Grandfathered T2",IF('Intragroup liabilities'!Q353="CET1","CET1","No"))</f>
        <v>No</v>
      </c>
      <c r="AB359" s="10">
        <f>IF('Intragroup liabilities'!R353="",0,'Intragroup liabilities'!R353)</f>
        <v>0</v>
      </c>
      <c r="AC359"/>
    </row>
    <row r="360" spans="3:29" ht="35.25" thickBot="1" x14ac:dyDescent="0.5">
      <c r="C360" s="17">
        <f t="shared" si="36"/>
        <v>999</v>
      </c>
      <c r="D360" s="18">
        <f t="shared" si="42"/>
        <v>353</v>
      </c>
      <c r="E360" s="10" t="str">
        <f>IF(AND(I360="SANTANDER TOTTA, SGPS, SA",'Intragroup liabilities'!F354="P_22"),"r0531 - o/w (part of) subordinated liabilities recognised as own funds",IF(AND(I360="Totta Seguros - Comp. Seg. Vida, SA.",'Intragroup liabilities'!F354="P_22"),"r0350 - Structured notes",IF(AND(AA360&lt;&gt;"No",'Intragroup liabilities'!F354="P_23"),"r0531 - o/w (part of) subordinated liabilities recognised as own funds",IF(AND(AA360="No",'Intragroup liabilities'!F354="P_23"),"r0120 - Secured liabilities - collateralized part (BRRD art. 44/2/b)",IF('Intragroup liabilities'!F354="C_31","r0511 - o/w capital instruments/share capital",IF('Intragroup liabilities'!F354="C_32","r0511 - o/w capital instruments/share capital",IF('Intragroup liabilities'!F354="C_33","r0512 - o/w instruments ranking pari passu with ordinary shares",IF(OR(ISNUMBER(SEARCH("ATLANTES",I360)),ISNUMBER(SEARCH("AZOR",I360)),ISNUMBER(SEARCH("HIPOTOTTA",I360)))=TRUE,"r0120 - Secured liabilities - collateralized part (BRRD art. 44/2/b)",IF(OR('Intragroup liabilities'!F354="P_27.1",'Intragroup liabilities'!F354="P_27.2",'Intragroup liabilities'!F354="P_24"),"r0390 - Non-financial liabilities",IF('Intragroup liabilities'!F354="P_30.1","r0170 - Employee liabilities (BRRD art. 44/2/g/i)",IF('Intragroup liabilities'!F354="P_30.3","r0390 - Non-financial liabilities",IF('Intragroup liabilities'!F354="C_36","r0511 - o/w capital instruments/share capital",IF(AND('Intragroup liabilities'!F354="P_20",IFERROR(VLOOKUP('Intragroup liabilities'!I354,'Auxiliar 210'!$B$18:$B$20,1,FALSE),0)&lt;&gt;0),"r0210 - Liabilities towards other entities of the resolution group (BRRD art. 44/2/h)",IF(AND('Intragroup liabilities'!F354="P_21",IFERROR(VLOOKUP('Intragroup liabilities'!I354,'Auxiliar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0" s="10" t="s">
        <v>153</v>
      </c>
      <c r="G360" s="10" t="str">
        <f t="shared" si="37"/>
        <v>Rank 20 - Ranking in insolvency (master scale)</v>
      </c>
      <c r="H360" s="10" t="s">
        <v>328</v>
      </c>
      <c r="I360" s="10" t="s">
        <v>74</v>
      </c>
      <c r="J360" s="10" t="s">
        <v>170</v>
      </c>
      <c r="K360" s="10" t="s">
        <v>155</v>
      </c>
      <c r="L360" s="10" t="str">
        <f t="shared" si="38"/>
        <v>Sister</v>
      </c>
      <c r="M360" s="10" t="str">
        <f>IF(OR('Intragroup liabilities'!W354="x",'Intragroup liabilities'!W354="E"),"true","false")</f>
        <v>true</v>
      </c>
      <c r="N360" s="10" t="s">
        <v>470</v>
      </c>
      <c r="O360" s="10" t="s">
        <v>471</v>
      </c>
      <c r="P360" s="11">
        <v>192045.24</v>
      </c>
      <c r="Q360" s="11">
        <f>IF('Intragroup liabilities'!E354="",0,'Intragroup liabilities'!E354)</f>
        <v>380.2</v>
      </c>
      <c r="R360" s="10" t="str">
        <f>+IF('Intragroup liabilities'!C354="EURO","Euro",IF('Intragroup liabilities'!C354="LIBRA INGLESA"," US Dollar",""))</f>
        <v>Euro</v>
      </c>
      <c r="S360" s="10" t="str">
        <f>IF(OR('Intragroup liabilities'!F354="P_20",'Intragroup liabilities'!F354="P_21"),'Intragroup liabilities'!M354,CONCATENATE(RIGHT('Intragroup liabilities'!T354,4),"-",LEFT(RIGHT('Intragroup liabilities'!T354,7),2),"-",LEFT('Intragroup liabilities'!T354,2)))</f>
        <v>--</v>
      </c>
      <c r="T360" s="20" t="str">
        <f t="shared" si="39"/>
        <v/>
      </c>
      <c r="U360" s="20" t="str">
        <f>IF(OR('Intragroup liabilities'!F354="P_20",'Intragroup liabilities'!F354="P_21"),'T 03.01'!T360,CONCATENATE(RIGHT('Intragroup liabilities'!U354,4),"-",LEFT(RIGHT('Intragroup liabilities'!U354,7),2),"-",LEFT('Intragroup liabilities'!U354,2)))</f>
        <v>--</v>
      </c>
      <c r="V360" s="10" t="str">
        <f t="shared" si="40"/>
        <v>Secured</v>
      </c>
      <c r="W360" s="10">
        <v>0</v>
      </c>
      <c r="X360" s="10" t="s">
        <v>83</v>
      </c>
      <c r="Y360" s="10" t="str">
        <f t="shared" si="41"/>
        <v>Non-structured/Vanilla</v>
      </c>
      <c r="Z360" s="10"/>
      <c r="AA360" s="10" t="str">
        <f>IF('Intragroup liabilities'!Q354="GF2","Grandfathered T2",IF('Intragroup liabilities'!Q354="CET1","CET1","No"))</f>
        <v>No</v>
      </c>
      <c r="AB360" s="10">
        <f>IF('Intragroup liabilities'!R354="",0,'Intragroup liabilities'!R354)</f>
        <v>0</v>
      </c>
      <c r="AC360"/>
    </row>
    <row r="361" spans="3:29" ht="35.25" thickBot="1" x14ac:dyDescent="0.5">
      <c r="C361" s="17">
        <f t="shared" si="36"/>
        <v>999</v>
      </c>
      <c r="D361" s="18">
        <f t="shared" si="42"/>
        <v>354</v>
      </c>
      <c r="E361" s="10" t="str">
        <f>IF(AND(I361="SANTANDER TOTTA, SGPS, SA",'Intragroup liabilities'!F355="P_22"),"r0531 - o/w (part of) subordinated liabilities recognised as own funds",IF(AND(I361="Totta Seguros - Comp. Seg. Vida, SA.",'Intragroup liabilities'!F355="P_22"),"r0350 - Structured notes",IF(AND(AA361&lt;&gt;"No",'Intragroup liabilities'!F355="P_23"),"r0531 - o/w (part of) subordinated liabilities recognised as own funds",IF(AND(AA361="No",'Intragroup liabilities'!F355="P_23"),"r0120 - Secured liabilities - collateralized part (BRRD art. 44/2/b)",IF('Intragroup liabilities'!F355="C_31","r0511 - o/w capital instruments/share capital",IF('Intragroup liabilities'!F355="C_32","r0511 - o/w capital instruments/share capital",IF('Intragroup liabilities'!F355="C_33","r0512 - o/w instruments ranking pari passu with ordinary shares",IF(OR(ISNUMBER(SEARCH("ATLANTES",I361)),ISNUMBER(SEARCH("AZOR",I361)),ISNUMBER(SEARCH("HIPOTOTTA",I361)))=TRUE,"r0120 - Secured liabilities - collateralized part (BRRD art. 44/2/b)",IF(OR('Intragroup liabilities'!F355="P_27.1",'Intragroup liabilities'!F355="P_27.2",'Intragroup liabilities'!F355="P_24"),"r0390 - Non-financial liabilities",IF('Intragroup liabilities'!F355="P_30.1","r0170 - Employee liabilities (BRRD art. 44/2/g/i)",IF('Intragroup liabilities'!F355="P_30.3","r0390 - Non-financial liabilities",IF('Intragroup liabilities'!F355="C_36","r0511 - o/w capital instruments/share capital",IF(AND('Intragroup liabilities'!F355="P_20",IFERROR(VLOOKUP('Intragroup liabilities'!I355,'Auxiliar 210'!$B$18:$B$20,1,FALSE),0)&lt;&gt;0),"r0210 - Liabilities towards other entities of the resolution group (BRRD art. 44/2/h)",IF(AND('Intragroup liabilities'!F355="P_21",IFERROR(VLOOKUP('Intragroup liabilities'!I355,'Auxiliar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1" s="10" t="s">
        <v>153</v>
      </c>
      <c r="G361" s="10" t="str">
        <f t="shared" si="37"/>
        <v>Rank 20 - Ranking in insolvency (master scale)</v>
      </c>
      <c r="H361" s="10" t="s">
        <v>436</v>
      </c>
      <c r="I361" s="10" t="s">
        <v>30</v>
      </c>
      <c r="J361" s="10" t="s">
        <v>164</v>
      </c>
      <c r="K361" s="10" t="s">
        <v>155</v>
      </c>
      <c r="L361" s="10" t="str">
        <f t="shared" si="38"/>
        <v>Sister</v>
      </c>
      <c r="M361" s="10" t="str">
        <f>IF(OR('Intragroup liabilities'!W355="x",'Intragroup liabilities'!W355="E"),"true","false")</f>
        <v>true</v>
      </c>
      <c r="N361" s="10" t="s">
        <v>470</v>
      </c>
      <c r="O361" s="10" t="s">
        <v>471</v>
      </c>
      <c r="P361" s="11">
        <v>830576.78</v>
      </c>
      <c r="Q361" s="11">
        <f>IF('Intragroup liabilities'!E355="",0,'Intragroup liabilities'!E355)</f>
        <v>1074.69</v>
      </c>
      <c r="R361" s="10" t="str">
        <f>+IF('Intragroup liabilities'!C355="EURO","Euro",IF('Intragroup liabilities'!C355="LIBRA INGLESA"," US Dollar",""))</f>
        <v>Euro</v>
      </c>
      <c r="S361" s="10" t="str">
        <f>IF(OR('Intragroup liabilities'!F355="P_20",'Intragroup liabilities'!F355="P_21"),'Intragroup liabilities'!M355,CONCATENATE(RIGHT('Intragroup liabilities'!T355,4),"-",LEFT(RIGHT('Intragroup liabilities'!T355,7),2),"-",LEFT('Intragroup liabilities'!T355,2)))</f>
        <v>--</v>
      </c>
      <c r="T361" s="20" t="str">
        <f t="shared" si="39"/>
        <v/>
      </c>
      <c r="U361" s="20" t="str">
        <f>IF(OR('Intragroup liabilities'!F355="P_20",'Intragroup liabilities'!F355="P_21"),'T 03.01'!T361,CONCATENATE(RIGHT('Intragroup liabilities'!U355,4),"-",LEFT(RIGHT('Intragroup liabilities'!U355,7),2),"-",LEFT('Intragroup liabilities'!U355,2)))</f>
        <v>--</v>
      </c>
      <c r="V361" s="10" t="str">
        <f t="shared" si="40"/>
        <v>Secured</v>
      </c>
      <c r="W361" s="10">
        <v>0</v>
      </c>
      <c r="X361" s="10" t="s">
        <v>83</v>
      </c>
      <c r="Y361" s="10" t="str">
        <f t="shared" si="41"/>
        <v>Non-structured/Vanilla</v>
      </c>
      <c r="Z361" s="10"/>
      <c r="AA361" s="10" t="str">
        <f>IF('Intragroup liabilities'!Q355="GF2","Grandfathered T2",IF('Intragroup liabilities'!Q355="CET1","CET1","No"))</f>
        <v>No</v>
      </c>
      <c r="AB361" s="10">
        <f>IF('Intragroup liabilities'!R355="",0,'Intragroup liabilities'!R355)</f>
        <v>0</v>
      </c>
      <c r="AC361"/>
    </row>
    <row r="362" spans="3:29" ht="35.25" thickBot="1" x14ac:dyDescent="0.5">
      <c r="C362" s="17">
        <f t="shared" si="36"/>
        <v>999</v>
      </c>
      <c r="D362" s="18">
        <f t="shared" si="42"/>
        <v>355</v>
      </c>
      <c r="E362" s="10" t="str">
        <f>IF(AND(I362="SANTANDER TOTTA, SGPS, SA",'Intragroup liabilities'!F356="P_22"),"r0531 - o/w (part of) subordinated liabilities recognised as own funds",IF(AND(I362="Totta Seguros - Comp. Seg. Vida, SA.",'Intragroup liabilities'!F356="P_22"),"r0350 - Structured notes",IF(AND(AA362&lt;&gt;"No",'Intragroup liabilities'!F356="P_23"),"r0531 - o/w (part of) subordinated liabilities recognised as own funds",IF(AND(AA362="No",'Intragroup liabilities'!F356="P_23"),"r0120 - Secured liabilities - collateralized part (BRRD art. 44/2/b)",IF('Intragroup liabilities'!F356="C_31","r0511 - o/w capital instruments/share capital",IF('Intragroup liabilities'!F356="C_32","r0511 - o/w capital instruments/share capital",IF('Intragroup liabilities'!F356="C_33","r0512 - o/w instruments ranking pari passu with ordinary shares",IF(OR(ISNUMBER(SEARCH("ATLANTES",I362)),ISNUMBER(SEARCH("AZOR",I362)),ISNUMBER(SEARCH("HIPOTOTTA",I362)))=TRUE,"r0120 - Secured liabilities - collateralized part (BRRD art. 44/2/b)",IF(OR('Intragroup liabilities'!F356="P_27.1",'Intragroup liabilities'!F356="P_27.2",'Intragroup liabilities'!F356="P_24"),"r0390 - Non-financial liabilities",IF('Intragroup liabilities'!F356="P_30.1","r0170 - Employee liabilities (BRRD art. 44/2/g/i)",IF('Intragroup liabilities'!F356="P_30.3","r0390 - Non-financial liabilities",IF('Intragroup liabilities'!F356="C_36","r0511 - o/w capital instruments/share capital",IF(AND('Intragroup liabilities'!F356="P_20",IFERROR(VLOOKUP('Intragroup liabilities'!I356,'Auxiliar 210'!$B$18:$B$20,1,FALSE),0)&lt;&gt;0),"r0210 - Liabilities towards other entities of the resolution group (BRRD art. 44/2/h)",IF(AND('Intragroup liabilities'!F356="P_21",IFERROR(VLOOKUP('Intragroup liabilities'!I356,'Auxiliar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2" s="10" t="s">
        <v>153</v>
      </c>
      <c r="G362" s="10" t="str">
        <f t="shared" si="37"/>
        <v>Rank 20 - Ranking in insolvency (master scale)</v>
      </c>
      <c r="H362" s="10" t="s">
        <v>319</v>
      </c>
      <c r="I362" s="10" t="s">
        <v>30</v>
      </c>
      <c r="J362" s="10" t="s">
        <v>164</v>
      </c>
      <c r="K362" s="10" t="s">
        <v>155</v>
      </c>
      <c r="L362" s="10" t="str">
        <f t="shared" si="38"/>
        <v>Sister</v>
      </c>
      <c r="M362" s="10" t="str">
        <f>IF(OR('Intragroup liabilities'!W356="x",'Intragroup liabilities'!W356="E"),"true","false")</f>
        <v>true</v>
      </c>
      <c r="N362" s="10" t="s">
        <v>470</v>
      </c>
      <c r="O362" s="10" t="s">
        <v>471</v>
      </c>
      <c r="P362" s="11">
        <v>2445787.06</v>
      </c>
      <c r="Q362" s="11">
        <f>IF('Intragroup liabilities'!E356="",0,'Intragroup liabilities'!E356)</f>
        <v>4361.78</v>
      </c>
      <c r="R362" s="10" t="str">
        <f>+IF('Intragroup liabilities'!C356="EURO","Euro",IF('Intragroup liabilities'!C356="LIBRA INGLESA"," US Dollar",""))</f>
        <v>Euro</v>
      </c>
      <c r="S362" s="10" t="str">
        <f>IF(OR('Intragroup liabilities'!F356="P_20",'Intragroup liabilities'!F356="P_21"),'Intragroup liabilities'!M356,CONCATENATE(RIGHT('Intragroup liabilities'!T356,4),"-",LEFT(RIGHT('Intragroup liabilities'!T356,7),2),"-",LEFT('Intragroup liabilities'!T356,2)))</f>
        <v>--</v>
      </c>
      <c r="T362" s="20" t="str">
        <f t="shared" si="39"/>
        <v/>
      </c>
      <c r="U362" s="20" t="str">
        <f>IF(OR('Intragroup liabilities'!F356="P_20",'Intragroup liabilities'!F356="P_21"),'T 03.01'!T362,CONCATENATE(RIGHT('Intragroup liabilities'!U356,4),"-",LEFT(RIGHT('Intragroup liabilities'!U356,7),2),"-",LEFT('Intragroup liabilities'!U356,2)))</f>
        <v>--</v>
      </c>
      <c r="V362" s="10" t="str">
        <f t="shared" si="40"/>
        <v>Secured</v>
      </c>
      <c r="W362" s="10">
        <v>0</v>
      </c>
      <c r="X362" s="10" t="s">
        <v>83</v>
      </c>
      <c r="Y362" s="10" t="str">
        <f t="shared" si="41"/>
        <v>Non-structured/Vanilla</v>
      </c>
      <c r="Z362" s="10"/>
      <c r="AA362" s="10" t="str">
        <f>IF('Intragroup liabilities'!Q356="GF2","Grandfathered T2",IF('Intragroup liabilities'!Q356="CET1","CET1","No"))</f>
        <v>No</v>
      </c>
      <c r="AB362" s="10">
        <f>IF('Intragroup liabilities'!R356="",0,'Intragroup liabilities'!R356)</f>
        <v>0</v>
      </c>
      <c r="AC362"/>
    </row>
    <row r="363" spans="3:29" ht="35.25" thickBot="1" x14ac:dyDescent="0.5">
      <c r="C363" s="17">
        <f t="shared" si="36"/>
        <v>999</v>
      </c>
      <c r="D363" s="18">
        <f t="shared" si="42"/>
        <v>356</v>
      </c>
      <c r="E363" s="10" t="str">
        <f>IF(AND(I363="SANTANDER TOTTA, SGPS, SA",'Intragroup liabilities'!F357="P_22"),"r0531 - o/w (part of) subordinated liabilities recognised as own funds",IF(AND(I363="Totta Seguros - Comp. Seg. Vida, SA.",'Intragroup liabilities'!F357="P_22"),"r0350 - Structured notes",IF(AND(AA363&lt;&gt;"No",'Intragroup liabilities'!F357="P_23"),"r0531 - o/w (part of) subordinated liabilities recognised as own funds",IF(AND(AA363="No",'Intragroup liabilities'!F357="P_23"),"r0120 - Secured liabilities - collateralized part (BRRD art. 44/2/b)",IF('Intragroup liabilities'!F357="C_31","r0511 - o/w capital instruments/share capital",IF('Intragroup liabilities'!F357="C_32","r0511 - o/w capital instruments/share capital",IF('Intragroup liabilities'!F357="C_33","r0512 - o/w instruments ranking pari passu with ordinary shares",IF(OR(ISNUMBER(SEARCH("ATLANTES",I363)),ISNUMBER(SEARCH("AZOR",I363)),ISNUMBER(SEARCH("HIPOTOTTA",I363)))=TRUE,"r0120 - Secured liabilities - collateralized part (BRRD art. 44/2/b)",IF(OR('Intragroup liabilities'!F357="P_27.1",'Intragroup liabilities'!F357="P_27.2",'Intragroup liabilities'!F357="P_24"),"r0390 - Non-financial liabilities",IF('Intragroup liabilities'!F357="P_30.1","r0170 - Employee liabilities (BRRD art. 44/2/g/i)",IF('Intragroup liabilities'!F357="P_30.3","r0390 - Non-financial liabilities",IF('Intragroup liabilities'!F357="C_36","r0511 - o/w capital instruments/share capital",IF(AND('Intragroup liabilities'!F357="P_20",IFERROR(VLOOKUP('Intragroup liabilities'!I357,'Auxiliar 210'!$B$18:$B$20,1,FALSE),0)&lt;&gt;0),"r0210 - Liabilities towards other entities of the resolution group (BRRD art. 44/2/h)",IF(AND('Intragroup liabilities'!F357="P_21",IFERROR(VLOOKUP('Intragroup liabilities'!I357,'Auxiliar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3" s="10" t="s">
        <v>153</v>
      </c>
      <c r="G363" s="10" t="str">
        <f t="shared" si="37"/>
        <v>Rank 20 - Ranking in insolvency (master scale)</v>
      </c>
      <c r="H363" s="10" t="s">
        <v>280</v>
      </c>
      <c r="I363" s="10" t="s">
        <v>73</v>
      </c>
      <c r="J363" s="10" t="s">
        <v>167</v>
      </c>
      <c r="K363" s="10" t="s">
        <v>155</v>
      </c>
      <c r="L363" s="10" t="str">
        <f t="shared" si="38"/>
        <v>Sister</v>
      </c>
      <c r="M363" s="10" t="str">
        <f>IF(OR('Intragroup liabilities'!W357="x",'Intragroup liabilities'!W357="E"),"true","false")</f>
        <v>true</v>
      </c>
      <c r="N363" s="10" t="s">
        <v>470</v>
      </c>
      <c r="O363" s="10" t="s">
        <v>471</v>
      </c>
      <c r="P363" s="11">
        <v>176309.8</v>
      </c>
      <c r="Q363" s="11">
        <f>IF('Intragroup liabilities'!E357="",0,'Intragroup liabilities'!E357)</f>
        <v>145.77000000000001</v>
      </c>
      <c r="R363" s="10" t="str">
        <f>+IF('Intragroup liabilities'!C357="EURO","Euro",IF('Intragroup liabilities'!C357="LIBRA INGLESA"," US Dollar",""))</f>
        <v>Euro</v>
      </c>
      <c r="S363" s="10" t="str">
        <f>IF(OR('Intragroup liabilities'!F357="P_20",'Intragroup liabilities'!F357="P_21"),'Intragroup liabilities'!M357,CONCATENATE(RIGHT('Intragroup liabilities'!T357,4),"-",LEFT(RIGHT('Intragroup liabilities'!T357,7),2),"-",LEFT('Intragroup liabilities'!T357,2)))</f>
        <v>--</v>
      </c>
      <c r="T363" s="20" t="str">
        <f t="shared" si="39"/>
        <v/>
      </c>
      <c r="U363" s="20" t="str">
        <f>IF(OR('Intragroup liabilities'!F357="P_20",'Intragroup liabilities'!F357="P_21"),'T 03.01'!T363,CONCATENATE(RIGHT('Intragroup liabilities'!U357,4),"-",LEFT(RIGHT('Intragroup liabilities'!U357,7),2),"-",LEFT('Intragroup liabilities'!U357,2)))</f>
        <v>--</v>
      </c>
      <c r="V363" s="10" t="str">
        <f t="shared" si="40"/>
        <v>Secured</v>
      </c>
      <c r="W363" s="10">
        <v>0</v>
      </c>
      <c r="X363" s="10" t="s">
        <v>83</v>
      </c>
      <c r="Y363" s="10" t="str">
        <f t="shared" si="41"/>
        <v>Non-structured/Vanilla</v>
      </c>
      <c r="Z363" s="10"/>
      <c r="AA363" s="10" t="str">
        <f>IF('Intragroup liabilities'!Q357="GF2","Grandfathered T2",IF('Intragroup liabilities'!Q357="CET1","CET1","No"))</f>
        <v>No</v>
      </c>
      <c r="AB363" s="10">
        <f>IF('Intragroup liabilities'!R357="",0,'Intragroup liabilities'!R357)</f>
        <v>0</v>
      </c>
      <c r="AC363"/>
    </row>
    <row r="364" spans="3:29" ht="35.25" thickBot="1" x14ac:dyDescent="0.5">
      <c r="C364" s="17">
        <f t="shared" si="36"/>
        <v>999</v>
      </c>
      <c r="D364" s="18">
        <f t="shared" si="42"/>
        <v>357</v>
      </c>
      <c r="E364" s="10" t="str">
        <f>IF(AND(I364="SANTANDER TOTTA, SGPS, SA",'Intragroup liabilities'!F358="P_22"),"r0531 - o/w (part of) subordinated liabilities recognised as own funds",IF(AND(I364="Totta Seguros - Comp. Seg. Vida, SA.",'Intragroup liabilities'!F358="P_22"),"r0350 - Structured notes",IF(AND(AA364&lt;&gt;"No",'Intragroup liabilities'!F358="P_23"),"r0531 - o/w (part of) subordinated liabilities recognised as own funds",IF(AND(AA364="No",'Intragroup liabilities'!F358="P_23"),"r0120 - Secured liabilities - collateralized part (BRRD art. 44/2/b)",IF('Intragroup liabilities'!F358="C_31","r0511 - o/w capital instruments/share capital",IF('Intragroup liabilities'!F358="C_32","r0511 - o/w capital instruments/share capital",IF('Intragroup liabilities'!F358="C_33","r0512 - o/w instruments ranking pari passu with ordinary shares",IF(OR(ISNUMBER(SEARCH("ATLANTES",I364)),ISNUMBER(SEARCH("AZOR",I364)),ISNUMBER(SEARCH("HIPOTOTTA",I364)))=TRUE,"r0120 - Secured liabilities - collateralized part (BRRD art. 44/2/b)",IF(OR('Intragroup liabilities'!F358="P_27.1",'Intragroup liabilities'!F358="P_27.2",'Intragroup liabilities'!F358="P_24"),"r0390 - Non-financial liabilities",IF('Intragroup liabilities'!F358="P_30.1","r0170 - Employee liabilities (BRRD art. 44/2/g/i)",IF('Intragroup liabilities'!F358="P_30.3","r0390 - Non-financial liabilities",IF('Intragroup liabilities'!F358="C_36","r0511 - o/w capital instruments/share capital",IF(AND('Intragroup liabilities'!F358="P_20",IFERROR(VLOOKUP('Intragroup liabilities'!I358,'Auxiliar 210'!$B$18:$B$20,1,FALSE),0)&lt;&gt;0),"r0210 - Liabilities towards other entities of the resolution group (BRRD art. 44/2/h)",IF(AND('Intragroup liabilities'!F358="P_21",IFERROR(VLOOKUP('Intragroup liabilities'!I358,'Auxiliar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4" s="10" t="s">
        <v>153</v>
      </c>
      <c r="G364" s="10" t="str">
        <f t="shared" si="37"/>
        <v>Rank 20 - Ranking in insolvency (master scale)</v>
      </c>
      <c r="H364" s="10" t="s">
        <v>347</v>
      </c>
      <c r="I364" s="10" t="s">
        <v>74</v>
      </c>
      <c r="J364" s="10" t="s">
        <v>170</v>
      </c>
      <c r="K364" s="10" t="s">
        <v>155</v>
      </c>
      <c r="L364" s="10" t="str">
        <f t="shared" si="38"/>
        <v>Sister</v>
      </c>
      <c r="M364" s="10" t="str">
        <f>IF(OR('Intragroup liabilities'!W358="x",'Intragroup liabilities'!W358="E"),"true","false")</f>
        <v>true</v>
      </c>
      <c r="N364" s="10" t="s">
        <v>470</v>
      </c>
      <c r="O364" s="10" t="s">
        <v>471</v>
      </c>
      <c r="P364" s="11">
        <v>74463.06</v>
      </c>
      <c r="Q364" s="11">
        <f>IF('Intragroup liabilities'!E358="",0,'Intragroup liabilities'!E358)</f>
        <v>133.32</v>
      </c>
      <c r="R364" s="10" t="str">
        <f>+IF('Intragroup liabilities'!C358="EURO","Euro",IF('Intragroup liabilities'!C358="LIBRA INGLESA"," US Dollar",""))</f>
        <v>Euro</v>
      </c>
      <c r="S364" s="10" t="str">
        <f>IF(OR('Intragroup liabilities'!F358="P_20",'Intragroup liabilities'!F358="P_21"),'Intragroup liabilities'!M358,CONCATENATE(RIGHT('Intragroup liabilities'!T358,4),"-",LEFT(RIGHT('Intragroup liabilities'!T358,7),2),"-",LEFT('Intragroup liabilities'!T358,2)))</f>
        <v>--</v>
      </c>
      <c r="T364" s="20" t="str">
        <f t="shared" si="39"/>
        <v/>
      </c>
      <c r="U364" s="20" t="str">
        <f>IF(OR('Intragroup liabilities'!F358="P_20",'Intragroup liabilities'!F358="P_21"),'T 03.01'!T364,CONCATENATE(RIGHT('Intragroup liabilities'!U358,4),"-",LEFT(RIGHT('Intragroup liabilities'!U358,7),2),"-",LEFT('Intragroup liabilities'!U358,2)))</f>
        <v>--</v>
      </c>
      <c r="V364" s="10" t="str">
        <f t="shared" si="40"/>
        <v>Secured</v>
      </c>
      <c r="W364" s="10">
        <v>0</v>
      </c>
      <c r="X364" s="10" t="s">
        <v>83</v>
      </c>
      <c r="Y364" s="10" t="str">
        <f t="shared" si="41"/>
        <v>Non-structured/Vanilla</v>
      </c>
      <c r="Z364" s="10"/>
      <c r="AA364" s="10" t="str">
        <f>IF('Intragroup liabilities'!Q358="GF2","Grandfathered T2",IF('Intragroup liabilities'!Q358="CET1","CET1","No"))</f>
        <v>No</v>
      </c>
      <c r="AB364" s="10">
        <f>IF('Intragroup liabilities'!R358="",0,'Intragroup liabilities'!R358)</f>
        <v>0</v>
      </c>
      <c r="AC364"/>
    </row>
    <row r="365" spans="3:29" ht="35.25" thickBot="1" x14ac:dyDescent="0.5">
      <c r="C365" s="17">
        <f t="shared" si="36"/>
        <v>999</v>
      </c>
      <c r="D365" s="18">
        <f t="shared" si="42"/>
        <v>358</v>
      </c>
      <c r="E365" s="10" t="str">
        <f>IF(AND(I365="SANTANDER TOTTA, SGPS, SA",'Intragroup liabilities'!F359="P_22"),"r0531 - o/w (part of) subordinated liabilities recognised as own funds",IF(AND(I365="Totta Seguros - Comp. Seg. Vida, SA.",'Intragroup liabilities'!F359="P_22"),"r0350 - Structured notes",IF(AND(AA365&lt;&gt;"No",'Intragroup liabilities'!F359="P_23"),"r0531 - o/w (part of) subordinated liabilities recognised as own funds",IF(AND(AA365="No",'Intragroup liabilities'!F359="P_23"),"r0120 - Secured liabilities - collateralized part (BRRD art. 44/2/b)",IF('Intragroup liabilities'!F359="C_31","r0511 - o/w capital instruments/share capital",IF('Intragroup liabilities'!F359="C_32","r0511 - o/w capital instruments/share capital",IF('Intragroup liabilities'!F359="C_33","r0512 - o/w instruments ranking pari passu with ordinary shares",IF(OR(ISNUMBER(SEARCH("ATLANTES",I365)),ISNUMBER(SEARCH("AZOR",I365)),ISNUMBER(SEARCH("HIPOTOTTA",I365)))=TRUE,"r0120 - Secured liabilities - collateralized part (BRRD art. 44/2/b)",IF(OR('Intragroup liabilities'!F359="P_27.1",'Intragroup liabilities'!F359="P_27.2",'Intragroup liabilities'!F359="P_24"),"r0390 - Non-financial liabilities",IF('Intragroup liabilities'!F359="P_30.1","r0170 - Employee liabilities (BRRD art. 44/2/g/i)",IF('Intragroup liabilities'!F359="P_30.3","r0390 - Non-financial liabilities",IF('Intragroup liabilities'!F359="C_36","r0511 - o/w capital instruments/share capital",IF(AND('Intragroup liabilities'!F359="P_20",IFERROR(VLOOKUP('Intragroup liabilities'!I359,'Auxiliar 210'!$B$18:$B$20,1,FALSE),0)&lt;&gt;0),"r0210 - Liabilities towards other entities of the resolution group (BRRD art. 44/2/h)",IF(AND('Intragroup liabilities'!F359="P_21",IFERROR(VLOOKUP('Intragroup liabilities'!I359,'Auxiliar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5" s="10" t="s">
        <v>153</v>
      </c>
      <c r="G365" s="10" t="str">
        <f t="shared" si="37"/>
        <v>Rank 20 - Ranking in insolvency (master scale)</v>
      </c>
      <c r="H365" s="10" t="s">
        <v>227</v>
      </c>
      <c r="I365" s="10" t="s">
        <v>73</v>
      </c>
      <c r="J365" s="10" t="s">
        <v>167</v>
      </c>
      <c r="K365" s="10" t="s">
        <v>155</v>
      </c>
      <c r="L365" s="10" t="str">
        <f t="shared" si="38"/>
        <v>Sister</v>
      </c>
      <c r="M365" s="10" t="str">
        <f>IF(OR('Intragroup liabilities'!W359="x",'Intragroup liabilities'!W359="E"),"true","false")</f>
        <v>true</v>
      </c>
      <c r="N365" s="10" t="s">
        <v>470</v>
      </c>
      <c r="O365" s="10" t="s">
        <v>471</v>
      </c>
      <c r="P365" s="11">
        <v>383011.77</v>
      </c>
      <c r="Q365" s="11">
        <f>IF('Intragroup liabilities'!E359="",0,'Intragroup liabilities'!E359)</f>
        <v>707.46</v>
      </c>
      <c r="R365" s="10" t="str">
        <f>+IF('Intragroup liabilities'!C359="EURO","Euro",IF('Intragroup liabilities'!C359="LIBRA INGLESA"," US Dollar",""))</f>
        <v>Euro</v>
      </c>
      <c r="S365" s="10" t="str">
        <f>IF(OR('Intragroup liabilities'!F359="P_20",'Intragroup liabilities'!F359="P_21"),'Intragroup liabilities'!M359,CONCATENATE(RIGHT('Intragroup liabilities'!T359,4),"-",LEFT(RIGHT('Intragroup liabilities'!T359,7),2),"-",LEFT('Intragroup liabilities'!T359,2)))</f>
        <v>--</v>
      </c>
      <c r="T365" s="20" t="str">
        <f t="shared" si="39"/>
        <v/>
      </c>
      <c r="U365" s="20" t="str">
        <f>IF(OR('Intragroup liabilities'!F359="P_20",'Intragroup liabilities'!F359="P_21"),'T 03.01'!T365,CONCATENATE(RIGHT('Intragroup liabilities'!U359,4),"-",LEFT(RIGHT('Intragroup liabilities'!U359,7),2),"-",LEFT('Intragroup liabilities'!U359,2)))</f>
        <v>--</v>
      </c>
      <c r="V365" s="10" t="str">
        <f t="shared" si="40"/>
        <v>Secured</v>
      </c>
      <c r="W365" s="10">
        <v>0</v>
      </c>
      <c r="X365" s="10" t="s">
        <v>83</v>
      </c>
      <c r="Y365" s="10" t="str">
        <f t="shared" si="41"/>
        <v>Non-structured/Vanilla</v>
      </c>
      <c r="Z365" s="10"/>
      <c r="AA365" s="10" t="str">
        <f>IF('Intragroup liabilities'!Q359="GF2","Grandfathered T2",IF('Intragroup liabilities'!Q359="CET1","CET1","No"))</f>
        <v>No</v>
      </c>
      <c r="AB365" s="10">
        <f>IF('Intragroup liabilities'!R359="",0,'Intragroup liabilities'!R359)</f>
        <v>0</v>
      </c>
      <c r="AC365"/>
    </row>
    <row r="366" spans="3:29" ht="35.25" thickBot="1" x14ac:dyDescent="0.5">
      <c r="C366" s="17">
        <f t="shared" si="36"/>
        <v>999</v>
      </c>
      <c r="D366" s="18">
        <f t="shared" si="42"/>
        <v>359</v>
      </c>
      <c r="E366" s="10" t="str">
        <f>IF(AND(I366="SANTANDER TOTTA, SGPS, SA",'Intragroup liabilities'!F360="P_22"),"r0531 - o/w (part of) subordinated liabilities recognised as own funds",IF(AND(I366="Totta Seguros - Comp. Seg. Vida, SA.",'Intragroup liabilities'!F360="P_22"),"r0350 - Structured notes",IF(AND(AA366&lt;&gt;"No",'Intragroup liabilities'!F360="P_23"),"r0531 - o/w (part of) subordinated liabilities recognised as own funds",IF(AND(AA366="No",'Intragroup liabilities'!F360="P_23"),"r0120 - Secured liabilities - collateralized part (BRRD art. 44/2/b)",IF('Intragroup liabilities'!F360="C_31","r0511 - o/w capital instruments/share capital",IF('Intragroup liabilities'!F360="C_32","r0511 - o/w capital instruments/share capital",IF('Intragroup liabilities'!F360="C_33","r0512 - o/w instruments ranking pari passu with ordinary shares",IF(OR(ISNUMBER(SEARCH("ATLANTES",I366)),ISNUMBER(SEARCH("AZOR",I366)),ISNUMBER(SEARCH("HIPOTOTTA",I366)))=TRUE,"r0120 - Secured liabilities - collateralized part (BRRD art. 44/2/b)",IF(OR('Intragroup liabilities'!F360="P_27.1",'Intragroup liabilities'!F360="P_27.2",'Intragroup liabilities'!F360="P_24"),"r0390 - Non-financial liabilities",IF('Intragroup liabilities'!F360="P_30.1","r0170 - Employee liabilities (BRRD art. 44/2/g/i)",IF('Intragroup liabilities'!F360="P_30.3","r0390 - Non-financial liabilities",IF('Intragroup liabilities'!F360="C_36","r0511 - o/w capital instruments/share capital",IF(AND('Intragroup liabilities'!F360="P_20",IFERROR(VLOOKUP('Intragroup liabilities'!I360,'Auxiliar 210'!$B$18:$B$20,1,FALSE),0)&lt;&gt;0),"r0210 - Liabilities towards other entities of the resolution group (BRRD art. 44/2/h)",IF(AND('Intragroup liabilities'!F360="P_21",IFERROR(VLOOKUP('Intragroup liabilities'!I360,'Auxiliar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6" s="10" t="s">
        <v>153</v>
      </c>
      <c r="G366" s="10" t="str">
        <f t="shared" si="37"/>
        <v>Rank 20 - Ranking in insolvency (master scale)</v>
      </c>
      <c r="H366" s="10" t="s">
        <v>1510</v>
      </c>
      <c r="I366" s="10" t="s">
        <v>74</v>
      </c>
      <c r="J366" s="10" t="s">
        <v>170</v>
      </c>
      <c r="K366" s="10" t="s">
        <v>155</v>
      </c>
      <c r="L366" s="10" t="str">
        <f t="shared" si="38"/>
        <v>Sister</v>
      </c>
      <c r="M366" s="10" t="str">
        <f>IF(OR('Intragroup liabilities'!W360="x",'Intragroup liabilities'!W360="E"),"true","false")</f>
        <v>true</v>
      </c>
      <c r="N366" s="10" t="s">
        <v>470</v>
      </c>
      <c r="O366" s="10" t="s">
        <v>471</v>
      </c>
      <c r="P366" s="11">
        <v>0</v>
      </c>
      <c r="Q366" s="11">
        <f>IF('Intragroup liabilities'!E360="",0,'Intragroup liabilities'!E360)</f>
        <v>115.36</v>
      </c>
      <c r="R366" s="10" t="str">
        <f>+IF('Intragroup liabilities'!C360="EURO","Euro",IF('Intragroup liabilities'!C360="LIBRA INGLESA"," US Dollar",""))</f>
        <v>Euro</v>
      </c>
      <c r="S366" s="10" t="str">
        <f>IF(OR('Intragroup liabilities'!F360="P_20",'Intragroup liabilities'!F360="P_21"),'Intragroup liabilities'!M360,CONCATENATE(RIGHT('Intragroup liabilities'!T360,4),"-",LEFT(RIGHT('Intragroup liabilities'!T360,7),2),"-",LEFT('Intragroup liabilities'!T360,2)))</f>
        <v>--</v>
      </c>
      <c r="T366" s="20" t="str">
        <f t="shared" si="39"/>
        <v/>
      </c>
      <c r="U366" s="20" t="str">
        <f>IF(OR('Intragroup liabilities'!F360="P_20",'Intragroup liabilities'!F360="P_21"),'T 03.01'!T366,CONCATENATE(RIGHT('Intragroup liabilities'!U360,4),"-",LEFT(RIGHT('Intragroup liabilities'!U360,7),2),"-",LEFT('Intragroup liabilities'!U360,2)))</f>
        <v>--</v>
      </c>
      <c r="V366" s="10" t="str">
        <f t="shared" si="40"/>
        <v>Secured</v>
      </c>
      <c r="W366" s="10">
        <v>0</v>
      </c>
      <c r="X366" s="10" t="s">
        <v>83</v>
      </c>
      <c r="Y366" s="10" t="str">
        <f t="shared" si="41"/>
        <v>Non-structured/Vanilla</v>
      </c>
      <c r="Z366" s="10"/>
      <c r="AA366" s="10" t="str">
        <f>IF('Intragroup liabilities'!Q360="GF2","Grandfathered T2",IF('Intragroup liabilities'!Q360="CET1","CET1","No"))</f>
        <v>No</v>
      </c>
      <c r="AB366" s="10">
        <f>IF('Intragroup liabilities'!R360="",0,'Intragroup liabilities'!R360)</f>
        <v>0</v>
      </c>
      <c r="AC366"/>
    </row>
    <row r="367" spans="3:29" ht="35.25" thickBot="1" x14ac:dyDescent="0.5">
      <c r="C367" s="17">
        <f t="shared" si="36"/>
        <v>999</v>
      </c>
      <c r="D367" s="18">
        <f t="shared" si="42"/>
        <v>360</v>
      </c>
      <c r="E367" s="10" t="str">
        <f>IF(AND(I367="SANTANDER TOTTA, SGPS, SA",'Intragroup liabilities'!F361="P_22"),"r0531 - o/w (part of) subordinated liabilities recognised as own funds",IF(AND(I367="Totta Seguros - Comp. Seg. Vida, SA.",'Intragroup liabilities'!F361="P_22"),"r0350 - Structured notes",IF(AND(AA367&lt;&gt;"No",'Intragroup liabilities'!F361="P_23"),"r0531 - o/w (part of) subordinated liabilities recognised as own funds",IF(AND(AA367="No",'Intragroup liabilities'!F361="P_23"),"r0120 - Secured liabilities - collateralized part (BRRD art. 44/2/b)",IF('Intragroup liabilities'!F361="C_31","r0511 - o/w capital instruments/share capital",IF('Intragroup liabilities'!F361="C_32","r0511 - o/w capital instruments/share capital",IF('Intragroup liabilities'!F361="C_33","r0512 - o/w instruments ranking pari passu with ordinary shares",IF(OR(ISNUMBER(SEARCH("ATLANTES",I367)),ISNUMBER(SEARCH("AZOR",I367)),ISNUMBER(SEARCH("HIPOTOTTA",I367)))=TRUE,"r0120 - Secured liabilities - collateralized part (BRRD art. 44/2/b)",IF(OR('Intragroup liabilities'!F361="P_27.1",'Intragroup liabilities'!F361="P_27.2",'Intragroup liabilities'!F361="P_24"),"r0390 - Non-financial liabilities",IF('Intragroup liabilities'!F361="P_30.1","r0170 - Employee liabilities (BRRD art. 44/2/g/i)",IF('Intragroup liabilities'!F361="P_30.3","r0390 - Non-financial liabilities",IF('Intragroup liabilities'!F361="C_36","r0511 - o/w capital instruments/share capital",IF(AND('Intragroup liabilities'!F361="P_20",IFERROR(VLOOKUP('Intragroup liabilities'!I361,'Auxiliar 210'!$B$18:$B$20,1,FALSE),0)&lt;&gt;0),"r0210 - Liabilities towards other entities of the resolution group (BRRD art. 44/2/h)",IF(AND('Intragroup liabilities'!F361="P_21",IFERROR(VLOOKUP('Intragroup liabilities'!I361,'Auxiliar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7" s="10" t="s">
        <v>153</v>
      </c>
      <c r="G367" s="10" t="str">
        <f t="shared" si="37"/>
        <v>Rank 20 - Ranking in insolvency (master scale)</v>
      </c>
      <c r="H367" s="10" t="s">
        <v>163</v>
      </c>
      <c r="I367" s="10" t="s">
        <v>74</v>
      </c>
      <c r="J367" s="10" t="s">
        <v>170</v>
      </c>
      <c r="K367" s="10" t="s">
        <v>155</v>
      </c>
      <c r="L367" s="10" t="str">
        <f t="shared" si="38"/>
        <v>Sister</v>
      </c>
      <c r="M367" s="10" t="str">
        <f>IF(OR('Intragroup liabilities'!W361="x",'Intragroup liabilities'!W361="E"),"true","false")</f>
        <v>true</v>
      </c>
      <c r="N367" s="10" t="s">
        <v>470</v>
      </c>
      <c r="O367" s="10" t="s">
        <v>471</v>
      </c>
      <c r="P367" s="11">
        <v>284327.03999999998</v>
      </c>
      <c r="Q367" s="11">
        <f>IF('Intragroup liabilities'!E361="",0,'Intragroup liabilities'!E361)</f>
        <v>481.59</v>
      </c>
      <c r="R367" s="10" t="str">
        <f>+IF('Intragroup liabilities'!C361="EURO","Euro",IF('Intragroup liabilities'!C361="LIBRA INGLESA"," US Dollar",""))</f>
        <v>Euro</v>
      </c>
      <c r="S367" s="10" t="str">
        <f>IF(OR('Intragroup liabilities'!F361="P_20",'Intragroup liabilities'!F361="P_21"),'Intragroup liabilities'!M361,CONCATENATE(RIGHT('Intragroup liabilities'!T361,4),"-",LEFT(RIGHT('Intragroup liabilities'!T361,7),2),"-",LEFT('Intragroup liabilities'!T361,2)))</f>
        <v>--</v>
      </c>
      <c r="T367" s="20" t="str">
        <f t="shared" si="39"/>
        <v/>
      </c>
      <c r="U367" s="20" t="str">
        <f>IF(OR('Intragroup liabilities'!F361="P_20",'Intragroup liabilities'!F361="P_21"),'T 03.01'!T367,CONCATENATE(RIGHT('Intragroup liabilities'!U361,4),"-",LEFT(RIGHT('Intragroup liabilities'!U361,7),2),"-",LEFT('Intragroup liabilities'!U361,2)))</f>
        <v>--</v>
      </c>
      <c r="V367" s="10" t="str">
        <f t="shared" si="40"/>
        <v>Secured</v>
      </c>
      <c r="W367" s="10">
        <v>0</v>
      </c>
      <c r="X367" s="10" t="s">
        <v>83</v>
      </c>
      <c r="Y367" s="10" t="str">
        <f t="shared" si="41"/>
        <v>Non-structured/Vanilla</v>
      </c>
      <c r="Z367" s="10"/>
      <c r="AA367" s="10" t="str">
        <f>IF('Intragroup liabilities'!Q361="GF2","Grandfathered T2",IF('Intragroup liabilities'!Q361="CET1","CET1","No"))</f>
        <v>No</v>
      </c>
      <c r="AB367" s="10">
        <f>IF('Intragroup liabilities'!R361="",0,'Intragroup liabilities'!R361)</f>
        <v>0</v>
      </c>
      <c r="AC367"/>
    </row>
    <row r="368" spans="3:29" ht="35.25" thickBot="1" x14ac:dyDescent="0.5">
      <c r="C368" s="17">
        <f t="shared" si="36"/>
        <v>999</v>
      </c>
      <c r="D368" s="18">
        <f t="shared" si="42"/>
        <v>361</v>
      </c>
      <c r="E368" s="10" t="str">
        <f>IF(AND(I368="SANTANDER TOTTA, SGPS, SA",'Intragroup liabilities'!F362="P_22"),"r0531 - o/w (part of) subordinated liabilities recognised as own funds",IF(AND(I368="Totta Seguros - Comp. Seg. Vida, SA.",'Intragroup liabilities'!F362="P_22"),"r0350 - Structured notes",IF(AND(AA368&lt;&gt;"No",'Intragroup liabilities'!F362="P_23"),"r0531 - o/w (part of) subordinated liabilities recognised as own funds",IF(AND(AA368="No",'Intragroup liabilities'!F362="P_23"),"r0120 - Secured liabilities - collateralized part (BRRD art. 44/2/b)",IF('Intragroup liabilities'!F362="C_31","r0511 - o/w capital instruments/share capital",IF('Intragroup liabilities'!F362="C_32","r0511 - o/w capital instruments/share capital",IF('Intragroup liabilities'!F362="C_33","r0512 - o/w instruments ranking pari passu with ordinary shares",IF(OR(ISNUMBER(SEARCH("ATLANTES",I368)),ISNUMBER(SEARCH("AZOR",I368)),ISNUMBER(SEARCH("HIPOTOTTA",I368)))=TRUE,"r0120 - Secured liabilities - collateralized part (BRRD art. 44/2/b)",IF(OR('Intragroup liabilities'!F362="P_27.1",'Intragroup liabilities'!F362="P_27.2",'Intragroup liabilities'!F362="P_24"),"r0390 - Non-financial liabilities",IF('Intragroup liabilities'!F362="P_30.1","r0170 - Employee liabilities (BRRD art. 44/2/g/i)",IF('Intragroup liabilities'!F362="P_30.3","r0390 - Non-financial liabilities",IF('Intragroup liabilities'!F362="C_36","r0511 - o/w capital instruments/share capital",IF(AND('Intragroup liabilities'!F362="P_20",IFERROR(VLOOKUP('Intragroup liabilities'!I362,'Auxiliar 210'!$B$18:$B$20,1,FALSE),0)&lt;&gt;0),"r0210 - Liabilities towards other entities of the resolution group (BRRD art. 44/2/h)",IF(AND('Intragroup liabilities'!F362="P_21",IFERROR(VLOOKUP('Intragroup liabilities'!I362,'Auxiliar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8" s="10" t="s">
        <v>153</v>
      </c>
      <c r="G368" s="10" t="str">
        <f t="shared" si="37"/>
        <v>Rank 20 - Ranking in insolvency (master scale)</v>
      </c>
      <c r="H368" s="10" t="s">
        <v>1549</v>
      </c>
      <c r="I368" s="10" t="s">
        <v>30</v>
      </c>
      <c r="J368" s="10" t="s">
        <v>164</v>
      </c>
      <c r="K368" s="10" t="s">
        <v>155</v>
      </c>
      <c r="L368" s="10" t="str">
        <f t="shared" si="38"/>
        <v>Sister</v>
      </c>
      <c r="M368" s="10" t="str">
        <f>IF(OR('Intragroup liabilities'!W362="x",'Intragroup liabilities'!W362="E"),"true","false")</f>
        <v>true</v>
      </c>
      <c r="N368" s="10" t="s">
        <v>470</v>
      </c>
      <c r="O368" s="10" t="s">
        <v>471</v>
      </c>
      <c r="P368" s="11">
        <v>0</v>
      </c>
      <c r="Q368" s="11">
        <f>IF('Intragroup liabilities'!E362="",0,'Intragroup liabilities'!E362)</f>
        <v>2.0499999999999998</v>
      </c>
      <c r="R368" s="10" t="str">
        <f>+IF('Intragroup liabilities'!C362="EURO","Euro",IF('Intragroup liabilities'!C362="LIBRA INGLESA"," US Dollar",""))</f>
        <v>Euro</v>
      </c>
      <c r="S368" s="10" t="str">
        <f>IF(OR('Intragroup liabilities'!F362="P_20",'Intragroup liabilities'!F362="P_21"),'Intragroup liabilities'!M362,CONCATENATE(RIGHT('Intragroup liabilities'!T362,4),"-",LEFT(RIGHT('Intragroup liabilities'!T362,7),2),"-",LEFT('Intragroup liabilities'!T362,2)))</f>
        <v>--</v>
      </c>
      <c r="T368" s="20" t="str">
        <f t="shared" si="39"/>
        <v/>
      </c>
      <c r="U368" s="20" t="str">
        <f>IF(OR('Intragroup liabilities'!F362="P_20",'Intragroup liabilities'!F362="P_21"),'T 03.01'!T368,CONCATENATE(RIGHT('Intragroup liabilities'!U362,4),"-",LEFT(RIGHT('Intragroup liabilities'!U362,7),2),"-",LEFT('Intragroup liabilities'!U362,2)))</f>
        <v>--</v>
      </c>
      <c r="V368" s="10" t="str">
        <f t="shared" si="40"/>
        <v>Secured</v>
      </c>
      <c r="W368" s="10">
        <v>0</v>
      </c>
      <c r="X368" s="10" t="s">
        <v>83</v>
      </c>
      <c r="Y368" s="10" t="str">
        <f t="shared" si="41"/>
        <v>Non-structured/Vanilla</v>
      </c>
      <c r="Z368" s="10"/>
      <c r="AA368" s="10" t="str">
        <f>IF('Intragroup liabilities'!Q362="GF2","Grandfathered T2",IF('Intragroup liabilities'!Q362="CET1","CET1","No"))</f>
        <v>No</v>
      </c>
      <c r="AB368" s="10">
        <f>IF('Intragroup liabilities'!R362="",0,'Intragroup liabilities'!R362)</f>
        <v>0</v>
      </c>
      <c r="AC368"/>
    </row>
    <row r="369" spans="3:29" ht="35.25" thickBot="1" x14ac:dyDescent="0.5">
      <c r="C369" s="17">
        <f t="shared" si="36"/>
        <v>999</v>
      </c>
      <c r="D369" s="18">
        <f t="shared" si="42"/>
        <v>362</v>
      </c>
      <c r="E369" s="10" t="str">
        <f>IF(AND(I369="SANTANDER TOTTA, SGPS, SA",'Intragroup liabilities'!F363="P_22"),"r0531 - o/w (part of) subordinated liabilities recognised as own funds",IF(AND(I369="Totta Seguros - Comp. Seg. Vida, SA.",'Intragroup liabilities'!F363="P_22"),"r0350 - Structured notes",IF(AND(AA369&lt;&gt;"No",'Intragroup liabilities'!F363="P_23"),"r0531 - o/w (part of) subordinated liabilities recognised as own funds",IF(AND(AA369="No",'Intragroup liabilities'!F363="P_23"),"r0120 - Secured liabilities - collateralized part (BRRD art. 44/2/b)",IF('Intragroup liabilities'!F363="C_31","r0511 - o/w capital instruments/share capital",IF('Intragroup liabilities'!F363="C_32","r0511 - o/w capital instruments/share capital",IF('Intragroup liabilities'!F363="C_33","r0512 - o/w instruments ranking pari passu with ordinary shares",IF(OR(ISNUMBER(SEARCH("ATLANTES",I369)),ISNUMBER(SEARCH("AZOR",I369)),ISNUMBER(SEARCH("HIPOTOTTA",I369)))=TRUE,"r0120 - Secured liabilities - collateralized part (BRRD art. 44/2/b)",IF(OR('Intragroup liabilities'!F363="P_27.1",'Intragroup liabilities'!F363="P_27.2",'Intragroup liabilities'!F363="P_24"),"r0390 - Non-financial liabilities",IF('Intragroup liabilities'!F363="P_30.1","r0170 - Employee liabilities (BRRD art. 44/2/g/i)",IF('Intragroup liabilities'!F363="P_30.3","r0390 - Non-financial liabilities",IF('Intragroup liabilities'!F363="C_36","r0511 - o/w capital instruments/share capital",IF(AND('Intragroup liabilities'!F363="P_20",IFERROR(VLOOKUP('Intragroup liabilities'!I363,'Auxiliar 210'!$B$18:$B$20,1,FALSE),0)&lt;&gt;0),"r0210 - Liabilities towards other entities of the resolution group (BRRD art. 44/2/h)",IF(AND('Intragroup liabilities'!F363="P_21",IFERROR(VLOOKUP('Intragroup liabilities'!I363,'Auxiliar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69" s="10" t="s">
        <v>153</v>
      </c>
      <c r="G369" s="10" t="str">
        <f t="shared" si="37"/>
        <v>Rank 20 - Ranking in insolvency (master scale)</v>
      </c>
      <c r="H369" s="10" t="s">
        <v>445</v>
      </c>
      <c r="I369" s="10" t="s">
        <v>30</v>
      </c>
      <c r="J369" s="10" t="s">
        <v>164</v>
      </c>
      <c r="K369" s="10" t="s">
        <v>155</v>
      </c>
      <c r="L369" s="10" t="str">
        <f t="shared" si="38"/>
        <v>Sister</v>
      </c>
      <c r="M369" s="10" t="str">
        <f>IF(OR('Intragroup liabilities'!W363="x",'Intragroup liabilities'!W363="E"),"true","false")</f>
        <v>true</v>
      </c>
      <c r="N369" s="10" t="s">
        <v>470</v>
      </c>
      <c r="O369" s="10" t="s">
        <v>471</v>
      </c>
      <c r="P369" s="11">
        <v>329418.61</v>
      </c>
      <c r="Q369" s="11">
        <f>IF('Intragroup liabilities'!E363="",0,'Intragroup liabilities'!E363)</f>
        <v>765.51</v>
      </c>
      <c r="R369" s="10" t="str">
        <f>+IF('Intragroup liabilities'!C363="EURO","Euro",IF('Intragroup liabilities'!C363="LIBRA INGLESA"," US Dollar",""))</f>
        <v>Euro</v>
      </c>
      <c r="S369" s="10" t="str">
        <f>IF(OR('Intragroup liabilities'!F363="P_20",'Intragroup liabilities'!F363="P_21"),'Intragroup liabilities'!M363,CONCATENATE(RIGHT('Intragroup liabilities'!T363,4),"-",LEFT(RIGHT('Intragroup liabilities'!T363,7),2),"-",LEFT('Intragroup liabilities'!T363,2)))</f>
        <v>--</v>
      </c>
      <c r="T369" s="20" t="str">
        <f t="shared" si="39"/>
        <v/>
      </c>
      <c r="U369" s="20" t="str">
        <f>IF(OR('Intragroup liabilities'!F363="P_20",'Intragroup liabilities'!F363="P_21"),'T 03.01'!T369,CONCATENATE(RIGHT('Intragroup liabilities'!U363,4),"-",LEFT(RIGHT('Intragroup liabilities'!U363,7),2),"-",LEFT('Intragroup liabilities'!U363,2)))</f>
        <v>--</v>
      </c>
      <c r="V369" s="10" t="str">
        <f t="shared" si="40"/>
        <v>Secured</v>
      </c>
      <c r="W369" s="10">
        <v>0</v>
      </c>
      <c r="X369" s="10" t="s">
        <v>83</v>
      </c>
      <c r="Y369" s="10" t="str">
        <f t="shared" si="41"/>
        <v>Non-structured/Vanilla</v>
      </c>
      <c r="Z369" s="10"/>
      <c r="AA369" s="10" t="str">
        <f>IF('Intragroup liabilities'!Q363="GF2","Grandfathered T2",IF('Intragroup liabilities'!Q363="CET1","CET1","No"))</f>
        <v>No</v>
      </c>
      <c r="AB369" s="10">
        <f>IF('Intragroup liabilities'!R363="",0,'Intragroup liabilities'!R363)</f>
        <v>0</v>
      </c>
      <c r="AC369"/>
    </row>
    <row r="370" spans="3:29" ht="35.25" thickBot="1" x14ac:dyDescent="0.5">
      <c r="C370" s="17">
        <f t="shared" si="36"/>
        <v>999</v>
      </c>
      <c r="D370" s="18">
        <f t="shared" si="42"/>
        <v>363</v>
      </c>
      <c r="E370" s="10" t="str">
        <f>IF(AND(I370="SANTANDER TOTTA, SGPS, SA",'Intragroup liabilities'!F364="P_22"),"r0531 - o/w (part of) subordinated liabilities recognised as own funds",IF(AND(I370="Totta Seguros - Comp. Seg. Vida, SA.",'Intragroup liabilities'!F364="P_22"),"r0350 - Structured notes",IF(AND(AA370&lt;&gt;"No",'Intragroup liabilities'!F364="P_23"),"r0531 - o/w (part of) subordinated liabilities recognised as own funds",IF(AND(AA370="No",'Intragroup liabilities'!F364="P_23"),"r0120 - Secured liabilities - collateralized part (BRRD art. 44/2/b)",IF('Intragroup liabilities'!F364="C_31","r0511 - o/w capital instruments/share capital",IF('Intragroup liabilities'!F364="C_32","r0511 - o/w capital instruments/share capital",IF('Intragroup liabilities'!F364="C_33","r0512 - o/w instruments ranking pari passu with ordinary shares",IF(OR(ISNUMBER(SEARCH("ATLANTES",I370)),ISNUMBER(SEARCH("AZOR",I370)),ISNUMBER(SEARCH("HIPOTOTTA",I370)))=TRUE,"r0120 - Secured liabilities - collateralized part (BRRD art. 44/2/b)",IF(OR('Intragroup liabilities'!F364="P_27.1",'Intragroup liabilities'!F364="P_27.2",'Intragroup liabilities'!F364="P_24"),"r0390 - Non-financial liabilities",IF('Intragroup liabilities'!F364="P_30.1","r0170 - Employee liabilities (BRRD art. 44/2/g/i)",IF('Intragroup liabilities'!F364="P_30.3","r0390 - Non-financial liabilities",IF('Intragroup liabilities'!F364="C_36","r0511 - o/w capital instruments/share capital",IF(AND('Intragroup liabilities'!F364="P_20",IFERROR(VLOOKUP('Intragroup liabilities'!I364,'Auxiliar 210'!$B$18:$B$20,1,FALSE),0)&lt;&gt;0),"r0210 - Liabilities towards other entities of the resolution group (BRRD art. 44/2/h)",IF(AND('Intragroup liabilities'!F364="P_21",IFERROR(VLOOKUP('Intragroup liabilities'!I364,'Auxiliar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0" s="10" t="s">
        <v>153</v>
      </c>
      <c r="G370" s="10" t="str">
        <f t="shared" si="37"/>
        <v>Rank 20 - Ranking in insolvency (master scale)</v>
      </c>
      <c r="H370" s="10" t="s">
        <v>236</v>
      </c>
      <c r="I370" s="10" t="s">
        <v>74</v>
      </c>
      <c r="J370" s="10" t="s">
        <v>170</v>
      </c>
      <c r="K370" s="10" t="s">
        <v>155</v>
      </c>
      <c r="L370" s="10" t="str">
        <f t="shared" si="38"/>
        <v>Sister</v>
      </c>
      <c r="M370" s="10" t="str">
        <f>IF(OR('Intragroup liabilities'!W364="x",'Intragroup liabilities'!W364="E"),"true","false")</f>
        <v>true</v>
      </c>
      <c r="N370" s="10" t="s">
        <v>470</v>
      </c>
      <c r="O370" s="10" t="s">
        <v>471</v>
      </c>
      <c r="P370" s="11">
        <v>129404.16</v>
      </c>
      <c r="Q370" s="11">
        <f>IF('Intragroup liabilities'!E364="",0,'Intragroup liabilities'!E364)</f>
        <v>175.25</v>
      </c>
      <c r="R370" s="10" t="str">
        <f>+IF('Intragroup liabilities'!C364="EURO","Euro",IF('Intragroup liabilities'!C364="LIBRA INGLESA"," US Dollar",""))</f>
        <v>Euro</v>
      </c>
      <c r="S370" s="10" t="str">
        <f>IF(OR('Intragroup liabilities'!F364="P_20",'Intragroup liabilities'!F364="P_21"),'Intragroup liabilities'!M364,CONCATENATE(RIGHT('Intragroup liabilities'!T364,4),"-",LEFT(RIGHT('Intragroup liabilities'!T364,7),2),"-",LEFT('Intragroup liabilities'!T364,2)))</f>
        <v>--</v>
      </c>
      <c r="T370" s="20" t="str">
        <f t="shared" si="39"/>
        <v/>
      </c>
      <c r="U370" s="20" t="str">
        <f>IF(OR('Intragroup liabilities'!F364="P_20",'Intragroup liabilities'!F364="P_21"),'T 03.01'!T370,CONCATENATE(RIGHT('Intragroup liabilities'!U364,4),"-",LEFT(RIGHT('Intragroup liabilities'!U364,7),2),"-",LEFT('Intragroup liabilities'!U364,2)))</f>
        <v>--</v>
      </c>
      <c r="V370" s="10" t="str">
        <f t="shared" si="40"/>
        <v>Secured</v>
      </c>
      <c r="W370" s="10">
        <v>0</v>
      </c>
      <c r="X370" s="10" t="s">
        <v>83</v>
      </c>
      <c r="Y370" s="10" t="str">
        <f t="shared" si="41"/>
        <v>Non-structured/Vanilla</v>
      </c>
      <c r="Z370" s="10"/>
      <c r="AA370" s="10" t="str">
        <f>IF('Intragroup liabilities'!Q364="GF2","Grandfathered T2",IF('Intragroup liabilities'!Q364="CET1","CET1","No"))</f>
        <v>No</v>
      </c>
      <c r="AB370" s="10">
        <f>IF('Intragroup liabilities'!R364="",0,'Intragroup liabilities'!R364)</f>
        <v>0</v>
      </c>
      <c r="AC370"/>
    </row>
    <row r="371" spans="3:29" ht="35.25" thickBot="1" x14ac:dyDescent="0.5">
      <c r="C371" s="17">
        <f t="shared" si="36"/>
        <v>999</v>
      </c>
      <c r="D371" s="18">
        <f t="shared" si="42"/>
        <v>364</v>
      </c>
      <c r="E371" s="10" t="str">
        <f>IF(AND(I371="SANTANDER TOTTA, SGPS, SA",'Intragroup liabilities'!F365="P_22"),"r0531 - o/w (part of) subordinated liabilities recognised as own funds",IF(AND(I371="Totta Seguros - Comp. Seg. Vida, SA.",'Intragroup liabilities'!F365="P_22"),"r0350 - Structured notes",IF(AND(AA371&lt;&gt;"No",'Intragroup liabilities'!F365="P_23"),"r0531 - o/w (part of) subordinated liabilities recognised as own funds",IF(AND(AA371="No",'Intragroup liabilities'!F365="P_23"),"r0120 - Secured liabilities - collateralized part (BRRD art. 44/2/b)",IF('Intragroup liabilities'!F365="C_31","r0511 - o/w capital instruments/share capital",IF('Intragroup liabilities'!F365="C_32","r0511 - o/w capital instruments/share capital",IF('Intragroup liabilities'!F365="C_33","r0512 - o/w instruments ranking pari passu with ordinary shares",IF(OR(ISNUMBER(SEARCH("ATLANTES",I371)),ISNUMBER(SEARCH("AZOR",I371)),ISNUMBER(SEARCH("HIPOTOTTA",I371)))=TRUE,"r0120 - Secured liabilities - collateralized part (BRRD art. 44/2/b)",IF(OR('Intragroup liabilities'!F365="P_27.1",'Intragroup liabilities'!F365="P_27.2",'Intragroup liabilities'!F365="P_24"),"r0390 - Non-financial liabilities",IF('Intragroup liabilities'!F365="P_30.1","r0170 - Employee liabilities (BRRD art. 44/2/g/i)",IF('Intragroup liabilities'!F365="P_30.3","r0390 - Non-financial liabilities",IF('Intragroup liabilities'!F365="C_36","r0511 - o/w capital instruments/share capital",IF(AND('Intragroup liabilities'!F365="P_20",IFERROR(VLOOKUP('Intragroup liabilities'!I365,'Auxiliar 210'!$B$18:$B$20,1,FALSE),0)&lt;&gt;0),"r0210 - Liabilities towards other entities of the resolution group (BRRD art. 44/2/h)",IF(AND('Intragroup liabilities'!F365="P_21",IFERROR(VLOOKUP('Intragroup liabilities'!I365,'Auxiliar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1" s="10" t="s">
        <v>153</v>
      </c>
      <c r="G371" s="10" t="str">
        <f t="shared" si="37"/>
        <v>Rank 20 - Ranking in insolvency (master scale)</v>
      </c>
      <c r="H371" s="10" t="s">
        <v>298</v>
      </c>
      <c r="I371" s="10" t="s">
        <v>30</v>
      </c>
      <c r="J371" s="10" t="s">
        <v>164</v>
      </c>
      <c r="K371" s="10" t="s">
        <v>155</v>
      </c>
      <c r="L371" s="10" t="str">
        <f t="shared" si="38"/>
        <v>Sister</v>
      </c>
      <c r="M371" s="10" t="str">
        <f>IF(OR('Intragroup liabilities'!W365="x",'Intragroup liabilities'!W365="E"),"true","false")</f>
        <v>true</v>
      </c>
      <c r="N371" s="10" t="s">
        <v>470</v>
      </c>
      <c r="O371" s="10" t="s">
        <v>471</v>
      </c>
      <c r="P371" s="11">
        <v>858767.41</v>
      </c>
      <c r="Q371" s="11">
        <f>IF('Intragroup liabilities'!E365="",0,'Intragroup liabilities'!E365)</f>
        <v>1638.13</v>
      </c>
      <c r="R371" s="10" t="str">
        <f>+IF('Intragroup liabilities'!C365="EURO","Euro",IF('Intragroup liabilities'!C365="LIBRA INGLESA"," US Dollar",""))</f>
        <v>Euro</v>
      </c>
      <c r="S371" s="10" t="str">
        <f>IF(OR('Intragroup liabilities'!F365="P_20",'Intragroup liabilities'!F365="P_21"),'Intragroup liabilities'!M365,CONCATENATE(RIGHT('Intragroup liabilities'!T365,4),"-",LEFT(RIGHT('Intragroup liabilities'!T365,7),2),"-",LEFT('Intragroup liabilities'!T365,2)))</f>
        <v>--</v>
      </c>
      <c r="T371" s="20" t="str">
        <f t="shared" si="39"/>
        <v/>
      </c>
      <c r="U371" s="20" t="str">
        <f>IF(OR('Intragroup liabilities'!F365="P_20",'Intragroup liabilities'!F365="P_21"),'T 03.01'!T371,CONCATENATE(RIGHT('Intragroup liabilities'!U365,4),"-",LEFT(RIGHT('Intragroup liabilities'!U365,7),2),"-",LEFT('Intragroup liabilities'!U365,2)))</f>
        <v>--</v>
      </c>
      <c r="V371" s="10" t="str">
        <f t="shared" si="40"/>
        <v>Secured</v>
      </c>
      <c r="W371" s="10">
        <v>0</v>
      </c>
      <c r="X371" s="10" t="s">
        <v>83</v>
      </c>
      <c r="Y371" s="10" t="str">
        <f t="shared" si="41"/>
        <v>Non-structured/Vanilla</v>
      </c>
      <c r="Z371" s="10"/>
      <c r="AA371" s="10" t="str">
        <f>IF('Intragroup liabilities'!Q365="GF2","Grandfathered T2",IF('Intragroup liabilities'!Q365="CET1","CET1","No"))</f>
        <v>No</v>
      </c>
      <c r="AB371" s="10">
        <f>IF('Intragroup liabilities'!R365="",0,'Intragroup liabilities'!R365)</f>
        <v>0</v>
      </c>
      <c r="AC371"/>
    </row>
    <row r="372" spans="3:29" ht="35.25" thickBot="1" x14ac:dyDescent="0.5">
      <c r="C372" s="17">
        <f t="shared" si="36"/>
        <v>999</v>
      </c>
      <c r="D372" s="18">
        <f t="shared" si="42"/>
        <v>365</v>
      </c>
      <c r="E372" s="10" t="str">
        <f>IF(AND(I372="SANTANDER TOTTA, SGPS, SA",'Intragroup liabilities'!F366="P_22"),"r0531 - o/w (part of) subordinated liabilities recognised as own funds",IF(AND(I372="Totta Seguros - Comp. Seg. Vida, SA.",'Intragroup liabilities'!F366="P_22"),"r0350 - Structured notes",IF(AND(AA372&lt;&gt;"No",'Intragroup liabilities'!F366="P_23"),"r0531 - o/w (part of) subordinated liabilities recognised as own funds",IF(AND(AA372="No",'Intragroup liabilities'!F366="P_23"),"r0120 - Secured liabilities - collateralized part (BRRD art. 44/2/b)",IF('Intragroup liabilities'!F366="C_31","r0511 - o/w capital instruments/share capital",IF('Intragroup liabilities'!F366="C_32","r0511 - o/w capital instruments/share capital",IF('Intragroup liabilities'!F366="C_33","r0512 - o/w instruments ranking pari passu with ordinary shares",IF(OR(ISNUMBER(SEARCH("ATLANTES",I372)),ISNUMBER(SEARCH("AZOR",I372)),ISNUMBER(SEARCH("HIPOTOTTA",I372)))=TRUE,"r0120 - Secured liabilities - collateralized part (BRRD art. 44/2/b)",IF(OR('Intragroup liabilities'!F366="P_27.1",'Intragroup liabilities'!F366="P_27.2",'Intragroup liabilities'!F366="P_24"),"r0390 - Non-financial liabilities",IF('Intragroup liabilities'!F366="P_30.1","r0170 - Employee liabilities (BRRD art. 44/2/g/i)",IF('Intragroup liabilities'!F366="P_30.3","r0390 - Non-financial liabilities",IF('Intragroup liabilities'!F366="C_36","r0511 - o/w capital instruments/share capital",IF(AND('Intragroup liabilities'!F366="P_20",IFERROR(VLOOKUP('Intragroup liabilities'!I366,'Auxiliar 210'!$B$18:$B$20,1,FALSE),0)&lt;&gt;0),"r0210 - Liabilities towards other entities of the resolution group (BRRD art. 44/2/h)",IF(AND('Intragroup liabilities'!F366="P_21",IFERROR(VLOOKUP('Intragroup liabilities'!I366,'Auxiliar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2" s="10" t="s">
        <v>153</v>
      </c>
      <c r="G372" s="10" t="str">
        <f t="shared" si="37"/>
        <v>Rank 20 - Ranking in insolvency (master scale)</v>
      </c>
      <c r="H372" s="10" t="s">
        <v>301</v>
      </c>
      <c r="I372" s="10" t="s">
        <v>30</v>
      </c>
      <c r="J372" s="10" t="s">
        <v>164</v>
      </c>
      <c r="K372" s="10" t="s">
        <v>155</v>
      </c>
      <c r="L372" s="10" t="str">
        <f t="shared" si="38"/>
        <v>Sister</v>
      </c>
      <c r="M372" s="10" t="str">
        <f>IF(OR('Intragroup liabilities'!W366="x",'Intragroup liabilities'!W366="E"),"true","false")</f>
        <v>true</v>
      </c>
      <c r="N372" s="10" t="s">
        <v>470</v>
      </c>
      <c r="O372" s="10" t="s">
        <v>471</v>
      </c>
      <c r="P372" s="11">
        <v>545719.56999999995</v>
      </c>
      <c r="Q372" s="11">
        <f>IF('Intragroup liabilities'!E366="",0,'Intragroup liabilities'!E366)</f>
        <v>629.95000000000005</v>
      </c>
      <c r="R372" s="10" t="str">
        <f>+IF('Intragroup liabilities'!C366="EURO","Euro",IF('Intragroup liabilities'!C366="LIBRA INGLESA"," US Dollar",""))</f>
        <v>Euro</v>
      </c>
      <c r="S372" s="10" t="str">
        <f>IF(OR('Intragroup liabilities'!F366="P_20",'Intragroup liabilities'!F366="P_21"),'Intragroup liabilities'!M366,CONCATENATE(RIGHT('Intragroup liabilities'!T366,4),"-",LEFT(RIGHT('Intragroup liabilities'!T366,7),2),"-",LEFT('Intragroup liabilities'!T366,2)))</f>
        <v>--</v>
      </c>
      <c r="T372" s="20" t="str">
        <f t="shared" si="39"/>
        <v/>
      </c>
      <c r="U372" s="20" t="str">
        <f>IF(OR('Intragroup liabilities'!F366="P_20",'Intragroup liabilities'!F366="P_21"),'T 03.01'!T372,CONCATENATE(RIGHT('Intragroup liabilities'!U366,4),"-",LEFT(RIGHT('Intragroup liabilities'!U366,7),2),"-",LEFT('Intragroup liabilities'!U366,2)))</f>
        <v>--</v>
      </c>
      <c r="V372" s="10" t="str">
        <f t="shared" si="40"/>
        <v>Secured</v>
      </c>
      <c r="W372" s="10">
        <v>0</v>
      </c>
      <c r="X372" s="10" t="s">
        <v>83</v>
      </c>
      <c r="Y372" s="10" t="str">
        <f t="shared" si="41"/>
        <v>Non-structured/Vanilla</v>
      </c>
      <c r="Z372" s="10"/>
      <c r="AA372" s="10" t="str">
        <f>IF('Intragroup liabilities'!Q366="GF2","Grandfathered T2",IF('Intragroup liabilities'!Q366="CET1","CET1","No"))</f>
        <v>No</v>
      </c>
      <c r="AB372" s="10">
        <f>IF('Intragroup liabilities'!R366="",0,'Intragroup liabilities'!R366)</f>
        <v>0</v>
      </c>
      <c r="AC372"/>
    </row>
    <row r="373" spans="3:29" ht="35.25" thickBot="1" x14ac:dyDescent="0.5">
      <c r="C373" s="17">
        <f t="shared" si="36"/>
        <v>999</v>
      </c>
      <c r="D373" s="18">
        <f t="shared" si="42"/>
        <v>366</v>
      </c>
      <c r="E373" s="10" t="str">
        <f>IF(AND(I373="SANTANDER TOTTA, SGPS, SA",'Intragroup liabilities'!F367="P_22"),"r0531 - o/w (part of) subordinated liabilities recognised as own funds",IF(AND(I373="Totta Seguros - Comp. Seg. Vida, SA.",'Intragroup liabilities'!F367="P_22"),"r0350 - Structured notes",IF(AND(AA373&lt;&gt;"No",'Intragroup liabilities'!F367="P_23"),"r0531 - o/w (part of) subordinated liabilities recognised as own funds",IF(AND(AA373="No",'Intragroup liabilities'!F367="P_23"),"r0120 - Secured liabilities - collateralized part (BRRD art. 44/2/b)",IF('Intragroup liabilities'!F367="C_31","r0511 - o/w capital instruments/share capital",IF('Intragroup liabilities'!F367="C_32","r0511 - o/w capital instruments/share capital",IF('Intragroup liabilities'!F367="C_33","r0512 - o/w instruments ranking pari passu with ordinary shares",IF(OR(ISNUMBER(SEARCH("ATLANTES",I373)),ISNUMBER(SEARCH("AZOR",I373)),ISNUMBER(SEARCH("HIPOTOTTA",I373)))=TRUE,"r0120 - Secured liabilities - collateralized part (BRRD art. 44/2/b)",IF(OR('Intragroup liabilities'!F367="P_27.1",'Intragroup liabilities'!F367="P_27.2",'Intragroup liabilities'!F367="P_24"),"r0390 - Non-financial liabilities",IF('Intragroup liabilities'!F367="P_30.1","r0170 - Employee liabilities (BRRD art. 44/2/g/i)",IF('Intragroup liabilities'!F367="P_30.3","r0390 - Non-financial liabilities",IF('Intragroup liabilities'!F367="C_36","r0511 - o/w capital instruments/share capital",IF(AND('Intragroup liabilities'!F367="P_20",IFERROR(VLOOKUP('Intragroup liabilities'!I367,'Auxiliar 210'!$B$18:$B$20,1,FALSE),0)&lt;&gt;0),"r0210 - Liabilities towards other entities of the resolution group (BRRD art. 44/2/h)",IF(AND('Intragroup liabilities'!F367="P_21",IFERROR(VLOOKUP('Intragroup liabilities'!I367,'Auxiliar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3" s="10" t="s">
        <v>153</v>
      </c>
      <c r="G373" s="10" t="str">
        <f t="shared" si="37"/>
        <v>Rank 20 - Ranking in insolvency (master scale)</v>
      </c>
      <c r="H373" s="10" t="s">
        <v>184</v>
      </c>
      <c r="I373" s="10" t="s">
        <v>30</v>
      </c>
      <c r="J373" s="10" t="s">
        <v>164</v>
      </c>
      <c r="K373" s="10" t="s">
        <v>155</v>
      </c>
      <c r="L373" s="10" t="str">
        <f t="shared" si="38"/>
        <v>Sister</v>
      </c>
      <c r="M373" s="10" t="str">
        <f>IF(OR('Intragroup liabilities'!W367="x",'Intragroup liabilities'!W367="E"),"true","false")</f>
        <v>true</v>
      </c>
      <c r="N373" s="10" t="s">
        <v>470</v>
      </c>
      <c r="O373" s="10" t="s">
        <v>471</v>
      </c>
      <c r="P373" s="11">
        <v>587640.05000000005</v>
      </c>
      <c r="Q373" s="11">
        <f>IF('Intragroup liabilities'!E367="",0,'Intragroup liabilities'!E367)</f>
        <v>858.43</v>
      </c>
      <c r="R373" s="10" t="str">
        <f>+IF('Intragroup liabilities'!C367="EURO","Euro",IF('Intragroup liabilities'!C367="LIBRA INGLESA"," US Dollar",""))</f>
        <v>Euro</v>
      </c>
      <c r="S373" s="10" t="str">
        <f>IF(OR('Intragroup liabilities'!F367="P_20",'Intragroup liabilities'!F367="P_21"),'Intragroup liabilities'!M367,CONCATENATE(RIGHT('Intragroup liabilities'!T367,4),"-",LEFT(RIGHT('Intragroup liabilities'!T367,7),2),"-",LEFT('Intragroup liabilities'!T367,2)))</f>
        <v>--</v>
      </c>
      <c r="T373" s="20" t="str">
        <f t="shared" si="39"/>
        <v/>
      </c>
      <c r="U373" s="20" t="str">
        <f>IF(OR('Intragroup liabilities'!F367="P_20",'Intragroup liabilities'!F367="P_21"),'T 03.01'!T373,CONCATENATE(RIGHT('Intragroup liabilities'!U367,4),"-",LEFT(RIGHT('Intragroup liabilities'!U367,7),2),"-",LEFT('Intragroup liabilities'!U367,2)))</f>
        <v>--</v>
      </c>
      <c r="V373" s="10" t="str">
        <f t="shared" si="40"/>
        <v>Secured</v>
      </c>
      <c r="W373" s="10">
        <v>0</v>
      </c>
      <c r="X373" s="10" t="s">
        <v>83</v>
      </c>
      <c r="Y373" s="10" t="str">
        <f t="shared" si="41"/>
        <v>Non-structured/Vanilla</v>
      </c>
      <c r="Z373" s="10"/>
      <c r="AA373" s="10" t="str">
        <f>IF('Intragroup liabilities'!Q367="GF2","Grandfathered T2",IF('Intragroup liabilities'!Q367="CET1","CET1","No"))</f>
        <v>No</v>
      </c>
      <c r="AB373" s="10">
        <f>IF('Intragroup liabilities'!R367="",0,'Intragroup liabilities'!R367)</f>
        <v>0</v>
      </c>
      <c r="AC373"/>
    </row>
    <row r="374" spans="3:29" ht="35.25" thickBot="1" x14ac:dyDescent="0.5">
      <c r="C374" s="17">
        <f t="shared" si="36"/>
        <v>999</v>
      </c>
      <c r="D374" s="18">
        <f t="shared" si="42"/>
        <v>367</v>
      </c>
      <c r="E374" s="10" t="str">
        <f>IF(AND(I374="SANTANDER TOTTA, SGPS, SA",'Intragroup liabilities'!F368="P_22"),"r0531 - o/w (part of) subordinated liabilities recognised as own funds",IF(AND(I374="Totta Seguros - Comp. Seg. Vida, SA.",'Intragroup liabilities'!F368="P_22"),"r0350 - Structured notes",IF(AND(AA374&lt;&gt;"No",'Intragroup liabilities'!F368="P_23"),"r0531 - o/w (part of) subordinated liabilities recognised as own funds",IF(AND(AA374="No",'Intragroup liabilities'!F368="P_23"),"r0120 - Secured liabilities - collateralized part (BRRD art. 44/2/b)",IF('Intragroup liabilities'!F368="C_31","r0511 - o/w capital instruments/share capital",IF('Intragroup liabilities'!F368="C_32","r0511 - o/w capital instruments/share capital",IF('Intragroup liabilities'!F368="C_33","r0512 - o/w instruments ranking pari passu with ordinary shares",IF(OR(ISNUMBER(SEARCH("ATLANTES",I374)),ISNUMBER(SEARCH("AZOR",I374)),ISNUMBER(SEARCH("HIPOTOTTA",I374)))=TRUE,"r0120 - Secured liabilities - collateralized part (BRRD art. 44/2/b)",IF(OR('Intragroup liabilities'!F368="P_27.1",'Intragroup liabilities'!F368="P_27.2",'Intragroup liabilities'!F368="P_24"),"r0390 - Non-financial liabilities",IF('Intragroup liabilities'!F368="P_30.1","r0170 - Employee liabilities (BRRD art. 44/2/g/i)",IF('Intragroup liabilities'!F368="P_30.3","r0390 - Non-financial liabilities",IF('Intragroup liabilities'!F368="C_36","r0511 - o/w capital instruments/share capital",IF(AND('Intragroup liabilities'!F368="P_20",IFERROR(VLOOKUP('Intragroup liabilities'!I368,'Auxiliar 210'!$B$18:$B$20,1,FALSE),0)&lt;&gt;0),"r0210 - Liabilities towards other entities of the resolution group (BRRD art. 44/2/h)",IF(AND('Intragroup liabilities'!F368="P_21",IFERROR(VLOOKUP('Intragroup liabilities'!I368,'Auxiliar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4" s="10" t="s">
        <v>153</v>
      </c>
      <c r="G374" s="10" t="str">
        <f t="shared" si="37"/>
        <v>Rank 20 - Ranking in insolvency (master scale)</v>
      </c>
      <c r="H374" s="10" t="s">
        <v>206</v>
      </c>
      <c r="I374" s="10" t="s">
        <v>30</v>
      </c>
      <c r="J374" s="10" t="s">
        <v>164</v>
      </c>
      <c r="K374" s="10" t="s">
        <v>155</v>
      </c>
      <c r="L374" s="10" t="str">
        <f t="shared" si="38"/>
        <v>Sister</v>
      </c>
      <c r="M374" s="10" t="str">
        <f>IF(OR('Intragroup liabilities'!W368="x",'Intragroup liabilities'!W368="E"),"true","false")</f>
        <v>true</v>
      </c>
      <c r="N374" s="10" t="s">
        <v>470</v>
      </c>
      <c r="O374" s="10" t="s">
        <v>471</v>
      </c>
      <c r="P374" s="11">
        <v>313547.98</v>
      </c>
      <c r="Q374" s="11">
        <f>IF('Intragroup liabilities'!E368="",0,'Intragroup liabilities'!E368)</f>
        <v>744.2</v>
      </c>
      <c r="R374" s="10" t="str">
        <f>+IF('Intragroup liabilities'!C368="EURO","Euro",IF('Intragroup liabilities'!C368="LIBRA INGLESA"," US Dollar",""))</f>
        <v>Euro</v>
      </c>
      <c r="S374" s="10" t="str">
        <f>IF(OR('Intragroup liabilities'!F368="P_20",'Intragroup liabilities'!F368="P_21"),'Intragroup liabilities'!M368,CONCATENATE(RIGHT('Intragroup liabilities'!T368,4),"-",LEFT(RIGHT('Intragroup liabilities'!T368,7),2),"-",LEFT('Intragroup liabilities'!T368,2)))</f>
        <v>--</v>
      </c>
      <c r="T374" s="20" t="str">
        <f t="shared" si="39"/>
        <v/>
      </c>
      <c r="U374" s="20" t="str">
        <f>IF(OR('Intragroup liabilities'!F368="P_20",'Intragroup liabilities'!F368="P_21"),'T 03.01'!T374,CONCATENATE(RIGHT('Intragroup liabilities'!U368,4),"-",LEFT(RIGHT('Intragroup liabilities'!U368,7),2),"-",LEFT('Intragroup liabilities'!U368,2)))</f>
        <v>--</v>
      </c>
      <c r="V374" s="10" t="str">
        <f t="shared" si="40"/>
        <v>Secured</v>
      </c>
      <c r="W374" s="10">
        <v>0</v>
      </c>
      <c r="X374" s="10" t="s">
        <v>83</v>
      </c>
      <c r="Y374" s="10" t="str">
        <f t="shared" si="41"/>
        <v>Non-structured/Vanilla</v>
      </c>
      <c r="Z374" s="10"/>
      <c r="AA374" s="10" t="str">
        <f>IF('Intragroup liabilities'!Q368="GF2","Grandfathered T2",IF('Intragroup liabilities'!Q368="CET1","CET1","No"))</f>
        <v>No</v>
      </c>
      <c r="AB374" s="10">
        <f>IF('Intragroup liabilities'!R368="",0,'Intragroup liabilities'!R368)</f>
        <v>0</v>
      </c>
      <c r="AC374"/>
    </row>
    <row r="375" spans="3:29" ht="35.25" thickBot="1" x14ac:dyDescent="0.5">
      <c r="C375" s="17">
        <f t="shared" si="36"/>
        <v>999</v>
      </c>
      <c r="D375" s="18">
        <f t="shared" si="42"/>
        <v>368</v>
      </c>
      <c r="E375" s="10" t="str">
        <f>IF(AND(I375="SANTANDER TOTTA, SGPS, SA",'Intragroup liabilities'!F369="P_22"),"r0531 - o/w (part of) subordinated liabilities recognised as own funds",IF(AND(I375="Totta Seguros - Comp. Seg. Vida, SA.",'Intragroup liabilities'!F369="P_22"),"r0350 - Structured notes",IF(AND(AA375&lt;&gt;"No",'Intragroup liabilities'!F369="P_23"),"r0531 - o/w (part of) subordinated liabilities recognised as own funds",IF(AND(AA375="No",'Intragroup liabilities'!F369="P_23"),"r0120 - Secured liabilities - collateralized part (BRRD art. 44/2/b)",IF('Intragroup liabilities'!F369="C_31","r0511 - o/w capital instruments/share capital",IF('Intragroup liabilities'!F369="C_32","r0511 - o/w capital instruments/share capital",IF('Intragroup liabilities'!F369="C_33","r0512 - o/w instruments ranking pari passu with ordinary shares",IF(OR(ISNUMBER(SEARCH("ATLANTES",I375)),ISNUMBER(SEARCH("AZOR",I375)),ISNUMBER(SEARCH("HIPOTOTTA",I375)))=TRUE,"r0120 - Secured liabilities - collateralized part (BRRD art. 44/2/b)",IF(OR('Intragroup liabilities'!F369="P_27.1",'Intragroup liabilities'!F369="P_27.2",'Intragroup liabilities'!F369="P_24"),"r0390 - Non-financial liabilities",IF('Intragroup liabilities'!F369="P_30.1","r0170 - Employee liabilities (BRRD art. 44/2/g/i)",IF('Intragroup liabilities'!F369="P_30.3","r0390 - Non-financial liabilities",IF('Intragroup liabilities'!F369="C_36","r0511 - o/w capital instruments/share capital",IF(AND('Intragroup liabilities'!F369="P_20",IFERROR(VLOOKUP('Intragroup liabilities'!I369,'Auxiliar 210'!$B$18:$B$20,1,FALSE),0)&lt;&gt;0),"r0210 - Liabilities towards other entities of the resolution group (BRRD art. 44/2/h)",IF(AND('Intragroup liabilities'!F369="P_21",IFERROR(VLOOKUP('Intragroup liabilities'!I369,'Auxiliar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5" s="10" t="s">
        <v>153</v>
      </c>
      <c r="G375" s="10" t="str">
        <f t="shared" si="37"/>
        <v>Rank 20 - Ranking in insolvency (master scale)</v>
      </c>
      <c r="H375" s="10" t="s">
        <v>241</v>
      </c>
      <c r="I375" s="10" t="s">
        <v>30</v>
      </c>
      <c r="J375" s="10" t="s">
        <v>164</v>
      </c>
      <c r="K375" s="10" t="s">
        <v>155</v>
      </c>
      <c r="L375" s="10" t="str">
        <f t="shared" si="38"/>
        <v>Sister</v>
      </c>
      <c r="M375" s="10" t="str">
        <f>IF(OR('Intragroup liabilities'!W369="x",'Intragroup liabilities'!W369="E"),"true","false")</f>
        <v>true</v>
      </c>
      <c r="N375" s="10" t="s">
        <v>470</v>
      </c>
      <c r="O375" s="10" t="s">
        <v>471</v>
      </c>
      <c r="P375" s="11">
        <v>322398.34000000003</v>
      </c>
      <c r="Q375" s="11">
        <f>IF('Intragroup liabilities'!E369="",0,'Intragroup liabilities'!E369)</f>
        <v>556.48</v>
      </c>
      <c r="R375" s="10" t="str">
        <f>+IF('Intragroup liabilities'!C369="EURO","Euro",IF('Intragroup liabilities'!C369="LIBRA INGLESA"," US Dollar",""))</f>
        <v>Euro</v>
      </c>
      <c r="S375" s="10" t="str">
        <f>IF(OR('Intragroup liabilities'!F369="P_20",'Intragroup liabilities'!F369="P_21"),'Intragroup liabilities'!M369,CONCATENATE(RIGHT('Intragroup liabilities'!T369,4),"-",LEFT(RIGHT('Intragroup liabilities'!T369,7),2),"-",LEFT('Intragroup liabilities'!T369,2)))</f>
        <v>--</v>
      </c>
      <c r="T375" s="20" t="str">
        <f t="shared" si="39"/>
        <v/>
      </c>
      <c r="U375" s="20" t="str">
        <f>IF(OR('Intragroup liabilities'!F369="P_20",'Intragroup liabilities'!F369="P_21"),'T 03.01'!T375,CONCATENATE(RIGHT('Intragroup liabilities'!U369,4),"-",LEFT(RIGHT('Intragroup liabilities'!U369,7),2),"-",LEFT('Intragroup liabilities'!U369,2)))</f>
        <v>--</v>
      </c>
      <c r="V375" s="10" t="str">
        <f t="shared" si="40"/>
        <v>Secured</v>
      </c>
      <c r="W375" s="10">
        <v>0</v>
      </c>
      <c r="X375" s="10" t="s">
        <v>83</v>
      </c>
      <c r="Y375" s="10" t="str">
        <f t="shared" si="41"/>
        <v>Non-structured/Vanilla</v>
      </c>
      <c r="Z375" s="10"/>
      <c r="AA375" s="10" t="str">
        <f>IF('Intragroup liabilities'!Q369="GF2","Grandfathered T2",IF('Intragroup liabilities'!Q369="CET1","CET1","No"))</f>
        <v>No</v>
      </c>
      <c r="AB375" s="10">
        <f>IF('Intragroup liabilities'!R369="",0,'Intragroup liabilities'!R369)</f>
        <v>0</v>
      </c>
      <c r="AC375"/>
    </row>
    <row r="376" spans="3:29" ht="35.25" thickBot="1" x14ac:dyDescent="0.5">
      <c r="C376" s="17">
        <f t="shared" si="36"/>
        <v>999</v>
      </c>
      <c r="D376" s="18">
        <f t="shared" si="42"/>
        <v>369</v>
      </c>
      <c r="E376" s="10" t="str">
        <f>IF(AND(I376="SANTANDER TOTTA, SGPS, SA",'Intragroup liabilities'!F370="P_22"),"r0531 - o/w (part of) subordinated liabilities recognised as own funds",IF(AND(I376="Totta Seguros - Comp. Seg. Vida, SA.",'Intragroup liabilities'!F370="P_22"),"r0350 - Structured notes",IF(AND(AA376&lt;&gt;"No",'Intragroup liabilities'!F370="P_23"),"r0531 - o/w (part of) subordinated liabilities recognised as own funds",IF(AND(AA376="No",'Intragroup liabilities'!F370="P_23"),"r0120 - Secured liabilities - collateralized part (BRRD art. 44/2/b)",IF('Intragroup liabilities'!F370="C_31","r0511 - o/w capital instruments/share capital",IF('Intragroup liabilities'!F370="C_32","r0511 - o/w capital instruments/share capital",IF('Intragroup liabilities'!F370="C_33","r0512 - o/w instruments ranking pari passu with ordinary shares",IF(OR(ISNUMBER(SEARCH("ATLANTES",I376)),ISNUMBER(SEARCH("AZOR",I376)),ISNUMBER(SEARCH("HIPOTOTTA",I376)))=TRUE,"r0120 - Secured liabilities - collateralized part (BRRD art. 44/2/b)",IF(OR('Intragroup liabilities'!F370="P_27.1",'Intragroup liabilities'!F370="P_27.2",'Intragroup liabilities'!F370="P_24"),"r0390 - Non-financial liabilities",IF('Intragroup liabilities'!F370="P_30.1","r0170 - Employee liabilities (BRRD art. 44/2/g/i)",IF('Intragroup liabilities'!F370="P_30.3","r0390 - Non-financial liabilities",IF('Intragroup liabilities'!F370="C_36","r0511 - o/w capital instruments/share capital",IF(AND('Intragroup liabilities'!F370="P_20",IFERROR(VLOOKUP('Intragroup liabilities'!I370,'Auxiliar 210'!$B$18:$B$20,1,FALSE),0)&lt;&gt;0),"r0210 - Liabilities towards other entities of the resolution group (BRRD art. 44/2/h)",IF(AND('Intragroup liabilities'!F370="P_21",IFERROR(VLOOKUP('Intragroup liabilities'!I370,'Auxiliar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6" s="10" t="s">
        <v>153</v>
      </c>
      <c r="G376" s="10" t="str">
        <f t="shared" si="37"/>
        <v>Rank 20 - Ranking in insolvency (master scale)</v>
      </c>
      <c r="H376" s="10" t="s">
        <v>175</v>
      </c>
      <c r="I376" s="10" t="s">
        <v>74</v>
      </c>
      <c r="J376" s="10" t="s">
        <v>170</v>
      </c>
      <c r="K376" s="10" t="s">
        <v>155</v>
      </c>
      <c r="L376" s="10" t="str">
        <f t="shared" si="38"/>
        <v>Sister</v>
      </c>
      <c r="M376" s="10" t="str">
        <f>IF(OR('Intragroup liabilities'!W370="x",'Intragroup liabilities'!W370="E"),"true","false")</f>
        <v>true</v>
      </c>
      <c r="N376" s="10" t="s">
        <v>470</v>
      </c>
      <c r="O376" s="10" t="s">
        <v>471</v>
      </c>
      <c r="P376" s="11">
        <v>173473.04</v>
      </c>
      <c r="Q376" s="11">
        <f>IF('Intragroup liabilities'!E370="",0,'Intragroup liabilities'!E370)</f>
        <v>265.23</v>
      </c>
      <c r="R376" s="10" t="str">
        <f>+IF('Intragroup liabilities'!C370="EURO","Euro",IF('Intragroup liabilities'!C370="LIBRA INGLESA"," US Dollar",""))</f>
        <v>Euro</v>
      </c>
      <c r="S376" s="10" t="str">
        <f>IF(OR('Intragroup liabilities'!F370="P_20",'Intragroup liabilities'!F370="P_21"),'Intragroup liabilities'!M370,CONCATENATE(RIGHT('Intragroup liabilities'!T370,4),"-",LEFT(RIGHT('Intragroup liabilities'!T370,7),2),"-",LEFT('Intragroup liabilities'!T370,2)))</f>
        <v>--</v>
      </c>
      <c r="T376" s="20" t="str">
        <f t="shared" si="39"/>
        <v/>
      </c>
      <c r="U376" s="20" t="str">
        <f>IF(OR('Intragroup liabilities'!F370="P_20",'Intragroup liabilities'!F370="P_21"),'T 03.01'!T376,CONCATENATE(RIGHT('Intragroup liabilities'!U370,4),"-",LEFT(RIGHT('Intragroup liabilities'!U370,7),2),"-",LEFT('Intragroup liabilities'!U370,2)))</f>
        <v>--</v>
      </c>
      <c r="V376" s="10" t="str">
        <f t="shared" si="40"/>
        <v>Secured</v>
      </c>
      <c r="W376" s="10">
        <v>0</v>
      </c>
      <c r="X376" s="10" t="s">
        <v>83</v>
      </c>
      <c r="Y376" s="10" t="str">
        <f t="shared" si="41"/>
        <v>Non-structured/Vanilla</v>
      </c>
      <c r="Z376" s="10"/>
      <c r="AA376" s="10" t="str">
        <f>IF('Intragroup liabilities'!Q370="GF2","Grandfathered T2",IF('Intragroup liabilities'!Q370="CET1","CET1","No"))</f>
        <v>No</v>
      </c>
      <c r="AB376" s="10">
        <f>IF('Intragroup liabilities'!R370="",0,'Intragroup liabilities'!R370)</f>
        <v>0</v>
      </c>
      <c r="AC376"/>
    </row>
    <row r="377" spans="3:29" ht="35.25" thickBot="1" x14ac:dyDescent="0.5">
      <c r="C377" s="17">
        <f t="shared" si="36"/>
        <v>999</v>
      </c>
      <c r="D377" s="18">
        <f t="shared" si="42"/>
        <v>370</v>
      </c>
      <c r="E377" s="10" t="str">
        <f>IF(AND(I377="SANTANDER TOTTA, SGPS, SA",'Intragroup liabilities'!F371="P_22"),"r0531 - o/w (part of) subordinated liabilities recognised as own funds",IF(AND(I377="Totta Seguros - Comp. Seg. Vida, SA.",'Intragroup liabilities'!F371="P_22"),"r0350 - Structured notes",IF(AND(AA377&lt;&gt;"No",'Intragroup liabilities'!F371="P_23"),"r0531 - o/w (part of) subordinated liabilities recognised as own funds",IF(AND(AA377="No",'Intragroup liabilities'!F371="P_23"),"r0120 - Secured liabilities - collateralized part (BRRD art. 44/2/b)",IF('Intragroup liabilities'!F371="C_31","r0511 - o/w capital instruments/share capital",IF('Intragroup liabilities'!F371="C_32","r0511 - o/w capital instruments/share capital",IF('Intragroup liabilities'!F371="C_33","r0512 - o/w instruments ranking pari passu with ordinary shares",IF(OR(ISNUMBER(SEARCH("ATLANTES",I377)),ISNUMBER(SEARCH("AZOR",I377)),ISNUMBER(SEARCH("HIPOTOTTA",I377)))=TRUE,"r0120 - Secured liabilities - collateralized part (BRRD art. 44/2/b)",IF(OR('Intragroup liabilities'!F371="P_27.1",'Intragroup liabilities'!F371="P_27.2",'Intragroup liabilities'!F371="P_24"),"r0390 - Non-financial liabilities",IF('Intragroup liabilities'!F371="P_30.1","r0170 - Employee liabilities (BRRD art. 44/2/g/i)",IF('Intragroup liabilities'!F371="P_30.3","r0390 - Non-financial liabilities",IF('Intragroup liabilities'!F371="C_36","r0511 - o/w capital instruments/share capital",IF(AND('Intragroup liabilities'!F371="P_20",IFERROR(VLOOKUP('Intragroup liabilities'!I371,'Auxiliar 210'!$B$18:$B$20,1,FALSE),0)&lt;&gt;0),"r0210 - Liabilities towards other entities of the resolution group (BRRD art. 44/2/h)",IF(AND('Intragroup liabilities'!F371="P_21",IFERROR(VLOOKUP('Intragroup liabilities'!I371,'Auxiliar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7" s="10" t="s">
        <v>153</v>
      </c>
      <c r="G377" s="10" t="str">
        <f t="shared" si="37"/>
        <v>Rank 20 - Ranking in insolvency (master scale)</v>
      </c>
      <c r="H377" s="10" t="s">
        <v>243</v>
      </c>
      <c r="I377" s="10" t="s">
        <v>73</v>
      </c>
      <c r="J377" s="10" t="s">
        <v>167</v>
      </c>
      <c r="K377" s="10" t="s">
        <v>155</v>
      </c>
      <c r="L377" s="10" t="str">
        <f t="shared" si="38"/>
        <v>Sister</v>
      </c>
      <c r="M377" s="10" t="str">
        <f>IF(OR('Intragroup liabilities'!W371="x",'Intragroup liabilities'!W371="E"),"true","false")</f>
        <v>true</v>
      </c>
      <c r="N377" s="10" t="s">
        <v>470</v>
      </c>
      <c r="O377" s="10" t="s">
        <v>471</v>
      </c>
      <c r="P377" s="11">
        <v>36876.83</v>
      </c>
      <c r="Q377" s="11">
        <f>IF('Intragroup liabilities'!E371="",0,'Intragroup liabilities'!E371)</f>
        <v>20.34</v>
      </c>
      <c r="R377" s="10" t="str">
        <f>+IF('Intragroup liabilities'!C371="EURO","Euro",IF('Intragroup liabilities'!C371="LIBRA INGLESA"," US Dollar",""))</f>
        <v>Euro</v>
      </c>
      <c r="S377" s="10" t="str">
        <f>IF(OR('Intragroup liabilities'!F371="P_20",'Intragroup liabilities'!F371="P_21"),'Intragroup liabilities'!M371,CONCATENATE(RIGHT('Intragroup liabilities'!T371,4),"-",LEFT(RIGHT('Intragroup liabilities'!T371,7),2),"-",LEFT('Intragroup liabilities'!T371,2)))</f>
        <v>--</v>
      </c>
      <c r="T377" s="20" t="str">
        <f t="shared" si="39"/>
        <v/>
      </c>
      <c r="U377" s="20" t="str">
        <f>IF(OR('Intragroup liabilities'!F371="P_20",'Intragroup liabilities'!F371="P_21"),'T 03.01'!T377,CONCATENATE(RIGHT('Intragroup liabilities'!U371,4),"-",LEFT(RIGHT('Intragroup liabilities'!U371,7),2),"-",LEFT('Intragroup liabilities'!U371,2)))</f>
        <v>--</v>
      </c>
      <c r="V377" s="10" t="str">
        <f t="shared" si="40"/>
        <v>Secured</v>
      </c>
      <c r="W377" s="10">
        <v>0</v>
      </c>
      <c r="X377" s="10" t="s">
        <v>83</v>
      </c>
      <c r="Y377" s="10" t="str">
        <f t="shared" si="41"/>
        <v>Non-structured/Vanilla</v>
      </c>
      <c r="Z377" s="10"/>
      <c r="AA377" s="10" t="str">
        <f>IF('Intragroup liabilities'!Q371="GF2","Grandfathered T2",IF('Intragroup liabilities'!Q371="CET1","CET1","No"))</f>
        <v>No</v>
      </c>
      <c r="AB377" s="10">
        <f>IF('Intragroup liabilities'!R371="",0,'Intragroup liabilities'!R371)</f>
        <v>0</v>
      </c>
      <c r="AC377"/>
    </row>
    <row r="378" spans="3:29" ht="35.25" thickBot="1" x14ac:dyDescent="0.5">
      <c r="C378" s="17">
        <f t="shared" si="36"/>
        <v>999</v>
      </c>
      <c r="D378" s="18">
        <f t="shared" si="42"/>
        <v>371</v>
      </c>
      <c r="E378" s="10" t="str">
        <f>IF(AND(I378="SANTANDER TOTTA, SGPS, SA",'Intragroup liabilities'!F372="P_22"),"r0531 - o/w (part of) subordinated liabilities recognised as own funds",IF(AND(I378="Totta Seguros - Comp. Seg. Vida, SA.",'Intragroup liabilities'!F372="P_22"),"r0350 - Structured notes",IF(AND(AA378&lt;&gt;"No",'Intragroup liabilities'!F372="P_23"),"r0531 - o/w (part of) subordinated liabilities recognised as own funds",IF(AND(AA378="No",'Intragroup liabilities'!F372="P_23"),"r0120 - Secured liabilities - collateralized part (BRRD art. 44/2/b)",IF('Intragroup liabilities'!F372="C_31","r0511 - o/w capital instruments/share capital",IF('Intragroup liabilities'!F372="C_32","r0511 - o/w capital instruments/share capital",IF('Intragroup liabilities'!F372="C_33","r0512 - o/w instruments ranking pari passu with ordinary shares",IF(OR(ISNUMBER(SEARCH("ATLANTES",I378)),ISNUMBER(SEARCH("AZOR",I378)),ISNUMBER(SEARCH("HIPOTOTTA",I378)))=TRUE,"r0120 - Secured liabilities - collateralized part (BRRD art. 44/2/b)",IF(OR('Intragroup liabilities'!F372="P_27.1",'Intragroup liabilities'!F372="P_27.2",'Intragroup liabilities'!F372="P_24"),"r0390 - Non-financial liabilities",IF('Intragroup liabilities'!F372="P_30.1","r0170 - Employee liabilities (BRRD art. 44/2/g/i)",IF('Intragroup liabilities'!F372="P_30.3","r0390 - Non-financial liabilities",IF('Intragroup liabilities'!F372="C_36","r0511 - o/w capital instruments/share capital",IF(AND('Intragroup liabilities'!F372="P_20",IFERROR(VLOOKUP('Intragroup liabilities'!I372,'Auxiliar 210'!$B$18:$B$20,1,FALSE),0)&lt;&gt;0),"r0210 - Liabilities towards other entities of the resolution group (BRRD art. 44/2/h)",IF(AND('Intragroup liabilities'!F372="P_21",IFERROR(VLOOKUP('Intragroup liabilities'!I372,'Auxiliar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8" s="10" t="s">
        <v>153</v>
      </c>
      <c r="G378" s="10" t="str">
        <f t="shared" si="37"/>
        <v>Rank 20 - Ranking in insolvency (master scale)</v>
      </c>
      <c r="H378" s="10" t="s">
        <v>1441</v>
      </c>
      <c r="I378" s="10" t="s">
        <v>30</v>
      </c>
      <c r="J378" s="10" t="s">
        <v>164</v>
      </c>
      <c r="K378" s="10" t="s">
        <v>155</v>
      </c>
      <c r="L378" s="10" t="str">
        <f t="shared" si="38"/>
        <v>Sister</v>
      </c>
      <c r="M378" s="10" t="str">
        <f>IF(OR('Intragroup liabilities'!W372="x",'Intragroup liabilities'!W372="E"),"true","false")</f>
        <v>true</v>
      </c>
      <c r="N378" s="10" t="s">
        <v>470</v>
      </c>
      <c r="O378" s="10" t="s">
        <v>471</v>
      </c>
      <c r="P378" s="11">
        <v>124.81</v>
      </c>
      <c r="Q378" s="11">
        <f>IF('Intragroup liabilities'!E372="",0,'Intragroup liabilities'!E372)</f>
        <v>0</v>
      </c>
      <c r="R378" s="10" t="str">
        <f>+IF('Intragroup liabilities'!C372="EURO","Euro",IF('Intragroup liabilities'!C372="LIBRA INGLESA"," US Dollar",""))</f>
        <v>Euro</v>
      </c>
      <c r="S378" s="10" t="str">
        <f>IF(OR('Intragroup liabilities'!F372="P_20",'Intragroup liabilities'!F372="P_21"),'Intragroup liabilities'!M372,CONCATENATE(RIGHT('Intragroup liabilities'!T372,4),"-",LEFT(RIGHT('Intragroup liabilities'!T372,7),2),"-",LEFT('Intragroup liabilities'!T372,2)))</f>
        <v>--</v>
      </c>
      <c r="T378" s="20" t="str">
        <f t="shared" si="39"/>
        <v/>
      </c>
      <c r="U378" s="20" t="str">
        <f>IF(OR('Intragroup liabilities'!F372="P_20",'Intragroup liabilities'!F372="P_21"),'T 03.01'!T378,CONCATENATE(RIGHT('Intragroup liabilities'!U372,4),"-",LEFT(RIGHT('Intragroup liabilities'!U372,7),2),"-",LEFT('Intragroup liabilities'!U372,2)))</f>
        <v>--</v>
      </c>
      <c r="V378" s="10" t="str">
        <f t="shared" si="40"/>
        <v>Secured</v>
      </c>
      <c r="W378" s="10">
        <v>0</v>
      </c>
      <c r="X378" s="10" t="s">
        <v>83</v>
      </c>
      <c r="Y378" s="10" t="str">
        <f t="shared" si="41"/>
        <v>Non-structured/Vanilla</v>
      </c>
      <c r="Z378" s="10"/>
      <c r="AA378" s="10" t="str">
        <f>IF('Intragroup liabilities'!Q372="GF2","Grandfathered T2",IF('Intragroup liabilities'!Q372="CET1","CET1","No"))</f>
        <v>No</v>
      </c>
      <c r="AB378" s="10">
        <f>IF('Intragroup liabilities'!R372="",0,'Intragroup liabilities'!R372)</f>
        <v>0</v>
      </c>
      <c r="AC378"/>
    </row>
    <row r="379" spans="3:29" ht="35.25" thickBot="1" x14ac:dyDescent="0.5">
      <c r="C379" s="17">
        <f t="shared" si="36"/>
        <v>999</v>
      </c>
      <c r="D379" s="18">
        <f t="shared" si="42"/>
        <v>372</v>
      </c>
      <c r="E379" s="10" t="str">
        <f>IF(AND(I379="SANTANDER TOTTA, SGPS, SA",'Intragroup liabilities'!F373="P_22"),"r0531 - o/w (part of) subordinated liabilities recognised as own funds",IF(AND(I379="Totta Seguros - Comp. Seg. Vida, SA.",'Intragroup liabilities'!F373="P_22"),"r0350 - Structured notes",IF(AND(AA379&lt;&gt;"No",'Intragroup liabilities'!F373="P_23"),"r0531 - o/w (part of) subordinated liabilities recognised as own funds",IF(AND(AA379="No",'Intragroup liabilities'!F373="P_23"),"r0120 - Secured liabilities - collateralized part (BRRD art. 44/2/b)",IF('Intragroup liabilities'!F373="C_31","r0511 - o/w capital instruments/share capital",IF('Intragroup liabilities'!F373="C_32","r0511 - o/w capital instruments/share capital",IF('Intragroup liabilities'!F373="C_33","r0512 - o/w instruments ranking pari passu with ordinary shares",IF(OR(ISNUMBER(SEARCH("ATLANTES",I379)),ISNUMBER(SEARCH("AZOR",I379)),ISNUMBER(SEARCH("HIPOTOTTA",I379)))=TRUE,"r0120 - Secured liabilities - collateralized part (BRRD art. 44/2/b)",IF(OR('Intragroup liabilities'!F373="P_27.1",'Intragroup liabilities'!F373="P_27.2",'Intragroup liabilities'!F373="P_24"),"r0390 - Non-financial liabilities",IF('Intragroup liabilities'!F373="P_30.1","r0170 - Employee liabilities (BRRD art. 44/2/g/i)",IF('Intragroup liabilities'!F373="P_30.3","r0390 - Non-financial liabilities",IF('Intragroup liabilities'!F373="C_36","r0511 - o/w capital instruments/share capital",IF(AND('Intragroup liabilities'!F373="P_20",IFERROR(VLOOKUP('Intragroup liabilities'!I373,'Auxiliar 210'!$B$18:$B$20,1,FALSE),0)&lt;&gt;0),"r0210 - Liabilities towards other entities of the resolution group (BRRD art. 44/2/h)",IF(AND('Intragroup liabilities'!F373="P_21",IFERROR(VLOOKUP('Intragroup liabilities'!I373,'Auxiliar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79" s="10" t="s">
        <v>153</v>
      </c>
      <c r="G379" s="10" t="str">
        <f t="shared" si="37"/>
        <v>Rank 20 - Ranking in insolvency (master scale)</v>
      </c>
      <c r="H379" s="10" t="s">
        <v>176</v>
      </c>
      <c r="I379" s="10" t="s">
        <v>74</v>
      </c>
      <c r="J379" s="10" t="s">
        <v>170</v>
      </c>
      <c r="K379" s="10" t="s">
        <v>155</v>
      </c>
      <c r="L379" s="10" t="str">
        <f t="shared" si="38"/>
        <v>Sister</v>
      </c>
      <c r="M379" s="10" t="str">
        <f>IF(OR('Intragroup liabilities'!W373="x",'Intragroup liabilities'!W373="E"),"true","false")</f>
        <v>true</v>
      </c>
      <c r="N379" s="10" t="s">
        <v>470</v>
      </c>
      <c r="O379" s="10" t="s">
        <v>471</v>
      </c>
      <c r="P379" s="11">
        <v>113803.11</v>
      </c>
      <c r="Q379" s="11">
        <f>IF('Intragroup liabilities'!E373="",0,'Intragroup liabilities'!E373)</f>
        <v>301.52999999999997</v>
      </c>
      <c r="R379" s="10" t="str">
        <f>+IF('Intragroup liabilities'!C373="EURO","Euro",IF('Intragroup liabilities'!C373="LIBRA INGLESA"," US Dollar",""))</f>
        <v>Euro</v>
      </c>
      <c r="S379" s="10" t="str">
        <f>IF(OR('Intragroup liabilities'!F373="P_20",'Intragroup liabilities'!F373="P_21"),'Intragroup liabilities'!M373,CONCATENATE(RIGHT('Intragroup liabilities'!T373,4),"-",LEFT(RIGHT('Intragroup liabilities'!T373,7),2),"-",LEFT('Intragroup liabilities'!T373,2)))</f>
        <v>--</v>
      </c>
      <c r="T379" s="20" t="str">
        <f t="shared" si="39"/>
        <v/>
      </c>
      <c r="U379" s="20" t="str">
        <f>IF(OR('Intragroup liabilities'!F373="P_20",'Intragroup liabilities'!F373="P_21"),'T 03.01'!T379,CONCATENATE(RIGHT('Intragroup liabilities'!U373,4),"-",LEFT(RIGHT('Intragroup liabilities'!U373,7),2),"-",LEFT('Intragroup liabilities'!U373,2)))</f>
        <v>--</v>
      </c>
      <c r="V379" s="10" t="str">
        <f t="shared" si="40"/>
        <v>Secured</v>
      </c>
      <c r="W379" s="10">
        <v>0</v>
      </c>
      <c r="X379" s="10" t="s">
        <v>83</v>
      </c>
      <c r="Y379" s="10" t="str">
        <f t="shared" si="41"/>
        <v>Non-structured/Vanilla</v>
      </c>
      <c r="Z379" s="10"/>
      <c r="AA379" s="10" t="str">
        <f>IF('Intragroup liabilities'!Q373="GF2","Grandfathered T2",IF('Intragroup liabilities'!Q373="CET1","CET1","No"))</f>
        <v>No</v>
      </c>
      <c r="AB379" s="10">
        <f>IF('Intragroup liabilities'!R373="",0,'Intragroup liabilities'!R373)</f>
        <v>0</v>
      </c>
      <c r="AC379"/>
    </row>
    <row r="380" spans="3:29" ht="35.25" thickBot="1" x14ac:dyDescent="0.5">
      <c r="C380" s="17">
        <f t="shared" si="36"/>
        <v>999</v>
      </c>
      <c r="D380" s="18">
        <f t="shared" si="42"/>
        <v>373</v>
      </c>
      <c r="E380" s="10" t="str">
        <f>IF(AND(I380="SANTANDER TOTTA, SGPS, SA",'Intragroup liabilities'!F374="P_22"),"r0531 - o/w (part of) subordinated liabilities recognised as own funds",IF(AND(I380="Totta Seguros - Comp. Seg. Vida, SA.",'Intragroup liabilities'!F374="P_22"),"r0350 - Structured notes",IF(AND(AA380&lt;&gt;"No",'Intragroup liabilities'!F374="P_23"),"r0531 - o/w (part of) subordinated liabilities recognised as own funds",IF(AND(AA380="No",'Intragroup liabilities'!F374="P_23"),"r0120 - Secured liabilities - collateralized part (BRRD art. 44/2/b)",IF('Intragroup liabilities'!F374="C_31","r0511 - o/w capital instruments/share capital",IF('Intragroup liabilities'!F374="C_32","r0511 - o/w capital instruments/share capital",IF('Intragroup liabilities'!F374="C_33","r0512 - o/w instruments ranking pari passu with ordinary shares",IF(OR(ISNUMBER(SEARCH("ATLANTES",I380)),ISNUMBER(SEARCH("AZOR",I380)),ISNUMBER(SEARCH("HIPOTOTTA",I380)))=TRUE,"r0120 - Secured liabilities - collateralized part (BRRD art. 44/2/b)",IF(OR('Intragroup liabilities'!F374="P_27.1",'Intragroup liabilities'!F374="P_27.2",'Intragroup liabilities'!F374="P_24"),"r0390 - Non-financial liabilities",IF('Intragroup liabilities'!F374="P_30.1","r0170 - Employee liabilities (BRRD art. 44/2/g/i)",IF('Intragroup liabilities'!F374="P_30.3","r0390 - Non-financial liabilities",IF('Intragroup liabilities'!F374="C_36","r0511 - o/w capital instruments/share capital",IF(AND('Intragroup liabilities'!F374="P_20",IFERROR(VLOOKUP('Intragroup liabilities'!I374,'Auxiliar 210'!$B$18:$B$20,1,FALSE),0)&lt;&gt;0),"r0210 - Liabilities towards other entities of the resolution group (BRRD art. 44/2/h)",IF(AND('Intragroup liabilities'!F374="P_21",IFERROR(VLOOKUP('Intragroup liabilities'!I374,'Auxiliar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0" s="10" t="s">
        <v>153</v>
      </c>
      <c r="G380" s="10" t="str">
        <f t="shared" si="37"/>
        <v>Rank 20 - Ranking in insolvency (master scale)</v>
      </c>
      <c r="H380" s="10" t="s">
        <v>210</v>
      </c>
      <c r="I380" s="10" t="s">
        <v>30</v>
      </c>
      <c r="J380" s="10" t="s">
        <v>164</v>
      </c>
      <c r="K380" s="10" t="s">
        <v>155</v>
      </c>
      <c r="L380" s="10" t="str">
        <f t="shared" si="38"/>
        <v>Sister</v>
      </c>
      <c r="M380" s="10" t="str">
        <f>IF(OR('Intragroup liabilities'!W374="x",'Intragroup liabilities'!W374="E"),"true","false")</f>
        <v>true</v>
      </c>
      <c r="N380" s="10" t="s">
        <v>470</v>
      </c>
      <c r="O380" s="10" t="s">
        <v>471</v>
      </c>
      <c r="P380" s="11">
        <v>727910.47</v>
      </c>
      <c r="Q380" s="11">
        <f>IF('Intragroup liabilities'!E374="",0,'Intragroup liabilities'!E374)</f>
        <v>1458.33</v>
      </c>
      <c r="R380" s="10" t="str">
        <f>+IF('Intragroup liabilities'!C374="EURO","Euro",IF('Intragroup liabilities'!C374="LIBRA INGLESA"," US Dollar",""))</f>
        <v>Euro</v>
      </c>
      <c r="S380" s="10" t="str">
        <f>IF(OR('Intragroup liabilities'!F374="P_20",'Intragroup liabilities'!F374="P_21"),'Intragroup liabilities'!M374,CONCATENATE(RIGHT('Intragroup liabilities'!T374,4),"-",LEFT(RIGHT('Intragroup liabilities'!T374,7),2),"-",LEFT('Intragroup liabilities'!T374,2)))</f>
        <v>--</v>
      </c>
      <c r="T380" s="20" t="str">
        <f t="shared" si="39"/>
        <v/>
      </c>
      <c r="U380" s="20" t="str">
        <f>IF(OR('Intragroup liabilities'!F374="P_20",'Intragroup liabilities'!F374="P_21"),'T 03.01'!T380,CONCATENATE(RIGHT('Intragroup liabilities'!U374,4),"-",LEFT(RIGHT('Intragroup liabilities'!U374,7),2),"-",LEFT('Intragroup liabilities'!U374,2)))</f>
        <v>--</v>
      </c>
      <c r="V380" s="10" t="str">
        <f t="shared" si="40"/>
        <v>Secured</v>
      </c>
      <c r="W380" s="10">
        <v>0</v>
      </c>
      <c r="X380" s="10" t="s">
        <v>83</v>
      </c>
      <c r="Y380" s="10" t="str">
        <f t="shared" si="41"/>
        <v>Non-structured/Vanilla</v>
      </c>
      <c r="Z380" s="10"/>
      <c r="AA380" s="10" t="str">
        <f>IF('Intragroup liabilities'!Q374="GF2","Grandfathered T2",IF('Intragroup liabilities'!Q374="CET1","CET1","No"))</f>
        <v>No</v>
      </c>
      <c r="AB380" s="10">
        <f>IF('Intragroup liabilities'!R374="",0,'Intragroup liabilities'!R374)</f>
        <v>0</v>
      </c>
      <c r="AC380"/>
    </row>
    <row r="381" spans="3:29" ht="35.25" thickBot="1" x14ac:dyDescent="0.5">
      <c r="C381" s="17">
        <f t="shared" si="36"/>
        <v>999</v>
      </c>
      <c r="D381" s="18">
        <f t="shared" si="42"/>
        <v>374</v>
      </c>
      <c r="E381" s="10" t="str">
        <f>IF(AND(I381="SANTANDER TOTTA, SGPS, SA",'Intragroup liabilities'!F375="P_22"),"r0531 - o/w (part of) subordinated liabilities recognised as own funds",IF(AND(I381="Totta Seguros - Comp. Seg. Vida, SA.",'Intragroup liabilities'!F375="P_22"),"r0350 - Structured notes",IF(AND(AA381&lt;&gt;"No",'Intragroup liabilities'!F375="P_23"),"r0531 - o/w (part of) subordinated liabilities recognised as own funds",IF(AND(AA381="No",'Intragroup liabilities'!F375="P_23"),"r0120 - Secured liabilities - collateralized part (BRRD art. 44/2/b)",IF('Intragroup liabilities'!F375="C_31","r0511 - o/w capital instruments/share capital",IF('Intragroup liabilities'!F375="C_32","r0511 - o/w capital instruments/share capital",IF('Intragroup liabilities'!F375="C_33","r0512 - o/w instruments ranking pari passu with ordinary shares",IF(OR(ISNUMBER(SEARCH("ATLANTES",I381)),ISNUMBER(SEARCH("AZOR",I381)),ISNUMBER(SEARCH("HIPOTOTTA",I381)))=TRUE,"r0120 - Secured liabilities - collateralized part (BRRD art. 44/2/b)",IF(OR('Intragroup liabilities'!F375="P_27.1",'Intragroup liabilities'!F375="P_27.2",'Intragroup liabilities'!F375="P_24"),"r0390 - Non-financial liabilities",IF('Intragroup liabilities'!F375="P_30.1","r0170 - Employee liabilities (BRRD art. 44/2/g/i)",IF('Intragroup liabilities'!F375="P_30.3","r0390 - Non-financial liabilities",IF('Intragroup liabilities'!F375="C_36","r0511 - o/w capital instruments/share capital",IF(AND('Intragroup liabilities'!F375="P_20",IFERROR(VLOOKUP('Intragroup liabilities'!I375,'Auxiliar 210'!$B$18:$B$20,1,FALSE),0)&lt;&gt;0),"r0210 - Liabilities towards other entities of the resolution group (BRRD art. 44/2/h)",IF(AND('Intragroup liabilities'!F375="P_21",IFERROR(VLOOKUP('Intragroup liabilities'!I375,'Auxiliar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1" s="10" t="s">
        <v>153</v>
      </c>
      <c r="G381" s="10" t="str">
        <f t="shared" si="37"/>
        <v>Rank 20 - Ranking in insolvency (master scale)</v>
      </c>
      <c r="H381" s="10" t="s">
        <v>1484</v>
      </c>
      <c r="I381" s="10" t="s">
        <v>30</v>
      </c>
      <c r="J381" s="10" t="s">
        <v>164</v>
      </c>
      <c r="K381" s="10" t="s">
        <v>155</v>
      </c>
      <c r="L381" s="10" t="str">
        <f t="shared" si="38"/>
        <v>Sister</v>
      </c>
      <c r="M381" s="10" t="str">
        <f>IF(OR('Intragroup liabilities'!W375="x",'Intragroup liabilities'!W375="E"),"true","false")</f>
        <v>true</v>
      </c>
      <c r="N381" s="10" t="s">
        <v>470</v>
      </c>
      <c r="O381" s="10" t="s">
        <v>471</v>
      </c>
      <c r="P381" s="11">
        <v>167.1</v>
      </c>
      <c r="Q381" s="11">
        <f>IF('Intragroup liabilities'!E375="",0,'Intragroup liabilities'!E375)</f>
        <v>0</v>
      </c>
      <c r="R381" s="10" t="str">
        <f>+IF('Intragroup liabilities'!C375="EURO","Euro",IF('Intragroup liabilities'!C375="LIBRA INGLESA"," US Dollar",""))</f>
        <v>Euro</v>
      </c>
      <c r="S381" s="10" t="str">
        <f>IF(OR('Intragroup liabilities'!F375="P_20",'Intragroup liabilities'!F375="P_21"),'Intragroup liabilities'!M375,CONCATENATE(RIGHT('Intragroup liabilities'!T375,4),"-",LEFT(RIGHT('Intragroup liabilities'!T375,7),2),"-",LEFT('Intragroup liabilities'!T375,2)))</f>
        <v>--</v>
      </c>
      <c r="T381" s="20" t="str">
        <f t="shared" si="39"/>
        <v/>
      </c>
      <c r="U381" s="20" t="str">
        <f>IF(OR('Intragroup liabilities'!F375="P_20",'Intragroup liabilities'!F375="P_21"),'T 03.01'!T381,CONCATENATE(RIGHT('Intragroup liabilities'!U375,4),"-",LEFT(RIGHT('Intragroup liabilities'!U375,7),2),"-",LEFT('Intragroup liabilities'!U375,2)))</f>
        <v>--</v>
      </c>
      <c r="V381" s="10" t="str">
        <f t="shared" si="40"/>
        <v>Secured</v>
      </c>
      <c r="W381" s="10">
        <v>0</v>
      </c>
      <c r="X381" s="10" t="s">
        <v>83</v>
      </c>
      <c r="Y381" s="10" t="str">
        <f t="shared" si="41"/>
        <v>Non-structured/Vanilla</v>
      </c>
      <c r="Z381" s="10"/>
      <c r="AA381" s="10" t="str">
        <f>IF('Intragroup liabilities'!Q375="GF2","Grandfathered T2",IF('Intragroup liabilities'!Q375="CET1","CET1","No"))</f>
        <v>No</v>
      </c>
      <c r="AB381" s="10">
        <f>IF('Intragroup liabilities'!R375="",0,'Intragroup liabilities'!R375)</f>
        <v>0</v>
      </c>
      <c r="AC381"/>
    </row>
    <row r="382" spans="3:29" ht="35.25" thickBot="1" x14ac:dyDescent="0.5">
      <c r="C382" s="17">
        <f t="shared" si="36"/>
        <v>999</v>
      </c>
      <c r="D382" s="18">
        <f t="shared" si="42"/>
        <v>375</v>
      </c>
      <c r="E382" s="10" t="str">
        <f>IF(AND(I382="SANTANDER TOTTA, SGPS, SA",'Intragroup liabilities'!F376="P_22"),"r0531 - o/w (part of) subordinated liabilities recognised as own funds",IF(AND(I382="Totta Seguros - Comp. Seg. Vida, SA.",'Intragroup liabilities'!F376="P_22"),"r0350 - Structured notes",IF(AND(AA382&lt;&gt;"No",'Intragroup liabilities'!F376="P_23"),"r0531 - o/w (part of) subordinated liabilities recognised as own funds",IF(AND(AA382="No",'Intragroup liabilities'!F376="P_23"),"r0120 - Secured liabilities - collateralized part (BRRD art. 44/2/b)",IF('Intragroup liabilities'!F376="C_31","r0511 - o/w capital instruments/share capital",IF('Intragroup liabilities'!F376="C_32","r0511 - o/w capital instruments/share capital",IF('Intragroup liabilities'!F376="C_33","r0512 - o/w instruments ranking pari passu with ordinary shares",IF(OR(ISNUMBER(SEARCH("ATLANTES",I382)),ISNUMBER(SEARCH("AZOR",I382)),ISNUMBER(SEARCH("HIPOTOTTA",I382)))=TRUE,"r0120 - Secured liabilities - collateralized part (BRRD art. 44/2/b)",IF(OR('Intragroup liabilities'!F376="P_27.1",'Intragroup liabilities'!F376="P_27.2",'Intragroup liabilities'!F376="P_24"),"r0390 - Non-financial liabilities",IF('Intragroup liabilities'!F376="P_30.1","r0170 - Employee liabilities (BRRD art. 44/2/g/i)",IF('Intragroup liabilities'!F376="P_30.3","r0390 - Non-financial liabilities",IF('Intragroup liabilities'!F376="C_36","r0511 - o/w capital instruments/share capital",IF(AND('Intragroup liabilities'!F376="P_20",IFERROR(VLOOKUP('Intragroup liabilities'!I376,'Auxiliar 210'!$B$18:$B$20,1,FALSE),0)&lt;&gt;0),"r0210 - Liabilities towards other entities of the resolution group (BRRD art. 44/2/h)",IF(AND('Intragroup liabilities'!F376="P_21",IFERROR(VLOOKUP('Intragroup liabilities'!I376,'Auxiliar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2" s="10" t="s">
        <v>153</v>
      </c>
      <c r="G382" s="10" t="str">
        <f t="shared" si="37"/>
        <v>Rank 20 - Ranking in insolvency (master scale)</v>
      </c>
      <c r="H382" s="10" t="s">
        <v>211</v>
      </c>
      <c r="I382" s="10" t="s">
        <v>74</v>
      </c>
      <c r="J382" s="10" t="s">
        <v>170</v>
      </c>
      <c r="K382" s="10" t="s">
        <v>155</v>
      </c>
      <c r="L382" s="10" t="str">
        <f t="shared" si="38"/>
        <v>Sister</v>
      </c>
      <c r="M382" s="10" t="str">
        <f>IF(OR('Intragroup liabilities'!W376="x",'Intragroup liabilities'!W376="E"),"true","false")</f>
        <v>true</v>
      </c>
      <c r="N382" s="10" t="s">
        <v>470</v>
      </c>
      <c r="O382" s="10" t="s">
        <v>471</v>
      </c>
      <c r="P382" s="11">
        <v>253731.48</v>
      </c>
      <c r="Q382" s="11">
        <f>IF('Intragroup liabilities'!E376="",0,'Intragroup liabilities'!E376)</f>
        <v>447.6</v>
      </c>
      <c r="R382" s="10" t="str">
        <f>+IF('Intragroup liabilities'!C376="EURO","Euro",IF('Intragroup liabilities'!C376="LIBRA INGLESA"," US Dollar",""))</f>
        <v>Euro</v>
      </c>
      <c r="S382" s="10" t="str">
        <f>IF(OR('Intragroup liabilities'!F376="P_20",'Intragroup liabilities'!F376="P_21"),'Intragroup liabilities'!M376,CONCATENATE(RIGHT('Intragroup liabilities'!T376,4),"-",LEFT(RIGHT('Intragroup liabilities'!T376,7),2),"-",LEFT('Intragroup liabilities'!T376,2)))</f>
        <v>--</v>
      </c>
      <c r="T382" s="20" t="str">
        <f t="shared" si="39"/>
        <v/>
      </c>
      <c r="U382" s="20" t="str">
        <f>IF(OR('Intragroup liabilities'!F376="P_20",'Intragroup liabilities'!F376="P_21"),'T 03.01'!T382,CONCATENATE(RIGHT('Intragroup liabilities'!U376,4),"-",LEFT(RIGHT('Intragroup liabilities'!U376,7),2),"-",LEFT('Intragroup liabilities'!U376,2)))</f>
        <v>--</v>
      </c>
      <c r="V382" s="10" t="str">
        <f t="shared" si="40"/>
        <v>Secured</v>
      </c>
      <c r="W382" s="10">
        <v>0</v>
      </c>
      <c r="X382" s="10" t="s">
        <v>83</v>
      </c>
      <c r="Y382" s="10" t="str">
        <f t="shared" si="41"/>
        <v>Non-structured/Vanilla</v>
      </c>
      <c r="Z382" s="10"/>
      <c r="AA382" s="10" t="str">
        <f>IF('Intragroup liabilities'!Q376="GF2","Grandfathered T2",IF('Intragroup liabilities'!Q376="CET1","CET1","No"))</f>
        <v>No</v>
      </c>
      <c r="AB382" s="10">
        <f>IF('Intragroup liabilities'!R376="",0,'Intragroup liabilities'!R376)</f>
        <v>0</v>
      </c>
      <c r="AC382"/>
    </row>
    <row r="383" spans="3:29" ht="35.25" thickBot="1" x14ac:dyDescent="0.5">
      <c r="C383" s="17">
        <f t="shared" si="36"/>
        <v>999</v>
      </c>
      <c r="D383" s="18">
        <f t="shared" si="42"/>
        <v>376</v>
      </c>
      <c r="E383" s="10" t="str">
        <f>IF(AND(I383="SANTANDER TOTTA, SGPS, SA",'Intragroup liabilities'!F377="P_22"),"r0531 - o/w (part of) subordinated liabilities recognised as own funds",IF(AND(I383="Totta Seguros - Comp. Seg. Vida, SA.",'Intragroup liabilities'!F377="P_22"),"r0350 - Structured notes",IF(AND(AA383&lt;&gt;"No",'Intragroup liabilities'!F377="P_23"),"r0531 - o/w (part of) subordinated liabilities recognised as own funds",IF(AND(AA383="No",'Intragroup liabilities'!F377="P_23"),"r0120 - Secured liabilities - collateralized part (BRRD art. 44/2/b)",IF('Intragroup liabilities'!F377="C_31","r0511 - o/w capital instruments/share capital",IF('Intragroup liabilities'!F377="C_32","r0511 - o/w capital instruments/share capital",IF('Intragroup liabilities'!F377="C_33","r0512 - o/w instruments ranking pari passu with ordinary shares",IF(OR(ISNUMBER(SEARCH("ATLANTES",I383)),ISNUMBER(SEARCH("AZOR",I383)),ISNUMBER(SEARCH("HIPOTOTTA",I383)))=TRUE,"r0120 - Secured liabilities - collateralized part (BRRD art. 44/2/b)",IF(OR('Intragroup liabilities'!F377="P_27.1",'Intragroup liabilities'!F377="P_27.2",'Intragroup liabilities'!F377="P_24"),"r0390 - Non-financial liabilities",IF('Intragroup liabilities'!F377="P_30.1","r0170 - Employee liabilities (BRRD art. 44/2/g/i)",IF('Intragroup liabilities'!F377="P_30.3","r0390 - Non-financial liabilities",IF('Intragroup liabilities'!F377="C_36","r0511 - o/w capital instruments/share capital",IF(AND('Intragroup liabilities'!F377="P_20",IFERROR(VLOOKUP('Intragroup liabilities'!I377,'Auxiliar 210'!$B$18:$B$20,1,FALSE),0)&lt;&gt;0),"r0210 - Liabilities towards other entities of the resolution group (BRRD art. 44/2/h)",IF(AND('Intragroup liabilities'!F377="P_21",IFERROR(VLOOKUP('Intragroup liabilities'!I377,'Auxiliar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3" s="10" t="s">
        <v>153</v>
      </c>
      <c r="G383" s="10" t="str">
        <f t="shared" si="37"/>
        <v>Rank 20 - Ranking in insolvency (master scale)</v>
      </c>
      <c r="H383" s="10" t="s">
        <v>372</v>
      </c>
      <c r="I383" s="10" t="s">
        <v>73</v>
      </c>
      <c r="J383" s="10" t="s">
        <v>167</v>
      </c>
      <c r="K383" s="10" t="s">
        <v>155</v>
      </c>
      <c r="L383" s="10" t="str">
        <f t="shared" si="38"/>
        <v>Sister</v>
      </c>
      <c r="M383" s="10" t="str">
        <f>IF(OR('Intragroup liabilities'!W377="x",'Intragroup liabilities'!W377="E"),"true","false")</f>
        <v>true</v>
      </c>
      <c r="N383" s="10" t="s">
        <v>470</v>
      </c>
      <c r="O383" s="10" t="s">
        <v>471</v>
      </c>
      <c r="P383" s="11">
        <v>10511.94</v>
      </c>
      <c r="Q383" s="11">
        <f>IF('Intragroup liabilities'!E377="",0,'Intragroup liabilities'!E377)</f>
        <v>18.36</v>
      </c>
      <c r="R383" s="10" t="str">
        <f>+IF('Intragroup liabilities'!C377="EURO","Euro",IF('Intragroup liabilities'!C377="LIBRA INGLESA"," US Dollar",""))</f>
        <v>Euro</v>
      </c>
      <c r="S383" s="10" t="str">
        <f>IF(OR('Intragroup liabilities'!F377="P_20",'Intragroup liabilities'!F377="P_21"),'Intragroup liabilities'!M377,CONCATENATE(RIGHT('Intragroup liabilities'!T377,4),"-",LEFT(RIGHT('Intragroup liabilities'!T377,7),2),"-",LEFT('Intragroup liabilities'!T377,2)))</f>
        <v>--</v>
      </c>
      <c r="T383" s="20" t="str">
        <f t="shared" si="39"/>
        <v/>
      </c>
      <c r="U383" s="20" t="str">
        <f>IF(OR('Intragroup liabilities'!F377="P_20",'Intragroup liabilities'!F377="P_21"),'T 03.01'!T383,CONCATENATE(RIGHT('Intragroup liabilities'!U377,4),"-",LEFT(RIGHT('Intragroup liabilities'!U377,7),2),"-",LEFT('Intragroup liabilities'!U377,2)))</f>
        <v>--</v>
      </c>
      <c r="V383" s="10" t="str">
        <f t="shared" si="40"/>
        <v>Secured</v>
      </c>
      <c r="W383" s="10">
        <v>0</v>
      </c>
      <c r="X383" s="10" t="s">
        <v>83</v>
      </c>
      <c r="Y383" s="10" t="str">
        <f t="shared" si="41"/>
        <v>Non-structured/Vanilla</v>
      </c>
      <c r="Z383" s="10"/>
      <c r="AA383" s="10" t="str">
        <f>IF('Intragroup liabilities'!Q377="GF2","Grandfathered T2",IF('Intragroup liabilities'!Q377="CET1","CET1","No"))</f>
        <v>No</v>
      </c>
      <c r="AB383" s="10">
        <f>IF('Intragroup liabilities'!R377="",0,'Intragroup liabilities'!R377)</f>
        <v>0</v>
      </c>
      <c r="AC383"/>
    </row>
    <row r="384" spans="3:29" ht="35.25" thickBot="1" x14ac:dyDescent="0.5">
      <c r="C384" s="17">
        <f t="shared" si="36"/>
        <v>999</v>
      </c>
      <c r="D384" s="18">
        <f t="shared" si="42"/>
        <v>377</v>
      </c>
      <c r="E384" s="10" t="str">
        <f>IF(AND(I384="SANTANDER TOTTA, SGPS, SA",'Intragroup liabilities'!F378="P_22"),"r0531 - o/w (part of) subordinated liabilities recognised as own funds",IF(AND(I384="Totta Seguros - Comp. Seg. Vida, SA.",'Intragroup liabilities'!F378="P_22"),"r0350 - Structured notes",IF(AND(AA384&lt;&gt;"No",'Intragroup liabilities'!F378="P_23"),"r0531 - o/w (part of) subordinated liabilities recognised as own funds",IF(AND(AA384="No",'Intragroup liabilities'!F378="P_23"),"r0120 - Secured liabilities - collateralized part (BRRD art. 44/2/b)",IF('Intragroup liabilities'!F378="C_31","r0511 - o/w capital instruments/share capital",IF('Intragroup liabilities'!F378="C_32","r0511 - o/w capital instruments/share capital",IF('Intragroup liabilities'!F378="C_33","r0512 - o/w instruments ranking pari passu with ordinary shares",IF(OR(ISNUMBER(SEARCH("ATLANTES",I384)),ISNUMBER(SEARCH("AZOR",I384)),ISNUMBER(SEARCH("HIPOTOTTA",I384)))=TRUE,"r0120 - Secured liabilities - collateralized part (BRRD art. 44/2/b)",IF(OR('Intragroup liabilities'!F378="P_27.1",'Intragroup liabilities'!F378="P_27.2",'Intragroup liabilities'!F378="P_24"),"r0390 - Non-financial liabilities",IF('Intragroup liabilities'!F378="P_30.1","r0170 - Employee liabilities (BRRD art. 44/2/g/i)",IF('Intragroup liabilities'!F378="P_30.3","r0390 - Non-financial liabilities",IF('Intragroup liabilities'!F378="C_36","r0511 - o/w capital instruments/share capital",IF(AND('Intragroup liabilities'!F378="P_20",IFERROR(VLOOKUP('Intragroup liabilities'!I378,'Auxiliar 210'!$B$18:$B$20,1,FALSE),0)&lt;&gt;0),"r0210 - Liabilities towards other entities of the resolution group (BRRD art. 44/2/h)",IF(AND('Intragroup liabilities'!F378="P_21",IFERROR(VLOOKUP('Intragroup liabilities'!I378,'Auxiliar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4" s="10" t="s">
        <v>153</v>
      </c>
      <c r="G384" s="10" t="str">
        <f t="shared" si="37"/>
        <v>Rank 20 - Ranking in insolvency (master scale)</v>
      </c>
      <c r="H384" s="10" t="s">
        <v>1368</v>
      </c>
      <c r="I384" s="10" t="s">
        <v>30</v>
      </c>
      <c r="J384" s="10" t="s">
        <v>164</v>
      </c>
      <c r="K384" s="10" t="s">
        <v>155</v>
      </c>
      <c r="L384" s="10" t="str">
        <f t="shared" si="38"/>
        <v>Sister</v>
      </c>
      <c r="M384" s="10" t="str">
        <f>IF(OR('Intragroup liabilities'!W378="x",'Intragroup liabilities'!W378="E"),"true","false")</f>
        <v>true</v>
      </c>
      <c r="N384" s="10" t="s">
        <v>470</v>
      </c>
      <c r="O384" s="10" t="s">
        <v>471</v>
      </c>
      <c r="P384" s="11">
        <v>94.18</v>
      </c>
      <c r="Q384" s="11">
        <f>IF('Intragroup liabilities'!E378="",0,'Intragroup liabilities'!E378)</f>
        <v>0</v>
      </c>
      <c r="R384" s="10" t="str">
        <f>+IF('Intragroup liabilities'!C378="EURO","Euro",IF('Intragroup liabilities'!C378="LIBRA INGLESA"," US Dollar",""))</f>
        <v>Euro</v>
      </c>
      <c r="S384" s="10" t="str">
        <f>IF(OR('Intragroup liabilities'!F378="P_20",'Intragroup liabilities'!F378="P_21"),'Intragroup liabilities'!M378,CONCATENATE(RIGHT('Intragroup liabilities'!T378,4),"-",LEFT(RIGHT('Intragroup liabilities'!T378,7),2),"-",LEFT('Intragroup liabilities'!T378,2)))</f>
        <v>--</v>
      </c>
      <c r="T384" s="20" t="str">
        <f t="shared" si="39"/>
        <v/>
      </c>
      <c r="U384" s="20" t="str">
        <f>IF(OR('Intragroup liabilities'!F378="P_20",'Intragroup liabilities'!F378="P_21"),'T 03.01'!T384,CONCATENATE(RIGHT('Intragroup liabilities'!U378,4),"-",LEFT(RIGHT('Intragroup liabilities'!U378,7),2),"-",LEFT('Intragroup liabilities'!U378,2)))</f>
        <v>--</v>
      </c>
      <c r="V384" s="10" t="str">
        <f t="shared" si="40"/>
        <v>Secured</v>
      </c>
      <c r="W384" s="10">
        <v>0</v>
      </c>
      <c r="X384" s="10" t="s">
        <v>83</v>
      </c>
      <c r="Y384" s="10" t="str">
        <f t="shared" si="41"/>
        <v>Non-structured/Vanilla</v>
      </c>
      <c r="Z384" s="10"/>
      <c r="AA384" s="10" t="str">
        <f>IF('Intragroup liabilities'!Q378="GF2","Grandfathered T2",IF('Intragroup liabilities'!Q378="CET1","CET1","No"))</f>
        <v>No</v>
      </c>
      <c r="AB384" s="10">
        <f>IF('Intragroup liabilities'!R378="",0,'Intragroup liabilities'!R378)</f>
        <v>0</v>
      </c>
      <c r="AC384"/>
    </row>
    <row r="385" spans="3:29" ht="35.25" thickBot="1" x14ac:dyDescent="0.5">
      <c r="C385" s="17">
        <f t="shared" si="36"/>
        <v>999</v>
      </c>
      <c r="D385" s="18">
        <f t="shared" si="42"/>
        <v>378</v>
      </c>
      <c r="E385" s="10" t="str">
        <f>IF(AND(I385="SANTANDER TOTTA, SGPS, SA",'Intragroup liabilities'!F379="P_22"),"r0531 - o/w (part of) subordinated liabilities recognised as own funds",IF(AND(I385="Totta Seguros - Comp. Seg. Vida, SA.",'Intragroup liabilities'!F379="P_22"),"r0350 - Structured notes",IF(AND(AA385&lt;&gt;"No",'Intragroup liabilities'!F379="P_23"),"r0531 - o/w (part of) subordinated liabilities recognised as own funds",IF(AND(AA385="No",'Intragroup liabilities'!F379="P_23"),"r0120 - Secured liabilities - collateralized part (BRRD art. 44/2/b)",IF('Intragroup liabilities'!F379="C_31","r0511 - o/w capital instruments/share capital",IF('Intragroup liabilities'!F379="C_32","r0511 - o/w capital instruments/share capital",IF('Intragroup liabilities'!F379="C_33","r0512 - o/w instruments ranking pari passu with ordinary shares",IF(OR(ISNUMBER(SEARCH("ATLANTES",I385)),ISNUMBER(SEARCH("AZOR",I385)),ISNUMBER(SEARCH("HIPOTOTTA",I385)))=TRUE,"r0120 - Secured liabilities - collateralized part (BRRD art. 44/2/b)",IF(OR('Intragroup liabilities'!F379="P_27.1",'Intragroup liabilities'!F379="P_27.2",'Intragroup liabilities'!F379="P_24"),"r0390 - Non-financial liabilities",IF('Intragroup liabilities'!F379="P_30.1","r0170 - Employee liabilities (BRRD art. 44/2/g/i)",IF('Intragroup liabilities'!F379="P_30.3","r0390 - Non-financial liabilities",IF('Intragroup liabilities'!F379="C_36","r0511 - o/w capital instruments/share capital",IF(AND('Intragroup liabilities'!F379="P_20",IFERROR(VLOOKUP('Intragroup liabilities'!I379,'Auxiliar 210'!$B$18:$B$20,1,FALSE),0)&lt;&gt;0),"r0210 - Liabilities towards other entities of the resolution group (BRRD art. 44/2/h)",IF(AND('Intragroup liabilities'!F379="P_21",IFERROR(VLOOKUP('Intragroup liabilities'!I379,'Auxiliar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5" s="10" t="s">
        <v>153</v>
      </c>
      <c r="G385" s="10" t="str">
        <f t="shared" si="37"/>
        <v>Rank 20 - Ranking in insolvency (master scale)</v>
      </c>
      <c r="H385" s="10" t="s">
        <v>1550</v>
      </c>
      <c r="I385" s="10" t="s">
        <v>30</v>
      </c>
      <c r="J385" s="10" t="s">
        <v>164</v>
      </c>
      <c r="K385" s="10" t="s">
        <v>155</v>
      </c>
      <c r="L385" s="10" t="str">
        <f t="shared" si="38"/>
        <v>Sister</v>
      </c>
      <c r="M385" s="10" t="str">
        <f>IF(OR('Intragroup liabilities'!W379="x",'Intragroup liabilities'!W379="E"),"true","false")</f>
        <v>true</v>
      </c>
      <c r="N385" s="10" t="s">
        <v>470</v>
      </c>
      <c r="O385" s="10" t="s">
        <v>471</v>
      </c>
      <c r="P385" s="11">
        <v>0</v>
      </c>
      <c r="Q385" s="11">
        <f>IF('Intragroup liabilities'!E379="",0,'Intragroup liabilities'!E379)</f>
        <v>0.04</v>
      </c>
      <c r="R385" s="10" t="str">
        <f>+IF('Intragroup liabilities'!C379="EURO","Euro",IF('Intragroup liabilities'!C379="LIBRA INGLESA"," US Dollar",""))</f>
        <v>Euro</v>
      </c>
      <c r="S385" s="10" t="str">
        <f>IF(OR('Intragroup liabilities'!F379="P_20",'Intragroup liabilities'!F379="P_21"),'Intragroup liabilities'!M379,CONCATENATE(RIGHT('Intragroup liabilities'!T379,4),"-",LEFT(RIGHT('Intragroup liabilities'!T379,7),2),"-",LEFT('Intragroup liabilities'!T379,2)))</f>
        <v>--</v>
      </c>
      <c r="T385" s="20" t="str">
        <f t="shared" si="39"/>
        <v/>
      </c>
      <c r="U385" s="20" t="str">
        <f>IF(OR('Intragroup liabilities'!F379="P_20",'Intragroup liabilities'!F379="P_21"),'T 03.01'!T385,CONCATENATE(RIGHT('Intragroup liabilities'!U379,4),"-",LEFT(RIGHT('Intragroup liabilities'!U379,7),2),"-",LEFT('Intragroup liabilities'!U379,2)))</f>
        <v>--</v>
      </c>
      <c r="V385" s="10" t="str">
        <f t="shared" si="40"/>
        <v>Secured</v>
      </c>
      <c r="W385" s="10">
        <v>0</v>
      </c>
      <c r="X385" s="10" t="s">
        <v>83</v>
      </c>
      <c r="Y385" s="10" t="str">
        <f t="shared" si="41"/>
        <v>Non-structured/Vanilla</v>
      </c>
      <c r="Z385" s="10"/>
      <c r="AA385" s="10" t="str">
        <f>IF('Intragroup liabilities'!Q379="GF2","Grandfathered T2",IF('Intragroup liabilities'!Q379="CET1","CET1","No"))</f>
        <v>No</v>
      </c>
      <c r="AB385" s="10">
        <f>IF('Intragroup liabilities'!R379="",0,'Intragroup liabilities'!R379)</f>
        <v>0</v>
      </c>
      <c r="AC385"/>
    </row>
    <row r="386" spans="3:29" ht="35.25" thickBot="1" x14ac:dyDescent="0.5">
      <c r="C386" s="17">
        <f t="shared" si="36"/>
        <v>999</v>
      </c>
      <c r="D386" s="18">
        <f t="shared" si="42"/>
        <v>379</v>
      </c>
      <c r="E386" s="10" t="str">
        <f>IF(AND(I386="SANTANDER TOTTA, SGPS, SA",'Intragroup liabilities'!F380="P_22"),"r0531 - o/w (part of) subordinated liabilities recognised as own funds",IF(AND(I386="Totta Seguros - Comp. Seg. Vida, SA.",'Intragroup liabilities'!F380="P_22"),"r0350 - Structured notes",IF(AND(AA386&lt;&gt;"No",'Intragroup liabilities'!F380="P_23"),"r0531 - o/w (part of) subordinated liabilities recognised as own funds",IF(AND(AA386="No",'Intragroup liabilities'!F380="P_23"),"r0120 - Secured liabilities - collateralized part (BRRD art. 44/2/b)",IF('Intragroup liabilities'!F380="C_31","r0511 - o/w capital instruments/share capital",IF('Intragroup liabilities'!F380="C_32","r0511 - o/w capital instruments/share capital",IF('Intragroup liabilities'!F380="C_33","r0512 - o/w instruments ranking pari passu with ordinary shares",IF(OR(ISNUMBER(SEARCH("ATLANTES",I386)),ISNUMBER(SEARCH("AZOR",I386)),ISNUMBER(SEARCH("HIPOTOTTA",I386)))=TRUE,"r0120 - Secured liabilities - collateralized part (BRRD art. 44/2/b)",IF(OR('Intragroup liabilities'!F380="P_27.1",'Intragroup liabilities'!F380="P_27.2",'Intragroup liabilities'!F380="P_24"),"r0390 - Non-financial liabilities",IF('Intragroup liabilities'!F380="P_30.1","r0170 - Employee liabilities (BRRD art. 44/2/g/i)",IF('Intragroup liabilities'!F380="P_30.3","r0390 - Non-financial liabilities",IF('Intragroup liabilities'!F380="C_36","r0511 - o/w capital instruments/share capital",IF(AND('Intragroup liabilities'!F380="P_20",IFERROR(VLOOKUP('Intragroup liabilities'!I380,'Auxiliar 210'!$B$18:$B$20,1,FALSE),0)&lt;&gt;0),"r0210 - Liabilities towards other entities of the resolution group (BRRD art. 44/2/h)",IF(AND('Intragroup liabilities'!F380="P_21",IFERROR(VLOOKUP('Intragroup liabilities'!I380,'Auxiliar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6" s="10" t="s">
        <v>153</v>
      </c>
      <c r="G386" s="10" t="str">
        <f t="shared" si="37"/>
        <v>Rank 20 - Ranking in insolvency (master scale)</v>
      </c>
      <c r="H386" s="10" t="s">
        <v>1406</v>
      </c>
      <c r="I386" s="10" t="s">
        <v>30</v>
      </c>
      <c r="J386" s="10" t="s">
        <v>164</v>
      </c>
      <c r="K386" s="10" t="s">
        <v>155</v>
      </c>
      <c r="L386" s="10" t="str">
        <f t="shared" si="38"/>
        <v>Sister</v>
      </c>
      <c r="M386" s="10" t="str">
        <f>IF(OR('Intragroup liabilities'!W380="x",'Intragroup liabilities'!W380="E"),"true","false")</f>
        <v>true</v>
      </c>
      <c r="N386" s="10" t="s">
        <v>470</v>
      </c>
      <c r="O386" s="10" t="s">
        <v>471</v>
      </c>
      <c r="P386" s="11">
        <v>13.95</v>
      </c>
      <c r="Q386" s="11">
        <f>IF('Intragroup liabilities'!E380="",0,'Intragroup liabilities'!E380)</f>
        <v>0</v>
      </c>
      <c r="R386" s="10" t="str">
        <f>+IF('Intragroup liabilities'!C380="EURO","Euro",IF('Intragroup liabilities'!C380="LIBRA INGLESA"," US Dollar",""))</f>
        <v>Euro</v>
      </c>
      <c r="S386" s="10" t="str">
        <f>IF(OR('Intragroup liabilities'!F380="P_20",'Intragroup liabilities'!F380="P_21"),'Intragroup liabilities'!M380,CONCATENATE(RIGHT('Intragroup liabilities'!T380,4),"-",LEFT(RIGHT('Intragroup liabilities'!T380,7),2),"-",LEFT('Intragroup liabilities'!T380,2)))</f>
        <v>--</v>
      </c>
      <c r="T386" s="20" t="str">
        <f t="shared" si="39"/>
        <v/>
      </c>
      <c r="U386" s="20" t="str">
        <f>IF(OR('Intragroup liabilities'!F380="P_20",'Intragroup liabilities'!F380="P_21"),'T 03.01'!T386,CONCATENATE(RIGHT('Intragroup liabilities'!U380,4),"-",LEFT(RIGHT('Intragroup liabilities'!U380,7),2),"-",LEFT('Intragroup liabilities'!U380,2)))</f>
        <v>--</v>
      </c>
      <c r="V386" s="10" t="str">
        <f t="shared" si="40"/>
        <v>Secured</v>
      </c>
      <c r="W386" s="10">
        <v>0</v>
      </c>
      <c r="X386" s="10" t="s">
        <v>83</v>
      </c>
      <c r="Y386" s="10" t="str">
        <f t="shared" si="41"/>
        <v>Non-structured/Vanilla</v>
      </c>
      <c r="Z386" s="10"/>
      <c r="AA386" s="10" t="str">
        <f>IF('Intragroup liabilities'!Q380="GF2","Grandfathered T2",IF('Intragroup liabilities'!Q380="CET1","CET1","No"))</f>
        <v>No</v>
      </c>
      <c r="AB386" s="10">
        <f>IF('Intragroup liabilities'!R380="",0,'Intragroup liabilities'!R380)</f>
        <v>0</v>
      </c>
      <c r="AC386"/>
    </row>
    <row r="387" spans="3:29" ht="35.25" thickBot="1" x14ac:dyDescent="0.5">
      <c r="C387" s="17">
        <f t="shared" si="36"/>
        <v>999</v>
      </c>
      <c r="D387" s="18">
        <f t="shared" si="42"/>
        <v>380</v>
      </c>
      <c r="E387" s="10" t="str">
        <f>IF(AND(I387="SANTANDER TOTTA, SGPS, SA",'Intragroup liabilities'!F381="P_22"),"r0531 - o/w (part of) subordinated liabilities recognised as own funds",IF(AND(I387="Totta Seguros - Comp. Seg. Vida, SA.",'Intragroup liabilities'!F381="P_22"),"r0350 - Structured notes",IF(AND(AA387&lt;&gt;"No",'Intragroup liabilities'!F381="P_23"),"r0531 - o/w (part of) subordinated liabilities recognised as own funds",IF(AND(AA387="No",'Intragroup liabilities'!F381="P_23"),"r0120 - Secured liabilities - collateralized part (BRRD art. 44/2/b)",IF('Intragroup liabilities'!F381="C_31","r0511 - o/w capital instruments/share capital",IF('Intragroup liabilities'!F381="C_32","r0511 - o/w capital instruments/share capital",IF('Intragroup liabilities'!F381="C_33","r0512 - o/w instruments ranking pari passu with ordinary shares",IF(OR(ISNUMBER(SEARCH("ATLANTES",I387)),ISNUMBER(SEARCH("AZOR",I387)),ISNUMBER(SEARCH("HIPOTOTTA",I387)))=TRUE,"r0120 - Secured liabilities - collateralized part (BRRD art. 44/2/b)",IF(OR('Intragroup liabilities'!F381="P_27.1",'Intragroup liabilities'!F381="P_27.2",'Intragroup liabilities'!F381="P_24"),"r0390 - Non-financial liabilities",IF('Intragroup liabilities'!F381="P_30.1","r0170 - Employee liabilities (BRRD art. 44/2/g/i)",IF('Intragroup liabilities'!F381="P_30.3","r0390 - Non-financial liabilities",IF('Intragroup liabilities'!F381="C_36","r0511 - o/w capital instruments/share capital",IF(AND('Intragroup liabilities'!F381="P_20",IFERROR(VLOOKUP('Intragroup liabilities'!I381,'Auxiliar 210'!$B$18:$B$20,1,FALSE),0)&lt;&gt;0),"r0210 - Liabilities towards other entities of the resolution group (BRRD art. 44/2/h)",IF(AND('Intragroup liabilities'!F381="P_21",IFERROR(VLOOKUP('Intragroup liabilities'!I381,'Auxiliar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7" s="10" t="s">
        <v>153</v>
      </c>
      <c r="G387" s="10" t="str">
        <f t="shared" si="37"/>
        <v>Rank 20 - Ranking in insolvency (master scale)</v>
      </c>
      <c r="H387" s="10" t="s">
        <v>1551</v>
      </c>
      <c r="I387" s="10" t="s">
        <v>30</v>
      </c>
      <c r="J387" s="10" t="s">
        <v>164</v>
      </c>
      <c r="K387" s="10" t="s">
        <v>155</v>
      </c>
      <c r="L387" s="10" t="str">
        <f t="shared" si="38"/>
        <v>Sister</v>
      </c>
      <c r="M387" s="10" t="str">
        <f>IF(OR('Intragroup liabilities'!W381="x",'Intragroup liabilities'!W381="E"),"true","false")</f>
        <v>true</v>
      </c>
      <c r="N387" s="10" t="s">
        <v>470</v>
      </c>
      <c r="O387" s="10" t="s">
        <v>471</v>
      </c>
      <c r="P387" s="11">
        <v>0</v>
      </c>
      <c r="Q387" s="11">
        <f>IF('Intragroup liabilities'!E381="",0,'Intragroup liabilities'!E381)</f>
        <v>0.75</v>
      </c>
      <c r="R387" s="10" t="str">
        <f>+IF('Intragroup liabilities'!C381="EURO","Euro",IF('Intragroup liabilities'!C381="LIBRA INGLESA"," US Dollar",""))</f>
        <v>Euro</v>
      </c>
      <c r="S387" s="10" t="str">
        <f>IF(OR('Intragroup liabilities'!F381="P_20",'Intragroup liabilities'!F381="P_21"),'Intragroup liabilities'!M381,CONCATENATE(RIGHT('Intragroup liabilities'!T381,4),"-",LEFT(RIGHT('Intragroup liabilities'!T381,7),2),"-",LEFT('Intragroup liabilities'!T381,2)))</f>
        <v>--</v>
      </c>
      <c r="T387" s="20" t="str">
        <f t="shared" si="39"/>
        <v/>
      </c>
      <c r="U387" s="20" t="str">
        <f>IF(OR('Intragroup liabilities'!F381="P_20",'Intragroup liabilities'!F381="P_21"),'T 03.01'!T387,CONCATENATE(RIGHT('Intragroup liabilities'!U381,4),"-",LEFT(RIGHT('Intragroup liabilities'!U381,7),2),"-",LEFT('Intragroup liabilities'!U381,2)))</f>
        <v>--</v>
      </c>
      <c r="V387" s="10" t="str">
        <f t="shared" si="40"/>
        <v>Secured</v>
      </c>
      <c r="W387" s="10">
        <v>0</v>
      </c>
      <c r="X387" s="10" t="s">
        <v>83</v>
      </c>
      <c r="Y387" s="10" t="str">
        <f t="shared" si="41"/>
        <v>Non-structured/Vanilla</v>
      </c>
      <c r="Z387" s="10"/>
      <c r="AA387" s="10" t="str">
        <f>IF('Intragroup liabilities'!Q381="GF2","Grandfathered T2",IF('Intragroup liabilities'!Q381="CET1","CET1","No"))</f>
        <v>No</v>
      </c>
      <c r="AB387" s="10">
        <f>IF('Intragroup liabilities'!R381="",0,'Intragroup liabilities'!R381)</f>
        <v>0</v>
      </c>
      <c r="AC387"/>
    </row>
    <row r="388" spans="3:29" ht="35.25" thickBot="1" x14ac:dyDescent="0.5">
      <c r="C388" s="17">
        <f t="shared" si="36"/>
        <v>999</v>
      </c>
      <c r="D388" s="18">
        <f t="shared" si="42"/>
        <v>381</v>
      </c>
      <c r="E388" s="10" t="str">
        <f>IF(AND(I388="SANTANDER TOTTA, SGPS, SA",'Intragroup liabilities'!F382="P_22"),"r0531 - o/w (part of) subordinated liabilities recognised as own funds",IF(AND(I388="Totta Seguros - Comp. Seg. Vida, SA.",'Intragroup liabilities'!F382="P_22"),"r0350 - Structured notes",IF(AND(AA388&lt;&gt;"No",'Intragroup liabilities'!F382="P_23"),"r0531 - o/w (part of) subordinated liabilities recognised as own funds",IF(AND(AA388="No",'Intragroup liabilities'!F382="P_23"),"r0120 - Secured liabilities - collateralized part (BRRD art. 44/2/b)",IF('Intragroup liabilities'!F382="C_31","r0511 - o/w capital instruments/share capital",IF('Intragroup liabilities'!F382="C_32","r0511 - o/w capital instruments/share capital",IF('Intragroup liabilities'!F382="C_33","r0512 - o/w instruments ranking pari passu with ordinary shares",IF(OR(ISNUMBER(SEARCH("ATLANTES",I388)),ISNUMBER(SEARCH("AZOR",I388)),ISNUMBER(SEARCH("HIPOTOTTA",I388)))=TRUE,"r0120 - Secured liabilities - collateralized part (BRRD art. 44/2/b)",IF(OR('Intragroup liabilities'!F382="P_27.1",'Intragroup liabilities'!F382="P_27.2",'Intragroup liabilities'!F382="P_24"),"r0390 - Non-financial liabilities",IF('Intragroup liabilities'!F382="P_30.1","r0170 - Employee liabilities (BRRD art. 44/2/g/i)",IF('Intragroup liabilities'!F382="P_30.3","r0390 - Non-financial liabilities",IF('Intragroup liabilities'!F382="C_36","r0511 - o/w capital instruments/share capital",IF(AND('Intragroup liabilities'!F382="P_20",IFERROR(VLOOKUP('Intragroup liabilities'!I382,'Auxiliar 210'!$B$18:$B$20,1,FALSE),0)&lt;&gt;0),"r0210 - Liabilities towards other entities of the resolution group (BRRD art. 44/2/h)",IF(AND('Intragroup liabilities'!F382="P_21",IFERROR(VLOOKUP('Intragroup liabilities'!I382,'Auxiliar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8" s="10" t="s">
        <v>153</v>
      </c>
      <c r="G388" s="10" t="str">
        <f t="shared" si="37"/>
        <v>Rank 20 - Ranking in insolvency (master scale)</v>
      </c>
      <c r="H388" s="10" t="s">
        <v>293</v>
      </c>
      <c r="I388" s="10" t="s">
        <v>30</v>
      </c>
      <c r="J388" s="10" t="s">
        <v>164</v>
      </c>
      <c r="K388" s="10" t="s">
        <v>155</v>
      </c>
      <c r="L388" s="10" t="str">
        <f t="shared" si="38"/>
        <v>Sister</v>
      </c>
      <c r="M388" s="10" t="str">
        <f>IF(OR('Intragroup liabilities'!W382="x",'Intragroup liabilities'!W382="E"),"true","false")</f>
        <v>true</v>
      </c>
      <c r="N388" s="10" t="s">
        <v>470</v>
      </c>
      <c r="O388" s="10" t="s">
        <v>471</v>
      </c>
      <c r="P388" s="11">
        <v>1791258.02</v>
      </c>
      <c r="Q388" s="11">
        <f>IF('Intragroup liabilities'!E382="",0,'Intragroup liabilities'!E382)</f>
        <v>2517.9899999999998</v>
      </c>
      <c r="R388" s="10" t="str">
        <f>+IF('Intragroup liabilities'!C382="EURO","Euro",IF('Intragroup liabilities'!C382="LIBRA INGLESA"," US Dollar",""))</f>
        <v>Euro</v>
      </c>
      <c r="S388" s="10" t="str">
        <f>IF(OR('Intragroup liabilities'!F382="P_20",'Intragroup liabilities'!F382="P_21"),'Intragroup liabilities'!M382,CONCATENATE(RIGHT('Intragroup liabilities'!T382,4),"-",LEFT(RIGHT('Intragroup liabilities'!T382,7),2),"-",LEFT('Intragroup liabilities'!T382,2)))</f>
        <v>--</v>
      </c>
      <c r="T388" s="20" t="str">
        <f t="shared" si="39"/>
        <v/>
      </c>
      <c r="U388" s="20" t="str">
        <f>IF(OR('Intragroup liabilities'!F382="P_20",'Intragroup liabilities'!F382="P_21"),'T 03.01'!T388,CONCATENATE(RIGHT('Intragroup liabilities'!U382,4),"-",LEFT(RIGHT('Intragroup liabilities'!U382,7),2),"-",LEFT('Intragroup liabilities'!U382,2)))</f>
        <v>--</v>
      </c>
      <c r="V388" s="10" t="str">
        <f t="shared" si="40"/>
        <v>Secured</v>
      </c>
      <c r="W388" s="10">
        <v>0</v>
      </c>
      <c r="X388" s="10" t="s">
        <v>83</v>
      </c>
      <c r="Y388" s="10" t="str">
        <f t="shared" si="41"/>
        <v>Non-structured/Vanilla</v>
      </c>
      <c r="Z388" s="10"/>
      <c r="AA388" s="10" t="str">
        <f>IF('Intragroup liabilities'!Q382="GF2","Grandfathered T2",IF('Intragroup liabilities'!Q382="CET1","CET1","No"))</f>
        <v>No</v>
      </c>
      <c r="AB388" s="10">
        <f>IF('Intragroup liabilities'!R382="",0,'Intragroup liabilities'!R382)</f>
        <v>0</v>
      </c>
      <c r="AC388"/>
    </row>
    <row r="389" spans="3:29" ht="35.25" thickBot="1" x14ac:dyDescent="0.5">
      <c r="C389" s="17">
        <f t="shared" si="36"/>
        <v>999</v>
      </c>
      <c r="D389" s="18">
        <f t="shared" si="42"/>
        <v>382</v>
      </c>
      <c r="E389" s="10" t="str">
        <f>IF(AND(I389="SANTANDER TOTTA, SGPS, SA",'Intragroup liabilities'!F383="P_22"),"r0531 - o/w (part of) subordinated liabilities recognised as own funds",IF(AND(I389="Totta Seguros - Comp. Seg. Vida, SA.",'Intragroup liabilities'!F383="P_22"),"r0350 - Structured notes",IF(AND(AA389&lt;&gt;"No",'Intragroup liabilities'!F383="P_23"),"r0531 - o/w (part of) subordinated liabilities recognised as own funds",IF(AND(AA389="No",'Intragroup liabilities'!F383="P_23"),"r0120 - Secured liabilities - collateralized part (BRRD art. 44/2/b)",IF('Intragroup liabilities'!F383="C_31","r0511 - o/w capital instruments/share capital",IF('Intragroup liabilities'!F383="C_32","r0511 - o/w capital instruments/share capital",IF('Intragroup liabilities'!F383="C_33","r0512 - o/w instruments ranking pari passu with ordinary shares",IF(OR(ISNUMBER(SEARCH("ATLANTES",I389)),ISNUMBER(SEARCH("AZOR",I389)),ISNUMBER(SEARCH("HIPOTOTTA",I389)))=TRUE,"r0120 - Secured liabilities - collateralized part (BRRD art. 44/2/b)",IF(OR('Intragroup liabilities'!F383="P_27.1",'Intragroup liabilities'!F383="P_27.2",'Intragroup liabilities'!F383="P_24"),"r0390 - Non-financial liabilities",IF('Intragroup liabilities'!F383="P_30.1","r0170 - Employee liabilities (BRRD art. 44/2/g/i)",IF('Intragroup liabilities'!F383="P_30.3","r0390 - Non-financial liabilities",IF('Intragroup liabilities'!F383="C_36","r0511 - o/w capital instruments/share capital",IF(AND('Intragroup liabilities'!F383="P_20",IFERROR(VLOOKUP('Intragroup liabilities'!I383,'Auxiliar 210'!$B$18:$B$20,1,FALSE),0)&lt;&gt;0),"r0210 - Liabilities towards other entities of the resolution group (BRRD art. 44/2/h)",IF(AND('Intragroup liabilities'!F383="P_21",IFERROR(VLOOKUP('Intragroup liabilities'!I383,'Auxiliar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89" s="10" t="s">
        <v>153</v>
      </c>
      <c r="G389" s="10" t="str">
        <f t="shared" si="37"/>
        <v>Rank 20 - Ranking in insolvency (master scale)</v>
      </c>
      <c r="H389" s="10" t="s">
        <v>233</v>
      </c>
      <c r="I389" s="10" t="s">
        <v>30</v>
      </c>
      <c r="J389" s="10" t="s">
        <v>164</v>
      </c>
      <c r="K389" s="10" t="s">
        <v>155</v>
      </c>
      <c r="L389" s="10" t="str">
        <f t="shared" si="38"/>
        <v>Sister</v>
      </c>
      <c r="M389" s="10" t="str">
        <f>IF(OR('Intragroup liabilities'!W383="x",'Intragroup liabilities'!W383="E"),"true","false")</f>
        <v>true</v>
      </c>
      <c r="N389" s="10" t="s">
        <v>470</v>
      </c>
      <c r="O389" s="10" t="s">
        <v>471</v>
      </c>
      <c r="P389" s="11">
        <v>436691.39</v>
      </c>
      <c r="Q389" s="11">
        <f>IF('Intragroup liabilities'!E383="",0,'Intragroup liabilities'!E383)</f>
        <v>701.24</v>
      </c>
      <c r="R389" s="10" t="str">
        <f>+IF('Intragroup liabilities'!C383="EURO","Euro",IF('Intragroup liabilities'!C383="LIBRA INGLESA"," US Dollar",""))</f>
        <v>Euro</v>
      </c>
      <c r="S389" s="10" t="str">
        <f>IF(OR('Intragroup liabilities'!F383="P_20",'Intragroup liabilities'!F383="P_21"),'Intragroup liabilities'!M383,CONCATENATE(RIGHT('Intragroup liabilities'!T383,4),"-",LEFT(RIGHT('Intragroup liabilities'!T383,7),2),"-",LEFT('Intragroup liabilities'!T383,2)))</f>
        <v>--</v>
      </c>
      <c r="T389" s="20" t="str">
        <f t="shared" si="39"/>
        <v/>
      </c>
      <c r="U389" s="20" t="str">
        <f>IF(OR('Intragroup liabilities'!F383="P_20",'Intragroup liabilities'!F383="P_21"),'T 03.01'!T389,CONCATENATE(RIGHT('Intragroup liabilities'!U383,4),"-",LEFT(RIGHT('Intragroup liabilities'!U383,7),2),"-",LEFT('Intragroup liabilities'!U383,2)))</f>
        <v>--</v>
      </c>
      <c r="V389" s="10" t="str">
        <f t="shared" si="40"/>
        <v>Secured</v>
      </c>
      <c r="W389" s="10">
        <v>0</v>
      </c>
      <c r="X389" s="10" t="s">
        <v>83</v>
      </c>
      <c r="Y389" s="10" t="str">
        <f t="shared" si="41"/>
        <v>Non-structured/Vanilla</v>
      </c>
      <c r="Z389" s="10"/>
      <c r="AA389" s="10" t="str">
        <f>IF('Intragroup liabilities'!Q383="GF2","Grandfathered T2",IF('Intragroup liabilities'!Q383="CET1","CET1","No"))</f>
        <v>No</v>
      </c>
      <c r="AB389" s="10">
        <f>IF('Intragroup liabilities'!R383="",0,'Intragroup liabilities'!R383)</f>
        <v>0</v>
      </c>
      <c r="AC389"/>
    </row>
    <row r="390" spans="3:29" ht="35.25" thickBot="1" x14ac:dyDescent="0.5">
      <c r="C390" s="17">
        <f t="shared" si="36"/>
        <v>999</v>
      </c>
      <c r="D390" s="18">
        <f t="shared" si="42"/>
        <v>383</v>
      </c>
      <c r="E390" s="10" t="str">
        <f>IF(AND(I390="SANTANDER TOTTA, SGPS, SA",'Intragroup liabilities'!F384="P_22"),"r0531 - o/w (part of) subordinated liabilities recognised as own funds",IF(AND(I390="Totta Seguros - Comp. Seg. Vida, SA.",'Intragroup liabilities'!F384="P_22"),"r0350 - Structured notes",IF(AND(AA390&lt;&gt;"No",'Intragroup liabilities'!F384="P_23"),"r0531 - o/w (part of) subordinated liabilities recognised as own funds",IF(AND(AA390="No",'Intragroup liabilities'!F384="P_23"),"r0120 - Secured liabilities - collateralized part (BRRD art. 44/2/b)",IF('Intragroup liabilities'!F384="C_31","r0511 - o/w capital instruments/share capital",IF('Intragroup liabilities'!F384="C_32","r0511 - o/w capital instruments/share capital",IF('Intragroup liabilities'!F384="C_33","r0512 - o/w instruments ranking pari passu with ordinary shares",IF(OR(ISNUMBER(SEARCH("ATLANTES",I390)),ISNUMBER(SEARCH("AZOR",I390)),ISNUMBER(SEARCH("HIPOTOTTA",I390)))=TRUE,"r0120 - Secured liabilities - collateralized part (BRRD art. 44/2/b)",IF(OR('Intragroup liabilities'!F384="P_27.1",'Intragroup liabilities'!F384="P_27.2",'Intragroup liabilities'!F384="P_24"),"r0390 - Non-financial liabilities",IF('Intragroup liabilities'!F384="P_30.1","r0170 - Employee liabilities (BRRD art. 44/2/g/i)",IF('Intragroup liabilities'!F384="P_30.3","r0390 - Non-financial liabilities",IF('Intragroup liabilities'!F384="C_36","r0511 - o/w capital instruments/share capital",IF(AND('Intragroup liabilities'!F384="P_20",IFERROR(VLOOKUP('Intragroup liabilities'!I384,'Auxiliar 210'!$B$18:$B$20,1,FALSE),0)&lt;&gt;0),"r0210 - Liabilities towards other entities of the resolution group (BRRD art. 44/2/h)",IF(AND('Intragroup liabilities'!F384="P_21",IFERROR(VLOOKUP('Intragroup liabilities'!I384,'Auxiliar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0" s="10" t="s">
        <v>153</v>
      </c>
      <c r="G390" s="10" t="str">
        <f t="shared" si="37"/>
        <v>Rank 20 - Ranking in insolvency (master scale)</v>
      </c>
      <c r="H390" s="10" t="s">
        <v>360</v>
      </c>
      <c r="I390" s="10" t="s">
        <v>73</v>
      </c>
      <c r="J390" s="10" t="s">
        <v>167</v>
      </c>
      <c r="K390" s="10" t="s">
        <v>155</v>
      </c>
      <c r="L390" s="10" t="str">
        <f t="shared" si="38"/>
        <v>Sister</v>
      </c>
      <c r="M390" s="10" t="str">
        <f>IF(OR('Intragroup liabilities'!W384="x",'Intragroup liabilities'!W384="E"),"true","false")</f>
        <v>true</v>
      </c>
      <c r="N390" s="10" t="s">
        <v>470</v>
      </c>
      <c r="O390" s="10" t="s">
        <v>471</v>
      </c>
      <c r="P390" s="11">
        <v>88321.36</v>
      </c>
      <c r="Q390" s="11">
        <f>IF('Intragroup liabilities'!E384="",0,'Intragroup liabilities'!E384)</f>
        <v>187.99</v>
      </c>
      <c r="R390" s="10" t="str">
        <f>+IF('Intragroup liabilities'!C384="EURO","Euro",IF('Intragroup liabilities'!C384="LIBRA INGLESA"," US Dollar",""))</f>
        <v>Euro</v>
      </c>
      <c r="S390" s="10" t="str">
        <f>IF(OR('Intragroup liabilities'!F384="P_20",'Intragroup liabilities'!F384="P_21"),'Intragroup liabilities'!M384,CONCATENATE(RIGHT('Intragroup liabilities'!T384,4),"-",LEFT(RIGHT('Intragroup liabilities'!T384,7),2),"-",LEFT('Intragroup liabilities'!T384,2)))</f>
        <v>--</v>
      </c>
      <c r="T390" s="20" t="str">
        <f t="shared" si="39"/>
        <v/>
      </c>
      <c r="U390" s="20" t="str">
        <f>IF(OR('Intragroup liabilities'!F384="P_20",'Intragroup liabilities'!F384="P_21"),'T 03.01'!T390,CONCATENATE(RIGHT('Intragroup liabilities'!U384,4),"-",LEFT(RIGHT('Intragroup liabilities'!U384,7),2),"-",LEFT('Intragroup liabilities'!U384,2)))</f>
        <v>--</v>
      </c>
      <c r="V390" s="10" t="str">
        <f t="shared" si="40"/>
        <v>Secured</v>
      </c>
      <c r="W390" s="10">
        <v>0</v>
      </c>
      <c r="X390" s="10" t="s">
        <v>83</v>
      </c>
      <c r="Y390" s="10" t="str">
        <f t="shared" si="41"/>
        <v>Non-structured/Vanilla</v>
      </c>
      <c r="Z390" s="10"/>
      <c r="AA390" s="10" t="str">
        <f>IF('Intragroup liabilities'!Q384="GF2","Grandfathered T2",IF('Intragroup liabilities'!Q384="CET1","CET1","No"))</f>
        <v>No</v>
      </c>
      <c r="AB390" s="10">
        <f>IF('Intragroup liabilities'!R384="",0,'Intragroup liabilities'!R384)</f>
        <v>0</v>
      </c>
      <c r="AC390"/>
    </row>
    <row r="391" spans="3:29" ht="35.25" thickBot="1" x14ac:dyDescent="0.5">
      <c r="C391" s="17">
        <f t="shared" si="36"/>
        <v>999</v>
      </c>
      <c r="D391" s="18">
        <f t="shared" si="42"/>
        <v>384</v>
      </c>
      <c r="E391" s="10" t="str">
        <f>IF(AND(I391="SANTANDER TOTTA, SGPS, SA",'Intragroup liabilities'!F385="P_22"),"r0531 - o/w (part of) subordinated liabilities recognised as own funds",IF(AND(I391="Totta Seguros - Comp. Seg. Vida, SA.",'Intragroup liabilities'!F385="P_22"),"r0350 - Structured notes",IF(AND(AA391&lt;&gt;"No",'Intragroup liabilities'!F385="P_23"),"r0531 - o/w (part of) subordinated liabilities recognised as own funds",IF(AND(AA391="No",'Intragroup liabilities'!F385="P_23"),"r0120 - Secured liabilities - collateralized part (BRRD art. 44/2/b)",IF('Intragroup liabilities'!F385="C_31","r0511 - o/w capital instruments/share capital",IF('Intragroup liabilities'!F385="C_32","r0511 - o/w capital instruments/share capital",IF('Intragroup liabilities'!F385="C_33","r0512 - o/w instruments ranking pari passu with ordinary shares",IF(OR(ISNUMBER(SEARCH("ATLANTES",I391)),ISNUMBER(SEARCH("AZOR",I391)),ISNUMBER(SEARCH("HIPOTOTTA",I391)))=TRUE,"r0120 - Secured liabilities - collateralized part (BRRD art. 44/2/b)",IF(OR('Intragroup liabilities'!F385="P_27.1",'Intragroup liabilities'!F385="P_27.2",'Intragroup liabilities'!F385="P_24"),"r0390 - Non-financial liabilities",IF('Intragroup liabilities'!F385="P_30.1","r0170 - Employee liabilities (BRRD art. 44/2/g/i)",IF('Intragroup liabilities'!F385="P_30.3","r0390 - Non-financial liabilities",IF('Intragroup liabilities'!F385="C_36","r0511 - o/w capital instruments/share capital",IF(AND('Intragroup liabilities'!F385="P_20",IFERROR(VLOOKUP('Intragroup liabilities'!I385,'Auxiliar 210'!$B$18:$B$20,1,FALSE),0)&lt;&gt;0),"r0210 - Liabilities towards other entities of the resolution group (BRRD art. 44/2/h)",IF(AND('Intragroup liabilities'!F385="P_21",IFERROR(VLOOKUP('Intragroup liabilities'!I385,'Auxiliar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1" s="10" t="s">
        <v>153</v>
      </c>
      <c r="G391" s="10" t="str">
        <f t="shared" si="37"/>
        <v>Rank 20 - Ranking in insolvency (master scale)</v>
      </c>
      <c r="H391" s="10" t="s">
        <v>1423</v>
      </c>
      <c r="I391" s="10" t="s">
        <v>73</v>
      </c>
      <c r="J391" s="10" t="s">
        <v>167</v>
      </c>
      <c r="K391" s="10" t="s">
        <v>155</v>
      </c>
      <c r="L391" s="10" t="str">
        <f t="shared" si="38"/>
        <v>Sister</v>
      </c>
      <c r="M391" s="10" t="str">
        <f>IF(OR('Intragroup liabilities'!W385="x",'Intragroup liabilities'!W385="E"),"true","false")</f>
        <v>true</v>
      </c>
      <c r="N391" s="10" t="s">
        <v>470</v>
      </c>
      <c r="O391" s="10" t="s">
        <v>471</v>
      </c>
      <c r="P391" s="11">
        <v>9</v>
      </c>
      <c r="Q391" s="11">
        <f>IF('Intragroup liabilities'!E385="",0,'Intragroup liabilities'!E385)</f>
        <v>0</v>
      </c>
      <c r="R391" s="10" t="str">
        <f>+IF('Intragroup liabilities'!C385="EURO","Euro",IF('Intragroup liabilities'!C385="LIBRA INGLESA"," US Dollar",""))</f>
        <v>Euro</v>
      </c>
      <c r="S391" s="10" t="str">
        <f>IF(OR('Intragroup liabilities'!F385="P_20",'Intragroup liabilities'!F385="P_21"),'Intragroup liabilities'!M385,CONCATENATE(RIGHT('Intragroup liabilities'!T385,4),"-",LEFT(RIGHT('Intragroup liabilities'!T385,7),2),"-",LEFT('Intragroup liabilities'!T385,2)))</f>
        <v>--</v>
      </c>
      <c r="T391" s="20" t="str">
        <f t="shared" si="39"/>
        <v/>
      </c>
      <c r="U391" s="20" t="str">
        <f>IF(OR('Intragroup liabilities'!F385="P_20",'Intragroup liabilities'!F385="P_21"),'T 03.01'!T391,CONCATENATE(RIGHT('Intragroup liabilities'!U385,4),"-",LEFT(RIGHT('Intragroup liabilities'!U385,7),2),"-",LEFT('Intragroup liabilities'!U385,2)))</f>
        <v>--</v>
      </c>
      <c r="V391" s="10" t="str">
        <f t="shared" si="40"/>
        <v>Secured</v>
      </c>
      <c r="W391" s="10">
        <v>0</v>
      </c>
      <c r="X391" s="10" t="s">
        <v>83</v>
      </c>
      <c r="Y391" s="10" t="str">
        <f t="shared" si="41"/>
        <v>Non-structured/Vanilla</v>
      </c>
      <c r="Z391" s="10"/>
      <c r="AA391" s="10" t="str">
        <f>IF('Intragroup liabilities'!Q385="GF2","Grandfathered T2",IF('Intragroup liabilities'!Q385="CET1","CET1","No"))</f>
        <v>No</v>
      </c>
      <c r="AB391" s="10">
        <f>IF('Intragroup liabilities'!R385="",0,'Intragroup liabilities'!R385)</f>
        <v>0</v>
      </c>
      <c r="AC391"/>
    </row>
    <row r="392" spans="3:29" ht="35.25" thickBot="1" x14ac:dyDescent="0.5">
      <c r="C392" s="17">
        <f t="shared" si="36"/>
        <v>999</v>
      </c>
      <c r="D392" s="18">
        <f t="shared" si="42"/>
        <v>385</v>
      </c>
      <c r="E392" s="10" t="str">
        <f>IF(AND(I392="SANTANDER TOTTA, SGPS, SA",'Intragroup liabilities'!F386="P_22"),"r0531 - o/w (part of) subordinated liabilities recognised as own funds",IF(AND(I392="Totta Seguros - Comp. Seg. Vida, SA.",'Intragroup liabilities'!F386="P_22"),"r0350 - Structured notes",IF(AND(AA392&lt;&gt;"No",'Intragroup liabilities'!F386="P_23"),"r0531 - o/w (part of) subordinated liabilities recognised as own funds",IF(AND(AA392="No",'Intragroup liabilities'!F386="P_23"),"r0120 - Secured liabilities - collateralized part (BRRD art. 44/2/b)",IF('Intragroup liabilities'!F386="C_31","r0511 - o/w capital instruments/share capital",IF('Intragroup liabilities'!F386="C_32","r0511 - o/w capital instruments/share capital",IF('Intragroup liabilities'!F386="C_33","r0512 - o/w instruments ranking pari passu with ordinary shares",IF(OR(ISNUMBER(SEARCH("ATLANTES",I392)),ISNUMBER(SEARCH("AZOR",I392)),ISNUMBER(SEARCH("HIPOTOTTA",I392)))=TRUE,"r0120 - Secured liabilities - collateralized part (BRRD art. 44/2/b)",IF(OR('Intragroup liabilities'!F386="P_27.1",'Intragroup liabilities'!F386="P_27.2",'Intragroup liabilities'!F386="P_24"),"r0390 - Non-financial liabilities",IF('Intragroup liabilities'!F386="P_30.1","r0170 - Employee liabilities (BRRD art. 44/2/g/i)",IF('Intragroup liabilities'!F386="P_30.3","r0390 - Non-financial liabilities",IF('Intragroup liabilities'!F386="C_36","r0511 - o/w capital instruments/share capital",IF(AND('Intragroup liabilities'!F386="P_20",IFERROR(VLOOKUP('Intragroup liabilities'!I386,'Auxiliar 210'!$B$18:$B$20,1,FALSE),0)&lt;&gt;0),"r0210 - Liabilities towards other entities of the resolution group (BRRD art. 44/2/h)",IF(AND('Intragroup liabilities'!F386="P_21",IFERROR(VLOOKUP('Intragroup liabilities'!I386,'Auxiliar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2" s="10" t="s">
        <v>153</v>
      </c>
      <c r="G392" s="10" t="str">
        <f t="shared" si="37"/>
        <v>Rank 20 - Ranking in insolvency (master scale)</v>
      </c>
      <c r="H392" s="10" t="s">
        <v>166</v>
      </c>
      <c r="I392" s="10" t="s">
        <v>30</v>
      </c>
      <c r="J392" s="10" t="s">
        <v>164</v>
      </c>
      <c r="K392" s="10" t="s">
        <v>155</v>
      </c>
      <c r="L392" s="10" t="str">
        <f t="shared" si="38"/>
        <v>Sister</v>
      </c>
      <c r="M392" s="10" t="str">
        <f>IF(OR('Intragroup liabilities'!W386="x",'Intragroup liabilities'!W386="E"),"true","false")</f>
        <v>true</v>
      </c>
      <c r="N392" s="10" t="s">
        <v>470</v>
      </c>
      <c r="O392" s="10" t="s">
        <v>471</v>
      </c>
      <c r="P392" s="11">
        <v>1788096.11</v>
      </c>
      <c r="Q392" s="11">
        <f>IF('Intragroup liabilities'!E386="",0,'Intragroup liabilities'!E386)</f>
        <v>2613.1999999999998</v>
      </c>
      <c r="R392" s="10" t="str">
        <f>+IF('Intragroup liabilities'!C386="EURO","Euro",IF('Intragroup liabilities'!C386="LIBRA INGLESA"," US Dollar",""))</f>
        <v>Euro</v>
      </c>
      <c r="S392" s="10" t="str">
        <f>IF(OR('Intragroup liabilities'!F386="P_20",'Intragroup liabilities'!F386="P_21"),'Intragroup liabilities'!M386,CONCATENATE(RIGHT('Intragroup liabilities'!T386,4),"-",LEFT(RIGHT('Intragroup liabilities'!T386,7),2),"-",LEFT('Intragroup liabilities'!T386,2)))</f>
        <v>--</v>
      </c>
      <c r="T392" s="20" t="str">
        <f t="shared" si="39"/>
        <v/>
      </c>
      <c r="U392" s="20" t="str">
        <f>IF(OR('Intragroup liabilities'!F386="P_20",'Intragroup liabilities'!F386="P_21"),'T 03.01'!T392,CONCATENATE(RIGHT('Intragroup liabilities'!U386,4),"-",LEFT(RIGHT('Intragroup liabilities'!U386,7),2),"-",LEFT('Intragroup liabilities'!U386,2)))</f>
        <v>--</v>
      </c>
      <c r="V392" s="10" t="str">
        <f t="shared" si="40"/>
        <v>Secured</v>
      </c>
      <c r="W392" s="10">
        <v>0</v>
      </c>
      <c r="X392" s="10" t="s">
        <v>83</v>
      </c>
      <c r="Y392" s="10" t="str">
        <f t="shared" si="41"/>
        <v>Non-structured/Vanilla</v>
      </c>
      <c r="Z392" s="10"/>
      <c r="AA392" s="10" t="str">
        <f>IF('Intragroup liabilities'!Q386="GF2","Grandfathered T2",IF('Intragroup liabilities'!Q386="CET1","CET1","No"))</f>
        <v>No</v>
      </c>
      <c r="AB392" s="10">
        <f>IF('Intragroup liabilities'!R386="",0,'Intragroup liabilities'!R386)</f>
        <v>0</v>
      </c>
      <c r="AC392"/>
    </row>
    <row r="393" spans="3:29" ht="35.25" thickBot="1" x14ac:dyDescent="0.5">
      <c r="C393" s="17">
        <f t="shared" ref="C393:C456" si="43">+IF(E393="","",999)</f>
        <v>999</v>
      </c>
      <c r="D393" s="18">
        <f t="shared" si="42"/>
        <v>386</v>
      </c>
      <c r="E393" s="10" t="str">
        <f>IF(AND(I393="SANTANDER TOTTA, SGPS, SA",'Intragroup liabilities'!F387="P_22"),"r0531 - o/w (part of) subordinated liabilities recognised as own funds",IF(AND(I393="Totta Seguros - Comp. Seg. Vida, SA.",'Intragroup liabilities'!F387="P_22"),"r0350 - Structured notes",IF(AND(AA393&lt;&gt;"No",'Intragroup liabilities'!F387="P_23"),"r0531 - o/w (part of) subordinated liabilities recognised as own funds",IF(AND(AA393="No",'Intragroup liabilities'!F387="P_23"),"r0120 - Secured liabilities - collateralized part (BRRD art. 44/2/b)",IF('Intragroup liabilities'!F387="C_31","r0511 - o/w capital instruments/share capital",IF('Intragroup liabilities'!F387="C_32","r0511 - o/w capital instruments/share capital",IF('Intragroup liabilities'!F387="C_33","r0512 - o/w instruments ranking pari passu with ordinary shares",IF(OR(ISNUMBER(SEARCH("ATLANTES",I393)),ISNUMBER(SEARCH("AZOR",I393)),ISNUMBER(SEARCH("HIPOTOTTA",I393)))=TRUE,"r0120 - Secured liabilities - collateralized part (BRRD art. 44/2/b)",IF(OR('Intragroup liabilities'!F387="P_27.1",'Intragroup liabilities'!F387="P_27.2",'Intragroup liabilities'!F387="P_24"),"r0390 - Non-financial liabilities",IF('Intragroup liabilities'!F387="P_30.1","r0170 - Employee liabilities (BRRD art. 44/2/g/i)",IF('Intragroup liabilities'!F387="P_30.3","r0390 - Non-financial liabilities",IF('Intragroup liabilities'!F387="C_36","r0511 - o/w capital instruments/share capital",IF(AND('Intragroup liabilities'!F387="P_20",IFERROR(VLOOKUP('Intragroup liabilities'!I387,'Auxiliar 210'!$B$18:$B$20,1,FALSE),0)&lt;&gt;0),"r0210 - Liabilities towards other entities of the resolution group (BRRD art. 44/2/h)",IF(AND('Intragroup liabilities'!F387="P_21",IFERROR(VLOOKUP('Intragroup liabilities'!I387,'Auxiliar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3" s="10" t="s">
        <v>153</v>
      </c>
      <c r="G393" s="10" t="str">
        <f t="shared" ref="G393:G456" si="44">IF(E393="r0110 - Covered deposits (BRRD art. 44/2/a)","Rank 14 - Ranking in insolvency (master scale)",IF(E393="r0120 - Secured liabilities - collateralized part (BRRD art. 44/2/b)","Rank 20 - Ranking in insolvency (master scale)",IF(E393="r0320 - Deposits, not covered and not preferential","Rank 12 - Ranking in insolvency (master scale)",IF(E393="r0370 - Subordinated liabilities (not recognised as own funds)","Rank 4 - Ranking in insolvency (master scale)",IF(OR(E393="r0511 - o/w capital instruments/share capital",E393="r0512 - o/w instruments ranking pari passu with ordinary shares"),"Rank 1 - Ranking in insolvency (master scale)",IF(E393="r0531 - o/w (part of) subordinated liabilities recognised as own funds","Rank 3 - Ranking in insolvency (master scale)",IF(E393="r0350 - Structured notes","Rank 9 - Ranking in insolvency (master scale)",IF(E393="r0390 - Non-financial liabilities","Rank 9 - Ranking in insolvency (master scale)",""))))))))</f>
        <v>Rank 20 - Ranking in insolvency (master scale)</v>
      </c>
      <c r="H393" s="10" t="s">
        <v>286</v>
      </c>
      <c r="I393" s="10" t="s">
        <v>73</v>
      </c>
      <c r="J393" s="10" t="s">
        <v>167</v>
      </c>
      <c r="K393" s="10" t="s">
        <v>155</v>
      </c>
      <c r="L393" s="10" t="str">
        <f t="shared" ref="L393:L456" si="45">IF(OR(I393="SANTANDER TOTTA, SGPS, SA",I393="BANCO SANTANDER TOTTA SA"),"Parent","Sister")</f>
        <v>Sister</v>
      </c>
      <c r="M393" s="10" t="str">
        <f>IF(OR('Intragroup liabilities'!W387="x",'Intragroup liabilities'!W387="E"),"true","false")</f>
        <v>true</v>
      </c>
      <c r="N393" s="10" t="s">
        <v>470</v>
      </c>
      <c r="O393" s="10" t="s">
        <v>471</v>
      </c>
      <c r="P393" s="11">
        <v>43087.29</v>
      </c>
      <c r="Q393" s="11">
        <f>IF('Intragroup liabilities'!E387="",0,'Intragroup liabilities'!E387)</f>
        <v>49.5</v>
      </c>
      <c r="R393" s="10" t="str">
        <f>+IF('Intragroup liabilities'!C387="EURO","Euro",IF('Intragroup liabilities'!C387="LIBRA INGLESA"," US Dollar",""))</f>
        <v>Euro</v>
      </c>
      <c r="S393" s="10" t="str">
        <f>IF(OR('Intragroup liabilities'!F387="P_20",'Intragroup liabilities'!F387="P_21"),'Intragroup liabilities'!M387,CONCATENATE(RIGHT('Intragroup liabilities'!T387,4),"-",LEFT(RIGHT('Intragroup liabilities'!T387,7),2),"-",LEFT('Intragroup liabilities'!T387,2)))</f>
        <v>--</v>
      </c>
      <c r="T393" s="20" t="str">
        <f t="shared" ref="T393:T456" si="46">IFERROR(IF(OR(E393="r0110 - Covered deposits (BRRD art. 44/2/a)",E393="r0120 - Secured liabilities - collateralized part (BRRD art. 44/2/b)",E393="r0320 - Deposits, not covered and not preferential"),WORKDAY(S393,1,"1/1/2021"),S393),"")</f>
        <v/>
      </c>
      <c r="U393" s="20" t="str">
        <f>IF(OR('Intragroup liabilities'!F387="P_20",'Intragroup liabilities'!F387="P_21"),'T 03.01'!T393,CONCATENATE(RIGHT('Intragroup liabilities'!U387,4),"-",LEFT(RIGHT('Intragroup liabilities'!U387,7),2),"-",LEFT('Intragroup liabilities'!U387,2)))</f>
        <v>--</v>
      </c>
      <c r="V393" s="10" t="str">
        <f t="shared" ref="V393:V456" si="47">IF(E393="r0120 - Secured liabilities - collateralized part (BRRD art. 44/2/b)","Secured","Unsecured")</f>
        <v>Secured</v>
      </c>
      <c r="W393" s="10">
        <v>0</v>
      </c>
      <c r="X393" s="10" t="s">
        <v>83</v>
      </c>
      <c r="Y393" s="10" t="str">
        <f t="shared" ref="Y393:Y456" si="48">IFERROR(IF(OR(E393="r0110 - Covered deposits (BRRD art. 44/2/a)",E393="r0120 - Secured liabilities - collateralized part (BRRD art. 44/2/b)",E393="r0320 - Deposits, not covered and not preferential"),"Non-structured/Vanilla","Structured"),"")</f>
        <v>Non-structured/Vanilla</v>
      </c>
      <c r="Z393" s="10"/>
      <c r="AA393" s="10" t="str">
        <f>IF('Intragroup liabilities'!Q387="GF2","Grandfathered T2",IF('Intragroup liabilities'!Q387="CET1","CET1","No"))</f>
        <v>No</v>
      </c>
      <c r="AB393" s="10">
        <f>IF('Intragroup liabilities'!R387="",0,'Intragroup liabilities'!R387)</f>
        <v>0</v>
      </c>
      <c r="AC393"/>
    </row>
    <row r="394" spans="3:29" ht="35.25" thickBot="1" x14ac:dyDescent="0.5">
      <c r="C394" s="17">
        <f t="shared" si="43"/>
        <v>999</v>
      </c>
      <c r="D394" s="18">
        <f t="shared" ref="D394:D457" si="49">IF(E394="","",D393+1)</f>
        <v>387</v>
      </c>
      <c r="E394" s="10" t="str">
        <f>IF(AND(I394="SANTANDER TOTTA, SGPS, SA",'Intragroup liabilities'!F388="P_22"),"r0531 - o/w (part of) subordinated liabilities recognised as own funds",IF(AND(I394="Totta Seguros - Comp. Seg. Vida, SA.",'Intragroup liabilities'!F388="P_22"),"r0350 - Structured notes",IF(AND(AA394&lt;&gt;"No",'Intragroup liabilities'!F388="P_23"),"r0531 - o/w (part of) subordinated liabilities recognised as own funds",IF(AND(AA394="No",'Intragroup liabilities'!F388="P_23"),"r0120 - Secured liabilities - collateralized part (BRRD art. 44/2/b)",IF('Intragroup liabilities'!F388="C_31","r0511 - o/w capital instruments/share capital",IF('Intragroup liabilities'!F388="C_32","r0511 - o/w capital instruments/share capital",IF('Intragroup liabilities'!F388="C_33","r0512 - o/w instruments ranking pari passu with ordinary shares",IF(OR(ISNUMBER(SEARCH("ATLANTES",I394)),ISNUMBER(SEARCH("AZOR",I394)),ISNUMBER(SEARCH("HIPOTOTTA",I394)))=TRUE,"r0120 - Secured liabilities - collateralized part (BRRD art. 44/2/b)",IF(OR('Intragroup liabilities'!F388="P_27.1",'Intragroup liabilities'!F388="P_27.2",'Intragroup liabilities'!F388="P_24"),"r0390 - Non-financial liabilities",IF('Intragroup liabilities'!F388="P_30.1","r0170 - Employee liabilities (BRRD art. 44/2/g/i)",IF('Intragroup liabilities'!F388="P_30.3","r0390 - Non-financial liabilities",IF('Intragroup liabilities'!F388="C_36","r0511 - o/w capital instruments/share capital",IF(AND('Intragroup liabilities'!F388="P_20",IFERROR(VLOOKUP('Intragroup liabilities'!I388,'Auxiliar 210'!$B$18:$B$20,1,FALSE),0)&lt;&gt;0),"r0210 - Liabilities towards other entities of the resolution group (BRRD art. 44/2/h)",IF(AND('Intragroup liabilities'!F388="P_21",IFERROR(VLOOKUP('Intragroup liabilities'!I388,'Auxiliar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4" s="10" t="s">
        <v>153</v>
      </c>
      <c r="G394" s="10" t="str">
        <f t="shared" si="44"/>
        <v>Rank 20 - Ranking in insolvency (master scale)</v>
      </c>
      <c r="H394" s="10" t="s">
        <v>1436</v>
      </c>
      <c r="I394" s="10" t="s">
        <v>73</v>
      </c>
      <c r="J394" s="10" t="s">
        <v>167</v>
      </c>
      <c r="K394" s="10" t="s">
        <v>155</v>
      </c>
      <c r="L394" s="10" t="str">
        <f t="shared" si="45"/>
        <v>Sister</v>
      </c>
      <c r="M394" s="10" t="str">
        <f>IF(OR('Intragroup liabilities'!W388="x",'Intragroup liabilities'!W388="E"),"true","false")</f>
        <v>true</v>
      </c>
      <c r="N394" s="10" t="s">
        <v>470</v>
      </c>
      <c r="O394" s="10" t="s">
        <v>471</v>
      </c>
      <c r="P394" s="11">
        <v>3.07</v>
      </c>
      <c r="Q394" s="11">
        <f>IF('Intragroup liabilities'!E388="",0,'Intragroup liabilities'!E388)</f>
        <v>0</v>
      </c>
      <c r="R394" s="10" t="str">
        <f>+IF('Intragroup liabilities'!C388="EURO","Euro",IF('Intragroup liabilities'!C388="LIBRA INGLESA"," US Dollar",""))</f>
        <v>Euro</v>
      </c>
      <c r="S394" s="10" t="str">
        <f>IF(OR('Intragroup liabilities'!F388="P_20",'Intragroup liabilities'!F388="P_21"),'Intragroup liabilities'!M388,CONCATENATE(RIGHT('Intragroup liabilities'!T388,4),"-",LEFT(RIGHT('Intragroup liabilities'!T388,7),2),"-",LEFT('Intragroup liabilities'!T388,2)))</f>
        <v>--</v>
      </c>
      <c r="T394" s="20" t="str">
        <f t="shared" si="46"/>
        <v/>
      </c>
      <c r="U394" s="20" t="str">
        <f>IF(OR('Intragroup liabilities'!F388="P_20",'Intragroup liabilities'!F388="P_21"),'T 03.01'!T394,CONCATENATE(RIGHT('Intragroup liabilities'!U388,4),"-",LEFT(RIGHT('Intragroup liabilities'!U388,7),2),"-",LEFT('Intragroup liabilities'!U388,2)))</f>
        <v>--</v>
      </c>
      <c r="V394" s="10" t="str">
        <f t="shared" si="47"/>
        <v>Secured</v>
      </c>
      <c r="W394" s="10">
        <v>0</v>
      </c>
      <c r="X394" s="10" t="s">
        <v>83</v>
      </c>
      <c r="Y394" s="10" t="str">
        <f t="shared" si="48"/>
        <v>Non-structured/Vanilla</v>
      </c>
      <c r="Z394" s="10"/>
      <c r="AA394" s="10" t="str">
        <f>IF('Intragroup liabilities'!Q388="GF2","Grandfathered T2",IF('Intragroup liabilities'!Q388="CET1","CET1","No"))</f>
        <v>No</v>
      </c>
      <c r="AB394" s="10">
        <f>IF('Intragroup liabilities'!R388="",0,'Intragroup liabilities'!R388)</f>
        <v>0</v>
      </c>
      <c r="AC394"/>
    </row>
    <row r="395" spans="3:29" ht="35.25" thickBot="1" x14ac:dyDescent="0.5">
      <c r="C395" s="17">
        <f t="shared" si="43"/>
        <v>999</v>
      </c>
      <c r="D395" s="18">
        <f t="shared" si="49"/>
        <v>388</v>
      </c>
      <c r="E395" s="10" t="str">
        <f>IF(AND(I395="SANTANDER TOTTA, SGPS, SA",'Intragroup liabilities'!F389="P_22"),"r0531 - o/w (part of) subordinated liabilities recognised as own funds",IF(AND(I395="Totta Seguros - Comp. Seg. Vida, SA.",'Intragroup liabilities'!F389="P_22"),"r0350 - Structured notes",IF(AND(AA395&lt;&gt;"No",'Intragroup liabilities'!F389="P_23"),"r0531 - o/w (part of) subordinated liabilities recognised as own funds",IF(AND(AA395="No",'Intragroup liabilities'!F389="P_23"),"r0120 - Secured liabilities - collateralized part (BRRD art. 44/2/b)",IF('Intragroup liabilities'!F389="C_31","r0511 - o/w capital instruments/share capital",IF('Intragroup liabilities'!F389="C_32","r0511 - o/w capital instruments/share capital",IF('Intragroup liabilities'!F389="C_33","r0512 - o/w instruments ranking pari passu with ordinary shares",IF(OR(ISNUMBER(SEARCH("ATLANTES",I395)),ISNUMBER(SEARCH("AZOR",I395)),ISNUMBER(SEARCH("HIPOTOTTA",I395)))=TRUE,"r0120 - Secured liabilities - collateralized part (BRRD art. 44/2/b)",IF(OR('Intragroup liabilities'!F389="P_27.1",'Intragroup liabilities'!F389="P_27.2",'Intragroup liabilities'!F389="P_24"),"r0390 - Non-financial liabilities",IF('Intragroup liabilities'!F389="P_30.1","r0170 - Employee liabilities (BRRD art. 44/2/g/i)",IF('Intragroup liabilities'!F389="P_30.3","r0390 - Non-financial liabilities",IF('Intragroup liabilities'!F389="C_36","r0511 - o/w capital instruments/share capital",IF(AND('Intragroup liabilities'!F389="P_20",IFERROR(VLOOKUP('Intragroup liabilities'!I389,'Auxiliar 210'!$B$18:$B$20,1,FALSE),0)&lt;&gt;0),"r0210 - Liabilities towards other entities of the resolution group (BRRD art. 44/2/h)",IF(AND('Intragroup liabilities'!F389="P_21",IFERROR(VLOOKUP('Intragroup liabilities'!I389,'Auxiliar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5" s="10" t="s">
        <v>153</v>
      </c>
      <c r="G395" s="10" t="str">
        <f t="shared" si="44"/>
        <v>Rank 20 - Ranking in insolvency (master scale)</v>
      </c>
      <c r="H395" s="10" t="s">
        <v>1552</v>
      </c>
      <c r="I395" s="10" t="s">
        <v>30</v>
      </c>
      <c r="J395" s="10" t="s">
        <v>164</v>
      </c>
      <c r="K395" s="10" t="s">
        <v>155</v>
      </c>
      <c r="L395" s="10" t="str">
        <f t="shared" si="45"/>
        <v>Sister</v>
      </c>
      <c r="M395" s="10" t="str">
        <f>IF(OR('Intragroup liabilities'!W389="x",'Intragroup liabilities'!W389="E"),"true","false")</f>
        <v>true</v>
      </c>
      <c r="N395" s="10" t="s">
        <v>470</v>
      </c>
      <c r="O395" s="10" t="s">
        <v>471</v>
      </c>
      <c r="P395" s="11">
        <v>0</v>
      </c>
      <c r="Q395" s="11">
        <f>IF('Intragroup liabilities'!E389="",0,'Intragroup liabilities'!E389)</f>
        <v>93.4</v>
      </c>
      <c r="R395" s="10" t="str">
        <f>+IF('Intragroup liabilities'!C389="EURO","Euro",IF('Intragroup liabilities'!C389="LIBRA INGLESA"," US Dollar",""))</f>
        <v>Euro</v>
      </c>
      <c r="S395" s="10" t="str">
        <f>IF(OR('Intragroup liabilities'!F389="P_20",'Intragroup liabilities'!F389="P_21"),'Intragroup liabilities'!M389,CONCATENATE(RIGHT('Intragroup liabilities'!T389,4),"-",LEFT(RIGHT('Intragroup liabilities'!T389,7),2),"-",LEFT('Intragroup liabilities'!T389,2)))</f>
        <v>--</v>
      </c>
      <c r="T395" s="20" t="str">
        <f t="shared" si="46"/>
        <v/>
      </c>
      <c r="U395" s="20" t="str">
        <f>IF(OR('Intragroup liabilities'!F389="P_20",'Intragroup liabilities'!F389="P_21"),'T 03.01'!T395,CONCATENATE(RIGHT('Intragroup liabilities'!U389,4),"-",LEFT(RIGHT('Intragroup liabilities'!U389,7),2),"-",LEFT('Intragroup liabilities'!U389,2)))</f>
        <v>--</v>
      </c>
      <c r="V395" s="10" t="str">
        <f t="shared" si="47"/>
        <v>Secured</v>
      </c>
      <c r="W395" s="10">
        <v>0</v>
      </c>
      <c r="X395" s="10" t="s">
        <v>83</v>
      </c>
      <c r="Y395" s="10" t="str">
        <f t="shared" si="48"/>
        <v>Non-structured/Vanilla</v>
      </c>
      <c r="Z395" s="10"/>
      <c r="AA395" s="10" t="str">
        <f>IF('Intragroup liabilities'!Q389="GF2","Grandfathered T2",IF('Intragroup liabilities'!Q389="CET1","CET1","No"))</f>
        <v>No</v>
      </c>
      <c r="AB395" s="10">
        <f>IF('Intragroup liabilities'!R389="",0,'Intragroup liabilities'!R389)</f>
        <v>0</v>
      </c>
      <c r="AC395"/>
    </row>
    <row r="396" spans="3:29" ht="35.25" thickBot="1" x14ac:dyDescent="0.5">
      <c r="C396" s="17">
        <f t="shared" si="43"/>
        <v>999</v>
      </c>
      <c r="D396" s="18">
        <f t="shared" si="49"/>
        <v>389</v>
      </c>
      <c r="E396" s="10" t="str">
        <f>IF(AND(I396="SANTANDER TOTTA, SGPS, SA",'Intragroup liabilities'!F390="P_22"),"r0531 - o/w (part of) subordinated liabilities recognised as own funds",IF(AND(I396="Totta Seguros - Comp. Seg. Vida, SA.",'Intragroup liabilities'!F390="P_22"),"r0350 - Structured notes",IF(AND(AA396&lt;&gt;"No",'Intragroup liabilities'!F390="P_23"),"r0531 - o/w (part of) subordinated liabilities recognised as own funds",IF(AND(AA396="No",'Intragroup liabilities'!F390="P_23"),"r0120 - Secured liabilities - collateralized part (BRRD art. 44/2/b)",IF('Intragroup liabilities'!F390="C_31","r0511 - o/w capital instruments/share capital",IF('Intragroup liabilities'!F390="C_32","r0511 - o/w capital instruments/share capital",IF('Intragroup liabilities'!F390="C_33","r0512 - o/w instruments ranking pari passu with ordinary shares",IF(OR(ISNUMBER(SEARCH("ATLANTES",I396)),ISNUMBER(SEARCH("AZOR",I396)),ISNUMBER(SEARCH("HIPOTOTTA",I396)))=TRUE,"r0120 - Secured liabilities - collateralized part (BRRD art. 44/2/b)",IF(OR('Intragroup liabilities'!F390="P_27.1",'Intragroup liabilities'!F390="P_27.2",'Intragroup liabilities'!F390="P_24"),"r0390 - Non-financial liabilities",IF('Intragroup liabilities'!F390="P_30.1","r0170 - Employee liabilities (BRRD art. 44/2/g/i)",IF('Intragroup liabilities'!F390="P_30.3","r0390 - Non-financial liabilities",IF('Intragroup liabilities'!F390="C_36","r0511 - o/w capital instruments/share capital",IF(AND('Intragroup liabilities'!F390="P_20",IFERROR(VLOOKUP('Intragroup liabilities'!I390,'Auxiliar 210'!$B$18:$B$20,1,FALSE),0)&lt;&gt;0),"r0210 - Liabilities towards other entities of the resolution group (BRRD art. 44/2/h)",IF(AND('Intragroup liabilities'!F390="P_21",IFERROR(VLOOKUP('Intragroup liabilities'!I390,'Auxiliar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6" s="10" t="s">
        <v>153</v>
      </c>
      <c r="G396" s="10" t="str">
        <f t="shared" si="44"/>
        <v>Rank 20 - Ranking in insolvency (master scale)</v>
      </c>
      <c r="H396" s="10" t="s">
        <v>371</v>
      </c>
      <c r="I396" s="10" t="s">
        <v>74</v>
      </c>
      <c r="J396" s="10" t="s">
        <v>170</v>
      </c>
      <c r="K396" s="10" t="s">
        <v>155</v>
      </c>
      <c r="L396" s="10" t="str">
        <f t="shared" si="45"/>
        <v>Sister</v>
      </c>
      <c r="M396" s="10" t="str">
        <f>IF(OR('Intragroup liabilities'!W390="x",'Intragroup liabilities'!W390="E"),"true","false")</f>
        <v>true</v>
      </c>
      <c r="N396" s="10" t="s">
        <v>470</v>
      </c>
      <c r="O396" s="10" t="s">
        <v>471</v>
      </c>
      <c r="P396" s="11">
        <v>10166.950000000001</v>
      </c>
      <c r="Q396" s="11">
        <f>IF('Intragroup liabilities'!E390="",0,'Intragroup liabilities'!E390)</f>
        <v>21.85</v>
      </c>
      <c r="R396" s="10" t="str">
        <f>+IF('Intragroup liabilities'!C390="EURO","Euro",IF('Intragroup liabilities'!C390="LIBRA INGLESA"," US Dollar",""))</f>
        <v>Euro</v>
      </c>
      <c r="S396" s="10" t="str">
        <f>IF(OR('Intragroup liabilities'!F390="P_20",'Intragroup liabilities'!F390="P_21"),'Intragroup liabilities'!M390,CONCATENATE(RIGHT('Intragroup liabilities'!T390,4),"-",LEFT(RIGHT('Intragroup liabilities'!T390,7),2),"-",LEFT('Intragroup liabilities'!T390,2)))</f>
        <v>--</v>
      </c>
      <c r="T396" s="20" t="str">
        <f t="shared" si="46"/>
        <v/>
      </c>
      <c r="U396" s="20" t="str">
        <f>IF(OR('Intragroup liabilities'!F390="P_20",'Intragroup liabilities'!F390="P_21"),'T 03.01'!T396,CONCATENATE(RIGHT('Intragroup liabilities'!U390,4),"-",LEFT(RIGHT('Intragroup liabilities'!U390,7),2),"-",LEFT('Intragroup liabilities'!U390,2)))</f>
        <v>--</v>
      </c>
      <c r="V396" s="10" t="str">
        <f t="shared" si="47"/>
        <v>Secured</v>
      </c>
      <c r="W396" s="10">
        <v>0</v>
      </c>
      <c r="X396" s="10" t="s">
        <v>83</v>
      </c>
      <c r="Y396" s="10" t="str">
        <f t="shared" si="48"/>
        <v>Non-structured/Vanilla</v>
      </c>
      <c r="Z396" s="10"/>
      <c r="AA396" s="10" t="str">
        <f>IF('Intragroup liabilities'!Q390="GF2","Grandfathered T2",IF('Intragroup liabilities'!Q390="CET1","CET1","No"))</f>
        <v>No</v>
      </c>
      <c r="AB396" s="10">
        <f>IF('Intragroup liabilities'!R390="",0,'Intragroup liabilities'!R390)</f>
        <v>0</v>
      </c>
      <c r="AC396"/>
    </row>
    <row r="397" spans="3:29" ht="35.25" thickBot="1" x14ac:dyDescent="0.5">
      <c r="C397" s="17">
        <f t="shared" si="43"/>
        <v>999</v>
      </c>
      <c r="D397" s="18">
        <f t="shared" si="49"/>
        <v>390</v>
      </c>
      <c r="E397" s="10" t="str">
        <f>IF(AND(I397="SANTANDER TOTTA, SGPS, SA",'Intragroup liabilities'!F391="P_22"),"r0531 - o/w (part of) subordinated liabilities recognised as own funds",IF(AND(I397="Totta Seguros - Comp. Seg. Vida, SA.",'Intragroup liabilities'!F391="P_22"),"r0350 - Structured notes",IF(AND(AA397&lt;&gt;"No",'Intragroup liabilities'!F391="P_23"),"r0531 - o/w (part of) subordinated liabilities recognised as own funds",IF(AND(AA397="No",'Intragroup liabilities'!F391="P_23"),"r0120 - Secured liabilities - collateralized part (BRRD art. 44/2/b)",IF('Intragroup liabilities'!F391="C_31","r0511 - o/w capital instruments/share capital",IF('Intragroup liabilities'!F391="C_32","r0511 - o/w capital instruments/share capital",IF('Intragroup liabilities'!F391="C_33","r0512 - o/w instruments ranking pari passu with ordinary shares",IF(OR(ISNUMBER(SEARCH("ATLANTES",I397)),ISNUMBER(SEARCH("AZOR",I397)),ISNUMBER(SEARCH("HIPOTOTTA",I397)))=TRUE,"r0120 - Secured liabilities - collateralized part (BRRD art. 44/2/b)",IF(OR('Intragroup liabilities'!F391="P_27.1",'Intragroup liabilities'!F391="P_27.2",'Intragroup liabilities'!F391="P_24"),"r0390 - Non-financial liabilities",IF('Intragroup liabilities'!F391="P_30.1","r0170 - Employee liabilities (BRRD art. 44/2/g/i)",IF('Intragroup liabilities'!F391="P_30.3","r0390 - Non-financial liabilities",IF('Intragroup liabilities'!F391="C_36","r0511 - o/w capital instruments/share capital",IF(AND('Intragroup liabilities'!F391="P_20",IFERROR(VLOOKUP('Intragroup liabilities'!I391,'Auxiliar 210'!$B$18:$B$20,1,FALSE),0)&lt;&gt;0),"r0210 - Liabilities towards other entities of the resolution group (BRRD art. 44/2/h)",IF(AND('Intragroup liabilities'!F391="P_21",IFERROR(VLOOKUP('Intragroup liabilities'!I391,'Auxiliar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7" s="10" t="s">
        <v>153</v>
      </c>
      <c r="G397" s="10" t="str">
        <f t="shared" si="44"/>
        <v>Rank 20 - Ranking in insolvency (master scale)</v>
      </c>
      <c r="H397" s="10" t="s">
        <v>299</v>
      </c>
      <c r="I397" s="10" t="s">
        <v>73</v>
      </c>
      <c r="J397" s="10" t="s">
        <v>167</v>
      </c>
      <c r="K397" s="10" t="s">
        <v>155</v>
      </c>
      <c r="L397" s="10" t="str">
        <f t="shared" si="45"/>
        <v>Sister</v>
      </c>
      <c r="M397" s="10" t="str">
        <f>IF(OR('Intragroup liabilities'!W391="x",'Intragroup liabilities'!W391="E"),"true","false")</f>
        <v>true</v>
      </c>
      <c r="N397" s="10" t="s">
        <v>470</v>
      </c>
      <c r="O397" s="10" t="s">
        <v>471</v>
      </c>
      <c r="P397" s="11">
        <v>49329.61</v>
      </c>
      <c r="Q397" s="11">
        <f>IF('Intragroup liabilities'!E391="",0,'Intragroup liabilities'!E391)</f>
        <v>108.81</v>
      </c>
      <c r="R397" s="10" t="str">
        <f>+IF('Intragroup liabilities'!C391="EURO","Euro",IF('Intragroup liabilities'!C391="LIBRA INGLESA"," US Dollar",""))</f>
        <v>Euro</v>
      </c>
      <c r="S397" s="10" t="str">
        <f>IF(OR('Intragroup liabilities'!F391="P_20",'Intragroup liabilities'!F391="P_21"),'Intragroup liabilities'!M391,CONCATENATE(RIGHT('Intragroup liabilities'!T391,4),"-",LEFT(RIGHT('Intragroup liabilities'!T391,7),2),"-",LEFT('Intragroup liabilities'!T391,2)))</f>
        <v>--</v>
      </c>
      <c r="T397" s="20" t="str">
        <f t="shared" si="46"/>
        <v/>
      </c>
      <c r="U397" s="20" t="str">
        <f>IF(OR('Intragroup liabilities'!F391="P_20",'Intragroup liabilities'!F391="P_21"),'T 03.01'!T397,CONCATENATE(RIGHT('Intragroup liabilities'!U391,4),"-",LEFT(RIGHT('Intragroup liabilities'!U391,7),2),"-",LEFT('Intragroup liabilities'!U391,2)))</f>
        <v>--</v>
      </c>
      <c r="V397" s="10" t="str">
        <f t="shared" si="47"/>
        <v>Secured</v>
      </c>
      <c r="W397" s="10">
        <v>0</v>
      </c>
      <c r="X397" s="10" t="s">
        <v>83</v>
      </c>
      <c r="Y397" s="10" t="str">
        <f t="shared" si="48"/>
        <v>Non-structured/Vanilla</v>
      </c>
      <c r="Z397" s="10"/>
      <c r="AA397" s="10" t="str">
        <f>IF('Intragroup liabilities'!Q391="GF2","Grandfathered T2",IF('Intragroup liabilities'!Q391="CET1","CET1","No"))</f>
        <v>No</v>
      </c>
      <c r="AB397" s="10">
        <f>IF('Intragroup liabilities'!R391="",0,'Intragroup liabilities'!R391)</f>
        <v>0</v>
      </c>
      <c r="AC397"/>
    </row>
    <row r="398" spans="3:29" ht="35.25" thickBot="1" x14ac:dyDescent="0.5">
      <c r="C398" s="17">
        <f t="shared" si="43"/>
        <v>999</v>
      </c>
      <c r="D398" s="18">
        <f t="shared" si="49"/>
        <v>391</v>
      </c>
      <c r="E398" s="10" t="str">
        <f>IF(AND(I398="SANTANDER TOTTA, SGPS, SA",'Intragroup liabilities'!F392="P_22"),"r0531 - o/w (part of) subordinated liabilities recognised as own funds",IF(AND(I398="Totta Seguros - Comp. Seg. Vida, SA.",'Intragroup liabilities'!F392="P_22"),"r0350 - Structured notes",IF(AND(AA398&lt;&gt;"No",'Intragroup liabilities'!F392="P_23"),"r0531 - o/w (part of) subordinated liabilities recognised as own funds",IF(AND(AA398="No",'Intragroup liabilities'!F392="P_23"),"r0120 - Secured liabilities - collateralized part (BRRD art. 44/2/b)",IF('Intragroup liabilities'!F392="C_31","r0511 - o/w capital instruments/share capital",IF('Intragroup liabilities'!F392="C_32","r0511 - o/w capital instruments/share capital",IF('Intragroup liabilities'!F392="C_33","r0512 - o/w instruments ranking pari passu with ordinary shares",IF(OR(ISNUMBER(SEARCH("ATLANTES",I398)),ISNUMBER(SEARCH("AZOR",I398)),ISNUMBER(SEARCH("HIPOTOTTA",I398)))=TRUE,"r0120 - Secured liabilities - collateralized part (BRRD art. 44/2/b)",IF(OR('Intragroup liabilities'!F392="P_27.1",'Intragroup liabilities'!F392="P_27.2",'Intragroup liabilities'!F392="P_24"),"r0390 - Non-financial liabilities",IF('Intragroup liabilities'!F392="P_30.1","r0170 - Employee liabilities (BRRD art. 44/2/g/i)",IF('Intragroup liabilities'!F392="P_30.3","r0390 - Non-financial liabilities",IF('Intragroup liabilities'!F392="C_36","r0511 - o/w capital instruments/share capital",IF(AND('Intragroup liabilities'!F392="P_20",IFERROR(VLOOKUP('Intragroup liabilities'!I392,'Auxiliar 210'!$B$18:$B$20,1,FALSE),0)&lt;&gt;0),"r0210 - Liabilities towards other entities of the resolution group (BRRD art. 44/2/h)",IF(AND('Intragroup liabilities'!F392="P_21",IFERROR(VLOOKUP('Intragroup liabilities'!I392,'Auxiliar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8" s="10" t="s">
        <v>153</v>
      </c>
      <c r="G398" s="10" t="str">
        <f t="shared" si="44"/>
        <v>Rank 20 - Ranking in insolvency (master scale)</v>
      </c>
      <c r="H398" s="10" t="s">
        <v>1553</v>
      </c>
      <c r="I398" s="10" t="s">
        <v>30</v>
      </c>
      <c r="J398" s="10" t="s">
        <v>164</v>
      </c>
      <c r="K398" s="10" t="s">
        <v>155</v>
      </c>
      <c r="L398" s="10" t="str">
        <f t="shared" si="45"/>
        <v>Sister</v>
      </c>
      <c r="M398" s="10" t="str">
        <f>IF(OR('Intragroup liabilities'!W392="x",'Intragroup liabilities'!W392="E"),"true","false")</f>
        <v>true</v>
      </c>
      <c r="N398" s="10" t="s">
        <v>470</v>
      </c>
      <c r="O398" s="10" t="s">
        <v>471</v>
      </c>
      <c r="P398" s="11">
        <v>0</v>
      </c>
      <c r="Q398" s="11">
        <f>IF('Intragroup liabilities'!E392="",0,'Intragroup liabilities'!E392)</f>
        <v>1.19</v>
      </c>
      <c r="R398" s="10" t="str">
        <f>+IF('Intragroup liabilities'!C392="EURO","Euro",IF('Intragroup liabilities'!C392="LIBRA INGLESA"," US Dollar",""))</f>
        <v>Euro</v>
      </c>
      <c r="S398" s="10" t="str">
        <f>IF(OR('Intragroup liabilities'!F392="P_20",'Intragroup liabilities'!F392="P_21"),'Intragroup liabilities'!M392,CONCATENATE(RIGHT('Intragroup liabilities'!T392,4),"-",LEFT(RIGHT('Intragroup liabilities'!T392,7),2),"-",LEFT('Intragroup liabilities'!T392,2)))</f>
        <v>--</v>
      </c>
      <c r="T398" s="20" t="str">
        <f t="shared" si="46"/>
        <v/>
      </c>
      <c r="U398" s="20" t="str">
        <f>IF(OR('Intragroup liabilities'!F392="P_20",'Intragroup liabilities'!F392="P_21"),'T 03.01'!T398,CONCATENATE(RIGHT('Intragroup liabilities'!U392,4),"-",LEFT(RIGHT('Intragroup liabilities'!U392,7),2),"-",LEFT('Intragroup liabilities'!U392,2)))</f>
        <v>--</v>
      </c>
      <c r="V398" s="10" t="str">
        <f t="shared" si="47"/>
        <v>Secured</v>
      </c>
      <c r="W398" s="10">
        <v>0</v>
      </c>
      <c r="X398" s="10" t="s">
        <v>83</v>
      </c>
      <c r="Y398" s="10" t="str">
        <f t="shared" si="48"/>
        <v>Non-structured/Vanilla</v>
      </c>
      <c r="Z398" s="10"/>
      <c r="AA398" s="10" t="str">
        <f>IF('Intragroup liabilities'!Q392="GF2","Grandfathered T2",IF('Intragroup liabilities'!Q392="CET1","CET1","No"))</f>
        <v>No</v>
      </c>
      <c r="AB398" s="10">
        <f>IF('Intragroup liabilities'!R392="",0,'Intragroup liabilities'!R392)</f>
        <v>0</v>
      </c>
      <c r="AC398"/>
    </row>
    <row r="399" spans="3:29" ht="35.25" thickBot="1" x14ac:dyDescent="0.5">
      <c r="C399" s="17">
        <f t="shared" si="43"/>
        <v>999</v>
      </c>
      <c r="D399" s="18">
        <f t="shared" si="49"/>
        <v>392</v>
      </c>
      <c r="E399" s="10" t="str">
        <f>IF(AND(I399="SANTANDER TOTTA, SGPS, SA",'Intragroup liabilities'!F393="P_22"),"r0531 - o/w (part of) subordinated liabilities recognised as own funds",IF(AND(I399="Totta Seguros - Comp. Seg. Vida, SA.",'Intragroup liabilities'!F393="P_22"),"r0350 - Structured notes",IF(AND(AA399&lt;&gt;"No",'Intragroup liabilities'!F393="P_23"),"r0531 - o/w (part of) subordinated liabilities recognised as own funds",IF(AND(AA399="No",'Intragroup liabilities'!F393="P_23"),"r0120 - Secured liabilities - collateralized part (BRRD art. 44/2/b)",IF('Intragroup liabilities'!F393="C_31","r0511 - o/w capital instruments/share capital",IF('Intragroup liabilities'!F393="C_32","r0511 - o/w capital instruments/share capital",IF('Intragroup liabilities'!F393="C_33","r0512 - o/w instruments ranking pari passu with ordinary shares",IF(OR(ISNUMBER(SEARCH("ATLANTES",I399)),ISNUMBER(SEARCH("AZOR",I399)),ISNUMBER(SEARCH("HIPOTOTTA",I399)))=TRUE,"r0120 - Secured liabilities - collateralized part (BRRD art. 44/2/b)",IF(OR('Intragroup liabilities'!F393="P_27.1",'Intragroup liabilities'!F393="P_27.2",'Intragroup liabilities'!F393="P_24"),"r0390 - Non-financial liabilities",IF('Intragroup liabilities'!F393="P_30.1","r0170 - Employee liabilities (BRRD art. 44/2/g/i)",IF('Intragroup liabilities'!F393="P_30.3","r0390 - Non-financial liabilities",IF('Intragroup liabilities'!F393="C_36","r0511 - o/w capital instruments/share capital",IF(AND('Intragroup liabilities'!F393="P_20",IFERROR(VLOOKUP('Intragroup liabilities'!I393,'Auxiliar 210'!$B$18:$B$20,1,FALSE),0)&lt;&gt;0),"r0210 - Liabilities towards other entities of the resolution group (BRRD art. 44/2/h)",IF(AND('Intragroup liabilities'!F393="P_21",IFERROR(VLOOKUP('Intragroup liabilities'!I393,'Auxiliar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399" s="10" t="s">
        <v>153</v>
      </c>
      <c r="G399" s="10" t="str">
        <f t="shared" si="44"/>
        <v>Rank 20 - Ranking in insolvency (master scale)</v>
      </c>
      <c r="H399" s="10" t="s">
        <v>1443</v>
      </c>
      <c r="I399" s="10" t="s">
        <v>30</v>
      </c>
      <c r="J399" s="10" t="s">
        <v>164</v>
      </c>
      <c r="K399" s="10" t="s">
        <v>155</v>
      </c>
      <c r="L399" s="10" t="str">
        <f t="shared" si="45"/>
        <v>Sister</v>
      </c>
      <c r="M399" s="10" t="str">
        <f>IF(OR('Intragroup liabilities'!W393="x",'Intragroup liabilities'!W393="E"),"true","false")</f>
        <v>true</v>
      </c>
      <c r="N399" s="10" t="s">
        <v>470</v>
      </c>
      <c r="O399" s="10" t="s">
        <v>471</v>
      </c>
      <c r="P399" s="11">
        <v>59.7</v>
      </c>
      <c r="Q399" s="11">
        <f>IF('Intragroup liabilities'!E393="",0,'Intragroup liabilities'!E393)</f>
        <v>0</v>
      </c>
      <c r="R399" s="10" t="str">
        <f>+IF('Intragroup liabilities'!C393="EURO","Euro",IF('Intragroup liabilities'!C393="LIBRA INGLESA"," US Dollar",""))</f>
        <v>Euro</v>
      </c>
      <c r="S399" s="10" t="str">
        <f>IF(OR('Intragroup liabilities'!F393="P_20",'Intragroup liabilities'!F393="P_21"),'Intragroup liabilities'!M393,CONCATENATE(RIGHT('Intragroup liabilities'!T393,4),"-",LEFT(RIGHT('Intragroup liabilities'!T393,7),2),"-",LEFT('Intragroup liabilities'!T393,2)))</f>
        <v>--</v>
      </c>
      <c r="T399" s="20" t="str">
        <f t="shared" si="46"/>
        <v/>
      </c>
      <c r="U399" s="20" t="str">
        <f>IF(OR('Intragroup liabilities'!F393="P_20",'Intragroup liabilities'!F393="P_21"),'T 03.01'!T399,CONCATENATE(RIGHT('Intragroup liabilities'!U393,4),"-",LEFT(RIGHT('Intragroup liabilities'!U393,7),2),"-",LEFT('Intragroup liabilities'!U393,2)))</f>
        <v>--</v>
      </c>
      <c r="V399" s="10" t="str">
        <f t="shared" si="47"/>
        <v>Secured</v>
      </c>
      <c r="W399" s="10">
        <v>0</v>
      </c>
      <c r="X399" s="10" t="s">
        <v>83</v>
      </c>
      <c r="Y399" s="10" t="str">
        <f t="shared" si="48"/>
        <v>Non-structured/Vanilla</v>
      </c>
      <c r="Z399" s="10"/>
      <c r="AA399" s="10" t="str">
        <f>IF('Intragroup liabilities'!Q393="GF2","Grandfathered T2",IF('Intragroup liabilities'!Q393="CET1","CET1","No"))</f>
        <v>No</v>
      </c>
      <c r="AB399" s="10">
        <f>IF('Intragroup liabilities'!R393="",0,'Intragroup liabilities'!R393)</f>
        <v>0</v>
      </c>
      <c r="AC399"/>
    </row>
    <row r="400" spans="3:29" ht="35.25" thickBot="1" x14ac:dyDescent="0.5">
      <c r="C400" s="17">
        <f t="shared" si="43"/>
        <v>999</v>
      </c>
      <c r="D400" s="18">
        <f t="shared" si="49"/>
        <v>393</v>
      </c>
      <c r="E400" s="10" t="str">
        <f>IF(AND(I400="SANTANDER TOTTA, SGPS, SA",'Intragroup liabilities'!F394="P_22"),"r0531 - o/w (part of) subordinated liabilities recognised as own funds",IF(AND(I400="Totta Seguros - Comp. Seg. Vida, SA.",'Intragroup liabilities'!F394="P_22"),"r0350 - Structured notes",IF(AND(AA400&lt;&gt;"No",'Intragroup liabilities'!F394="P_23"),"r0531 - o/w (part of) subordinated liabilities recognised as own funds",IF(AND(AA400="No",'Intragroup liabilities'!F394="P_23"),"r0120 - Secured liabilities - collateralized part (BRRD art. 44/2/b)",IF('Intragroup liabilities'!F394="C_31","r0511 - o/w capital instruments/share capital",IF('Intragroup liabilities'!F394="C_32","r0511 - o/w capital instruments/share capital",IF('Intragroup liabilities'!F394="C_33","r0512 - o/w instruments ranking pari passu with ordinary shares",IF(OR(ISNUMBER(SEARCH("ATLANTES",I400)),ISNUMBER(SEARCH("AZOR",I400)),ISNUMBER(SEARCH("HIPOTOTTA",I400)))=TRUE,"r0120 - Secured liabilities - collateralized part (BRRD art. 44/2/b)",IF(OR('Intragroup liabilities'!F394="P_27.1",'Intragroup liabilities'!F394="P_27.2",'Intragroup liabilities'!F394="P_24"),"r0390 - Non-financial liabilities",IF('Intragroup liabilities'!F394="P_30.1","r0170 - Employee liabilities (BRRD art. 44/2/g/i)",IF('Intragroup liabilities'!F394="P_30.3","r0390 - Non-financial liabilities",IF('Intragroup liabilities'!F394="C_36","r0511 - o/w capital instruments/share capital",IF(AND('Intragroup liabilities'!F394="P_20",IFERROR(VLOOKUP('Intragroup liabilities'!I394,'Auxiliar 210'!$B$18:$B$20,1,FALSE),0)&lt;&gt;0),"r0210 - Liabilities towards other entities of the resolution group (BRRD art. 44/2/h)",IF(AND('Intragroup liabilities'!F394="P_21",IFERROR(VLOOKUP('Intragroup liabilities'!I394,'Auxiliar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0" s="10" t="s">
        <v>153</v>
      </c>
      <c r="G400" s="10" t="str">
        <f t="shared" si="44"/>
        <v>Rank 20 - Ranking in insolvency (master scale)</v>
      </c>
      <c r="H400" s="10" t="s">
        <v>255</v>
      </c>
      <c r="I400" s="10" t="s">
        <v>30</v>
      </c>
      <c r="J400" s="10" t="s">
        <v>164</v>
      </c>
      <c r="K400" s="10" t="s">
        <v>155</v>
      </c>
      <c r="L400" s="10" t="str">
        <f t="shared" si="45"/>
        <v>Sister</v>
      </c>
      <c r="M400" s="10" t="str">
        <f>IF(OR('Intragroup liabilities'!W394="x",'Intragroup liabilities'!W394="E"),"true","false")</f>
        <v>true</v>
      </c>
      <c r="N400" s="10" t="s">
        <v>470</v>
      </c>
      <c r="O400" s="10" t="s">
        <v>471</v>
      </c>
      <c r="P400" s="11">
        <v>702191.46</v>
      </c>
      <c r="Q400" s="11">
        <f>IF('Intragroup liabilities'!E394="",0,'Intragroup liabilities'!E394)</f>
        <v>1218.57</v>
      </c>
      <c r="R400" s="10" t="str">
        <f>+IF('Intragroup liabilities'!C394="EURO","Euro",IF('Intragroup liabilities'!C394="LIBRA INGLESA"," US Dollar",""))</f>
        <v>Euro</v>
      </c>
      <c r="S400" s="10" t="str">
        <f>IF(OR('Intragroup liabilities'!F394="P_20",'Intragroup liabilities'!F394="P_21"),'Intragroup liabilities'!M394,CONCATENATE(RIGHT('Intragroup liabilities'!T394,4),"-",LEFT(RIGHT('Intragroup liabilities'!T394,7),2),"-",LEFT('Intragroup liabilities'!T394,2)))</f>
        <v>--</v>
      </c>
      <c r="T400" s="20" t="str">
        <f t="shared" si="46"/>
        <v/>
      </c>
      <c r="U400" s="20" t="str">
        <f>IF(OR('Intragroup liabilities'!F394="P_20",'Intragroup liabilities'!F394="P_21"),'T 03.01'!T400,CONCATENATE(RIGHT('Intragroup liabilities'!U394,4),"-",LEFT(RIGHT('Intragroup liabilities'!U394,7),2),"-",LEFT('Intragroup liabilities'!U394,2)))</f>
        <v>--</v>
      </c>
      <c r="V400" s="10" t="str">
        <f t="shared" si="47"/>
        <v>Secured</v>
      </c>
      <c r="W400" s="10">
        <v>0</v>
      </c>
      <c r="X400" s="10" t="s">
        <v>83</v>
      </c>
      <c r="Y400" s="10" t="str">
        <f t="shared" si="48"/>
        <v>Non-structured/Vanilla</v>
      </c>
      <c r="Z400" s="10"/>
      <c r="AA400" s="10" t="str">
        <f>IF('Intragroup liabilities'!Q394="GF2","Grandfathered T2",IF('Intragroup liabilities'!Q394="CET1","CET1","No"))</f>
        <v>No</v>
      </c>
      <c r="AB400" s="10">
        <f>IF('Intragroup liabilities'!R394="",0,'Intragroup liabilities'!R394)</f>
        <v>0</v>
      </c>
      <c r="AC400"/>
    </row>
    <row r="401" spans="3:29" ht="35.25" thickBot="1" x14ac:dyDescent="0.5">
      <c r="C401" s="17">
        <f t="shared" si="43"/>
        <v>999</v>
      </c>
      <c r="D401" s="18">
        <f t="shared" si="49"/>
        <v>394</v>
      </c>
      <c r="E401" s="10" t="str">
        <f>IF(AND(I401="SANTANDER TOTTA, SGPS, SA",'Intragroup liabilities'!F395="P_22"),"r0531 - o/w (part of) subordinated liabilities recognised as own funds",IF(AND(I401="Totta Seguros - Comp. Seg. Vida, SA.",'Intragroup liabilities'!F395="P_22"),"r0350 - Structured notes",IF(AND(AA401&lt;&gt;"No",'Intragroup liabilities'!F395="P_23"),"r0531 - o/w (part of) subordinated liabilities recognised as own funds",IF(AND(AA401="No",'Intragroup liabilities'!F395="P_23"),"r0120 - Secured liabilities - collateralized part (BRRD art. 44/2/b)",IF('Intragroup liabilities'!F395="C_31","r0511 - o/w capital instruments/share capital",IF('Intragroup liabilities'!F395="C_32","r0511 - o/w capital instruments/share capital",IF('Intragroup liabilities'!F395="C_33","r0512 - o/w instruments ranking pari passu with ordinary shares",IF(OR(ISNUMBER(SEARCH("ATLANTES",I401)),ISNUMBER(SEARCH("AZOR",I401)),ISNUMBER(SEARCH("HIPOTOTTA",I401)))=TRUE,"r0120 - Secured liabilities - collateralized part (BRRD art. 44/2/b)",IF(OR('Intragroup liabilities'!F395="P_27.1",'Intragroup liabilities'!F395="P_27.2",'Intragroup liabilities'!F395="P_24"),"r0390 - Non-financial liabilities",IF('Intragroup liabilities'!F395="P_30.1","r0170 - Employee liabilities (BRRD art. 44/2/g/i)",IF('Intragroup liabilities'!F395="P_30.3","r0390 - Non-financial liabilities",IF('Intragroup liabilities'!F395="C_36","r0511 - o/w capital instruments/share capital",IF(AND('Intragroup liabilities'!F395="P_20",IFERROR(VLOOKUP('Intragroup liabilities'!I395,'Auxiliar 210'!$B$18:$B$20,1,FALSE),0)&lt;&gt;0),"r0210 - Liabilities towards other entities of the resolution group (BRRD art. 44/2/h)",IF(AND('Intragroup liabilities'!F395="P_21",IFERROR(VLOOKUP('Intragroup liabilities'!I395,'Auxiliar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1" s="10" t="s">
        <v>153</v>
      </c>
      <c r="G401" s="10" t="str">
        <f t="shared" si="44"/>
        <v>Rank 20 - Ranking in insolvency (master scale)</v>
      </c>
      <c r="H401" s="10" t="s">
        <v>317</v>
      </c>
      <c r="I401" s="10" t="s">
        <v>30</v>
      </c>
      <c r="J401" s="10" t="s">
        <v>164</v>
      </c>
      <c r="K401" s="10" t="s">
        <v>155</v>
      </c>
      <c r="L401" s="10" t="str">
        <f t="shared" si="45"/>
        <v>Sister</v>
      </c>
      <c r="M401" s="10" t="str">
        <f>IF(OR('Intragroup liabilities'!W395="x",'Intragroup liabilities'!W395="E"),"true","false")</f>
        <v>true</v>
      </c>
      <c r="N401" s="10" t="s">
        <v>470</v>
      </c>
      <c r="O401" s="10" t="s">
        <v>471</v>
      </c>
      <c r="P401" s="11">
        <v>385981.56</v>
      </c>
      <c r="Q401" s="11">
        <f>IF('Intragroup liabilities'!E395="",0,'Intragroup liabilities'!E395)</f>
        <v>647.82000000000005</v>
      </c>
      <c r="R401" s="10" t="str">
        <f>+IF('Intragroup liabilities'!C395="EURO","Euro",IF('Intragroup liabilities'!C395="LIBRA INGLESA"," US Dollar",""))</f>
        <v>Euro</v>
      </c>
      <c r="S401" s="10" t="str">
        <f>IF(OR('Intragroup liabilities'!F395="P_20",'Intragroup liabilities'!F395="P_21"),'Intragroup liabilities'!M395,CONCATENATE(RIGHT('Intragroup liabilities'!T395,4),"-",LEFT(RIGHT('Intragroup liabilities'!T395,7),2),"-",LEFT('Intragroup liabilities'!T395,2)))</f>
        <v>--</v>
      </c>
      <c r="T401" s="20" t="str">
        <f t="shared" si="46"/>
        <v/>
      </c>
      <c r="U401" s="20" t="str">
        <f>IF(OR('Intragroup liabilities'!F395="P_20",'Intragroup liabilities'!F395="P_21"),'T 03.01'!T401,CONCATENATE(RIGHT('Intragroup liabilities'!U395,4),"-",LEFT(RIGHT('Intragroup liabilities'!U395,7),2),"-",LEFT('Intragroup liabilities'!U395,2)))</f>
        <v>--</v>
      </c>
      <c r="V401" s="10" t="str">
        <f t="shared" si="47"/>
        <v>Secured</v>
      </c>
      <c r="W401" s="10">
        <v>0</v>
      </c>
      <c r="X401" s="10" t="s">
        <v>83</v>
      </c>
      <c r="Y401" s="10" t="str">
        <f t="shared" si="48"/>
        <v>Non-structured/Vanilla</v>
      </c>
      <c r="Z401" s="10"/>
      <c r="AA401" s="10" t="str">
        <f>IF('Intragroup liabilities'!Q395="GF2","Grandfathered T2",IF('Intragroup liabilities'!Q395="CET1","CET1","No"))</f>
        <v>No</v>
      </c>
      <c r="AB401" s="10">
        <f>IF('Intragroup liabilities'!R395="",0,'Intragroup liabilities'!R395)</f>
        <v>0</v>
      </c>
      <c r="AC401"/>
    </row>
    <row r="402" spans="3:29" ht="35.25" thickBot="1" x14ac:dyDescent="0.5">
      <c r="C402" s="17">
        <f t="shared" si="43"/>
        <v>999</v>
      </c>
      <c r="D402" s="18">
        <f t="shared" si="49"/>
        <v>395</v>
      </c>
      <c r="E402" s="10" t="str">
        <f>IF(AND(I402="SANTANDER TOTTA, SGPS, SA",'Intragroup liabilities'!F396="P_22"),"r0531 - o/w (part of) subordinated liabilities recognised as own funds",IF(AND(I402="Totta Seguros - Comp. Seg. Vida, SA.",'Intragroup liabilities'!F396="P_22"),"r0350 - Structured notes",IF(AND(AA402&lt;&gt;"No",'Intragroup liabilities'!F396="P_23"),"r0531 - o/w (part of) subordinated liabilities recognised as own funds",IF(AND(AA402="No",'Intragroup liabilities'!F396="P_23"),"r0120 - Secured liabilities - collateralized part (BRRD art. 44/2/b)",IF('Intragroup liabilities'!F396="C_31","r0511 - o/w capital instruments/share capital",IF('Intragroup liabilities'!F396="C_32","r0511 - o/w capital instruments/share capital",IF('Intragroup liabilities'!F396="C_33","r0512 - o/w instruments ranking pari passu with ordinary shares",IF(OR(ISNUMBER(SEARCH("ATLANTES",I402)),ISNUMBER(SEARCH("AZOR",I402)),ISNUMBER(SEARCH("HIPOTOTTA",I402)))=TRUE,"r0120 - Secured liabilities - collateralized part (BRRD art. 44/2/b)",IF(OR('Intragroup liabilities'!F396="P_27.1",'Intragroup liabilities'!F396="P_27.2",'Intragroup liabilities'!F396="P_24"),"r0390 - Non-financial liabilities",IF('Intragroup liabilities'!F396="P_30.1","r0170 - Employee liabilities (BRRD art. 44/2/g/i)",IF('Intragroup liabilities'!F396="P_30.3","r0390 - Non-financial liabilities",IF('Intragroup liabilities'!F396="C_36","r0511 - o/w capital instruments/share capital",IF(AND('Intragroup liabilities'!F396="P_20",IFERROR(VLOOKUP('Intragroup liabilities'!I396,'Auxiliar 210'!$B$18:$B$20,1,FALSE),0)&lt;&gt;0),"r0210 - Liabilities towards other entities of the resolution group (BRRD art. 44/2/h)",IF(AND('Intragroup liabilities'!F396="P_21",IFERROR(VLOOKUP('Intragroup liabilities'!I396,'Auxiliar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2" s="10" t="s">
        <v>153</v>
      </c>
      <c r="G402" s="10" t="str">
        <f t="shared" si="44"/>
        <v>Rank 20 - Ranking in insolvency (master scale)</v>
      </c>
      <c r="H402" s="10" t="s">
        <v>262</v>
      </c>
      <c r="I402" s="10" t="s">
        <v>73</v>
      </c>
      <c r="J402" s="10" t="s">
        <v>167</v>
      </c>
      <c r="K402" s="10" t="s">
        <v>155</v>
      </c>
      <c r="L402" s="10" t="str">
        <f t="shared" si="45"/>
        <v>Sister</v>
      </c>
      <c r="M402" s="10" t="str">
        <f>IF(OR('Intragroup liabilities'!W396="x",'Intragroup liabilities'!W396="E"),"true","false")</f>
        <v>true</v>
      </c>
      <c r="N402" s="10" t="s">
        <v>470</v>
      </c>
      <c r="O402" s="10" t="s">
        <v>471</v>
      </c>
      <c r="P402" s="11">
        <v>97574.720000000001</v>
      </c>
      <c r="Q402" s="11">
        <f>IF('Intragroup liabilities'!E396="",0,'Intragroup liabilities'!E396)</f>
        <v>215.24</v>
      </c>
      <c r="R402" s="10" t="str">
        <f>+IF('Intragroup liabilities'!C396="EURO","Euro",IF('Intragroup liabilities'!C396="LIBRA INGLESA"," US Dollar",""))</f>
        <v>Euro</v>
      </c>
      <c r="S402" s="10" t="str">
        <f>IF(OR('Intragroup liabilities'!F396="P_20",'Intragroup liabilities'!F396="P_21"),'Intragroup liabilities'!M396,CONCATENATE(RIGHT('Intragroup liabilities'!T396,4),"-",LEFT(RIGHT('Intragroup liabilities'!T396,7),2),"-",LEFT('Intragroup liabilities'!T396,2)))</f>
        <v>--</v>
      </c>
      <c r="T402" s="20" t="str">
        <f t="shared" si="46"/>
        <v/>
      </c>
      <c r="U402" s="20" t="str">
        <f>IF(OR('Intragroup liabilities'!F396="P_20",'Intragroup liabilities'!F396="P_21"),'T 03.01'!T402,CONCATENATE(RIGHT('Intragroup liabilities'!U396,4),"-",LEFT(RIGHT('Intragroup liabilities'!U396,7),2),"-",LEFT('Intragroup liabilities'!U396,2)))</f>
        <v>--</v>
      </c>
      <c r="V402" s="10" t="str">
        <f t="shared" si="47"/>
        <v>Secured</v>
      </c>
      <c r="W402" s="10">
        <v>0</v>
      </c>
      <c r="X402" s="10" t="s">
        <v>83</v>
      </c>
      <c r="Y402" s="10" t="str">
        <f t="shared" si="48"/>
        <v>Non-structured/Vanilla</v>
      </c>
      <c r="Z402" s="10"/>
      <c r="AA402" s="10" t="str">
        <f>IF('Intragroup liabilities'!Q396="GF2","Grandfathered T2",IF('Intragroup liabilities'!Q396="CET1","CET1","No"))</f>
        <v>No</v>
      </c>
      <c r="AB402" s="10">
        <f>IF('Intragroup liabilities'!R396="",0,'Intragroup liabilities'!R396)</f>
        <v>0</v>
      </c>
      <c r="AC402"/>
    </row>
    <row r="403" spans="3:29" ht="35.25" thickBot="1" x14ac:dyDescent="0.5">
      <c r="C403" s="17">
        <f t="shared" si="43"/>
        <v>999</v>
      </c>
      <c r="D403" s="18">
        <f t="shared" si="49"/>
        <v>396</v>
      </c>
      <c r="E403" s="10" t="str">
        <f>IF(AND(I403="SANTANDER TOTTA, SGPS, SA",'Intragroup liabilities'!F397="P_22"),"r0531 - o/w (part of) subordinated liabilities recognised as own funds",IF(AND(I403="Totta Seguros - Comp. Seg. Vida, SA.",'Intragroup liabilities'!F397="P_22"),"r0350 - Structured notes",IF(AND(AA403&lt;&gt;"No",'Intragroup liabilities'!F397="P_23"),"r0531 - o/w (part of) subordinated liabilities recognised as own funds",IF(AND(AA403="No",'Intragroup liabilities'!F397="P_23"),"r0120 - Secured liabilities - collateralized part (BRRD art. 44/2/b)",IF('Intragroup liabilities'!F397="C_31","r0511 - o/w capital instruments/share capital",IF('Intragroup liabilities'!F397="C_32","r0511 - o/w capital instruments/share capital",IF('Intragroup liabilities'!F397="C_33","r0512 - o/w instruments ranking pari passu with ordinary shares",IF(OR(ISNUMBER(SEARCH("ATLANTES",I403)),ISNUMBER(SEARCH("AZOR",I403)),ISNUMBER(SEARCH("HIPOTOTTA",I403)))=TRUE,"r0120 - Secured liabilities - collateralized part (BRRD art. 44/2/b)",IF(OR('Intragroup liabilities'!F397="P_27.1",'Intragroup liabilities'!F397="P_27.2",'Intragroup liabilities'!F397="P_24"),"r0390 - Non-financial liabilities",IF('Intragroup liabilities'!F397="P_30.1","r0170 - Employee liabilities (BRRD art. 44/2/g/i)",IF('Intragroup liabilities'!F397="P_30.3","r0390 - Non-financial liabilities",IF('Intragroup liabilities'!F397="C_36","r0511 - o/w capital instruments/share capital",IF(AND('Intragroup liabilities'!F397="P_20",IFERROR(VLOOKUP('Intragroup liabilities'!I397,'Auxiliar 210'!$B$18:$B$20,1,FALSE),0)&lt;&gt;0),"r0210 - Liabilities towards other entities of the resolution group (BRRD art. 44/2/h)",IF(AND('Intragroup liabilities'!F397="P_21",IFERROR(VLOOKUP('Intragroup liabilities'!I397,'Auxiliar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3" s="10" t="s">
        <v>153</v>
      </c>
      <c r="G403" s="10" t="str">
        <f t="shared" si="44"/>
        <v>Rank 20 - Ranking in insolvency (master scale)</v>
      </c>
      <c r="H403" s="10" t="s">
        <v>1500</v>
      </c>
      <c r="I403" s="10" t="s">
        <v>30</v>
      </c>
      <c r="J403" s="10" t="s">
        <v>164</v>
      </c>
      <c r="K403" s="10" t="s">
        <v>155</v>
      </c>
      <c r="L403" s="10" t="str">
        <f t="shared" si="45"/>
        <v>Sister</v>
      </c>
      <c r="M403" s="10" t="str">
        <f>IF(OR('Intragroup liabilities'!W397="x",'Intragroup liabilities'!W397="E"),"true","false")</f>
        <v>true</v>
      </c>
      <c r="N403" s="10" t="s">
        <v>470</v>
      </c>
      <c r="O403" s="10" t="s">
        <v>471</v>
      </c>
      <c r="P403" s="11">
        <v>0</v>
      </c>
      <c r="Q403" s="11">
        <f>IF('Intragroup liabilities'!E397="",0,'Intragroup liabilities'!E397)</f>
        <v>1.83</v>
      </c>
      <c r="R403" s="10" t="str">
        <f>+IF('Intragroup liabilities'!C397="EURO","Euro",IF('Intragroup liabilities'!C397="LIBRA INGLESA"," US Dollar",""))</f>
        <v>Euro</v>
      </c>
      <c r="S403" s="10" t="str">
        <f>IF(OR('Intragroup liabilities'!F397="P_20",'Intragroup liabilities'!F397="P_21"),'Intragroup liabilities'!M397,CONCATENATE(RIGHT('Intragroup liabilities'!T397,4),"-",LEFT(RIGHT('Intragroup liabilities'!T397,7),2),"-",LEFT('Intragroup liabilities'!T397,2)))</f>
        <v>--</v>
      </c>
      <c r="T403" s="20" t="str">
        <f t="shared" si="46"/>
        <v/>
      </c>
      <c r="U403" s="20" t="str">
        <f>IF(OR('Intragroup liabilities'!F397="P_20",'Intragroup liabilities'!F397="P_21"),'T 03.01'!T403,CONCATENATE(RIGHT('Intragroup liabilities'!U397,4),"-",LEFT(RIGHT('Intragroup liabilities'!U397,7),2),"-",LEFT('Intragroup liabilities'!U397,2)))</f>
        <v>--</v>
      </c>
      <c r="V403" s="10" t="str">
        <f t="shared" si="47"/>
        <v>Secured</v>
      </c>
      <c r="W403" s="10">
        <v>0</v>
      </c>
      <c r="X403" s="10" t="s">
        <v>83</v>
      </c>
      <c r="Y403" s="10" t="str">
        <f t="shared" si="48"/>
        <v>Non-structured/Vanilla</v>
      </c>
      <c r="Z403" s="10"/>
      <c r="AA403" s="10" t="str">
        <f>IF('Intragroup liabilities'!Q397="GF2","Grandfathered T2",IF('Intragroup liabilities'!Q397="CET1","CET1","No"))</f>
        <v>No</v>
      </c>
      <c r="AB403" s="10">
        <f>IF('Intragroup liabilities'!R397="",0,'Intragroup liabilities'!R397)</f>
        <v>0</v>
      </c>
      <c r="AC403"/>
    </row>
    <row r="404" spans="3:29" ht="35.25" thickBot="1" x14ac:dyDescent="0.5">
      <c r="C404" s="17">
        <f t="shared" si="43"/>
        <v>999</v>
      </c>
      <c r="D404" s="18">
        <f t="shared" si="49"/>
        <v>397</v>
      </c>
      <c r="E404" s="10" t="str">
        <f>IF(AND(I404="SANTANDER TOTTA, SGPS, SA",'Intragroup liabilities'!F398="P_22"),"r0531 - o/w (part of) subordinated liabilities recognised as own funds",IF(AND(I404="Totta Seguros - Comp. Seg. Vida, SA.",'Intragroup liabilities'!F398="P_22"),"r0350 - Structured notes",IF(AND(AA404&lt;&gt;"No",'Intragroup liabilities'!F398="P_23"),"r0531 - o/w (part of) subordinated liabilities recognised as own funds",IF(AND(AA404="No",'Intragroup liabilities'!F398="P_23"),"r0120 - Secured liabilities - collateralized part (BRRD art. 44/2/b)",IF('Intragroup liabilities'!F398="C_31","r0511 - o/w capital instruments/share capital",IF('Intragroup liabilities'!F398="C_32","r0511 - o/w capital instruments/share capital",IF('Intragroup liabilities'!F398="C_33","r0512 - o/w instruments ranking pari passu with ordinary shares",IF(OR(ISNUMBER(SEARCH("ATLANTES",I404)),ISNUMBER(SEARCH("AZOR",I404)),ISNUMBER(SEARCH("HIPOTOTTA",I404)))=TRUE,"r0120 - Secured liabilities - collateralized part (BRRD art. 44/2/b)",IF(OR('Intragroup liabilities'!F398="P_27.1",'Intragroup liabilities'!F398="P_27.2",'Intragroup liabilities'!F398="P_24"),"r0390 - Non-financial liabilities",IF('Intragroup liabilities'!F398="P_30.1","r0170 - Employee liabilities (BRRD art. 44/2/g/i)",IF('Intragroup liabilities'!F398="P_30.3","r0390 - Non-financial liabilities",IF('Intragroup liabilities'!F398="C_36","r0511 - o/w capital instruments/share capital",IF(AND('Intragroup liabilities'!F398="P_20",IFERROR(VLOOKUP('Intragroup liabilities'!I398,'Auxiliar 210'!$B$18:$B$20,1,FALSE),0)&lt;&gt;0),"r0210 - Liabilities towards other entities of the resolution group (BRRD art. 44/2/h)",IF(AND('Intragroup liabilities'!F398="P_21",IFERROR(VLOOKUP('Intragroup liabilities'!I398,'Auxiliar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4" s="10" t="s">
        <v>153</v>
      </c>
      <c r="G404" s="10" t="str">
        <f t="shared" si="44"/>
        <v>Rank 20 - Ranking in insolvency (master scale)</v>
      </c>
      <c r="H404" s="10" t="s">
        <v>267</v>
      </c>
      <c r="I404" s="10" t="s">
        <v>30</v>
      </c>
      <c r="J404" s="10" t="s">
        <v>164</v>
      </c>
      <c r="K404" s="10" t="s">
        <v>155</v>
      </c>
      <c r="L404" s="10" t="str">
        <f t="shared" si="45"/>
        <v>Sister</v>
      </c>
      <c r="M404" s="10" t="str">
        <f>IF(OR('Intragroup liabilities'!W398="x",'Intragroup liabilities'!W398="E"),"true","false")</f>
        <v>true</v>
      </c>
      <c r="N404" s="10" t="s">
        <v>470</v>
      </c>
      <c r="O404" s="10" t="s">
        <v>471</v>
      </c>
      <c r="P404" s="11">
        <v>925239.38</v>
      </c>
      <c r="Q404" s="11">
        <f>IF('Intragroup liabilities'!E398="",0,'Intragroup liabilities'!E398)</f>
        <v>1768.29</v>
      </c>
      <c r="R404" s="10" t="str">
        <f>+IF('Intragroup liabilities'!C398="EURO","Euro",IF('Intragroup liabilities'!C398="LIBRA INGLESA"," US Dollar",""))</f>
        <v>Euro</v>
      </c>
      <c r="S404" s="10" t="str">
        <f>IF(OR('Intragroup liabilities'!F398="P_20",'Intragroup liabilities'!F398="P_21"),'Intragroup liabilities'!M398,CONCATENATE(RIGHT('Intragroup liabilities'!T398,4),"-",LEFT(RIGHT('Intragroup liabilities'!T398,7),2),"-",LEFT('Intragroup liabilities'!T398,2)))</f>
        <v>--</v>
      </c>
      <c r="T404" s="20" t="str">
        <f t="shared" si="46"/>
        <v/>
      </c>
      <c r="U404" s="20" t="str">
        <f>IF(OR('Intragroup liabilities'!F398="P_20",'Intragroup liabilities'!F398="P_21"),'T 03.01'!T404,CONCATENATE(RIGHT('Intragroup liabilities'!U398,4),"-",LEFT(RIGHT('Intragroup liabilities'!U398,7),2),"-",LEFT('Intragroup liabilities'!U398,2)))</f>
        <v>--</v>
      </c>
      <c r="V404" s="10" t="str">
        <f t="shared" si="47"/>
        <v>Secured</v>
      </c>
      <c r="W404" s="10">
        <v>0</v>
      </c>
      <c r="X404" s="10" t="s">
        <v>83</v>
      </c>
      <c r="Y404" s="10" t="str">
        <f t="shared" si="48"/>
        <v>Non-structured/Vanilla</v>
      </c>
      <c r="Z404" s="10"/>
      <c r="AA404" s="10" t="str">
        <f>IF('Intragroup liabilities'!Q398="GF2","Grandfathered T2",IF('Intragroup liabilities'!Q398="CET1","CET1","No"))</f>
        <v>No</v>
      </c>
      <c r="AB404" s="10">
        <f>IF('Intragroup liabilities'!R398="",0,'Intragroup liabilities'!R398)</f>
        <v>0</v>
      </c>
      <c r="AC404"/>
    </row>
    <row r="405" spans="3:29" ht="35.25" thickBot="1" x14ac:dyDescent="0.5">
      <c r="C405" s="17">
        <f t="shared" si="43"/>
        <v>999</v>
      </c>
      <c r="D405" s="18">
        <f t="shared" si="49"/>
        <v>398</v>
      </c>
      <c r="E405" s="10" t="str">
        <f>IF(AND(I405="SANTANDER TOTTA, SGPS, SA",'Intragroup liabilities'!F399="P_22"),"r0531 - o/w (part of) subordinated liabilities recognised as own funds",IF(AND(I405="Totta Seguros - Comp. Seg. Vida, SA.",'Intragroup liabilities'!F399="P_22"),"r0350 - Structured notes",IF(AND(AA405&lt;&gt;"No",'Intragroup liabilities'!F399="P_23"),"r0531 - o/w (part of) subordinated liabilities recognised as own funds",IF(AND(AA405="No",'Intragroup liabilities'!F399="P_23"),"r0120 - Secured liabilities - collateralized part (BRRD art. 44/2/b)",IF('Intragroup liabilities'!F399="C_31","r0511 - o/w capital instruments/share capital",IF('Intragroup liabilities'!F399="C_32","r0511 - o/w capital instruments/share capital",IF('Intragroup liabilities'!F399="C_33","r0512 - o/w instruments ranking pari passu with ordinary shares",IF(OR(ISNUMBER(SEARCH("ATLANTES",I405)),ISNUMBER(SEARCH("AZOR",I405)),ISNUMBER(SEARCH("HIPOTOTTA",I405)))=TRUE,"r0120 - Secured liabilities - collateralized part (BRRD art. 44/2/b)",IF(OR('Intragroup liabilities'!F399="P_27.1",'Intragroup liabilities'!F399="P_27.2",'Intragroup liabilities'!F399="P_24"),"r0390 - Non-financial liabilities",IF('Intragroup liabilities'!F399="P_30.1","r0170 - Employee liabilities (BRRD art. 44/2/g/i)",IF('Intragroup liabilities'!F399="P_30.3","r0390 - Non-financial liabilities",IF('Intragroup liabilities'!F399="C_36","r0511 - o/w capital instruments/share capital",IF(AND('Intragroup liabilities'!F399="P_20",IFERROR(VLOOKUP('Intragroup liabilities'!I399,'Auxiliar 210'!$B$18:$B$20,1,FALSE),0)&lt;&gt;0),"r0210 - Liabilities towards other entities of the resolution group (BRRD art. 44/2/h)",IF(AND('Intragroup liabilities'!F399="P_21",IFERROR(VLOOKUP('Intragroup liabilities'!I399,'Auxiliar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5" s="10" t="s">
        <v>153</v>
      </c>
      <c r="G405" s="10" t="str">
        <f t="shared" si="44"/>
        <v>Rank 20 - Ranking in insolvency (master scale)</v>
      </c>
      <c r="H405" s="10" t="s">
        <v>1554</v>
      </c>
      <c r="I405" s="10" t="s">
        <v>30</v>
      </c>
      <c r="J405" s="10" t="s">
        <v>164</v>
      </c>
      <c r="K405" s="10" t="s">
        <v>155</v>
      </c>
      <c r="L405" s="10" t="str">
        <f t="shared" si="45"/>
        <v>Sister</v>
      </c>
      <c r="M405" s="10" t="str">
        <f>IF(OR('Intragroup liabilities'!W399="x",'Intragroup liabilities'!W399="E"),"true","false")</f>
        <v>true</v>
      </c>
      <c r="N405" s="10" t="s">
        <v>470</v>
      </c>
      <c r="O405" s="10" t="s">
        <v>471</v>
      </c>
      <c r="P405" s="11">
        <v>0</v>
      </c>
      <c r="Q405" s="11">
        <f>IF('Intragroup liabilities'!E399="",0,'Intragroup liabilities'!E399)</f>
        <v>0.24</v>
      </c>
      <c r="R405" s="10" t="str">
        <f>+IF('Intragroup liabilities'!C399="EURO","Euro",IF('Intragroup liabilities'!C399="LIBRA INGLESA"," US Dollar",""))</f>
        <v>Euro</v>
      </c>
      <c r="S405" s="10" t="str">
        <f>IF(OR('Intragroup liabilities'!F399="P_20",'Intragroup liabilities'!F399="P_21"),'Intragroup liabilities'!M399,CONCATENATE(RIGHT('Intragroup liabilities'!T399,4),"-",LEFT(RIGHT('Intragroup liabilities'!T399,7),2),"-",LEFT('Intragroup liabilities'!T399,2)))</f>
        <v>--</v>
      </c>
      <c r="T405" s="20" t="str">
        <f t="shared" si="46"/>
        <v/>
      </c>
      <c r="U405" s="20" t="str">
        <f>IF(OR('Intragroup liabilities'!F399="P_20",'Intragroup liabilities'!F399="P_21"),'T 03.01'!T405,CONCATENATE(RIGHT('Intragroup liabilities'!U399,4),"-",LEFT(RIGHT('Intragroup liabilities'!U399,7),2),"-",LEFT('Intragroup liabilities'!U399,2)))</f>
        <v>--</v>
      </c>
      <c r="V405" s="10" t="str">
        <f t="shared" si="47"/>
        <v>Secured</v>
      </c>
      <c r="W405" s="10">
        <v>0</v>
      </c>
      <c r="X405" s="10" t="s">
        <v>83</v>
      </c>
      <c r="Y405" s="10" t="str">
        <f t="shared" si="48"/>
        <v>Non-structured/Vanilla</v>
      </c>
      <c r="Z405" s="10"/>
      <c r="AA405" s="10" t="str">
        <f>IF('Intragroup liabilities'!Q399="GF2","Grandfathered T2",IF('Intragroup liabilities'!Q399="CET1","CET1","No"))</f>
        <v>No</v>
      </c>
      <c r="AB405" s="10">
        <f>IF('Intragroup liabilities'!R399="",0,'Intragroup liabilities'!R399)</f>
        <v>0</v>
      </c>
      <c r="AC405"/>
    </row>
    <row r="406" spans="3:29" ht="35.25" thickBot="1" x14ac:dyDescent="0.5">
      <c r="C406" s="17">
        <f t="shared" si="43"/>
        <v>999</v>
      </c>
      <c r="D406" s="18">
        <f t="shared" si="49"/>
        <v>399</v>
      </c>
      <c r="E406" s="10" t="str">
        <f>IF(AND(I406="SANTANDER TOTTA, SGPS, SA",'Intragroup liabilities'!F400="P_22"),"r0531 - o/w (part of) subordinated liabilities recognised as own funds",IF(AND(I406="Totta Seguros - Comp. Seg. Vida, SA.",'Intragroup liabilities'!F400="P_22"),"r0350 - Structured notes",IF(AND(AA406&lt;&gt;"No",'Intragroup liabilities'!F400="P_23"),"r0531 - o/w (part of) subordinated liabilities recognised as own funds",IF(AND(AA406="No",'Intragroup liabilities'!F400="P_23"),"r0120 - Secured liabilities - collateralized part (BRRD art. 44/2/b)",IF('Intragroup liabilities'!F400="C_31","r0511 - o/w capital instruments/share capital",IF('Intragroup liabilities'!F400="C_32","r0511 - o/w capital instruments/share capital",IF('Intragroup liabilities'!F400="C_33","r0512 - o/w instruments ranking pari passu with ordinary shares",IF(OR(ISNUMBER(SEARCH("ATLANTES",I406)),ISNUMBER(SEARCH("AZOR",I406)),ISNUMBER(SEARCH("HIPOTOTTA",I406)))=TRUE,"r0120 - Secured liabilities - collateralized part (BRRD art. 44/2/b)",IF(OR('Intragroup liabilities'!F400="P_27.1",'Intragroup liabilities'!F400="P_27.2",'Intragroup liabilities'!F400="P_24"),"r0390 - Non-financial liabilities",IF('Intragroup liabilities'!F400="P_30.1","r0170 - Employee liabilities (BRRD art. 44/2/g/i)",IF('Intragroup liabilities'!F400="P_30.3","r0390 - Non-financial liabilities",IF('Intragroup liabilities'!F400="C_36","r0511 - o/w capital instruments/share capital",IF(AND('Intragroup liabilities'!F400="P_20",IFERROR(VLOOKUP('Intragroup liabilities'!I400,'Auxiliar 210'!$B$18:$B$20,1,FALSE),0)&lt;&gt;0),"r0210 - Liabilities towards other entities of the resolution group (BRRD art. 44/2/h)",IF(AND('Intragroup liabilities'!F400="P_21",IFERROR(VLOOKUP('Intragroup liabilities'!I400,'Auxiliar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6" s="10" t="s">
        <v>153</v>
      </c>
      <c r="G406" s="10" t="str">
        <f t="shared" si="44"/>
        <v>Rank 20 - Ranking in insolvency (master scale)</v>
      </c>
      <c r="H406" s="10" t="s">
        <v>1555</v>
      </c>
      <c r="I406" s="10" t="s">
        <v>30</v>
      </c>
      <c r="J406" s="10" t="s">
        <v>164</v>
      </c>
      <c r="K406" s="10" t="s">
        <v>155</v>
      </c>
      <c r="L406" s="10" t="str">
        <f t="shared" si="45"/>
        <v>Sister</v>
      </c>
      <c r="M406" s="10" t="str">
        <f>IF(OR('Intragroup liabilities'!W400="x",'Intragroup liabilities'!W400="E"),"true","false")</f>
        <v>true</v>
      </c>
      <c r="N406" s="10" t="s">
        <v>470</v>
      </c>
      <c r="O406" s="10" t="s">
        <v>471</v>
      </c>
      <c r="P406" s="11">
        <v>0</v>
      </c>
      <c r="Q406" s="11">
        <f>IF('Intragroup liabilities'!E400="",0,'Intragroup liabilities'!E400)</f>
        <v>23.25</v>
      </c>
      <c r="R406" s="10" t="str">
        <f>+IF('Intragroup liabilities'!C400="EURO","Euro",IF('Intragroup liabilities'!C400="LIBRA INGLESA"," US Dollar",""))</f>
        <v>Euro</v>
      </c>
      <c r="S406" s="10" t="str">
        <f>IF(OR('Intragroup liabilities'!F400="P_20",'Intragroup liabilities'!F400="P_21"),'Intragroup liabilities'!M400,CONCATENATE(RIGHT('Intragroup liabilities'!T400,4),"-",LEFT(RIGHT('Intragroup liabilities'!T400,7),2),"-",LEFT('Intragroup liabilities'!T400,2)))</f>
        <v>--</v>
      </c>
      <c r="T406" s="20" t="str">
        <f t="shared" si="46"/>
        <v/>
      </c>
      <c r="U406" s="20" t="str">
        <f>IF(OR('Intragroup liabilities'!F400="P_20",'Intragroup liabilities'!F400="P_21"),'T 03.01'!T406,CONCATENATE(RIGHT('Intragroup liabilities'!U400,4),"-",LEFT(RIGHT('Intragroup liabilities'!U400,7),2),"-",LEFT('Intragroup liabilities'!U400,2)))</f>
        <v>--</v>
      </c>
      <c r="V406" s="10" t="str">
        <f t="shared" si="47"/>
        <v>Secured</v>
      </c>
      <c r="W406" s="10">
        <v>0</v>
      </c>
      <c r="X406" s="10" t="s">
        <v>83</v>
      </c>
      <c r="Y406" s="10" t="str">
        <f t="shared" si="48"/>
        <v>Non-structured/Vanilla</v>
      </c>
      <c r="Z406" s="10"/>
      <c r="AA406" s="10" t="str">
        <f>IF('Intragroup liabilities'!Q400="GF2","Grandfathered T2",IF('Intragroup liabilities'!Q400="CET1","CET1","No"))</f>
        <v>No</v>
      </c>
      <c r="AB406" s="10">
        <f>IF('Intragroup liabilities'!R400="",0,'Intragroup liabilities'!R400)</f>
        <v>0</v>
      </c>
      <c r="AC406"/>
    </row>
    <row r="407" spans="3:29" ht="35.25" thickBot="1" x14ac:dyDescent="0.5">
      <c r="C407" s="17">
        <f t="shared" si="43"/>
        <v>999</v>
      </c>
      <c r="D407" s="18">
        <f t="shared" si="49"/>
        <v>400</v>
      </c>
      <c r="E407" s="10" t="str">
        <f>IF(AND(I407="SANTANDER TOTTA, SGPS, SA",'Intragroup liabilities'!F401="P_22"),"r0531 - o/w (part of) subordinated liabilities recognised as own funds",IF(AND(I407="Totta Seguros - Comp. Seg. Vida, SA.",'Intragroup liabilities'!F401="P_22"),"r0350 - Structured notes",IF(AND(AA407&lt;&gt;"No",'Intragroup liabilities'!F401="P_23"),"r0531 - o/w (part of) subordinated liabilities recognised as own funds",IF(AND(AA407="No",'Intragroup liabilities'!F401="P_23"),"r0120 - Secured liabilities - collateralized part (BRRD art. 44/2/b)",IF('Intragroup liabilities'!F401="C_31","r0511 - o/w capital instruments/share capital",IF('Intragroup liabilities'!F401="C_32","r0511 - o/w capital instruments/share capital",IF('Intragroup liabilities'!F401="C_33","r0512 - o/w instruments ranking pari passu with ordinary shares",IF(OR(ISNUMBER(SEARCH("ATLANTES",I407)),ISNUMBER(SEARCH("AZOR",I407)),ISNUMBER(SEARCH("HIPOTOTTA",I407)))=TRUE,"r0120 - Secured liabilities - collateralized part (BRRD art. 44/2/b)",IF(OR('Intragroup liabilities'!F401="P_27.1",'Intragroup liabilities'!F401="P_27.2",'Intragroup liabilities'!F401="P_24"),"r0390 - Non-financial liabilities",IF('Intragroup liabilities'!F401="P_30.1","r0170 - Employee liabilities (BRRD art. 44/2/g/i)",IF('Intragroup liabilities'!F401="P_30.3","r0390 - Non-financial liabilities",IF('Intragroup liabilities'!F401="C_36","r0511 - o/w capital instruments/share capital",IF(AND('Intragroup liabilities'!F401="P_20",IFERROR(VLOOKUP('Intragroup liabilities'!I401,'Auxiliar 210'!$B$18:$B$20,1,FALSE),0)&lt;&gt;0),"r0210 - Liabilities towards other entities of the resolution group (BRRD art. 44/2/h)",IF(AND('Intragroup liabilities'!F401="P_21",IFERROR(VLOOKUP('Intragroup liabilities'!I401,'Auxiliar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7" s="10" t="s">
        <v>153</v>
      </c>
      <c r="G407" s="10" t="str">
        <f t="shared" si="44"/>
        <v>Rank 20 - Ranking in insolvency (master scale)</v>
      </c>
      <c r="H407" s="10" t="s">
        <v>1556</v>
      </c>
      <c r="I407" s="10" t="s">
        <v>30</v>
      </c>
      <c r="J407" s="10" t="s">
        <v>164</v>
      </c>
      <c r="K407" s="10" t="s">
        <v>155</v>
      </c>
      <c r="L407" s="10" t="str">
        <f t="shared" si="45"/>
        <v>Sister</v>
      </c>
      <c r="M407" s="10" t="str">
        <f>IF(OR('Intragroup liabilities'!W401="x",'Intragroup liabilities'!W401="E"),"true","false")</f>
        <v>true</v>
      </c>
      <c r="N407" s="10" t="s">
        <v>470</v>
      </c>
      <c r="O407" s="10" t="s">
        <v>471</v>
      </c>
      <c r="P407" s="11">
        <v>0</v>
      </c>
      <c r="Q407" s="11">
        <f>IF('Intragroup liabilities'!E401="",0,'Intragroup liabilities'!E401)</f>
        <v>17.440000000000001</v>
      </c>
      <c r="R407" s="10" t="str">
        <f>+IF('Intragroup liabilities'!C401="EURO","Euro",IF('Intragroup liabilities'!C401="LIBRA INGLESA"," US Dollar",""))</f>
        <v>Euro</v>
      </c>
      <c r="S407" s="10" t="str">
        <f>IF(OR('Intragroup liabilities'!F401="P_20",'Intragroup liabilities'!F401="P_21"),'Intragroup liabilities'!M401,CONCATENATE(RIGHT('Intragroup liabilities'!T401,4),"-",LEFT(RIGHT('Intragroup liabilities'!T401,7),2),"-",LEFT('Intragroup liabilities'!T401,2)))</f>
        <v>--</v>
      </c>
      <c r="T407" s="20" t="str">
        <f t="shared" si="46"/>
        <v/>
      </c>
      <c r="U407" s="20" t="str">
        <f>IF(OR('Intragroup liabilities'!F401="P_20",'Intragroup liabilities'!F401="P_21"),'T 03.01'!T407,CONCATENATE(RIGHT('Intragroup liabilities'!U401,4),"-",LEFT(RIGHT('Intragroup liabilities'!U401,7),2),"-",LEFT('Intragroup liabilities'!U401,2)))</f>
        <v>--</v>
      </c>
      <c r="V407" s="10" t="str">
        <f t="shared" si="47"/>
        <v>Secured</v>
      </c>
      <c r="W407" s="10">
        <v>0</v>
      </c>
      <c r="X407" s="10" t="s">
        <v>83</v>
      </c>
      <c r="Y407" s="10" t="str">
        <f t="shared" si="48"/>
        <v>Non-structured/Vanilla</v>
      </c>
      <c r="Z407" s="10"/>
      <c r="AA407" s="10" t="str">
        <f>IF('Intragroup liabilities'!Q401="GF2","Grandfathered T2",IF('Intragroup liabilities'!Q401="CET1","CET1","No"))</f>
        <v>No</v>
      </c>
      <c r="AB407" s="10">
        <f>IF('Intragroup liabilities'!R401="",0,'Intragroup liabilities'!R401)</f>
        <v>0</v>
      </c>
      <c r="AC407"/>
    </row>
    <row r="408" spans="3:29" ht="35.25" thickBot="1" x14ac:dyDescent="0.5">
      <c r="C408" s="17">
        <f t="shared" si="43"/>
        <v>999</v>
      </c>
      <c r="D408" s="18">
        <f t="shared" si="49"/>
        <v>401</v>
      </c>
      <c r="E408" s="10" t="str">
        <f>IF(AND(I408="SANTANDER TOTTA, SGPS, SA",'Intragroup liabilities'!F402="P_22"),"r0531 - o/w (part of) subordinated liabilities recognised as own funds",IF(AND(I408="Totta Seguros - Comp. Seg. Vida, SA.",'Intragroup liabilities'!F402="P_22"),"r0350 - Structured notes",IF(AND(AA408&lt;&gt;"No",'Intragroup liabilities'!F402="P_23"),"r0531 - o/w (part of) subordinated liabilities recognised as own funds",IF(AND(AA408="No",'Intragroup liabilities'!F402="P_23"),"r0120 - Secured liabilities - collateralized part (BRRD art. 44/2/b)",IF('Intragroup liabilities'!F402="C_31","r0511 - o/w capital instruments/share capital",IF('Intragroup liabilities'!F402="C_32","r0511 - o/w capital instruments/share capital",IF('Intragroup liabilities'!F402="C_33","r0512 - o/w instruments ranking pari passu with ordinary shares",IF(OR(ISNUMBER(SEARCH("ATLANTES",I408)),ISNUMBER(SEARCH("AZOR",I408)),ISNUMBER(SEARCH("HIPOTOTTA",I408)))=TRUE,"r0120 - Secured liabilities - collateralized part (BRRD art. 44/2/b)",IF(OR('Intragroup liabilities'!F402="P_27.1",'Intragroup liabilities'!F402="P_27.2",'Intragroup liabilities'!F402="P_24"),"r0390 - Non-financial liabilities",IF('Intragroup liabilities'!F402="P_30.1","r0170 - Employee liabilities (BRRD art. 44/2/g/i)",IF('Intragroup liabilities'!F402="P_30.3","r0390 - Non-financial liabilities",IF('Intragroup liabilities'!F402="C_36","r0511 - o/w capital instruments/share capital",IF(AND('Intragroup liabilities'!F402="P_20",IFERROR(VLOOKUP('Intragroup liabilities'!I402,'Auxiliar 210'!$B$18:$B$20,1,FALSE),0)&lt;&gt;0),"r0210 - Liabilities towards other entities of the resolution group (BRRD art. 44/2/h)",IF(AND('Intragroup liabilities'!F402="P_21",IFERROR(VLOOKUP('Intragroup liabilities'!I402,'Auxiliar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8" s="10" t="s">
        <v>153</v>
      </c>
      <c r="G408" s="10" t="str">
        <f t="shared" si="44"/>
        <v>Rank 20 - Ranking in insolvency (master scale)</v>
      </c>
      <c r="H408" s="10" t="s">
        <v>355</v>
      </c>
      <c r="I408" s="10" t="s">
        <v>74</v>
      </c>
      <c r="J408" s="10" t="s">
        <v>170</v>
      </c>
      <c r="K408" s="10" t="s">
        <v>155</v>
      </c>
      <c r="L408" s="10" t="str">
        <f t="shared" si="45"/>
        <v>Sister</v>
      </c>
      <c r="M408" s="10" t="str">
        <f>IF(OR('Intragroup liabilities'!W402="x",'Intragroup liabilities'!W402="E"),"true","false")</f>
        <v>true</v>
      </c>
      <c r="N408" s="10" t="s">
        <v>470</v>
      </c>
      <c r="O408" s="10" t="s">
        <v>471</v>
      </c>
      <c r="P408" s="11">
        <v>39289.15</v>
      </c>
      <c r="Q408" s="11">
        <f>IF('Intragroup liabilities'!E402="",0,'Intragroup liabilities'!E402)</f>
        <v>95.33</v>
      </c>
      <c r="R408" s="10" t="str">
        <f>+IF('Intragroup liabilities'!C402="EURO","Euro",IF('Intragroup liabilities'!C402="LIBRA INGLESA"," US Dollar",""))</f>
        <v>Euro</v>
      </c>
      <c r="S408" s="10" t="str">
        <f>IF(OR('Intragroup liabilities'!F402="P_20",'Intragroup liabilities'!F402="P_21"),'Intragroup liabilities'!M402,CONCATENATE(RIGHT('Intragroup liabilities'!T402,4),"-",LEFT(RIGHT('Intragroup liabilities'!T402,7),2),"-",LEFT('Intragroup liabilities'!T402,2)))</f>
        <v>--</v>
      </c>
      <c r="T408" s="20" t="str">
        <f t="shared" si="46"/>
        <v/>
      </c>
      <c r="U408" s="20" t="str">
        <f>IF(OR('Intragroup liabilities'!F402="P_20",'Intragroup liabilities'!F402="P_21"),'T 03.01'!T408,CONCATENATE(RIGHT('Intragroup liabilities'!U402,4),"-",LEFT(RIGHT('Intragroup liabilities'!U402,7),2),"-",LEFT('Intragroup liabilities'!U402,2)))</f>
        <v>--</v>
      </c>
      <c r="V408" s="10" t="str">
        <f t="shared" si="47"/>
        <v>Secured</v>
      </c>
      <c r="W408" s="10">
        <v>0</v>
      </c>
      <c r="X408" s="10" t="s">
        <v>83</v>
      </c>
      <c r="Y408" s="10" t="str">
        <f t="shared" si="48"/>
        <v>Non-structured/Vanilla</v>
      </c>
      <c r="Z408" s="10"/>
      <c r="AA408" s="10" t="str">
        <f>IF('Intragroup liabilities'!Q402="GF2","Grandfathered T2",IF('Intragroup liabilities'!Q402="CET1","CET1","No"))</f>
        <v>No</v>
      </c>
      <c r="AB408" s="10">
        <f>IF('Intragroup liabilities'!R402="",0,'Intragroup liabilities'!R402)</f>
        <v>0</v>
      </c>
      <c r="AC408"/>
    </row>
    <row r="409" spans="3:29" ht="35.25" thickBot="1" x14ac:dyDescent="0.5">
      <c r="C409" s="17">
        <f t="shared" si="43"/>
        <v>999</v>
      </c>
      <c r="D409" s="18">
        <f t="shared" si="49"/>
        <v>402</v>
      </c>
      <c r="E409" s="10" t="str">
        <f>IF(AND(I409="SANTANDER TOTTA, SGPS, SA",'Intragroup liabilities'!F403="P_22"),"r0531 - o/w (part of) subordinated liabilities recognised as own funds",IF(AND(I409="Totta Seguros - Comp. Seg. Vida, SA.",'Intragroup liabilities'!F403="P_22"),"r0350 - Structured notes",IF(AND(AA409&lt;&gt;"No",'Intragroup liabilities'!F403="P_23"),"r0531 - o/w (part of) subordinated liabilities recognised as own funds",IF(AND(AA409="No",'Intragroup liabilities'!F403="P_23"),"r0120 - Secured liabilities - collateralized part (BRRD art. 44/2/b)",IF('Intragroup liabilities'!F403="C_31","r0511 - o/w capital instruments/share capital",IF('Intragroup liabilities'!F403="C_32","r0511 - o/w capital instruments/share capital",IF('Intragroup liabilities'!F403="C_33","r0512 - o/w instruments ranking pari passu with ordinary shares",IF(OR(ISNUMBER(SEARCH("ATLANTES",I409)),ISNUMBER(SEARCH("AZOR",I409)),ISNUMBER(SEARCH("HIPOTOTTA",I409)))=TRUE,"r0120 - Secured liabilities - collateralized part (BRRD art. 44/2/b)",IF(OR('Intragroup liabilities'!F403="P_27.1",'Intragroup liabilities'!F403="P_27.2",'Intragroup liabilities'!F403="P_24"),"r0390 - Non-financial liabilities",IF('Intragroup liabilities'!F403="P_30.1","r0170 - Employee liabilities (BRRD art. 44/2/g/i)",IF('Intragroup liabilities'!F403="P_30.3","r0390 - Non-financial liabilities",IF('Intragroup liabilities'!F403="C_36","r0511 - o/w capital instruments/share capital",IF(AND('Intragroup liabilities'!F403="P_20",IFERROR(VLOOKUP('Intragroup liabilities'!I403,'Auxiliar 210'!$B$18:$B$20,1,FALSE),0)&lt;&gt;0),"r0210 - Liabilities towards other entities of the resolution group (BRRD art. 44/2/h)",IF(AND('Intragroup liabilities'!F403="P_21",IFERROR(VLOOKUP('Intragroup liabilities'!I403,'Auxiliar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09" s="10" t="s">
        <v>153</v>
      </c>
      <c r="G409" s="10" t="str">
        <f t="shared" si="44"/>
        <v>Rank 20 - Ranking in insolvency (master scale)</v>
      </c>
      <c r="H409" s="10" t="s">
        <v>235</v>
      </c>
      <c r="I409" s="10" t="s">
        <v>73</v>
      </c>
      <c r="J409" s="10" t="s">
        <v>167</v>
      </c>
      <c r="K409" s="10" t="s">
        <v>155</v>
      </c>
      <c r="L409" s="10" t="str">
        <f t="shared" si="45"/>
        <v>Sister</v>
      </c>
      <c r="M409" s="10" t="str">
        <f>IF(OR('Intragroup liabilities'!W403="x",'Intragroup liabilities'!W403="E"),"true","false")</f>
        <v>true</v>
      </c>
      <c r="N409" s="10" t="s">
        <v>470</v>
      </c>
      <c r="O409" s="10" t="s">
        <v>471</v>
      </c>
      <c r="P409" s="11">
        <v>12418.83</v>
      </c>
      <c r="Q409" s="11">
        <f>IF('Intragroup liabilities'!E403="",0,'Intragroup liabilities'!E403)</f>
        <v>26.51</v>
      </c>
      <c r="R409" s="10" t="str">
        <f>+IF('Intragroup liabilities'!C403="EURO","Euro",IF('Intragroup liabilities'!C403="LIBRA INGLESA"," US Dollar",""))</f>
        <v>Euro</v>
      </c>
      <c r="S409" s="10" t="str">
        <f>IF(OR('Intragroup liabilities'!F403="P_20",'Intragroup liabilities'!F403="P_21"),'Intragroup liabilities'!M403,CONCATENATE(RIGHT('Intragroup liabilities'!T403,4),"-",LEFT(RIGHT('Intragroup liabilities'!T403,7),2),"-",LEFT('Intragroup liabilities'!T403,2)))</f>
        <v>--</v>
      </c>
      <c r="T409" s="20" t="str">
        <f t="shared" si="46"/>
        <v/>
      </c>
      <c r="U409" s="20" t="str">
        <f>IF(OR('Intragroup liabilities'!F403="P_20",'Intragroup liabilities'!F403="P_21"),'T 03.01'!T409,CONCATENATE(RIGHT('Intragroup liabilities'!U403,4),"-",LEFT(RIGHT('Intragroup liabilities'!U403,7),2),"-",LEFT('Intragroup liabilities'!U403,2)))</f>
        <v>--</v>
      </c>
      <c r="V409" s="10" t="str">
        <f t="shared" si="47"/>
        <v>Secured</v>
      </c>
      <c r="W409" s="10">
        <v>0</v>
      </c>
      <c r="X409" s="10" t="s">
        <v>83</v>
      </c>
      <c r="Y409" s="10" t="str">
        <f t="shared" si="48"/>
        <v>Non-structured/Vanilla</v>
      </c>
      <c r="Z409" s="10"/>
      <c r="AA409" s="10" t="str">
        <f>IF('Intragroup liabilities'!Q403="GF2","Grandfathered T2",IF('Intragroup liabilities'!Q403="CET1","CET1","No"))</f>
        <v>No</v>
      </c>
      <c r="AB409" s="10">
        <f>IF('Intragroup liabilities'!R403="",0,'Intragroup liabilities'!R403)</f>
        <v>0</v>
      </c>
      <c r="AC409"/>
    </row>
    <row r="410" spans="3:29" ht="35.25" thickBot="1" x14ac:dyDescent="0.5">
      <c r="C410" s="17">
        <f t="shared" si="43"/>
        <v>999</v>
      </c>
      <c r="D410" s="18">
        <f t="shared" si="49"/>
        <v>403</v>
      </c>
      <c r="E410" s="10" t="str">
        <f>IF(AND(I410="SANTANDER TOTTA, SGPS, SA",'Intragroup liabilities'!F404="P_22"),"r0531 - o/w (part of) subordinated liabilities recognised as own funds",IF(AND(I410="Totta Seguros - Comp. Seg. Vida, SA.",'Intragroup liabilities'!F404="P_22"),"r0350 - Structured notes",IF(AND(AA410&lt;&gt;"No",'Intragroup liabilities'!F404="P_23"),"r0531 - o/w (part of) subordinated liabilities recognised as own funds",IF(AND(AA410="No",'Intragroup liabilities'!F404="P_23"),"r0120 - Secured liabilities - collateralized part (BRRD art. 44/2/b)",IF('Intragroup liabilities'!F404="C_31","r0511 - o/w capital instruments/share capital",IF('Intragroup liabilities'!F404="C_32","r0511 - o/w capital instruments/share capital",IF('Intragroup liabilities'!F404="C_33","r0512 - o/w instruments ranking pari passu with ordinary shares",IF(OR(ISNUMBER(SEARCH("ATLANTES",I410)),ISNUMBER(SEARCH("AZOR",I410)),ISNUMBER(SEARCH("HIPOTOTTA",I410)))=TRUE,"r0120 - Secured liabilities - collateralized part (BRRD art. 44/2/b)",IF(OR('Intragroup liabilities'!F404="P_27.1",'Intragroup liabilities'!F404="P_27.2",'Intragroup liabilities'!F404="P_24"),"r0390 - Non-financial liabilities",IF('Intragroup liabilities'!F404="P_30.1","r0170 - Employee liabilities (BRRD art. 44/2/g/i)",IF('Intragroup liabilities'!F404="P_30.3","r0390 - Non-financial liabilities",IF('Intragroup liabilities'!F404="C_36","r0511 - o/w capital instruments/share capital",IF(AND('Intragroup liabilities'!F404="P_20",IFERROR(VLOOKUP('Intragroup liabilities'!I404,'Auxiliar 210'!$B$18:$B$20,1,FALSE),0)&lt;&gt;0),"r0210 - Liabilities towards other entities of the resolution group (BRRD art. 44/2/h)",IF(AND('Intragroup liabilities'!F404="P_21",IFERROR(VLOOKUP('Intragroup liabilities'!I404,'Auxiliar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0" s="10" t="s">
        <v>153</v>
      </c>
      <c r="G410" s="10" t="str">
        <f t="shared" si="44"/>
        <v>Rank 20 - Ranking in insolvency (master scale)</v>
      </c>
      <c r="H410" s="10" t="s">
        <v>366</v>
      </c>
      <c r="I410" s="10" t="s">
        <v>30</v>
      </c>
      <c r="J410" s="10" t="s">
        <v>164</v>
      </c>
      <c r="K410" s="10" t="s">
        <v>155</v>
      </c>
      <c r="L410" s="10" t="str">
        <f t="shared" si="45"/>
        <v>Sister</v>
      </c>
      <c r="M410" s="10" t="str">
        <f>IF(OR('Intragroup liabilities'!W404="x",'Intragroup liabilities'!W404="E"),"true","false")</f>
        <v>true</v>
      </c>
      <c r="N410" s="10" t="s">
        <v>470</v>
      </c>
      <c r="O410" s="10" t="s">
        <v>471</v>
      </c>
      <c r="P410" s="11">
        <v>611647.28</v>
      </c>
      <c r="Q410" s="11">
        <f>IF('Intragroup liabilities'!E404="",0,'Intragroup liabilities'!E404)</f>
        <v>1341.84</v>
      </c>
      <c r="R410" s="10" t="str">
        <f>+IF('Intragroup liabilities'!C404="EURO","Euro",IF('Intragroup liabilities'!C404="LIBRA INGLESA"," US Dollar",""))</f>
        <v>Euro</v>
      </c>
      <c r="S410" s="10" t="str">
        <f>IF(OR('Intragroup liabilities'!F404="P_20",'Intragroup liabilities'!F404="P_21"),'Intragroup liabilities'!M404,CONCATENATE(RIGHT('Intragroup liabilities'!T404,4),"-",LEFT(RIGHT('Intragroup liabilities'!T404,7),2),"-",LEFT('Intragroup liabilities'!T404,2)))</f>
        <v>--</v>
      </c>
      <c r="T410" s="20" t="str">
        <f t="shared" si="46"/>
        <v/>
      </c>
      <c r="U410" s="20" t="str">
        <f>IF(OR('Intragroup liabilities'!F404="P_20",'Intragroup liabilities'!F404="P_21"),'T 03.01'!T410,CONCATENATE(RIGHT('Intragroup liabilities'!U404,4),"-",LEFT(RIGHT('Intragroup liabilities'!U404,7),2),"-",LEFT('Intragroup liabilities'!U404,2)))</f>
        <v>--</v>
      </c>
      <c r="V410" s="10" t="str">
        <f t="shared" si="47"/>
        <v>Secured</v>
      </c>
      <c r="W410" s="10">
        <v>0</v>
      </c>
      <c r="X410" s="10" t="s">
        <v>83</v>
      </c>
      <c r="Y410" s="10" t="str">
        <f t="shared" si="48"/>
        <v>Non-structured/Vanilla</v>
      </c>
      <c r="Z410" s="10"/>
      <c r="AA410" s="10" t="str">
        <f>IF('Intragroup liabilities'!Q404="GF2","Grandfathered T2",IF('Intragroup liabilities'!Q404="CET1","CET1","No"))</f>
        <v>No</v>
      </c>
      <c r="AB410" s="10">
        <f>IF('Intragroup liabilities'!R404="",0,'Intragroup liabilities'!R404)</f>
        <v>0</v>
      </c>
      <c r="AC410"/>
    </row>
    <row r="411" spans="3:29" ht="35.25" thickBot="1" x14ac:dyDescent="0.5">
      <c r="C411" s="17">
        <f t="shared" si="43"/>
        <v>999</v>
      </c>
      <c r="D411" s="18">
        <f t="shared" si="49"/>
        <v>404</v>
      </c>
      <c r="E411" s="10" t="str">
        <f>IF(AND(I411="SANTANDER TOTTA, SGPS, SA",'Intragroup liabilities'!F405="P_22"),"r0531 - o/w (part of) subordinated liabilities recognised as own funds",IF(AND(I411="Totta Seguros - Comp. Seg. Vida, SA.",'Intragroup liabilities'!F405="P_22"),"r0350 - Structured notes",IF(AND(AA411&lt;&gt;"No",'Intragroup liabilities'!F405="P_23"),"r0531 - o/w (part of) subordinated liabilities recognised as own funds",IF(AND(AA411="No",'Intragroup liabilities'!F405="P_23"),"r0120 - Secured liabilities - collateralized part (BRRD art. 44/2/b)",IF('Intragroup liabilities'!F405="C_31","r0511 - o/w capital instruments/share capital",IF('Intragroup liabilities'!F405="C_32","r0511 - o/w capital instruments/share capital",IF('Intragroup liabilities'!F405="C_33","r0512 - o/w instruments ranking pari passu with ordinary shares",IF(OR(ISNUMBER(SEARCH("ATLANTES",I411)),ISNUMBER(SEARCH("AZOR",I411)),ISNUMBER(SEARCH("HIPOTOTTA",I411)))=TRUE,"r0120 - Secured liabilities - collateralized part (BRRD art. 44/2/b)",IF(OR('Intragroup liabilities'!F405="P_27.1",'Intragroup liabilities'!F405="P_27.2",'Intragroup liabilities'!F405="P_24"),"r0390 - Non-financial liabilities",IF('Intragroup liabilities'!F405="P_30.1","r0170 - Employee liabilities (BRRD art. 44/2/g/i)",IF('Intragroup liabilities'!F405="P_30.3","r0390 - Non-financial liabilities",IF('Intragroup liabilities'!F405="C_36","r0511 - o/w capital instruments/share capital",IF(AND('Intragroup liabilities'!F405="P_20",IFERROR(VLOOKUP('Intragroup liabilities'!I405,'Auxiliar 210'!$B$18:$B$20,1,FALSE),0)&lt;&gt;0),"r0210 - Liabilities towards other entities of the resolution group (BRRD art. 44/2/h)",IF(AND('Intragroup liabilities'!F405="P_21",IFERROR(VLOOKUP('Intragroup liabilities'!I405,'Auxiliar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1" s="10" t="s">
        <v>153</v>
      </c>
      <c r="G411" s="10" t="str">
        <f t="shared" si="44"/>
        <v>Rank 20 - Ranking in insolvency (master scale)</v>
      </c>
      <c r="H411" s="10" t="s">
        <v>1557</v>
      </c>
      <c r="I411" s="10" t="s">
        <v>30</v>
      </c>
      <c r="J411" s="10" t="s">
        <v>164</v>
      </c>
      <c r="K411" s="10" t="s">
        <v>155</v>
      </c>
      <c r="L411" s="10" t="str">
        <f t="shared" si="45"/>
        <v>Sister</v>
      </c>
      <c r="M411" s="10" t="str">
        <f>IF(OR('Intragroup liabilities'!W405="x",'Intragroup liabilities'!W405="E"),"true","false")</f>
        <v>true</v>
      </c>
      <c r="N411" s="10" t="s">
        <v>470</v>
      </c>
      <c r="O411" s="10" t="s">
        <v>471</v>
      </c>
      <c r="P411" s="11">
        <v>0</v>
      </c>
      <c r="Q411" s="11">
        <f>IF('Intragroup liabilities'!E405="",0,'Intragroup liabilities'!E405)</f>
        <v>66.58</v>
      </c>
      <c r="R411" s="10" t="str">
        <f>+IF('Intragroup liabilities'!C405="EURO","Euro",IF('Intragroup liabilities'!C405="LIBRA INGLESA"," US Dollar",""))</f>
        <v>Euro</v>
      </c>
      <c r="S411" s="10" t="str">
        <f>IF(OR('Intragroup liabilities'!F405="P_20",'Intragroup liabilities'!F405="P_21"),'Intragroup liabilities'!M405,CONCATENATE(RIGHT('Intragroup liabilities'!T405,4),"-",LEFT(RIGHT('Intragroup liabilities'!T405,7),2),"-",LEFT('Intragroup liabilities'!T405,2)))</f>
        <v>--</v>
      </c>
      <c r="T411" s="20" t="str">
        <f t="shared" si="46"/>
        <v/>
      </c>
      <c r="U411" s="20" t="str">
        <f>IF(OR('Intragroup liabilities'!F405="P_20",'Intragroup liabilities'!F405="P_21"),'T 03.01'!T411,CONCATENATE(RIGHT('Intragroup liabilities'!U405,4),"-",LEFT(RIGHT('Intragroup liabilities'!U405,7),2),"-",LEFT('Intragroup liabilities'!U405,2)))</f>
        <v>--</v>
      </c>
      <c r="V411" s="10" t="str">
        <f t="shared" si="47"/>
        <v>Secured</v>
      </c>
      <c r="W411" s="10">
        <v>0</v>
      </c>
      <c r="X411" s="10" t="s">
        <v>83</v>
      </c>
      <c r="Y411" s="10" t="str">
        <f t="shared" si="48"/>
        <v>Non-structured/Vanilla</v>
      </c>
      <c r="Z411" s="10"/>
      <c r="AA411" s="10" t="str">
        <f>IF('Intragroup liabilities'!Q405="GF2","Grandfathered T2",IF('Intragroup liabilities'!Q405="CET1","CET1","No"))</f>
        <v>No</v>
      </c>
      <c r="AB411" s="10">
        <f>IF('Intragroup liabilities'!R405="",0,'Intragroup liabilities'!R405)</f>
        <v>0</v>
      </c>
      <c r="AC411"/>
    </row>
    <row r="412" spans="3:29" ht="35.25" thickBot="1" x14ac:dyDescent="0.5">
      <c r="C412" s="17">
        <f t="shared" si="43"/>
        <v>999</v>
      </c>
      <c r="D412" s="18">
        <f t="shared" si="49"/>
        <v>405</v>
      </c>
      <c r="E412" s="10" t="str">
        <f>IF(AND(I412="SANTANDER TOTTA, SGPS, SA",'Intragroup liabilities'!F406="P_22"),"r0531 - o/w (part of) subordinated liabilities recognised as own funds",IF(AND(I412="Totta Seguros - Comp. Seg. Vida, SA.",'Intragroup liabilities'!F406="P_22"),"r0350 - Structured notes",IF(AND(AA412&lt;&gt;"No",'Intragroup liabilities'!F406="P_23"),"r0531 - o/w (part of) subordinated liabilities recognised as own funds",IF(AND(AA412="No",'Intragroup liabilities'!F406="P_23"),"r0120 - Secured liabilities - collateralized part (BRRD art. 44/2/b)",IF('Intragroup liabilities'!F406="C_31","r0511 - o/w capital instruments/share capital",IF('Intragroup liabilities'!F406="C_32","r0511 - o/w capital instruments/share capital",IF('Intragroup liabilities'!F406="C_33","r0512 - o/w instruments ranking pari passu with ordinary shares",IF(OR(ISNUMBER(SEARCH("ATLANTES",I412)),ISNUMBER(SEARCH("AZOR",I412)),ISNUMBER(SEARCH("HIPOTOTTA",I412)))=TRUE,"r0120 - Secured liabilities - collateralized part (BRRD art. 44/2/b)",IF(OR('Intragroup liabilities'!F406="P_27.1",'Intragroup liabilities'!F406="P_27.2",'Intragroup liabilities'!F406="P_24"),"r0390 - Non-financial liabilities",IF('Intragroup liabilities'!F406="P_30.1","r0170 - Employee liabilities (BRRD art. 44/2/g/i)",IF('Intragroup liabilities'!F406="P_30.3","r0390 - Non-financial liabilities",IF('Intragroup liabilities'!F406="C_36","r0511 - o/w capital instruments/share capital",IF(AND('Intragroup liabilities'!F406="P_20",IFERROR(VLOOKUP('Intragroup liabilities'!I406,'Auxiliar 210'!$B$18:$B$20,1,FALSE),0)&lt;&gt;0),"r0210 - Liabilities towards other entities of the resolution group (BRRD art. 44/2/h)",IF(AND('Intragroup liabilities'!F406="P_21",IFERROR(VLOOKUP('Intragroup liabilities'!I406,'Auxiliar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2" s="10" t="s">
        <v>153</v>
      </c>
      <c r="G412" s="10" t="str">
        <f t="shared" si="44"/>
        <v>Rank 20 - Ranking in insolvency (master scale)</v>
      </c>
      <c r="H412" s="10" t="s">
        <v>296</v>
      </c>
      <c r="I412" s="10" t="s">
        <v>73</v>
      </c>
      <c r="J412" s="10" t="s">
        <v>167</v>
      </c>
      <c r="K412" s="10" t="s">
        <v>155</v>
      </c>
      <c r="L412" s="10" t="str">
        <f t="shared" si="45"/>
        <v>Sister</v>
      </c>
      <c r="M412" s="10" t="str">
        <f>IF(OR('Intragroup liabilities'!W406="x",'Intragroup liabilities'!W406="E"),"true","false")</f>
        <v>true</v>
      </c>
      <c r="N412" s="10" t="s">
        <v>470</v>
      </c>
      <c r="O412" s="10" t="s">
        <v>471</v>
      </c>
      <c r="P412" s="11">
        <v>133530.13</v>
      </c>
      <c r="Q412" s="11">
        <f>IF('Intragroup liabilities'!E406="",0,'Intragroup liabilities'!E406)</f>
        <v>236.08</v>
      </c>
      <c r="R412" s="10" t="str">
        <f>+IF('Intragroup liabilities'!C406="EURO","Euro",IF('Intragroup liabilities'!C406="LIBRA INGLESA"," US Dollar",""))</f>
        <v>Euro</v>
      </c>
      <c r="S412" s="10" t="str">
        <f>IF(OR('Intragroup liabilities'!F406="P_20",'Intragroup liabilities'!F406="P_21"),'Intragroup liabilities'!M406,CONCATENATE(RIGHT('Intragroup liabilities'!T406,4),"-",LEFT(RIGHT('Intragroup liabilities'!T406,7),2),"-",LEFT('Intragroup liabilities'!T406,2)))</f>
        <v>--</v>
      </c>
      <c r="T412" s="20" t="str">
        <f t="shared" si="46"/>
        <v/>
      </c>
      <c r="U412" s="20" t="str">
        <f>IF(OR('Intragroup liabilities'!F406="P_20",'Intragroup liabilities'!F406="P_21"),'T 03.01'!T412,CONCATENATE(RIGHT('Intragroup liabilities'!U406,4),"-",LEFT(RIGHT('Intragroup liabilities'!U406,7),2),"-",LEFT('Intragroup liabilities'!U406,2)))</f>
        <v>--</v>
      </c>
      <c r="V412" s="10" t="str">
        <f t="shared" si="47"/>
        <v>Secured</v>
      </c>
      <c r="W412" s="10">
        <v>0</v>
      </c>
      <c r="X412" s="10" t="s">
        <v>83</v>
      </c>
      <c r="Y412" s="10" t="str">
        <f t="shared" si="48"/>
        <v>Non-structured/Vanilla</v>
      </c>
      <c r="Z412" s="10"/>
      <c r="AA412" s="10" t="str">
        <f>IF('Intragroup liabilities'!Q406="GF2","Grandfathered T2",IF('Intragroup liabilities'!Q406="CET1","CET1","No"))</f>
        <v>No</v>
      </c>
      <c r="AB412" s="10">
        <f>IF('Intragroup liabilities'!R406="",0,'Intragroup liabilities'!R406)</f>
        <v>0</v>
      </c>
      <c r="AC412"/>
    </row>
    <row r="413" spans="3:29" ht="35.25" thickBot="1" x14ac:dyDescent="0.5">
      <c r="C413" s="17">
        <f t="shared" si="43"/>
        <v>999</v>
      </c>
      <c r="D413" s="18">
        <f t="shared" si="49"/>
        <v>406</v>
      </c>
      <c r="E413" s="10" t="str">
        <f>IF(AND(I413="SANTANDER TOTTA, SGPS, SA",'Intragroup liabilities'!F407="P_22"),"r0531 - o/w (part of) subordinated liabilities recognised as own funds",IF(AND(I413="Totta Seguros - Comp. Seg. Vida, SA.",'Intragroup liabilities'!F407="P_22"),"r0350 - Structured notes",IF(AND(AA413&lt;&gt;"No",'Intragroup liabilities'!F407="P_23"),"r0531 - o/w (part of) subordinated liabilities recognised as own funds",IF(AND(AA413="No",'Intragroup liabilities'!F407="P_23"),"r0120 - Secured liabilities - collateralized part (BRRD art. 44/2/b)",IF('Intragroup liabilities'!F407="C_31","r0511 - o/w capital instruments/share capital",IF('Intragroup liabilities'!F407="C_32","r0511 - o/w capital instruments/share capital",IF('Intragroup liabilities'!F407="C_33","r0512 - o/w instruments ranking pari passu with ordinary shares",IF(OR(ISNUMBER(SEARCH("ATLANTES",I413)),ISNUMBER(SEARCH("AZOR",I413)),ISNUMBER(SEARCH("HIPOTOTTA",I413)))=TRUE,"r0120 - Secured liabilities - collateralized part (BRRD art. 44/2/b)",IF(OR('Intragroup liabilities'!F407="P_27.1",'Intragroup liabilities'!F407="P_27.2",'Intragroup liabilities'!F407="P_24"),"r0390 - Non-financial liabilities",IF('Intragroup liabilities'!F407="P_30.1","r0170 - Employee liabilities (BRRD art. 44/2/g/i)",IF('Intragroup liabilities'!F407="P_30.3","r0390 - Non-financial liabilities",IF('Intragroup liabilities'!F407="C_36","r0511 - o/w capital instruments/share capital",IF(AND('Intragroup liabilities'!F407="P_20",IFERROR(VLOOKUP('Intragroup liabilities'!I407,'Auxiliar 210'!$B$18:$B$20,1,FALSE),0)&lt;&gt;0),"r0210 - Liabilities towards other entities of the resolution group (BRRD art. 44/2/h)",IF(AND('Intragroup liabilities'!F407="P_21",IFERROR(VLOOKUP('Intragroup liabilities'!I407,'Auxiliar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3" s="10" t="s">
        <v>153</v>
      </c>
      <c r="G413" s="10" t="str">
        <f t="shared" si="44"/>
        <v>Rank 20 - Ranking in insolvency (master scale)</v>
      </c>
      <c r="H413" s="10" t="s">
        <v>243</v>
      </c>
      <c r="I413" s="10" t="s">
        <v>74</v>
      </c>
      <c r="J413" s="10" t="s">
        <v>170</v>
      </c>
      <c r="K413" s="10" t="s">
        <v>155</v>
      </c>
      <c r="L413" s="10" t="str">
        <f t="shared" si="45"/>
        <v>Sister</v>
      </c>
      <c r="M413" s="10" t="str">
        <f>IF(OR('Intragroup liabilities'!W407="x",'Intragroup liabilities'!W407="E"),"true","false")</f>
        <v>true</v>
      </c>
      <c r="N413" s="10" t="s">
        <v>470</v>
      </c>
      <c r="O413" s="10" t="s">
        <v>471</v>
      </c>
      <c r="P413" s="11">
        <v>64708.12</v>
      </c>
      <c r="Q413" s="11">
        <f>IF('Intragroup liabilities'!E407="",0,'Intragroup liabilities'!E407)</f>
        <v>70.7</v>
      </c>
      <c r="R413" s="10" t="str">
        <f>+IF('Intragroup liabilities'!C407="EURO","Euro",IF('Intragroup liabilities'!C407="LIBRA INGLESA"," US Dollar",""))</f>
        <v>Euro</v>
      </c>
      <c r="S413" s="10" t="str">
        <f>IF(OR('Intragroup liabilities'!F407="P_20",'Intragroup liabilities'!F407="P_21"),'Intragroup liabilities'!M407,CONCATENATE(RIGHT('Intragroup liabilities'!T407,4),"-",LEFT(RIGHT('Intragroup liabilities'!T407,7),2),"-",LEFT('Intragroup liabilities'!T407,2)))</f>
        <v>--</v>
      </c>
      <c r="T413" s="20" t="str">
        <f t="shared" si="46"/>
        <v/>
      </c>
      <c r="U413" s="20" t="str">
        <f>IF(OR('Intragroup liabilities'!F407="P_20",'Intragroup liabilities'!F407="P_21"),'T 03.01'!T413,CONCATENATE(RIGHT('Intragroup liabilities'!U407,4),"-",LEFT(RIGHT('Intragroup liabilities'!U407,7),2),"-",LEFT('Intragroup liabilities'!U407,2)))</f>
        <v>--</v>
      </c>
      <c r="V413" s="10" t="str">
        <f t="shared" si="47"/>
        <v>Secured</v>
      </c>
      <c r="W413" s="10">
        <v>0</v>
      </c>
      <c r="X413" s="10" t="s">
        <v>83</v>
      </c>
      <c r="Y413" s="10" t="str">
        <f t="shared" si="48"/>
        <v>Non-structured/Vanilla</v>
      </c>
      <c r="Z413" s="10"/>
      <c r="AA413" s="10" t="str">
        <f>IF('Intragroup liabilities'!Q407="GF2","Grandfathered T2",IF('Intragroup liabilities'!Q407="CET1","CET1","No"))</f>
        <v>No</v>
      </c>
      <c r="AB413" s="10">
        <f>IF('Intragroup liabilities'!R407="",0,'Intragroup liabilities'!R407)</f>
        <v>0</v>
      </c>
      <c r="AC413"/>
    </row>
    <row r="414" spans="3:29" ht="35.25" thickBot="1" x14ac:dyDescent="0.5">
      <c r="C414" s="17">
        <f t="shared" si="43"/>
        <v>999</v>
      </c>
      <c r="D414" s="18">
        <f t="shared" si="49"/>
        <v>407</v>
      </c>
      <c r="E414" s="10" t="str">
        <f>IF(AND(I414="SANTANDER TOTTA, SGPS, SA",'Intragroup liabilities'!F408="P_22"),"r0531 - o/w (part of) subordinated liabilities recognised as own funds",IF(AND(I414="Totta Seguros - Comp. Seg. Vida, SA.",'Intragroup liabilities'!F408="P_22"),"r0350 - Structured notes",IF(AND(AA414&lt;&gt;"No",'Intragroup liabilities'!F408="P_23"),"r0531 - o/w (part of) subordinated liabilities recognised as own funds",IF(AND(AA414="No",'Intragroup liabilities'!F408="P_23"),"r0120 - Secured liabilities - collateralized part (BRRD art. 44/2/b)",IF('Intragroup liabilities'!F408="C_31","r0511 - o/w capital instruments/share capital",IF('Intragroup liabilities'!F408="C_32","r0511 - o/w capital instruments/share capital",IF('Intragroup liabilities'!F408="C_33","r0512 - o/w instruments ranking pari passu with ordinary shares",IF(OR(ISNUMBER(SEARCH("ATLANTES",I414)),ISNUMBER(SEARCH("AZOR",I414)),ISNUMBER(SEARCH("HIPOTOTTA",I414)))=TRUE,"r0120 - Secured liabilities - collateralized part (BRRD art. 44/2/b)",IF(OR('Intragroup liabilities'!F408="P_27.1",'Intragroup liabilities'!F408="P_27.2",'Intragroup liabilities'!F408="P_24"),"r0390 - Non-financial liabilities",IF('Intragroup liabilities'!F408="P_30.1","r0170 - Employee liabilities (BRRD art. 44/2/g/i)",IF('Intragroup liabilities'!F408="P_30.3","r0390 - Non-financial liabilities",IF('Intragroup liabilities'!F408="C_36","r0511 - o/w capital instruments/share capital",IF(AND('Intragroup liabilities'!F408="P_20",IFERROR(VLOOKUP('Intragroup liabilities'!I408,'Auxiliar 210'!$B$18:$B$20,1,FALSE),0)&lt;&gt;0),"r0210 - Liabilities towards other entities of the resolution group (BRRD art. 44/2/h)",IF(AND('Intragroup liabilities'!F408="P_21",IFERROR(VLOOKUP('Intragroup liabilities'!I408,'Auxiliar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4" s="10" t="s">
        <v>153</v>
      </c>
      <c r="G414" s="10" t="str">
        <f t="shared" si="44"/>
        <v>Rank 20 - Ranking in insolvency (master scale)</v>
      </c>
      <c r="H414" s="10" t="s">
        <v>1558</v>
      </c>
      <c r="I414" s="10" t="s">
        <v>30</v>
      </c>
      <c r="J414" s="10" t="s">
        <v>164</v>
      </c>
      <c r="K414" s="10" t="s">
        <v>155</v>
      </c>
      <c r="L414" s="10" t="str">
        <f t="shared" si="45"/>
        <v>Sister</v>
      </c>
      <c r="M414" s="10" t="str">
        <f>IF(OR('Intragroup liabilities'!W408="x",'Intragroup liabilities'!W408="E"),"true","false")</f>
        <v>true</v>
      </c>
      <c r="N414" s="10" t="s">
        <v>470</v>
      </c>
      <c r="O414" s="10" t="s">
        <v>471</v>
      </c>
      <c r="P414" s="11">
        <v>0</v>
      </c>
      <c r="Q414" s="11">
        <f>IF('Intragroup liabilities'!E408="",0,'Intragroup liabilities'!E408)</f>
        <v>0.4</v>
      </c>
      <c r="R414" s="10" t="str">
        <f>+IF('Intragroup liabilities'!C408="EURO","Euro",IF('Intragroup liabilities'!C408="LIBRA INGLESA"," US Dollar",""))</f>
        <v>Euro</v>
      </c>
      <c r="S414" s="10" t="str">
        <f>IF(OR('Intragroup liabilities'!F408="P_20",'Intragroup liabilities'!F408="P_21"),'Intragroup liabilities'!M408,CONCATENATE(RIGHT('Intragroup liabilities'!T408,4),"-",LEFT(RIGHT('Intragroup liabilities'!T408,7),2),"-",LEFT('Intragroup liabilities'!T408,2)))</f>
        <v>--</v>
      </c>
      <c r="T414" s="20" t="str">
        <f t="shared" si="46"/>
        <v/>
      </c>
      <c r="U414" s="20" t="str">
        <f>IF(OR('Intragroup liabilities'!F408="P_20",'Intragroup liabilities'!F408="P_21"),'T 03.01'!T414,CONCATENATE(RIGHT('Intragroup liabilities'!U408,4),"-",LEFT(RIGHT('Intragroup liabilities'!U408,7),2),"-",LEFT('Intragroup liabilities'!U408,2)))</f>
        <v>--</v>
      </c>
      <c r="V414" s="10" t="str">
        <f t="shared" si="47"/>
        <v>Secured</v>
      </c>
      <c r="W414" s="10">
        <v>0</v>
      </c>
      <c r="X414" s="10" t="s">
        <v>83</v>
      </c>
      <c r="Y414" s="10" t="str">
        <f t="shared" si="48"/>
        <v>Non-structured/Vanilla</v>
      </c>
      <c r="Z414" s="10"/>
      <c r="AA414" s="10" t="str">
        <f>IF('Intragroup liabilities'!Q408="GF2","Grandfathered T2",IF('Intragroup liabilities'!Q408="CET1","CET1","No"))</f>
        <v>No</v>
      </c>
      <c r="AB414" s="10">
        <f>IF('Intragroup liabilities'!R408="",0,'Intragroup liabilities'!R408)</f>
        <v>0</v>
      </c>
      <c r="AC414"/>
    </row>
    <row r="415" spans="3:29" ht="35.25" thickBot="1" x14ac:dyDescent="0.5">
      <c r="C415" s="17">
        <f t="shared" si="43"/>
        <v>999</v>
      </c>
      <c r="D415" s="18">
        <f t="shared" si="49"/>
        <v>408</v>
      </c>
      <c r="E415" s="10" t="str">
        <f>IF(AND(I415="SANTANDER TOTTA, SGPS, SA",'Intragroup liabilities'!F409="P_22"),"r0531 - o/w (part of) subordinated liabilities recognised as own funds",IF(AND(I415="Totta Seguros - Comp. Seg. Vida, SA.",'Intragroup liabilities'!F409="P_22"),"r0350 - Structured notes",IF(AND(AA415&lt;&gt;"No",'Intragroup liabilities'!F409="P_23"),"r0531 - o/w (part of) subordinated liabilities recognised as own funds",IF(AND(AA415="No",'Intragroup liabilities'!F409="P_23"),"r0120 - Secured liabilities - collateralized part (BRRD art. 44/2/b)",IF('Intragroup liabilities'!F409="C_31","r0511 - o/w capital instruments/share capital",IF('Intragroup liabilities'!F409="C_32","r0511 - o/w capital instruments/share capital",IF('Intragroup liabilities'!F409="C_33","r0512 - o/w instruments ranking pari passu with ordinary shares",IF(OR(ISNUMBER(SEARCH("ATLANTES",I415)),ISNUMBER(SEARCH("AZOR",I415)),ISNUMBER(SEARCH("HIPOTOTTA",I415)))=TRUE,"r0120 - Secured liabilities - collateralized part (BRRD art. 44/2/b)",IF(OR('Intragroup liabilities'!F409="P_27.1",'Intragroup liabilities'!F409="P_27.2",'Intragroup liabilities'!F409="P_24"),"r0390 - Non-financial liabilities",IF('Intragroup liabilities'!F409="P_30.1","r0170 - Employee liabilities (BRRD art. 44/2/g/i)",IF('Intragroup liabilities'!F409="P_30.3","r0390 - Non-financial liabilities",IF('Intragroup liabilities'!F409="C_36","r0511 - o/w capital instruments/share capital",IF(AND('Intragroup liabilities'!F409="P_20",IFERROR(VLOOKUP('Intragroup liabilities'!I409,'Auxiliar 210'!$B$18:$B$20,1,FALSE),0)&lt;&gt;0),"r0210 - Liabilities towards other entities of the resolution group (BRRD art. 44/2/h)",IF(AND('Intragroup liabilities'!F409="P_21",IFERROR(VLOOKUP('Intragroup liabilities'!I409,'Auxiliar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5" s="10" t="s">
        <v>153</v>
      </c>
      <c r="G415" s="10" t="str">
        <f t="shared" si="44"/>
        <v>Rank 20 - Ranking in insolvency (master scale)</v>
      </c>
      <c r="H415" s="10" t="s">
        <v>1377</v>
      </c>
      <c r="I415" s="10" t="s">
        <v>30</v>
      </c>
      <c r="J415" s="10" t="s">
        <v>164</v>
      </c>
      <c r="K415" s="10" t="s">
        <v>155</v>
      </c>
      <c r="L415" s="10" t="str">
        <f t="shared" si="45"/>
        <v>Sister</v>
      </c>
      <c r="M415" s="10" t="str">
        <f>IF(OR('Intragroup liabilities'!W409="x",'Intragroup liabilities'!W409="E"),"true","false")</f>
        <v>true</v>
      </c>
      <c r="N415" s="10" t="s">
        <v>470</v>
      </c>
      <c r="O415" s="10" t="s">
        <v>471</v>
      </c>
      <c r="P415" s="11">
        <v>197.62</v>
      </c>
      <c r="Q415" s="11">
        <f>IF('Intragroup liabilities'!E409="",0,'Intragroup liabilities'!E409)</f>
        <v>0</v>
      </c>
      <c r="R415" s="10" t="str">
        <f>+IF('Intragroup liabilities'!C409="EURO","Euro",IF('Intragroup liabilities'!C409="LIBRA INGLESA"," US Dollar",""))</f>
        <v>Euro</v>
      </c>
      <c r="S415" s="10" t="str">
        <f>IF(OR('Intragroup liabilities'!F409="P_20",'Intragroup liabilities'!F409="P_21"),'Intragroup liabilities'!M409,CONCATENATE(RIGHT('Intragroup liabilities'!T409,4),"-",LEFT(RIGHT('Intragroup liabilities'!T409,7),2),"-",LEFT('Intragroup liabilities'!T409,2)))</f>
        <v>--</v>
      </c>
      <c r="T415" s="20" t="str">
        <f t="shared" si="46"/>
        <v/>
      </c>
      <c r="U415" s="20" t="str">
        <f>IF(OR('Intragroup liabilities'!F409="P_20",'Intragroup liabilities'!F409="P_21"),'T 03.01'!T415,CONCATENATE(RIGHT('Intragroup liabilities'!U409,4),"-",LEFT(RIGHT('Intragroup liabilities'!U409,7),2),"-",LEFT('Intragroup liabilities'!U409,2)))</f>
        <v>--</v>
      </c>
      <c r="V415" s="10" t="str">
        <f t="shared" si="47"/>
        <v>Secured</v>
      </c>
      <c r="W415" s="10">
        <v>0</v>
      </c>
      <c r="X415" s="10" t="s">
        <v>83</v>
      </c>
      <c r="Y415" s="10" t="str">
        <f t="shared" si="48"/>
        <v>Non-structured/Vanilla</v>
      </c>
      <c r="Z415" s="10"/>
      <c r="AA415" s="10" t="str">
        <f>IF('Intragroup liabilities'!Q409="GF2","Grandfathered T2",IF('Intragroup liabilities'!Q409="CET1","CET1","No"))</f>
        <v>No</v>
      </c>
      <c r="AB415" s="10">
        <f>IF('Intragroup liabilities'!R409="",0,'Intragroup liabilities'!R409)</f>
        <v>0</v>
      </c>
      <c r="AC415"/>
    </row>
    <row r="416" spans="3:29" ht="35.25" thickBot="1" x14ac:dyDescent="0.5">
      <c r="C416" s="17">
        <f t="shared" si="43"/>
        <v>999</v>
      </c>
      <c r="D416" s="18">
        <f t="shared" si="49"/>
        <v>409</v>
      </c>
      <c r="E416" s="10" t="str">
        <f>IF(AND(I416="SANTANDER TOTTA, SGPS, SA",'Intragroup liabilities'!F410="P_22"),"r0531 - o/w (part of) subordinated liabilities recognised as own funds",IF(AND(I416="Totta Seguros - Comp. Seg. Vida, SA.",'Intragroup liabilities'!F410="P_22"),"r0350 - Structured notes",IF(AND(AA416&lt;&gt;"No",'Intragroup liabilities'!F410="P_23"),"r0531 - o/w (part of) subordinated liabilities recognised as own funds",IF(AND(AA416="No",'Intragroup liabilities'!F410="P_23"),"r0120 - Secured liabilities - collateralized part (BRRD art. 44/2/b)",IF('Intragroup liabilities'!F410="C_31","r0511 - o/w capital instruments/share capital",IF('Intragroup liabilities'!F410="C_32","r0511 - o/w capital instruments/share capital",IF('Intragroup liabilities'!F410="C_33","r0512 - o/w instruments ranking pari passu with ordinary shares",IF(OR(ISNUMBER(SEARCH("ATLANTES",I416)),ISNUMBER(SEARCH("AZOR",I416)),ISNUMBER(SEARCH("HIPOTOTTA",I416)))=TRUE,"r0120 - Secured liabilities - collateralized part (BRRD art. 44/2/b)",IF(OR('Intragroup liabilities'!F410="P_27.1",'Intragroup liabilities'!F410="P_27.2",'Intragroup liabilities'!F410="P_24"),"r0390 - Non-financial liabilities",IF('Intragroup liabilities'!F410="P_30.1","r0170 - Employee liabilities (BRRD art. 44/2/g/i)",IF('Intragroup liabilities'!F410="P_30.3","r0390 - Non-financial liabilities",IF('Intragroup liabilities'!F410="C_36","r0511 - o/w capital instruments/share capital",IF(AND('Intragroup liabilities'!F410="P_20",IFERROR(VLOOKUP('Intragroup liabilities'!I410,'Auxiliar 210'!$B$18:$B$20,1,FALSE),0)&lt;&gt;0),"r0210 - Liabilities towards other entities of the resolution group (BRRD art. 44/2/h)",IF(AND('Intragroup liabilities'!F410="P_21",IFERROR(VLOOKUP('Intragroup liabilities'!I410,'Auxiliar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6" s="10" t="s">
        <v>153</v>
      </c>
      <c r="G416" s="10" t="str">
        <f t="shared" si="44"/>
        <v>Rank 20 - Ranking in insolvency (master scale)</v>
      </c>
      <c r="H416" s="10" t="s">
        <v>295</v>
      </c>
      <c r="I416" s="10" t="s">
        <v>73</v>
      </c>
      <c r="J416" s="10" t="s">
        <v>167</v>
      </c>
      <c r="K416" s="10" t="s">
        <v>155</v>
      </c>
      <c r="L416" s="10" t="str">
        <f t="shared" si="45"/>
        <v>Sister</v>
      </c>
      <c r="M416" s="10" t="str">
        <f>IF(OR('Intragroup liabilities'!W410="x",'Intragroup liabilities'!W410="E"),"true","false")</f>
        <v>true</v>
      </c>
      <c r="N416" s="10" t="s">
        <v>470</v>
      </c>
      <c r="O416" s="10" t="s">
        <v>471</v>
      </c>
      <c r="P416" s="11">
        <v>66904.27</v>
      </c>
      <c r="Q416" s="11">
        <f>IF('Intragroup liabilities'!E410="",0,'Intragroup liabilities'!E410)</f>
        <v>83.71</v>
      </c>
      <c r="R416" s="10" t="str">
        <f>+IF('Intragroup liabilities'!C410="EURO","Euro",IF('Intragroup liabilities'!C410="LIBRA INGLESA"," US Dollar",""))</f>
        <v>Euro</v>
      </c>
      <c r="S416" s="10" t="str">
        <f>IF(OR('Intragroup liabilities'!F410="P_20",'Intragroup liabilities'!F410="P_21"),'Intragroup liabilities'!M410,CONCATENATE(RIGHT('Intragroup liabilities'!T410,4),"-",LEFT(RIGHT('Intragroup liabilities'!T410,7),2),"-",LEFT('Intragroup liabilities'!T410,2)))</f>
        <v>--</v>
      </c>
      <c r="T416" s="20" t="str">
        <f t="shared" si="46"/>
        <v/>
      </c>
      <c r="U416" s="20" t="str">
        <f>IF(OR('Intragroup liabilities'!F410="P_20",'Intragroup liabilities'!F410="P_21"),'T 03.01'!T416,CONCATENATE(RIGHT('Intragroup liabilities'!U410,4),"-",LEFT(RIGHT('Intragroup liabilities'!U410,7),2),"-",LEFT('Intragroup liabilities'!U410,2)))</f>
        <v>--</v>
      </c>
      <c r="V416" s="10" t="str">
        <f t="shared" si="47"/>
        <v>Secured</v>
      </c>
      <c r="W416" s="10">
        <v>0</v>
      </c>
      <c r="X416" s="10" t="s">
        <v>83</v>
      </c>
      <c r="Y416" s="10" t="str">
        <f t="shared" si="48"/>
        <v>Non-structured/Vanilla</v>
      </c>
      <c r="Z416" s="10"/>
      <c r="AA416" s="10" t="str">
        <f>IF('Intragroup liabilities'!Q410="GF2","Grandfathered T2",IF('Intragroup liabilities'!Q410="CET1","CET1","No"))</f>
        <v>No</v>
      </c>
      <c r="AB416" s="10">
        <f>IF('Intragroup liabilities'!R410="",0,'Intragroup liabilities'!R410)</f>
        <v>0</v>
      </c>
      <c r="AC416"/>
    </row>
    <row r="417" spans="3:29" ht="35.25" thickBot="1" x14ac:dyDescent="0.5">
      <c r="C417" s="17">
        <f t="shared" si="43"/>
        <v>999</v>
      </c>
      <c r="D417" s="18">
        <f t="shared" si="49"/>
        <v>410</v>
      </c>
      <c r="E417" s="10" t="str">
        <f>IF(AND(I417="SANTANDER TOTTA, SGPS, SA",'Intragroup liabilities'!F411="P_22"),"r0531 - o/w (part of) subordinated liabilities recognised as own funds",IF(AND(I417="Totta Seguros - Comp. Seg. Vida, SA.",'Intragroup liabilities'!F411="P_22"),"r0350 - Structured notes",IF(AND(AA417&lt;&gt;"No",'Intragroup liabilities'!F411="P_23"),"r0531 - o/w (part of) subordinated liabilities recognised as own funds",IF(AND(AA417="No",'Intragroup liabilities'!F411="P_23"),"r0120 - Secured liabilities - collateralized part (BRRD art. 44/2/b)",IF('Intragroup liabilities'!F411="C_31","r0511 - o/w capital instruments/share capital",IF('Intragroup liabilities'!F411="C_32","r0511 - o/w capital instruments/share capital",IF('Intragroup liabilities'!F411="C_33","r0512 - o/w instruments ranking pari passu with ordinary shares",IF(OR(ISNUMBER(SEARCH("ATLANTES",I417)),ISNUMBER(SEARCH("AZOR",I417)),ISNUMBER(SEARCH("HIPOTOTTA",I417)))=TRUE,"r0120 - Secured liabilities - collateralized part (BRRD art. 44/2/b)",IF(OR('Intragroup liabilities'!F411="P_27.1",'Intragroup liabilities'!F411="P_27.2",'Intragroup liabilities'!F411="P_24"),"r0390 - Non-financial liabilities",IF('Intragroup liabilities'!F411="P_30.1","r0170 - Employee liabilities (BRRD art. 44/2/g/i)",IF('Intragroup liabilities'!F411="P_30.3","r0390 - Non-financial liabilities",IF('Intragroup liabilities'!F411="C_36","r0511 - o/w capital instruments/share capital",IF(AND('Intragroup liabilities'!F411="P_20",IFERROR(VLOOKUP('Intragroup liabilities'!I411,'Auxiliar 210'!$B$18:$B$20,1,FALSE),0)&lt;&gt;0),"r0210 - Liabilities towards other entities of the resolution group (BRRD art. 44/2/h)",IF(AND('Intragroup liabilities'!F411="P_21",IFERROR(VLOOKUP('Intragroup liabilities'!I411,'Auxiliar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7" s="10" t="s">
        <v>153</v>
      </c>
      <c r="G417" s="10" t="str">
        <f t="shared" si="44"/>
        <v>Rank 20 - Ranking in insolvency (master scale)</v>
      </c>
      <c r="H417" s="10" t="s">
        <v>360</v>
      </c>
      <c r="I417" s="10" t="s">
        <v>30</v>
      </c>
      <c r="J417" s="10" t="s">
        <v>164</v>
      </c>
      <c r="K417" s="10" t="s">
        <v>155</v>
      </c>
      <c r="L417" s="10" t="str">
        <f t="shared" si="45"/>
        <v>Sister</v>
      </c>
      <c r="M417" s="10" t="str">
        <f>IF(OR('Intragroup liabilities'!W411="x",'Intragroup liabilities'!W411="E"),"true","false")</f>
        <v>true</v>
      </c>
      <c r="N417" s="10" t="s">
        <v>470</v>
      </c>
      <c r="O417" s="10" t="s">
        <v>471</v>
      </c>
      <c r="P417" s="11">
        <v>759445.58</v>
      </c>
      <c r="Q417" s="11">
        <f>IF('Intragroup liabilities'!E411="",0,'Intragroup liabilities'!E411)</f>
        <v>916.47</v>
      </c>
      <c r="R417" s="10" t="str">
        <f>+IF('Intragroup liabilities'!C411="EURO","Euro",IF('Intragroup liabilities'!C411="LIBRA INGLESA"," US Dollar",""))</f>
        <v>Euro</v>
      </c>
      <c r="S417" s="10" t="str">
        <f>IF(OR('Intragroup liabilities'!F411="P_20",'Intragroup liabilities'!F411="P_21"),'Intragroup liabilities'!M411,CONCATENATE(RIGHT('Intragroup liabilities'!T411,4),"-",LEFT(RIGHT('Intragroup liabilities'!T411,7),2),"-",LEFT('Intragroup liabilities'!T411,2)))</f>
        <v>--</v>
      </c>
      <c r="T417" s="20" t="str">
        <f t="shared" si="46"/>
        <v/>
      </c>
      <c r="U417" s="20" t="str">
        <f>IF(OR('Intragroup liabilities'!F411="P_20",'Intragroup liabilities'!F411="P_21"),'T 03.01'!T417,CONCATENATE(RIGHT('Intragroup liabilities'!U411,4),"-",LEFT(RIGHT('Intragroup liabilities'!U411,7),2),"-",LEFT('Intragroup liabilities'!U411,2)))</f>
        <v>--</v>
      </c>
      <c r="V417" s="10" t="str">
        <f t="shared" si="47"/>
        <v>Secured</v>
      </c>
      <c r="W417" s="10">
        <v>0</v>
      </c>
      <c r="X417" s="10" t="s">
        <v>83</v>
      </c>
      <c r="Y417" s="10" t="str">
        <f t="shared" si="48"/>
        <v>Non-structured/Vanilla</v>
      </c>
      <c r="Z417" s="10"/>
      <c r="AA417" s="10" t="str">
        <f>IF('Intragroup liabilities'!Q411="GF2","Grandfathered T2",IF('Intragroup liabilities'!Q411="CET1","CET1","No"))</f>
        <v>No</v>
      </c>
      <c r="AB417" s="10">
        <f>IF('Intragroup liabilities'!R411="",0,'Intragroup liabilities'!R411)</f>
        <v>0</v>
      </c>
      <c r="AC417"/>
    </row>
    <row r="418" spans="3:29" ht="35.25" thickBot="1" x14ac:dyDescent="0.5">
      <c r="C418" s="17">
        <f t="shared" si="43"/>
        <v>999</v>
      </c>
      <c r="D418" s="18">
        <f t="shared" si="49"/>
        <v>411</v>
      </c>
      <c r="E418" s="10" t="str">
        <f>IF(AND(I418="SANTANDER TOTTA, SGPS, SA",'Intragroup liabilities'!F412="P_22"),"r0531 - o/w (part of) subordinated liabilities recognised as own funds",IF(AND(I418="Totta Seguros - Comp. Seg. Vida, SA.",'Intragroup liabilities'!F412="P_22"),"r0350 - Structured notes",IF(AND(AA418&lt;&gt;"No",'Intragroup liabilities'!F412="P_23"),"r0531 - o/w (part of) subordinated liabilities recognised as own funds",IF(AND(AA418="No",'Intragroup liabilities'!F412="P_23"),"r0120 - Secured liabilities - collateralized part (BRRD art. 44/2/b)",IF('Intragroup liabilities'!F412="C_31","r0511 - o/w capital instruments/share capital",IF('Intragroup liabilities'!F412="C_32","r0511 - o/w capital instruments/share capital",IF('Intragroup liabilities'!F412="C_33","r0512 - o/w instruments ranking pari passu with ordinary shares",IF(OR(ISNUMBER(SEARCH("ATLANTES",I418)),ISNUMBER(SEARCH("AZOR",I418)),ISNUMBER(SEARCH("HIPOTOTTA",I418)))=TRUE,"r0120 - Secured liabilities - collateralized part (BRRD art. 44/2/b)",IF(OR('Intragroup liabilities'!F412="P_27.1",'Intragroup liabilities'!F412="P_27.2",'Intragroup liabilities'!F412="P_24"),"r0390 - Non-financial liabilities",IF('Intragroup liabilities'!F412="P_30.1","r0170 - Employee liabilities (BRRD art. 44/2/g/i)",IF('Intragroup liabilities'!F412="P_30.3","r0390 - Non-financial liabilities",IF('Intragroup liabilities'!F412="C_36","r0511 - o/w capital instruments/share capital",IF(AND('Intragroup liabilities'!F412="P_20",IFERROR(VLOOKUP('Intragroup liabilities'!I412,'Auxiliar 210'!$B$18:$B$20,1,FALSE),0)&lt;&gt;0),"r0210 - Liabilities towards other entities of the resolution group (BRRD art. 44/2/h)",IF(AND('Intragroup liabilities'!F412="P_21",IFERROR(VLOOKUP('Intragroup liabilities'!I412,'Auxiliar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8" s="10" t="s">
        <v>153</v>
      </c>
      <c r="G418" s="10" t="str">
        <f t="shared" si="44"/>
        <v>Rank 20 - Ranking in insolvency (master scale)</v>
      </c>
      <c r="H418" s="10" t="s">
        <v>166</v>
      </c>
      <c r="I418" s="10" t="s">
        <v>74</v>
      </c>
      <c r="J418" s="10" t="s">
        <v>170</v>
      </c>
      <c r="K418" s="10" t="s">
        <v>155</v>
      </c>
      <c r="L418" s="10" t="str">
        <f t="shared" si="45"/>
        <v>Sister</v>
      </c>
      <c r="M418" s="10" t="str">
        <f>IF(OR('Intragroup liabilities'!W412="x",'Intragroup liabilities'!W412="E"),"true","false")</f>
        <v>true</v>
      </c>
      <c r="N418" s="10" t="s">
        <v>470</v>
      </c>
      <c r="O418" s="10" t="s">
        <v>471</v>
      </c>
      <c r="P418" s="11">
        <v>307985.13</v>
      </c>
      <c r="Q418" s="11">
        <f>IF('Intragroup liabilities'!E412="",0,'Intragroup liabilities'!E412)</f>
        <v>518.16999999999996</v>
      </c>
      <c r="R418" s="10" t="str">
        <f>+IF('Intragroup liabilities'!C412="EURO","Euro",IF('Intragroup liabilities'!C412="LIBRA INGLESA"," US Dollar",""))</f>
        <v>Euro</v>
      </c>
      <c r="S418" s="10" t="str">
        <f>IF(OR('Intragroup liabilities'!F412="P_20",'Intragroup liabilities'!F412="P_21"),'Intragroup liabilities'!M412,CONCATENATE(RIGHT('Intragroup liabilities'!T412,4),"-",LEFT(RIGHT('Intragroup liabilities'!T412,7),2),"-",LEFT('Intragroup liabilities'!T412,2)))</f>
        <v>--</v>
      </c>
      <c r="T418" s="20" t="str">
        <f t="shared" si="46"/>
        <v/>
      </c>
      <c r="U418" s="20" t="str">
        <f>IF(OR('Intragroup liabilities'!F412="P_20",'Intragroup liabilities'!F412="P_21"),'T 03.01'!T418,CONCATENATE(RIGHT('Intragroup liabilities'!U412,4),"-",LEFT(RIGHT('Intragroup liabilities'!U412,7),2),"-",LEFT('Intragroup liabilities'!U412,2)))</f>
        <v>--</v>
      </c>
      <c r="V418" s="10" t="str">
        <f t="shared" si="47"/>
        <v>Secured</v>
      </c>
      <c r="W418" s="10">
        <v>0</v>
      </c>
      <c r="X418" s="10" t="s">
        <v>83</v>
      </c>
      <c r="Y418" s="10" t="str">
        <f t="shared" si="48"/>
        <v>Non-structured/Vanilla</v>
      </c>
      <c r="Z418" s="10"/>
      <c r="AA418" s="10" t="str">
        <f>IF('Intragroup liabilities'!Q412="GF2","Grandfathered T2",IF('Intragroup liabilities'!Q412="CET1","CET1","No"))</f>
        <v>No</v>
      </c>
      <c r="AB418" s="10">
        <f>IF('Intragroup liabilities'!R412="",0,'Intragroup liabilities'!R412)</f>
        <v>0</v>
      </c>
      <c r="AC418"/>
    </row>
    <row r="419" spans="3:29" ht="35.25" thickBot="1" x14ac:dyDescent="0.5">
      <c r="C419" s="17">
        <f t="shared" si="43"/>
        <v>999</v>
      </c>
      <c r="D419" s="18">
        <f t="shared" si="49"/>
        <v>412</v>
      </c>
      <c r="E419" s="10" t="str">
        <f>IF(AND(I419="SANTANDER TOTTA, SGPS, SA",'Intragroup liabilities'!F413="P_22"),"r0531 - o/w (part of) subordinated liabilities recognised as own funds",IF(AND(I419="Totta Seguros - Comp. Seg. Vida, SA.",'Intragroup liabilities'!F413="P_22"),"r0350 - Structured notes",IF(AND(AA419&lt;&gt;"No",'Intragroup liabilities'!F413="P_23"),"r0531 - o/w (part of) subordinated liabilities recognised as own funds",IF(AND(AA419="No",'Intragroup liabilities'!F413="P_23"),"r0120 - Secured liabilities - collateralized part (BRRD art. 44/2/b)",IF('Intragroup liabilities'!F413="C_31","r0511 - o/w capital instruments/share capital",IF('Intragroup liabilities'!F413="C_32","r0511 - o/w capital instruments/share capital",IF('Intragroup liabilities'!F413="C_33","r0512 - o/w instruments ranking pari passu with ordinary shares",IF(OR(ISNUMBER(SEARCH("ATLANTES",I419)),ISNUMBER(SEARCH("AZOR",I419)),ISNUMBER(SEARCH("HIPOTOTTA",I419)))=TRUE,"r0120 - Secured liabilities - collateralized part (BRRD art. 44/2/b)",IF(OR('Intragroup liabilities'!F413="P_27.1",'Intragroup liabilities'!F413="P_27.2",'Intragroup liabilities'!F413="P_24"),"r0390 - Non-financial liabilities",IF('Intragroup liabilities'!F413="P_30.1","r0170 - Employee liabilities (BRRD art. 44/2/g/i)",IF('Intragroup liabilities'!F413="P_30.3","r0390 - Non-financial liabilities",IF('Intragroup liabilities'!F413="C_36","r0511 - o/w capital instruments/share capital",IF(AND('Intragroup liabilities'!F413="P_20",IFERROR(VLOOKUP('Intragroup liabilities'!I413,'Auxiliar 210'!$B$18:$B$20,1,FALSE),0)&lt;&gt;0),"r0210 - Liabilities towards other entities of the resolution group (BRRD art. 44/2/h)",IF(AND('Intragroup liabilities'!F413="P_21",IFERROR(VLOOKUP('Intragroup liabilities'!I413,'Auxiliar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19" s="10" t="s">
        <v>153</v>
      </c>
      <c r="G419" s="10" t="str">
        <f t="shared" si="44"/>
        <v>Rank 20 - Ranking in insolvency (master scale)</v>
      </c>
      <c r="H419" s="10" t="s">
        <v>300</v>
      </c>
      <c r="I419" s="10" t="s">
        <v>73</v>
      </c>
      <c r="J419" s="10" t="s">
        <v>167</v>
      </c>
      <c r="K419" s="10" t="s">
        <v>155</v>
      </c>
      <c r="L419" s="10" t="str">
        <f t="shared" si="45"/>
        <v>Sister</v>
      </c>
      <c r="M419" s="10" t="str">
        <f>IF(OR('Intragroup liabilities'!W413="x",'Intragroup liabilities'!W413="E"),"true","false")</f>
        <v>true</v>
      </c>
      <c r="N419" s="10" t="s">
        <v>470</v>
      </c>
      <c r="O419" s="10" t="s">
        <v>471</v>
      </c>
      <c r="P419" s="11">
        <v>144667.07999999999</v>
      </c>
      <c r="Q419" s="11">
        <f>IF('Intragroup liabilities'!E413="",0,'Intragroup liabilities'!E413)</f>
        <v>273.35000000000002</v>
      </c>
      <c r="R419" s="10" t="str">
        <f>+IF('Intragroup liabilities'!C413="EURO","Euro",IF('Intragroup liabilities'!C413="LIBRA INGLESA"," US Dollar",""))</f>
        <v>Euro</v>
      </c>
      <c r="S419" s="10" t="str">
        <f>IF(OR('Intragroup liabilities'!F413="P_20",'Intragroup liabilities'!F413="P_21"),'Intragroup liabilities'!M413,CONCATENATE(RIGHT('Intragroup liabilities'!T413,4),"-",LEFT(RIGHT('Intragroup liabilities'!T413,7),2),"-",LEFT('Intragroup liabilities'!T413,2)))</f>
        <v>--</v>
      </c>
      <c r="T419" s="20" t="str">
        <f t="shared" si="46"/>
        <v/>
      </c>
      <c r="U419" s="20" t="str">
        <f>IF(OR('Intragroup liabilities'!F413="P_20",'Intragroup liabilities'!F413="P_21"),'T 03.01'!T419,CONCATENATE(RIGHT('Intragroup liabilities'!U413,4),"-",LEFT(RIGHT('Intragroup liabilities'!U413,7),2),"-",LEFT('Intragroup liabilities'!U413,2)))</f>
        <v>--</v>
      </c>
      <c r="V419" s="10" t="str">
        <f t="shared" si="47"/>
        <v>Secured</v>
      </c>
      <c r="W419" s="10">
        <v>0</v>
      </c>
      <c r="X419" s="10" t="s">
        <v>83</v>
      </c>
      <c r="Y419" s="10" t="str">
        <f t="shared" si="48"/>
        <v>Non-structured/Vanilla</v>
      </c>
      <c r="Z419" s="10"/>
      <c r="AA419" s="10" t="str">
        <f>IF('Intragroup liabilities'!Q413="GF2","Grandfathered T2",IF('Intragroup liabilities'!Q413="CET1","CET1","No"))</f>
        <v>No</v>
      </c>
      <c r="AB419" s="10">
        <f>IF('Intragroup liabilities'!R413="",0,'Intragroup liabilities'!R413)</f>
        <v>0</v>
      </c>
      <c r="AC419"/>
    </row>
    <row r="420" spans="3:29" ht="35.25" thickBot="1" x14ac:dyDescent="0.5">
      <c r="C420" s="17">
        <f t="shared" si="43"/>
        <v>999</v>
      </c>
      <c r="D420" s="18">
        <f t="shared" si="49"/>
        <v>413</v>
      </c>
      <c r="E420" s="10" t="str">
        <f>IF(AND(I420="SANTANDER TOTTA, SGPS, SA",'Intragroup liabilities'!F414="P_22"),"r0531 - o/w (part of) subordinated liabilities recognised as own funds",IF(AND(I420="Totta Seguros - Comp. Seg. Vida, SA.",'Intragroup liabilities'!F414="P_22"),"r0350 - Structured notes",IF(AND(AA420&lt;&gt;"No",'Intragroup liabilities'!F414="P_23"),"r0531 - o/w (part of) subordinated liabilities recognised as own funds",IF(AND(AA420="No",'Intragroup liabilities'!F414="P_23"),"r0120 - Secured liabilities - collateralized part (BRRD art. 44/2/b)",IF('Intragroup liabilities'!F414="C_31","r0511 - o/w capital instruments/share capital",IF('Intragroup liabilities'!F414="C_32","r0511 - o/w capital instruments/share capital",IF('Intragroup liabilities'!F414="C_33","r0512 - o/w instruments ranking pari passu with ordinary shares",IF(OR(ISNUMBER(SEARCH("ATLANTES",I420)),ISNUMBER(SEARCH("AZOR",I420)),ISNUMBER(SEARCH("HIPOTOTTA",I420)))=TRUE,"r0120 - Secured liabilities - collateralized part (BRRD art. 44/2/b)",IF(OR('Intragroup liabilities'!F414="P_27.1",'Intragroup liabilities'!F414="P_27.2",'Intragroup liabilities'!F414="P_24"),"r0390 - Non-financial liabilities",IF('Intragroup liabilities'!F414="P_30.1","r0170 - Employee liabilities (BRRD art. 44/2/g/i)",IF('Intragroup liabilities'!F414="P_30.3","r0390 - Non-financial liabilities",IF('Intragroup liabilities'!F414="C_36","r0511 - o/w capital instruments/share capital",IF(AND('Intragroup liabilities'!F414="P_20",IFERROR(VLOOKUP('Intragroup liabilities'!I414,'Auxiliar 210'!$B$18:$B$20,1,FALSE),0)&lt;&gt;0),"r0210 - Liabilities towards other entities of the resolution group (BRRD art. 44/2/h)",IF(AND('Intragroup liabilities'!F414="P_21",IFERROR(VLOOKUP('Intragroup liabilities'!I414,'Auxiliar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0" s="10" t="s">
        <v>153</v>
      </c>
      <c r="G420" s="10" t="str">
        <f t="shared" si="44"/>
        <v>Rank 20 - Ranking in insolvency (master scale)</v>
      </c>
      <c r="H420" s="10" t="s">
        <v>1559</v>
      </c>
      <c r="I420" s="10" t="s">
        <v>73</v>
      </c>
      <c r="J420" s="10" t="s">
        <v>167</v>
      </c>
      <c r="K420" s="10" t="s">
        <v>155</v>
      </c>
      <c r="L420" s="10" t="str">
        <f t="shared" si="45"/>
        <v>Sister</v>
      </c>
      <c r="M420" s="10" t="str">
        <f>IF(OR('Intragroup liabilities'!W414="x",'Intragroup liabilities'!W414="E"),"true","false")</f>
        <v>true</v>
      </c>
      <c r="N420" s="10" t="s">
        <v>470</v>
      </c>
      <c r="O420" s="10" t="s">
        <v>471</v>
      </c>
      <c r="P420" s="11">
        <v>0</v>
      </c>
      <c r="Q420" s="11">
        <f>IF('Intragroup liabilities'!E414="",0,'Intragroup liabilities'!E414)</f>
        <v>355996.72</v>
      </c>
      <c r="R420" s="10" t="str">
        <f>+IF('Intragroup liabilities'!C414="EURO","Euro",IF('Intragroup liabilities'!C414="LIBRA INGLESA"," US Dollar",""))</f>
        <v>Euro</v>
      </c>
      <c r="S420" s="10" t="str">
        <f>IF(OR('Intragroup liabilities'!F414="P_20",'Intragroup liabilities'!F414="P_21"),'Intragroup liabilities'!M414,CONCATENATE(RIGHT('Intragroup liabilities'!T414,4),"-",LEFT(RIGHT('Intragroup liabilities'!T414,7),2),"-",LEFT('Intragroup liabilities'!T414,2)))</f>
        <v>--</v>
      </c>
      <c r="T420" s="20" t="str">
        <f t="shared" si="46"/>
        <v/>
      </c>
      <c r="U420" s="20" t="str">
        <f>IF(OR('Intragroup liabilities'!F414="P_20",'Intragroup liabilities'!F414="P_21"),'T 03.01'!T420,CONCATENATE(RIGHT('Intragroup liabilities'!U414,4),"-",LEFT(RIGHT('Intragroup liabilities'!U414,7),2),"-",LEFT('Intragroup liabilities'!U414,2)))</f>
        <v>--</v>
      </c>
      <c r="V420" s="10" t="str">
        <f t="shared" si="47"/>
        <v>Secured</v>
      </c>
      <c r="W420" s="10">
        <v>0</v>
      </c>
      <c r="X420" s="10" t="s">
        <v>83</v>
      </c>
      <c r="Y420" s="10" t="str">
        <f t="shared" si="48"/>
        <v>Non-structured/Vanilla</v>
      </c>
      <c r="Z420" s="10"/>
      <c r="AA420" s="10" t="str">
        <f>IF('Intragroup liabilities'!Q414="GF2","Grandfathered T2",IF('Intragroup liabilities'!Q414="CET1","CET1","No"))</f>
        <v>No</v>
      </c>
      <c r="AB420" s="10">
        <f>IF('Intragroup liabilities'!R414="",0,'Intragroup liabilities'!R414)</f>
        <v>0</v>
      </c>
      <c r="AC420"/>
    </row>
    <row r="421" spans="3:29" ht="35.25" thickBot="1" x14ac:dyDescent="0.5">
      <c r="C421" s="17">
        <f t="shared" si="43"/>
        <v>999</v>
      </c>
      <c r="D421" s="18">
        <f t="shared" si="49"/>
        <v>414</v>
      </c>
      <c r="E421" s="10" t="str">
        <f>IF(AND(I421="SANTANDER TOTTA, SGPS, SA",'Intragroup liabilities'!F415="P_22"),"r0531 - o/w (part of) subordinated liabilities recognised as own funds",IF(AND(I421="Totta Seguros - Comp. Seg. Vida, SA.",'Intragroup liabilities'!F415="P_22"),"r0350 - Structured notes",IF(AND(AA421&lt;&gt;"No",'Intragroup liabilities'!F415="P_23"),"r0531 - o/w (part of) subordinated liabilities recognised as own funds",IF(AND(AA421="No",'Intragroup liabilities'!F415="P_23"),"r0120 - Secured liabilities - collateralized part (BRRD art. 44/2/b)",IF('Intragroup liabilities'!F415="C_31","r0511 - o/w capital instruments/share capital",IF('Intragroup liabilities'!F415="C_32","r0511 - o/w capital instruments/share capital",IF('Intragroup liabilities'!F415="C_33","r0512 - o/w instruments ranking pari passu with ordinary shares",IF(OR(ISNUMBER(SEARCH("ATLANTES",I421)),ISNUMBER(SEARCH("AZOR",I421)),ISNUMBER(SEARCH("HIPOTOTTA",I421)))=TRUE,"r0120 - Secured liabilities - collateralized part (BRRD art. 44/2/b)",IF(OR('Intragroup liabilities'!F415="P_27.1",'Intragroup liabilities'!F415="P_27.2",'Intragroup liabilities'!F415="P_24"),"r0390 - Non-financial liabilities",IF('Intragroup liabilities'!F415="P_30.1","r0170 - Employee liabilities (BRRD art. 44/2/g/i)",IF('Intragroup liabilities'!F415="P_30.3","r0390 - Non-financial liabilities",IF('Intragroup liabilities'!F415="C_36","r0511 - o/w capital instruments/share capital",IF(AND('Intragroup liabilities'!F415="P_20",IFERROR(VLOOKUP('Intragroup liabilities'!I415,'Auxiliar 210'!$B$18:$B$20,1,FALSE),0)&lt;&gt;0),"r0210 - Liabilities towards other entities of the resolution group (BRRD art. 44/2/h)",IF(AND('Intragroup liabilities'!F415="P_21",IFERROR(VLOOKUP('Intragroup liabilities'!I415,'Auxiliar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1" s="10" t="s">
        <v>153</v>
      </c>
      <c r="G421" s="10" t="str">
        <f t="shared" si="44"/>
        <v>Rank 20 - Ranking in insolvency (master scale)</v>
      </c>
      <c r="H421" s="10" t="s">
        <v>1560</v>
      </c>
      <c r="I421" s="10" t="s">
        <v>30</v>
      </c>
      <c r="J421" s="10" t="s">
        <v>164</v>
      </c>
      <c r="K421" s="10" t="s">
        <v>155</v>
      </c>
      <c r="L421" s="10" t="str">
        <f t="shared" si="45"/>
        <v>Sister</v>
      </c>
      <c r="M421" s="10" t="str">
        <f>IF(OR('Intragroup liabilities'!W415="x",'Intragroup liabilities'!W415="E"),"true","false")</f>
        <v>true</v>
      </c>
      <c r="N421" s="10" t="s">
        <v>470</v>
      </c>
      <c r="O421" s="10" t="s">
        <v>471</v>
      </c>
      <c r="P421" s="11">
        <v>0</v>
      </c>
      <c r="Q421" s="11">
        <f>IF('Intragroup liabilities'!E415="",0,'Intragroup liabilities'!E415)</f>
        <v>1.05</v>
      </c>
      <c r="R421" s="10" t="str">
        <f>+IF('Intragroup liabilities'!C415="EURO","Euro",IF('Intragroup liabilities'!C415="LIBRA INGLESA"," US Dollar",""))</f>
        <v>Euro</v>
      </c>
      <c r="S421" s="10" t="str">
        <f>IF(OR('Intragroup liabilities'!F415="P_20",'Intragroup liabilities'!F415="P_21"),'Intragroup liabilities'!M415,CONCATENATE(RIGHT('Intragroup liabilities'!T415,4),"-",LEFT(RIGHT('Intragroup liabilities'!T415,7),2),"-",LEFT('Intragroup liabilities'!T415,2)))</f>
        <v>--</v>
      </c>
      <c r="T421" s="20" t="str">
        <f t="shared" si="46"/>
        <v/>
      </c>
      <c r="U421" s="20" t="str">
        <f>IF(OR('Intragroup liabilities'!F415="P_20",'Intragroup liabilities'!F415="P_21"),'T 03.01'!T421,CONCATENATE(RIGHT('Intragroup liabilities'!U415,4),"-",LEFT(RIGHT('Intragroup liabilities'!U415,7),2),"-",LEFT('Intragroup liabilities'!U415,2)))</f>
        <v>--</v>
      </c>
      <c r="V421" s="10" t="str">
        <f t="shared" si="47"/>
        <v>Secured</v>
      </c>
      <c r="W421" s="10">
        <v>0</v>
      </c>
      <c r="X421" s="10" t="s">
        <v>83</v>
      </c>
      <c r="Y421" s="10" t="str">
        <f t="shared" si="48"/>
        <v>Non-structured/Vanilla</v>
      </c>
      <c r="Z421" s="10"/>
      <c r="AA421" s="10" t="str">
        <f>IF('Intragroup liabilities'!Q415="GF2","Grandfathered T2",IF('Intragroup liabilities'!Q415="CET1","CET1","No"))</f>
        <v>No</v>
      </c>
      <c r="AB421" s="10">
        <f>IF('Intragroup liabilities'!R415="",0,'Intragroup liabilities'!R415)</f>
        <v>0</v>
      </c>
      <c r="AC421"/>
    </row>
    <row r="422" spans="3:29" ht="35.25" thickBot="1" x14ac:dyDescent="0.5">
      <c r="C422" s="17">
        <f t="shared" si="43"/>
        <v>999</v>
      </c>
      <c r="D422" s="18">
        <f t="shared" si="49"/>
        <v>415</v>
      </c>
      <c r="E422" s="10" t="str">
        <f>IF(AND(I422="SANTANDER TOTTA, SGPS, SA",'Intragroup liabilities'!F416="P_22"),"r0531 - o/w (part of) subordinated liabilities recognised as own funds",IF(AND(I422="Totta Seguros - Comp. Seg. Vida, SA.",'Intragroup liabilities'!F416="P_22"),"r0350 - Structured notes",IF(AND(AA422&lt;&gt;"No",'Intragroup liabilities'!F416="P_23"),"r0531 - o/w (part of) subordinated liabilities recognised as own funds",IF(AND(AA422="No",'Intragroup liabilities'!F416="P_23"),"r0120 - Secured liabilities - collateralized part (BRRD art. 44/2/b)",IF('Intragroup liabilities'!F416="C_31","r0511 - o/w capital instruments/share capital",IF('Intragroup liabilities'!F416="C_32","r0511 - o/w capital instruments/share capital",IF('Intragroup liabilities'!F416="C_33","r0512 - o/w instruments ranking pari passu with ordinary shares",IF(OR(ISNUMBER(SEARCH("ATLANTES",I422)),ISNUMBER(SEARCH("AZOR",I422)),ISNUMBER(SEARCH("HIPOTOTTA",I422)))=TRUE,"r0120 - Secured liabilities - collateralized part (BRRD art. 44/2/b)",IF(OR('Intragroup liabilities'!F416="P_27.1",'Intragroup liabilities'!F416="P_27.2",'Intragroup liabilities'!F416="P_24"),"r0390 - Non-financial liabilities",IF('Intragroup liabilities'!F416="P_30.1","r0170 - Employee liabilities (BRRD art. 44/2/g/i)",IF('Intragroup liabilities'!F416="P_30.3","r0390 - Non-financial liabilities",IF('Intragroup liabilities'!F416="C_36","r0511 - o/w capital instruments/share capital",IF(AND('Intragroup liabilities'!F416="P_20",IFERROR(VLOOKUP('Intragroup liabilities'!I416,'Auxiliar 210'!$B$18:$B$20,1,FALSE),0)&lt;&gt;0),"r0210 - Liabilities towards other entities of the resolution group (BRRD art. 44/2/h)",IF(AND('Intragroup liabilities'!F416="P_21",IFERROR(VLOOKUP('Intragroup liabilities'!I416,'Auxiliar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2" s="10" t="s">
        <v>153</v>
      </c>
      <c r="G422" s="10" t="str">
        <f t="shared" si="44"/>
        <v>Rank 20 - Ranking in insolvency (master scale)</v>
      </c>
      <c r="H422" s="10" t="s">
        <v>1561</v>
      </c>
      <c r="I422" s="10" t="s">
        <v>30</v>
      </c>
      <c r="J422" s="10" t="s">
        <v>164</v>
      </c>
      <c r="K422" s="10" t="s">
        <v>155</v>
      </c>
      <c r="L422" s="10" t="str">
        <f t="shared" si="45"/>
        <v>Sister</v>
      </c>
      <c r="M422" s="10" t="str">
        <f>IF(OR('Intragroup liabilities'!W416="x",'Intragroup liabilities'!W416="E"),"true","false")</f>
        <v>true</v>
      </c>
      <c r="N422" s="10" t="s">
        <v>470</v>
      </c>
      <c r="O422" s="10" t="s">
        <v>471</v>
      </c>
      <c r="P422" s="11">
        <v>0</v>
      </c>
      <c r="Q422" s="11">
        <f>IF('Intragroup liabilities'!E416="",0,'Intragroup liabilities'!E416)</f>
        <v>3.44</v>
      </c>
      <c r="R422" s="10" t="str">
        <f>+IF('Intragroup liabilities'!C416="EURO","Euro",IF('Intragroup liabilities'!C416="LIBRA INGLESA"," US Dollar",""))</f>
        <v>Euro</v>
      </c>
      <c r="S422" s="10" t="str">
        <f>IF(OR('Intragroup liabilities'!F416="P_20",'Intragroup liabilities'!F416="P_21"),'Intragroup liabilities'!M416,CONCATENATE(RIGHT('Intragroup liabilities'!T416,4),"-",LEFT(RIGHT('Intragroup liabilities'!T416,7),2),"-",LEFT('Intragroup liabilities'!T416,2)))</f>
        <v>--</v>
      </c>
      <c r="T422" s="20" t="str">
        <f t="shared" si="46"/>
        <v/>
      </c>
      <c r="U422" s="20" t="str">
        <f>IF(OR('Intragroup liabilities'!F416="P_20",'Intragroup liabilities'!F416="P_21"),'T 03.01'!T422,CONCATENATE(RIGHT('Intragroup liabilities'!U416,4),"-",LEFT(RIGHT('Intragroup liabilities'!U416,7),2),"-",LEFT('Intragroup liabilities'!U416,2)))</f>
        <v>--</v>
      </c>
      <c r="V422" s="10" t="str">
        <f t="shared" si="47"/>
        <v>Secured</v>
      </c>
      <c r="W422" s="10">
        <v>0</v>
      </c>
      <c r="X422" s="10" t="s">
        <v>83</v>
      </c>
      <c r="Y422" s="10" t="str">
        <f t="shared" si="48"/>
        <v>Non-structured/Vanilla</v>
      </c>
      <c r="Z422" s="10"/>
      <c r="AA422" s="10" t="str">
        <f>IF('Intragroup liabilities'!Q416="GF2","Grandfathered T2",IF('Intragroup liabilities'!Q416="CET1","CET1","No"))</f>
        <v>No</v>
      </c>
      <c r="AB422" s="10">
        <f>IF('Intragroup liabilities'!R416="",0,'Intragroup liabilities'!R416)</f>
        <v>0</v>
      </c>
      <c r="AC422"/>
    </row>
    <row r="423" spans="3:29" ht="35.25" thickBot="1" x14ac:dyDescent="0.5">
      <c r="C423" s="17">
        <f t="shared" si="43"/>
        <v>999</v>
      </c>
      <c r="D423" s="18">
        <f t="shared" si="49"/>
        <v>416</v>
      </c>
      <c r="E423" s="10" t="str">
        <f>IF(AND(I423="SANTANDER TOTTA, SGPS, SA",'Intragroup liabilities'!F417="P_22"),"r0531 - o/w (part of) subordinated liabilities recognised as own funds",IF(AND(I423="Totta Seguros - Comp. Seg. Vida, SA.",'Intragroup liabilities'!F417="P_22"),"r0350 - Structured notes",IF(AND(AA423&lt;&gt;"No",'Intragroup liabilities'!F417="P_23"),"r0531 - o/w (part of) subordinated liabilities recognised as own funds",IF(AND(AA423="No",'Intragroup liabilities'!F417="P_23"),"r0120 - Secured liabilities - collateralized part (BRRD art. 44/2/b)",IF('Intragroup liabilities'!F417="C_31","r0511 - o/w capital instruments/share capital",IF('Intragroup liabilities'!F417="C_32","r0511 - o/w capital instruments/share capital",IF('Intragroup liabilities'!F417="C_33","r0512 - o/w instruments ranking pari passu with ordinary shares",IF(OR(ISNUMBER(SEARCH("ATLANTES",I423)),ISNUMBER(SEARCH("AZOR",I423)),ISNUMBER(SEARCH("HIPOTOTTA",I423)))=TRUE,"r0120 - Secured liabilities - collateralized part (BRRD art. 44/2/b)",IF(OR('Intragroup liabilities'!F417="P_27.1",'Intragroup liabilities'!F417="P_27.2",'Intragroup liabilities'!F417="P_24"),"r0390 - Non-financial liabilities",IF('Intragroup liabilities'!F417="P_30.1","r0170 - Employee liabilities (BRRD art. 44/2/g/i)",IF('Intragroup liabilities'!F417="P_30.3","r0390 - Non-financial liabilities",IF('Intragroup liabilities'!F417="C_36","r0511 - o/w capital instruments/share capital",IF(AND('Intragroup liabilities'!F417="P_20",IFERROR(VLOOKUP('Intragroup liabilities'!I417,'Auxiliar 210'!$B$18:$B$20,1,FALSE),0)&lt;&gt;0),"r0210 - Liabilities towards other entities of the resolution group (BRRD art. 44/2/h)",IF(AND('Intragroup liabilities'!F417="P_21",IFERROR(VLOOKUP('Intragroup liabilities'!I417,'Auxiliar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3" s="10" t="s">
        <v>153</v>
      </c>
      <c r="G423" s="10" t="str">
        <f t="shared" si="44"/>
        <v>Rank 20 - Ranking in insolvency (master scale)</v>
      </c>
      <c r="H423" s="10" t="s">
        <v>180</v>
      </c>
      <c r="I423" s="10" t="s">
        <v>30</v>
      </c>
      <c r="J423" s="10" t="s">
        <v>164</v>
      </c>
      <c r="K423" s="10" t="s">
        <v>155</v>
      </c>
      <c r="L423" s="10" t="str">
        <f t="shared" si="45"/>
        <v>Sister</v>
      </c>
      <c r="M423" s="10" t="str">
        <f>IF(OR('Intragroup liabilities'!W417="x",'Intragroup liabilities'!W417="E"),"true","false")</f>
        <v>true</v>
      </c>
      <c r="N423" s="10" t="s">
        <v>470</v>
      </c>
      <c r="O423" s="10" t="s">
        <v>471</v>
      </c>
      <c r="P423" s="11">
        <v>1086378.02</v>
      </c>
      <c r="Q423" s="11">
        <f>IF('Intragroup liabilities'!E417="",0,'Intragroup liabilities'!E417)</f>
        <v>1745.92</v>
      </c>
      <c r="R423" s="10" t="str">
        <f>+IF('Intragroup liabilities'!C417="EURO","Euro",IF('Intragroup liabilities'!C417="LIBRA INGLESA"," US Dollar",""))</f>
        <v>Euro</v>
      </c>
      <c r="S423" s="10" t="str">
        <f>IF(OR('Intragroup liabilities'!F417="P_20",'Intragroup liabilities'!F417="P_21"),'Intragroup liabilities'!M417,CONCATENATE(RIGHT('Intragroup liabilities'!T417,4),"-",LEFT(RIGHT('Intragroup liabilities'!T417,7),2),"-",LEFT('Intragroup liabilities'!T417,2)))</f>
        <v>--</v>
      </c>
      <c r="T423" s="20" t="str">
        <f t="shared" si="46"/>
        <v/>
      </c>
      <c r="U423" s="20" t="str">
        <f>IF(OR('Intragroup liabilities'!F417="P_20",'Intragroup liabilities'!F417="P_21"),'T 03.01'!T423,CONCATENATE(RIGHT('Intragroup liabilities'!U417,4),"-",LEFT(RIGHT('Intragroup liabilities'!U417,7),2),"-",LEFT('Intragroup liabilities'!U417,2)))</f>
        <v>--</v>
      </c>
      <c r="V423" s="10" t="str">
        <f t="shared" si="47"/>
        <v>Secured</v>
      </c>
      <c r="W423" s="10">
        <v>0</v>
      </c>
      <c r="X423" s="10" t="s">
        <v>83</v>
      </c>
      <c r="Y423" s="10" t="str">
        <f t="shared" si="48"/>
        <v>Non-structured/Vanilla</v>
      </c>
      <c r="Z423" s="10"/>
      <c r="AA423" s="10" t="str">
        <f>IF('Intragroup liabilities'!Q417="GF2","Grandfathered T2",IF('Intragroup liabilities'!Q417="CET1","CET1","No"))</f>
        <v>No</v>
      </c>
      <c r="AB423" s="10">
        <f>IF('Intragroup liabilities'!R417="",0,'Intragroup liabilities'!R417)</f>
        <v>0</v>
      </c>
      <c r="AC423"/>
    </row>
    <row r="424" spans="3:29" ht="35.25" thickBot="1" x14ac:dyDescent="0.5">
      <c r="C424" s="17">
        <f t="shared" si="43"/>
        <v>999</v>
      </c>
      <c r="D424" s="18">
        <f t="shared" si="49"/>
        <v>417</v>
      </c>
      <c r="E424" s="10" t="str">
        <f>IF(AND(I424="SANTANDER TOTTA, SGPS, SA",'Intragroup liabilities'!F418="P_22"),"r0531 - o/w (part of) subordinated liabilities recognised as own funds",IF(AND(I424="Totta Seguros - Comp. Seg. Vida, SA.",'Intragroup liabilities'!F418="P_22"),"r0350 - Structured notes",IF(AND(AA424&lt;&gt;"No",'Intragroup liabilities'!F418="P_23"),"r0531 - o/w (part of) subordinated liabilities recognised as own funds",IF(AND(AA424="No",'Intragroup liabilities'!F418="P_23"),"r0120 - Secured liabilities - collateralized part (BRRD art. 44/2/b)",IF('Intragroup liabilities'!F418="C_31","r0511 - o/w capital instruments/share capital",IF('Intragroup liabilities'!F418="C_32","r0511 - o/w capital instruments/share capital",IF('Intragroup liabilities'!F418="C_33","r0512 - o/w instruments ranking pari passu with ordinary shares",IF(OR(ISNUMBER(SEARCH("ATLANTES",I424)),ISNUMBER(SEARCH("AZOR",I424)),ISNUMBER(SEARCH("HIPOTOTTA",I424)))=TRUE,"r0120 - Secured liabilities - collateralized part (BRRD art. 44/2/b)",IF(OR('Intragroup liabilities'!F418="P_27.1",'Intragroup liabilities'!F418="P_27.2",'Intragroup liabilities'!F418="P_24"),"r0390 - Non-financial liabilities",IF('Intragroup liabilities'!F418="P_30.1","r0170 - Employee liabilities (BRRD art. 44/2/g/i)",IF('Intragroup liabilities'!F418="P_30.3","r0390 - Non-financial liabilities",IF('Intragroup liabilities'!F418="C_36","r0511 - o/w capital instruments/share capital",IF(AND('Intragroup liabilities'!F418="P_20",IFERROR(VLOOKUP('Intragroup liabilities'!I418,'Auxiliar 210'!$B$18:$B$20,1,FALSE),0)&lt;&gt;0),"r0210 - Liabilities towards other entities of the resolution group (BRRD art. 44/2/h)",IF(AND('Intragroup liabilities'!F418="P_21",IFERROR(VLOOKUP('Intragroup liabilities'!I418,'Auxiliar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4" s="10" t="s">
        <v>153</v>
      </c>
      <c r="G424" s="10" t="str">
        <f t="shared" si="44"/>
        <v>Rank 20 - Ranking in insolvency (master scale)</v>
      </c>
      <c r="H424" s="10" t="s">
        <v>200</v>
      </c>
      <c r="I424" s="10" t="s">
        <v>30</v>
      </c>
      <c r="J424" s="10" t="s">
        <v>164</v>
      </c>
      <c r="K424" s="10" t="s">
        <v>155</v>
      </c>
      <c r="L424" s="10" t="str">
        <f t="shared" si="45"/>
        <v>Sister</v>
      </c>
      <c r="M424" s="10" t="str">
        <f>IF(OR('Intragroup liabilities'!W418="x",'Intragroup liabilities'!W418="E"),"true","false")</f>
        <v>true</v>
      </c>
      <c r="N424" s="10" t="s">
        <v>470</v>
      </c>
      <c r="O424" s="10" t="s">
        <v>471</v>
      </c>
      <c r="P424" s="11">
        <v>794111.56</v>
      </c>
      <c r="Q424" s="11">
        <f>IF('Intragroup liabilities'!E418="",0,'Intragroup liabilities'!E418)</f>
        <v>1181.8399999999999</v>
      </c>
      <c r="R424" s="10" t="str">
        <f>+IF('Intragroup liabilities'!C418="EURO","Euro",IF('Intragroup liabilities'!C418="LIBRA INGLESA"," US Dollar",""))</f>
        <v>Euro</v>
      </c>
      <c r="S424" s="10" t="str">
        <f>IF(OR('Intragroup liabilities'!F418="P_20",'Intragroup liabilities'!F418="P_21"),'Intragroup liabilities'!M418,CONCATENATE(RIGHT('Intragroup liabilities'!T418,4),"-",LEFT(RIGHT('Intragroup liabilities'!T418,7),2),"-",LEFT('Intragroup liabilities'!T418,2)))</f>
        <v>--</v>
      </c>
      <c r="T424" s="20" t="str">
        <f t="shared" si="46"/>
        <v/>
      </c>
      <c r="U424" s="20" t="str">
        <f>IF(OR('Intragroup liabilities'!F418="P_20",'Intragroup liabilities'!F418="P_21"),'T 03.01'!T424,CONCATENATE(RIGHT('Intragroup liabilities'!U418,4),"-",LEFT(RIGHT('Intragroup liabilities'!U418,7),2),"-",LEFT('Intragroup liabilities'!U418,2)))</f>
        <v>--</v>
      </c>
      <c r="V424" s="10" t="str">
        <f t="shared" si="47"/>
        <v>Secured</v>
      </c>
      <c r="W424" s="10">
        <v>0</v>
      </c>
      <c r="X424" s="10" t="s">
        <v>83</v>
      </c>
      <c r="Y424" s="10" t="str">
        <f t="shared" si="48"/>
        <v>Non-structured/Vanilla</v>
      </c>
      <c r="Z424" s="10"/>
      <c r="AA424" s="10" t="str">
        <f>IF('Intragroup liabilities'!Q418="GF2","Grandfathered T2",IF('Intragroup liabilities'!Q418="CET1","CET1","No"))</f>
        <v>No</v>
      </c>
      <c r="AB424" s="10">
        <f>IF('Intragroup liabilities'!R418="",0,'Intragroup liabilities'!R418)</f>
        <v>0</v>
      </c>
      <c r="AC424"/>
    </row>
    <row r="425" spans="3:29" ht="35.25" thickBot="1" x14ac:dyDescent="0.5">
      <c r="C425" s="17">
        <f t="shared" si="43"/>
        <v>999</v>
      </c>
      <c r="D425" s="18">
        <f t="shared" si="49"/>
        <v>418</v>
      </c>
      <c r="E425" s="10" t="str">
        <f>IF(AND(I425="SANTANDER TOTTA, SGPS, SA",'Intragroup liabilities'!F419="P_22"),"r0531 - o/w (part of) subordinated liabilities recognised as own funds",IF(AND(I425="Totta Seguros - Comp. Seg. Vida, SA.",'Intragroup liabilities'!F419="P_22"),"r0350 - Structured notes",IF(AND(AA425&lt;&gt;"No",'Intragroup liabilities'!F419="P_23"),"r0531 - o/w (part of) subordinated liabilities recognised as own funds",IF(AND(AA425="No",'Intragroup liabilities'!F419="P_23"),"r0120 - Secured liabilities - collateralized part (BRRD art. 44/2/b)",IF('Intragroup liabilities'!F419="C_31","r0511 - o/w capital instruments/share capital",IF('Intragroup liabilities'!F419="C_32","r0511 - o/w capital instruments/share capital",IF('Intragroup liabilities'!F419="C_33","r0512 - o/w instruments ranking pari passu with ordinary shares",IF(OR(ISNUMBER(SEARCH("ATLANTES",I425)),ISNUMBER(SEARCH("AZOR",I425)),ISNUMBER(SEARCH("HIPOTOTTA",I425)))=TRUE,"r0120 - Secured liabilities - collateralized part (BRRD art. 44/2/b)",IF(OR('Intragroup liabilities'!F419="P_27.1",'Intragroup liabilities'!F419="P_27.2",'Intragroup liabilities'!F419="P_24"),"r0390 - Non-financial liabilities",IF('Intragroup liabilities'!F419="P_30.1","r0170 - Employee liabilities (BRRD art. 44/2/g/i)",IF('Intragroup liabilities'!F419="P_30.3","r0390 - Non-financial liabilities",IF('Intragroup liabilities'!F419="C_36","r0511 - o/w capital instruments/share capital",IF(AND('Intragroup liabilities'!F419="P_20",IFERROR(VLOOKUP('Intragroup liabilities'!I419,'Auxiliar 210'!$B$18:$B$20,1,FALSE),0)&lt;&gt;0),"r0210 - Liabilities towards other entities of the resolution group (BRRD art. 44/2/h)",IF(AND('Intragroup liabilities'!F419="P_21",IFERROR(VLOOKUP('Intragroup liabilities'!I419,'Auxiliar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5" s="10" t="s">
        <v>153</v>
      </c>
      <c r="G425" s="10" t="str">
        <f t="shared" si="44"/>
        <v>Rank 20 - Ranking in insolvency (master scale)</v>
      </c>
      <c r="H425" s="10" t="s">
        <v>358</v>
      </c>
      <c r="I425" s="10" t="s">
        <v>30</v>
      </c>
      <c r="J425" s="10" t="s">
        <v>164</v>
      </c>
      <c r="K425" s="10" t="s">
        <v>155</v>
      </c>
      <c r="L425" s="10" t="str">
        <f t="shared" si="45"/>
        <v>Sister</v>
      </c>
      <c r="M425" s="10" t="str">
        <f>IF(OR('Intragroup liabilities'!W419="x",'Intragroup liabilities'!W419="E"),"true","false")</f>
        <v>true</v>
      </c>
      <c r="N425" s="10" t="s">
        <v>470</v>
      </c>
      <c r="O425" s="10" t="s">
        <v>471</v>
      </c>
      <c r="P425" s="11">
        <v>1213482.3</v>
      </c>
      <c r="Q425" s="11">
        <f>IF('Intragroup liabilities'!E419="",0,'Intragroup liabilities'!E419)</f>
        <v>1856.75</v>
      </c>
      <c r="R425" s="10" t="str">
        <f>+IF('Intragroup liabilities'!C419="EURO","Euro",IF('Intragroup liabilities'!C419="LIBRA INGLESA"," US Dollar",""))</f>
        <v>Euro</v>
      </c>
      <c r="S425" s="10" t="str">
        <f>IF(OR('Intragroup liabilities'!F419="P_20",'Intragroup liabilities'!F419="P_21"),'Intragroup liabilities'!M419,CONCATENATE(RIGHT('Intragroup liabilities'!T419,4),"-",LEFT(RIGHT('Intragroup liabilities'!T419,7),2),"-",LEFT('Intragroup liabilities'!T419,2)))</f>
        <v>--</v>
      </c>
      <c r="T425" s="20" t="str">
        <f t="shared" si="46"/>
        <v/>
      </c>
      <c r="U425" s="20" t="str">
        <f>IF(OR('Intragroup liabilities'!F419="P_20",'Intragroup liabilities'!F419="P_21"),'T 03.01'!T425,CONCATENATE(RIGHT('Intragroup liabilities'!U419,4),"-",LEFT(RIGHT('Intragroup liabilities'!U419,7),2),"-",LEFT('Intragroup liabilities'!U419,2)))</f>
        <v>--</v>
      </c>
      <c r="V425" s="10" t="str">
        <f t="shared" si="47"/>
        <v>Secured</v>
      </c>
      <c r="W425" s="10">
        <v>0</v>
      </c>
      <c r="X425" s="10" t="s">
        <v>83</v>
      </c>
      <c r="Y425" s="10" t="str">
        <f t="shared" si="48"/>
        <v>Non-structured/Vanilla</v>
      </c>
      <c r="Z425" s="10"/>
      <c r="AA425" s="10" t="str">
        <f>IF('Intragroup liabilities'!Q419="GF2","Grandfathered T2",IF('Intragroup liabilities'!Q419="CET1","CET1","No"))</f>
        <v>No</v>
      </c>
      <c r="AB425" s="10">
        <f>IF('Intragroup liabilities'!R419="",0,'Intragroup liabilities'!R419)</f>
        <v>0</v>
      </c>
      <c r="AC425"/>
    </row>
    <row r="426" spans="3:29" ht="35.25" thickBot="1" x14ac:dyDescent="0.5">
      <c r="C426" s="17">
        <f t="shared" si="43"/>
        <v>999</v>
      </c>
      <c r="D426" s="18">
        <f t="shared" si="49"/>
        <v>419</v>
      </c>
      <c r="E426" s="10" t="str">
        <f>IF(AND(I426="SANTANDER TOTTA, SGPS, SA",'Intragroup liabilities'!F420="P_22"),"r0531 - o/w (part of) subordinated liabilities recognised as own funds",IF(AND(I426="Totta Seguros - Comp. Seg. Vida, SA.",'Intragroup liabilities'!F420="P_22"),"r0350 - Structured notes",IF(AND(AA426&lt;&gt;"No",'Intragroup liabilities'!F420="P_23"),"r0531 - o/w (part of) subordinated liabilities recognised as own funds",IF(AND(AA426="No",'Intragroup liabilities'!F420="P_23"),"r0120 - Secured liabilities - collateralized part (BRRD art. 44/2/b)",IF('Intragroup liabilities'!F420="C_31","r0511 - o/w capital instruments/share capital",IF('Intragroup liabilities'!F420="C_32","r0511 - o/w capital instruments/share capital",IF('Intragroup liabilities'!F420="C_33","r0512 - o/w instruments ranking pari passu with ordinary shares",IF(OR(ISNUMBER(SEARCH("ATLANTES",I426)),ISNUMBER(SEARCH("AZOR",I426)),ISNUMBER(SEARCH("HIPOTOTTA",I426)))=TRUE,"r0120 - Secured liabilities - collateralized part (BRRD art. 44/2/b)",IF(OR('Intragroup liabilities'!F420="P_27.1",'Intragroup liabilities'!F420="P_27.2",'Intragroup liabilities'!F420="P_24"),"r0390 - Non-financial liabilities",IF('Intragroup liabilities'!F420="P_30.1","r0170 - Employee liabilities (BRRD art. 44/2/g/i)",IF('Intragroup liabilities'!F420="P_30.3","r0390 - Non-financial liabilities",IF('Intragroup liabilities'!F420="C_36","r0511 - o/w capital instruments/share capital",IF(AND('Intragroup liabilities'!F420="P_20",IFERROR(VLOOKUP('Intragroup liabilities'!I420,'Auxiliar 210'!$B$18:$B$20,1,FALSE),0)&lt;&gt;0),"r0210 - Liabilities towards other entities of the resolution group (BRRD art. 44/2/h)",IF(AND('Intragroup liabilities'!F420="P_21",IFERROR(VLOOKUP('Intragroup liabilities'!I420,'Auxiliar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6" s="10" t="s">
        <v>153</v>
      </c>
      <c r="G426" s="10" t="str">
        <f t="shared" si="44"/>
        <v>Rank 20 - Ranking in insolvency (master scale)</v>
      </c>
      <c r="H426" s="10" t="s">
        <v>237</v>
      </c>
      <c r="I426" s="10" t="s">
        <v>30</v>
      </c>
      <c r="J426" s="10" t="s">
        <v>164</v>
      </c>
      <c r="K426" s="10" t="s">
        <v>155</v>
      </c>
      <c r="L426" s="10" t="str">
        <f t="shared" si="45"/>
        <v>Sister</v>
      </c>
      <c r="M426" s="10" t="str">
        <f>IF(OR('Intragroup liabilities'!W420="x",'Intragroup liabilities'!W420="E"),"true","false")</f>
        <v>true</v>
      </c>
      <c r="N426" s="10" t="s">
        <v>470</v>
      </c>
      <c r="O426" s="10" t="s">
        <v>471</v>
      </c>
      <c r="P426" s="11">
        <v>605681.52</v>
      </c>
      <c r="Q426" s="11">
        <f>IF('Intragroup liabilities'!E420="",0,'Intragroup liabilities'!E420)</f>
        <v>970.15</v>
      </c>
      <c r="R426" s="10" t="str">
        <f>+IF('Intragroup liabilities'!C420="EURO","Euro",IF('Intragroup liabilities'!C420="LIBRA INGLESA"," US Dollar",""))</f>
        <v>Euro</v>
      </c>
      <c r="S426" s="10" t="str">
        <f>IF(OR('Intragroup liabilities'!F420="P_20",'Intragroup liabilities'!F420="P_21"),'Intragroup liabilities'!M420,CONCATENATE(RIGHT('Intragroup liabilities'!T420,4),"-",LEFT(RIGHT('Intragroup liabilities'!T420,7),2),"-",LEFT('Intragroup liabilities'!T420,2)))</f>
        <v>--</v>
      </c>
      <c r="T426" s="20" t="str">
        <f t="shared" si="46"/>
        <v/>
      </c>
      <c r="U426" s="20" t="str">
        <f>IF(OR('Intragroup liabilities'!F420="P_20",'Intragroup liabilities'!F420="P_21"),'T 03.01'!T426,CONCATENATE(RIGHT('Intragroup liabilities'!U420,4),"-",LEFT(RIGHT('Intragroup liabilities'!U420,7),2),"-",LEFT('Intragroup liabilities'!U420,2)))</f>
        <v>--</v>
      </c>
      <c r="V426" s="10" t="str">
        <f t="shared" si="47"/>
        <v>Secured</v>
      </c>
      <c r="W426" s="10">
        <v>0</v>
      </c>
      <c r="X426" s="10" t="s">
        <v>83</v>
      </c>
      <c r="Y426" s="10" t="str">
        <f t="shared" si="48"/>
        <v>Non-structured/Vanilla</v>
      </c>
      <c r="Z426" s="10"/>
      <c r="AA426" s="10" t="str">
        <f>IF('Intragroup liabilities'!Q420="GF2","Grandfathered T2",IF('Intragroup liabilities'!Q420="CET1","CET1","No"))</f>
        <v>No</v>
      </c>
      <c r="AB426" s="10">
        <f>IF('Intragroup liabilities'!R420="",0,'Intragroup liabilities'!R420)</f>
        <v>0</v>
      </c>
      <c r="AC426"/>
    </row>
    <row r="427" spans="3:29" ht="35.25" thickBot="1" x14ac:dyDescent="0.5">
      <c r="C427" s="17">
        <f t="shared" si="43"/>
        <v>999</v>
      </c>
      <c r="D427" s="18">
        <f t="shared" si="49"/>
        <v>420</v>
      </c>
      <c r="E427" s="10" t="str">
        <f>IF(AND(I427="SANTANDER TOTTA, SGPS, SA",'Intragroup liabilities'!F421="P_22"),"r0531 - o/w (part of) subordinated liabilities recognised as own funds",IF(AND(I427="Totta Seguros - Comp. Seg. Vida, SA.",'Intragroup liabilities'!F421="P_22"),"r0350 - Structured notes",IF(AND(AA427&lt;&gt;"No",'Intragroup liabilities'!F421="P_23"),"r0531 - o/w (part of) subordinated liabilities recognised as own funds",IF(AND(AA427="No",'Intragroup liabilities'!F421="P_23"),"r0120 - Secured liabilities - collateralized part (BRRD art. 44/2/b)",IF('Intragroup liabilities'!F421="C_31","r0511 - o/w capital instruments/share capital",IF('Intragroup liabilities'!F421="C_32","r0511 - o/w capital instruments/share capital",IF('Intragroup liabilities'!F421="C_33","r0512 - o/w instruments ranking pari passu with ordinary shares",IF(OR(ISNUMBER(SEARCH("ATLANTES",I427)),ISNUMBER(SEARCH("AZOR",I427)),ISNUMBER(SEARCH("HIPOTOTTA",I427)))=TRUE,"r0120 - Secured liabilities - collateralized part (BRRD art. 44/2/b)",IF(OR('Intragroup liabilities'!F421="P_27.1",'Intragroup liabilities'!F421="P_27.2",'Intragroup liabilities'!F421="P_24"),"r0390 - Non-financial liabilities",IF('Intragroup liabilities'!F421="P_30.1","r0170 - Employee liabilities (BRRD art. 44/2/g/i)",IF('Intragroup liabilities'!F421="P_30.3","r0390 - Non-financial liabilities",IF('Intragroup liabilities'!F421="C_36","r0511 - o/w capital instruments/share capital",IF(AND('Intragroup liabilities'!F421="P_20",IFERROR(VLOOKUP('Intragroup liabilities'!I421,'Auxiliar 210'!$B$18:$B$20,1,FALSE),0)&lt;&gt;0),"r0210 - Liabilities towards other entities of the resolution group (BRRD art. 44/2/h)",IF(AND('Intragroup liabilities'!F421="P_21",IFERROR(VLOOKUP('Intragroup liabilities'!I421,'Auxiliar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7" s="10" t="s">
        <v>153</v>
      </c>
      <c r="G427" s="10" t="str">
        <f t="shared" si="44"/>
        <v>Rank 20 - Ranking in insolvency (master scale)</v>
      </c>
      <c r="H427" s="10" t="s">
        <v>238</v>
      </c>
      <c r="I427" s="10" t="s">
        <v>30</v>
      </c>
      <c r="J427" s="10" t="s">
        <v>164</v>
      </c>
      <c r="K427" s="10" t="s">
        <v>155</v>
      </c>
      <c r="L427" s="10" t="str">
        <f t="shared" si="45"/>
        <v>Sister</v>
      </c>
      <c r="M427" s="10" t="str">
        <f>IF(OR('Intragroup liabilities'!W421="x",'Intragroup liabilities'!W421="E"),"true","false")</f>
        <v>true</v>
      </c>
      <c r="N427" s="10" t="s">
        <v>470</v>
      </c>
      <c r="O427" s="10" t="s">
        <v>471</v>
      </c>
      <c r="P427" s="11">
        <v>417728.4</v>
      </c>
      <c r="Q427" s="11">
        <f>IF('Intragroup liabilities'!E421="",0,'Intragroup liabilities'!E421)</f>
        <v>734.43</v>
      </c>
      <c r="R427" s="10" t="str">
        <f>+IF('Intragroup liabilities'!C421="EURO","Euro",IF('Intragroup liabilities'!C421="LIBRA INGLESA"," US Dollar",""))</f>
        <v>Euro</v>
      </c>
      <c r="S427" s="10" t="str">
        <f>IF(OR('Intragroup liabilities'!F421="P_20",'Intragroup liabilities'!F421="P_21"),'Intragroup liabilities'!M421,CONCATENATE(RIGHT('Intragroup liabilities'!T421,4),"-",LEFT(RIGHT('Intragroup liabilities'!T421,7),2),"-",LEFT('Intragroup liabilities'!T421,2)))</f>
        <v>--</v>
      </c>
      <c r="T427" s="20" t="str">
        <f t="shared" si="46"/>
        <v/>
      </c>
      <c r="U427" s="20" t="str">
        <f>IF(OR('Intragroup liabilities'!F421="P_20",'Intragroup liabilities'!F421="P_21"),'T 03.01'!T427,CONCATENATE(RIGHT('Intragroup liabilities'!U421,4),"-",LEFT(RIGHT('Intragroup liabilities'!U421,7),2),"-",LEFT('Intragroup liabilities'!U421,2)))</f>
        <v>--</v>
      </c>
      <c r="V427" s="10" t="str">
        <f t="shared" si="47"/>
        <v>Secured</v>
      </c>
      <c r="W427" s="10">
        <v>0</v>
      </c>
      <c r="X427" s="10" t="s">
        <v>83</v>
      </c>
      <c r="Y427" s="10" t="str">
        <f t="shared" si="48"/>
        <v>Non-structured/Vanilla</v>
      </c>
      <c r="Z427" s="10"/>
      <c r="AA427" s="10" t="str">
        <f>IF('Intragroup liabilities'!Q421="GF2","Grandfathered T2",IF('Intragroup liabilities'!Q421="CET1","CET1","No"))</f>
        <v>No</v>
      </c>
      <c r="AB427" s="10">
        <f>IF('Intragroup liabilities'!R421="",0,'Intragroup liabilities'!R421)</f>
        <v>0</v>
      </c>
      <c r="AC427"/>
    </row>
    <row r="428" spans="3:29" ht="35.25" thickBot="1" x14ac:dyDescent="0.5">
      <c r="C428" s="17">
        <f t="shared" si="43"/>
        <v>999</v>
      </c>
      <c r="D428" s="18">
        <f t="shared" si="49"/>
        <v>421</v>
      </c>
      <c r="E428" s="10" t="str">
        <f>IF(AND(I428="SANTANDER TOTTA, SGPS, SA",'Intragroup liabilities'!F422="P_22"),"r0531 - o/w (part of) subordinated liabilities recognised as own funds",IF(AND(I428="Totta Seguros - Comp. Seg. Vida, SA.",'Intragroup liabilities'!F422="P_22"),"r0350 - Structured notes",IF(AND(AA428&lt;&gt;"No",'Intragroup liabilities'!F422="P_23"),"r0531 - o/w (part of) subordinated liabilities recognised as own funds",IF(AND(AA428="No",'Intragroup liabilities'!F422="P_23"),"r0120 - Secured liabilities - collateralized part (BRRD art. 44/2/b)",IF('Intragroup liabilities'!F422="C_31","r0511 - o/w capital instruments/share capital",IF('Intragroup liabilities'!F422="C_32","r0511 - o/w capital instruments/share capital",IF('Intragroup liabilities'!F422="C_33","r0512 - o/w instruments ranking pari passu with ordinary shares",IF(OR(ISNUMBER(SEARCH("ATLANTES",I428)),ISNUMBER(SEARCH("AZOR",I428)),ISNUMBER(SEARCH("HIPOTOTTA",I428)))=TRUE,"r0120 - Secured liabilities - collateralized part (BRRD art. 44/2/b)",IF(OR('Intragroup liabilities'!F422="P_27.1",'Intragroup liabilities'!F422="P_27.2",'Intragroup liabilities'!F422="P_24"),"r0390 - Non-financial liabilities",IF('Intragroup liabilities'!F422="P_30.1","r0170 - Employee liabilities (BRRD art. 44/2/g/i)",IF('Intragroup liabilities'!F422="P_30.3","r0390 - Non-financial liabilities",IF('Intragroup liabilities'!F422="C_36","r0511 - o/w capital instruments/share capital",IF(AND('Intragroup liabilities'!F422="P_20",IFERROR(VLOOKUP('Intragroup liabilities'!I422,'Auxiliar 210'!$B$18:$B$20,1,FALSE),0)&lt;&gt;0),"r0210 - Liabilities towards other entities of the resolution group (BRRD art. 44/2/h)",IF(AND('Intragroup liabilities'!F422="P_21",IFERROR(VLOOKUP('Intragroup liabilities'!I422,'Auxiliar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8" s="10" t="s">
        <v>153</v>
      </c>
      <c r="G428" s="10" t="str">
        <f t="shared" si="44"/>
        <v>Rank 20 - Ranking in insolvency (master scale)</v>
      </c>
      <c r="H428" s="10" t="s">
        <v>370</v>
      </c>
      <c r="I428" s="10" t="s">
        <v>74</v>
      </c>
      <c r="J428" s="10" t="s">
        <v>170</v>
      </c>
      <c r="K428" s="10" t="s">
        <v>155</v>
      </c>
      <c r="L428" s="10" t="str">
        <f t="shared" si="45"/>
        <v>Sister</v>
      </c>
      <c r="M428" s="10" t="str">
        <f>IF(OR('Intragroup liabilities'!W422="x",'Intragroup liabilities'!W422="E"),"true","false")</f>
        <v>true</v>
      </c>
      <c r="N428" s="10" t="s">
        <v>470</v>
      </c>
      <c r="O428" s="10" t="s">
        <v>471</v>
      </c>
      <c r="P428" s="11">
        <v>304962.96000000002</v>
      </c>
      <c r="Q428" s="11">
        <f>IF('Intragroup liabilities'!E422="",0,'Intragroup liabilities'!E422)</f>
        <v>509.4</v>
      </c>
      <c r="R428" s="10" t="str">
        <f>+IF('Intragroup liabilities'!C422="EURO","Euro",IF('Intragroup liabilities'!C422="LIBRA INGLESA"," US Dollar",""))</f>
        <v>Euro</v>
      </c>
      <c r="S428" s="10" t="str">
        <f>IF(OR('Intragroup liabilities'!F422="P_20",'Intragroup liabilities'!F422="P_21"),'Intragroup liabilities'!M422,CONCATENATE(RIGHT('Intragroup liabilities'!T422,4),"-",LEFT(RIGHT('Intragroup liabilities'!T422,7),2),"-",LEFT('Intragroup liabilities'!T422,2)))</f>
        <v>--</v>
      </c>
      <c r="T428" s="20" t="str">
        <f t="shared" si="46"/>
        <v/>
      </c>
      <c r="U428" s="20" t="str">
        <f>IF(OR('Intragroup liabilities'!F422="P_20",'Intragroup liabilities'!F422="P_21"),'T 03.01'!T428,CONCATENATE(RIGHT('Intragroup liabilities'!U422,4),"-",LEFT(RIGHT('Intragroup liabilities'!U422,7),2),"-",LEFT('Intragroup liabilities'!U422,2)))</f>
        <v>--</v>
      </c>
      <c r="V428" s="10" t="str">
        <f t="shared" si="47"/>
        <v>Secured</v>
      </c>
      <c r="W428" s="10">
        <v>0</v>
      </c>
      <c r="X428" s="10" t="s">
        <v>83</v>
      </c>
      <c r="Y428" s="10" t="str">
        <f t="shared" si="48"/>
        <v>Non-structured/Vanilla</v>
      </c>
      <c r="Z428" s="10"/>
      <c r="AA428" s="10" t="str">
        <f>IF('Intragroup liabilities'!Q422="GF2","Grandfathered T2",IF('Intragroup liabilities'!Q422="CET1","CET1","No"))</f>
        <v>No</v>
      </c>
      <c r="AB428" s="10">
        <f>IF('Intragroup liabilities'!R422="",0,'Intragroup liabilities'!R422)</f>
        <v>0</v>
      </c>
      <c r="AC428"/>
    </row>
    <row r="429" spans="3:29" ht="35.25" thickBot="1" x14ac:dyDescent="0.5">
      <c r="C429" s="17">
        <f t="shared" si="43"/>
        <v>999</v>
      </c>
      <c r="D429" s="18">
        <f t="shared" si="49"/>
        <v>422</v>
      </c>
      <c r="E429" s="10" t="str">
        <f>IF(AND(I429="SANTANDER TOTTA, SGPS, SA",'Intragroup liabilities'!F423="P_22"),"r0531 - o/w (part of) subordinated liabilities recognised as own funds",IF(AND(I429="Totta Seguros - Comp. Seg. Vida, SA.",'Intragroup liabilities'!F423="P_22"),"r0350 - Structured notes",IF(AND(AA429&lt;&gt;"No",'Intragroup liabilities'!F423="P_23"),"r0531 - o/w (part of) subordinated liabilities recognised as own funds",IF(AND(AA429="No",'Intragroup liabilities'!F423="P_23"),"r0120 - Secured liabilities - collateralized part (BRRD art. 44/2/b)",IF('Intragroup liabilities'!F423="C_31","r0511 - o/w capital instruments/share capital",IF('Intragroup liabilities'!F423="C_32","r0511 - o/w capital instruments/share capital",IF('Intragroup liabilities'!F423="C_33","r0512 - o/w instruments ranking pari passu with ordinary shares",IF(OR(ISNUMBER(SEARCH("ATLANTES",I429)),ISNUMBER(SEARCH("AZOR",I429)),ISNUMBER(SEARCH("HIPOTOTTA",I429)))=TRUE,"r0120 - Secured liabilities - collateralized part (BRRD art. 44/2/b)",IF(OR('Intragroup liabilities'!F423="P_27.1",'Intragroup liabilities'!F423="P_27.2",'Intragroup liabilities'!F423="P_24"),"r0390 - Non-financial liabilities",IF('Intragroup liabilities'!F423="P_30.1","r0170 - Employee liabilities (BRRD art. 44/2/g/i)",IF('Intragroup liabilities'!F423="P_30.3","r0390 - Non-financial liabilities",IF('Intragroup liabilities'!F423="C_36","r0511 - o/w capital instruments/share capital",IF(AND('Intragroup liabilities'!F423="P_20",IFERROR(VLOOKUP('Intragroup liabilities'!I423,'Auxiliar 210'!$B$18:$B$20,1,FALSE),0)&lt;&gt;0),"r0210 - Liabilities towards other entities of the resolution group (BRRD art. 44/2/h)",IF(AND('Intragroup liabilities'!F423="P_21",IFERROR(VLOOKUP('Intragroup liabilities'!I423,'Auxiliar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29" s="10" t="s">
        <v>153</v>
      </c>
      <c r="G429" s="10" t="str">
        <f t="shared" si="44"/>
        <v>Rank 20 - Ranking in insolvency (master scale)</v>
      </c>
      <c r="H429" s="10" t="s">
        <v>374</v>
      </c>
      <c r="I429" s="10" t="s">
        <v>30</v>
      </c>
      <c r="J429" s="10" t="s">
        <v>164</v>
      </c>
      <c r="K429" s="10" t="s">
        <v>155</v>
      </c>
      <c r="L429" s="10" t="str">
        <f t="shared" si="45"/>
        <v>Sister</v>
      </c>
      <c r="M429" s="10" t="str">
        <f>IF(OR('Intragroup liabilities'!W423="x",'Intragroup liabilities'!W423="E"),"true","false")</f>
        <v>true</v>
      </c>
      <c r="N429" s="10" t="s">
        <v>470</v>
      </c>
      <c r="O429" s="10" t="s">
        <v>471</v>
      </c>
      <c r="P429" s="11">
        <v>963587.06</v>
      </c>
      <c r="Q429" s="11">
        <f>IF('Intragroup liabilities'!E423="",0,'Intragroup liabilities'!E423)</f>
        <v>1217.8499999999999</v>
      </c>
      <c r="R429" s="10" t="str">
        <f>+IF('Intragroup liabilities'!C423="EURO","Euro",IF('Intragroup liabilities'!C423="LIBRA INGLESA"," US Dollar",""))</f>
        <v>Euro</v>
      </c>
      <c r="S429" s="10" t="str">
        <f>IF(OR('Intragroup liabilities'!F423="P_20",'Intragroup liabilities'!F423="P_21"),'Intragroup liabilities'!M423,CONCATENATE(RIGHT('Intragroup liabilities'!T423,4),"-",LEFT(RIGHT('Intragroup liabilities'!T423,7),2),"-",LEFT('Intragroup liabilities'!T423,2)))</f>
        <v>--</v>
      </c>
      <c r="T429" s="20" t="str">
        <f t="shared" si="46"/>
        <v/>
      </c>
      <c r="U429" s="20" t="str">
        <f>IF(OR('Intragroup liabilities'!F423="P_20",'Intragroup liabilities'!F423="P_21"),'T 03.01'!T429,CONCATENATE(RIGHT('Intragroup liabilities'!U423,4),"-",LEFT(RIGHT('Intragroup liabilities'!U423,7),2),"-",LEFT('Intragroup liabilities'!U423,2)))</f>
        <v>--</v>
      </c>
      <c r="V429" s="10" t="str">
        <f t="shared" si="47"/>
        <v>Secured</v>
      </c>
      <c r="W429" s="10">
        <v>0</v>
      </c>
      <c r="X429" s="10" t="s">
        <v>83</v>
      </c>
      <c r="Y429" s="10" t="str">
        <f t="shared" si="48"/>
        <v>Non-structured/Vanilla</v>
      </c>
      <c r="Z429" s="10"/>
      <c r="AA429" s="10" t="str">
        <f>IF('Intragroup liabilities'!Q423="GF2","Grandfathered T2",IF('Intragroup liabilities'!Q423="CET1","CET1","No"))</f>
        <v>No</v>
      </c>
      <c r="AB429" s="10">
        <f>IF('Intragroup liabilities'!R423="",0,'Intragroup liabilities'!R423)</f>
        <v>0</v>
      </c>
      <c r="AC429"/>
    </row>
    <row r="430" spans="3:29" ht="35.25" thickBot="1" x14ac:dyDescent="0.5">
      <c r="C430" s="17">
        <f t="shared" si="43"/>
        <v>999</v>
      </c>
      <c r="D430" s="18">
        <f t="shared" si="49"/>
        <v>423</v>
      </c>
      <c r="E430" s="10" t="str">
        <f>IF(AND(I430="SANTANDER TOTTA, SGPS, SA",'Intragroup liabilities'!F424="P_22"),"r0531 - o/w (part of) subordinated liabilities recognised as own funds",IF(AND(I430="Totta Seguros - Comp. Seg. Vida, SA.",'Intragroup liabilities'!F424="P_22"),"r0350 - Structured notes",IF(AND(AA430&lt;&gt;"No",'Intragroup liabilities'!F424="P_23"),"r0531 - o/w (part of) subordinated liabilities recognised as own funds",IF(AND(AA430="No",'Intragroup liabilities'!F424="P_23"),"r0120 - Secured liabilities - collateralized part (BRRD art. 44/2/b)",IF('Intragroup liabilities'!F424="C_31","r0511 - o/w capital instruments/share capital",IF('Intragroup liabilities'!F424="C_32","r0511 - o/w capital instruments/share capital",IF('Intragroup liabilities'!F424="C_33","r0512 - o/w instruments ranking pari passu with ordinary shares",IF(OR(ISNUMBER(SEARCH("ATLANTES",I430)),ISNUMBER(SEARCH("AZOR",I430)),ISNUMBER(SEARCH("HIPOTOTTA",I430)))=TRUE,"r0120 - Secured liabilities - collateralized part (BRRD art. 44/2/b)",IF(OR('Intragroup liabilities'!F424="P_27.1",'Intragroup liabilities'!F424="P_27.2",'Intragroup liabilities'!F424="P_24"),"r0390 - Non-financial liabilities",IF('Intragroup liabilities'!F424="P_30.1","r0170 - Employee liabilities (BRRD art. 44/2/g/i)",IF('Intragroup liabilities'!F424="P_30.3","r0390 - Non-financial liabilities",IF('Intragroup liabilities'!F424="C_36","r0511 - o/w capital instruments/share capital",IF(AND('Intragroup liabilities'!F424="P_20",IFERROR(VLOOKUP('Intragroup liabilities'!I424,'Auxiliar 210'!$B$18:$B$20,1,FALSE),0)&lt;&gt;0),"r0210 - Liabilities towards other entities of the resolution group (BRRD art. 44/2/h)",IF(AND('Intragroup liabilities'!F424="P_21",IFERROR(VLOOKUP('Intragroup liabilities'!I424,'Auxiliar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0" s="10" t="s">
        <v>153</v>
      </c>
      <c r="G430" s="10" t="str">
        <f t="shared" si="44"/>
        <v>Rank 20 - Ranking in insolvency (master scale)</v>
      </c>
      <c r="H430" s="10" t="s">
        <v>378</v>
      </c>
      <c r="I430" s="10" t="s">
        <v>30</v>
      </c>
      <c r="J430" s="10" t="s">
        <v>164</v>
      </c>
      <c r="K430" s="10" t="s">
        <v>155</v>
      </c>
      <c r="L430" s="10" t="str">
        <f t="shared" si="45"/>
        <v>Sister</v>
      </c>
      <c r="M430" s="10" t="str">
        <f>IF(OR('Intragroup liabilities'!W424="x",'Intragroup liabilities'!W424="E"),"true","false")</f>
        <v>true</v>
      </c>
      <c r="N430" s="10" t="s">
        <v>470</v>
      </c>
      <c r="O430" s="10" t="s">
        <v>471</v>
      </c>
      <c r="P430" s="11">
        <v>67676.990000000005</v>
      </c>
      <c r="Q430" s="11">
        <f>IF('Intragroup liabilities'!E424="",0,'Intragroup liabilities'!E424)</f>
        <v>104.31</v>
      </c>
      <c r="R430" s="10" t="str">
        <f>+IF('Intragroup liabilities'!C424="EURO","Euro",IF('Intragroup liabilities'!C424="LIBRA INGLESA"," US Dollar",""))</f>
        <v>Euro</v>
      </c>
      <c r="S430" s="10" t="str">
        <f>IF(OR('Intragroup liabilities'!F424="P_20",'Intragroup liabilities'!F424="P_21"),'Intragroup liabilities'!M424,CONCATENATE(RIGHT('Intragroup liabilities'!T424,4),"-",LEFT(RIGHT('Intragroup liabilities'!T424,7),2),"-",LEFT('Intragroup liabilities'!T424,2)))</f>
        <v>--</v>
      </c>
      <c r="T430" s="20" t="str">
        <f t="shared" si="46"/>
        <v/>
      </c>
      <c r="U430" s="20" t="str">
        <f>IF(OR('Intragroup liabilities'!F424="P_20",'Intragroup liabilities'!F424="P_21"),'T 03.01'!T430,CONCATENATE(RIGHT('Intragroup liabilities'!U424,4),"-",LEFT(RIGHT('Intragroup liabilities'!U424,7),2),"-",LEFT('Intragroup liabilities'!U424,2)))</f>
        <v>--</v>
      </c>
      <c r="V430" s="10" t="str">
        <f t="shared" si="47"/>
        <v>Secured</v>
      </c>
      <c r="W430" s="10">
        <v>0</v>
      </c>
      <c r="X430" s="10" t="s">
        <v>83</v>
      </c>
      <c r="Y430" s="10" t="str">
        <f t="shared" si="48"/>
        <v>Non-structured/Vanilla</v>
      </c>
      <c r="Z430" s="10"/>
      <c r="AA430" s="10" t="str">
        <f>IF('Intragroup liabilities'!Q424="GF2","Grandfathered T2",IF('Intragroup liabilities'!Q424="CET1","CET1","No"))</f>
        <v>No</v>
      </c>
      <c r="AB430" s="10">
        <f>IF('Intragroup liabilities'!R424="",0,'Intragroup liabilities'!R424)</f>
        <v>0</v>
      </c>
      <c r="AC430"/>
    </row>
    <row r="431" spans="3:29" ht="35.25" thickBot="1" x14ac:dyDescent="0.5">
      <c r="C431" s="17">
        <f t="shared" si="43"/>
        <v>999</v>
      </c>
      <c r="D431" s="18">
        <f t="shared" si="49"/>
        <v>424</v>
      </c>
      <c r="E431" s="10" t="str">
        <f>IF(AND(I431="SANTANDER TOTTA, SGPS, SA",'Intragroup liabilities'!F425="P_22"),"r0531 - o/w (part of) subordinated liabilities recognised as own funds",IF(AND(I431="Totta Seguros - Comp. Seg. Vida, SA.",'Intragroup liabilities'!F425="P_22"),"r0350 - Structured notes",IF(AND(AA431&lt;&gt;"No",'Intragroup liabilities'!F425="P_23"),"r0531 - o/w (part of) subordinated liabilities recognised as own funds",IF(AND(AA431="No",'Intragroup liabilities'!F425="P_23"),"r0120 - Secured liabilities - collateralized part (BRRD art. 44/2/b)",IF('Intragroup liabilities'!F425="C_31","r0511 - o/w capital instruments/share capital",IF('Intragroup liabilities'!F425="C_32","r0511 - o/w capital instruments/share capital",IF('Intragroup liabilities'!F425="C_33","r0512 - o/w instruments ranking pari passu with ordinary shares",IF(OR(ISNUMBER(SEARCH("ATLANTES",I431)),ISNUMBER(SEARCH("AZOR",I431)),ISNUMBER(SEARCH("HIPOTOTTA",I431)))=TRUE,"r0120 - Secured liabilities - collateralized part (BRRD art. 44/2/b)",IF(OR('Intragroup liabilities'!F425="P_27.1",'Intragroup liabilities'!F425="P_27.2",'Intragroup liabilities'!F425="P_24"),"r0390 - Non-financial liabilities",IF('Intragroup liabilities'!F425="P_30.1","r0170 - Employee liabilities (BRRD art. 44/2/g/i)",IF('Intragroup liabilities'!F425="P_30.3","r0390 - Non-financial liabilities",IF('Intragroup liabilities'!F425="C_36","r0511 - o/w capital instruments/share capital",IF(AND('Intragroup liabilities'!F425="P_20",IFERROR(VLOOKUP('Intragroup liabilities'!I425,'Auxiliar 210'!$B$18:$B$20,1,FALSE),0)&lt;&gt;0),"r0210 - Liabilities towards other entities of the resolution group (BRRD art. 44/2/h)",IF(AND('Intragroup liabilities'!F425="P_21",IFERROR(VLOOKUP('Intragroup liabilities'!I425,'Auxiliar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1" s="10" t="s">
        <v>153</v>
      </c>
      <c r="G431" s="10" t="str">
        <f t="shared" si="44"/>
        <v>Rank 20 - Ranking in insolvency (master scale)</v>
      </c>
      <c r="H431" s="10" t="s">
        <v>373</v>
      </c>
      <c r="I431" s="10" t="s">
        <v>30</v>
      </c>
      <c r="J431" s="10" t="s">
        <v>164</v>
      </c>
      <c r="K431" s="10" t="s">
        <v>155</v>
      </c>
      <c r="L431" s="10" t="str">
        <f t="shared" si="45"/>
        <v>Sister</v>
      </c>
      <c r="M431" s="10" t="str">
        <f>IF(OR('Intragroup liabilities'!W425="x",'Intragroup liabilities'!W425="E"),"true","false")</f>
        <v>true</v>
      </c>
      <c r="N431" s="10" t="s">
        <v>470</v>
      </c>
      <c r="O431" s="10" t="s">
        <v>471</v>
      </c>
      <c r="P431" s="11">
        <v>920956.42</v>
      </c>
      <c r="Q431" s="11">
        <f>IF('Intragroup liabilities'!E425="",0,'Intragroup liabilities'!E425)</f>
        <v>1320.7</v>
      </c>
      <c r="R431" s="10" t="str">
        <f>+IF('Intragroup liabilities'!C425="EURO","Euro",IF('Intragroup liabilities'!C425="LIBRA INGLESA"," US Dollar",""))</f>
        <v>Euro</v>
      </c>
      <c r="S431" s="10" t="str">
        <f>IF(OR('Intragroup liabilities'!F425="P_20",'Intragroup liabilities'!F425="P_21"),'Intragroup liabilities'!M425,CONCATENATE(RIGHT('Intragroup liabilities'!T425,4),"-",LEFT(RIGHT('Intragroup liabilities'!T425,7),2),"-",LEFT('Intragroup liabilities'!T425,2)))</f>
        <v>--</v>
      </c>
      <c r="T431" s="20" t="str">
        <f t="shared" si="46"/>
        <v/>
      </c>
      <c r="U431" s="20" t="str">
        <f>IF(OR('Intragroup liabilities'!F425="P_20",'Intragroup liabilities'!F425="P_21"),'T 03.01'!T431,CONCATENATE(RIGHT('Intragroup liabilities'!U425,4),"-",LEFT(RIGHT('Intragroup liabilities'!U425,7),2),"-",LEFT('Intragroup liabilities'!U425,2)))</f>
        <v>--</v>
      </c>
      <c r="V431" s="10" t="str">
        <f t="shared" si="47"/>
        <v>Secured</v>
      </c>
      <c r="W431" s="10">
        <v>0</v>
      </c>
      <c r="X431" s="10" t="s">
        <v>83</v>
      </c>
      <c r="Y431" s="10" t="str">
        <f t="shared" si="48"/>
        <v>Non-structured/Vanilla</v>
      </c>
      <c r="Z431" s="10"/>
      <c r="AA431" s="10" t="str">
        <f>IF('Intragroup liabilities'!Q425="GF2","Grandfathered T2",IF('Intragroup liabilities'!Q425="CET1","CET1","No"))</f>
        <v>No</v>
      </c>
      <c r="AB431" s="10">
        <f>IF('Intragroup liabilities'!R425="",0,'Intragroup liabilities'!R425)</f>
        <v>0</v>
      </c>
      <c r="AC431"/>
    </row>
    <row r="432" spans="3:29" ht="35.25" thickBot="1" x14ac:dyDescent="0.5">
      <c r="C432" s="17">
        <f t="shared" si="43"/>
        <v>999</v>
      </c>
      <c r="D432" s="18">
        <f t="shared" si="49"/>
        <v>425</v>
      </c>
      <c r="E432" s="10" t="str">
        <f>IF(AND(I432="SANTANDER TOTTA, SGPS, SA",'Intragroup liabilities'!F426="P_22"),"r0531 - o/w (part of) subordinated liabilities recognised as own funds",IF(AND(I432="Totta Seguros - Comp. Seg. Vida, SA.",'Intragroup liabilities'!F426="P_22"),"r0350 - Structured notes",IF(AND(AA432&lt;&gt;"No",'Intragroup liabilities'!F426="P_23"),"r0531 - o/w (part of) subordinated liabilities recognised as own funds",IF(AND(AA432="No",'Intragroup liabilities'!F426="P_23"),"r0120 - Secured liabilities - collateralized part (BRRD art. 44/2/b)",IF('Intragroup liabilities'!F426="C_31","r0511 - o/w capital instruments/share capital",IF('Intragroup liabilities'!F426="C_32","r0511 - o/w capital instruments/share capital",IF('Intragroup liabilities'!F426="C_33","r0512 - o/w instruments ranking pari passu with ordinary shares",IF(OR(ISNUMBER(SEARCH("ATLANTES",I432)),ISNUMBER(SEARCH("AZOR",I432)),ISNUMBER(SEARCH("HIPOTOTTA",I432)))=TRUE,"r0120 - Secured liabilities - collateralized part (BRRD art. 44/2/b)",IF(OR('Intragroup liabilities'!F426="P_27.1",'Intragroup liabilities'!F426="P_27.2",'Intragroup liabilities'!F426="P_24"),"r0390 - Non-financial liabilities",IF('Intragroup liabilities'!F426="P_30.1","r0170 - Employee liabilities (BRRD art. 44/2/g/i)",IF('Intragroup liabilities'!F426="P_30.3","r0390 - Non-financial liabilities",IF('Intragroup liabilities'!F426="C_36","r0511 - o/w capital instruments/share capital",IF(AND('Intragroup liabilities'!F426="P_20",IFERROR(VLOOKUP('Intragroup liabilities'!I426,'Auxiliar 210'!$B$18:$B$20,1,FALSE),0)&lt;&gt;0),"r0210 - Liabilities towards other entities of the resolution group (BRRD art. 44/2/h)",IF(AND('Intragroup liabilities'!F426="P_21",IFERROR(VLOOKUP('Intragroup liabilities'!I426,'Auxiliar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2" s="10" t="s">
        <v>153</v>
      </c>
      <c r="G432" s="10" t="str">
        <f t="shared" si="44"/>
        <v>Rank 20 - Ranking in insolvency (master scale)</v>
      </c>
      <c r="H432" s="10" t="s">
        <v>304</v>
      </c>
      <c r="I432" s="10" t="s">
        <v>73</v>
      </c>
      <c r="J432" s="10" t="s">
        <v>167</v>
      </c>
      <c r="K432" s="10" t="s">
        <v>155</v>
      </c>
      <c r="L432" s="10" t="str">
        <f t="shared" si="45"/>
        <v>Sister</v>
      </c>
      <c r="M432" s="10" t="str">
        <f>IF(OR('Intragroup liabilities'!W426="x",'Intragroup liabilities'!W426="E"),"true","false")</f>
        <v>true</v>
      </c>
      <c r="N432" s="10" t="s">
        <v>470</v>
      </c>
      <c r="O432" s="10" t="s">
        <v>471</v>
      </c>
      <c r="P432" s="11">
        <v>14026.89</v>
      </c>
      <c r="Q432" s="11">
        <f>IF('Intragroup liabilities'!E426="",0,'Intragroup liabilities'!E426)</f>
        <v>4.3</v>
      </c>
      <c r="R432" s="10" t="str">
        <f>+IF('Intragroup liabilities'!C426="EURO","Euro",IF('Intragroup liabilities'!C426="LIBRA INGLESA"," US Dollar",""))</f>
        <v>Euro</v>
      </c>
      <c r="S432" s="10" t="str">
        <f>IF(OR('Intragroup liabilities'!F426="P_20",'Intragroup liabilities'!F426="P_21"),'Intragroup liabilities'!M426,CONCATENATE(RIGHT('Intragroup liabilities'!T426,4),"-",LEFT(RIGHT('Intragroup liabilities'!T426,7),2),"-",LEFT('Intragroup liabilities'!T426,2)))</f>
        <v>--</v>
      </c>
      <c r="T432" s="20" t="str">
        <f t="shared" si="46"/>
        <v/>
      </c>
      <c r="U432" s="20" t="str">
        <f>IF(OR('Intragroup liabilities'!F426="P_20",'Intragroup liabilities'!F426="P_21"),'T 03.01'!T432,CONCATENATE(RIGHT('Intragroup liabilities'!U426,4),"-",LEFT(RIGHT('Intragroup liabilities'!U426,7),2),"-",LEFT('Intragroup liabilities'!U426,2)))</f>
        <v>--</v>
      </c>
      <c r="V432" s="10" t="str">
        <f t="shared" si="47"/>
        <v>Secured</v>
      </c>
      <c r="W432" s="10">
        <v>0</v>
      </c>
      <c r="X432" s="10" t="s">
        <v>83</v>
      </c>
      <c r="Y432" s="10" t="str">
        <f t="shared" si="48"/>
        <v>Non-structured/Vanilla</v>
      </c>
      <c r="Z432" s="10"/>
      <c r="AA432" s="10" t="str">
        <f>IF('Intragroup liabilities'!Q426="GF2","Grandfathered T2",IF('Intragroup liabilities'!Q426="CET1","CET1","No"))</f>
        <v>No</v>
      </c>
      <c r="AB432" s="10">
        <f>IF('Intragroup liabilities'!R426="",0,'Intragroup liabilities'!R426)</f>
        <v>0</v>
      </c>
      <c r="AC432"/>
    </row>
    <row r="433" spans="3:29" ht="35.25" thickBot="1" x14ac:dyDescent="0.5">
      <c r="C433" s="17">
        <f t="shared" si="43"/>
        <v>999</v>
      </c>
      <c r="D433" s="18">
        <f t="shared" si="49"/>
        <v>426</v>
      </c>
      <c r="E433" s="10" t="str">
        <f>IF(AND(I433="SANTANDER TOTTA, SGPS, SA",'Intragroup liabilities'!F427="P_22"),"r0531 - o/w (part of) subordinated liabilities recognised as own funds",IF(AND(I433="Totta Seguros - Comp. Seg. Vida, SA.",'Intragroup liabilities'!F427="P_22"),"r0350 - Structured notes",IF(AND(AA433&lt;&gt;"No",'Intragroup liabilities'!F427="P_23"),"r0531 - o/w (part of) subordinated liabilities recognised as own funds",IF(AND(AA433="No",'Intragroup liabilities'!F427="P_23"),"r0120 - Secured liabilities - collateralized part (BRRD art. 44/2/b)",IF('Intragroup liabilities'!F427="C_31","r0511 - o/w capital instruments/share capital",IF('Intragroup liabilities'!F427="C_32","r0511 - o/w capital instruments/share capital",IF('Intragroup liabilities'!F427="C_33","r0512 - o/w instruments ranking pari passu with ordinary shares",IF(OR(ISNUMBER(SEARCH("ATLANTES",I433)),ISNUMBER(SEARCH("AZOR",I433)),ISNUMBER(SEARCH("HIPOTOTTA",I433)))=TRUE,"r0120 - Secured liabilities - collateralized part (BRRD art. 44/2/b)",IF(OR('Intragroup liabilities'!F427="P_27.1",'Intragroup liabilities'!F427="P_27.2",'Intragroup liabilities'!F427="P_24"),"r0390 - Non-financial liabilities",IF('Intragroup liabilities'!F427="P_30.1","r0170 - Employee liabilities (BRRD art. 44/2/g/i)",IF('Intragroup liabilities'!F427="P_30.3","r0390 - Non-financial liabilities",IF('Intragroup liabilities'!F427="C_36","r0511 - o/w capital instruments/share capital",IF(AND('Intragroup liabilities'!F427="P_20",IFERROR(VLOOKUP('Intragroup liabilities'!I427,'Auxiliar 210'!$B$18:$B$20,1,FALSE),0)&lt;&gt;0),"r0210 - Liabilities towards other entities of the resolution group (BRRD art. 44/2/h)",IF(AND('Intragroup liabilities'!F427="P_21",IFERROR(VLOOKUP('Intragroup liabilities'!I427,'Auxiliar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3" s="10" t="s">
        <v>153</v>
      </c>
      <c r="G433" s="10" t="str">
        <f t="shared" si="44"/>
        <v>Rank 20 - Ranking in insolvency (master scale)</v>
      </c>
      <c r="H433" s="10" t="s">
        <v>1448</v>
      </c>
      <c r="I433" s="10" t="s">
        <v>30</v>
      </c>
      <c r="J433" s="10" t="s">
        <v>164</v>
      </c>
      <c r="K433" s="10" t="s">
        <v>155</v>
      </c>
      <c r="L433" s="10" t="str">
        <f t="shared" si="45"/>
        <v>Sister</v>
      </c>
      <c r="M433" s="10" t="str">
        <f>IF(OR('Intragroup liabilities'!W427="x",'Intragroup liabilities'!W427="E"),"true","false")</f>
        <v>true</v>
      </c>
      <c r="N433" s="10" t="s">
        <v>470</v>
      </c>
      <c r="O433" s="10" t="s">
        <v>471</v>
      </c>
      <c r="P433" s="11">
        <v>32.729999999999997</v>
      </c>
      <c r="Q433" s="11">
        <f>IF('Intragroup liabilities'!E427="",0,'Intragroup liabilities'!E427)</f>
        <v>0</v>
      </c>
      <c r="R433" s="10" t="str">
        <f>+IF('Intragroup liabilities'!C427="EURO","Euro",IF('Intragroup liabilities'!C427="LIBRA INGLESA"," US Dollar",""))</f>
        <v>Euro</v>
      </c>
      <c r="S433" s="10" t="str">
        <f>IF(OR('Intragroup liabilities'!F427="P_20",'Intragroup liabilities'!F427="P_21"),'Intragroup liabilities'!M427,CONCATENATE(RIGHT('Intragroup liabilities'!T427,4),"-",LEFT(RIGHT('Intragroup liabilities'!T427,7),2),"-",LEFT('Intragroup liabilities'!T427,2)))</f>
        <v>--</v>
      </c>
      <c r="T433" s="20" t="str">
        <f t="shared" si="46"/>
        <v/>
      </c>
      <c r="U433" s="20" t="str">
        <f>IF(OR('Intragroup liabilities'!F427="P_20",'Intragroup liabilities'!F427="P_21"),'T 03.01'!T433,CONCATENATE(RIGHT('Intragroup liabilities'!U427,4),"-",LEFT(RIGHT('Intragroup liabilities'!U427,7),2),"-",LEFT('Intragroup liabilities'!U427,2)))</f>
        <v>--</v>
      </c>
      <c r="V433" s="10" t="str">
        <f t="shared" si="47"/>
        <v>Secured</v>
      </c>
      <c r="W433" s="10">
        <v>0</v>
      </c>
      <c r="X433" s="10" t="s">
        <v>83</v>
      </c>
      <c r="Y433" s="10" t="str">
        <f t="shared" si="48"/>
        <v>Non-structured/Vanilla</v>
      </c>
      <c r="Z433" s="10"/>
      <c r="AA433" s="10" t="str">
        <f>IF('Intragroup liabilities'!Q427="GF2","Grandfathered T2",IF('Intragroup liabilities'!Q427="CET1","CET1","No"))</f>
        <v>No</v>
      </c>
      <c r="AB433" s="10">
        <f>IF('Intragroup liabilities'!R427="",0,'Intragroup liabilities'!R427)</f>
        <v>0</v>
      </c>
      <c r="AC433"/>
    </row>
    <row r="434" spans="3:29" ht="35.25" thickBot="1" x14ac:dyDescent="0.5">
      <c r="C434" s="17">
        <f t="shared" si="43"/>
        <v>999</v>
      </c>
      <c r="D434" s="18">
        <f t="shared" si="49"/>
        <v>427</v>
      </c>
      <c r="E434" s="10" t="str">
        <f>IF(AND(I434="SANTANDER TOTTA, SGPS, SA",'Intragroup liabilities'!F428="P_22"),"r0531 - o/w (part of) subordinated liabilities recognised as own funds",IF(AND(I434="Totta Seguros - Comp. Seg. Vida, SA.",'Intragroup liabilities'!F428="P_22"),"r0350 - Structured notes",IF(AND(AA434&lt;&gt;"No",'Intragroup liabilities'!F428="P_23"),"r0531 - o/w (part of) subordinated liabilities recognised as own funds",IF(AND(AA434="No",'Intragroup liabilities'!F428="P_23"),"r0120 - Secured liabilities - collateralized part (BRRD art. 44/2/b)",IF('Intragroup liabilities'!F428="C_31","r0511 - o/w capital instruments/share capital",IF('Intragroup liabilities'!F428="C_32","r0511 - o/w capital instruments/share capital",IF('Intragroup liabilities'!F428="C_33","r0512 - o/w instruments ranking pari passu with ordinary shares",IF(OR(ISNUMBER(SEARCH("ATLANTES",I434)),ISNUMBER(SEARCH("AZOR",I434)),ISNUMBER(SEARCH("HIPOTOTTA",I434)))=TRUE,"r0120 - Secured liabilities - collateralized part (BRRD art. 44/2/b)",IF(OR('Intragroup liabilities'!F428="P_27.1",'Intragroup liabilities'!F428="P_27.2",'Intragroup liabilities'!F428="P_24"),"r0390 - Non-financial liabilities",IF('Intragroup liabilities'!F428="P_30.1","r0170 - Employee liabilities (BRRD art. 44/2/g/i)",IF('Intragroup liabilities'!F428="P_30.3","r0390 - Non-financial liabilities",IF('Intragroup liabilities'!F428="C_36","r0511 - o/w capital instruments/share capital",IF(AND('Intragroup liabilities'!F428="P_20",IFERROR(VLOOKUP('Intragroup liabilities'!I428,'Auxiliar 210'!$B$18:$B$20,1,FALSE),0)&lt;&gt;0),"r0210 - Liabilities towards other entities of the resolution group (BRRD art. 44/2/h)",IF(AND('Intragroup liabilities'!F428="P_21",IFERROR(VLOOKUP('Intragroup liabilities'!I428,'Auxiliar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4" s="10" t="s">
        <v>153</v>
      </c>
      <c r="G434" s="10" t="str">
        <f t="shared" si="44"/>
        <v>Rank 20 - Ranking in insolvency (master scale)</v>
      </c>
      <c r="H434" s="10" t="s">
        <v>182</v>
      </c>
      <c r="I434" s="10" t="s">
        <v>74</v>
      </c>
      <c r="J434" s="10" t="s">
        <v>170</v>
      </c>
      <c r="K434" s="10" t="s">
        <v>155</v>
      </c>
      <c r="L434" s="10" t="str">
        <f t="shared" si="45"/>
        <v>Sister</v>
      </c>
      <c r="M434" s="10" t="str">
        <f>IF(OR('Intragroup liabilities'!W428="x",'Intragroup liabilities'!W428="E"),"true","false")</f>
        <v>true</v>
      </c>
      <c r="N434" s="10" t="s">
        <v>470</v>
      </c>
      <c r="O434" s="10" t="s">
        <v>471</v>
      </c>
      <c r="P434" s="11">
        <v>424764.72</v>
      </c>
      <c r="Q434" s="11">
        <f>IF('Intragroup liabilities'!E428="",0,'Intragroup liabilities'!E428)</f>
        <v>458.92</v>
      </c>
      <c r="R434" s="10" t="str">
        <f>+IF('Intragroup liabilities'!C428="EURO","Euro",IF('Intragroup liabilities'!C428="LIBRA INGLESA"," US Dollar",""))</f>
        <v>Euro</v>
      </c>
      <c r="S434" s="10" t="str">
        <f>IF(OR('Intragroup liabilities'!F428="P_20",'Intragroup liabilities'!F428="P_21"),'Intragroup liabilities'!M428,CONCATENATE(RIGHT('Intragroup liabilities'!T428,4),"-",LEFT(RIGHT('Intragroup liabilities'!T428,7),2),"-",LEFT('Intragroup liabilities'!T428,2)))</f>
        <v>--</v>
      </c>
      <c r="T434" s="20" t="str">
        <f t="shared" si="46"/>
        <v/>
      </c>
      <c r="U434" s="20" t="str">
        <f>IF(OR('Intragroup liabilities'!F428="P_20",'Intragroup liabilities'!F428="P_21"),'T 03.01'!T434,CONCATENATE(RIGHT('Intragroup liabilities'!U428,4),"-",LEFT(RIGHT('Intragroup liabilities'!U428,7),2),"-",LEFT('Intragroup liabilities'!U428,2)))</f>
        <v>--</v>
      </c>
      <c r="V434" s="10" t="str">
        <f t="shared" si="47"/>
        <v>Secured</v>
      </c>
      <c r="W434" s="10">
        <v>0</v>
      </c>
      <c r="X434" s="10" t="s">
        <v>83</v>
      </c>
      <c r="Y434" s="10" t="str">
        <f t="shared" si="48"/>
        <v>Non-structured/Vanilla</v>
      </c>
      <c r="Z434" s="10"/>
      <c r="AA434" s="10" t="str">
        <f>IF('Intragroup liabilities'!Q428="GF2","Grandfathered T2",IF('Intragroup liabilities'!Q428="CET1","CET1","No"))</f>
        <v>No</v>
      </c>
      <c r="AB434" s="10">
        <f>IF('Intragroup liabilities'!R428="",0,'Intragroup liabilities'!R428)</f>
        <v>0</v>
      </c>
      <c r="AC434"/>
    </row>
    <row r="435" spans="3:29" ht="35.25" thickBot="1" x14ac:dyDescent="0.5">
      <c r="C435" s="17">
        <f t="shared" si="43"/>
        <v>999</v>
      </c>
      <c r="D435" s="18">
        <f t="shared" si="49"/>
        <v>428</v>
      </c>
      <c r="E435" s="10" t="str">
        <f>IF(AND(I435="SANTANDER TOTTA, SGPS, SA",'Intragroup liabilities'!F429="P_22"),"r0531 - o/w (part of) subordinated liabilities recognised as own funds",IF(AND(I435="Totta Seguros - Comp. Seg. Vida, SA.",'Intragroup liabilities'!F429="P_22"),"r0350 - Structured notes",IF(AND(AA435&lt;&gt;"No",'Intragroup liabilities'!F429="P_23"),"r0531 - o/w (part of) subordinated liabilities recognised as own funds",IF(AND(AA435="No",'Intragroup liabilities'!F429="P_23"),"r0120 - Secured liabilities - collateralized part (BRRD art. 44/2/b)",IF('Intragroup liabilities'!F429="C_31","r0511 - o/w capital instruments/share capital",IF('Intragroup liabilities'!F429="C_32","r0511 - o/w capital instruments/share capital",IF('Intragroup liabilities'!F429="C_33","r0512 - o/w instruments ranking pari passu with ordinary shares",IF(OR(ISNUMBER(SEARCH("ATLANTES",I435)),ISNUMBER(SEARCH("AZOR",I435)),ISNUMBER(SEARCH("HIPOTOTTA",I435)))=TRUE,"r0120 - Secured liabilities - collateralized part (BRRD art. 44/2/b)",IF(OR('Intragroup liabilities'!F429="P_27.1",'Intragroup liabilities'!F429="P_27.2",'Intragroup liabilities'!F429="P_24"),"r0390 - Non-financial liabilities",IF('Intragroup liabilities'!F429="P_30.1","r0170 - Employee liabilities (BRRD art. 44/2/g/i)",IF('Intragroup liabilities'!F429="P_30.3","r0390 - Non-financial liabilities",IF('Intragroup liabilities'!F429="C_36","r0511 - o/w capital instruments/share capital",IF(AND('Intragroup liabilities'!F429="P_20",IFERROR(VLOOKUP('Intragroup liabilities'!I429,'Auxiliar 210'!$B$18:$B$20,1,FALSE),0)&lt;&gt;0),"r0210 - Liabilities towards other entities of the resolution group (BRRD art. 44/2/h)",IF(AND('Intragroup liabilities'!F429="P_21",IFERROR(VLOOKUP('Intragroup liabilities'!I429,'Auxiliar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5" s="10" t="s">
        <v>153</v>
      </c>
      <c r="G435" s="10" t="str">
        <f t="shared" si="44"/>
        <v>Rank 20 - Ranking in insolvency (master scale)</v>
      </c>
      <c r="H435" s="10" t="s">
        <v>266</v>
      </c>
      <c r="I435" s="10" t="s">
        <v>74</v>
      </c>
      <c r="J435" s="10" t="s">
        <v>170</v>
      </c>
      <c r="K435" s="10" t="s">
        <v>155</v>
      </c>
      <c r="L435" s="10" t="str">
        <f t="shared" si="45"/>
        <v>Sister</v>
      </c>
      <c r="M435" s="10" t="str">
        <f>IF(OR('Intragroup liabilities'!W429="x",'Intragroup liabilities'!W429="E"),"true","false")</f>
        <v>true</v>
      </c>
      <c r="N435" s="10" t="s">
        <v>470</v>
      </c>
      <c r="O435" s="10" t="s">
        <v>471</v>
      </c>
      <c r="P435" s="11">
        <v>905094.69</v>
      </c>
      <c r="Q435" s="11">
        <f>IF('Intragroup liabilities'!E429="",0,'Intragroup liabilities'!E429)</f>
        <v>1643.2</v>
      </c>
      <c r="R435" s="10" t="str">
        <f>+IF('Intragroup liabilities'!C429="EURO","Euro",IF('Intragroup liabilities'!C429="LIBRA INGLESA"," US Dollar",""))</f>
        <v>Euro</v>
      </c>
      <c r="S435" s="10" t="str">
        <f>IF(OR('Intragroup liabilities'!F429="P_20",'Intragroup liabilities'!F429="P_21"),'Intragroup liabilities'!M429,CONCATENATE(RIGHT('Intragroup liabilities'!T429,4),"-",LEFT(RIGHT('Intragroup liabilities'!T429,7),2),"-",LEFT('Intragroup liabilities'!T429,2)))</f>
        <v>--</v>
      </c>
      <c r="T435" s="20" t="str">
        <f t="shared" si="46"/>
        <v/>
      </c>
      <c r="U435" s="20" t="str">
        <f>IF(OR('Intragroup liabilities'!F429="P_20",'Intragroup liabilities'!F429="P_21"),'T 03.01'!T435,CONCATENATE(RIGHT('Intragroup liabilities'!U429,4),"-",LEFT(RIGHT('Intragroup liabilities'!U429,7),2),"-",LEFT('Intragroup liabilities'!U429,2)))</f>
        <v>--</v>
      </c>
      <c r="V435" s="10" t="str">
        <f t="shared" si="47"/>
        <v>Secured</v>
      </c>
      <c r="W435" s="10">
        <v>0</v>
      </c>
      <c r="X435" s="10" t="s">
        <v>83</v>
      </c>
      <c r="Y435" s="10" t="str">
        <f t="shared" si="48"/>
        <v>Non-structured/Vanilla</v>
      </c>
      <c r="Z435" s="10"/>
      <c r="AA435" s="10" t="str">
        <f>IF('Intragroup liabilities'!Q429="GF2","Grandfathered T2",IF('Intragroup liabilities'!Q429="CET1","CET1","No"))</f>
        <v>No</v>
      </c>
      <c r="AB435" s="10">
        <f>IF('Intragroup liabilities'!R429="",0,'Intragroup liabilities'!R429)</f>
        <v>0</v>
      </c>
      <c r="AC435"/>
    </row>
    <row r="436" spans="3:29" ht="35.25" thickBot="1" x14ac:dyDescent="0.5">
      <c r="C436" s="17">
        <f t="shared" si="43"/>
        <v>999</v>
      </c>
      <c r="D436" s="18">
        <f t="shared" si="49"/>
        <v>429</v>
      </c>
      <c r="E436" s="10" t="str">
        <f>IF(AND(I436="SANTANDER TOTTA, SGPS, SA",'Intragroup liabilities'!F430="P_22"),"r0531 - o/w (part of) subordinated liabilities recognised as own funds",IF(AND(I436="Totta Seguros - Comp. Seg. Vida, SA.",'Intragroup liabilities'!F430="P_22"),"r0350 - Structured notes",IF(AND(AA436&lt;&gt;"No",'Intragroup liabilities'!F430="P_23"),"r0531 - o/w (part of) subordinated liabilities recognised as own funds",IF(AND(AA436="No",'Intragroup liabilities'!F430="P_23"),"r0120 - Secured liabilities - collateralized part (BRRD art. 44/2/b)",IF('Intragroup liabilities'!F430="C_31","r0511 - o/w capital instruments/share capital",IF('Intragroup liabilities'!F430="C_32","r0511 - o/w capital instruments/share capital",IF('Intragroup liabilities'!F430="C_33","r0512 - o/w instruments ranking pari passu with ordinary shares",IF(OR(ISNUMBER(SEARCH("ATLANTES",I436)),ISNUMBER(SEARCH("AZOR",I436)),ISNUMBER(SEARCH("HIPOTOTTA",I436)))=TRUE,"r0120 - Secured liabilities - collateralized part (BRRD art. 44/2/b)",IF(OR('Intragroup liabilities'!F430="P_27.1",'Intragroup liabilities'!F430="P_27.2",'Intragroup liabilities'!F430="P_24"),"r0390 - Non-financial liabilities",IF('Intragroup liabilities'!F430="P_30.1","r0170 - Employee liabilities (BRRD art. 44/2/g/i)",IF('Intragroup liabilities'!F430="P_30.3","r0390 - Non-financial liabilities",IF('Intragroup liabilities'!F430="C_36","r0511 - o/w capital instruments/share capital",IF(AND('Intragroup liabilities'!F430="P_20",IFERROR(VLOOKUP('Intragroup liabilities'!I430,'Auxiliar 210'!$B$18:$B$20,1,FALSE),0)&lt;&gt;0),"r0210 - Liabilities towards other entities of the resolution group (BRRD art. 44/2/h)",IF(AND('Intragroup liabilities'!F430="P_21",IFERROR(VLOOKUP('Intragroup liabilities'!I430,'Auxiliar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6" s="10" t="s">
        <v>153</v>
      </c>
      <c r="G436" s="10" t="str">
        <f t="shared" si="44"/>
        <v>Rank 20 - Ranking in insolvency (master scale)</v>
      </c>
      <c r="H436" s="10" t="s">
        <v>252</v>
      </c>
      <c r="I436" s="10" t="s">
        <v>74</v>
      </c>
      <c r="J436" s="10" t="s">
        <v>170</v>
      </c>
      <c r="K436" s="10" t="s">
        <v>155</v>
      </c>
      <c r="L436" s="10" t="str">
        <f t="shared" si="45"/>
        <v>Sister</v>
      </c>
      <c r="M436" s="10" t="str">
        <f>IF(OR('Intragroup liabilities'!W430="x",'Intragroup liabilities'!W430="E"),"true","false")</f>
        <v>true</v>
      </c>
      <c r="N436" s="10" t="s">
        <v>470</v>
      </c>
      <c r="O436" s="10" t="s">
        <v>471</v>
      </c>
      <c r="P436" s="11">
        <v>22589.55</v>
      </c>
      <c r="Q436" s="11">
        <f>IF('Intragroup liabilities'!E430="",0,'Intragroup liabilities'!E430)</f>
        <v>34.58</v>
      </c>
      <c r="R436" s="10" t="str">
        <f>+IF('Intragroup liabilities'!C430="EURO","Euro",IF('Intragroup liabilities'!C430="LIBRA INGLESA"," US Dollar",""))</f>
        <v>Euro</v>
      </c>
      <c r="S436" s="10" t="str">
        <f>IF(OR('Intragroup liabilities'!F430="P_20",'Intragroup liabilities'!F430="P_21"),'Intragroup liabilities'!M430,CONCATENATE(RIGHT('Intragroup liabilities'!T430,4),"-",LEFT(RIGHT('Intragroup liabilities'!T430,7),2),"-",LEFT('Intragroup liabilities'!T430,2)))</f>
        <v>--</v>
      </c>
      <c r="T436" s="20" t="str">
        <f t="shared" si="46"/>
        <v/>
      </c>
      <c r="U436" s="20" t="str">
        <f>IF(OR('Intragroup liabilities'!F430="P_20",'Intragroup liabilities'!F430="P_21"),'T 03.01'!T436,CONCATENATE(RIGHT('Intragroup liabilities'!U430,4),"-",LEFT(RIGHT('Intragroup liabilities'!U430,7),2),"-",LEFT('Intragroup liabilities'!U430,2)))</f>
        <v>--</v>
      </c>
      <c r="V436" s="10" t="str">
        <f t="shared" si="47"/>
        <v>Secured</v>
      </c>
      <c r="W436" s="10">
        <v>0</v>
      </c>
      <c r="X436" s="10" t="s">
        <v>83</v>
      </c>
      <c r="Y436" s="10" t="str">
        <f t="shared" si="48"/>
        <v>Non-structured/Vanilla</v>
      </c>
      <c r="Z436" s="10"/>
      <c r="AA436" s="10" t="str">
        <f>IF('Intragroup liabilities'!Q430="GF2","Grandfathered T2",IF('Intragroup liabilities'!Q430="CET1","CET1","No"))</f>
        <v>No</v>
      </c>
      <c r="AB436" s="10">
        <f>IF('Intragroup liabilities'!R430="",0,'Intragroup liabilities'!R430)</f>
        <v>0</v>
      </c>
      <c r="AC436"/>
    </row>
    <row r="437" spans="3:29" ht="35.25" thickBot="1" x14ac:dyDescent="0.5">
      <c r="C437" s="17">
        <f t="shared" si="43"/>
        <v>999</v>
      </c>
      <c r="D437" s="18">
        <f t="shared" si="49"/>
        <v>430</v>
      </c>
      <c r="E437" s="10" t="str">
        <f>IF(AND(I437="SANTANDER TOTTA, SGPS, SA",'Intragroup liabilities'!F431="P_22"),"r0531 - o/w (part of) subordinated liabilities recognised as own funds",IF(AND(I437="Totta Seguros - Comp. Seg. Vida, SA.",'Intragroup liabilities'!F431="P_22"),"r0350 - Structured notes",IF(AND(AA437&lt;&gt;"No",'Intragroup liabilities'!F431="P_23"),"r0531 - o/w (part of) subordinated liabilities recognised as own funds",IF(AND(AA437="No",'Intragroup liabilities'!F431="P_23"),"r0120 - Secured liabilities - collateralized part (BRRD art. 44/2/b)",IF('Intragroup liabilities'!F431="C_31","r0511 - o/w capital instruments/share capital",IF('Intragroup liabilities'!F431="C_32","r0511 - o/w capital instruments/share capital",IF('Intragroup liabilities'!F431="C_33","r0512 - o/w instruments ranking pari passu with ordinary shares",IF(OR(ISNUMBER(SEARCH("ATLANTES",I437)),ISNUMBER(SEARCH("AZOR",I437)),ISNUMBER(SEARCH("HIPOTOTTA",I437)))=TRUE,"r0120 - Secured liabilities - collateralized part (BRRD art. 44/2/b)",IF(OR('Intragroup liabilities'!F431="P_27.1",'Intragroup liabilities'!F431="P_27.2",'Intragroup liabilities'!F431="P_24"),"r0390 - Non-financial liabilities",IF('Intragroup liabilities'!F431="P_30.1","r0170 - Employee liabilities (BRRD art. 44/2/g/i)",IF('Intragroup liabilities'!F431="P_30.3","r0390 - Non-financial liabilities",IF('Intragroup liabilities'!F431="C_36","r0511 - o/w capital instruments/share capital",IF(AND('Intragroup liabilities'!F431="P_20",IFERROR(VLOOKUP('Intragroup liabilities'!I431,'Auxiliar 210'!$B$18:$B$20,1,FALSE),0)&lt;&gt;0),"r0210 - Liabilities towards other entities of the resolution group (BRRD art. 44/2/h)",IF(AND('Intragroup liabilities'!F431="P_21",IFERROR(VLOOKUP('Intragroup liabilities'!I431,'Auxiliar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7" s="10" t="s">
        <v>153</v>
      </c>
      <c r="G437" s="10" t="str">
        <f t="shared" si="44"/>
        <v>Rank 20 - Ranking in insolvency (master scale)</v>
      </c>
      <c r="H437" s="10" t="s">
        <v>254</v>
      </c>
      <c r="I437" s="10" t="s">
        <v>74</v>
      </c>
      <c r="J437" s="10" t="s">
        <v>170</v>
      </c>
      <c r="K437" s="10" t="s">
        <v>155</v>
      </c>
      <c r="L437" s="10" t="str">
        <f t="shared" si="45"/>
        <v>Sister</v>
      </c>
      <c r="M437" s="10" t="str">
        <f>IF(OR('Intragroup liabilities'!W431="x",'Intragroup liabilities'!W431="E"),"true","false")</f>
        <v>true</v>
      </c>
      <c r="N437" s="10" t="s">
        <v>470</v>
      </c>
      <c r="O437" s="10" t="s">
        <v>471</v>
      </c>
      <c r="P437" s="11">
        <v>26845.46</v>
      </c>
      <c r="Q437" s="11">
        <f>IF('Intragroup liabilities'!E431="",0,'Intragroup liabilities'!E431)</f>
        <v>57.3</v>
      </c>
      <c r="R437" s="10" t="str">
        <f>+IF('Intragroup liabilities'!C431="EURO","Euro",IF('Intragroup liabilities'!C431="LIBRA INGLESA"," US Dollar",""))</f>
        <v>Euro</v>
      </c>
      <c r="S437" s="10" t="str">
        <f>IF(OR('Intragroup liabilities'!F431="P_20",'Intragroup liabilities'!F431="P_21"),'Intragroup liabilities'!M431,CONCATENATE(RIGHT('Intragroup liabilities'!T431,4),"-",LEFT(RIGHT('Intragroup liabilities'!T431,7),2),"-",LEFT('Intragroup liabilities'!T431,2)))</f>
        <v>--</v>
      </c>
      <c r="T437" s="20" t="str">
        <f t="shared" si="46"/>
        <v/>
      </c>
      <c r="U437" s="20" t="str">
        <f>IF(OR('Intragroup liabilities'!F431="P_20",'Intragroup liabilities'!F431="P_21"),'T 03.01'!T437,CONCATENATE(RIGHT('Intragroup liabilities'!U431,4),"-",LEFT(RIGHT('Intragroup liabilities'!U431,7),2),"-",LEFT('Intragroup liabilities'!U431,2)))</f>
        <v>--</v>
      </c>
      <c r="V437" s="10" t="str">
        <f t="shared" si="47"/>
        <v>Secured</v>
      </c>
      <c r="W437" s="10">
        <v>0</v>
      </c>
      <c r="X437" s="10" t="s">
        <v>83</v>
      </c>
      <c r="Y437" s="10" t="str">
        <f t="shared" si="48"/>
        <v>Non-structured/Vanilla</v>
      </c>
      <c r="Z437" s="10"/>
      <c r="AA437" s="10" t="str">
        <f>IF('Intragroup liabilities'!Q431="GF2","Grandfathered T2",IF('Intragroup liabilities'!Q431="CET1","CET1","No"))</f>
        <v>No</v>
      </c>
      <c r="AB437" s="10">
        <f>IF('Intragroup liabilities'!R431="",0,'Intragroup liabilities'!R431)</f>
        <v>0</v>
      </c>
      <c r="AC437"/>
    </row>
    <row r="438" spans="3:29" ht="35.25" thickBot="1" x14ac:dyDescent="0.5">
      <c r="C438" s="17">
        <f t="shared" si="43"/>
        <v>999</v>
      </c>
      <c r="D438" s="18">
        <f t="shared" si="49"/>
        <v>431</v>
      </c>
      <c r="E438" s="10" t="str">
        <f>IF(AND(I438="SANTANDER TOTTA, SGPS, SA",'Intragroup liabilities'!F432="P_22"),"r0531 - o/w (part of) subordinated liabilities recognised as own funds",IF(AND(I438="Totta Seguros - Comp. Seg. Vida, SA.",'Intragroup liabilities'!F432="P_22"),"r0350 - Structured notes",IF(AND(AA438&lt;&gt;"No",'Intragroup liabilities'!F432="P_23"),"r0531 - o/w (part of) subordinated liabilities recognised as own funds",IF(AND(AA438="No",'Intragroup liabilities'!F432="P_23"),"r0120 - Secured liabilities - collateralized part (BRRD art. 44/2/b)",IF('Intragroup liabilities'!F432="C_31","r0511 - o/w capital instruments/share capital",IF('Intragroup liabilities'!F432="C_32","r0511 - o/w capital instruments/share capital",IF('Intragroup liabilities'!F432="C_33","r0512 - o/w instruments ranking pari passu with ordinary shares",IF(OR(ISNUMBER(SEARCH("ATLANTES",I438)),ISNUMBER(SEARCH("AZOR",I438)),ISNUMBER(SEARCH("HIPOTOTTA",I438)))=TRUE,"r0120 - Secured liabilities - collateralized part (BRRD art. 44/2/b)",IF(OR('Intragroup liabilities'!F432="P_27.1",'Intragroup liabilities'!F432="P_27.2",'Intragroup liabilities'!F432="P_24"),"r0390 - Non-financial liabilities",IF('Intragroup liabilities'!F432="P_30.1","r0170 - Employee liabilities (BRRD art. 44/2/g/i)",IF('Intragroup liabilities'!F432="P_30.3","r0390 - Non-financial liabilities",IF('Intragroup liabilities'!F432="C_36","r0511 - o/w capital instruments/share capital",IF(AND('Intragroup liabilities'!F432="P_20",IFERROR(VLOOKUP('Intragroup liabilities'!I432,'Auxiliar 210'!$B$18:$B$20,1,FALSE),0)&lt;&gt;0),"r0210 - Liabilities towards other entities of the resolution group (BRRD art. 44/2/h)",IF(AND('Intragroup liabilities'!F432="P_21",IFERROR(VLOOKUP('Intragroup liabilities'!I432,'Auxiliar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8" s="10" t="s">
        <v>153</v>
      </c>
      <c r="G438" s="10" t="str">
        <f t="shared" si="44"/>
        <v>Rank 20 - Ranking in insolvency (master scale)</v>
      </c>
      <c r="H438" s="10" t="s">
        <v>1562</v>
      </c>
      <c r="I438" s="10" t="s">
        <v>30</v>
      </c>
      <c r="J438" s="10" t="s">
        <v>164</v>
      </c>
      <c r="K438" s="10" t="s">
        <v>155</v>
      </c>
      <c r="L438" s="10" t="str">
        <f t="shared" si="45"/>
        <v>Sister</v>
      </c>
      <c r="M438" s="10" t="str">
        <f>IF(OR('Intragroup liabilities'!W432="x",'Intragroup liabilities'!W432="E"),"true","false")</f>
        <v>true</v>
      </c>
      <c r="N438" s="10" t="s">
        <v>470</v>
      </c>
      <c r="O438" s="10" t="s">
        <v>471</v>
      </c>
      <c r="P438" s="11">
        <v>0</v>
      </c>
      <c r="Q438" s="11">
        <f>IF('Intragroup liabilities'!E432="",0,'Intragroup liabilities'!E432)</f>
        <v>1.32</v>
      </c>
      <c r="R438" s="10" t="str">
        <f>+IF('Intragroup liabilities'!C432="EURO","Euro",IF('Intragroup liabilities'!C432="LIBRA INGLESA"," US Dollar",""))</f>
        <v>Euro</v>
      </c>
      <c r="S438" s="10" t="str">
        <f>IF(OR('Intragroup liabilities'!F432="P_20",'Intragroup liabilities'!F432="P_21"),'Intragroup liabilities'!M432,CONCATENATE(RIGHT('Intragroup liabilities'!T432,4),"-",LEFT(RIGHT('Intragroup liabilities'!T432,7),2),"-",LEFT('Intragroup liabilities'!T432,2)))</f>
        <v>--</v>
      </c>
      <c r="T438" s="20" t="str">
        <f t="shared" si="46"/>
        <v/>
      </c>
      <c r="U438" s="20" t="str">
        <f>IF(OR('Intragroup liabilities'!F432="P_20",'Intragroup liabilities'!F432="P_21"),'T 03.01'!T438,CONCATENATE(RIGHT('Intragroup liabilities'!U432,4),"-",LEFT(RIGHT('Intragroup liabilities'!U432,7),2),"-",LEFT('Intragroup liabilities'!U432,2)))</f>
        <v>--</v>
      </c>
      <c r="V438" s="10" t="str">
        <f t="shared" si="47"/>
        <v>Secured</v>
      </c>
      <c r="W438" s="10">
        <v>0</v>
      </c>
      <c r="X438" s="10" t="s">
        <v>83</v>
      </c>
      <c r="Y438" s="10" t="str">
        <f t="shared" si="48"/>
        <v>Non-structured/Vanilla</v>
      </c>
      <c r="Z438" s="10"/>
      <c r="AA438" s="10" t="str">
        <f>IF('Intragroup liabilities'!Q432="GF2","Grandfathered T2",IF('Intragroup liabilities'!Q432="CET1","CET1","No"))</f>
        <v>No</v>
      </c>
      <c r="AB438" s="10">
        <f>IF('Intragroup liabilities'!R432="",0,'Intragroup liabilities'!R432)</f>
        <v>0</v>
      </c>
      <c r="AC438"/>
    </row>
    <row r="439" spans="3:29" ht="35.25" thickBot="1" x14ac:dyDescent="0.5">
      <c r="C439" s="17">
        <f t="shared" si="43"/>
        <v>999</v>
      </c>
      <c r="D439" s="18">
        <f t="shared" si="49"/>
        <v>432</v>
      </c>
      <c r="E439" s="10" t="str">
        <f>IF(AND(I439="SANTANDER TOTTA, SGPS, SA",'Intragroup liabilities'!F433="P_22"),"r0531 - o/w (part of) subordinated liabilities recognised as own funds",IF(AND(I439="Totta Seguros - Comp. Seg. Vida, SA.",'Intragroup liabilities'!F433="P_22"),"r0350 - Structured notes",IF(AND(AA439&lt;&gt;"No",'Intragroup liabilities'!F433="P_23"),"r0531 - o/w (part of) subordinated liabilities recognised as own funds",IF(AND(AA439="No",'Intragroup liabilities'!F433="P_23"),"r0120 - Secured liabilities - collateralized part (BRRD art. 44/2/b)",IF('Intragroup liabilities'!F433="C_31","r0511 - o/w capital instruments/share capital",IF('Intragroup liabilities'!F433="C_32","r0511 - o/w capital instruments/share capital",IF('Intragroup liabilities'!F433="C_33","r0512 - o/w instruments ranking pari passu with ordinary shares",IF(OR(ISNUMBER(SEARCH("ATLANTES",I439)),ISNUMBER(SEARCH("AZOR",I439)),ISNUMBER(SEARCH("HIPOTOTTA",I439)))=TRUE,"r0120 - Secured liabilities - collateralized part (BRRD art. 44/2/b)",IF(OR('Intragroup liabilities'!F433="P_27.1",'Intragroup liabilities'!F433="P_27.2",'Intragroup liabilities'!F433="P_24"),"r0390 - Non-financial liabilities",IF('Intragroup liabilities'!F433="P_30.1","r0170 - Employee liabilities (BRRD art. 44/2/g/i)",IF('Intragroup liabilities'!F433="P_30.3","r0390 - Non-financial liabilities",IF('Intragroup liabilities'!F433="C_36","r0511 - o/w capital instruments/share capital",IF(AND('Intragroup liabilities'!F433="P_20",IFERROR(VLOOKUP('Intragroup liabilities'!I433,'Auxiliar 210'!$B$18:$B$20,1,FALSE),0)&lt;&gt;0),"r0210 - Liabilities towards other entities of the resolution group (BRRD art. 44/2/h)",IF(AND('Intragroup liabilities'!F433="P_21",IFERROR(VLOOKUP('Intragroup liabilities'!I433,'Auxiliar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39" s="10" t="s">
        <v>153</v>
      </c>
      <c r="G439" s="10" t="str">
        <f t="shared" si="44"/>
        <v>Rank 20 - Ranking in insolvency (master scale)</v>
      </c>
      <c r="H439" s="10" t="s">
        <v>259</v>
      </c>
      <c r="I439" s="10" t="s">
        <v>73</v>
      </c>
      <c r="J439" s="10" t="s">
        <v>167</v>
      </c>
      <c r="K439" s="10" t="s">
        <v>155</v>
      </c>
      <c r="L439" s="10" t="str">
        <f t="shared" si="45"/>
        <v>Sister</v>
      </c>
      <c r="M439" s="10" t="str">
        <f>IF(OR('Intragroup liabilities'!W433="x",'Intragroup liabilities'!W433="E"),"true","false")</f>
        <v>true</v>
      </c>
      <c r="N439" s="10" t="s">
        <v>470</v>
      </c>
      <c r="O439" s="10" t="s">
        <v>471</v>
      </c>
      <c r="P439" s="11">
        <v>180834.06</v>
      </c>
      <c r="Q439" s="11">
        <f>IF('Intragroup liabilities'!E433="",0,'Intragroup liabilities'!E433)</f>
        <v>256.97000000000003</v>
      </c>
      <c r="R439" s="10" t="str">
        <f>+IF('Intragroup liabilities'!C433="EURO","Euro",IF('Intragroup liabilities'!C433="LIBRA INGLESA"," US Dollar",""))</f>
        <v>Euro</v>
      </c>
      <c r="S439" s="10" t="str">
        <f>IF(OR('Intragroup liabilities'!F433="P_20",'Intragroup liabilities'!F433="P_21"),'Intragroup liabilities'!M433,CONCATENATE(RIGHT('Intragroup liabilities'!T433,4),"-",LEFT(RIGHT('Intragroup liabilities'!T433,7),2),"-",LEFT('Intragroup liabilities'!T433,2)))</f>
        <v>--</v>
      </c>
      <c r="T439" s="20" t="str">
        <f t="shared" si="46"/>
        <v/>
      </c>
      <c r="U439" s="20" t="str">
        <f>IF(OR('Intragroup liabilities'!F433="P_20",'Intragroup liabilities'!F433="P_21"),'T 03.01'!T439,CONCATENATE(RIGHT('Intragroup liabilities'!U433,4),"-",LEFT(RIGHT('Intragroup liabilities'!U433,7),2),"-",LEFT('Intragroup liabilities'!U433,2)))</f>
        <v>--</v>
      </c>
      <c r="V439" s="10" t="str">
        <f t="shared" si="47"/>
        <v>Secured</v>
      </c>
      <c r="W439" s="10">
        <v>0</v>
      </c>
      <c r="X439" s="10" t="s">
        <v>83</v>
      </c>
      <c r="Y439" s="10" t="str">
        <f t="shared" si="48"/>
        <v>Non-structured/Vanilla</v>
      </c>
      <c r="Z439" s="10"/>
      <c r="AA439" s="10" t="str">
        <f>IF('Intragroup liabilities'!Q433="GF2","Grandfathered T2",IF('Intragroup liabilities'!Q433="CET1","CET1","No"))</f>
        <v>No</v>
      </c>
      <c r="AB439" s="10">
        <f>IF('Intragroup liabilities'!R433="",0,'Intragroup liabilities'!R433)</f>
        <v>0</v>
      </c>
      <c r="AC439"/>
    </row>
    <row r="440" spans="3:29" ht="35.25" thickBot="1" x14ac:dyDescent="0.5">
      <c r="C440" s="17">
        <f t="shared" si="43"/>
        <v>999</v>
      </c>
      <c r="D440" s="18">
        <f t="shared" si="49"/>
        <v>433</v>
      </c>
      <c r="E440" s="10" t="str">
        <f>IF(AND(I440="SANTANDER TOTTA, SGPS, SA",'Intragroup liabilities'!F434="P_22"),"r0531 - o/w (part of) subordinated liabilities recognised as own funds",IF(AND(I440="Totta Seguros - Comp. Seg. Vida, SA.",'Intragroup liabilities'!F434="P_22"),"r0350 - Structured notes",IF(AND(AA440&lt;&gt;"No",'Intragroup liabilities'!F434="P_23"),"r0531 - o/w (part of) subordinated liabilities recognised as own funds",IF(AND(AA440="No",'Intragroup liabilities'!F434="P_23"),"r0120 - Secured liabilities - collateralized part (BRRD art. 44/2/b)",IF('Intragroup liabilities'!F434="C_31","r0511 - o/w capital instruments/share capital",IF('Intragroup liabilities'!F434="C_32","r0511 - o/w capital instruments/share capital",IF('Intragroup liabilities'!F434="C_33","r0512 - o/w instruments ranking pari passu with ordinary shares",IF(OR(ISNUMBER(SEARCH("ATLANTES",I440)),ISNUMBER(SEARCH("AZOR",I440)),ISNUMBER(SEARCH("HIPOTOTTA",I440)))=TRUE,"r0120 - Secured liabilities - collateralized part (BRRD art. 44/2/b)",IF(OR('Intragroup liabilities'!F434="P_27.1",'Intragroup liabilities'!F434="P_27.2",'Intragroup liabilities'!F434="P_24"),"r0390 - Non-financial liabilities",IF('Intragroup liabilities'!F434="P_30.1","r0170 - Employee liabilities (BRRD art. 44/2/g/i)",IF('Intragroup liabilities'!F434="P_30.3","r0390 - Non-financial liabilities",IF('Intragroup liabilities'!F434="C_36","r0511 - o/w capital instruments/share capital",IF(AND('Intragroup liabilities'!F434="P_20",IFERROR(VLOOKUP('Intragroup liabilities'!I434,'Auxiliar 210'!$B$18:$B$20,1,FALSE),0)&lt;&gt;0),"r0210 - Liabilities towards other entities of the resolution group (BRRD art. 44/2/h)",IF(AND('Intragroup liabilities'!F434="P_21",IFERROR(VLOOKUP('Intragroup liabilities'!I434,'Auxiliar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0" s="10" t="s">
        <v>153</v>
      </c>
      <c r="G440" s="10" t="str">
        <f t="shared" si="44"/>
        <v>Rank 20 - Ranking in insolvency (master scale)</v>
      </c>
      <c r="H440" s="10" t="s">
        <v>1455</v>
      </c>
      <c r="I440" s="10" t="s">
        <v>30</v>
      </c>
      <c r="J440" s="10" t="s">
        <v>164</v>
      </c>
      <c r="K440" s="10" t="s">
        <v>155</v>
      </c>
      <c r="L440" s="10" t="str">
        <f t="shared" si="45"/>
        <v>Sister</v>
      </c>
      <c r="M440" s="10" t="str">
        <f>IF(OR('Intragroup liabilities'!W434="x",'Intragroup liabilities'!W434="E"),"true","false")</f>
        <v>true</v>
      </c>
      <c r="N440" s="10" t="s">
        <v>470</v>
      </c>
      <c r="O440" s="10" t="s">
        <v>471</v>
      </c>
      <c r="P440" s="11">
        <v>37.909999999999997</v>
      </c>
      <c r="Q440" s="11">
        <f>IF('Intragroup liabilities'!E434="",0,'Intragroup liabilities'!E434)</f>
        <v>0</v>
      </c>
      <c r="R440" s="10" t="str">
        <f>+IF('Intragroup liabilities'!C434="EURO","Euro",IF('Intragroup liabilities'!C434="LIBRA INGLESA"," US Dollar",""))</f>
        <v>Euro</v>
      </c>
      <c r="S440" s="10" t="str">
        <f>IF(OR('Intragroup liabilities'!F434="P_20",'Intragroup liabilities'!F434="P_21"),'Intragroup liabilities'!M434,CONCATENATE(RIGHT('Intragroup liabilities'!T434,4),"-",LEFT(RIGHT('Intragroup liabilities'!T434,7),2),"-",LEFT('Intragroup liabilities'!T434,2)))</f>
        <v>--</v>
      </c>
      <c r="T440" s="20" t="str">
        <f t="shared" si="46"/>
        <v/>
      </c>
      <c r="U440" s="20" t="str">
        <f>IF(OR('Intragroup liabilities'!F434="P_20",'Intragroup liabilities'!F434="P_21"),'T 03.01'!T440,CONCATENATE(RIGHT('Intragroup liabilities'!U434,4),"-",LEFT(RIGHT('Intragroup liabilities'!U434,7),2),"-",LEFT('Intragroup liabilities'!U434,2)))</f>
        <v>--</v>
      </c>
      <c r="V440" s="10" t="str">
        <f t="shared" si="47"/>
        <v>Secured</v>
      </c>
      <c r="W440" s="10">
        <v>0</v>
      </c>
      <c r="X440" s="10" t="s">
        <v>83</v>
      </c>
      <c r="Y440" s="10" t="str">
        <f t="shared" si="48"/>
        <v>Non-structured/Vanilla</v>
      </c>
      <c r="Z440" s="10"/>
      <c r="AA440" s="10" t="str">
        <f>IF('Intragroup liabilities'!Q434="GF2","Grandfathered T2",IF('Intragroup liabilities'!Q434="CET1","CET1","No"))</f>
        <v>No</v>
      </c>
      <c r="AB440" s="10">
        <f>IF('Intragroup liabilities'!R434="",0,'Intragroup liabilities'!R434)</f>
        <v>0</v>
      </c>
      <c r="AC440"/>
    </row>
    <row r="441" spans="3:29" ht="35.25" thickBot="1" x14ac:dyDescent="0.5">
      <c r="C441" s="17">
        <f t="shared" si="43"/>
        <v>999</v>
      </c>
      <c r="D441" s="18">
        <f t="shared" si="49"/>
        <v>434</v>
      </c>
      <c r="E441" s="10" t="str">
        <f>IF(AND(I441="SANTANDER TOTTA, SGPS, SA",'Intragroup liabilities'!F435="P_22"),"r0531 - o/w (part of) subordinated liabilities recognised as own funds",IF(AND(I441="Totta Seguros - Comp. Seg. Vida, SA.",'Intragroup liabilities'!F435="P_22"),"r0350 - Structured notes",IF(AND(AA441&lt;&gt;"No",'Intragroup liabilities'!F435="P_23"),"r0531 - o/w (part of) subordinated liabilities recognised as own funds",IF(AND(AA441="No",'Intragroup liabilities'!F435="P_23"),"r0120 - Secured liabilities - collateralized part (BRRD art. 44/2/b)",IF('Intragroup liabilities'!F435="C_31","r0511 - o/w capital instruments/share capital",IF('Intragroup liabilities'!F435="C_32","r0511 - o/w capital instruments/share capital",IF('Intragroup liabilities'!F435="C_33","r0512 - o/w instruments ranking pari passu with ordinary shares",IF(OR(ISNUMBER(SEARCH("ATLANTES",I441)),ISNUMBER(SEARCH("AZOR",I441)),ISNUMBER(SEARCH("HIPOTOTTA",I441)))=TRUE,"r0120 - Secured liabilities - collateralized part (BRRD art. 44/2/b)",IF(OR('Intragroup liabilities'!F435="P_27.1",'Intragroup liabilities'!F435="P_27.2",'Intragroup liabilities'!F435="P_24"),"r0390 - Non-financial liabilities",IF('Intragroup liabilities'!F435="P_30.1","r0170 - Employee liabilities (BRRD art. 44/2/g/i)",IF('Intragroup liabilities'!F435="P_30.3","r0390 - Non-financial liabilities",IF('Intragroup liabilities'!F435="C_36","r0511 - o/w capital instruments/share capital",IF(AND('Intragroup liabilities'!F435="P_20",IFERROR(VLOOKUP('Intragroup liabilities'!I435,'Auxiliar 210'!$B$18:$B$20,1,FALSE),0)&lt;&gt;0),"r0210 - Liabilities towards other entities of the resolution group (BRRD art. 44/2/h)",IF(AND('Intragroup liabilities'!F435="P_21",IFERROR(VLOOKUP('Intragroup liabilities'!I435,'Auxiliar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1" s="10" t="s">
        <v>153</v>
      </c>
      <c r="G441" s="10" t="str">
        <f t="shared" si="44"/>
        <v>Rank 20 - Ranking in insolvency (master scale)</v>
      </c>
      <c r="H441" s="10" t="s">
        <v>261</v>
      </c>
      <c r="I441" s="10" t="s">
        <v>74</v>
      </c>
      <c r="J441" s="10" t="s">
        <v>170</v>
      </c>
      <c r="K441" s="10" t="s">
        <v>155</v>
      </c>
      <c r="L441" s="10" t="str">
        <f t="shared" si="45"/>
        <v>Sister</v>
      </c>
      <c r="M441" s="10" t="str">
        <f>IF(OR('Intragroup liabilities'!W435="x",'Intragroup liabilities'!W435="E"),"true","false")</f>
        <v>true</v>
      </c>
      <c r="N441" s="10" t="s">
        <v>470</v>
      </c>
      <c r="O441" s="10" t="s">
        <v>471</v>
      </c>
      <c r="P441" s="11">
        <v>22514.68</v>
      </c>
      <c r="Q441" s="11">
        <f>IF('Intragroup liabilities'!E435="",0,'Intragroup liabilities'!E435)</f>
        <v>46.76</v>
      </c>
      <c r="R441" s="10" t="str">
        <f>+IF('Intragroup liabilities'!C435="EURO","Euro",IF('Intragroup liabilities'!C435="LIBRA INGLESA"," US Dollar",""))</f>
        <v>Euro</v>
      </c>
      <c r="S441" s="10" t="str">
        <f>IF(OR('Intragroup liabilities'!F435="P_20",'Intragroup liabilities'!F435="P_21"),'Intragroup liabilities'!M435,CONCATENATE(RIGHT('Intragroup liabilities'!T435,4),"-",LEFT(RIGHT('Intragroup liabilities'!T435,7),2),"-",LEFT('Intragroup liabilities'!T435,2)))</f>
        <v>--</v>
      </c>
      <c r="T441" s="20" t="str">
        <f t="shared" si="46"/>
        <v/>
      </c>
      <c r="U441" s="20" t="str">
        <f>IF(OR('Intragroup liabilities'!F435="P_20",'Intragroup liabilities'!F435="P_21"),'T 03.01'!T441,CONCATENATE(RIGHT('Intragroup liabilities'!U435,4),"-",LEFT(RIGHT('Intragroup liabilities'!U435,7),2),"-",LEFT('Intragroup liabilities'!U435,2)))</f>
        <v>--</v>
      </c>
      <c r="V441" s="10" t="str">
        <f t="shared" si="47"/>
        <v>Secured</v>
      </c>
      <c r="W441" s="10">
        <v>0</v>
      </c>
      <c r="X441" s="10" t="s">
        <v>83</v>
      </c>
      <c r="Y441" s="10" t="str">
        <f t="shared" si="48"/>
        <v>Non-structured/Vanilla</v>
      </c>
      <c r="Z441" s="10"/>
      <c r="AA441" s="10" t="str">
        <f>IF('Intragroup liabilities'!Q435="GF2","Grandfathered T2",IF('Intragroup liabilities'!Q435="CET1","CET1","No"))</f>
        <v>No</v>
      </c>
      <c r="AB441" s="10">
        <f>IF('Intragroup liabilities'!R435="",0,'Intragroup liabilities'!R435)</f>
        <v>0</v>
      </c>
      <c r="AC441"/>
    </row>
    <row r="442" spans="3:29" ht="35.25" thickBot="1" x14ac:dyDescent="0.5">
      <c r="C442" s="17">
        <f t="shared" si="43"/>
        <v>999</v>
      </c>
      <c r="D442" s="18">
        <f t="shared" si="49"/>
        <v>435</v>
      </c>
      <c r="E442" s="10" t="str">
        <f>IF(AND(I442="SANTANDER TOTTA, SGPS, SA",'Intragroup liabilities'!F436="P_22"),"r0531 - o/w (part of) subordinated liabilities recognised as own funds",IF(AND(I442="Totta Seguros - Comp. Seg. Vida, SA.",'Intragroup liabilities'!F436="P_22"),"r0350 - Structured notes",IF(AND(AA442&lt;&gt;"No",'Intragroup liabilities'!F436="P_23"),"r0531 - o/w (part of) subordinated liabilities recognised as own funds",IF(AND(AA442="No",'Intragroup liabilities'!F436="P_23"),"r0120 - Secured liabilities - collateralized part (BRRD art. 44/2/b)",IF('Intragroup liabilities'!F436="C_31","r0511 - o/w capital instruments/share capital",IF('Intragroup liabilities'!F436="C_32","r0511 - o/w capital instruments/share capital",IF('Intragroup liabilities'!F436="C_33","r0512 - o/w instruments ranking pari passu with ordinary shares",IF(OR(ISNUMBER(SEARCH("ATLANTES",I442)),ISNUMBER(SEARCH("AZOR",I442)),ISNUMBER(SEARCH("HIPOTOTTA",I442)))=TRUE,"r0120 - Secured liabilities - collateralized part (BRRD art. 44/2/b)",IF(OR('Intragroup liabilities'!F436="P_27.1",'Intragroup liabilities'!F436="P_27.2",'Intragroup liabilities'!F436="P_24"),"r0390 - Non-financial liabilities",IF('Intragroup liabilities'!F436="P_30.1","r0170 - Employee liabilities (BRRD art. 44/2/g/i)",IF('Intragroup liabilities'!F436="P_30.3","r0390 - Non-financial liabilities",IF('Intragroup liabilities'!F436="C_36","r0511 - o/w capital instruments/share capital",IF(AND('Intragroup liabilities'!F436="P_20",IFERROR(VLOOKUP('Intragroup liabilities'!I436,'Auxiliar 210'!$B$18:$B$20,1,FALSE),0)&lt;&gt;0),"r0210 - Liabilities towards other entities of the resolution group (BRRD art. 44/2/h)",IF(AND('Intragroup liabilities'!F436="P_21",IFERROR(VLOOKUP('Intragroup liabilities'!I436,'Auxiliar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2" s="10" t="s">
        <v>153</v>
      </c>
      <c r="G442" s="10" t="str">
        <f t="shared" si="44"/>
        <v>Rank 20 - Ranking in insolvency (master scale)</v>
      </c>
      <c r="H442" s="10" t="s">
        <v>265</v>
      </c>
      <c r="I442" s="10" t="s">
        <v>73</v>
      </c>
      <c r="J442" s="10" t="s">
        <v>167</v>
      </c>
      <c r="K442" s="10" t="s">
        <v>155</v>
      </c>
      <c r="L442" s="10" t="str">
        <f t="shared" si="45"/>
        <v>Sister</v>
      </c>
      <c r="M442" s="10" t="str">
        <f>IF(OR('Intragroup liabilities'!W436="x",'Intragroup liabilities'!W436="E"),"true","false")</f>
        <v>true</v>
      </c>
      <c r="N442" s="10" t="s">
        <v>470</v>
      </c>
      <c r="O442" s="10" t="s">
        <v>471</v>
      </c>
      <c r="P442" s="11">
        <v>3018.92</v>
      </c>
      <c r="Q442" s="11">
        <f>IF('Intragroup liabilities'!E436="",0,'Intragroup liabilities'!E436)</f>
        <v>1.35</v>
      </c>
      <c r="R442" s="10" t="str">
        <f>+IF('Intragroup liabilities'!C436="EURO","Euro",IF('Intragroup liabilities'!C436="LIBRA INGLESA"," US Dollar",""))</f>
        <v>Euro</v>
      </c>
      <c r="S442" s="10" t="str">
        <f>IF(OR('Intragroup liabilities'!F436="P_20",'Intragroup liabilities'!F436="P_21"),'Intragroup liabilities'!M436,CONCATENATE(RIGHT('Intragroup liabilities'!T436,4),"-",LEFT(RIGHT('Intragroup liabilities'!T436,7),2),"-",LEFT('Intragroup liabilities'!T436,2)))</f>
        <v>--</v>
      </c>
      <c r="T442" s="20" t="str">
        <f t="shared" si="46"/>
        <v/>
      </c>
      <c r="U442" s="20" t="str">
        <f>IF(OR('Intragroup liabilities'!F436="P_20",'Intragroup liabilities'!F436="P_21"),'T 03.01'!T442,CONCATENATE(RIGHT('Intragroup liabilities'!U436,4),"-",LEFT(RIGHT('Intragroup liabilities'!U436,7),2),"-",LEFT('Intragroup liabilities'!U436,2)))</f>
        <v>--</v>
      </c>
      <c r="V442" s="10" t="str">
        <f t="shared" si="47"/>
        <v>Secured</v>
      </c>
      <c r="W442" s="10">
        <v>0</v>
      </c>
      <c r="X442" s="10" t="s">
        <v>83</v>
      </c>
      <c r="Y442" s="10" t="str">
        <f t="shared" si="48"/>
        <v>Non-structured/Vanilla</v>
      </c>
      <c r="Z442" s="10"/>
      <c r="AA442" s="10" t="str">
        <f>IF('Intragroup liabilities'!Q436="GF2","Grandfathered T2",IF('Intragroup liabilities'!Q436="CET1","CET1","No"))</f>
        <v>No</v>
      </c>
      <c r="AB442" s="10">
        <f>IF('Intragroup liabilities'!R436="",0,'Intragroup liabilities'!R436)</f>
        <v>0</v>
      </c>
      <c r="AC442"/>
    </row>
    <row r="443" spans="3:29" ht="35.25" thickBot="1" x14ac:dyDescent="0.5">
      <c r="C443" s="17">
        <f t="shared" si="43"/>
        <v>999</v>
      </c>
      <c r="D443" s="18">
        <f t="shared" si="49"/>
        <v>436</v>
      </c>
      <c r="E443" s="10" t="str">
        <f>IF(AND(I443="SANTANDER TOTTA, SGPS, SA",'Intragroup liabilities'!F437="P_22"),"r0531 - o/w (part of) subordinated liabilities recognised as own funds",IF(AND(I443="Totta Seguros - Comp. Seg. Vida, SA.",'Intragroup liabilities'!F437="P_22"),"r0350 - Structured notes",IF(AND(AA443&lt;&gt;"No",'Intragroup liabilities'!F437="P_23"),"r0531 - o/w (part of) subordinated liabilities recognised as own funds",IF(AND(AA443="No",'Intragroup liabilities'!F437="P_23"),"r0120 - Secured liabilities - collateralized part (BRRD art. 44/2/b)",IF('Intragroup liabilities'!F437="C_31","r0511 - o/w capital instruments/share capital",IF('Intragroup liabilities'!F437="C_32","r0511 - o/w capital instruments/share capital",IF('Intragroup liabilities'!F437="C_33","r0512 - o/w instruments ranking pari passu with ordinary shares",IF(OR(ISNUMBER(SEARCH("ATLANTES",I443)),ISNUMBER(SEARCH("AZOR",I443)),ISNUMBER(SEARCH("HIPOTOTTA",I443)))=TRUE,"r0120 - Secured liabilities - collateralized part (BRRD art. 44/2/b)",IF(OR('Intragroup liabilities'!F437="P_27.1",'Intragroup liabilities'!F437="P_27.2",'Intragroup liabilities'!F437="P_24"),"r0390 - Non-financial liabilities",IF('Intragroup liabilities'!F437="P_30.1","r0170 - Employee liabilities (BRRD art. 44/2/g/i)",IF('Intragroup liabilities'!F437="P_30.3","r0390 - Non-financial liabilities",IF('Intragroup liabilities'!F437="C_36","r0511 - o/w capital instruments/share capital",IF(AND('Intragroup liabilities'!F437="P_20",IFERROR(VLOOKUP('Intragroup liabilities'!I437,'Auxiliar 210'!$B$18:$B$20,1,FALSE),0)&lt;&gt;0),"r0210 - Liabilities towards other entities of the resolution group (BRRD art. 44/2/h)",IF(AND('Intragroup liabilities'!F437="P_21",IFERROR(VLOOKUP('Intragroup liabilities'!I437,'Auxiliar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3" s="10" t="s">
        <v>153</v>
      </c>
      <c r="G443" s="10" t="str">
        <f t="shared" si="44"/>
        <v>Rank 20 - Ranking in insolvency (master scale)</v>
      </c>
      <c r="H443" s="10" t="s">
        <v>268</v>
      </c>
      <c r="I443" s="10" t="s">
        <v>73</v>
      </c>
      <c r="J443" s="10" t="s">
        <v>167</v>
      </c>
      <c r="K443" s="10" t="s">
        <v>155</v>
      </c>
      <c r="L443" s="10" t="str">
        <f t="shared" si="45"/>
        <v>Sister</v>
      </c>
      <c r="M443" s="10" t="str">
        <f>IF(OR('Intragroup liabilities'!W437="x",'Intragroup liabilities'!W437="E"),"true","false")</f>
        <v>true</v>
      </c>
      <c r="N443" s="10" t="s">
        <v>470</v>
      </c>
      <c r="O443" s="10" t="s">
        <v>471</v>
      </c>
      <c r="P443" s="11">
        <v>23687.07</v>
      </c>
      <c r="Q443" s="11">
        <f>IF('Intragroup liabilities'!E437="",0,'Intragroup liabilities'!E437)</f>
        <v>45.41</v>
      </c>
      <c r="R443" s="10" t="str">
        <f>+IF('Intragroup liabilities'!C437="EURO","Euro",IF('Intragroup liabilities'!C437="LIBRA INGLESA"," US Dollar",""))</f>
        <v>Euro</v>
      </c>
      <c r="S443" s="10" t="str">
        <f>IF(OR('Intragroup liabilities'!F437="P_20",'Intragroup liabilities'!F437="P_21"),'Intragroup liabilities'!M437,CONCATENATE(RIGHT('Intragroup liabilities'!T437,4),"-",LEFT(RIGHT('Intragroup liabilities'!T437,7),2),"-",LEFT('Intragroup liabilities'!T437,2)))</f>
        <v>--</v>
      </c>
      <c r="T443" s="20" t="str">
        <f t="shared" si="46"/>
        <v/>
      </c>
      <c r="U443" s="20" t="str">
        <f>IF(OR('Intragroup liabilities'!F437="P_20",'Intragroup liabilities'!F437="P_21"),'T 03.01'!T443,CONCATENATE(RIGHT('Intragroup liabilities'!U437,4),"-",LEFT(RIGHT('Intragroup liabilities'!U437,7),2),"-",LEFT('Intragroup liabilities'!U437,2)))</f>
        <v>--</v>
      </c>
      <c r="V443" s="10" t="str">
        <f t="shared" si="47"/>
        <v>Secured</v>
      </c>
      <c r="W443" s="10">
        <v>0</v>
      </c>
      <c r="X443" s="10" t="s">
        <v>83</v>
      </c>
      <c r="Y443" s="10" t="str">
        <f t="shared" si="48"/>
        <v>Non-structured/Vanilla</v>
      </c>
      <c r="Z443" s="10"/>
      <c r="AA443" s="10" t="str">
        <f>IF('Intragroup liabilities'!Q437="GF2","Grandfathered T2",IF('Intragroup liabilities'!Q437="CET1","CET1","No"))</f>
        <v>No</v>
      </c>
      <c r="AB443" s="10">
        <f>IF('Intragroup liabilities'!R437="",0,'Intragroup liabilities'!R437)</f>
        <v>0</v>
      </c>
      <c r="AC443"/>
    </row>
    <row r="444" spans="3:29" ht="35.25" thickBot="1" x14ac:dyDescent="0.5">
      <c r="C444" s="17">
        <f t="shared" si="43"/>
        <v>999</v>
      </c>
      <c r="D444" s="18">
        <f t="shared" si="49"/>
        <v>437</v>
      </c>
      <c r="E444" s="10" t="str">
        <f>IF(AND(I444="SANTANDER TOTTA, SGPS, SA",'Intragroup liabilities'!F438="P_22"),"r0531 - o/w (part of) subordinated liabilities recognised as own funds",IF(AND(I444="Totta Seguros - Comp. Seg. Vida, SA.",'Intragroup liabilities'!F438="P_22"),"r0350 - Structured notes",IF(AND(AA444&lt;&gt;"No",'Intragroup liabilities'!F438="P_23"),"r0531 - o/w (part of) subordinated liabilities recognised as own funds",IF(AND(AA444="No",'Intragroup liabilities'!F438="P_23"),"r0120 - Secured liabilities - collateralized part (BRRD art. 44/2/b)",IF('Intragroup liabilities'!F438="C_31","r0511 - o/w capital instruments/share capital",IF('Intragroup liabilities'!F438="C_32","r0511 - o/w capital instruments/share capital",IF('Intragroup liabilities'!F438="C_33","r0512 - o/w instruments ranking pari passu with ordinary shares",IF(OR(ISNUMBER(SEARCH("ATLANTES",I444)),ISNUMBER(SEARCH("AZOR",I444)),ISNUMBER(SEARCH("HIPOTOTTA",I444)))=TRUE,"r0120 - Secured liabilities - collateralized part (BRRD art. 44/2/b)",IF(OR('Intragroup liabilities'!F438="P_27.1",'Intragroup liabilities'!F438="P_27.2",'Intragroup liabilities'!F438="P_24"),"r0390 - Non-financial liabilities",IF('Intragroup liabilities'!F438="P_30.1","r0170 - Employee liabilities (BRRD art. 44/2/g/i)",IF('Intragroup liabilities'!F438="P_30.3","r0390 - Non-financial liabilities",IF('Intragroup liabilities'!F438="C_36","r0511 - o/w capital instruments/share capital",IF(AND('Intragroup liabilities'!F438="P_20",IFERROR(VLOOKUP('Intragroup liabilities'!I438,'Auxiliar 210'!$B$18:$B$20,1,FALSE),0)&lt;&gt;0),"r0210 - Liabilities towards other entities of the resolution group (BRRD art. 44/2/h)",IF(AND('Intragroup liabilities'!F438="P_21",IFERROR(VLOOKUP('Intragroup liabilities'!I438,'Auxiliar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4" s="10" t="s">
        <v>153</v>
      </c>
      <c r="G444" s="10" t="str">
        <f t="shared" si="44"/>
        <v>Rank 20 - Ranking in insolvency (master scale)</v>
      </c>
      <c r="H444" s="10" t="s">
        <v>271</v>
      </c>
      <c r="I444" s="10" t="s">
        <v>30</v>
      </c>
      <c r="J444" s="10" t="s">
        <v>164</v>
      </c>
      <c r="K444" s="10" t="s">
        <v>155</v>
      </c>
      <c r="L444" s="10" t="str">
        <f t="shared" si="45"/>
        <v>Sister</v>
      </c>
      <c r="M444" s="10" t="str">
        <f>IF(OR('Intragroup liabilities'!W438="x",'Intragroup liabilities'!W438="E"),"true","false")</f>
        <v>true</v>
      </c>
      <c r="N444" s="10" t="s">
        <v>470</v>
      </c>
      <c r="O444" s="10" t="s">
        <v>471</v>
      </c>
      <c r="P444" s="11">
        <v>477146.33</v>
      </c>
      <c r="Q444" s="11">
        <f>IF('Intragroup liabilities'!E438="",0,'Intragroup liabilities'!E438)</f>
        <v>737.72</v>
      </c>
      <c r="R444" s="10" t="str">
        <f>+IF('Intragroup liabilities'!C438="EURO","Euro",IF('Intragroup liabilities'!C438="LIBRA INGLESA"," US Dollar",""))</f>
        <v>Euro</v>
      </c>
      <c r="S444" s="10" t="str">
        <f>IF(OR('Intragroup liabilities'!F438="P_20",'Intragroup liabilities'!F438="P_21"),'Intragroup liabilities'!M438,CONCATENATE(RIGHT('Intragroup liabilities'!T438,4),"-",LEFT(RIGHT('Intragroup liabilities'!T438,7),2),"-",LEFT('Intragroup liabilities'!T438,2)))</f>
        <v>--</v>
      </c>
      <c r="T444" s="20" t="str">
        <f t="shared" si="46"/>
        <v/>
      </c>
      <c r="U444" s="20" t="str">
        <f>IF(OR('Intragroup liabilities'!F438="P_20",'Intragroup liabilities'!F438="P_21"),'T 03.01'!T444,CONCATENATE(RIGHT('Intragroup liabilities'!U438,4),"-",LEFT(RIGHT('Intragroup liabilities'!U438,7),2),"-",LEFT('Intragroup liabilities'!U438,2)))</f>
        <v>--</v>
      </c>
      <c r="V444" s="10" t="str">
        <f t="shared" si="47"/>
        <v>Secured</v>
      </c>
      <c r="W444" s="10">
        <v>0</v>
      </c>
      <c r="X444" s="10" t="s">
        <v>83</v>
      </c>
      <c r="Y444" s="10" t="str">
        <f t="shared" si="48"/>
        <v>Non-structured/Vanilla</v>
      </c>
      <c r="Z444" s="10"/>
      <c r="AA444" s="10" t="str">
        <f>IF('Intragroup liabilities'!Q438="GF2","Grandfathered T2",IF('Intragroup liabilities'!Q438="CET1","CET1","No"))</f>
        <v>No</v>
      </c>
      <c r="AB444" s="10">
        <f>IF('Intragroup liabilities'!R438="",0,'Intragroup liabilities'!R438)</f>
        <v>0</v>
      </c>
      <c r="AC444"/>
    </row>
    <row r="445" spans="3:29" ht="35.25" thickBot="1" x14ac:dyDescent="0.5">
      <c r="C445" s="17">
        <f t="shared" si="43"/>
        <v>999</v>
      </c>
      <c r="D445" s="18">
        <f t="shared" si="49"/>
        <v>438</v>
      </c>
      <c r="E445" s="10" t="str">
        <f>IF(AND(I445="SANTANDER TOTTA, SGPS, SA",'Intragroup liabilities'!F439="P_22"),"r0531 - o/w (part of) subordinated liabilities recognised as own funds",IF(AND(I445="Totta Seguros - Comp. Seg. Vida, SA.",'Intragroup liabilities'!F439="P_22"),"r0350 - Structured notes",IF(AND(AA445&lt;&gt;"No",'Intragroup liabilities'!F439="P_23"),"r0531 - o/w (part of) subordinated liabilities recognised as own funds",IF(AND(AA445="No",'Intragroup liabilities'!F439="P_23"),"r0120 - Secured liabilities - collateralized part (BRRD art. 44/2/b)",IF('Intragroup liabilities'!F439="C_31","r0511 - o/w capital instruments/share capital",IF('Intragroup liabilities'!F439="C_32","r0511 - o/w capital instruments/share capital",IF('Intragroup liabilities'!F439="C_33","r0512 - o/w instruments ranking pari passu with ordinary shares",IF(OR(ISNUMBER(SEARCH("ATLANTES",I445)),ISNUMBER(SEARCH("AZOR",I445)),ISNUMBER(SEARCH("HIPOTOTTA",I445)))=TRUE,"r0120 - Secured liabilities - collateralized part (BRRD art. 44/2/b)",IF(OR('Intragroup liabilities'!F439="P_27.1",'Intragroup liabilities'!F439="P_27.2",'Intragroup liabilities'!F439="P_24"),"r0390 - Non-financial liabilities",IF('Intragroup liabilities'!F439="P_30.1","r0170 - Employee liabilities (BRRD art. 44/2/g/i)",IF('Intragroup liabilities'!F439="P_30.3","r0390 - Non-financial liabilities",IF('Intragroup liabilities'!F439="C_36","r0511 - o/w capital instruments/share capital",IF(AND('Intragroup liabilities'!F439="P_20",IFERROR(VLOOKUP('Intragroup liabilities'!I439,'Auxiliar 210'!$B$18:$B$20,1,FALSE),0)&lt;&gt;0),"r0210 - Liabilities towards other entities of the resolution group (BRRD art. 44/2/h)",IF(AND('Intragroup liabilities'!F439="P_21",IFERROR(VLOOKUP('Intragroup liabilities'!I439,'Auxiliar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5" s="10" t="s">
        <v>153</v>
      </c>
      <c r="G445" s="10" t="str">
        <f t="shared" si="44"/>
        <v>Rank 20 - Ranking in insolvency (master scale)</v>
      </c>
      <c r="H445" s="10" t="s">
        <v>274</v>
      </c>
      <c r="I445" s="10" t="s">
        <v>74</v>
      </c>
      <c r="J445" s="10" t="s">
        <v>170</v>
      </c>
      <c r="K445" s="10" t="s">
        <v>155</v>
      </c>
      <c r="L445" s="10" t="str">
        <f t="shared" si="45"/>
        <v>Sister</v>
      </c>
      <c r="M445" s="10" t="str">
        <f>IF(OR('Intragroup liabilities'!W439="x",'Intragroup liabilities'!W439="E"),"true","false")</f>
        <v>true</v>
      </c>
      <c r="N445" s="10" t="s">
        <v>470</v>
      </c>
      <c r="O445" s="10" t="s">
        <v>471</v>
      </c>
      <c r="P445" s="11">
        <v>16513.439999999999</v>
      </c>
      <c r="Q445" s="11">
        <f>IF('Intragroup liabilities'!E439="",0,'Intragroup liabilities'!E439)</f>
        <v>40.49</v>
      </c>
      <c r="R445" s="10" t="str">
        <f>+IF('Intragroup liabilities'!C439="EURO","Euro",IF('Intragroup liabilities'!C439="LIBRA INGLESA"," US Dollar",""))</f>
        <v>Euro</v>
      </c>
      <c r="S445" s="10" t="str">
        <f>IF(OR('Intragroup liabilities'!F439="P_20",'Intragroup liabilities'!F439="P_21"),'Intragroup liabilities'!M439,CONCATENATE(RIGHT('Intragroup liabilities'!T439,4),"-",LEFT(RIGHT('Intragroup liabilities'!T439,7),2),"-",LEFT('Intragroup liabilities'!T439,2)))</f>
        <v>--</v>
      </c>
      <c r="T445" s="20" t="str">
        <f t="shared" si="46"/>
        <v/>
      </c>
      <c r="U445" s="20" t="str">
        <f>IF(OR('Intragroup liabilities'!F439="P_20",'Intragroup liabilities'!F439="P_21"),'T 03.01'!T445,CONCATENATE(RIGHT('Intragroup liabilities'!U439,4),"-",LEFT(RIGHT('Intragroup liabilities'!U439,7),2),"-",LEFT('Intragroup liabilities'!U439,2)))</f>
        <v>--</v>
      </c>
      <c r="V445" s="10" t="str">
        <f t="shared" si="47"/>
        <v>Secured</v>
      </c>
      <c r="W445" s="10">
        <v>0</v>
      </c>
      <c r="X445" s="10" t="s">
        <v>83</v>
      </c>
      <c r="Y445" s="10" t="str">
        <f t="shared" si="48"/>
        <v>Non-structured/Vanilla</v>
      </c>
      <c r="Z445" s="10"/>
      <c r="AA445" s="10" t="str">
        <f>IF('Intragroup liabilities'!Q439="GF2","Grandfathered T2",IF('Intragroup liabilities'!Q439="CET1","CET1","No"))</f>
        <v>No</v>
      </c>
      <c r="AB445" s="10">
        <f>IF('Intragroup liabilities'!R439="",0,'Intragroup liabilities'!R439)</f>
        <v>0</v>
      </c>
      <c r="AC445"/>
    </row>
    <row r="446" spans="3:29" ht="35.25" thickBot="1" x14ac:dyDescent="0.5">
      <c r="C446" s="17">
        <f t="shared" si="43"/>
        <v>999</v>
      </c>
      <c r="D446" s="18">
        <f t="shared" si="49"/>
        <v>439</v>
      </c>
      <c r="E446" s="10" t="str">
        <f>IF(AND(I446="SANTANDER TOTTA, SGPS, SA",'Intragroup liabilities'!F440="P_22"),"r0531 - o/w (part of) subordinated liabilities recognised as own funds",IF(AND(I446="Totta Seguros - Comp. Seg. Vida, SA.",'Intragroup liabilities'!F440="P_22"),"r0350 - Structured notes",IF(AND(AA446&lt;&gt;"No",'Intragroup liabilities'!F440="P_23"),"r0531 - o/w (part of) subordinated liabilities recognised as own funds",IF(AND(AA446="No",'Intragroup liabilities'!F440="P_23"),"r0120 - Secured liabilities - collateralized part (BRRD art. 44/2/b)",IF('Intragroup liabilities'!F440="C_31","r0511 - o/w capital instruments/share capital",IF('Intragroup liabilities'!F440="C_32","r0511 - o/w capital instruments/share capital",IF('Intragroup liabilities'!F440="C_33","r0512 - o/w instruments ranking pari passu with ordinary shares",IF(OR(ISNUMBER(SEARCH("ATLANTES",I446)),ISNUMBER(SEARCH("AZOR",I446)),ISNUMBER(SEARCH("HIPOTOTTA",I446)))=TRUE,"r0120 - Secured liabilities - collateralized part (BRRD art. 44/2/b)",IF(OR('Intragroup liabilities'!F440="P_27.1",'Intragroup liabilities'!F440="P_27.2",'Intragroup liabilities'!F440="P_24"),"r0390 - Non-financial liabilities",IF('Intragroup liabilities'!F440="P_30.1","r0170 - Employee liabilities (BRRD art. 44/2/g/i)",IF('Intragroup liabilities'!F440="P_30.3","r0390 - Non-financial liabilities",IF('Intragroup liabilities'!F440="C_36","r0511 - o/w capital instruments/share capital",IF(AND('Intragroup liabilities'!F440="P_20",IFERROR(VLOOKUP('Intragroup liabilities'!I440,'Auxiliar 210'!$B$18:$B$20,1,FALSE),0)&lt;&gt;0),"r0210 - Liabilities towards other entities of the resolution group (BRRD art. 44/2/h)",IF(AND('Intragroup liabilities'!F440="P_21",IFERROR(VLOOKUP('Intragroup liabilities'!I440,'Auxiliar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6" s="10" t="s">
        <v>153</v>
      </c>
      <c r="G446" s="10" t="str">
        <f t="shared" si="44"/>
        <v>Rank 20 - Ranking in insolvency (master scale)</v>
      </c>
      <c r="H446" s="10" t="s">
        <v>278</v>
      </c>
      <c r="I446" s="10" t="s">
        <v>30</v>
      </c>
      <c r="J446" s="10" t="s">
        <v>164</v>
      </c>
      <c r="K446" s="10" t="s">
        <v>155</v>
      </c>
      <c r="L446" s="10" t="str">
        <f t="shared" si="45"/>
        <v>Sister</v>
      </c>
      <c r="M446" s="10" t="str">
        <f>IF(OR('Intragroup liabilities'!W440="x",'Intragroup liabilities'!W440="E"),"true","false")</f>
        <v>true</v>
      </c>
      <c r="N446" s="10" t="s">
        <v>470</v>
      </c>
      <c r="O446" s="10" t="s">
        <v>471</v>
      </c>
      <c r="P446" s="11">
        <v>2921707.75</v>
      </c>
      <c r="Q446" s="11">
        <f>IF('Intragroup liabilities'!E440="",0,'Intragroup liabilities'!E440)</f>
        <v>3461.46</v>
      </c>
      <c r="R446" s="10" t="str">
        <f>+IF('Intragroup liabilities'!C440="EURO","Euro",IF('Intragroup liabilities'!C440="LIBRA INGLESA"," US Dollar",""))</f>
        <v>Euro</v>
      </c>
      <c r="S446" s="10" t="str">
        <f>IF(OR('Intragroup liabilities'!F440="P_20",'Intragroup liabilities'!F440="P_21"),'Intragroup liabilities'!M440,CONCATENATE(RIGHT('Intragroup liabilities'!T440,4),"-",LEFT(RIGHT('Intragroup liabilities'!T440,7),2),"-",LEFT('Intragroup liabilities'!T440,2)))</f>
        <v>--</v>
      </c>
      <c r="T446" s="20" t="str">
        <f t="shared" si="46"/>
        <v/>
      </c>
      <c r="U446" s="20" t="str">
        <f>IF(OR('Intragroup liabilities'!F440="P_20",'Intragroup liabilities'!F440="P_21"),'T 03.01'!T446,CONCATENATE(RIGHT('Intragroup liabilities'!U440,4),"-",LEFT(RIGHT('Intragroup liabilities'!U440,7),2),"-",LEFT('Intragroup liabilities'!U440,2)))</f>
        <v>--</v>
      </c>
      <c r="V446" s="10" t="str">
        <f t="shared" si="47"/>
        <v>Secured</v>
      </c>
      <c r="W446" s="10">
        <v>0</v>
      </c>
      <c r="X446" s="10" t="s">
        <v>83</v>
      </c>
      <c r="Y446" s="10" t="str">
        <f t="shared" si="48"/>
        <v>Non-structured/Vanilla</v>
      </c>
      <c r="Z446" s="10"/>
      <c r="AA446" s="10" t="str">
        <f>IF('Intragroup liabilities'!Q440="GF2","Grandfathered T2",IF('Intragroup liabilities'!Q440="CET1","CET1","No"))</f>
        <v>No</v>
      </c>
      <c r="AB446" s="10">
        <f>IF('Intragroup liabilities'!R440="",0,'Intragroup liabilities'!R440)</f>
        <v>0</v>
      </c>
      <c r="AC446"/>
    </row>
    <row r="447" spans="3:29" ht="35.25" thickBot="1" x14ac:dyDescent="0.5">
      <c r="C447" s="17">
        <f t="shared" si="43"/>
        <v>999</v>
      </c>
      <c r="D447" s="18">
        <f t="shared" si="49"/>
        <v>440</v>
      </c>
      <c r="E447" s="10" t="str">
        <f>IF(AND(I447="SANTANDER TOTTA, SGPS, SA",'Intragroup liabilities'!F441="P_22"),"r0531 - o/w (part of) subordinated liabilities recognised as own funds",IF(AND(I447="Totta Seguros - Comp. Seg. Vida, SA.",'Intragroup liabilities'!F441="P_22"),"r0350 - Structured notes",IF(AND(AA447&lt;&gt;"No",'Intragroup liabilities'!F441="P_23"),"r0531 - o/w (part of) subordinated liabilities recognised as own funds",IF(AND(AA447="No",'Intragroup liabilities'!F441="P_23"),"r0120 - Secured liabilities - collateralized part (BRRD art. 44/2/b)",IF('Intragroup liabilities'!F441="C_31","r0511 - o/w capital instruments/share capital",IF('Intragroup liabilities'!F441="C_32","r0511 - o/w capital instruments/share capital",IF('Intragroup liabilities'!F441="C_33","r0512 - o/w instruments ranking pari passu with ordinary shares",IF(OR(ISNUMBER(SEARCH("ATLANTES",I447)),ISNUMBER(SEARCH("AZOR",I447)),ISNUMBER(SEARCH("HIPOTOTTA",I447)))=TRUE,"r0120 - Secured liabilities - collateralized part (BRRD art. 44/2/b)",IF(OR('Intragroup liabilities'!F441="P_27.1",'Intragroup liabilities'!F441="P_27.2",'Intragroup liabilities'!F441="P_24"),"r0390 - Non-financial liabilities",IF('Intragroup liabilities'!F441="P_30.1","r0170 - Employee liabilities (BRRD art. 44/2/g/i)",IF('Intragroup liabilities'!F441="P_30.3","r0390 - Non-financial liabilities",IF('Intragroup liabilities'!F441="C_36","r0511 - o/w capital instruments/share capital",IF(AND('Intragroup liabilities'!F441="P_20",IFERROR(VLOOKUP('Intragroup liabilities'!I441,'Auxiliar 210'!$B$18:$B$20,1,FALSE),0)&lt;&gt;0),"r0210 - Liabilities towards other entities of the resolution group (BRRD art. 44/2/h)",IF(AND('Intragroup liabilities'!F441="P_21",IFERROR(VLOOKUP('Intragroup liabilities'!I441,'Auxiliar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7" s="10" t="s">
        <v>153</v>
      </c>
      <c r="G447" s="10" t="str">
        <f t="shared" si="44"/>
        <v>Rank 20 - Ranking in insolvency (master scale)</v>
      </c>
      <c r="H447" s="10" t="s">
        <v>282</v>
      </c>
      <c r="I447" s="10" t="s">
        <v>73</v>
      </c>
      <c r="J447" s="10" t="s">
        <v>167</v>
      </c>
      <c r="K447" s="10" t="s">
        <v>155</v>
      </c>
      <c r="L447" s="10" t="str">
        <f t="shared" si="45"/>
        <v>Sister</v>
      </c>
      <c r="M447" s="10" t="str">
        <f>IF(OR('Intragroup liabilities'!W441="x",'Intragroup liabilities'!W441="E"),"true","false")</f>
        <v>true</v>
      </c>
      <c r="N447" s="10" t="s">
        <v>470</v>
      </c>
      <c r="O447" s="10" t="s">
        <v>471</v>
      </c>
      <c r="P447" s="11">
        <v>249022.33</v>
      </c>
      <c r="Q447" s="11">
        <f>IF('Intragroup liabilities'!E441="",0,'Intragroup liabilities'!E441)</f>
        <v>296.72000000000003</v>
      </c>
      <c r="R447" s="10" t="str">
        <f>+IF('Intragroup liabilities'!C441="EURO","Euro",IF('Intragroup liabilities'!C441="LIBRA INGLESA"," US Dollar",""))</f>
        <v>Euro</v>
      </c>
      <c r="S447" s="10" t="str">
        <f>IF(OR('Intragroup liabilities'!F441="P_20",'Intragroup liabilities'!F441="P_21"),'Intragroup liabilities'!M441,CONCATENATE(RIGHT('Intragroup liabilities'!T441,4),"-",LEFT(RIGHT('Intragroup liabilities'!T441,7),2),"-",LEFT('Intragroup liabilities'!T441,2)))</f>
        <v>--</v>
      </c>
      <c r="T447" s="20" t="str">
        <f t="shared" si="46"/>
        <v/>
      </c>
      <c r="U447" s="20" t="str">
        <f>IF(OR('Intragroup liabilities'!F441="P_20",'Intragroup liabilities'!F441="P_21"),'T 03.01'!T447,CONCATENATE(RIGHT('Intragroup liabilities'!U441,4),"-",LEFT(RIGHT('Intragroup liabilities'!U441,7),2),"-",LEFT('Intragroup liabilities'!U441,2)))</f>
        <v>--</v>
      </c>
      <c r="V447" s="10" t="str">
        <f t="shared" si="47"/>
        <v>Secured</v>
      </c>
      <c r="W447" s="10">
        <v>0</v>
      </c>
      <c r="X447" s="10" t="s">
        <v>83</v>
      </c>
      <c r="Y447" s="10" t="str">
        <f t="shared" si="48"/>
        <v>Non-structured/Vanilla</v>
      </c>
      <c r="Z447" s="10"/>
      <c r="AA447" s="10" t="str">
        <f>IF('Intragroup liabilities'!Q441="GF2","Grandfathered T2",IF('Intragroup liabilities'!Q441="CET1","CET1","No"))</f>
        <v>No</v>
      </c>
      <c r="AB447" s="10">
        <f>IF('Intragroup liabilities'!R441="",0,'Intragroup liabilities'!R441)</f>
        <v>0</v>
      </c>
      <c r="AC447"/>
    </row>
    <row r="448" spans="3:29" ht="35.25" thickBot="1" x14ac:dyDescent="0.5">
      <c r="C448" s="17">
        <f t="shared" si="43"/>
        <v>999</v>
      </c>
      <c r="D448" s="18">
        <f t="shared" si="49"/>
        <v>441</v>
      </c>
      <c r="E448" s="10" t="str">
        <f>IF(AND(I448="SANTANDER TOTTA, SGPS, SA",'Intragroup liabilities'!F442="P_22"),"r0531 - o/w (part of) subordinated liabilities recognised as own funds",IF(AND(I448="Totta Seguros - Comp. Seg. Vida, SA.",'Intragroup liabilities'!F442="P_22"),"r0350 - Structured notes",IF(AND(AA448&lt;&gt;"No",'Intragroup liabilities'!F442="P_23"),"r0531 - o/w (part of) subordinated liabilities recognised as own funds",IF(AND(AA448="No",'Intragroup liabilities'!F442="P_23"),"r0120 - Secured liabilities - collateralized part (BRRD art. 44/2/b)",IF('Intragroup liabilities'!F442="C_31","r0511 - o/w capital instruments/share capital",IF('Intragroup liabilities'!F442="C_32","r0511 - o/w capital instruments/share capital",IF('Intragroup liabilities'!F442="C_33","r0512 - o/w instruments ranking pari passu with ordinary shares",IF(OR(ISNUMBER(SEARCH("ATLANTES",I448)),ISNUMBER(SEARCH("AZOR",I448)),ISNUMBER(SEARCH("HIPOTOTTA",I448)))=TRUE,"r0120 - Secured liabilities - collateralized part (BRRD art. 44/2/b)",IF(OR('Intragroup liabilities'!F442="P_27.1",'Intragroup liabilities'!F442="P_27.2",'Intragroup liabilities'!F442="P_24"),"r0390 - Non-financial liabilities",IF('Intragroup liabilities'!F442="P_30.1","r0170 - Employee liabilities (BRRD art. 44/2/g/i)",IF('Intragroup liabilities'!F442="P_30.3","r0390 - Non-financial liabilities",IF('Intragroup liabilities'!F442="C_36","r0511 - o/w capital instruments/share capital",IF(AND('Intragroup liabilities'!F442="P_20",IFERROR(VLOOKUP('Intragroup liabilities'!I442,'Auxiliar 210'!$B$18:$B$20,1,FALSE),0)&lt;&gt;0),"r0210 - Liabilities towards other entities of the resolution group (BRRD art. 44/2/h)",IF(AND('Intragroup liabilities'!F442="P_21",IFERROR(VLOOKUP('Intragroup liabilities'!I442,'Auxiliar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8" s="10" t="s">
        <v>153</v>
      </c>
      <c r="G448" s="10" t="str">
        <f t="shared" si="44"/>
        <v>Rank 20 - Ranking in insolvency (master scale)</v>
      </c>
      <c r="H448" s="10" t="s">
        <v>1458</v>
      </c>
      <c r="I448" s="10" t="s">
        <v>30</v>
      </c>
      <c r="J448" s="10" t="s">
        <v>164</v>
      </c>
      <c r="K448" s="10" t="s">
        <v>155</v>
      </c>
      <c r="L448" s="10" t="str">
        <f t="shared" si="45"/>
        <v>Sister</v>
      </c>
      <c r="M448" s="10" t="str">
        <f>IF(OR('Intragroup liabilities'!W442="x",'Intragroup liabilities'!W442="E"),"true","false")</f>
        <v>true</v>
      </c>
      <c r="N448" s="10" t="s">
        <v>470</v>
      </c>
      <c r="O448" s="10" t="s">
        <v>471</v>
      </c>
      <c r="P448" s="11">
        <v>64.64</v>
      </c>
      <c r="Q448" s="11">
        <f>IF('Intragroup liabilities'!E442="",0,'Intragroup liabilities'!E442)</f>
        <v>0</v>
      </c>
      <c r="R448" s="10" t="str">
        <f>+IF('Intragroup liabilities'!C442="EURO","Euro",IF('Intragroup liabilities'!C442="LIBRA INGLESA"," US Dollar",""))</f>
        <v>Euro</v>
      </c>
      <c r="S448" s="10" t="str">
        <f>IF(OR('Intragroup liabilities'!F442="P_20",'Intragroup liabilities'!F442="P_21"),'Intragroup liabilities'!M442,CONCATENATE(RIGHT('Intragroup liabilities'!T442,4),"-",LEFT(RIGHT('Intragroup liabilities'!T442,7),2),"-",LEFT('Intragroup liabilities'!T442,2)))</f>
        <v>--</v>
      </c>
      <c r="T448" s="20" t="str">
        <f t="shared" si="46"/>
        <v/>
      </c>
      <c r="U448" s="20" t="str">
        <f>IF(OR('Intragroup liabilities'!F442="P_20",'Intragroup liabilities'!F442="P_21"),'T 03.01'!T448,CONCATENATE(RIGHT('Intragroup liabilities'!U442,4),"-",LEFT(RIGHT('Intragroup liabilities'!U442,7),2),"-",LEFT('Intragroup liabilities'!U442,2)))</f>
        <v>--</v>
      </c>
      <c r="V448" s="10" t="str">
        <f t="shared" si="47"/>
        <v>Secured</v>
      </c>
      <c r="W448" s="10">
        <v>0</v>
      </c>
      <c r="X448" s="10" t="s">
        <v>83</v>
      </c>
      <c r="Y448" s="10" t="str">
        <f t="shared" si="48"/>
        <v>Non-structured/Vanilla</v>
      </c>
      <c r="Z448" s="10"/>
      <c r="AA448" s="10" t="str">
        <f>IF('Intragroup liabilities'!Q442="GF2","Grandfathered T2",IF('Intragroup liabilities'!Q442="CET1","CET1","No"))</f>
        <v>No</v>
      </c>
      <c r="AB448" s="10">
        <f>IF('Intragroup liabilities'!R442="",0,'Intragroup liabilities'!R442)</f>
        <v>0</v>
      </c>
      <c r="AC448"/>
    </row>
    <row r="449" spans="3:29" ht="35.25" thickBot="1" x14ac:dyDescent="0.5">
      <c r="C449" s="17">
        <f t="shared" si="43"/>
        <v>999</v>
      </c>
      <c r="D449" s="18">
        <f t="shared" si="49"/>
        <v>442</v>
      </c>
      <c r="E449" s="10" t="str">
        <f>IF(AND(I449="SANTANDER TOTTA, SGPS, SA",'Intragroup liabilities'!F443="P_22"),"r0531 - o/w (part of) subordinated liabilities recognised as own funds",IF(AND(I449="Totta Seguros - Comp. Seg. Vida, SA.",'Intragroup liabilities'!F443="P_22"),"r0350 - Structured notes",IF(AND(AA449&lt;&gt;"No",'Intragroup liabilities'!F443="P_23"),"r0531 - o/w (part of) subordinated liabilities recognised as own funds",IF(AND(AA449="No",'Intragroup liabilities'!F443="P_23"),"r0120 - Secured liabilities - collateralized part (BRRD art. 44/2/b)",IF('Intragroup liabilities'!F443="C_31","r0511 - o/w capital instruments/share capital",IF('Intragroup liabilities'!F443="C_32","r0511 - o/w capital instruments/share capital",IF('Intragroup liabilities'!F443="C_33","r0512 - o/w instruments ranking pari passu with ordinary shares",IF(OR(ISNUMBER(SEARCH("ATLANTES",I449)),ISNUMBER(SEARCH("AZOR",I449)),ISNUMBER(SEARCH("HIPOTOTTA",I449)))=TRUE,"r0120 - Secured liabilities - collateralized part (BRRD art. 44/2/b)",IF(OR('Intragroup liabilities'!F443="P_27.1",'Intragroup liabilities'!F443="P_27.2",'Intragroup liabilities'!F443="P_24"),"r0390 - Non-financial liabilities",IF('Intragroup liabilities'!F443="P_30.1","r0170 - Employee liabilities (BRRD art. 44/2/g/i)",IF('Intragroup liabilities'!F443="P_30.3","r0390 - Non-financial liabilities",IF('Intragroup liabilities'!F443="C_36","r0511 - o/w capital instruments/share capital",IF(AND('Intragroup liabilities'!F443="P_20",IFERROR(VLOOKUP('Intragroup liabilities'!I443,'Auxiliar 210'!$B$18:$B$20,1,FALSE),0)&lt;&gt;0),"r0210 - Liabilities towards other entities of the resolution group (BRRD art. 44/2/h)",IF(AND('Intragroup liabilities'!F443="P_21",IFERROR(VLOOKUP('Intragroup liabilities'!I443,'Auxiliar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49" s="10" t="s">
        <v>153</v>
      </c>
      <c r="G449" s="10" t="str">
        <f t="shared" si="44"/>
        <v>Rank 20 - Ranking in insolvency (master scale)</v>
      </c>
      <c r="H449" s="10" t="s">
        <v>1417</v>
      </c>
      <c r="I449" s="10" t="s">
        <v>30</v>
      </c>
      <c r="J449" s="10" t="s">
        <v>164</v>
      </c>
      <c r="K449" s="10" t="s">
        <v>155</v>
      </c>
      <c r="L449" s="10" t="str">
        <f t="shared" si="45"/>
        <v>Sister</v>
      </c>
      <c r="M449" s="10" t="str">
        <f>IF(OR('Intragroup liabilities'!W443="x",'Intragroup liabilities'!W443="E"),"true","false")</f>
        <v>true</v>
      </c>
      <c r="N449" s="10" t="s">
        <v>470</v>
      </c>
      <c r="O449" s="10" t="s">
        <v>471</v>
      </c>
      <c r="P449" s="11">
        <v>27.08</v>
      </c>
      <c r="Q449" s="11">
        <f>IF('Intragroup liabilities'!E443="",0,'Intragroup liabilities'!E443)</f>
        <v>0</v>
      </c>
      <c r="R449" s="10" t="str">
        <f>+IF('Intragroup liabilities'!C443="EURO","Euro",IF('Intragroup liabilities'!C443="LIBRA INGLESA"," US Dollar",""))</f>
        <v>Euro</v>
      </c>
      <c r="S449" s="10" t="str">
        <f>IF(OR('Intragroup liabilities'!F443="P_20",'Intragroup liabilities'!F443="P_21"),'Intragroup liabilities'!M443,CONCATENATE(RIGHT('Intragroup liabilities'!T443,4),"-",LEFT(RIGHT('Intragroup liabilities'!T443,7),2),"-",LEFT('Intragroup liabilities'!T443,2)))</f>
        <v>--</v>
      </c>
      <c r="T449" s="20" t="str">
        <f t="shared" si="46"/>
        <v/>
      </c>
      <c r="U449" s="20" t="str">
        <f>IF(OR('Intragroup liabilities'!F443="P_20",'Intragroup liabilities'!F443="P_21"),'T 03.01'!T449,CONCATENATE(RIGHT('Intragroup liabilities'!U443,4),"-",LEFT(RIGHT('Intragroup liabilities'!U443,7),2),"-",LEFT('Intragroup liabilities'!U443,2)))</f>
        <v>--</v>
      </c>
      <c r="V449" s="10" t="str">
        <f t="shared" si="47"/>
        <v>Secured</v>
      </c>
      <c r="W449" s="10">
        <v>0</v>
      </c>
      <c r="X449" s="10" t="s">
        <v>83</v>
      </c>
      <c r="Y449" s="10" t="str">
        <f t="shared" si="48"/>
        <v>Non-structured/Vanilla</v>
      </c>
      <c r="Z449" s="10"/>
      <c r="AA449" s="10" t="str">
        <f>IF('Intragroup liabilities'!Q443="GF2","Grandfathered T2",IF('Intragroup liabilities'!Q443="CET1","CET1","No"))</f>
        <v>No</v>
      </c>
      <c r="AB449" s="10">
        <f>IF('Intragroup liabilities'!R443="",0,'Intragroup liabilities'!R443)</f>
        <v>0</v>
      </c>
      <c r="AC449"/>
    </row>
    <row r="450" spans="3:29" ht="35.25" thickBot="1" x14ac:dyDescent="0.5">
      <c r="C450" s="17">
        <f t="shared" si="43"/>
        <v>999</v>
      </c>
      <c r="D450" s="18">
        <f t="shared" si="49"/>
        <v>443</v>
      </c>
      <c r="E450" s="10" t="str">
        <f>IF(AND(I450="SANTANDER TOTTA, SGPS, SA",'Intragroup liabilities'!F444="P_22"),"r0531 - o/w (part of) subordinated liabilities recognised as own funds",IF(AND(I450="Totta Seguros - Comp. Seg. Vida, SA.",'Intragroup liabilities'!F444="P_22"),"r0350 - Structured notes",IF(AND(AA450&lt;&gt;"No",'Intragroup liabilities'!F444="P_23"),"r0531 - o/w (part of) subordinated liabilities recognised as own funds",IF(AND(AA450="No",'Intragroup liabilities'!F444="P_23"),"r0120 - Secured liabilities - collateralized part (BRRD art. 44/2/b)",IF('Intragroup liabilities'!F444="C_31","r0511 - o/w capital instruments/share capital",IF('Intragroup liabilities'!F444="C_32","r0511 - o/w capital instruments/share capital",IF('Intragroup liabilities'!F444="C_33","r0512 - o/w instruments ranking pari passu with ordinary shares",IF(OR(ISNUMBER(SEARCH("ATLANTES",I450)),ISNUMBER(SEARCH("AZOR",I450)),ISNUMBER(SEARCH("HIPOTOTTA",I450)))=TRUE,"r0120 - Secured liabilities - collateralized part (BRRD art. 44/2/b)",IF(OR('Intragroup liabilities'!F444="P_27.1",'Intragroup liabilities'!F444="P_27.2",'Intragroup liabilities'!F444="P_24"),"r0390 - Non-financial liabilities",IF('Intragroup liabilities'!F444="P_30.1","r0170 - Employee liabilities (BRRD art. 44/2/g/i)",IF('Intragroup liabilities'!F444="P_30.3","r0390 - Non-financial liabilities",IF('Intragroup liabilities'!F444="C_36","r0511 - o/w capital instruments/share capital",IF(AND('Intragroup liabilities'!F444="P_20",IFERROR(VLOOKUP('Intragroup liabilities'!I444,'Auxiliar 210'!$B$18:$B$20,1,FALSE),0)&lt;&gt;0),"r0210 - Liabilities towards other entities of the resolution group (BRRD art. 44/2/h)",IF(AND('Intragroup liabilities'!F444="P_21",IFERROR(VLOOKUP('Intragroup liabilities'!I444,'Auxiliar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0" s="10" t="s">
        <v>153</v>
      </c>
      <c r="G450" s="10" t="str">
        <f t="shared" si="44"/>
        <v>Rank 20 - Ranking in insolvency (master scale)</v>
      </c>
      <c r="H450" s="10" t="s">
        <v>285</v>
      </c>
      <c r="I450" s="10" t="s">
        <v>30</v>
      </c>
      <c r="J450" s="10" t="s">
        <v>164</v>
      </c>
      <c r="K450" s="10" t="s">
        <v>155</v>
      </c>
      <c r="L450" s="10" t="str">
        <f t="shared" si="45"/>
        <v>Sister</v>
      </c>
      <c r="M450" s="10" t="str">
        <f>IF(OR('Intragroup liabilities'!W444="x",'Intragroup liabilities'!W444="E"),"true","false")</f>
        <v>true</v>
      </c>
      <c r="N450" s="10" t="s">
        <v>470</v>
      </c>
      <c r="O450" s="10" t="s">
        <v>471</v>
      </c>
      <c r="P450" s="11">
        <v>416357.55</v>
      </c>
      <c r="Q450" s="11">
        <f>IF('Intragroup liabilities'!E444="",0,'Intragroup liabilities'!E444)</f>
        <v>657.03</v>
      </c>
      <c r="R450" s="10" t="str">
        <f>+IF('Intragroup liabilities'!C444="EURO","Euro",IF('Intragroup liabilities'!C444="LIBRA INGLESA"," US Dollar",""))</f>
        <v>Euro</v>
      </c>
      <c r="S450" s="10" t="str">
        <f>IF(OR('Intragroup liabilities'!F444="P_20",'Intragroup liabilities'!F444="P_21"),'Intragroup liabilities'!M444,CONCATENATE(RIGHT('Intragroup liabilities'!T444,4),"-",LEFT(RIGHT('Intragroup liabilities'!T444,7),2),"-",LEFT('Intragroup liabilities'!T444,2)))</f>
        <v>--</v>
      </c>
      <c r="T450" s="20" t="str">
        <f t="shared" si="46"/>
        <v/>
      </c>
      <c r="U450" s="20" t="str">
        <f>IF(OR('Intragroup liabilities'!F444="P_20",'Intragroup liabilities'!F444="P_21"),'T 03.01'!T450,CONCATENATE(RIGHT('Intragroup liabilities'!U444,4),"-",LEFT(RIGHT('Intragroup liabilities'!U444,7),2),"-",LEFT('Intragroup liabilities'!U444,2)))</f>
        <v>--</v>
      </c>
      <c r="V450" s="10" t="str">
        <f t="shared" si="47"/>
        <v>Secured</v>
      </c>
      <c r="W450" s="10">
        <v>0</v>
      </c>
      <c r="X450" s="10" t="s">
        <v>83</v>
      </c>
      <c r="Y450" s="10" t="str">
        <f t="shared" si="48"/>
        <v>Non-structured/Vanilla</v>
      </c>
      <c r="Z450" s="10"/>
      <c r="AA450" s="10" t="str">
        <f>IF('Intragroup liabilities'!Q444="GF2","Grandfathered T2",IF('Intragroup liabilities'!Q444="CET1","CET1","No"))</f>
        <v>No</v>
      </c>
      <c r="AB450" s="10">
        <f>IF('Intragroup liabilities'!R444="",0,'Intragroup liabilities'!R444)</f>
        <v>0</v>
      </c>
      <c r="AC450"/>
    </row>
    <row r="451" spans="3:29" ht="35.25" thickBot="1" x14ac:dyDescent="0.5">
      <c r="C451" s="17">
        <f t="shared" si="43"/>
        <v>999</v>
      </c>
      <c r="D451" s="18">
        <f t="shared" si="49"/>
        <v>444</v>
      </c>
      <c r="E451" s="10" t="str">
        <f>IF(AND(I451="SANTANDER TOTTA, SGPS, SA",'Intragroup liabilities'!F445="P_22"),"r0531 - o/w (part of) subordinated liabilities recognised as own funds",IF(AND(I451="Totta Seguros - Comp. Seg. Vida, SA.",'Intragroup liabilities'!F445="P_22"),"r0350 - Structured notes",IF(AND(AA451&lt;&gt;"No",'Intragroup liabilities'!F445="P_23"),"r0531 - o/w (part of) subordinated liabilities recognised as own funds",IF(AND(AA451="No",'Intragroup liabilities'!F445="P_23"),"r0120 - Secured liabilities - collateralized part (BRRD art. 44/2/b)",IF('Intragroup liabilities'!F445="C_31","r0511 - o/w capital instruments/share capital",IF('Intragroup liabilities'!F445="C_32","r0511 - o/w capital instruments/share capital",IF('Intragroup liabilities'!F445="C_33","r0512 - o/w instruments ranking pari passu with ordinary shares",IF(OR(ISNUMBER(SEARCH("ATLANTES",I451)),ISNUMBER(SEARCH("AZOR",I451)),ISNUMBER(SEARCH("HIPOTOTTA",I451)))=TRUE,"r0120 - Secured liabilities - collateralized part (BRRD art. 44/2/b)",IF(OR('Intragroup liabilities'!F445="P_27.1",'Intragroup liabilities'!F445="P_27.2",'Intragroup liabilities'!F445="P_24"),"r0390 - Non-financial liabilities",IF('Intragroup liabilities'!F445="P_30.1","r0170 - Employee liabilities (BRRD art. 44/2/g/i)",IF('Intragroup liabilities'!F445="P_30.3","r0390 - Non-financial liabilities",IF('Intragroup liabilities'!F445="C_36","r0511 - o/w capital instruments/share capital",IF(AND('Intragroup liabilities'!F445="P_20",IFERROR(VLOOKUP('Intragroup liabilities'!I445,'Auxiliar 210'!$B$18:$B$20,1,FALSE),0)&lt;&gt;0),"r0210 - Liabilities towards other entities of the resolution group (BRRD art. 44/2/h)",IF(AND('Intragroup liabilities'!F445="P_21",IFERROR(VLOOKUP('Intragroup liabilities'!I445,'Auxiliar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1" s="10" t="s">
        <v>153</v>
      </c>
      <c r="G451" s="10" t="str">
        <f t="shared" si="44"/>
        <v>Rank 20 - Ranking in insolvency (master scale)</v>
      </c>
      <c r="H451" s="10" t="s">
        <v>287</v>
      </c>
      <c r="I451" s="10" t="s">
        <v>74</v>
      </c>
      <c r="J451" s="10" t="s">
        <v>170</v>
      </c>
      <c r="K451" s="10" t="s">
        <v>155</v>
      </c>
      <c r="L451" s="10" t="str">
        <f t="shared" si="45"/>
        <v>Sister</v>
      </c>
      <c r="M451" s="10" t="str">
        <f>IF(OR('Intragroup liabilities'!W445="x",'Intragroup liabilities'!W445="E"),"true","false")</f>
        <v>true</v>
      </c>
      <c r="N451" s="10" t="s">
        <v>470</v>
      </c>
      <c r="O451" s="10" t="s">
        <v>471</v>
      </c>
      <c r="P451" s="11">
        <v>68398.399999999994</v>
      </c>
      <c r="Q451" s="11">
        <f>IF('Intragroup liabilities'!E445="",0,'Intragroup liabilities'!E445)</f>
        <v>73.66</v>
      </c>
      <c r="R451" s="10" t="str">
        <f>+IF('Intragroup liabilities'!C445="EURO","Euro",IF('Intragroup liabilities'!C445="LIBRA INGLESA"," US Dollar",""))</f>
        <v>Euro</v>
      </c>
      <c r="S451" s="10" t="str">
        <f>IF(OR('Intragroup liabilities'!F445="P_20",'Intragroup liabilities'!F445="P_21"),'Intragroup liabilities'!M445,CONCATENATE(RIGHT('Intragroup liabilities'!T445,4),"-",LEFT(RIGHT('Intragroup liabilities'!T445,7),2),"-",LEFT('Intragroup liabilities'!T445,2)))</f>
        <v>--</v>
      </c>
      <c r="T451" s="20" t="str">
        <f t="shared" si="46"/>
        <v/>
      </c>
      <c r="U451" s="20" t="str">
        <f>IF(OR('Intragroup liabilities'!F445="P_20",'Intragroup liabilities'!F445="P_21"),'T 03.01'!T451,CONCATENATE(RIGHT('Intragroup liabilities'!U445,4),"-",LEFT(RIGHT('Intragroup liabilities'!U445,7),2),"-",LEFT('Intragroup liabilities'!U445,2)))</f>
        <v>--</v>
      </c>
      <c r="V451" s="10" t="str">
        <f t="shared" si="47"/>
        <v>Secured</v>
      </c>
      <c r="W451" s="10">
        <v>0</v>
      </c>
      <c r="X451" s="10" t="s">
        <v>83</v>
      </c>
      <c r="Y451" s="10" t="str">
        <f t="shared" si="48"/>
        <v>Non-structured/Vanilla</v>
      </c>
      <c r="Z451" s="10"/>
      <c r="AA451" s="10" t="str">
        <f>IF('Intragroup liabilities'!Q445="GF2","Grandfathered T2",IF('Intragroup liabilities'!Q445="CET1","CET1","No"))</f>
        <v>No</v>
      </c>
      <c r="AB451" s="10">
        <f>IF('Intragroup liabilities'!R445="",0,'Intragroup liabilities'!R445)</f>
        <v>0</v>
      </c>
      <c r="AC451"/>
    </row>
    <row r="452" spans="3:29" ht="35.25" thickBot="1" x14ac:dyDescent="0.5">
      <c r="C452" s="17">
        <f t="shared" si="43"/>
        <v>999</v>
      </c>
      <c r="D452" s="18">
        <f t="shared" si="49"/>
        <v>445</v>
      </c>
      <c r="E452" s="10" t="str">
        <f>IF(AND(I452="SANTANDER TOTTA, SGPS, SA",'Intragroup liabilities'!F446="P_22"),"r0531 - o/w (part of) subordinated liabilities recognised as own funds",IF(AND(I452="Totta Seguros - Comp. Seg. Vida, SA.",'Intragroup liabilities'!F446="P_22"),"r0350 - Structured notes",IF(AND(AA452&lt;&gt;"No",'Intragroup liabilities'!F446="P_23"),"r0531 - o/w (part of) subordinated liabilities recognised as own funds",IF(AND(AA452="No",'Intragroup liabilities'!F446="P_23"),"r0120 - Secured liabilities - collateralized part (BRRD art. 44/2/b)",IF('Intragroup liabilities'!F446="C_31","r0511 - o/w capital instruments/share capital",IF('Intragroup liabilities'!F446="C_32","r0511 - o/w capital instruments/share capital",IF('Intragroup liabilities'!F446="C_33","r0512 - o/w instruments ranking pari passu with ordinary shares",IF(OR(ISNUMBER(SEARCH("ATLANTES",I452)),ISNUMBER(SEARCH("AZOR",I452)),ISNUMBER(SEARCH("HIPOTOTTA",I452)))=TRUE,"r0120 - Secured liabilities - collateralized part (BRRD art. 44/2/b)",IF(OR('Intragroup liabilities'!F446="P_27.1",'Intragroup liabilities'!F446="P_27.2",'Intragroup liabilities'!F446="P_24"),"r0390 - Non-financial liabilities",IF('Intragroup liabilities'!F446="P_30.1","r0170 - Employee liabilities (BRRD art. 44/2/g/i)",IF('Intragroup liabilities'!F446="P_30.3","r0390 - Non-financial liabilities",IF('Intragroup liabilities'!F446="C_36","r0511 - o/w capital instruments/share capital",IF(AND('Intragroup liabilities'!F446="P_20",IFERROR(VLOOKUP('Intragroup liabilities'!I446,'Auxiliar 210'!$B$18:$B$20,1,FALSE),0)&lt;&gt;0),"r0210 - Liabilities towards other entities of the resolution group (BRRD art. 44/2/h)",IF(AND('Intragroup liabilities'!F446="P_21",IFERROR(VLOOKUP('Intragroup liabilities'!I446,'Auxiliar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2" s="10" t="s">
        <v>153</v>
      </c>
      <c r="G452" s="10" t="str">
        <f t="shared" si="44"/>
        <v>Rank 20 - Ranking in insolvency (master scale)</v>
      </c>
      <c r="H452" s="10" t="s">
        <v>293</v>
      </c>
      <c r="I452" s="10" t="s">
        <v>73</v>
      </c>
      <c r="J452" s="10" t="s">
        <v>167</v>
      </c>
      <c r="K452" s="10" t="s">
        <v>155</v>
      </c>
      <c r="L452" s="10" t="str">
        <f t="shared" si="45"/>
        <v>Sister</v>
      </c>
      <c r="M452" s="10" t="str">
        <f>IF(OR('Intragroup liabilities'!W446="x",'Intragroup liabilities'!W446="E"),"true","false")</f>
        <v>true</v>
      </c>
      <c r="N452" s="10" t="s">
        <v>470</v>
      </c>
      <c r="O452" s="10" t="s">
        <v>471</v>
      </c>
      <c r="P452" s="11">
        <v>43290.81</v>
      </c>
      <c r="Q452" s="11">
        <f>IF('Intragroup liabilities'!E446="",0,'Intragroup liabilities'!E446)</f>
        <v>57.83</v>
      </c>
      <c r="R452" s="10" t="str">
        <f>+IF('Intragroup liabilities'!C446="EURO","Euro",IF('Intragroup liabilities'!C446="LIBRA INGLESA"," US Dollar",""))</f>
        <v>Euro</v>
      </c>
      <c r="S452" s="10" t="str">
        <f>IF(OR('Intragroup liabilities'!F446="P_20",'Intragroup liabilities'!F446="P_21"),'Intragroup liabilities'!M446,CONCATENATE(RIGHT('Intragroup liabilities'!T446,4),"-",LEFT(RIGHT('Intragroup liabilities'!T446,7),2),"-",LEFT('Intragroup liabilities'!T446,2)))</f>
        <v>--</v>
      </c>
      <c r="T452" s="20" t="str">
        <f t="shared" si="46"/>
        <v/>
      </c>
      <c r="U452" s="20" t="str">
        <f>IF(OR('Intragroup liabilities'!F446="P_20",'Intragroup liabilities'!F446="P_21"),'T 03.01'!T452,CONCATENATE(RIGHT('Intragroup liabilities'!U446,4),"-",LEFT(RIGHT('Intragroup liabilities'!U446,7),2),"-",LEFT('Intragroup liabilities'!U446,2)))</f>
        <v>--</v>
      </c>
      <c r="V452" s="10" t="str">
        <f t="shared" si="47"/>
        <v>Secured</v>
      </c>
      <c r="W452" s="10">
        <v>0</v>
      </c>
      <c r="X452" s="10" t="s">
        <v>83</v>
      </c>
      <c r="Y452" s="10" t="str">
        <f t="shared" si="48"/>
        <v>Non-structured/Vanilla</v>
      </c>
      <c r="Z452" s="10"/>
      <c r="AA452" s="10" t="str">
        <f>IF('Intragroup liabilities'!Q446="GF2","Grandfathered T2",IF('Intragroup liabilities'!Q446="CET1","CET1","No"))</f>
        <v>No</v>
      </c>
      <c r="AB452" s="10">
        <f>IF('Intragroup liabilities'!R446="",0,'Intragroup liabilities'!R446)</f>
        <v>0</v>
      </c>
      <c r="AC452"/>
    </row>
    <row r="453" spans="3:29" ht="35.25" thickBot="1" x14ac:dyDescent="0.5">
      <c r="C453" s="17">
        <f t="shared" si="43"/>
        <v>999</v>
      </c>
      <c r="D453" s="18">
        <f t="shared" si="49"/>
        <v>446</v>
      </c>
      <c r="E453" s="10" t="str">
        <f>IF(AND(I453="SANTANDER TOTTA, SGPS, SA",'Intragroup liabilities'!F447="P_22"),"r0531 - o/w (part of) subordinated liabilities recognised as own funds",IF(AND(I453="Totta Seguros - Comp. Seg. Vida, SA.",'Intragroup liabilities'!F447="P_22"),"r0350 - Structured notes",IF(AND(AA453&lt;&gt;"No",'Intragroup liabilities'!F447="P_23"),"r0531 - o/w (part of) subordinated liabilities recognised as own funds",IF(AND(AA453="No",'Intragroup liabilities'!F447="P_23"),"r0120 - Secured liabilities - collateralized part (BRRD art. 44/2/b)",IF('Intragroup liabilities'!F447="C_31","r0511 - o/w capital instruments/share capital",IF('Intragroup liabilities'!F447="C_32","r0511 - o/w capital instruments/share capital",IF('Intragroup liabilities'!F447="C_33","r0512 - o/w instruments ranking pari passu with ordinary shares",IF(OR(ISNUMBER(SEARCH("ATLANTES",I453)),ISNUMBER(SEARCH("AZOR",I453)),ISNUMBER(SEARCH("HIPOTOTTA",I453)))=TRUE,"r0120 - Secured liabilities - collateralized part (BRRD art. 44/2/b)",IF(OR('Intragroup liabilities'!F447="P_27.1",'Intragroup liabilities'!F447="P_27.2",'Intragroup liabilities'!F447="P_24"),"r0390 - Non-financial liabilities",IF('Intragroup liabilities'!F447="P_30.1","r0170 - Employee liabilities (BRRD art. 44/2/g/i)",IF('Intragroup liabilities'!F447="P_30.3","r0390 - Non-financial liabilities",IF('Intragroup liabilities'!F447="C_36","r0511 - o/w capital instruments/share capital",IF(AND('Intragroup liabilities'!F447="P_20",IFERROR(VLOOKUP('Intragroup liabilities'!I447,'Auxiliar 210'!$B$18:$B$20,1,FALSE),0)&lt;&gt;0),"r0210 - Liabilities towards other entities of the resolution group (BRRD art. 44/2/h)",IF(AND('Intragroup liabilities'!F447="P_21",IFERROR(VLOOKUP('Intragroup liabilities'!I447,'Auxiliar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3" s="10" t="s">
        <v>153</v>
      </c>
      <c r="G453" s="10" t="str">
        <f t="shared" si="44"/>
        <v>Rank 20 - Ranking in insolvency (master scale)</v>
      </c>
      <c r="H453" s="10" t="s">
        <v>192</v>
      </c>
      <c r="I453" s="10" t="s">
        <v>30</v>
      </c>
      <c r="J453" s="10" t="s">
        <v>164</v>
      </c>
      <c r="K453" s="10" t="s">
        <v>155</v>
      </c>
      <c r="L453" s="10" t="str">
        <f t="shared" si="45"/>
        <v>Sister</v>
      </c>
      <c r="M453" s="10" t="str">
        <f>IF(OR('Intragroup liabilities'!W447="x",'Intragroup liabilities'!W447="E"),"true","false")</f>
        <v>true</v>
      </c>
      <c r="N453" s="10" t="s">
        <v>470</v>
      </c>
      <c r="O453" s="10" t="s">
        <v>471</v>
      </c>
      <c r="P453" s="11">
        <v>732218.74</v>
      </c>
      <c r="Q453" s="11">
        <f>IF('Intragroup liabilities'!E447="",0,'Intragroup liabilities'!E447)</f>
        <v>1295.32</v>
      </c>
      <c r="R453" s="10" t="str">
        <f>+IF('Intragroup liabilities'!C447="EURO","Euro",IF('Intragroup liabilities'!C447="LIBRA INGLESA"," US Dollar",""))</f>
        <v>Euro</v>
      </c>
      <c r="S453" s="10" t="str">
        <f>IF(OR('Intragroup liabilities'!F447="P_20",'Intragroup liabilities'!F447="P_21"),'Intragroup liabilities'!M447,CONCATENATE(RIGHT('Intragroup liabilities'!T447,4),"-",LEFT(RIGHT('Intragroup liabilities'!T447,7),2),"-",LEFT('Intragroup liabilities'!T447,2)))</f>
        <v>--</v>
      </c>
      <c r="T453" s="20" t="str">
        <f t="shared" si="46"/>
        <v/>
      </c>
      <c r="U453" s="20" t="str">
        <f>IF(OR('Intragroup liabilities'!F447="P_20",'Intragroup liabilities'!F447="P_21"),'T 03.01'!T453,CONCATENATE(RIGHT('Intragroup liabilities'!U447,4),"-",LEFT(RIGHT('Intragroup liabilities'!U447,7),2),"-",LEFT('Intragroup liabilities'!U447,2)))</f>
        <v>--</v>
      </c>
      <c r="V453" s="10" t="str">
        <f t="shared" si="47"/>
        <v>Secured</v>
      </c>
      <c r="W453" s="10">
        <v>0</v>
      </c>
      <c r="X453" s="10" t="s">
        <v>83</v>
      </c>
      <c r="Y453" s="10" t="str">
        <f t="shared" si="48"/>
        <v>Non-structured/Vanilla</v>
      </c>
      <c r="Z453" s="10"/>
      <c r="AA453" s="10" t="str">
        <f>IF('Intragroup liabilities'!Q447="GF2","Grandfathered T2",IF('Intragroup liabilities'!Q447="CET1","CET1","No"))</f>
        <v>No</v>
      </c>
      <c r="AB453" s="10">
        <f>IF('Intragroup liabilities'!R447="",0,'Intragroup liabilities'!R447)</f>
        <v>0</v>
      </c>
      <c r="AC453"/>
    </row>
    <row r="454" spans="3:29" ht="35.25" thickBot="1" x14ac:dyDescent="0.5">
      <c r="C454" s="17">
        <f t="shared" si="43"/>
        <v>999</v>
      </c>
      <c r="D454" s="18">
        <f t="shared" si="49"/>
        <v>447</v>
      </c>
      <c r="E454" s="10" t="str">
        <f>IF(AND(I454="SANTANDER TOTTA, SGPS, SA",'Intragroup liabilities'!F448="P_22"),"r0531 - o/w (part of) subordinated liabilities recognised as own funds",IF(AND(I454="Totta Seguros - Comp. Seg. Vida, SA.",'Intragroup liabilities'!F448="P_22"),"r0350 - Structured notes",IF(AND(AA454&lt;&gt;"No",'Intragroup liabilities'!F448="P_23"),"r0531 - o/w (part of) subordinated liabilities recognised as own funds",IF(AND(AA454="No",'Intragroup liabilities'!F448="P_23"),"r0120 - Secured liabilities - collateralized part (BRRD art. 44/2/b)",IF('Intragroup liabilities'!F448="C_31","r0511 - o/w capital instruments/share capital",IF('Intragroup liabilities'!F448="C_32","r0511 - o/w capital instruments/share capital",IF('Intragroup liabilities'!F448="C_33","r0512 - o/w instruments ranking pari passu with ordinary shares",IF(OR(ISNUMBER(SEARCH("ATLANTES",I454)),ISNUMBER(SEARCH("AZOR",I454)),ISNUMBER(SEARCH("HIPOTOTTA",I454)))=TRUE,"r0120 - Secured liabilities - collateralized part (BRRD art. 44/2/b)",IF(OR('Intragroup liabilities'!F448="P_27.1",'Intragroup liabilities'!F448="P_27.2",'Intragroup liabilities'!F448="P_24"),"r0390 - Non-financial liabilities",IF('Intragroup liabilities'!F448="P_30.1","r0170 - Employee liabilities (BRRD art. 44/2/g/i)",IF('Intragroup liabilities'!F448="P_30.3","r0390 - Non-financial liabilities",IF('Intragroup liabilities'!F448="C_36","r0511 - o/w capital instruments/share capital",IF(AND('Intragroup liabilities'!F448="P_20",IFERROR(VLOOKUP('Intragroup liabilities'!I448,'Auxiliar 210'!$B$18:$B$20,1,FALSE),0)&lt;&gt;0),"r0210 - Liabilities towards other entities of the resolution group (BRRD art. 44/2/h)",IF(AND('Intragroup liabilities'!F448="P_21",IFERROR(VLOOKUP('Intragroup liabilities'!I448,'Auxiliar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4" s="10" t="s">
        <v>153</v>
      </c>
      <c r="G454" s="10" t="str">
        <f t="shared" si="44"/>
        <v>Rank 20 - Ranking in insolvency (master scale)</v>
      </c>
      <c r="H454" s="10" t="s">
        <v>1523</v>
      </c>
      <c r="I454" s="10" t="s">
        <v>30</v>
      </c>
      <c r="J454" s="10" t="s">
        <v>164</v>
      </c>
      <c r="K454" s="10" t="s">
        <v>155</v>
      </c>
      <c r="L454" s="10" t="str">
        <f t="shared" si="45"/>
        <v>Sister</v>
      </c>
      <c r="M454" s="10" t="str">
        <f>IF(OR('Intragroup liabilities'!W448="x",'Intragroup liabilities'!W448="E"),"true","false")</f>
        <v>true</v>
      </c>
      <c r="N454" s="10" t="s">
        <v>470</v>
      </c>
      <c r="O454" s="10" t="s">
        <v>471</v>
      </c>
      <c r="P454" s="11">
        <v>0</v>
      </c>
      <c r="Q454" s="11">
        <f>IF('Intragroup liabilities'!E448="",0,'Intragroup liabilities'!E448)</f>
        <v>0.03</v>
      </c>
      <c r="R454" s="10" t="str">
        <f>+IF('Intragroup liabilities'!C448="EURO","Euro",IF('Intragroup liabilities'!C448="LIBRA INGLESA"," US Dollar",""))</f>
        <v>Euro</v>
      </c>
      <c r="S454" s="10" t="str">
        <f>IF(OR('Intragroup liabilities'!F448="P_20",'Intragroup liabilities'!F448="P_21"),'Intragroup liabilities'!M448,CONCATENATE(RIGHT('Intragroup liabilities'!T448,4),"-",LEFT(RIGHT('Intragroup liabilities'!T448,7),2),"-",LEFT('Intragroup liabilities'!T448,2)))</f>
        <v>--</v>
      </c>
      <c r="T454" s="20" t="str">
        <f t="shared" si="46"/>
        <v/>
      </c>
      <c r="U454" s="20" t="str">
        <f>IF(OR('Intragroup liabilities'!F448="P_20",'Intragroup liabilities'!F448="P_21"),'T 03.01'!T454,CONCATENATE(RIGHT('Intragroup liabilities'!U448,4),"-",LEFT(RIGHT('Intragroup liabilities'!U448,7),2),"-",LEFT('Intragroup liabilities'!U448,2)))</f>
        <v>--</v>
      </c>
      <c r="V454" s="10" t="str">
        <f t="shared" si="47"/>
        <v>Secured</v>
      </c>
      <c r="W454" s="10">
        <v>0</v>
      </c>
      <c r="X454" s="10" t="s">
        <v>83</v>
      </c>
      <c r="Y454" s="10" t="str">
        <f t="shared" si="48"/>
        <v>Non-structured/Vanilla</v>
      </c>
      <c r="Z454" s="10"/>
      <c r="AA454" s="10" t="str">
        <f>IF('Intragroup liabilities'!Q448="GF2","Grandfathered T2",IF('Intragroup liabilities'!Q448="CET1","CET1","No"))</f>
        <v>No</v>
      </c>
      <c r="AB454" s="10">
        <f>IF('Intragroup liabilities'!R448="",0,'Intragroup liabilities'!R448)</f>
        <v>0</v>
      </c>
      <c r="AC454"/>
    </row>
    <row r="455" spans="3:29" ht="35.25" thickBot="1" x14ac:dyDescent="0.5">
      <c r="C455" s="17">
        <f t="shared" si="43"/>
        <v>999</v>
      </c>
      <c r="D455" s="18">
        <f t="shared" si="49"/>
        <v>448</v>
      </c>
      <c r="E455" s="10" t="str">
        <f>IF(AND(I455="SANTANDER TOTTA, SGPS, SA",'Intragroup liabilities'!F449="P_22"),"r0531 - o/w (part of) subordinated liabilities recognised as own funds",IF(AND(I455="Totta Seguros - Comp. Seg. Vida, SA.",'Intragroup liabilities'!F449="P_22"),"r0350 - Structured notes",IF(AND(AA455&lt;&gt;"No",'Intragroup liabilities'!F449="P_23"),"r0531 - o/w (part of) subordinated liabilities recognised as own funds",IF(AND(AA455="No",'Intragroup liabilities'!F449="P_23"),"r0120 - Secured liabilities - collateralized part (BRRD art. 44/2/b)",IF('Intragroup liabilities'!F449="C_31","r0511 - o/w capital instruments/share capital",IF('Intragroup liabilities'!F449="C_32","r0511 - o/w capital instruments/share capital",IF('Intragroup liabilities'!F449="C_33","r0512 - o/w instruments ranking pari passu with ordinary shares",IF(OR(ISNUMBER(SEARCH("ATLANTES",I455)),ISNUMBER(SEARCH("AZOR",I455)),ISNUMBER(SEARCH("HIPOTOTTA",I455)))=TRUE,"r0120 - Secured liabilities - collateralized part (BRRD art. 44/2/b)",IF(OR('Intragroup liabilities'!F449="P_27.1",'Intragroup liabilities'!F449="P_27.2",'Intragroup liabilities'!F449="P_24"),"r0390 - Non-financial liabilities",IF('Intragroup liabilities'!F449="P_30.1","r0170 - Employee liabilities (BRRD art. 44/2/g/i)",IF('Intragroup liabilities'!F449="P_30.3","r0390 - Non-financial liabilities",IF('Intragroup liabilities'!F449="C_36","r0511 - o/w capital instruments/share capital",IF(AND('Intragroup liabilities'!F449="P_20",IFERROR(VLOOKUP('Intragroup liabilities'!I449,'Auxiliar 210'!$B$18:$B$20,1,FALSE),0)&lt;&gt;0),"r0210 - Liabilities towards other entities of the resolution group (BRRD art. 44/2/h)",IF(AND('Intragroup liabilities'!F449="P_21",IFERROR(VLOOKUP('Intragroup liabilities'!I449,'Auxiliar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5" s="10" t="s">
        <v>153</v>
      </c>
      <c r="G455" s="10" t="str">
        <f t="shared" si="44"/>
        <v>Rank 20 - Ranking in insolvency (master scale)</v>
      </c>
      <c r="H455" s="10" t="s">
        <v>1563</v>
      </c>
      <c r="I455" s="10" t="s">
        <v>30</v>
      </c>
      <c r="J455" s="10" t="s">
        <v>164</v>
      </c>
      <c r="K455" s="10" t="s">
        <v>155</v>
      </c>
      <c r="L455" s="10" t="str">
        <f t="shared" si="45"/>
        <v>Sister</v>
      </c>
      <c r="M455" s="10" t="str">
        <f>IF(OR('Intragroup liabilities'!W449="x",'Intragroup liabilities'!W449="E"),"true","false")</f>
        <v>true</v>
      </c>
      <c r="N455" s="10" t="s">
        <v>470</v>
      </c>
      <c r="O455" s="10" t="s">
        <v>471</v>
      </c>
      <c r="P455" s="11">
        <v>0</v>
      </c>
      <c r="Q455" s="11">
        <f>IF('Intragroup liabilities'!E449="",0,'Intragroup liabilities'!E449)</f>
        <v>1.75</v>
      </c>
      <c r="R455" s="10" t="str">
        <f>+IF('Intragroup liabilities'!C449="EURO","Euro",IF('Intragroup liabilities'!C449="LIBRA INGLESA"," US Dollar",""))</f>
        <v>Euro</v>
      </c>
      <c r="S455" s="10" t="str">
        <f>IF(OR('Intragroup liabilities'!F449="P_20",'Intragroup liabilities'!F449="P_21"),'Intragroup liabilities'!M449,CONCATENATE(RIGHT('Intragroup liabilities'!T449,4),"-",LEFT(RIGHT('Intragroup liabilities'!T449,7),2),"-",LEFT('Intragroup liabilities'!T449,2)))</f>
        <v>--</v>
      </c>
      <c r="T455" s="20" t="str">
        <f t="shared" si="46"/>
        <v/>
      </c>
      <c r="U455" s="20" t="str">
        <f>IF(OR('Intragroup liabilities'!F449="P_20",'Intragroup liabilities'!F449="P_21"),'T 03.01'!T455,CONCATENATE(RIGHT('Intragroup liabilities'!U449,4),"-",LEFT(RIGHT('Intragroup liabilities'!U449,7),2),"-",LEFT('Intragroup liabilities'!U449,2)))</f>
        <v>--</v>
      </c>
      <c r="V455" s="10" t="str">
        <f t="shared" si="47"/>
        <v>Secured</v>
      </c>
      <c r="W455" s="10">
        <v>0</v>
      </c>
      <c r="X455" s="10" t="s">
        <v>83</v>
      </c>
      <c r="Y455" s="10" t="str">
        <f t="shared" si="48"/>
        <v>Non-structured/Vanilla</v>
      </c>
      <c r="Z455" s="10"/>
      <c r="AA455" s="10" t="str">
        <f>IF('Intragroup liabilities'!Q449="GF2","Grandfathered T2",IF('Intragroup liabilities'!Q449="CET1","CET1","No"))</f>
        <v>No</v>
      </c>
      <c r="AB455" s="10">
        <f>IF('Intragroup liabilities'!R449="",0,'Intragroup liabilities'!R449)</f>
        <v>0</v>
      </c>
      <c r="AC455"/>
    </row>
    <row r="456" spans="3:29" ht="35.25" thickBot="1" x14ac:dyDescent="0.5">
      <c r="C456" s="17">
        <f t="shared" si="43"/>
        <v>999</v>
      </c>
      <c r="D456" s="18">
        <f t="shared" si="49"/>
        <v>449</v>
      </c>
      <c r="E456" s="10" t="str">
        <f>IF(AND(I456="SANTANDER TOTTA, SGPS, SA",'Intragroup liabilities'!F450="P_22"),"r0531 - o/w (part of) subordinated liabilities recognised as own funds",IF(AND(I456="Totta Seguros - Comp. Seg. Vida, SA.",'Intragroup liabilities'!F450="P_22"),"r0350 - Structured notes",IF(AND(AA456&lt;&gt;"No",'Intragroup liabilities'!F450="P_23"),"r0531 - o/w (part of) subordinated liabilities recognised as own funds",IF(AND(AA456="No",'Intragroup liabilities'!F450="P_23"),"r0120 - Secured liabilities - collateralized part (BRRD art. 44/2/b)",IF('Intragroup liabilities'!F450="C_31","r0511 - o/w capital instruments/share capital",IF('Intragroup liabilities'!F450="C_32","r0511 - o/w capital instruments/share capital",IF('Intragroup liabilities'!F450="C_33","r0512 - o/w instruments ranking pari passu with ordinary shares",IF(OR(ISNUMBER(SEARCH("ATLANTES",I456)),ISNUMBER(SEARCH("AZOR",I456)),ISNUMBER(SEARCH("HIPOTOTTA",I456)))=TRUE,"r0120 - Secured liabilities - collateralized part (BRRD art. 44/2/b)",IF(OR('Intragroup liabilities'!F450="P_27.1",'Intragroup liabilities'!F450="P_27.2",'Intragroup liabilities'!F450="P_24"),"r0390 - Non-financial liabilities",IF('Intragroup liabilities'!F450="P_30.1","r0170 - Employee liabilities (BRRD art. 44/2/g/i)",IF('Intragroup liabilities'!F450="P_30.3","r0390 - Non-financial liabilities",IF('Intragroup liabilities'!F450="C_36","r0511 - o/w capital instruments/share capital",IF(AND('Intragroup liabilities'!F450="P_20",IFERROR(VLOOKUP('Intragroup liabilities'!I450,'Auxiliar 210'!$B$18:$B$20,1,FALSE),0)&lt;&gt;0),"r0210 - Liabilities towards other entities of the resolution group (BRRD art. 44/2/h)",IF(AND('Intragroup liabilities'!F450="P_21",IFERROR(VLOOKUP('Intragroup liabilities'!I450,'Auxiliar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6" s="10" t="s">
        <v>153</v>
      </c>
      <c r="G456" s="10" t="str">
        <f t="shared" si="44"/>
        <v>Rank 20 - Ranking in insolvency (master scale)</v>
      </c>
      <c r="H456" s="10" t="s">
        <v>1520</v>
      </c>
      <c r="I456" s="10" t="s">
        <v>73</v>
      </c>
      <c r="J456" s="10" t="s">
        <v>167</v>
      </c>
      <c r="K456" s="10" t="s">
        <v>155</v>
      </c>
      <c r="L456" s="10" t="str">
        <f t="shared" si="45"/>
        <v>Sister</v>
      </c>
      <c r="M456" s="10" t="str">
        <f>IF(OR('Intragroup liabilities'!W450="x",'Intragroup liabilities'!W450="E"),"true","false")</f>
        <v>true</v>
      </c>
      <c r="N456" s="10" t="s">
        <v>470</v>
      </c>
      <c r="O456" s="10" t="s">
        <v>471</v>
      </c>
      <c r="P456" s="11">
        <v>0</v>
      </c>
      <c r="Q456" s="11">
        <f>IF('Intragroup liabilities'!E450="",0,'Intragroup liabilities'!E450)</f>
        <v>0.15</v>
      </c>
      <c r="R456" s="10" t="str">
        <f>+IF('Intragroup liabilities'!C450="EURO","Euro",IF('Intragroup liabilities'!C450="LIBRA INGLESA"," US Dollar",""))</f>
        <v>Euro</v>
      </c>
      <c r="S456" s="10" t="str">
        <f>IF(OR('Intragroup liabilities'!F450="P_20",'Intragroup liabilities'!F450="P_21"),'Intragroup liabilities'!M450,CONCATENATE(RIGHT('Intragroup liabilities'!T450,4),"-",LEFT(RIGHT('Intragroup liabilities'!T450,7),2),"-",LEFT('Intragroup liabilities'!T450,2)))</f>
        <v>--</v>
      </c>
      <c r="T456" s="20" t="str">
        <f t="shared" si="46"/>
        <v/>
      </c>
      <c r="U456" s="20" t="str">
        <f>IF(OR('Intragroup liabilities'!F450="P_20",'Intragroup liabilities'!F450="P_21"),'T 03.01'!T456,CONCATENATE(RIGHT('Intragroup liabilities'!U450,4),"-",LEFT(RIGHT('Intragroup liabilities'!U450,7),2),"-",LEFT('Intragroup liabilities'!U450,2)))</f>
        <v>--</v>
      </c>
      <c r="V456" s="10" t="str">
        <f t="shared" si="47"/>
        <v>Secured</v>
      </c>
      <c r="W456" s="10">
        <v>0</v>
      </c>
      <c r="X456" s="10" t="s">
        <v>83</v>
      </c>
      <c r="Y456" s="10" t="str">
        <f t="shared" si="48"/>
        <v>Non-structured/Vanilla</v>
      </c>
      <c r="Z456" s="10"/>
      <c r="AA456" s="10" t="str">
        <f>IF('Intragroup liabilities'!Q450="GF2","Grandfathered T2",IF('Intragroup liabilities'!Q450="CET1","CET1","No"))</f>
        <v>No</v>
      </c>
      <c r="AB456" s="10">
        <f>IF('Intragroup liabilities'!R450="",0,'Intragroup liabilities'!R450)</f>
        <v>0</v>
      </c>
      <c r="AC456"/>
    </row>
    <row r="457" spans="3:29" ht="35.25" thickBot="1" x14ac:dyDescent="0.5">
      <c r="C457" s="17">
        <f t="shared" ref="C457:C520" si="50">+IF(E457="","",999)</f>
        <v>999</v>
      </c>
      <c r="D457" s="18">
        <f t="shared" si="49"/>
        <v>450</v>
      </c>
      <c r="E457" s="10" t="str">
        <f>IF(AND(I457="SANTANDER TOTTA, SGPS, SA",'Intragroup liabilities'!F451="P_22"),"r0531 - o/w (part of) subordinated liabilities recognised as own funds",IF(AND(I457="Totta Seguros - Comp. Seg. Vida, SA.",'Intragroup liabilities'!F451="P_22"),"r0350 - Structured notes",IF(AND(AA457&lt;&gt;"No",'Intragroup liabilities'!F451="P_23"),"r0531 - o/w (part of) subordinated liabilities recognised as own funds",IF(AND(AA457="No",'Intragroup liabilities'!F451="P_23"),"r0120 - Secured liabilities - collateralized part (BRRD art. 44/2/b)",IF('Intragroup liabilities'!F451="C_31","r0511 - o/w capital instruments/share capital",IF('Intragroup liabilities'!F451="C_32","r0511 - o/w capital instruments/share capital",IF('Intragroup liabilities'!F451="C_33","r0512 - o/w instruments ranking pari passu with ordinary shares",IF(OR(ISNUMBER(SEARCH("ATLANTES",I457)),ISNUMBER(SEARCH("AZOR",I457)),ISNUMBER(SEARCH("HIPOTOTTA",I457)))=TRUE,"r0120 - Secured liabilities - collateralized part (BRRD art. 44/2/b)",IF(OR('Intragroup liabilities'!F451="P_27.1",'Intragroup liabilities'!F451="P_27.2",'Intragroup liabilities'!F451="P_24"),"r0390 - Non-financial liabilities",IF('Intragroup liabilities'!F451="P_30.1","r0170 - Employee liabilities (BRRD art. 44/2/g/i)",IF('Intragroup liabilities'!F451="P_30.3","r0390 - Non-financial liabilities",IF('Intragroup liabilities'!F451="C_36","r0511 - o/w capital instruments/share capital",IF(AND('Intragroup liabilities'!F451="P_20",IFERROR(VLOOKUP('Intragroup liabilities'!I451,'Auxiliar 210'!$B$18:$B$20,1,FALSE),0)&lt;&gt;0),"r0210 - Liabilities towards other entities of the resolution group (BRRD art. 44/2/h)",IF(AND('Intragroup liabilities'!F451="P_21",IFERROR(VLOOKUP('Intragroup liabilities'!I451,'Auxiliar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7" s="10" t="s">
        <v>153</v>
      </c>
      <c r="G457" s="10" t="str">
        <f t="shared" ref="G457:G520" si="51">IF(E457="r0110 - Covered deposits (BRRD art. 44/2/a)","Rank 14 - Ranking in insolvency (master scale)",IF(E457="r0120 - Secured liabilities - collateralized part (BRRD art. 44/2/b)","Rank 20 - Ranking in insolvency (master scale)",IF(E457="r0320 - Deposits, not covered and not preferential","Rank 12 - Ranking in insolvency (master scale)",IF(E457="r0370 - Subordinated liabilities (not recognised as own funds)","Rank 4 - Ranking in insolvency (master scale)",IF(OR(E457="r0511 - o/w capital instruments/share capital",E457="r0512 - o/w instruments ranking pari passu with ordinary shares"),"Rank 1 - Ranking in insolvency (master scale)",IF(E457="r0531 - o/w (part of) subordinated liabilities recognised as own funds","Rank 3 - Ranking in insolvency (master scale)",IF(E457="r0350 - Structured notes","Rank 9 - Ranking in insolvency (master scale)",IF(E457="r0390 - Non-financial liabilities","Rank 9 - Ranking in insolvency (master scale)",""))))))))</f>
        <v>Rank 20 - Ranking in insolvency (master scale)</v>
      </c>
      <c r="H457" s="10" t="s">
        <v>261</v>
      </c>
      <c r="I457" s="10" t="s">
        <v>73</v>
      </c>
      <c r="J457" s="10" t="s">
        <v>167</v>
      </c>
      <c r="K457" s="10" t="s">
        <v>155</v>
      </c>
      <c r="L457" s="10" t="str">
        <f t="shared" ref="L457:L520" si="52">IF(OR(I457="SANTANDER TOTTA, SGPS, SA",I457="BANCO SANTANDER TOTTA SA"),"Parent","Sister")</f>
        <v>Sister</v>
      </c>
      <c r="M457" s="10" t="str">
        <f>IF(OR('Intragroup liabilities'!W451="x",'Intragroup liabilities'!W451="E"),"true","false")</f>
        <v>true</v>
      </c>
      <c r="N457" s="10" t="s">
        <v>470</v>
      </c>
      <c r="O457" s="10" t="s">
        <v>471</v>
      </c>
      <c r="P457" s="11">
        <v>10936.83</v>
      </c>
      <c r="Q457" s="11">
        <f>IF('Intragroup liabilities'!E451="",0,'Intragroup liabilities'!E451)</f>
        <v>4.46</v>
      </c>
      <c r="R457" s="10" t="str">
        <f>+IF('Intragroup liabilities'!C451="EURO","Euro",IF('Intragroup liabilities'!C451="LIBRA INGLESA"," US Dollar",""))</f>
        <v>Euro</v>
      </c>
      <c r="S457" s="10" t="str">
        <f>IF(OR('Intragroup liabilities'!F451="P_20",'Intragroup liabilities'!F451="P_21"),'Intragroup liabilities'!M451,CONCATENATE(RIGHT('Intragroup liabilities'!T451,4),"-",LEFT(RIGHT('Intragroup liabilities'!T451,7),2),"-",LEFT('Intragroup liabilities'!T451,2)))</f>
        <v>--</v>
      </c>
      <c r="T457" s="20" t="str">
        <f t="shared" ref="T457:T520" si="53">IFERROR(IF(OR(E457="r0110 - Covered deposits (BRRD art. 44/2/a)",E457="r0120 - Secured liabilities - collateralized part (BRRD art. 44/2/b)",E457="r0320 - Deposits, not covered and not preferential"),WORKDAY(S457,1,"1/1/2021"),S457),"")</f>
        <v/>
      </c>
      <c r="U457" s="20" t="str">
        <f>IF(OR('Intragroup liabilities'!F451="P_20",'Intragroup liabilities'!F451="P_21"),'T 03.01'!T457,CONCATENATE(RIGHT('Intragroup liabilities'!U451,4),"-",LEFT(RIGHT('Intragroup liabilities'!U451,7),2),"-",LEFT('Intragroup liabilities'!U451,2)))</f>
        <v>--</v>
      </c>
      <c r="V457" s="10" t="str">
        <f t="shared" ref="V457:V520" si="54">IF(E457="r0120 - Secured liabilities - collateralized part (BRRD art. 44/2/b)","Secured","Unsecured")</f>
        <v>Secured</v>
      </c>
      <c r="W457" s="10">
        <v>0</v>
      </c>
      <c r="X457" s="10" t="s">
        <v>83</v>
      </c>
      <c r="Y457" s="10" t="str">
        <f t="shared" ref="Y457:Y520" si="55">IFERROR(IF(OR(E457="r0110 - Covered deposits (BRRD art. 44/2/a)",E457="r0120 - Secured liabilities - collateralized part (BRRD art. 44/2/b)",E457="r0320 - Deposits, not covered and not preferential"),"Non-structured/Vanilla","Structured"),"")</f>
        <v>Non-structured/Vanilla</v>
      </c>
      <c r="Z457" s="10"/>
      <c r="AA457" s="10" t="str">
        <f>IF('Intragroup liabilities'!Q451="GF2","Grandfathered T2",IF('Intragroup liabilities'!Q451="CET1","CET1","No"))</f>
        <v>No</v>
      </c>
      <c r="AB457" s="10">
        <f>IF('Intragroup liabilities'!R451="",0,'Intragroup liabilities'!R451)</f>
        <v>0</v>
      </c>
      <c r="AC457"/>
    </row>
    <row r="458" spans="3:29" ht="35.25" thickBot="1" x14ac:dyDescent="0.5">
      <c r="C458" s="17">
        <f t="shared" si="50"/>
        <v>999</v>
      </c>
      <c r="D458" s="18">
        <f t="shared" ref="D458:D521" si="56">IF(E458="","",D457+1)</f>
        <v>451</v>
      </c>
      <c r="E458" s="10" t="str">
        <f>IF(AND(I458="SANTANDER TOTTA, SGPS, SA",'Intragroup liabilities'!F452="P_22"),"r0531 - o/w (part of) subordinated liabilities recognised as own funds",IF(AND(I458="Totta Seguros - Comp. Seg. Vida, SA.",'Intragroup liabilities'!F452="P_22"),"r0350 - Structured notes",IF(AND(AA458&lt;&gt;"No",'Intragroup liabilities'!F452="P_23"),"r0531 - o/w (part of) subordinated liabilities recognised as own funds",IF(AND(AA458="No",'Intragroup liabilities'!F452="P_23"),"r0120 - Secured liabilities - collateralized part (BRRD art. 44/2/b)",IF('Intragroup liabilities'!F452="C_31","r0511 - o/w capital instruments/share capital",IF('Intragroup liabilities'!F452="C_32","r0511 - o/w capital instruments/share capital",IF('Intragroup liabilities'!F452="C_33","r0512 - o/w instruments ranking pari passu with ordinary shares",IF(OR(ISNUMBER(SEARCH("ATLANTES",I458)),ISNUMBER(SEARCH("AZOR",I458)),ISNUMBER(SEARCH("HIPOTOTTA",I458)))=TRUE,"r0120 - Secured liabilities - collateralized part (BRRD art. 44/2/b)",IF(OR('Intragroup liabilities'!F452="P_27.1",'Intragroup liabilities'!F452="P_27.2",'Intragroup liabilities'!F452="P_24"),"r0390 - Non-financial liabilities",IF('Intragroup liabilities'!F452="P_30.1","r0170 - Employee liabilities (BRRD art. 44/2/g/i)",IF('Intragroup liabilities'!F452="P_30.3","r0390 - Non-financial liabilities",IF('Intragroup liabilities'!F452="C_36","r0511 - o/w capital instruments/share capital",IF(AND('Intragroup liabilities'!F452="P_20",IFERROR(VLOOKUP('Intragroup liabilities'!I452,'Auxiliar 210'!$B$18:$B$20,1,FALSE),0)&lt;&gt;0),"r0210 - Liabilities towards other entities of the resolution group (BRRD art. 44/2/h)",IF(AND('Intragroup liabilities'!F452="P_21",IFERROR(VLOOKUP('Intragroup liabilities'!I452,'Auxiliar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8" s="10" t="s">
        <v>153</v>
      </c>
      <c r="G458" s="10" t="str">
        <f t="shared" si="51"/>
        <v>Rank 20 - Ranking in insolvency (master scale)</v>
      </c>
      <c r="H458" s="10" t="s">
        <v>433</v>
      </c>
      <c r="I458" s="10" t="s">
        <v>30</v>
      </c>
      <c r="J458" s="10" t="s">
        <v>164</v>
      </c>
      <c r="K458" s="10" t="s">
        <v>155</v>
      </c>
      <c r="L458" s="10" t="str">
        <f t="shared" si="52"/>
        <v>Sister</v>
      </c>
      <c r="M458" s="10" t="str">
        <f>IF(OR('Intragroup liabilities'!W452="x",'Intragroup liabilities'!W452="E"),"true","false")</f>
        <v>true</v>
      </c>
      <c r="N458" s="10" t="s">
        <v>470</v>
      </c>
      <c r="O458" s="10" t="s">
        <v>471</v>
      </c>
      <c r="P458" s="11">
        <v>297373.44</v>
      </c>
      <c r="Q458" s="11">
        <f>IF('Intragroup liabilities'!E452="",0,'Intragroup liabilities'!E452)</f>
        <v>333.86</v>
      </c>
      <c r="R458" s="10" t="str">
        <f>+IF('Intragroup liabilities'!C452="EURO","Euro",IF('Intragroup liabilities'!C452="LIBRA INGLESA"," US Dollar",""))</f>
        <v>Euro</v>
      </c>
      <c r="S458" s="10" t="str">
        <f>IF(OR('Intragroup liabilities'!F452="P_20",'Intragroup liabilities'!F452="P_21"),'Intragroup liabilities'!M452,CONCATENATE(RIGHT('Intragroup liabilities'!T452,4),"-",LEFT(RIGHT('Intragroup liabilities'!T452,7),2),"-",LEFT('Intragroup liabilities'!T452,2)))</f>
        <v>--</v>
      </c>
      <c r="T458" s="20" t="str">
        <f t="shared" si="53"/>
        <v/>
      </c>
      <c r="U458" s="20" t="str">
        <f>IF(OR('Intragroup liabilities'!F452="P_20",'Intragroup liabilities'!F452="P_21"),'T 03.01'!T458,CONCATENATE(RIGHT('Intragroup liabilities'!U452,4),"-",LEFT(RIGHT('Intragroup liabilities'!U452,7),2),"-",LEFT('Intragroup liabilities'!U452,2)))</f>
        <v>--</v>
      </c>
      <c r="V458" s="10" t="str">
        <f t="shared" si="54"/>
        <v>Secured</v>
      </c>
      <c r="W458" s="10">
        <v>0</v>
      </c>
      <c r="X458" s="10" t="s">
        <v>83</v>
      </c>
      <c r="Y458" s="10" t="str">
        <f t="shared" si="55"/>
        <v>Non-structured/Vanilla</v>
      </c>
      <c r="Z458" s="10"/>
      <c r="AA458" s="10" t="str">
        <f>IF('Intragroup liabilities'!Q452="GF2","Grandfathered T2",IF('Intragroup liabilities'!Q452="CET1","CET1","No"))</f>
        <v>No</v>
      </c>
      <c r="AB458" s="10">
        <f>IF('Intragroup liabilities'!R452="",0,'Intragroup liabilities'!R452)</f>
        <v>0</v>
      </c>
      <c r="AC458"/>
    </row>
    <row r="459" spans="3:29" ht="35.25" thickBot="1" x14ac:dyDescent="0.5">
      <c r="C459" s="17">
        <f t="shared" si="50"/>
        <v>999</v>
      </c>
      <c r="D459" s="18">
        <f t="shared" si="56"/>
        <v>452</v>
      </c>
      <c r="E459" s="10" t="str">
        <f>IF(AND(I459="SANTANDER TOTTA, SGPS, SA",'Intragroup liabilities'!F453="P_22"),"r0531 - o/w (part of) subordinated liabilities recognised as own funds",IF(AND(I459="Totta Seguros - Comp. Seg. Vida, SA.",'Intragroup liabilities'!F453="P_22"),"r0350 - Structured notes",IF(AND(AA459&lt;&gt;"No",'Intragroup liabilities'!F453="P_23"),"r0531 - o/w (part of) subordinated liabilities recognised as own funds",IF(AND(AA459="No",'Intragroup liabilities'!F453="P_23"),"r0120 - Secured liabilities - collateralized part (BRRD art. 44/2/b)",IF('Intragroup liabilities'!F453="C_31","r0511 - o/w capital instruments/share capital",IF('Intragroup liabilities'!F453="C_32","r0511 - o/w capital instruments/share capital",IF('Intragroup liabilities'!F453="C_33","r0512 - o/w instruments ranking pari passu with ordinary shares",IF(OR(ISNUMBER(SEARCH("ATLANTES",I459)),ISNUMBER(SEARCH("AZOR",I459)),ISNUMBER(SEARCH("HIPOTOTTA",I459)))=TRUE,"r0120 - Secured liabilities - collateralized part (BRRD art. 44/2/b)",IF(OR('Intragroup liabilities'!F453="P_27.1",'Intragroup liabilities'!F453="P_27.2",'Intragroup liabilities'!F453="P_24"),"r0390 - Non-financial liabilities",IF('Intragroup liabilities'!F453="P_30.1","r0170 - Employee liabilities (BRRD art. 44/2/g/i)",IF('Intragroup liabilities'!F453="P_30.3","r0390 - Non-financial liabilities",IF('Intragroup liabilities'!F453="C_36","r0511 - o/w capital instruments/share capital",IF(AND('Intragroup liabilities'!F453="P_20",IFERROR(VLOOKUP('Intragroup liabilities'!I453,'Auxiliar 210'!$B$18:$B$20,1,FALSE),0)&lt;&gt;0),"r0210 - Liabilities towards other entities of the resolution group (BRRD art. 44/2/h)",IF(AND('Intragroup liabilities'!F453="P_21",IFERROR(VLOOKUP('Intragroup liabilities'!I453,'Auxiliar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59" s="10" t="s">
        <v>153</v>
      </c>
      <c r="G459" s="10" t="str">
        <f t="shared" si="51"/>
        <v>Rank 20 - Ranking in insolvency (master scale)</v>
      </c>
      <c r="H459" s="10" t="s">
        <v>233</v>
      </c>
      <c r="I459" s="10" t="s">
        <v>74</v>
      </c>
      <c r="J459" s="10" t="s">
        <v>170</v>
      </c>
      <c r="K459" s="10" t="s">
        <v>155</v>
      </c>
      <c r="L459" s="10" t="str">
        <f t="shared" si="52"/>
        <v>Sister</v>
      </c>
      <c r="M459" s="10" t="str">
        <f>IF(OR('Intragroup liabilities'!W453="x",'Intragroup liabilities'!W453="E"),"true","false")</f>
        <v>true</v>
      </c>
      <c r="N459" s="10" t="s">
        <v>470</v>
      </c>
      <c r="O459" s="10" t="s">
        <v>471</v>
      </c>
      <c r="P459" s="11">
        <v>23158.66</v>
      </c>
      <c r="Q459" s="11">
        <f>IF('Intragroup liabilities'!E453="",0,'Intragroup liabilities'!E453)</f>
        <v>27.04</v>
      </c>
      <c r="R459" s="10" t="str">
        <f>+IF('Intragroup liabilities'!C453="EURO","Euro",IF('Intragroup liabilities'!C453="LIBRA INGLESA"," US Dollar",""))</f>
        <v>Euro</v>
      </c>
      <c r="S459" s="10" t="str">
        <f>IF(OR('Intragroup liabilities'!F453="P_20",'Intragroup liabilities'!F453="P_21"),'Intragroup liabilities'!M453,CONCATENATE(RIGHT('Intragroup liabilities'!T453,4),"-",LEFT(RIGHT('Intragroup liabilities'!T453,7),2),"-",LEFT('Intragroup liabilities'!T453,2)))</f>
        <v>--</v>
      </c>
      <c r="T459" s="20" t="str">
        <f t="shared" si="53"/>
        <v/>
      </c>
      <c r="U459" s="20" t="str">
        <f>IF(OR('Intragroup liabilities'!F453="P_20",'Intragroup liabilities'!F453="P_21"),'T 03.01'!T459,CONCATENATE(RIGHT('Intragroup liabilities'!U453,4),"-",LEFT(RIGHT('Intragroup liabilities'!U453,7),2),"-",LEFT('Intragroup liabilities'!U453,2)))</f>
        <v>--</v>
      </c>
      <c r="V459" s="10" t="str">
        <f t="shared" si="54"/>
        <v>Secured</v>
      </c>
      <c r="W459" s="10">
        <v>0</v>
      </c>
      <c r="X459" s="10" t="s">
        <v>83</v>
      </c>
      <c r="Y459" s="10" t="str">
        <f t="shared" si="55"/>
        <v>Non-structured/Vanilla</v>
      </c>
      <c r="Z459" s="10"/>
      <c r="AA459" s="10" t="str">
        <f>IF('Intragroup liabilities'!Q453="GF2","Grandfathered T2",IF('Intragroup liabilities'!Q453="CET1","CET1","No"))</f>
        <v>No</v>
      </c>
      <c r="AB459" s="10">
        <f>IF('Intragroup liabilities'!R453="",0,'Intragroup liabilities'!R453)</f>
        <v>0</v>
      </c>
      <c r="AC459"/>
    </row>
    <row r="460" spans="3:29" ht="35.25" thickBot="1" x14ac:dyDescent="0.5">
      <c r="C460" s="17">
        <f t="shared" si="50"/>
        <v>999</v>
      </c>
      <c r="D460" s="18">
        <f t="shared" si="56"/>
        <v>453</v>
      </c>
      <c r="E460" s="10" t="str">
        <f>IF(AND(I460="SANTANDER TOTTA, SGPS, SA",'Intragroup liabilities'!F454="P_22"),"r0531 - o/w (part of) subordinated liabilities recognised as own funds",IF(AND(I460="Totta Seguros - Comp. Seg. Vida, SA.",'Intragroup liabilities'!F454="P_22"),"r0350 - Structured notes",IF(AND(AA460&lt;&gt;"No",'Intragroup liabilities'!F454="P_23"),"r0531 - o/w (part of) subordinated liabilities recognised as own funds",IF(AND(AA460="No",'Intragroup liabilities'!F454="P_23"),"r0120 - Secured liabilities - collateralized part (BRRD art. 44/2/b)",IF('Intragroup liabilities'!F454="C_31","r0511 - o/w capital instruments/share capital",IF('Intragroup liabilities'!F454="C_32","r0511 - o/w capital instruments/share capital",IF('Intragroup liabilities'!F454="C_33","r0512 - o/w instruments ranking pari passu with ordinary shares",IF(OR(ISNUMBER(SEARCH("ATLANTES",I460)),ISNUMBER(SEARCH("AZOR",I460)),ISNUMBER(SEARCH("HIPOTOTTA",I460)))=TRUE,"r0120 - Secured liabilities - collateralized part (BRRD art. 44/2/b)",IF(OR('Intragroup liabilities'!F454="P_27.1",'Intragroup liabilities'!F454="P_27.2",'Intragroup liabilities'!F454="P_24"),"r0390 - Non-financial liabilities",IF('Intragroup liabilities'!F454="P_30.1","r0170 - Employee liabilities (BRRD art. 44/2/g/i)",IF('Intragroup liabilities'!F454="P_30.3","r0390 - Non-financial liabilities",IF('Intragroup liabilities'!F454="C_36","r0511 - o/w capital instruments/share capital",IF(AND('Intragroup liabilities'!F454="P_20",IFERROR(VLOOKUP('Intragroup liabilities'!I454,'Auxiliar 210'!$B$18:$B$20,1,FALSE),0)&lt;&gt;0),"r0210 - Liabilities towards other entities of the resolution group (BRRD art. 44/2/h)",IF(AND('Intragroup liabilities'!F454="P_21",IFERROR(VLOOKUP('Intragroup liabilities'!I454,'Auxiliar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0" s="10" t="s">
        <v>153</v>
      </c>
      <c r="G460" s="10" t="str">
        <f t="shared" si="51"/>
        <v>Rank 20 - Ranking in insolvency (master scale)</v>
      </c>
      <c r="H460" s="10" t="s">
        <v>286</v>
      </c>
      <c r="I460" s="10" t="s">
        <v>30</v>
      </c>
      <c r="J460" s="10" t="s">
        <v>164</v>
      </c>
      <c r="K460" s="10" t="s">
        <v>155</v>
      </c>
      <c r="L460" s="10" t="str">
        <f t="shared" si="52"/>
        <v>Sister</v>
      </c>
      <c r="M460" s="10" t="str">
        <f>IF(OR('Intragroup liabilities'!W454="x",'Intragroup liabilities'!W454="E"),"true","false")</f>
        <v>true</v>
      </c>
      <c r="N460" s="10" t="s">
        <v>470</v>
      </c>
      <c r="O460" s="10" t="s">
        <v>471</v>
      </c>
      <c r="P460" s="11">
        <v>477199.28</v>
      </c>
      <c r="Q460" s="11">
        <f>IF('Intragroup liabilities'!E454="",0,'Intragroup liabilities'!E454)</f>
        <v>583.65</v>
      </c>
      <c r="R460" s="10" t="str">
        <f>+IF('Intragroup liabilities'!C454="EURO","Euro",IF('Intragroup liabilities'!C454="LIBRA INGLESA"," US Dollar",""))</f>
        <v>Euro</v>
      </c>
      <c r="S460" s="10" t="str">
        <f>IF(OR('Intragroup liabilities'!F454="P_20",'Intragroup liabilities'!F454="P_21"),'Intragroup liabilities'!M454,CONCATENATE(RIGHT('Intragroup liabilities'!T454,4),"-",LEFT(RIGHT('Intragroup liabilities'!T454,7),2),"-",LEFT('Intragroup liabilities'!T454,2)))</f>
        <v>--</v>
      </c>
      <c r="T460" s="20" t="str">
        <f t="shared" si="53"/>
        <v/>
      </c>
      <c r="U460" s="20" t="str">
        <f>IF(OR('Intragroup liabilities'!F454="P_20",'Intragroup liabilities'!F454="P_21"),'T 03.01'!T460,CONCATENATE(RIGHT('Intragroup liabilities'!U454,4),"-",LEFT(RIGHT('Intragroup liabilities'!U454,7),2),"-",LEFT('Intragroup liabilities'!U454,2)))</f>
        <v>--</v>
      </c>
      <c r="V460" s="10" t="str">
        <f t="shared" si="54"/>
        <v>Secured</v>
      </c>
      <c r="W460" s="10">
        <v>0</v>
      </c>
      <c r="X460" s="10" t="s">
        <v>83</v>
      </c>
      <c r="Y460" s="10" t="str">
        <f t="shared" si="55"/>
        <v>Non-structured/Vanilla</v>
      </c>
      <c r="Z460" s="10"/>
      <c r="AA460" s="10" t="str">
        <f>IF('Intragroup liabilities'!Q454="GF2","Grandfathered T2",IF('Intragroup liabilities'!Q454="CET1","CET1","No"))</f>
        <v>No</v>
      </c>
      <c r="AB460" s="10">
        <f>IF('Intragroup liabilities'!R454="",0,'Intragroup liabilities'!R454)</f>
        <v>0</v>
      </c>
      <c r="AC460"/>
    </row>
    <row r="461" spans="3:29" ht="35.25" thickBot="1" x14ac:dyDescent="0.5">
      <c r="C461" s="17">
        <f t="shared" si="50"/>
        <v>999</v>
      </c>
      <c r="D461" s="18">
        <f t="shared" si="56"/>
        <v>454</v>
      </c>
      <c r="E461" s="10" t="str">
        <f>IF(AND(I461="SANTANDER TOTTA, SGPS, SA",'Intragroup liabilities'!F455="P_22"),"r0531 - o/w (part of) subordinated liabilities recognised as own funds",IF(AND(I461="Totta Seguros - Comp. Seg. Vida, SA.",'Intragroup liabilities'!F455="P_22"),"r0350 - Structured notes",IF(AND(AA461&lt;&gt;"No",'Intragroup liabilities'!F455="P_23"),"r0531 - o/w (part of) subordinated liabilities recognised as own funds",IF(AND(AA461="No",'Intragroup liabilities'!F455="P_23"),"r0120 - Secured liabilities - collateralized part (BRRD art. 44/2/b)",IF('Intragroup liabilities'!F455="C_31","r0511 - o/w capital instruments/share capital",IF('Intragroup liabilities'!F455="C_32","r0511 - o/w capital instruments/share capital",IF('Intragroup liabilities'!F455="C_33","r0512 - o/w instruments ranking pari passu with ordinary shares",IF(OR(ISNUMBER(SEARCH("ATLANTES",I461)),ISNUMBER(SEARCH("AZOR",I461)),ISNUMBER(SEARCH("HIPOTOTTA",I461)))=TRUE,"r0120 - Secured liabilities - collateralized part (BRRD art. 44/2/b)",IF(OR('Intragroup liabilities'!F455="P_27.1",'Intragroup liabilities'!F455="P_27.2",'Intragroup liabilities'!F455="P_24"),"r0390 - Non-financial liabilities",IF('Intragroup liabilities'!F455="P_30.1","r0170 - Employee liabilities (BRRD art. 44/2/g/i)",IF('Intragroup liabilities'!F455="P_30.3","r0390 - Non-financial liabilities",IF('Intragroup liabilities'!F455="C_36","r0511 - o/w capital instruments/share capital",IF(AND('Intragroup liabilities'!F455="P_20",IFERROR(VLOOKUP('Intragroup liabilities'!I455,'Auxiliar 210'!$B$18:$B$20,1,FALSE),0)&lt;&gt;0),"r0210 - Liabilities towards other entities of the resolution group (BRRD art. 44/2/h)",IF(AND('Intragroup liabilities'!F455="P_21",IFERROR(VLOOKUP('Intragroup liabilities'!I455,'Auxiliar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1" s="10" t="s">
        <v>153</v>
      </c>
      <c r="G461" s="10" t="str">
        <f t="shared" si="51"/>
        <v>Rank 20 - Ranking in insolvency (master scale)</v>
      </c>
      <c r="H461" s="10" t="s">
        <v>240</v>
      </c>
      <c r="I461" s="10" t="s">
        <v>30</v>
      </c>
      <c r="J461" s="10" t="s">
        <v>164</v>
      </c>
      <c r="K461" s="10" t="s">
        <v>155</v>
      </c>
      <c r="L461" s="10" t="str">
        <f t="shared" si="52"/>
        <v>Sister</v>
      </c>
      <c r="M461" s="10" t="str">
        <f>IF(OR('Intragroup liabilities'!W455="x",'Intragroup liabilities'!W455="E"),"true","false")</f>
        <v>true</v>
      </c>
      <c r="N461" s="10" t="s">
        <v>470</v>
      </c>
      <c r="O461" s="10" t="s">
        <v>471</v>
      </c>
      <c r="P461" s="11">
        <v>979808.93</v>
      </c>
      <c r="Q461" s="11">
        <f>IF('Intragroup liabilities'!E455="",0,'Intragroup liabilities'!E455)</f>
        <v>1717.32</v>
      </c>
      <c r="R461" s="10" t="str">
        <f>+IF('Intragroup liabilities'!C455="EURO","Euro",IF('Intragroup liabilities'!C455="LIBRA INGLESA"," US Dollar",""))</f>
        <v>Euro</v>
      </c>
      <c r="S461" s="10" t="str">
        <f>IF(OR('Intragroup liabilities'!F455="P_20",'Intragroup liabilities'!F455="P_21"),'Intragroup liabilities'!M455,CONCATENATE(RIGHT('Intragroup liabilities'!T455,4),"-",LEFT(RIGHT('Intragroup liabilities'!T455,7),2),"-",LEFT('Intragroup liabilities'!T455,2)))</f>
        <v>--</v>
      </c>
      <c r="T461" s="20" t="str">
        <f t="shared" si="53"/>
        <v/>
      </c>
      <c r="U461" s="20" t="str">
        <f>IF(OR('Intragroup liabilities'!F455="P_20",'Intragroup liabilities'!F455="P_21"),'T 03.01'!T461,CONCATENATE(RIGHT('Intragroup liabilities'!U455,4),"-",LEFT(RIGHT('Intragroup liabilities'!U455,7),2),"-",LEFT('Intragroup liabilities'!U455,2)))</f>
        <v>--</v>
      </c>
      <c r="V461" s="10" t="str">
        <f t="shared" si="54"/>
        <v>Secured</v>
      </c>
      <c r="W461" s="10">
        <v>0</v>
      </c>
      <c r="X461" s="10" t="s">
        <v>83</v>
      </c>
      <c r="Y461" s="10" t="str">
        <f t="shared" si="55"/>
        <v>Non-structured/Vanilla</v>
      </c>
      <c r="Z461" s="10"/>
      <c r="AA461" s="10" t="str">
        <f>IF('Intragroup liabilities'!Q455="GF2","Grandfathered T2",IF('Intragroup liabilities'!Q455="CET1","CET1","No"))</f>
        <v>No</v>
      </c>
      <c r="AB461" s="10">
        <f>IF('Intragroup liabilities'!R455="",0,'Intragroup liabilities'!R455)</f>
        <v>0</v>
      </c>
      <c r="AC461"/>
    </row>
    <row r="462" spans="3:29" ht="35.25" thickBot="1" x14ac:dyDescent="0.5">
      <c r="C462" s="17">
        <f t="shared" si="50"/>
        <v>999</v>
      </c>
      <c r="D462" s="18">
        <f t="shared" si="56"/>
        <v>455</v>
      </c>
      <c r="E462" s="10" t="str">
        <f>IF(AND(I462="SANTANDER TOTTA, SGPS, SA",'Intragroup liabilities'!F456="P_22"),"r0531 - o/w (part of) subordinated liabilities recognised as own funds",IF(AND(I462="Totta Seguros - Comp. Seg. Vida, SA.",'Intragroup liabilities'!F456="P_22"),"r0350 - Structured notes",IF(AND(AA462&lt;&gt;"No",'Intragroup liabilities'!F456="P_23"),"r0531 - o/w (part of) subordinated liabilities recognised as own funds",IF(AND(AA462="No",'Intragroup liabilities'!F456="P_23"),"r0120 - Secured liabilities - collateralized part (BRRD art. 44/2/b)",IF('Intragroup liabilities'!F456="C_31","r0511 - o/w capital instruments/share capital",IF('Intragroup liabilities'!F456="C_32","r0511 - o/w capital instruments/share capital",IF('Intragroup liabilities'!F456="C_33","r0512 - o/w instruments ranking pari passu with ordinary shares",IF(OR(ISNUMBER(SEARCH("ATLANTES",I462)),ISNUMBER(SEARCH("AZOR",I462)),ISNUMBER(SEARCH("HIPOTOTTA",I462)))=TRUE,"r0120 - Secured liabilities - collateralized part (BRRD art. 44/2/b)",IF(OR('Intragroup liabilities'!F456="P_27.1",'Intragroup liabilities'!F456="P_27.2",'Intragroup liabilities'!F456="P_24"),"r0390 - Non-financial liabilities",IF('Intragroup liabilities'!F456="P_30.1","r0170 - Employee liabilities (BRRD art. 44/2/g/i)",IF('Intragroup liabilities'!F456="P_30.3","r0390 - Non-financial liabilities",IF('Intragroup liabilities'!F456="C_36","r0511 - o/w capital instruments/share capital",IF(AND('Intragroup liabilities'!F456="P_20",IFERROR(VLOOKUP('Intragroup liabilities'!I456,'Auxiliar 210'!$B$18:$B$20,1,FALSE),0)&lt;&gt;0),"r0210 - Liabilities towards other entities of the resolution group (BRRD art. 44/2/h)",IF(AND('Intragroup liabilities'!F456="P_21",IFERROR(VLOOKUP('Intragroup liabilities'!I456,'Auxiliar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2" s="10" t="s">
        <v>153</v>
      </c>
      <c r="G462" s="10" t="str">
        <f t="shared" si="51"/>
        <v>Rank 20 - Ranking in insolvency (master scale)</v>
      </c>
      <c r="H462" s="10" t="s">
        <v>185</v>
      </c>
      <c r="I462" s="10" t="s">
        <v>30</v>
      </c>
      <c r="J462" s="10" t="s">
        <v>164</v>
      </c>
      <c r="K462" s="10" t="s">
        <v>155</v>
      </c>
      <c r="L462" s="10" t="str">
        <f t="shared" si="52"/>
        <v>Sister</v>
      </c>
      <c r="M462" s="10" t="str">
        <f>IF(OR('Intragroup liabilities'!W456="x",'Intragroup liabilities'!W456="E"),"true","false")</f>
        <v>true</v>
      </c>
      <c r="N462" s="10" t="s">
        <v>470</v>
      </c>
      <c r="O462" s="10" t="s">
        <v>471</v>
      </c>
      <c r="P462" s="11">
        <v>637554.68000000005</v>
      </c>
      <c r="Q462" s="11">
        <f>IF('Intragroup liabilities'!E456="",0,'Intragroup liabilities'!E456)</f>
        <v>956.16</v>
      </c>
      <c r="R462" s="10" t="str">
        <f>+IF('Intragroup liabilities'!C456="EURO","Euro",IF('Intragroup liabilities'!C456="LIBRA INGLESA"," US Dollar",""))</f>
        <v>Euro</v>
      </c>
      <c r="S462" s="10" t="str">
        <f>IF(OR('Intragroup liabilities'!F456="P_20",'Intragroup liabilities'!F456="P_21"),'Intragroup liabilities'!M456,CONCATENATE(RIGHT('Intragroup liabilities'!T456,4),"-",LEFT(RIGHT('Intragroup liabilities'!T456,7),2),"-",LEFT('Intragroup liabilities'!T456,2)))</f>
        <v>--</v>
      </c>
      <c r="T462" s="20" t="str">
        <f t="shared" si="53"/>
        <v/>
      </c>
      <c r="U462" s="20" t="str">
        <f>IF(OR('Intragroup liabilities'!F456="P_20",'Intragroup liabilities'!F456="P_21"),'T 03.01'!T462,CONCATENATE(RIGHT('Intragroup liabilities'!U456,4),"-",LEFT(RIGHT('Intragroup liabilities'!U456,7),2),"-",LEFT('Intragroup liabilities'!U456,2)))</f>
        <v>--</v>
      </c>
      <c r="V462" s="10" t="str">
        <f t="shared" si="54"/>
        <v>Secured</v>
      </c>
      <c r="W462" s="10">
        <v>0</v>
      </c>
      <c r="X462" s="10" t="s">
        <v>83</v>
      </c>
      <c r="Y462" s="10" t="str">
        <f t="shared" si="55"/>
        <v>Non-structured/Vanilla</v>
      </c>
      <c r="Z462" s="10"/>
      <c r="AA462" s="10" t="str">
        <f>IF('Intragroup liabilities'!Q456="GF2","Grandfathered T2",IF('Intragroup liabilities'!Q456="CET1","CET1","No"))</f>
        <v>No</v>
      </c>
      <c r="AB462" s="10">
        <f>IF('Intragroup liabilities'!R456="",0,'Intragroup liabilities'!R456)</f>
        <v>0</v>
      </c>
      <c r="AC462"/>
    </row>
    <row r="463" spans="3:29" ht="35.25" thickBot="1" x14ac:dyDescent="0.5">
      <c r="C463" s="17">
        <f t="shared" si="50"/>
        <v>999</v>
      </c>
      <c r="D463" s="18">
        <f t="shared" si="56"/>
        <v>456</v>
      </c>
      <c r="E463" s="10" t="str">
        <f>IF(AND(I463="SANTANDER TOTTA, SGPS, SA",'Intragroup liabilities'!F457="P_22"),"r0531 - o/w (part of) subordinated liabilities recognised as own funds",IF(AND(I463="Totta Seguros - Comp. Seg. Vida, SA.",'Intragroup liabilities'!F457="P_22"),"r0350 - Structured notes",IF(AND(AA463&lt;&gt;"No",'Intragroup liabilities'!F457="P_23"),"r0531 - o/w (part of) subordinated liabilities recognised as own funds",IF(AND(AA463="No",'Intragroup liabilities'!F457="P_23"),"r0120 - Secured liabilities - collateralized part (BRRD art. 44/2/b)",IF('Intragroup liabilities'!F457="C_31","r0511 - o/w capital instruments/share capital",IF('Intragroup liabilities'!F457="C_32","r0511 - o/w capital instruments/share capital",IF('Intragroup liabilities'!F457="C_33","r0512 - o/w instruments ranking pari passu with ordinary shares",IF(OR(ISNUMBER(SEARCH("ATLANTES",I463)),ISNUMBER(SEARCH("AZOR",I463)),ISNUMBER(SEARCH("HIPOTOTTA",I463)))=TRUE,"r0120 - Secured liabilities - collateralized part (BRRD art. 44/2/b)",IF(OR('Intragroup liabilities'!F457="P_27.1",'Intragroup liabilities'!F457="P_27.2",'Intragroup liabilities'!F457="P_24"),"r0390 - Non-financial liabilities",IF('Intragroup liabilities'!F457="P_30.1","r0170 - Employee liabilities (BRRD art. 44/2/g/i)",IF('Intragroup liabilities'!F457="P_30.3","r0390 - Non-financial liabilities",IF('Intragroup liabilities'!F457="C_36","r0511 - o/w capital instruments/share capital",IF(AND('Intragroup liabilities'!F457="P_20",IFERROR(VLOOKUP('Intragroup liabilities'!I457,'Auxiliar 210'!$B$18:$B$20,1,FALSE),0)&lt;&gt;0),"r0210 - Liabilities towards other entities of the resolution group (BRRD art. 44/2/h)",IF(AND('Intragroup liabilities'!F457="P_21",IFERROR(VLOOKUP('Intragroup liabilities'!I457,'Auxiliar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3" s="10" t="s">
        <v>153</v>
      </c>
      <c r="G463" s="10" t="str">
        <f t="shared" si="51"/>
        <v>Rank 20 - Ranking in insolvency (master scale)</v>
      </c>
      <c r="H463" s="10" t="s">
        <v>1397</v>
      </c>
      <c r="I463" s="10" t="s">
        <v>30</v>
      </c>
      <c r="J463" s="10" t="s">
        <v>164</v>
      </c>
      <c r="K463" s="10" t="s">
        <v>155</v>
      </c>
      <c r="L463" s="10" t="str">
        <f t="shared" si="52"/>
        <v>Sister</v>
      </c>
      <c r="M463" s="10" t="str">
        <f>IF(OR('Intragroup liabilities'!W457="x",'Intragroup liabilities'!W457="E"),"true","false")</f>
        <v>true</v>
      </c>
      <c r="N463" s="10" t="s">
        <v>470</v>
      </c>
      <c r="O463" s="10" t="s">
        <v>471</v>
      </c>
      <c r="P463" s="11">
        <v>113.74</v>
      </c>
      <c r="Q463" s="11">
        <f>IF('Intragroup liabilities'!E457="",0,'Intragroup liabilities'!E457)</f>
        <v>0</v>
      </c>
      <c r="R463" s="10" t="str">
        <f>+IF('Intragroup liabilities'!C457="EURO","Euro",IF('Intragroup liabilities'!C457="LIBRA INGLESA"," US Dollar",""))</f>
        <v>Euro</v>
      </c>
      <c r="S463" s="10" t="str">
        <f>IF(OR('Intragroup liabilities'!F457="P_20",'Intragroup liabilities'!F457="P_21"),'Intragroup liabilities'!M457,CONCATENATE(RIGHT('Intragroup liabilities'!T457,4),"-",LEFT(RIGHT('Intragroup liabilities'!T457,7),2),"-",LEFT('Intragroup liabilities'!T457,2)))</f>
        <v>--</v>
      </c>
      <c r="T463" s="20" t="str">
        <f t="shared" si="53"/>
        <v/>
      </c>
      <c r="U463" s="20" t="str">
        <f>IF(OR('Intragroup liabilities'!F457="P_20",'Intragroup liabilities'!F457="P_21"),'T 03.01'!T463,CONCATENATE(RIGHT('Intragroup liabilities'!U457,4),"-",LEFT(RIGHT('Intragroup liabilities'!U457,7),2),"-",LEFT('Intragroup liabilities'!U457,2)))</f>
        <v>--</v>
      </c>
      <c r="V463" s="10" t="str">
        <f t="shared" si="54"/>
        <v>Secured</v>
      </c>
      <c r="W463" s="10">
        <v>0</v>
      </c>
      <c r="X463" s="10" t="s">
        <v>83</v>
      </c>
      <c r="Y463" s="10" t="str">
        <f t="shared" si="55"/>
        <v>Non-structured/Vanilla</v>
      </c>
      <c r="Z463" s="10"/>
      <c r="AA463" s="10" t="str">
        <f>IF('Intragroup liabilities'!Q457="GF2","Grandfathered T2",IF('Intragroup liabilities'!Q457="CET1","CET1","No"))</f>
        <v>No</v>
      </c>
      <c r="AB463" s="10">
        <f>IF('Intragroup liabilities'!R457="",0,'Intragroup liabilities'!R457)</f>
        <v>0</v>
      </c>
      <c r="AC463"/>
    </row>
    <row r="464" spans="3:29" ht="35.25" thickBot="1" x14ac:dyDescent="0.5">
      <c r="C464" s="17">
        <f t="shared" si="50"/>
        <v>999</v>
      </c>
      <c r="D464" s="18">
        <f t="shared" si="56"/>
        <v>457</v>
      </c>
      <c r="E464" s="10" t="str">
        <f>IF(AND(I464="SANTANDER TOTTA, SGPS, SA",'Intragroup liabilities'!F458="P_22"),"r0531 - o/w (part of) subordinated liabilities recognised as own funds",IF(AND(I464="Totta Seguros - Comp. Seg. Vida, SA.",'Intragroup liabilities'!F458="P_22"),"r0350 - Structured notes",IF(AND(AA464&lt;&gt;"No",'Intragroup liabilities'!F458="P_23"),"r0531 - o/w (part of) subordinated liabilities recognised as own funds",IF(AND(AA464="No",'Intragroup liabilities'!F458="P_23"),"r0120 - Secured liabilities - collateralized part (BRRD art. 44/2/b)",IF('Intragroup liabilities'!F458="C_31","r0511 - o/w capital instruments/share capital",IF('Intragroup liabilities'!F458="C_32","r0511 - o/w capital instruments/share capital",IF('Intragroup liabilities'!F458="C_33","r0512 - o/w instruments ranking pari passu with ordinary shares",IF(OR(ISNUMBER(SEARCH("ATLANTES",I464)),ISNUMBER(SEARCH("AZOR",I464)),ISNUMBER(SEARCH("HIPOTOTTA",I464)))=TRUE,"r0120 - Secured liabilities - collateralized part (BRRD art. 44/2/b)",IF(OR('Intragroup liabilities'!F458="P_27.1",'Intragroup liabilities'!F458="P_27.2",'Intragroup liabilities'!F458="P_24"),"r0390 - Non-financial liabilities",IF('Intragroup liabilities'!F458="P_30.1","r0170 - Employee liabilities (BRRD art. 44/2/g/i)",IF('Intragroup liabilities'!F458="P_30.3","r0390 - Non-financial liabilities",IF('Intragroup liabilities'!F458="C_36","r0511 - o/w capital instruments/share capital",IF(AND('Intragroup liabilities'!F458="P_20",IFERROR(VLOOKUP('Intragroup liabilities'!I458,'Auxiliar 210'!$B$18:$B$20,1,FALSE),0)&lt;&gt;0),"r0210 - Liabilities towards other entities of the resolution group (BRRD art. 44/2/h)",IF(AND('Intragroup liabilities'!F458="P_21",IFERROR(VLOOKUP('Intragroup liabilities'!I458,'Auxiliar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4" s="10" t="s">
        <v>153</v>
      </c>
      <c r="G464" s="10" t="str">
        <f t="shared" si="51"/>
        <v>Rank 20 - Ranking in insolvency (master scale)</v>
      </c>
      <c r="H464" s="10" t="s">
        <v>1564</v>
      </c>
      <c r="I464" s="10" t="s">
        <v>30</v>
      </c>
      <c r="J464" s="10" t="s">
        <v>164</v>
      </c>
      <c r="K464" s="10" t="s">
        <v>155</v>
      </c>
      <c r="L464" s="10" t="str">
        <f t="shared" si="52"/>
        <v>Sister</v>
      </c>
      <c r="M464" s="10" t="str">
        <f>IF(OR('Intragroup liabilities'!W458="x",'Intragroup liabilities'!W458="E"),"true","false")</f>
        <v>true</v>
      </c>
      <c r="N464" s="10" t="s">
        <v>470</v>
      </c>
      <c r="O464" s="10" t="s">
        <v>471</v>
      </c>
      <c r="P464" s="11">
        <v>0</v>
      </c>
      <c r="Q464" s="11">
        <f>IF('Intragroup liabilities'!E458="",0,'Intragroup liabilities'!E458)</f>
        <v>1.64</v>
      </c>
      <c r="R464" s="10" t="str">
        <f>+IF('Intragroup liabilities'!C458="EURO","Euro",IF('Intragroup liabilities'!C458="LIBRA INGLESA"," US Dollar",""))</f>
        <v>Euro</v>
      </c>
      <c r="S464" s="10" t="str">
        <f>IF(OR('Intragroup liabilities'!F458="P_20",'Intragroup liabilities'!F458="P_21"),'Intragroup liabilities'!M458,CONCATENATE(RIGHT('Intragroup liabilities'!T458,4),"-",LEFT(RIGHT('Intragroup liabilities'!T458,7),2),"-",LEFT('Intragroup liabilities'!T458,2)))</f>
        <v>--</v>
      </c>
      <c r="T464" s="20" t="str">
        <f t="shared" si="53"/>
        <v/>
      </c>
      <c r="U464" s="20" t="str">
        <f>IF(OR('Intragroup liabilities'!F458="P_20",'Intragroup liabilities'!F458="P_21"),'T 03.01'!T464,CONCATENATE(RIGHT('Intragroup liabilities'!U458,4),"-",LEFT(RIGHT('Intragroup liabilities'!U458,7),2),"-",LEFT('Intragroup liabilities'!U458,2)))</f>
        <v>--</v>
      </c>
      <c r="V464" s="10" t="str">
        <f t="shared" si="54"/>
        <v>Secured</v>
      </c>
      <c r="W464" s="10">
        <v>0</v>
      </c>
      <c r="X464" s="10" t="s">
        <v>83</v>
      </c>
      <c r="Y464" s="10" t="str">
        <f t="shared" si="55"/>
        <v>Non-structured/Vanilla</v>
      </c>
      <c r="Z464" s="10"/>
      <c r="AA464" s="10" t="str">
        <f>IF('Intragroup liabilities'!Q458="GF2","Grandfathered T2",IF('Intragroup liabilities'!Q458="CET1","CET1","No"))</f>
        <v>No</v>
      </c>
      <c r="AB464" s="10">
        <f>IF('Intragroup liabilities'!R458="",0,'Intragroup liabilities'!R458)</f>
        <v>0</v>
      </c>
      <c r="AC464"/>
    </row>
    <row r="465" spans="3:29" ht="35.25" thickBot="1" x14ac:dyDescent="0.5">
      <c r="C465" s="17">
        <f t="shared" si="50"/>
        <v>999</v>
      </c>
      <c r="D465" s="18">
        <f t="shared" si="56"/>
        <v>458</v>
      </c>
      <c r="E465" s="10" t="str">
        <f>IF(AND(I465="SANTANDER TOTTA, SGPS, SA",'Intragroup liabilities'!F459="P_22"),"r0531 - o/w (part of) subordinated liabilities recognised as own funds",IF(AND(I465="Totta Seguros - Comp. Seg. Vida, SA.",'Intragroup liabilities'!F459="P_22"),"r0350 - Structured notes",IF(AND(AA465&lt;&gt;"No",'Intragroup liabilities'!F459="P_23"),"r0531 - o/w (part of) subordinated liabilities recognised as own funds",IF(AND(AA465="No",'Intragroup liabilities'!F459="P_23"),"r0120 - Secured liabilities - collateralized part (BRRD art. 44/2/b)",IF('Intragroup liabilities'!F459="C_31","r0511 - o/w capital instruments/share capital",IF('Intragroup liabilities'!F459="C_32","r0511 - o/w capital instruments/share capital",IF('Intragroup liabilities'!F459="C_33","r0512 - o/w instruments ranking pari passu with ordinary shares",IF(OR(ISNUMBER(SEARCH("ATLANTES",I465)),ISNUMBER(SEARCH("AZOR",I465)),ISNUMBER(SEARCH("HIPOTOTTA",I465)))=TRUE,"r0120 - Secured liabilities - collateralized part (BRRD art. 44/2/b)",IF(OR('Intragroup liabilities'!F459="P_27.1",'Intragroup liabilities'!F459="P_27.2",'Intragroup liabilities'!F459="P_24"),"r0390 - Non-financial liabilities",IF('Intragroup liabilities'!F459="P_30.1","r0170 - Employee liabilities (BRRD art. 44/2/g/i)",IF('Intragroup liabilities'!F459="P_30.3","r0390 - Non-financial liabilities",IF('Intragroup liabilities'!F459="C_36","r0511 - o/w capital instruments/share capital",IF(AND('Intragroup liabilities'!F459="P_20",IFERROR(VLOOKUP('Intragroup liabilities'!I459,'Auxiliar 210'!$B$18:$B$20,1,FALSE),0)&lt;&gt;0),"r0210 - Liabilities towards other entities of the resolution group (BRRD art. 44/2/h)",IF(AND('Intragroup liabilities'!F459="P_21",IFERROR(VLOOKUP('Intragroup liabilities'!I459,'Auxiliar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5" s="10" t="s">
        <v>153</v>
      </c>
      <c r="G465" s="10" t="str">
        <f t="shared" si="51"/>
        <v>Rank 20 - Ranking in insolvency (master scale)</v>
      </c>
      <c r="H465" s="10" t="s">
        <v>1437</v>
      </c>
      <c r="I465" s="10" t="s">
        <v>73</v>
      </c>
      <c r="J465" s="10" t="s">
        <v>167</v>
      </c>
      <c r="K465" s="10" t="s">
        <v>155</v>
      </c>
      <c r="L465" s="10" t="str">
        <f t="shared" si="52"/>
        <v>Sister</v>
      </c>
      <c r="M465" s="10" t="str">
        <f>IF(OR('Intragroup liabilities'!W459="x",'Intragroup liabilities'!W459="E"),"true","false")</f>
        <v>true</v>
      </c>
      <c r="N465" s="10" t="s">
        <v>470</v>
      </c>
      <c r="O465" s="10" t="s">
        <v>471</v>
      </c>
      <c r="P465" s="11">
        <v>509826727.85000002</v>
      </c>
      <c r="Q465" s="11">
        <f>IF('Intragroup liabilities'!E459="",0,'Intragroup liabilities'!E459)</f>
        <v>0</v>
      </c>
      <c r="R465" s="10" t="str">
        <f>+IF('Intragroup liabilities'!C459="EURO","Euro",IF('Intragroup liabilities'!C459="LIBRA INGLESA"," US Dollar",""))</f>
        <v>Euro</v>
      </c>
      <c r="S465" s="10" t="str">
        <f>IF(OR('Intragroup liabilities'!F459="P_20",'Intragroup liabilities'!F459="P_21"),'Intragroup liabilities'!M459,CONCATENATE(RIGHT('Intragroup liabilities'!T459,4),"-",LEFT(RIGHT('Intragroup liabilities'!T459,7),2),"-",LEFT('Intragroup liabilities'!T459,2)))</f>
        <v>--</v>
      </c>
      <c r="T465" s="20" t="str">
        <f t="shared" si="53"/>
        <v/>
      </c>
      <c r="U465" s="20" t="str">
        <f>IF(OR('Intragroup liabilities'!F459="P_20",'Intragroup liabilities'!F459="P_21"),'T 03.01'!T465,CONCATENATE(RIGHT('Intragroup liabilities'!U459,4),"-",LEFT(RIGHT('Intragroup liabilities'!U459,7),2),"-",LEFT('Intragroup liabilities'!U459,2)))</f>
        <v>--</v>
      </c>
      <c r="V465" s="10" t="str">
        <f t="shared" si="54"/>
        <v>Secured</v>
      </c>
      <c r="W465" s="10">
        <v>0</v>
      </c>
      <c r="X465" s="10" t="s">
        <v>83</v>
      </c>
      <c r="Y465" s="10" t="str">
        <f t="shared" si="55"/>
        <v>Non-structured/Vanilla</v>
      </c>
      <c r="Z465" s="10"/>
      <c r="AA465" s="10" t="str">
        <f>IF('Intragroup liabilities'!Q459="GF2","Grandfathered T2",IF('Intragroup liabilities'!Q459="CET1","CET1","No"))</f>
        <v>No</v>
      </c>
      <c r="AB465" s="10">
        <f>IF('Intragroup liabilities'!R459="",0,'Intragroup liabilities'!R459)</f>
        <v>0</v>
      </c>
      <c r="AC465"/>
    </row>
    <row r="466" spans="3:29" ht="35.25" thickBot="1" x14ac:dyDescent="0.5">
      <c r="C466" s="17">
        <f t="shared" si="50"/>
        <v>999</v>
      </c>
      <c r="D466" s="18">
        <f t="shared" si="56"/>
        <v>459</v>
      </c>
      <c r="E466" s="10" t="str">
        <f>IF(AND(I466="SANTANDER TOTTA, SGPS, SA",'Intragroup liabilities'!F460="P_22"),"r0531 - o/w (part of) subordinated liabilities recognised as own funds",IF(AND(I466="Totta Seguros - Comp. Seg. Vida, SA.",'Intragroup liabilities'!F460="P_22"),"r0350 - Structured notes",IF(AND(AA466&lt;&gt;"No",'Intragroup liabilities'!F460="P_23"),"r0531 - o/w (part of) subordinated liabilities recognised as own funds",IF(AND(AA466="No",'Intragroup liabilities'!F460="P_23"),"r0120 - Secured liabilities - collateralized part (BRRD art. 44/2/b)",IF('Intragroup liabilities'!F460="C_31","r0511 - o/w capital instruments/share capital",IF('Intragroup liabilities'!F460="C_32","r0511 - o/w capital instruments/share capital",IF('Intragroup liabilities'!F460="C_33","r0512 - o/w instruments ranking pari passu with ordinary shares",IF(OR(ISNUMBER(SEARCH("ATLANTES",I466)),ISNUMBER(SEARCH("AZOR",I466)),ISNUMBER(SEARCH("HIPOTOTTA",I466)))=TRUE,"r0120 - Secured liabilities - collateralized part (BRRD art. 44/2/b)",IF(OR('Intragroup liabilities'!F460="P_27.1",'Intragroup liabilities'!F460="P_27.2",'Intragroup liabilities'!F460="P_24"),"r0390 - Non-financial liabilities",IF('Intragroup liabilities'!F460="P_30.1","r0170 - Employee liabilities (BRRD art. 44/2/g/i)",IF('Intragroup liabilities'!F460="P_30.3","r0390 - Non-financial liabilities",IF('Intragroup liabilities'!F460="C_36","r0511 - o/w capital instruments/share capital",IF(AND('Intragroup liabilities'!F460="P_20",IFERROR(VLOOKUP('Intragroup liabilities'!I460,'Auxiliar 210'!$B$18:$B$20,1,FALSE),0)&lt;&gt;0),"r0210 - Liabilities towards other entities of the resolution group (BRRD art. 44/2/h)",IF(AND('Intragroup liabilities'!F460="P_21",IFERROR(VLOOKUP('Intragroup liabilities'!I460,'Auxiliar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6" s="10" t="s">
        <v>153</v>
      </c>
      <c r="G466" s="10" t="str">
        <f t="shared" si="51"/>
        <v>Rank 20 - Ranking in insolvency (master scale)</v>
      </c>
      <c r="H466" s="10" t="s">
        <v>250</v>
      </c>
      <c r="I466" s="10" t="s">
        <v>73</v>
      </c>
      <c r="J466" s="10" t="s">
        <v>167</v>
      </c>
      <c r="K466" s="10" t="s">
        <v>155</v>
      </c>
      <c r="L466" s="10" t="str">
        <f t="shared" si="52"/>
        <v>Sister</v>
      </c>
      <c r="M466" s="10" t="str">
        <f>IF(OR('Intragroup liabilities'!W460="x",'Intragroup liabilities'!W460="E"),"true","false")</f>
        <v>true</v>
      </c>
      <c r="N466" s="10" t="s">
        <v>470</v>
      </c>
      <c r="O466" s="10" t="s">
        <v>471</v>
      </c>
      <c r="P466" s="11">
        <v>77430.320000000007</v>
      </c>
      <c r="Q466" s="11">
        <f>IF('Intragroup liabilities'!E460="",0,'Intragroup liabilities'!E460)</f>
        <v>79.819999999999993</v>
      </c>
      <c r="R466" s="10" t="str">
        <f>+IF('Intragroup liabilities'!C460="EURO","Euro",IF('Intragroup liabilities'!C460="LIBRA INGLESA"," US Dollar",""))</f>
        <v>Euro</v>
      </c>
      <c r="S466" s="10" t="str">
        <f>IF(OR('Intragroup liabilities'!F460="P_20",'Intragroup liabilities'!F460="P_21"),'Intragroup liabilities'!M460,CONCATENATE(RIGHT('Intragroup liabilities'!T460,4),"-",LEFT(RIGHT('Intragroup liabilities'!T460,7),2),"-",LEFT('Intragroup liabilities'!T460,2)))</f>
        <v>--</v>
      </c>
      <c r="T466" s="20" t="str">
        <f t="shared" si="53"/>
        <v/>
      </c>
      <c r="U466" s="20" t="str">
        <f>IF(OR('Intragroup liabilities'!F460="P_20",'Intragroup liabilities'!F460="P_21"),'T 03.01'!T466,CONCATENATE(RIGHT('Intragroup liabilities'!U460,4),"-",LEFT(RIGHT('Intragroup liabilities'!U460,7),2),"-",LEFT('Intragroup liabilities'!U460,2)))</f>
        <v>--</v>
      </c>
      <c r="V466" s="10" t="str">
        <f t="shared" si="54"/>
        <v>Secured</v>
      </c>
      <c r="W466" s="10">
        <v>0</v>
      </c>
      <c r="X466" s="10" t="s">
        <v>83</v>
      </c>
      <c r="Y466" s="10" t="str">
        <f t="shared" si="55"/>
        <v>Non-structured/Vanilla</v>
      </c>
      <c r="Z466" s="10"/>
      <c r="AA466" s="10" t="str">
        <f>IF('Intragroup liabilities'!Q460="GF2","Grandfathered T2",IF('Intragroup liabilities'!Q460="CET1","CET1","No"))</f>
        <v>No</v>
      </c>
      <c r="AB466" s="10">
        <f>IF('Intragroup liabilities'!R460="",0,'Intragroup liabilities'!R460)</f>
        <v>0</v>
      </c>
      <c r="AC466"/>
    </row>
    <row r="467" spans="3:29" ht="35.25" thickBot="1" x14ac:dyDescent="0.5">
      <c r="C467" s="17">
        <f t="shared" si="50"/>
        <v>999</v>
      </c>
      <c r="D467" s="18">
        <f t="shared" si="56"/>
        <v>460</v>
      </c>
      <c r="E467" s="10" t="str">
        <f>IF(AND(I467="SANTANDER TOTTA, SGPS, SA",'Intragroup liabilities'!F461="P_22"),"r0531 - o/w (part of) subordinated liabilities recognised as own funds",IF(AND(I467="Totta Seguros - Comp. Seg. Vida, SA.",'Intragroup liabilities'!F461="P_22"),"r0350 - Structured notes",IF(AND(AA467&lt;&gt;"No",'Intragroup liabilities'!F461="P_23"),"r0531 - o/w (part of) subordinated liabilities recognised as own funds",IF(AND(AA467="No",'Intragroup liabilities'!F461="P_23"),"r0120 - Secured liabilities - collateralized part (BRRD art. 44/2/b)",IF('Intragroup liabilities'!F461="C_31","r0511 - o/w capital instruments/share capital",IF('Intragroup liabilities'!F461="C_32","r0511 - o/w capital instruments/share capital",IF('Intragroup liabilities'!F461="C_33","r0512 - o/w instruments ranking pari passu with ordinary shares",IF(OR(ISNUMBER(SEARCH("ATLANTES",I467)),ISNUMBER(SEARCH("AZOR",I467)),ISNUMBER(SEARCH("HIPOTOTTA",I467)))=TRUE,"r0120 - Secured liabilities - collateralized part (BRRD art. 44/2/b)",IF(OR('Intragroup liabilities'!F461="P_27.1",'Intragroup liabilities'!F461="P_27.2",'Intragroup liabilities'!F461="P_24"),"r0390 - Non-financial liabilities",IF('Intragroup liabilities'!F461="P_30.1","r0170 - Employee liabilities (BRRD art. 44/2/g/i)",IF('Intragroup liabilities'!F461="P_30.3","r0390 - Non-financial liabilities",IF('Intragroup liabilities'!F461="C_36","r0511 - o/w capital instruments/share capital",IF(AND('Intragroup liabilities'!F461="P_20",IFERROR(VLOOKUP('Intragroup liabilities'!I461,'Auxiliar 210'!$B$18:$B$20,1,FALSE),0)&lt;&gt;0),"r0210 - Liabilities towards other entities of the resolution group (BRRD art. 44/2/h)",IF(AND('Intragroup liabilities'!F461="P_21",IFERROR(VLOOKUP('Intragroup liabilities'!I461,'Auxiliar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7" s="10" t="s">
        <v>153</v>
      </c>
      <c r="G467" s="10" t="str">
        <f t="shared" si="51"/>
        <v>Rank 20 - Ranking in insolvency (master scale)</v>
      </c>
      <c r="H467" s="10" t="s">
        <v>1565</v>
      </c>
      <c r="I467" s="10" t="s">
        <v>30</v>
      </c>
      <c r="J467" s="10" t="s">
        <v>164</v>
      </c>
      <c r="K467" s="10" t="s">
        <v>155</v>
      </c>
      <c r="L467" s="10" t="str">
        <f t="shared" si="52"/>
        <v>Sister</v>
      </c>
      <c r="M467" s="10" t="str">
        <f>IF(OR('Intragroup liabilities'!W461="x",'Intragroup liabilities'!W461="E"),"true","false")</f>
        <v>true</v>
      </c>
      <c r="N467" s="10" t="s">
        <v>470</v>
      </c>
      <c r="O467" s="10" t="s">
        <v>471</v>
      </c>
      <c r="P467" s="11">
        <v>0</v>
      </c>
      <c r="Q467" s="11">
        <f>IF('Intragroup liabilities'!E461="",0,'Intragroup liabilities'!E461)</f>
        <v>3.16</v>
      </c>
      <c r="R467" s="10" t="str">
        <f>+IF('Intragroup liabilities'!C461="EURO","Euro",IF('Intragroup liabilities'!C461="LIBRA INGLESA"," US Dollar",""))</f>
        <v>Euro</v>
      </c>
      <c r="S467" s="10" t="str">
        <f>IF(OR('Intragroup liabilities'!F461="P_20",'Intragroup liabilities'!F461="P_21"),'Intragroup liabilities'!M461,CONCATENATE(RIGHT('Intragroup liabilities'!T461,4),"-",LEFT(RIGHT('Intragroup liabilities'!T461,7),2),"-",LEFT('Intragroup liabilities'!T461,2)))</f>
        <v>--</v>
      </c>
      <c r="T467" s="20" t="str">
        <f t="shared" si="53"/>
        <v/>
      </c>
      <c r="U467" s="20" t="str">
        <f>IF(OR('Intragroup liabilities'!F461="P_20",'Intragroup liabilities'!F461="P_21"),'T 03.01'!T467,CONCATENATE(RIGHT('Intragroup liabilities'!U461,4),"-",LEFT(RIGHT('Intragroup liabilities'!U461,7),2),"-",LEFT('Intragroup liabilities'!U461,2)))</f>
        <v>--</v>
      </c>
      <c r="V467" s="10" t="str">
        <f t="shared" si="54"/>
        <v>Secured</v>
      </c>
      <c r="W467" s="10">
        <v>0</v>
      </c>
      <c r="X467" s="10" t="s">
        <v>83</v>
      </c>
      <c r="Y467" s="10" t="str">
        <f t="shared" si="55"/>
        <v>Non-structured/Vanilla</v>
      </c>
      <c r="Z467" s="10"/>
      <c r="AA467" s="10" t="str">
        <f>IF('Intragroup liabilities'!Q461="GF2","Grandfathered T2",IF('Intragroup liabilities'!Q461="CET1","CET1","No"))</f>
        <v>No</v>
      </c>
      <c r="AB467" s="10">
        <f>IF('Intragroup liabilities'!R461="",0,'Intragroup liabilities'!R461)</f>
        <v>0</v>
      </c>
      <c r="AC467"/>
    </row>
    <row r="468" spans="3:29" ht="35.25" thickBot="1" x14ac:dyDescent="0.5">
      <c r="C468" s="17">
        <f t="shared" si="50"/>
        <v>999</v>
      </c>
      <c r="D468" s="18">
        <f t="shared" si="56"/>
        <v>461</v>
      </c>
      <c r="E468" s="10" t="str">
        <f>IF(AND(I468="SANTANDER TOTTA, SGPS, SA",'Intragroup liabilities'!F462="P_22"),"r0531 - o/w (part of) subordinated liabilities recognised as own funds",IF(AND(I468="Totta Seguros - Comp. Seg. Vida, SA.",'Intragroup liabilities'!F462="P_22"),"r0350 - Structured notes",IF(AND(AA468&lt;&gt;"No",'Intragroup liabilities'!F462="P_23"),"r0531 - o/w (part of) subordinated liabilities recognised as own funds",IF(AND(AA468="No",'Intragroup liabilities'!F462="P_23"),"r0120 - Secured liabilities - collateralized part (BRRD art. 44/2/b)",IF('Intragroup liabilities'!F462="C_31","r0511 - o/w capital instruments/share capital",IF('Intragroup liabilities'!F462="C_32","r0511 - o/w capital instruments/share capital",IF('Intragroup liabilities'!F462="C_33","r0512 - o/w instruments ranking pari passu with ordinary shares",IF(OR(ISNUMBER(SEARCH("ATLANTES",I468)),ISNUMBER(SEARCH("AZOR",I468)),ISNUMBER(SEARCH("HIPOTOTTA",I468)))=TRUE,"r0120 - Secured liabilities - collateralized part (BRRD art. 44/2/b)",IF(OR('Intragroup liabilities'!F462="P_27.1",'Intragroup liabilities'!F462="P_27.2",'Intragroup liabilities'!F462="P_24"),"r0390 - Non-financial liabilities",IF('Intragroup liabilities'!F462="P_30.1","r0170 - Employee liabilities (BRRD art. 44/2/g/i)",IF('Intragroup liabilities'!F462="P_30.3","r0390 - Non-financial liabilities",IF('Intragroup liabilities'!F462="C_36","r0511 - o/w capital instruments/share capital",IF(AND('Intragroup liabilities'!F462="P_20",IFERROR(VLOOKUP('Intragroup liabilities'!I462,'Auxiliar 210'!$B$18:$B$20,1,FALSE),0)&lt;&gt;0),"r0210 - Liabilities towards other entities of the resolution group (BRRD art. 44/2/h)",IF(AND('Intragroup liabilities'!F462="P_21",IFERROR(VLOOKUP('Intragroup liabilities'!I462,'Auxiliar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8" s="10" t="s">
        <v>153</v>
      </c>
      <c r="G468" s="10" t="str">
        <f t="shared" si="51"/>
        <v>Rank 20 - Ranking in insolvency (master scale)</v>
      </c>
      <c r="H468" s="10" t="s">
        <v>247</v>
      </c>
      <c r="I468" s="10" t="s">
        <v>74</v>
      </c>
      <c r="J468" s="10" t="s">
        <v>170</v>
      </c>
      <c r="K468" s="10" t="s">
        <v>155</v>
      </c>
      <c r="L468" s="10" t="str">
        <f t="shared" si="52"/>
        <v>Sister</v>
      </c>
      <c r="M468" s="10" t="str">
        <f>IF(OR('Intragroup liabilities'!W462="x",'Intragroup liabilities'!W462="E"),"true","false")</f>
        <v>true</v>
      </c>
      <c r="N468" s="10" t="s">
        <v>470</v>
      </c>
      <c r="O468" s="10" t="s">
        <v>471</v>
      </c>
      <c r="P468" s="11">
        <v>74195.460000000006</v>
      </c>
      <c r="Q468" s="11">
        <f>IF('Intragroup liabilities'!E462="",0,'Intragroup liabilities'!E462)</f>
        <v>88.83</v>
      </c>
      <c r="R468" s="10" t="str">
        <f>+IF('Intragroup liabilities'!C462="EURO","Euro",IF('Intragroup liabilities'!C462="LIBRA INGLESA"," US Dollar",""))</f>
        <v>Euro</v>
      </c>
      <c r="S468" s="10" t="str">
        <f>IF(OR('Intragroup liabilities'!F462="P_20",'Intragroup liabilities'!F462="P_21"),'Intragroup liabilities'!M462,CONCATENATE(RIGHT('Intragroup liabilities'!T462,4),"-",LEFT(RIGHT('Intragroup liabilities'!T462,7),2),"-",LEFT('Intragroup liabilities'!T462,2)))</f>
        <v>--</v>
      </c>
      <c r="T468" s="20" t="str">
        <f t="shared" si="53"/>
        <v/>
      </c>
      <c r="U468" s="20" t="str">
        <f>IF(OR('Intragroup liabilities'!F462="P_20",'Intragroup liabilities'!F462="P_21"),'T 03.01'!T468,CONCATENATE(RIGHT('Intragroup liabilities'!U462,4),"-",LEFT(RIGHT('Intragroup liabilities'!U462,7),2),"-",LEFT('Intragroup liabilities'!U462,2)))</f>
        <v>--</v>
      </c>
      <c r="V468" s="10" t="str">
        <f t="shared" si="54"/>
        <v>Secured</v>
      </c>
      <c r="W468" s="10">
        <v>0</v>
      </c>
      <c r="X468" s="10" t="s">
        <v>83</v>
      </c>
      <c r="Y468" s="10" t="str">
        <f t="shared" si="55"/>
        <v>Non-structured/Vanilla</v>
      </c>
      <c r="Z468" s="10"/>
      <c r="AA468" s="10" t="str">
        <f>IF('Intragroup liabilities'!Q462="GF2","Grandfathered T2",IF('Intragroup liabilities'!Q462="CET1","CET1","No"))</f>
        <v>No</v>
      </c>
      <c r="AB468" s="10">
        <f>IF('Intragroup liabilities'!R462="",0,'Intragroup liabilities'!R462)</f>
        <v>0</v>
      </c>
      <c r="AC468"/>
    </row>
    <row r="469" spans="3:29" ht="35.25" thickBot="1" x14ac:dyDescent="0.5">
      <c r="C469" s="17">
        <f t="shared" si="50"/>
        <v>999</v>
      </c>
      <c r="D469" s="18">
        <f t="shared" si="56"/>
        <v>462</v>
      </c>
      <c r="E469" s="10" t="str">
        <f>IF(AND(I469="SANTANDER TOTTA, SGPS, SA",'Intragroup liabilities'!F463="P_22"),"r0531 - o/w (part of) subordinated liabilities recognised as own funds",IF(AND(I469="Totta Seguros - Comp. Seg. Vida, SA.",'Intragroup liabilities'!F463="P_22"),"r0350 - Structured notes",IF(AND(AA469&lt;&gt;"No",'Intragroup liabilities'!F463="P_23"),"r0531 - o/w (part of) subordinated liabilities recognised as own funds",IF(AND(AA469="No",'Intragroup liabilities'!F463="P_23"),"r0120 - Secured liabilities - collateralized part (BRRD art. 44/2/b)",IF('Intragroup liabilities'!F463="C_31","r0511 - o/w capital instruments/share capital",IF('Intragroup liabilities'!F463="C_32","r0511 - o/w capital instruments/share capital",IF('Intragroup liabilities'!F463="C_33","r0512 - o/w instruments ranking pari passu with ordinary shares",IF(OR(ISNUMBER(SEARCH("ATLANTES",I469)),ISNUMBER(SEARCH("AZOR",I469)),ISNUMBER(SEARCH("HIPOTOTTA",I469)))=TRUE,"r0120 - Secured liabilities - collateralized part (BRRD art. 44/2/b)",IF(OR('Intragroup liabilities'!F463="P_27.1",'Intragroup liabilities'!F463="P_27.2",'Intragroup liabilities'!F463="P_24"),"r0390 - Non-financial liabilities",IF('Intragroup liabilities'!F463="P_30.1","r0170 - Employee liabilities (BRRD art. 44/2/g/i)",IF('Intragroup liabilities'!F463="P_30.3","r0390 - Non-financial liabilities",IF('Intragroup liabilities'!F463="C_36","r0511 - o/w capital instruments/share capital",IF(AND('Intragroup liabilities'!F463="P_20",IFERROR(VLOOKUP('Intragroup liabilities'!I463,'Auxiliar 210'!$B$18:$B$20,1,FALSE),0)&lt;&gt;0),"r0210 - Liabilities towards other entities of the resolution group (BRRD art. 44/2/h)",IF(AND('Intragroup liabilities'!F463="P_21",IFERROR(VLOOKUP('Intragroup liabilities'!I463,'Auxiliar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69" s="10" t="s">
        <v>153</v>
      </c>
      <c r="G469" s="10" t="str">
        <f t="shared" si="51"/>
        <v>Rank 20 - Ranking in insolvency (master scale)</v>
      </c>
      <c r="H469" s="10" t="s">
        <v>256</v>
      </c>
      <c r="I469" s="10" t="s">
        <v>73</v>
      </c>
      <c r="J469" s="10" t="s">
        <v>167</v>
      </c>
      <c r="K469" s="10" t="s">
        <v>155</v>
      </c>
      <c r="L469" s="10" t="str">
        <f t="shared" si="52"/>
        <v>Sister</v>
      </c>
      <c r="M469" s="10" t="str">
        <f>IF(OR('Intragroup liabilities'!W463="x",'Intragroup liabilities'!W463="E"),"true","false")</f>
        <v>true</v>
      </c>
      <c r="N469" s="10" t="s">
        <v>470</v>
      </c>
      <c r="O469" s="10" t="s">
        <v>471</v>
      </c>
      <c r="P469" s="11">
        <v>53903.58</v>
      </c>
      <c r="Q469" s="11">
        <f>IF('Intragroup liabilities'!E463="",0,'Intragroup liabilities'!E463)</f>
        <v>20.3</v>
      </c>
      <c r="R469" s="10" t="str">
        <f>+IF('Intragroup liabilities'!C463="EURO","Euro",IF('Intragroup liabilities'!C463="LIBRA INGLESA"," US Dollar",""))</f>
        <v>Euro</v>
      </c>
      <c r="S469" s="10" t="str">
        <f>IF(OR('Intragroup liabilities'!F463="P_20",'Intragroup liabilities'!F463="P_21"),'Intragroup liabilities'!M463,CONCATENATE(RIGHT('Intragroup liabilities'!T463,4),"-",LEFT(RIGHT('Intragroup liabilities'!T463,7),2),"-",LEFT('Intragroup liabilities'!T463,2)))</f>
        <v>--</v>
      </c>
      <c r="T469" s="20" t="str">
        <f t="shared" si="53"/>
        <v/>
      </c>
      <c r="U469" s="20" t="str">
        <f>IF(OR('Intragroup liabilities'!F463="P_20",'Intragroup liabilities'!F463="P_21"),'T 03.01'!T469,CONCATENATE(RIGHT('Intragroup liabilities'!U463,4),"-",LEFT(RIGHT('Intragroup liabilities'!U463,7),2),"-",LEFT('Intragroup liabilities'!U463,2)))</f>
        <v>--</v>
      </c>
      <c r="V469" s="10" t="str">
        <f t="shared" si="54"/>
        <v>Secured</v>
      </c>
      <c r="W469" s="10">
        <v>0</v>
      </c>
      <c r="X469" s="10" t="s">
        <v>83</v>
      </c>
      <c r="Y469" s="10" t="str">
        <f t="shared" si="55"/>
        <v>Non-structured/Vanilla</v>
      </c>
      <c r="Z469" s="10"/>
      <c r="AA469" s="10" t="str">
        <f>IF('Intragroup liabilities'!Q463="GF2","Grandfathered T2",IF('Intragroup liabilities'!Q463="CET1","CET1","No"))</f>
        <v>No</v>
      </c>
      <c r="AB469" s="10">
        <f>IF('Intragroup liabilities'!R463="",0,'Intragroup liabilities'!R463)</f>
        <v>0</v>
      </c>
      <c r="AC469"/>
    </row>
    <row r="470" spans="3:29" ht="35.25" thickBot="1" x14ac:dyDescent="0.5">
      <c r="C470" s="17">
        <f t="shared" si="50"/>
        <v>999</v>
      </c>
      <c r="D470" s="18">
        <f t="shared" si="56"/>
        <v>463</v>
      </c>
      <c r="E470" s="10" t="str">
        <f>IF(AND(I470="SANTANDER TOTTA, SGPS, SA",'Intragroup liabilities'!F464="P_22"),"r0531 - o/w (part of) subordinated liabilities recognised as own funds",IF(AND(I470="Totta Seguros - Comp. Seg. Vida, SA.",'Intragroup liabilities'!F464="P_22"),"r0350 - Structured notes",IF(AND(AA470&lt;&gt;"No",'Intragroup liabilities'!F464="P_23"),"r0531 - o/w (part of) subordinated liabilities recognised as own funds",IF(AND(AA470="No",'Intragroup liabilities'!F464="P_23"),"r0120 - Secured liabilities - collateralized part (BRRD art. 44/2/b)",IF('Intragroup liabilities'!F464="C_31","r0511 - o/w capital instruments/share capital",IF('Intragroup liabilities'!F464="C_32","r0511 - o/w capital instruments/share capital",IF('Intragroup liabilities'!F464="C_33","r0512 - o/w instruments ranking pari passu with ordinary shares",IF(OR(ISNUMBER(SEARCH("ATLANTES",I470)),ISNUMBER(SEARCH("AZOR",I470)),ISNUMBER(SEARCH("HIPOTOTTA",I470)))=TRUE,"r0120 - Secured liabilities - collateralized part (BRRD art. 44/2/b)",IF(OR('Intragroup liabilities'!F464="P_27.1",'Intragroup liabilities'!F464="P_27.2",'Intragroup liabilities'!F464="P_24"),"r0390 - Non-financial liabilities",IF('Intragroup liabilities'!F464="P_30.1","r0170 - Employee liabilities (BRRD art. 44/2/g/i)",IF('Intragroup liabilities'!F464="P_30.3","r0390 - Non-financial liabilities",IF('Intragroup liabilities'!F464="C_36","r0511 - o/w capital instruments/share capital",IF(AND('Intragroup liabilities'!F464="P_20",IFERROR(VLOOKUP('Intragroup liabilities'!I464,'Auxiliar 210'!$B$18:$B$20,1,FALSE),0)&lt;&gt;0),"r0210 - Liabilities towards other entities of the resolution group (BRRD art. 44/2/h)",IF(AND('Intragroup liabilities'!F464="P_21",IFERROR(VLOOKUP('Intragroup liabilities'!I464,'Auxiliar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0" s="10" t="s">
        <v>153</v>
      </c>
      <c r="G470" s="10" t="str">
        <f t="shared" si="51"/>
        <v>Rank 20 - Ranking in insolvency (master scale)</v>
      </c>
      <c r="H470" s="10" t="s">
        <v>1566</v>
      </c>
      <c r="I470" s="10" t="s">
        <v>73</v>
      </c>
      <c r="J470" s="10" t="s">
        <v>167</v>
      </c>
      <c r="K470" s="10" t="s">
        <v>155</v>
      </c>
      <c r="L470" s="10" t="str">
        <f t="shared" si="52"/>
        <v>Sister</v>
      </c>
      <c r="M470" s="10" t="str">
        <f>IF(OR('Intragroup liabilities'!W464="x",'Intragroup liabilities'!W464="E"),"true","false")</f>
        <v>true</v>
      </c>
      <c r="N470" s="10" t="s">
        <v>470</v>
      </c>
      <c r="O470" s="10" t="s">
        <v>471</v>
      </c>
      <c r="P470" s="11">
        <v>0</v>
      </c>
      <c r="Q470" s="11">
        <f>IF('Intragroup liabilities'!E464="",0,'Intragroup liabilities'!E464)</f>
        <v>30.81</v>
      </c>
      <c r="R470" s="10" t="str">
        <f>+IF('Intragroup liabilities'!C464="EURO","Euro",IF('Intragroup liabilities'!C464="LIBRA INGLESA"," US Dollar",""))</f>
        <v>Euro</v>
      </c>
      <c r="S470" s="10" t="str">
        <f>IF(OR('Intragroup liabilities'!F464="P_20",'Intragroup liabilities'!F464="P_21"),'Intragroup liabilities'!M464,CONCATENATE(RIGHT('Intragroup liabilities'!T464,4),"-",LEFT(RIGHT('Intragroup liabilities'!T464,7),2),"-",LEFT('Intragroup liabilities'!T464,2)))</f>
        <v>--</v>
      </c>
      <c r="T470" s="20" t="str">
        <f t="shared" si="53"/>
        <v/>
      </c>
      <c r="U470" s="20" t="str">
        <f>IF(OR('Intragroup liabilities'!F464="P_20",'Intragroup liabilities'!F464="P_21"),'T 03.01'!T470,CONCATENATE(RIGHT('Intragroup liabilities'!U464,4),"-",LEFT(RIGHT('Intragroup liabilities'!U464,7),2),"-",LEFT('Intragroup liabilities'!U464,2)))</f>
        <v>--</v>
      </c>
      <c r="V470" s="10" t="str">
        <f t="shared" si="54"/>
        <v>Secured</v>
      </c>
      <c r="W470" s="10">
        <v>0</v>
      </c>
      <c r="X470" s="10" t="s">
        <v>83</v>
      </c>
      <c r="Y470" s="10" t="str">
        <f t="shared" si="55"/>
        <v>Non-structured/Vanilla</v>
      </c>
      <c r="Z470" s="10"/>
      <c r="AA470" s="10" t="str">
        <f>IF('Intragroup liabilities'!Q464="GF2","Grandfathered T2",IF('Intragroup liabilities'!Q464="CET1","CET1","No"))</f>
        <v>No</v>
      </c>
      <c r="AB470" s="10">
        <f>IF('Intragroup liabilities'!R464="",0,'Intragroup liabilities'!R464)</f>
        <v>0</v>
      </c>
      <c r="AC470"/>
    </row>
    <row r="471" spans="3:29" ht="35.25" thickBot="1" x14ac:dyDescent="0.5">
      <c r="C471" s="17">
        <f t="shared" si="50"/>
        <v>999</v>
      </c>
      <c r="D471" s="18">
        <f t="shared" si="56"/>
        <v>464</v>
      </c>
      <c r="E471" s="10" t="str">
        <f>IF(AND(I471="SANTANDER TOTTA, SGPS, SA",'Intragroup liabilities'!F465="P_22"),"r0531 - o/w (part of) subordinated liabilities recognised as own funds",IF(AND(I471="Totta Seguros - Comp. Seg. Vida, SA.",'Intragroup liabilities'!F465="P_22"),"r0350 - Structured notes",IF(AND(AA471&lt;&gt;"No",'Intragroup liabilities'!F465="P_23"),"r0531 - o/w (part of) subordinated liabilities recognised as own funds",IF(AND(AA471="No",'Intragroup liabilities'!F465="P_23"),"r0120 - Secured liabilities - collateralized part (BRRD art. 44/2/b)",IF('Intragroup liabilities'!F465="C_31","r0511 - o/w capital instruments/share capital",IF('Intragroup liabilities'!F465="C_32","r0511 - o/w capital instruments/share capital",IF('Intragroup liabilities'!F465="C_33","r0512 - o/w instruments ranking pari passu with ordinary shares",IF(OR(ISNUMBER(SEARCH("ATLANTES",I471)),ISNUMBER(SEARCH("AZOR",I471)),ISNUMBER(SEARCH("HIPOTOTTA",I471)))=TRUE,"r0120 - Secured liabilities - collateralized part (BRRD art. 44/2/b)",IF(OR('Intragroup liabilities'!F465="P_27.1",'Intragroup liabilities'!F465="P_27.2",'Intragroup liabilities'!F465="P_24"),"r0390 - Non-financial liabilities",IF('Intragroup liabilities'!F465="P_30.1","r0170 - Employee liabilities (BRRD art. 44/2/g/i)",IF('Intragroup liabilities'!F465="P_30.3","r0390 - Non-financial liabilities",IF('Intragroup liabilities'!F465="C_36","r0511 - o/w capital instruments/share capital",IF(AND('Intragroup liabilities'!F465="P_20",IFERROR(VLOOKUP('Intragroup liabilities'!I465,'Auxiliar 210'!$B$18:$B$20,1,FALSE),0)&lt;&gt;0),"r0210 - Liabilities towards other entities of the resolution group (BRRD art. 44/2/h)",IF(AND('Intragroup liabilities'!F465="P_21",IFERROR(VLOOKUP('Intragroup liabilities'!I465,'Auxiliar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1" s="10" t="s">
        <v>153</v>
      </c>
      <c r="G471" s="10" t="str">
        <f t="shared" si="51"/>
        <v>Rank 20 - Ranking in insolvency (master scale)</v>
      </c>
      <c r="H471" s="10" t="s">
        <v>1567</v>
      </c>
      <c r="I471" s="10" t="s">
        <v>30</v>
      </c>
      <c r="J471" s="10" t="s">
        <v>164</v>
      </c>
      <c r="K471" s="10" t="s">
        <v>155</v>
      </c>
      <c r="L471" s="10" t="str">
        <f t="shared" si="52"/>
        <v>Sister</v>
      </c>
      <c r="M471" s="10" t="str">
        <f>IF(OR('Intragroup liabilities'!W465="x",'Intragroup liabilities'!W465="E"),"true","false")</f>
        <v>true</v>
      </c>
      <c r="N471" s="10" t="s">
        <v>470</v>
      </c>
      <c r="O471" s="10" t="s">
        <v>471</v>
      </c>
      <c r="P471" s="11">
        <v>0</v>
      </c>
      <c r="Q471" s="11">
        <f>IF('Intragroup liabilities'!E465="",0,'Intragroup liabilities'!E465)</f>
        <v>16.47</v>
      </c>
      <c r="R471" s="10" t="str">
        <f>+IF('Intragroup liabilities'!C465="EURO","Euro",IF('Intragroup liabilities'!C465="LIBRA INGLESA"," US Dollar",""))</f>
        <v>Euro</v>
      </c>
      <c r="S471" s="10" t="str">
        <f>IF(OR('Intragroup liabilities'!F465="P_20",'Intragroup liabilities'!F465="P_21"),'Intragroup liabilities'!M465,CONCATENATE(RIGHT('Intragroup liabilities'!T465,4),"-",LEFT(RIGHT('Intragroup liabilities'!T465,7),2),"-",LEFT('Intragroup liabilities'!T465,2)))</f>
        <v>--</v>
      </c>
      <c r="T471" s="20" t="str">
        <f t="shared" si="53"/>
        <v/>
      </c>
      <c r="U471" s="20" t="str">
        <f>IF(OR('Intragroup liabilities'!F465="P_20",'Intragroup liabilities'!F465="P_21"),'T 03.01'!T471,CONCATENATE(RIGHT('Intragroup liabilities'!U465,4),"-",LEFT(RIGHT('Intragroup liabilities'!U465,7),2),"-",LEFT('Intragroup liabilities'!U465,2)))</f>
        <v>--</v>
      </c>
      <c r="V471" s="10" t="str">
        <f t="shared" si="54"/>
        <v>Secured</v>
      </c>
      <c r="W471" s="10">
        <v>0</v>
      </c>
      <c r="X471" s="10" t="s">
        <v>83</v>
      </c>
      <c r="Y471" s="10" t="str">
        <f t="shared" si="55"/>
        <v>Non-structured/Vanilla</v>
      </c>
      <c r="Z471" s="10"/>
      <c r="AA471" s="10" t="str">
        <f>IF('Intragroup liabilities'!Q465="GF2","Grandfathered T2",IF('Intragroup liabilities'!Q465="CET1","CET1","No"))</f>
        <v>No</v>
      </c>
      <c r="AB471" s="10">
        <f>IF('Intragroup liabilities'!R465="",0,'Intragroup liabilities'!R465)</f>
        <v>0</v>
      </c>
      <c r="AC471"/>
    </row>
    <row r="472" spans="3:29" ht="35.25" thickBot="1" x14ac:dyDescent="0.5">
      <c r="C472" s="17">
        <f t="shared" si="50"/>
        <v>999</v>
      </c>
      <c r="D472" s="18">
        <f t="shared" si="56"/>
        <v>465</v>
      </c>
      <c r="E472" s="10" t="str">
        <f>IF(AND(I472="SANTANDER TOTTA, SGPS, SA",'Intragroup liabilities'!F466="P_22"),"r0531 - o/w (part of) subordinated liabilities recognised as own funds",IF(AND(I472="Totta Seguros - Comp. Seg. Vida, SA.",'Intragroup liabilities'!F466="P_22"),"r0350 - Structured notes",IF(AND(AA472&lt;&gt;"No",'Intragroup liabilities'!F466="P_23"),"r0531 - o/w (part of) subordinated liabilities recognised as own funds",IF(AND(AA472="No",'Intragroup liabilities'!F466="P_23"),"r0120 - Secured liabilities - collateralized part (BRRD art. 44/2/b)",IF('Intragroup liabilities'!F466="C_31","r0511 - o/w capital instruments/share capital",IF('Intragroup liabilities'!F466="C_32","r0511 - o/w capital instruments/share capital",IF('Intragroup liabilities'!F466="C_33","r0512 - o/w instruments ranking pari passu with ordinary shares",IF(OR(ISNUMBER(SEARCH("ATLANTES",I472)),ISNUMBER(SEARCH("AZOR",I472)),ISNUMBER(SEARCH("HIPOTOTTA",I472)))=TRUE,"r0120 - Secured liabilities - collateralized part (BRRD art. 44/2/b)",IF(OR('Intragroup liabilities'!F466="P_27.1",'Intragroup liabilities'!F466="P_27.2",'Intragroup liabilities'!F466="P_24"),"r0390 - Non-financial liabilities",IF('Intragroup liabilities'!F466="P_30.1","r0170 - Employee liabilities (BRRD art. 44/2/g/i)",IF('Intragroup liabilities'!F466="P_30.3","r0390 - Non-financial liabilities",IF('Intragroup liabilities'!F466="C_36","r0511 - o/w capital instruments/share capital",IF(AND('Intragroup liabilities'!F466="P_20",IFERROR(VLOOKUP('Intragroup liabilities'!I466,'Auxiliar 210'!$B$18:$B$20,1,FALSE),0)&lt;&gt;0),"r0210 - Liabilities towards other entities of the resolution group (BRRD art. 44/2/h)",IF(AND('Intragroup liabilities'!F466="P_21",IFERROR(VLOOKUP('Intragroup liabilities'!I466,'Auxiliar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2" s="10" t="s">
        <v>153</v>
      </c>
      <c r="G472" s="10" t="str">
        <f t="shared" si="51"/>
        <v>Rank 20 - Ranking in insolvency (master scale)</v>
      </c>
      <c r="H472" s="10" t="s">
        <v>264</v>
      </c>
      <c r="I472" s="10" t="s">
        <v>74</v>
      </c>
      <c r="J472" s="10" t="s">
        <v>170</v>
      </c>
      <c r="K472" s="10" t="s">
        <v>155</v>
      </c>
      <c r="L472" s="10" t="str">
        <f t="shared" si="52"/>
        <v>Sister</v>
      </c>
      <c r="M472" s="10" t="str">
        <f>IF(OR('Intragroup liabilities'!W466="x",'Intragroup liabilities'!W466="E"),"true","false")</f>
        <v>true</v>
      </c>
      <c r="N472" s="10" t="s">
        <v>470</v>
      </c>
      <c r="O472" s="10" t="s">
        <v>471</v>
      </c>
      <c r="P472" s="11">
        <v>130611.51</v>
      </c>
      <c r="Q472" s="11">
        <f>IF('Intragroup liabilities'!E466="",0,'Intragroup liabilities'!E466)</f>
        <v>156.26</v>
      </c>
      <c r="R472" s="10" t="str">
        <f>+IF('Intragroup liabilities'!C466="EURO","Euro",IF('Intragroup liabilities'!C466="LIBRA INGLESA"," US Dollar",""))</f>
        <v>Euro</v>
      </c>
      <c r="S472" s="10" t="str">
        <f>IF(OR('Intragroup liabilities'!F466="P_20",'Intragroup liabilities'!F466="P_21"),'Intragroup liabilities'!M466,CONCATENATE(RIGHT('Intragroup liabilities'!T466,4),"-",LEFT(RIGHT('Intragroup liabilities'!T466,7),2),"-",LEFT('Intragroup liabilities'!T466,2)))</f>
        <v>--</v>
      </c>
      <c r="T472" s="20" t="str">
        <f t="shared" si="53"/>
        <v/>
      </c>
      <c r="U472" s="20" t="str">
        <f>IF(OR('Intragroup liabilities'!F466="P_20",'Intragroup liabilities'!F466="P_21"),'T 03.01'!T472,CONCATENATE(RIGHT('Intragroup liabilities'!U466,4),"-",LEFT(RIGHT('Intragroup liabilities'!U466,7),2),"-",LEFT('Intragroup liabilities'!U466,2)))</f>
        <v>--</v>
      </c>
      <c r="V472" s="10" t="str">
        <f t="shared" si="54"/>
        <v>Secured</v>
      </c>
      <c r="W472" s="10">
        <v>0</v>
      </c>
      <c r="X472" s="10" t="s">
        <v>83</v>
      </c>
      <c r="Y472" s="10" t="str">
        <f t="shared" si="55"/>
        <v>Non-structured/Vanilla</v>
      </c>
      <c r="Z472" s="10"/>
      <c r="AA472" s="10" t="str">
        <f>IF('Intragroup liabilities'!Q466="GF2","Grandfathered T2",IF('Intragroup liabilities'!Q466="CET1","CET1","No"))</f>
        <v>No</v>
      </c>
      <c r="AB472" s="10">
        <f>IF('Intragroup liabilities'!R466="",0,'Intragroup liabilities'!R466)</f>
        <v>0</v>
      </c>
      <c r="AC472"/>
    </row>
    <row r="473" spans="3:29" ht="35.25" thickBot="1" x14ac:dyDescent="0.5">
      <c r="C473" s="17">
        <f t="shared" si="50"/>
        <v>999</v>
      </c>
      <c r="D473" s="18">
        <f t="shared" si="56"/>
        <v>466</v>
      </c>
      <c r="E473" s="10" t="str">
        <f>IF(AND(I473="SANTANDER TOTTA, SGPS, SA",'Intragroup liabilities'!F467="P_22"),"r0531 - o/w (part of) subordinated liabilities recognised as own funds",IF(AND(I473="Totta Seguros - Comp. Seg. Vida, SA.",'Intragroup liabilities'!F467="P_22"),"r0350 - Structured notes",IF(AND(AA473&lt;&gt;"No",'Intragroup liabilities'!F467="P_23"),"r0531 - o/w (part of) subordinated liabilities recognised as own funds",IF(AND(AA473="No",'Intragroup liabilities'!F467="P_23"),"r0120 - Secured liabilities - collateralized part (BRRD art. 44/2/b)",IF('Intragroup liabilities'!F467="C_31","r0511 - o/w capital instruments/share capital",IF('Intragroup liabilities'!F467="C_32","r0511 - o/w capital instruments/share capital",IF('Intragroup liabilities'!F467="C_33","r0512 - o/w instruments ranking pari passu with ordinary shares",IF(OR(ISNUMBER(SEARCH("ATLANTES",I473)),ISNUMBER(SEARCH("AZOR",I473)),ISNUMBER(SEARCH("HIPOTOTTA",I473)))=TRUE,"r0120 - Secured liabilities - collateralized part (BRRD art. 44/2/b)",IF(OR('Intragroup liabilities'!F467="P_27.1",'Intragroup liabilities'!F467="P_27.2",'Intragroup liabilities'!F467="P_24"),"r0390 - Non-financial liabilities",IF('Intragroup liabilities'!F467="P_30.1","r0170 - Employee liabilities (BRRD art. 44/2/g/i)",IF('Intragroup liabilities'!F467="P_30.3","r0390 - Non-financial liabilities",IF('Intragroup liabilities'!F467="C_36","r0511 - o/w capital instruments/share capital",IF(AND('Intragroup liabilities'!F467="P_20",IFERROR(VLOOKUP('Intragroup liabilities'!I467,'Auxiliar 210'!$B$18:$B$20,1,FALSE),0)&lt;&gt;0),"r0210 - Liabilities towards other entities of the resolution group (BRRD art. 44/2/h)",IF(AND('Intragroup liabilities'!F467="P_21",IFERROR(VLOOKUP('Intragroup liabilities'!I467,'Auxiliar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3" s="10" t="s">
        <v>153</v>
      </c>
      <c r="G473" s="10" t="str">
        <f t="shared" si="51"/>
        <v>Rank 20 - Ranking in insolvency (master scale)</v>
      </c>
      <c r="H473" s="10" t="s">
        <v>214</v>
      </c>
      <c r="I473" s="10" t="s">
        <v>73</v>
      </c>
      <c r="J473" s="10" t="s">
        <v>167</v>
      </c>
      <c r="K473" s="10" t="s">
        <v>155</v>
      </c>
      <c r="L473" s="10" t="str">
        <f t="shared" si="52"/>
        <v>Sister</v>
      </c>
      <c r="M473" s="10" t="str">
        <f>IF(OR('Intragroup liabilities'!W467="x",'Intragroup liabilities'!W467="E"),"true","false")</f>
        <v>true</v>
      </c>
      <c r="N473" s="10" t="s">
        <v>470</v>
      </c>
      <c r="O473" s="10" t="s">
        <v>471</v>
      </c>
      <c r="P473" s="11">
        <v>147515.35999999999</v>
      </c>
      <c r="Q473" s="11">
        <f>IF('Intragroup liabilities'!E467="",0,'Intragroup liabilities'!E467)</f>
        <v>438.85</v>
      </c>
      <c r="R473" s="10" t="str">
        <f>+IF('Intragroup liabilities'!C467="EURO","Euro",IF('Intragroup liabilities'!C467="LIBRA INGLESA"," US Dollar",""))</f>
        <v>Euro</v>
      </c>
      <c r="S473" s="10" t="str">
        <f>IF(OR('Intragroup liabilities'!F467="P_20",'Intragroup liabilities'!F467="P_21"),'Intragroup liabilities'!M467,CONCATENATE(RIGHT('Intragroup liabilities'!T467,4),"-",LEFT(RIGHT('Intragroup liabilities'!T467,7),2),"-",LEFT('Intragroup liabilities'!T467,2)))</f>
        <v>--</v>
      </c>
      <c r="T473" s="20" t="str">
        <f t="shared" si="53"/>
        <v/>
      </c>
      <c r="U473" s="20" t="str">
        <f>IF(OR('Intragroup liabilities'!F467="P_20",'Intragroup liabilities'!F467="P_21"),'T 03.01'!T473,CONCATENATE(RIGHT('Intragroup liabilities'!U467,4),"-",LEFT(RIGHT('Intragroup liabilities'!U467,7),2),"-",LEFT('Intragroup liabilities'!U467,2)))</f>
        <v>--</v>
      </c>
      <c r="V473" s="10" t="str">
        <f t="shared" si="54"/>
        <v>Secured</v>
      </c>
      <c r="W473" s="10">
        <v>0</v>
      </c>
      <c r="X473" s="10" t="s">
        <v>83</v>
      </c>
      <c r="Y473" s="10" t="str">
        <f t="shared" si="55"/>
        <v>Non-structured/Vanilla</v>
      </c>
      <c r="Z473" s="10"/>
      <c r="AA473" s="10" t="str">
        <f>IF('Intragroup liabilities'!Q467="GF2","Grandfathered T2",IF('Intragroup liabilities'!Q467="CET1","CET1","No"))</f>
        <v>No</v>
      </c>
      <c r="AB473" s="10">
        <f>IF('Intragroup liabilities'!R467="",0,'Intragroup liabilities'!R467)</f>
        <v>0</v>
      </c>
      <c r="AC473"/>
    </row>
    <row r="474" spans="3:29" ht="35.25" thickBot="1" x14ac:dyDescent="0.5">
      <c r="C474" s="17">
        <f t="shared" si="50"/>
        <v>999</v>
      </c>
      <c r="D474" s="18">
        <f t="shared" si="56"/>
        <v>467</v>
      </c>
      <c r="E474" s="10" t="str">
        <f>IF(AND(I474="SANTANDER TOTTA, SGPS, SA",'Intragroup liabilities'!F468="P_22"),"r0531 - o/w (part of) subordinated liabilities recognised as own funds",IF(AND(I474="Totta Seguros - Comp. Seg. Vida, SA.",'Intragroup liabilities'!F468="P_22"),"r0350 - Structured notes",IF(AND(AA474&lt;&gt;"No",'Intragroup liabilities'!F468="P_23"),"r0531 - o/w (part of) subordinated liabilities recognised as own funds",IF(AND(AA474="No",'Intragroup liabilities'!F468="P_23"),"r0120 - Secured liabilities - collateralized part (BRRD art. 44/2/b)",IF('Intragroup liabilities'!F468="C_31","r0511 - o/w capital instruments/share capital",IF('Intragroup liabilities'!F468="C_32","r0511 - o/w capital instruments/share capital",IF('Intragroup liabilities'!F468="C_33","r0512 - o/w instruments ranking pari passu with ordinary shares",IF(OR(ISNUMBER(SEARCH("ATLANTES",I474)),ISNUMBER(SEARCH("AZOR",I474)),ISNUMBER(SEARCH("HIPOTOTTA",I474)))=TRUE,"r0120 - Secured liabilities - collateralized part (BRRD art. 44/2/b)",IF(OR('Intragroup liabilities'!F468="P_27.1",'Intragroup liabilities'!F468="P_27.2",'Intragroup liabilities'!F468="P_24"),"r0390 - Non-financial liabilities",IF('Intragroup liabilities'!F468="P_30.1","r0170 - Employee liabilities (BRRD art. 44/2/g/i)",IF('Intragroup liabilities'!F468="P_30.3","r0390 - Non-financial liabilities",IF('Intragroup liabilities'!F468="C_36","r0511 - o/w capital instruments/share capital",IF(AND('Intragroup liabilities'!F468="P_20",IFERROR(VLOOKUP('Intragroup liabilities'!I468,'Auxiliar 210'!$B$18:$B$20,1,FALSE),0)&lt;&gt;0),"r0210 - Liabilities towards other entities of the resolution group (BRRD art. 44/2/h)",IF(AND('Intragroup liabilities'!F468="P_21",IFERROR(VLOOKUP('Intragroup liabilities'!I468,'Auxiliar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4" s="10" t="s">
        <v>153</v>
      </c>
      <c r="G474" s="10" t="str">
        <f t="shared" si="51"/>
        <v>Rank 20 - Ranking in insolvency (master scale)</v>
      </c>
      <c r="H474" s="10" t="s">
        <v>193</v>
      </c>
      <c r="I474" s="10" t="s">
        <v>74</v>
      </c>
      <c r="J474" s="10" t="s">
        <v>170</v>
      </c>
      <c r="K474" s="10" t="s">
        <v>155</v>
      </c>
      <c r="L474" s="10" t="str">
        <f t="shared" si="52"/>
        <v>Sister</v>
      </c>
      <c r="M474" s="10" t="str">
        <f>IF(OR('Intragroup liabilities'!W468="x",'Intragroup liabilities'!W468="E"),"true","false")</f>
        <v>true</v>
      </c>
      <c r="N474" s="10" t="s">
        <v>470</v>
      </c>
      <c r="O474" s="10" t="s">
        <v>471</v>
      </c>
      <c r="P474" s="11">
        <v>307303.01</v>
      </c>
      <c r="Q474" s="11">
        <f>IF('Intragroup liabilities'!E468="",0,'Intragroup liabilities'!E468)</f>
        <v>563.51</v>
      </c>
      <c r="R474" s="10" t="str">
        <f>+IF('Intragroup liabilities'!C468="EURO","Euro",IF('Intragroup liabilities'!C468="LIBRA INGLESA"," US Dollar",""))</f>
        <v>Euro</v>
      </c>
      <c r="S474" s="10" t="str">
        <f>IF(OR('Intragroup liabilities'!F468="P_20",'Intragroup liabilities'!F468="P_21"),'Intragroup liabilities'!M468,CONCATENATE(RIGHT('Intragroup liabilities'!T468,4),"-",LEFT(RIGHT('Intragroup liabilities'!T468,7),2),"-",LEFT('Intragroup liabilities'!T468,2)))</f>
        <v>--</v>
      </c>
      <c r="T474" s="20" t="str">
        <f t="shared" si="53"/>
        <v/>
      </c>
      <c r="U474" s="20" t="str">
        <f>IF(OR('Intragroup liabilities'!F468="P_20",'Intragroup liabilities'!F468="P_21"),'T 03.01'!T474,CONCATENATE(RIGHT('Intragroup liabilities'!U468,4),"-",LEFT(RIGHT('Intragroup liabilities'!U468,7),2),"-",LEFT('Intragroup liabilities'!U468,2)))</f>
        <v>--</v>
      </c>
      <c r="V474" s="10" t="str">
        <f t="shared" si="54"/>
        <v>Secured</v>
      </c>
      <c r="W474" s="10">
        <v>0</v>
      </c>
      <c r="X474" s="10" t="s">
        <v>83</v>
      </c>
      <c r="Y474" s="10" t="str">
        <f t="shared" si="55"/>
        <v>Non-structured/Vanilla</v>
      </c>
      <c r="Z474" s="10"/>
      <c r="AA474" s="10" t="str">
        <f>IF('Intragroup liabilities'!Q468="GF2","Grandfathered T2",IF('Intragroup liabilities'!Q468="CET1","CET1","No"))</f>
        <v>No</v>
      </c>
      <c r="AB474" s="10">
        <f>IF('Intragroup liabilities'!R468="",0,'Intragroup liabilities'!R468)</f>
        <v>0</v>
      </c>
      <c r="AC474"/>
    </row>
    <row r="475" spans="3:29" ht="35.25" thickBot="1" x14ac:dyDescent="0.5">
      <c r="C475" s="17">
        <f t="shared" si="50"/>
        <v>999</v>
      </c>
      <c r="D475" s="18">
        <f t="shared" si="56"/>
        <v>468</v>
      </c>
      <c r="E475" s="10" t="str">
        <f>IF(AND(I475="SANTANDER TOTTA, SGPS, SA",'Intragroup liabilities'!F469="P_22"),"r0531 - o/w (part of) subordinated liabilities recognised as own funds",IF(AND(I475="Totta Seguros - Comp. Seg. Vida, SA.",'Intragroup liabilities'!F469="P_22"),"r0350 - Structured notes",IF(AND(AA475&lt;&gt;"No",'Intragroup liabilities'!F469="P_23"),"r0531 - o/w (part of) subordinated liabilities recognised as own funds",IF(AND(AA475="No",'Intragroup liabilities'!F469="P_23"),"r0120 - Secured liabilities - collateralized part (BRRD art. 44/2/b)",IF('Intragroup liabilities'!F469="C_31","r0511 - o/w capital instruments/share capital",IF('Intragroup liabilities'!F469="C_32","r0511 - o/w capital instruments/share capital",IF('Intragroup liabilities'!F469="C_33","r0512 - o/w instruments ranking pari passu with ordinary shares",IF(OR(ISNUMBER(SEARCH("ATLANTES",I475)),ISNUMBER(SEARCH("AZOR",I475)),ISNUMBER(SEARCH("HIPOTOTTA",I475)))=TRUE,"r0120 - Secured liabilities - collateralized part (BRRD art. 44/2/b)",IF(OR('Intragroup liabilities'!F469="P_27.1",'Intragroup liabilities'!F469="P_27.2",'Intragroup liabilities'!F469="P_24"),"r0390 - Non-financial liabilities",IF('Intragroup liabilities'!F469="P_30.1","r0170 - Employee liabilities (BRRD art. 44/2/g/i)",IF('Intragroup liabilities'!F469="P_30.3","r0390 - Non-financial liabilities",IF('Intragroup liabilities'!F469="C_36","r0511 - o/w capital instruments/share capital",IF(AND('Intragroup liabilities'!F469="P_20",IFERROR(VLOOKUP('Intragroup liabilities'!I469,'Auxiliar 210'!$B$18:$B$20,1,FALSE),0)&lt;&gt;0),"r0210 - Liabilities towards other entities of the resolution group (BRRD art. 44/2/h)",IF(AND('Intragroup liabilities'!F469="P_21",IFERROR(VLOOKUP('Intragroup liabilities'!I469,'Auxiliar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5" s="10" t="s">
        <v>153</v>
      </c>
      <c r="G475" s="10" t="str">
        <f t="shared" si="51"/>
        <v>Rank 20 - Ranking in insolvency (master scale)</v>
      </c>
      <c r="H475" s="10" t="s">
        <v>431</v>
      </c>
      <c r="I475" s="10" t="s">
        <v>30</v>
      </c>
      <c r="J475" s="10" t="s">
        <v>164</v>
      </c>
      <c r="K475" s="10" t="s">
        <v>155</v>
      </c>
      <c r="L475" s="10" t="str">
        <f t="shared" si="52"/>
        <v>Sister</v>
      </c>
      <c r="M475" s="10" t="str">
        <f>IF(OR('Intragroup liabilities'!W469="x",'Intragroup liabilities'!W469="E"),"true","false")</f>
        <v>true</v>
      </c>
      <c r="N475" s="10" t="s">
        <v>470</v>
      </c>
      <c r="O475" s="10" t="s">
        <v>471</v>
      </c>
      <c r="P475" s="11">
        <v>1042436.84</v>
      </c>
      <c r="Q475" s="11">
        <f>IF('Intragroup liabilities'!E469="",0,'Intragroup liabilities'!E469)</f>
        <v>1794.6</v>
      </c>
      <c r="R475" s="10" t="str">
        <f>+IF('Intragroup liabilities'!C469="EURO","Euro",IF('Intragroup liabilities'!C469="LIBRA INGLESA"," US Dollar",""))</f>
        <v>Euro</v>
      </c>
      <c r="S475" s="10" t="str">
        <f>IF(OR('Intragroup liabilities'!F469="P_20",'Intragroup liabilities'!F469="P_21"),'Intragroup liabilities'!M469,CONCATENATE(RIGHT('Intragroup liabilities'!T469,4),"-",LEFT(RIGHT('Intragroup liabilities'!T469,7),2),"-",LEFT('Intragroup liabilities'!T469,2)))</f>
        <v>--</v>
      </c>
      <c r="T475" s="20" t="str">
        <f t="shared" si="53"/>
        <v/>
      </c>
      <c r="U475" s="20" t="str">
        <f>IF(OR('Intragroup liabilities'!F469="P_20",'Intragroup liabilities'!F469="P_21"),'T 03.01'!T475,CONCATENATE(RIGHT('Intragroup liabilities'!U469,4),"-",LEFT(RIGHT('Intragroup liabilities'!U469,7),2),"-",LEFT('Intragroup liabilities'!U469,2)))</f>
        <v>--</v>
      </c>
      <c r="V475" s="10" t="str">
        <f t="shared" si="54"/>
        <v>Secured</v>
      </c>
      <c r="W475" s="10">
        <v>0</v>
      </c>
      <c r="X475" s="10" t="s">
        <v>83</v>
      </c>
      <c r="Y475" s="10" t="str">
        <f t="shared" si="55"/>
        <v>Non-structured/Vanilla</v>
      </c>
      <c r="Z475" s="10"/>
      <c r="AA475" s="10" t="str">
        <f>IF('Intragroup liabilities'!Q469="GF2","Grandfathered T2",IF('Intragroup liabilities'!Q469="CET1","CET1","No"))</f>
        <v>No</v>
      </c>
      <c r="AB475" s="10">
        <f>IF('Intragroup liabilities'!R469="",0,'Intragroup liabilities'!R469)</f>
        <v>0</v>
      </c>
      <c r="AC475"/>
    </row>
    <row r="476" spans="3:29" ht="35.25" thickBot="1" x14ac:dyDescent="0.5">
      <c r="C476" s="17">
        <f t="shared" si="50"/>
        <v>999</v>
      </c>
      <c r="D476" s="18">
        <f t="shared" si="56"/>
        <v>469</v>
      </c>
      <c r="E476" s="10" t="str">
        <f>IF(AND(I476="SANTANDER TOTTA, SGPS, SA",'Intragroup liabilities'!F470="P_22"),"r0531 - o/w (part of) subordinated liabilities recognised as own funds",IF(AND(I476="Totta Seguros - Comp. Seg. Vida, SA.",'Intragroup liabilities'!F470="P_22"),"r0350 - Structured notes",IF(AND(AA476&lt;&gt;"No",'Intragroup liabilities'!F470="P_23"),"r0531 - o/w (part of) subordinated liabilities recognised as own funds",IF(AND(AA476="No",'Intragroup liabilities'!F470="P_23"),"r0120 - Secured liabilities - collateralized part (BRRD art. 44/2/b)",IF('Intragroup liabilities'!F470="C_31","r0511 - o/w capital instruments/share capital",IF('Intragroup liabilities'!F470="C_32","r0511 - o/w capital instruments/share capital",IF('Intragroup liabilities'!F470="C_33","r0512 - o/w instruments ranking pari passu with ordinary shares",IF(OR(ISNUMBER(SEARCH("ATLANTES",I476)),ISNUMBER(SEARCH("AZOR",I476)),ISNUMBER(SEARCH("HIPOTOTTA",I476)))=TRUE,"r0120 - Secured liabilities - collateralized part (BRRD art. 44/2/b)",IF(OR('Intragroup liabilities'!F470="P_27.1",'Intragroup liabilities'!F470="P_27.2",'Intragroup liabilities'!F470="P_24"),"r0390 - Non-financial liabilities",IF('Intragroup liabilities'!F470="P_30.1","r0170 - Employee liabilities (BRRD art. 44/2/g/i)",IF('Intragroup liabilities'!F470="P_30.3","r0390 - Non-financial liabilities",IF('Intragroup liabilities'!F470="C_36","r0511 - o/w capital instruments/share capital",IF(AND('Intragroup liabilities'!F470="P_20",IFERROR(VLOOKUP('Intragroup liabilities'!I470,'Auxiliar 210'!$B$18:$B$20,1,FALSE),0)&lt;&gt;0),"r0210 - Liabilities towards other entities of the resolution group (BRRD art. 44/2/h)",IF(AND('Intragroup liabilities'!F470="P_21",IFERROR(VLOOKUP('Intragroup liabilities'!I470,'Auxiliar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6" s="10" t="s">
        <v>153</v>
      </c>
      <c r="G476" s="10" t="str">
        <f t="shared" si="51"/>
        <v>Rank 20 - Ranking in insolvency (master scale)</v>
      </c>
      <c r="H476" s="10" t="s">
        <v>328</v>
      </c>
      <c r="I476" s="10" t="s">
        <v>73</v>
      </c>
      <c r="J476" s="10" t="s">
        <v>167</v>
      </c>
      <c r="K476" s="10" t="s">
        <v>155</v>
      </c>
      <c r="L476" s="10" t="str">
        <f t="shared" si="52"/>
        <v>Sister</v>
      </c>
      <c r="M476" s="10" t="str">
        <f>IF(OR('Intragroup liabilities'!W470="x",'Intragroup liabilities'!W470="E"),"true","false")</f>
        <v>true</v>
      </c>
      <c r="N476" s="10" t="s">
        <v>470</v>
      </c>
      <c r="O476" s="10" t="s">
        <v>471</v>
      </c>
      <c r="P476" s="11">
        <v>123091.97</v>
      </c>
      <c r="Q476" s="11">
        <f>IF('Intragroup liabilities'!E470="",0,'Intragroup liabilities'!E470)</f>
        <v>252.3</v>
      </c>
      <c r="R476" s="10" t="str">
        <f>+IF('Intragroup liabilities'!C470="EURO","Euro",IF('Intragroup liabilities'!C470="LIBRA INGLESA"," US Dollar",""))</f>
        <v>Euro</v>
      </c>
      <c r="S476" s="10" t="str">
        <f>IF(OR('Intragroup liabilities'!F470="P_20",'Intragroup liabilities'!F470="P_21"),'Intragroup liabilities'!M470,CONCATENATE(RIGHT('Intragroup liabilities'!T470,4),"-",LEFT(RIGHT('Intragroup liabilities'!T470,7),2),"-",LEFT('Intragroup liabilities'!T470,2)))</f>
        <v>--</v>
      </c>
      <c r="T476" s="20" t="str">
        <f t="shared" si="53"/>
        <v/>
      </c>
      <c r="U476" s="20" t="str">
        <f>IF(OR('Intragroup liabilities'!F470="P_20",'Intragroup liabilities'!F470="P_21"),'T 03.01'!T476,CONCATENATE(RIGHT('Intragroup liabilities'!U470,4),"-",LEFT(RIGHT('Intragroup liabilities'!U470,7),2),"-",LEFT('Intragroup liabilities'!U470,2)))</f>
        <v>--</v>
      </c>
      <c r="V476" s="10" t="str">
        <f t="shared" si="54"/>
        <v>Secured</v>
      </c>
      <c r="W476" s="10">
        <v>0</v>
      </c>
      <c r="X476" s="10" t="s">
        <v>83</v>
      </c>
      <c r="Y476" s="10" t="str">
        <f t="shared" si="55"/>
        <v>Non-structured/Vanilla</v>
      </c>
      <c r="Z476" s="10"/>
      <c r="AA476" s="10" t="str">
        <f>IF('Intragroup liabilities'!Q470="GF2","Grandfathered T2",IF('Intragroup liabilities'!Q470="CET1","CET1","No"))</f>
        <v>No</v>
      </c>
      <c r="AB476" s="10">
        <f>IF('Intragroup liabilities'!R470="",0,'Intragroup liabilities'!R470)</f>
        <v>0</v>
      </c>
      <c r="AC476"/>
    </row>
    <row r="477" spans="3:29" ht="35.25" thickBot="1" x14ac:dyDescent="0.5">
      <c r="C477" s="17">
        <f t="shared" si="50"/>
        <v>999</v>
      </c>
      <c r="D477" s="18">
        <f t="shared" si="56"/>
        <v>470</v>
      </c>
      <c r="E477" s="10" t="str">
        <f>IF(AND(I477="SANTANDER TOTTA, SGPS, SA",'Intragroup liabilities'!F471="P_22"),"r0531 - o/w (part of) subordinated liabilities recognised as own funds",IF(AND(I477="Totta Seguros - Comp. Seg. Vida, SA.",'Intragroup liabilities'!F471="P_22"),"r0350 - Structured notes",IF(AND(AA477&lt;&gt;"No",'Intragroup liabilities'!F471="P_23"),"r0531 - o/w (part of) subordinated liabilities recognised as own funds",IF(AND(AA477="No",'Intragroup liabilities'!F471="P_23"),"r0120 - Secured liabilities - collateralized part (BRRD art. 44/2/b)",IF('Intragroup liabilities'!F471="C_31","r0511 - o/w capital instruments/share capital",IF('Intragroup liabilities'!F471="C_32","r0511 - o/w capital instruments/share capital",IF('Intragroup liabilities'!F471="C_33","r0512 - o/w instruments ranking pari passu with ordinary shares",IF(OR(ISNUMBER(SEARCH("ATLANTES",I477)),ISNUMBER(SEARCH("AZOR",I477)),ISNUMBER(SEARCH("HIPOTOTTA",I477)))=TRUE,"r0120 - Secured liabilities - collateralized part (BRRD art. 44/2/b)",IF(OR('Intragroup liabilities'!F471="P_27.1",'Intragroup liabilities'!F471="P_27.2",'Intragroup liabilities'!F471="P_24"),"r0390 - Non-financial liabilities",IF('Intragroup liabilities'!F471="P_30.1","r0170 - Employee liabilities (BRRD art. 44/2/g/i)",IF('Intragroup liabilities'!F471="P_30.3","r0390 - Non-financial liabilities",IF('Intragroup liabilities'!F471="C_36","r0511 - o/w capital instruments/share capital",IF(AND('Intragroup liabilities'!F471="P_20",IFERROR(VLOOKUP('Intragroup liabilities'!I471,'Auxiliar 210'!$B$18:$B$20,1,FALSE),0)&lt;&gt;0),"r0210 - Liabilities towards other entities of the resolution group (BRRD art. 44/2/h)",IF(AND('Intragroup liabilities'!F471="P_21",IFERROR(VLOOKUP('Intragroup liabilities'!I471,'Auxiliar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7" s="10" t="s">
        <v>153</v>
      </c>
      <c r="G477" s="10" t="str">
        <f t="shared" si="51"/>
        <v>Rank 20 - Ranking in insolvency (master scale)</v>
      </c>
      <c r="H477" s="10" t="s">
        <v>1407</v>
      </c>
      <c r="I477" s="10" t="s">
        <v>30</v>
      </c>
      <c r="J477" s="10" t="s">
        <v>164</v>
      </c>
      <c r="K477" s="10" t="s">
        <v>155</v>
      </c>
      <c r="L477" s="10" t="str">
        <f t="shared" si="52"/>
        <v>Sister</v>
      </c>
      <c r="M477" s="10" t="str">
        <f>IF(OR('Intragroup liabilities'!W471="x",'Intragroup liabilities'!W471="E"),"true","false")</f>
        <v>true</v>
      </c>
      <c r="N477" s="10" t="s">
        <v>470</v>
      </c>
      <c r="O477" s="10" t="s">
        <v>471</v>
      </c>
      <c r="P477" s="11">
        <v>24.96</v>
      </c>
      <c r="Q477" s="11">
        <f>IF('Intragroup liabilities'!E471="",0,'Intragroup liabilities'!E471)</f>
        <v>0</v>
      </c>
      <c r="R477" s="10" t="str">
        <f>+IF('Intragroup liabilities'!C471="EURO","Euro",IF('Intragroup liabilities'!C471="LIBRA INGLESA"," US Dollar",""))</f>
        <v>Euro</v>
      </c>
      <c r="S477" s="10" t="str">
        <f>IF(OR('Intragroup liabilities'!F471="P_20",'Intragroup liabilities'!F471="P_21"),'Intragroup liabilities'!M471,CONCATENATE(RIGHT('Intragroup liabilities'!T471,4),"-",LEFT(RIGHT('Intragroup liabilities'!T471,7),2),"-",LEFT('Intragroup liabilities'!T471,2)))</f>
        <v>--</v>
      </c>
      <c r="T477" s="20" t="str">
        <f t="shared" si="53"/>
        <v/>
      </c>
      <c r="U477" s="20" t="str">
        <f>IF(OR('Intragroup liabilities'!F471="P_20",'Intragroup liabilities'!F471="P_21"),'T 03.01'!T477,CONCATENATE(RIGHT('Intragroup liabilities'!U471,4),"-",LEFT(RIGHT('Intragroup liabilities'!U471,7),2),"-",LEFT('Intragroup liabilities'!U471,2)))</f>
        <v>--</v>
      </c>
      <c r="V477" s="10" t="str">
        <f t="shared" si="54"/>
        <v>Secured</v>
      </c>
      <c r="W477" s="10">
        <v>0</v>
      </c>
      <c r="X477" s="10" t="s">
        <v>83</v>
      </c>
      <c r="Y477" s="10" t="str">
        <f t="shared" si="55"/>
        <v>Non-structured/Vanilla</v>
      </c>
      <c r="Z477" s="10"/>
      <c r="AA477" s="10" t="str">
        <f>IF('Intragroup liabilities'!Q471="GF2","Grandfathered T2",IF('Intragroup liabilities'!Q471="CET1","CET1","No"))</f>
        <v>No</v>
      </c>
      <c r="AB477" s="10">
        <f>IF('Intragroup liabilities'!R471="",0,'Intragroup liabilities'!R471)</f>
        <v>0</v>
      </c>
      <c r="AC477"/>
    </row>
    <row r="478" spans="3:29" ht="35.25" thickBot="1" x14ac:dyDescent="0.5">
      <c r="C478" s="17">
        <f t="shared" si="50"/>
        <v>999</v>
      </c>
      <c r="D478" s="18">
        <f t="shared" si="56"/>
        <v>471</v>
      </c>
      <c r="E478" s="10" t="str">
        <f>IF(AND(I478="SANTANDER TOTTA, SGPS, SA",'Intragroup liabilities'!F472="P_22"),"r0531 - o/w (part of) subordinated liabilities recognised as own funds",IF(AND(I478="Totta Seguros - Comp. Seg. Vida, SA.",'Intragroup liabilities'!F472="P_22"),"r0350 - Structured notes",IF(AND(AA478&lt;&gt;"No",'Intragroup liabilities'!F472="P_23"),"r0531 - o/w (part of) subordinated liabilities recognised as own funds",IF(AND(AA478="No",'Intragroup liabilities'!F472="P_23"),"r0120 - Secured liabilities - collateralized part (BRRD art. 44/2/b)",IF('Intragroup liabilities'!F472="C_31","r0511 - o/w capital instruments/share capital",IF('Intragroup liabilities'!F472="C_32","r0511 - o/w capital instruments/share capital",IF('Intragroup liabilities'!F472="C_33","r0512 - o/w instruments ranking pari passu with ordinary shares",IF(OR(ISNUMBER(SEARCH("ATLANTES",I478)),ISNUMBER(SEARCH("AZOR",I478)),ISNUMBER(SEARCH("HIPOTOTTA",I478)))=TRUE,"r0120 - Secured liabilities - collateralized part (BRRD art. 44/2/b)",IF(OR('Intragroup liabilities'!F472="P_27.1",'Intragroup liabilities'!F472="P_27.2",'Intragroup liabilities'!F472="P_24"),"r0390 - Non-financial liabilities",IF('Intragroup liabilities'!F472="P_30.1","r0170 - Employee liabilities (BRRD art. 44/2/g/i)",IF('Intragroup liabilities'!F472="P_30.3","r0390 - Non-financial liabilities",IF('Intragroup liabilities'!F472="C_36","r0511 - o/w capital instruments/share capital",IF(AND('Intragroup liabilities'!F472="P_20",IFERROR(VLOOKUP('Intragroup liabilities'!I472,'Auxiliar 210'!$B$18:$B$20,1,FALSE),0)&lt;&gt;0),"r0210 - Liabilities towards other entities of the resolution group (BRRD art. 44/2/h)",IF(AND('Intragroup liabilities'!F472="P_21",IFERROR(VLOOKUP('Intragroup liabilities'!I472,'Auxiliar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8" s="10" t="s">
        <v>153</v>
      </c>
      <c r="G478" s="10" t="str">
        <f t="shared" si="51"/>
        <v>Rank 20 - Ranking in insolvency (master scale)</v>
      </c>
      <c r="H478" s="10" t="s">
        <v>194</v>
      </c>
      <c r="I478" s="10" t="s">
        <v>30</v>
      </c>
      <c r="J478" s="10" t="s">
        <v>164</v>
      </c>
      <c r="K478" s="10" t="s">
        <v>155</v>
      </c>
      <c r="L478" s="10" t="str">
        <f t="shared" si="52"/>
        <v>Sister</v>
      </c>
      <c r="M478" s="10" t="str">
        <f>IF(OR('Intragroup liabilities'!W472="x",'Intragroup liabilities'!W472="E"),"true","false")</f>
        <v>true</v>
      </c>
      <c r="N478" s="10" t="s">
        <v>470</v>
      </c>
      <c r="O478" s="10" t="s">
        <v>471</v>
      </c>
      <c r="P478" s="11">
        <v>719098.16</v>
      </c>
      <c r="Q478" s="11">
        <f>IF('Intragroup liabilities'!E472="",0,'Intragroup liabilities'!E472)</f>
        <v>1378.35</v>
      </c>
      <c r="R478" s="10" t="str">
        <f>+IF('Intragroup liabilities'!C472="EURO","Euro",IF('Intragroup liabilities'!C472="LIBRA INGLESA"," US Dollar",""))</f>
        <v>Euro</v>
      </c>
      <c r="S478" s="10" t="str">
        <f>IF(OR('Intragroup liabilities'!F472="P_20",'Intragroup liabilities'!F472="P_21"),'Intragroup liabilities'!M472,CONCATENATE(RIGHT('Intragroup liabilities'!T472,4),"-",LEFT(RIGHT('Intragroup liabilities'!T472,7),2),"-",LEFT('Intragroup liabilities'!T472,2)))</f>
        <v>--</v>
      </c>
      <c r="T478" s="20" t="str">
        <f t="shared" si="53"/>
        <v/>
      </c>
      <c r="U478" s="20" t="str">
        <f>IF(OR('Intragroup liabilities'!F472="P_20",'Intragroup liabilities'!F472="P_21"),'T 03.01'!T478,CONCATENATE(RIGHT('Intragroup liabilities'!U472,4),"-",LEFT(RIGHT('Intragroup liabilities'!U472,7),2),"-",LEFT('Intragroup liabilities'!U472,2)))</f>
        <v>--</v>
      </c>
      <c r="V478" s="10" t="str">
        <f t="shared" si="54"/>
        <v>Secured</v>
      </c>
      <c r="W478" s="10">
        <v>0</v>
      </c>
      <c r="X478" s="10" t="s">
        <v>83</v>
      </c>
      <c r="Y478" s="10" t="str">
        <f t="shared" si="55"/>
        <v>Non-structured/Vanilla</v>
      </c>
      <c r="Z478" s="10"/>
      <c r="AA478" s="10" t="str">
        <f>IF('Intragroup liabilities'!Q472="GF2","Grandfathered T2",IF('Intragroup liabilities'!Q472="CET1","CET1","No"))</f>
        <v>No</v>
      </c>
      <c r="AB478" s="10">
        <f>IF('Intragroup liabilities'!R472="",0,'Intragroup liabilities'!R472)</f>
        <v>0</v>
      </c>
      <c r="AC478"/>
    </row>
    <row r="479" spans="3:29" ht="35.25" thickBot="1" x14ac:dyDescent="0.5">
      <c r="C479" s="17">
        <f t="shared" si="50"/>
        <v>999</v>
      </c>
      <c r="D479" s="18">
        <f t="shared" si="56"/>
        <v>472</v>
      </c>
      <c r="E479" s="10" t="str">
        <f>IF(AND(I479="SANTANDER TOTTA, SGPS, SA",'Intragroup liabilities'!F473="P_22"),"r0531 - o/w (part of) subordinated liabilities recognised as own funds",IF(AND(I479="Totta Seguros - Comp. Seg. Vida, SA.",'Intragroup liabilities'!F473="P_22"),"r0350 - Structured notes",IF(AND(AA479&lt;&gt;"No",'Intragroup liabilities'!F473="P_23"),"r0531 - o/w (part of) subordinated liabilities recognised as own funds",IF(AND(AA479="No",'Intragroup liabilities'!F473="P_23"),"r0120 - Secured liabilities - collateralized part (BRRD art. 44/2/b)",IF('Intragroup liabilities'!F473="C_31","r0511 - o/w capital instruments/share capital",IF('Intragroup liabilities'!F473="C_32","r0511 - o/w capital instruments/share capital",IF('Intragroup liabilities'!F473="C_33","r0512 - o/w instruments ranking pari passu with ordinary shares",IF(OR(ISNUMBER(SEARCH("ATLANTES",I479)),ISNUMBER(SEARCH("AZOR",I479)),ISNUMBER(SEARCH("HIPOTOTTA",I479)))=TRUE,"r0120 - Secured liabilities - collateralized part (BRRD art. 44/2/b)",IF(OR('Intragroup liabilities'!F473="P_27.1",'Intragroup liabilities'!F473="P_27.2",'Intragroup liabilities'!F473="P_24"),"r0390 - Non-financial liabilities",IF('Intragroup liabilities'!F473="P_30.1","r0170 - Employee liabilities (BRRD art. 44/2/g/i)",IF('Intragroup liabilities'!F473="P_30.3","r0390 - Non-financial liabilities",IF('Intragroup liabilities'!F473="C_36","r0511 - o/w capital instruments/share capital",IF(AND('Intragroup liabilities'!F473="P_20",IFERROR(VLOOKUP('Intragroup liabilities'!I473,'Auxiliar 210'!$B$18:$B$20,1,FALSE),0)&lt;&gt;0),"r0210 - Liabilities towards other entities of the resolution group (BRRD art. 44/2/h)",IF(AND('Intragroup liabilities'!F473="P_21",IFERROR(VLOOKUP('Intragroup liabilities'!I473,'Auxiliar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79" s="10" t="s">
        <v>153</v>
      </c>
      <c r="G479" s="10" t="str">
        <f t="shared" si="51"/>
        <v>Rank 20 - Ranking in insolvency (master scale)</v>
      </c>
      <c r="H479" s="10" t="s">
        <v>1408</v>
      </c>
      <c r="I479" s="10" t="s">
        <v>30</v>
      </c>
      <c r="J479" s="10" t="s">
        <v>164</v>
      </c>
      <c r="K479" s="10" t="s">
        <v>155</v>
      </c>
      <c r="L479" s="10" t="str">
        <f t="shared" si="52"/>
        <v>Sister</v>
      </c>
      <c r="M479" s="10" t="str">
        <f>IF(OR('Intragroup liabilities'!W473="x",'Intragroup liabilities'!W473="E"),"true","false")</f>
        <v>true</v>
      </c>
      <c r="N479" s="10" t="s">
        <v>470</v>
      </c>
      <c r="O479" s="10" t="s">
        <v>471</v>
      </c>
      <c r="P479" s="11">
        <v>72.25</v>
      </c>
      <c r="Q479" s="11">
        <f>IF('Intragroup liabilities'!E473="",0,'Intragroup liabilities'!E473)</f>
        <v>0</v>
      </c>
      <c r="R479" s="10" t="str">
        <f>+IF('Intragroup liabilities'!C473="EURO","Euro",IF('Intragroup liabilities'!C473="LIBRA INGLESA"," US Dollar",""))</f>
        <v>Euro</v>
      </c>
      <c r="S479" s="10" t="str">
        <f>IF(OR('Intragroup liabilities'!F473="P_20",'Intragroup liabilities'!F473="P_21"),'Intragroup liabilities'!M473,CONCATENATE(RIGHT('Intragroup liabilities'!T473,4),"-",LEFT(RIGHT('Intragroup liabilities'!T473,7),2),"-",LEFT('Intragroup liabilities'!T473,2)))</f>
        <v>--</v>
      </c>
      <c r="T479" s="20" t="str">
        <f t="shared" si="53"/>
        <v/>
      </c>
      <c r="U479" s="20" t="str">
        <f>IF(OR('Intragroup liabilities'!F473="P_20",'Intragroup liabilities'!F473="P_21"),'T 03.01'!T479,CONCATENATE(RIGHT('Intragroup liabilities'!U473,4),"-",LEFT(RIGHT('Intragroup liabilities'!U473,7),2),"-",LEFT('Intragroup liabilities'!U473,2)))</f>
        <v>--</v>
      </c>
      <c r="V479" s="10" t="str">
        <f t="shared" si="54"/>
        <v>Secured</v>
      </c>
      <c r="W479" s="10">
        <v>0</v>
      </c>
      <c r="X479" s="10" t="s">
        <v>83</v>
      </c>
      <c r="Y479" s="10" t="str">
        <f t="shared" si="55"/>
        <v>Non-structured/Vanilla</v>
      </c>
      <c r="Z479" s="10"/>
      <c r="AA479" s="10" t="str">
        <f>IF('Intragroup liabilities'!Q473="GF2","Grandfathered T2",IF('Intragroup liabilities'!Q473="CET1","CET1","No"))</f>
        <v>No</v>
      </c>
      <c r="AB479" s="10">
        <f>IF('Intragroup liabilities'!R473="",0,'Intragroup liabilities'!R473)</f>
        <v>0</v>
      </c>
      <c r="AC479"/>
    </row>
    <row r="480" spans="3:29" ht="35.25" thickBot="1" x14ac:dyDescent="0.5">
      <c r="C480" s="17">
        <f t="shared" si="50"/>
        <v>999</v>
      </c>
      <c r="D480" s="18">
        <f t="shared" si="56"/>
        <v>473</v>
      </c>
      <c r="E480" s="10" t="str">
        <f>IF(AND(I480="SANTANDER TOTTA, SGPS, SA",'Intragroup liabilities'!F474="P_22"),"r0531 - o/w (part of) subordinated liabilities recognised as own funds",IF(AND(I480="Totta Seguros - Comp. Seg. Vida, SA.",'Intragroup liabilities'!F474="P_22"),"r0350 - Structured notes",IF(AND(AA480&lt;&gt;"No",'Intragroup liabilities'!F474="P_23"),"r0531 - o/w (part of) subordinated liabilities recognised as own funds",IF(AND(AA480="No",'Intragroup liabilities'!F474="P_23"),"r0120 - Secured liabilities - collateralized part (BRRD art. 44/2/b)",IF('Intragroup liabilities'!F474="C_31","r0511 - o/w capital instruments/share capital",IF('Intragroup liabilities'!F474="C_32","r0511 - o/w capital instruments/share capital",IF('Intragroup liabilities'!F474="C_33","r0512 - o/w instruments ranking pari passu with ordinary shares",IF(OR(ISNUMBER(SEARCH("ATLANTES",I480)),ISNUMBER(SEARCH("AZOR",I480)),ISNUMBER(SEARCH("HIPOTOTTA",I480)))=TRUE,"r0120 - Secured liabilities - collateralized part (BRRD art. 44/2/b)",IF(OR('Intragroup liabilities'!F474="P_27.1",'Intragroup liabilities'!F474="P_27.2",'Intragroup liabilities'!F474="P_24"),"r0390 - Non-financial liabilities",IF('Intragroup liabilities'!F474="P_30.1","r0170 - Employee liabilities (BRRD art. 44/2/g/i)",IF('Intragroup liabilities'!F474="P_30.3","r0390 - Non-financial liabilities",IF('Intragroup liabilities'!F474="C_36","r0511 - o/w capital instruments/share capital",IF(AND('Intragroup liabilities'!F474="P_20",IFERROR(VLOOKUP('Intragroup liabilities'!I474,'Auxiliar 210'!$B$18:$B$20,1,FALSE),0)&lt;&gt;0),"r0210 - Liabilities towards other entities of the resolution group (BRRD art. 44/2/h)",IF(AND('Intragroup liabilities'!F474="P_21",IFERROR(VLOOKUP('Intragroup liabilities'!I474,'Auxiliar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0" s="10" t="s">
        <v>153</v>
      </c>
      <c r="G480" s="10" t="str">
        <f t="shared" si="51"/>
        <v>Rank 20 - Ranking in insolvency (master scale)</v>
      </c>
      <c r="H480" s="10" t="s">
        <v>1568</v>
      </c>
      <c r="I480" s="10" t="s">
        <v>30</v>
      </c>
      <c r="J480" s="10" t="s">
        <v>164</v>
      </c>
      <c r="K480" s="10" t="s">
        <v>155</v>
      </c>
      <c r="L480" s="10" t="str">
        <f t="shared" si="52"/>
        <v>Sister</v>
      </c>
      <c r="M480" s="10" t="str">
        <f>IF(OR('Intragroup liabilities'!W474="x",'Intragroup liabilities'!W474="E"),"true","false")</f>
        <v>true</v>
      </c>
      <c r="N480" s="10" t="s">
        <v>470</v>
      </c>
      <c r="O480" s="10" t="s">
        <v>471</v>
      </c>
      <c r="P480" s="11">
        <v>0</v>
      </c>
      <c r="Q480" s="11">
        <f>IF('Intragroup liabilities'!E474="",0,'Intragroup liabilities'!E474)</f>
        <v>0.04</v>
      </c>
      <c r="R480" s="10" t="str">
        <f>+IF('Intragroup liabilities'!C474="EURO","Euro",IF('Intragroup liabilities'!C474="LIBRA INGLESA"," US Dollar",""))</f>
        <v>Euro</v>
      </c>
      <c r="S480" s="10" t="str">
        <f>IF(OR('Intragroup liabilities'!F474="P_20",'Intragroup liabilities'!F474="P_21"),'Intragroup liabilities'!M474,CONCATENATE(RIGHT('Intragroup liabilities'!T474,4),"-",LEFT(RIGHT('Intragroup liabilities'!T474,7),2),"-",LEFT('Intragroup liabilities'!T474,2)))</f>
        <v>--</v>
      </c>
      <c r="T480" s="20" t="str">
        <f t="shared" si="53"/>
        <v/>
      </c>
      <c r="U480" s="20" t="str">
        <f>IF(OR('Intragroup liabilities'!F474="P_20",'Intragroup liabilities'!F474="P_21"),'T 03.01'!T480,CONCATENATE(RIGHT('Intragroup liabilities'!U474,4),"-",LEFT(RIGHT('Intragroup liabilities'!U474,7),2),"-",LEFT('Intragroup liabilities'!U474,2)))</f>
        <v>--</v>
      </c>
      <c r="V480" s="10" t="str">
        <f t="shared" si="54"/>
        <v>Secured</v>
      </c>
      <c r="W480" s="10">
        <v>0</v>
      </c>
      <c r="X480" s="10" t="s">
        <v>83</v>
      </c>
      <c r="Y480" s="10" t="str">
        <f t="shared" si="55"/>
        <v>Non-structured/Vanilla</v>
      </c>
      <c r="Z480" s="10"/>
      <c r="AA480" s="10" t="str">
        <f>IF('Intragroup liabilities'!Q474="GF2","Grandfathered T2",IF('Intragroup liabilities'!Q474="CET1","CET1","No"))</f>
        <v>No</v>
      </c>
      <c r="AB480" s="10">
        <f>IF('Intragroup liabilities'!R474="",0,'Intragroup liabilities'!R474)</f>
        <v>0</v>
      </c>
      <c r="AC480"/>
    </row>
    <row r="481" spans="3:29" ht="35.25" thickBot="1" x14ac:dyDescent="0.5">
      <c r="C481" s="17">
        <f t="shared" si="50"/>
        <v>999</v>
      </c>
      <c r="D481" s="18">
        <f t="shared" si="56"/>
        <v>474</v>
      </c>
      <c r="E481" s="10" t="str">
        <f>IF(AND(I481="SANTANDER TOTTA, SGPS, SA",'Intragroup liabilities'!F475="P_22"),"r0531 - o/w (part of) subordinated liabilities recognised as own funds",IF(AND(I481="Totta Seguros - Comp. Seg. Vida, SA.",'Intragroup liabilities'!F475="P_22"),"r0350 - Structured notes",IF(AND(AA481&lt;&gt;"No",'Intragroup liabilities'!F475="P_23"),"r0531 - o/w (part of) subordinated liabilities recognised as own funds",IF(AND(AA481="No",'Intragroup liabilities'!F475="P_23"),"r0120 - Secured liabilities - collateralized part (BRRD art. 44/2/b)",IF('Intragroup liabilities'!F475="C_31","r0511 - o/w capital instruments/share capital",IF('Intragroup liabilities'!F475="C_32","r0511 - o/w capital instruments/share capital",IF('Intragroup liabilities'!F475="C_33","r0512 - o/w instruments ranking pari passu with ordinary shares",IF(OR(ISNUMBER(SEARCH("ATLANTES",I481)),ISNUMBER(SEARCH("AZOR",I481)),ISNUMBER(SEARCH("HIPOTOTTA",I481)))=TRUE,"r0120 - Secured liabilities - collateralized part (BRRD art. 44/2/b)",IF(OR('Intragroup liabilities'!F475="P_27.1",'Intragroup liabilities'!F475="P_27.2",'Intragroup liabilities'!F475="P_24"),"r0390 - Non-financial liabilities",IF('Intragroup liabilities'!F475="P_30.1","r0170 - Employee liabilities (BRRD art. 44/2/g/i)",IF('Intragroup liabilities'!F475="P_30.3","r0390 - Non-financial liabilities",IF('Intragroup liabilities'!F475="C_36","r0511 - o/w capital instruments/share capital",IF(AND('Intragroup liabilities'!F475="P_20",IFERROR(VLOOKUP('Intragroup liabilities'!I475,'Auxiliar 210'!$B$18:$B$20,1,FALSE),0)&lt;&gt;0),"r0210 - Liabilities towards other entities of the resolution group (BRRD art. 44/2/h)",IF(AND('Intragroup liabilities'!F475="P_21",IFERROR(VLOOKUP('Intragroup liabilities'!I475,'Auxiliar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1" s="10" t="s">
        <v>153</v>
      </c>
      <c r="G481" s="10" t="str">
        <f t="shared" si="51"/>
        <v>Rank 20 - Ranking in insolvency (master scale)</v>
      </c>
      <c r="H481" s="10" t="s">
        <v>347</v>
      </c>
      <c r="I481" s="10" t="s">
        <v>73</v>
      </c>
      <c r="J481" s="10" t="s">
        <v>167</v>
      </c>
      <c r="K481" s="10" t="s">
        <v>155</v>
      </c>
      <c r="L481" s="10" t="str">
        <f t="shared" si="52"/>
        <v>Sister</v>
      </c>
      <c r="M481" s="10" t="str">
        <f>IF(OR('Intragroup liabilities'!W475="x",'Intragroup liabilities'!W475="E"),"true","false")</f>
        <v>true</v>
      </c>
      <c r="N481" s="10" t="s">
        <v>470</v>
      </c>
      <c r="O481" s="10" t="s">
        <v>471</v>
      </c>
      <c r="P481" s="11">
        <v>271472.42</v>
      </c>
      <c r="Q481" s="11">
        <f>IF('Intragroup liabilities'!E475="",0,'Intragroup liabilities'!E475)</f>
        <v>510.73</v>
      </c>
      <c r="R481" s="10" t="str">
        <f>+IF('Intragroup liabilities'!C475="EURO","Euro",IF('Intragroup liabilities'!C475="LIBRA INGLESA"," US Dollar",""))</f>
        <v>Euro</v>
      </c>
      <c r="S481" s="10" t="str">
        <f>IF(OR('Intragroup liabilities'!F475="P_20",'Intragroup liabilities'!F475="P_21"),'Intragroup liabilities'!M475,CONCATENATE(RIGHT('Intragroup liabilities'!T475,4),"-",LEFT(RIGHT('Intragroup liabilities'!T475,7),2),"-",LEFT('Intragroup liabilities'!T475,2)))</f>
        <v>--</v>
      </c>
      <c r="T481" s="20" t="str">
        <f t="shared" si="53"/>
        <v/>
      </c>
      <c r="U481" s="20" t="str">
        <f>IF(OR('Intragroup liabilities'!F475="P_20",'Intragroup liabilities'!F475="P_21"),'T 03.01'!T481,CONCATENATE(RIGHT('Intragroup liabilities'!U475,4),"-",LEFT(RIGHT('Intragroup liabilities'!U475,7),2),"-",LEFT('Intragroup liabilities'!U475,2)))</f>
        <v>--</v>
      </c>
      <c r="V481" s="10" t="str">
        <f t="shared" si="54"/>
        <v>Secured</v>
      </c>
      <c r="W481" s="10">
        <v>0</v>
      </c>
      <c r="X481" s="10" t="s">
        <v>83</v>
      </c>
      <c r="Y481" s="10" t="str">
        <f t="shared" si="55"/>
        <v>Non-structured/Vanilla</v>
      </c>
      <c r="Z481" s="10"/>
      <c r="AA481" s="10" t="str">
        <f>IF('Intragroup liabilities'!Q475="GF2","Grandfathered T2",IF('Intragroup liabilities'!Q475="CET1","CET1","No"))</f>
        <v>No</v>
      </c>
      <c r="AB481" s="10">
        <f>IF('Intragroup liabilities'!R475="",0,'Intragroup liabilities'!R475)</f>
        <v>0</v>
      </c>
      <c r="AC481"/>
    </row>
    <row r="482" spans="3:29" ht="35.25" thickBot="1" x14ac:dyDescent="0.5">
      <c r="C482" s="17">
        <f t="shared" si="50"/>
        <v>999</v>
      </c>
      <c r="D482" s="18">
        <f t="shared" si="56"/>
        <v>475</v>
      </c>
      <c r="E482" s="10" t="str">
        <f>IF(AND(I482="SANTANDER TOTTA, SGPS, SA",'Intragroup liabilities'!F476="P_22"),"r0531 - o/w (part of) subordinated liabilities recognised as own funds",IF(AND(I482="Totta Seguros - Comp. Seg. Vida, SA.",'Intragroup liabilities'!F476="P_22"),"r0350 - Structured notes",IF(AND(AA482&lt;&gt;"No",'Intragroup liabilities'!F476="P_23"),"r0531 - o/w (part of) subordinated liabilities recognised as own funds",IF(AND(AA482="No",'Intragroup liabilities'!F476="P_23"),"r0120 - Secured liabilities - collateralized part (BRRD art. 44/2/b)",IF('Intragroup liabilities'!F476="C_31","r0511 - o/w capital instruments/share capital",IF('Intragroup liabilities'!F476="C_32","r0511 - o/w capital instruments/share capital",IF('Intragroup liabilities'!F476="C_33","r0512 - o/w instruments ranking pari passu with ordinary shares",IF(OR(ISNUMBER(SEARCH("ATLANTES",I482)),ISNUMBER(SEARCH("AZOR",I482)),ISNUMBER(SEARCH("HIPOTOTTA",I482)))=TRUE,"r0120 - Secured liabilities - collateralized part (BRRD art. 44/2/b)",IF(OR('Intragroup liabilities'!F476="P_27.1",'Intragroup liabilities'!F476="P_27.2",'Intragroup liabilities'!F476="P_24"),"r0390 - Non-financial liabilities",IF('Intragroup liabilities'!F476="P_30.1","r0170 - Employee liabilities (BRRD art. 44/2/g/i)",IF('Intragroup liabilities'!F476="P_30.3","r0390 - Non-financial liabilities",IF('Intragroup liabilities'!F476="C_36","r0511 - o/w capital instruments/share capital",IF(AND('Intragroup liabilities'!F476="P_20",IFERROR(VLOOKUP('Intragroup liabilities'!I476,'Auxiliar 210'!$B$18:$B$20,1,FALSE),0)&lt;&gt;0),"r0210 - Liabilities towards other entities of the resolution group (BRRD art. 44/2/h)",IF(AND('Intragroup liabilities'!F476="P_21",IFERROR(VLOOKUP('Intragroup liabilities'!I476,'Auxiliar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2" s="10" t="s">
        <v>153</v>
      </c>
      <c r="G482" s="10" t="str">
        <f t="shared" si="51"/>
        <v>Rank 20 - Ranking in insolvency (master scale)</v>
      </c>
      <c r="H482" s="10" t="s">
        <v>1569</v>
      </c>
      <c r="I482" s="10" t="s">
        <v>30</v>
      </c>
      <c r="J482" s="10" t="s">
        <v>164</v>
      </c>
      <c r="K482" s="10" t="s">
        <v>155</v>
      </c>
      <c r="L482" s="10" t="str">
        <f t="shared" si="52"/>
        <v>Sister</v>
      </c>
      <c r="M482" s="10" t="str">
        <f>IF(OR('Intragroup liabilities'!W476="x",'Intragroup liabilities'!W476="E"),"true","false")</f>
        <v>true</v>
      </c>
      <c r="N482" s="10" t="s">
        <v>470</v>
      </c>
      <c r="O482" s="10" t="s">
        <v>471</v>
      </c>
      <c r="P482" s="11">
        <v>0</v>
      </c>
      <c r="Q482" s="11">
        <f>IF('Intragroup liabilities'!E476="",0,'Intragroup liabilities'!E476)</f>
        <v>0.04</v>
      </c>
      <c r="R482" s="10" t="str">
        <f>+IF('Intragroup liabilities'!C476="EURO","Euro",IF('Intragroup liabilities'!C476="LIBRA INGLESA"," US Dollar",""))</f>
        <v>Euro</v>
      </c>
      <c r="S482" s="10" t="str">
        <f>IF(OR('Intragroup liabilities'!F476="P_20",'Intragroup liabilities'!F476="P_21"),'Intragroup liabilities'!M476,CONCATENATE(RIGHT('Intragroup liabilities'!T476,4),"-",LEFT(RIGHT('Intragroup liabilities'!T476,7),2),"-",LEFT('Intragroup liabilities'!T476,2)))</f>
        <v>--</v>
      </c>
      <c r="T482" s="20" t="str">
        <f t="shared" si="53"/>
        <v/>
      </c>
      <c r="U482" s="20" t="str">
        <f>IF(OR('Intragroup liabilities'!F476="P_20",'Intragroup liabilities'!F476="P_21"),'T 03.01'!T482,CONCATENATE(RIGHT('Intragroup liabilities'!U476,4),"-",LEFT(RIGHT('Intragroup liabilities'!U476,7),2),"-",LEFT('Intragroup liabilities'!U476,2)))</f>
        <v>--</v>
      </c>
      <c r="V482" s="10" t="str">
        <f t="shared" si="54"/>
        <v>Secured</v>
      </c>
      <c r="W482" s="10">
        <v>0</v>
      </c>
      <c r="X482" s="10" t="s">
        <v>83</v>
      </c>
      <c r="Y482" s="10" t="str">
        <f t="shared" si="55"/>
        <v>Non-structured/Vanilla</v>
      </c>
      <c r="Z482" s="10"/>
      <c r="AA482" s="10" t="str">
        <f>IF('Intragroup liabilities'!Q476="GF2","Grandfathered T2",IF('Intragroup liabilities'!Q476="CET1","CET1","No"))</f>
        <v>No</v>
      </c>
      <c r="AB482" s="10">
        <f>IF('Intragroup liabilities'!R476="",0,'Intragroup liabilities'!R476)</f>
        <v>0</v>
      </c>
      <c r="AC482"/>
    </row>
    <row r="483" spans="3:29" ht="35.25" thickBot="1" x14ac:dyDescent="0.5">
      <c r="C483" s="17">
        <f t="shared" si="50"/>
        <v>999</v>
      </c>
      <c r="D483" s="18">
        <f t="shared" si="56"/>
        <v>476</v>
      </c>
      <c r="E483" s="10" t="str">
        <f>IF(AND(I483="SANTANDER TOTTA, SGPS, SA",'Intragroup liabilities'!F477="P_22"),"r0531 - o/w (part of) subordinated liabilities recognised as own funds",IF(AND(I483="Totta Seguros - Comp. Seg. Vida, SA.",'Intragroup liabilities'!F477="P_22"),"r0350 - Structured notes",IF(AND(AA483&lt;&gt;"No",'Intragroup liabilities'!F477="P_23"),"r0531 - o/w (part of) subordinated liabilities recognised as own funds",IF(AND(AA483="No",'Intragroup liabilities'!F477="P_23"),"r0120 - Secured liabilities - collateralized part (BRRD art. 44/2/b)",IF('Intragroup liabilities'!F477="C_31","r0511 - o/w capital instruments/share capital",IF('Intragroup liabilities'!F477="C_32","r0511 - o/w capital instruments/share capital",IF('Intragroup liabilities'!F477="C_33","r0512 - o/w instruments ranking pari passu with ordinary shares",IF(OR(ISNUMBER(SEARCH("ATLANTES",I483)),ISNUMBER(SEARCH("AZOR",I483)),ISNUMBER(SEARCH("HIPOTOTTA",I483)))=TRUE,"r0120 - Secured liabilities - collateralized part (BRRD art. 44/2/b)",IF(OR('Intragroup liabilities'!F477="P_27.1",'Intragroup liabilities'!F477="P_27.2",'Intragroup liabilities'!F477="P_24"),"r0390 - Non-financial liabilities",IF('Intragroup liabilities'!F477="P_30.1","r0170 - Employee liabilities (BRRD art. 44/2/g/i)",IF('Intragroup liabilities'!F477="P_30.3","r0390 - Non-financial liabilities",IF('Intragroup liabilities'!F477="C_36","r0511 - o/w capital instruments/share capital",IF(AND('Intragroup liabilities'!F477="P_20",IFERROR(VLOOKUP('Intragroup liabilities'!I477,'Auxiliar 210'!$B$18:$B$20,1,FALSE),0)&lt;&gt;0),"r0210 - Liabilities towards other entities of the resolution group (BRRD art. 44/2/h)",IF(AND('Intragroup liabilities'!F477="P_21",IFERROR(VLOOKUP('Intragroup liabilities'!I477,'Auxiliar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3" s="10" t="s">
        <v>153</v>
      </c>
      <c r="G483" s="10" t="str">
        <f t="shared" si="51"/>
        <v>Rank 20 - Ranking in insolvency (master scale)</v>
      </c>
      <c r="H483" s="10" t="s">
        <v>354</v>
      </c>
      <c r="I483" s="10" t="s">
        <v>74</v>
      </c>
      <c r="J483" s="10" t="s">
        <v>170</v>
      </c>
      <c r="K483" s="10" t="s">
        <v>155</v>
      </c>
      <c r="L483" s="10" t="str">
        <f t="shared" si="52"/>
        <v>Sister</v>
      </c>
      <c r="M483" s="10" t="str">
        <f>IF(OR('Intragroup liabilities'!W477="x",'Intragroup liabilities'!W477="E"),"true","false")</f>
        <v>true</v>
      </c>
      <c r="N483" s="10" t="s">
        <v>470</v>
      </c>
      <c r="O483" s="10" t="s">
        <v>471</v>
      </c>
      <c r="P483" s="11">
        <v>285804.78000000003</v>
      </c>
      <c r="Q483" s="11">
        <f>IF('Intragroup liabilities'!E477="",0,'Intragroup liabilities'!E477)</f>
        <v>394.98</v>
      </c>
      <c r="R483" s="10" t="str">
        <f>+IF('Intragroup liabilities'!C477="EURO","Euro",IF('Intragroup liabilities'!C477="LIBRA INGLESA"," US Dollar",""))</f>
        <v>Euro</v>
      </c>
      <c r="S483" s="10" t="str">
        <f>IF(OR('Intragroup liabilities'!F477="P_20",'Intragroup liabilities'!F477="P_21"),'Intragroup liabilities'!M477,CONCATENATE(RIGHT('Intragroup liabilities'!T477,4),"-",LEFT(RIGHT('Intragroup liabilities'!T477,7),2),"-",LEFT('Intragroup liabilities'!T477,2)))</f>
        <v>--</v>
      </c>
      <c r="T483" s="20" t="str">
        <f t="shared" si="53"/>
        <v/>
      </c>
      <c r="U483" s="20" t="str">
        <f>IF(OR('Intragroup liabilities'!F477="P_20",'Intragroup liabilities'!F477="P_21"),'T 03.01'!T483,CONCATENATE(RIGHT('Intragroup liabilities'!U477,4),"-",LEFT(RIGHT('Intragroup liabilities'!U477,7),2),"-",LEFT('Intragroup liabilities'!U477,2)))</f>
        <v>--</v>
      </c>
      <c r="V483" s="10" t="str">
        <f t="shared" si="54"/>
        <v>Secured</v>
      </c>
      <c r="W483" s="10">
        <v>0</v>
      </c>
      <c r="X483" s="10" t="s">
        <v>83</v>
      </c>
      <c r="Y483" s="10" t="str">
        <f t="shared" si="55"/>
        <v>Non-structured/Vanilla</v>
      </c>
      <c r="Z483" s="10"/>
      <c r="AA483" s="10" t="str">
        <f>IF('Intragroup liabilities'!Q477="GF2","Grandfathered T2",IF('Intragroup liabilities'!Q477="CET1","CET1","No"))</f>
        <v>No</v>
      </c>
      <c r="AB483" s="10">
        <f>IF('Intragroup liabilities'!R477="",0,'Intragroup liabilities'!R477)</f>
        <v>0</v>
      </c>
      <c r="AC483"/>
    </row>
    <row r="484" spans="3:29" ht="35.25" thickBot="1" x14ac:dyDescent="0.5">
      <c r="C484" s="17">
        <f t="shared" si="50"/>
        <v>999</v>
      </c>
      <c r="D484" s="18">
        <f t="shared" si="56"/>
        <v>477</v>
      </c>
      <c r="E484" s="10" t="str">
        <f>IF(AND(I484="SANTANDER TOTTA, SGPS, SA",'Intragroup liabilities'!F478="P_22"),"r0531 - o/w (part of) subordinated liabilities recognised as own funds",IF(AND(I484="Totta Seguros - Comp. Seg. Vida, SA.",'Intragroup liabilities'!F478="P_22"),"r0350 - Structured notes",IF(AND(AA484&lt;&gt;"No",'Intragroup liabilities'!F478="P_23"),"r0531 - o/w (part of) subordinated liabilities recognised as own funds",IF(AND(AA484="No",'Intragroup liabilities'!F478="P_23"),"r0120 - Secured liabilities - collateralized part (BRRD art. 44/2/b)",IF('Intragroup liabilities'!F478="C_31","r0511 - o/w capital instruments/share capital",IF('Intragroup liabilities'!F478="C_32","r0511 - o/w capital instruments/share capital",IF('Intragroup liabilities'!F478="C_33","r0512 - o/w instruments ranking pari passu with ordinary shares",IF(OR(ISNUMBER(SEARCH("ATLANTES",I484)),ISNUMBER(SEARCH("AZOR",I484)),ISNUMBER(SEARCH("HIPOTOTTA",I484)))=TRUE,"r0120 - Secured liabilities - collateralized part (BRRD art. 44/2/b)",IF(OR('Intragroup liabilities'!F478="P_27.1",'Intragroup liabilities'!F478="P_27.2",'Intragroup liabilities'!F478="P_24"),"r0390 - Non-financial liabilities",IF('Intragroup liabilities'!F478="P_30.1","r0170 - Employee liabilities (BRRD art. 44/2/g/i)",IF('Intragroup liabilities'!F478="P_30.3","r0390 - Non-financial liabilities",IF('Intragroup liabilities'!F478="C_36","r0511 - o/w capital instruments/share capital",IF(AND('Intragroup liabilities'!F478="P_20",IFERROR(VLOOKUP('Intragroup liabilities'!I478,'Auxiliar 210'!$B$18:$B$20,1,FALSE),0)&lt;&gt;0),"r0210 - Liabilities towards other entities of the resolution group (BRRD art. 44/2/h)",IF(AND('Intragroup liabilities'!F478="P_21",IFERROR(VLOOKUP('Intragroup liabilities'!I478,'Auxiliar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4" s="10" t="s">
        <v>153</v>
      </c>
      <c r="G484" s="10" t="str">
        <f t="shared" si="51"/>
        <v>Rank 20 - Ranking in insolvency (master scale)</v>
      </c>
      <c r="H484" s="10" t="s">
        <v>163</v>
      </c>
      <c r="I484" s="10" t="s">
        <v>73</v>
      </c>
      <c r="J484" s="10" t="s">
        <v>167</v>
      </c>
      <c r="K484" s="10" t="s">
        <v>155</v>
      </c>
      <c r="L484" s="10" t="str">
        <f t="shared" si="52"/>
        <v>Sister</v>
      </c>
      <c r="M484" s="10" t="str">
        <f>IF(OR('Intragroup liabilities'!W478="x",'Intragroup liabilities'!W478="E"),"true","false")</f>
        <v>true</v>
      </c>
      <c r="N484" s="10" t="s">
        <v>470</v>
      </c>
      <c r="O484" s="10" t="s">
        <v>471</v>
      </c>
      <c r="P484" s="11">
        <v>101631.86</v>
      </c>
      <c r="Q484" s="11">
        <f>IF('Intragroup liabilities'!E478="",0,'Intragroup liabilities'!E478)</f>
        <v>177.52</v>
      </c>
      <c r="R484" s="10" t="str">
        <f>+IF('Intragroup liabilities'!C478="EURO","Euro",IF('Intragroup liabilities'!C478="LIBRA INGLESA"," US Dollar",""))</f>
        <v>Euro</v>
      </c>
      <c r="S484" s="10" t="str">
        <f>IF(OR('Intragroup liabilities'!F478="P_20",'Intragroup liabilities'!F478="P_21"),'Intragroup liabilities'!M478,CONCATENATE(RIGHT('Intragroup liabilities'!T478,4),"-",LEFT(RIGHT('Intragroup liabilities'!T478,7),2),"-",LEFT('Intragroup liabilities'!T478,2)))</f>
        <v>--</v>
      </c>
      <c r="T484" s="20" t="str">
        <f t="shared" si="53"/>
        <v/>
      </c>
      <c r="U484" s="20" t="str">
        <f>IF(OR('Intragroup liabilities'!F478="P_20",'Intragroup liabilities'!F478="P_21"),'T 03.01'!T484,CONCATENATE(RIGHT('Intragroup liabilities'!U478,4),"-",LEFT(RIGHT('Intragroup liabilities'!U478,7),2),"-",LEFT('Intragroup liabilities'!U478,2)))</f>
        <v>--</v>
      </c>
      <c r="V484" s="10" t="str">
        <f t="shared" si="54"/>
        <v>Secured</v>
      </c>
      <c r="W484" s="10">
        <v>0</v>
      </c>
      <c r="X484" s="10" t="s">
        <v>83</v>
      </c>
      <c r="Y484" s="10" t="str">
        <f t="shared" si="55"/>
        <v>Non-structured/Vanilla</v>
      </c>
      <c r="Z484" s="10"/>
      <c r="AA484" s="10" t="str">
        <f>IF('Intragroup liabilities'!Q478="GF2","Grandfathered T2",IF('Intragroup liabilities'!Q478="CET1","CET1","No"))</f>
        <v>No</v>
      </c>
      <c r="AB484" s="10">
        <f>IF('Intragroup liabilities'!R478="",0,'Intragroup liabilities'!R478)</f>
        <v>0</v>
      </c>
      <c r="AC484"/>
    </row>
    <row r="485" spans="3:29" ht="35.25" thickBot="1" x14ac:dyDescent="0.5">
      <c r="C485" s="17">
        <f t="shared" si="50"/>
        <v>999</v>
      </c>
      <c r="D485" s="18">
        <f t="shared" si="56"/>
        <v>478</v>
      </c>
      <c r="E485" s="10" t="str">
        <f>IF(AND(I485="SANTANDER TOTTA, SGPS, SA",'Intragroup liabilities'!F479="P_22"),"r0531 - o/w (part of) subordinated liabilities recognised as own funds",IF(AND(I485="Totta Seguros - Comp. Seg. Vida, SA.",'Intragroup liabilities'!F479="P_22"),"r0350 - Structured notes",IF(AND(AA485&lt;&gt;"No",'Intragroup liabilities'!F479="P_23"),"r0531 - o/w (part of) subordinated liabilities recognised as own funds",IF(AND(AA485="No",'Intragroup liabilities'!F479="P_23"),"r0120 - Secured liabilities - collateralized part (BRRD art. 44/2/b)",IF('Intragroup liabilities'!F479="C_31","r0511 - o/w capital instruments/share capital",IF('Intragroup liabilities'!F479="C_32","r0511 - o/w capital instruments/share capital",IF('Intragroup liabilities'!F479="C_33","r0512 - o/w instruments ranking pari passu with ordinary shares",IF(OR(ISNUMBER(SEARCH("ATLANTES",I485)),ISNUMBER(SEARCH("AZOR",I485)),ISNUMBER(SEARCH("HIPOTOTTA",I485)))=TRUE,"r0120 - Secured liabilities - collateralized part (BRRD art. 44/2/b)",IF(OR('Intragroup liabilities'!F479="P_27.1",'Intragroup liabilities'!F479="P_27.2",'Intragroup liabilities'!F479="P_24"),"r0390 - Non-financial liabilities",IF('Intragroup liabilities'!F479="P_30.1","r0170 - Employee liabilities (BRRD art. 44/2/g/i)",IF('Intragroup liabilities'!F479="P_30.3","r0390 - Non-financial liabilities",IF('Intragroup liabilities'!F479="C_36","r0511 - o/w capital instruments/share capital",IF(AND('Intragroup liabilities'!F479="P_20",IFERROR(VLOOKUP('Intragroup liabilities'!I479,'Auxiliar 210'!$B$18:$B$20,1,FALSE),0)&lt;&gt;0),"r0210 - Liabilities towards other entities of the resolution group (BRRD art. 44/2/h)",IF(AND('Intragroup liabilities'!F479="P_21",IFERROR(VLOOKUP('Intragroup liabilities'!I479,'Auxiliar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5" s="10" t="s">
        <v>153</v>
      </c>
      <c r="G485" s="10" t="str">
        <f t="shared" si="51"/>
        <v>Rank 20 - Ranking in insolvency (master scale)</v>
      </c>
      <c r="H485" s="10" t="s">
        <v>202</v>
      </c>
      <c r="I485" s="10" t="s">
        <v>73</v>
      </c>
      <c r="J485" s="10" t="s">
        <v>167</v>
      </c>
      <c r="K485" s="10" t="s">
        <v>155</v>
      </c>
      <c r="L485" s="10" t="str">
        <f t="shared" si="52"/>
        <v>Sister</v>
      </c>
      <c r="M485" s="10" t="str">
        <f>IF(OR('Intragroup liabilities'!W479="x",'Intragroup liabilities'!W479="E"),"true","false")</f>
        <v>true</v>
      </c>
      <c r="N485" s="10" t="s">
        <v>470</v>
      </c>
      <c r="O485" s="10" t="s">
        <v>471</v>
      </c>
      <c r="P485" s="11">
        <v>7937.62</v>
      </c>
      <c r="Q485" s="11">
        <f>IF('Intragroup liabilities'!E479="",0,'Intragroup liabilities'!E479)</f>
        <v>0.42</v>
      </c>
      <c r="R485" s="10" t="str">
        <f>+IF('Intragroup liabilities'!C479="EURO","Euro",IF('Intragroup liabilities'!C479="LIBRA INGLESA"," US Dollar",""))</f>
        <v>Euro</v>
      </c>
      <c r="S485" s="10" t="str">
        <f>IF(OR('Intragroup liabilities'!F479="P_20",'Intragroup liabilities'!F479="P_21"),'Intragroup liabilities'!M479,CONCATENATE(RIGHT('Intragroup liabilities'!T479,4),"-",LEFT(RIGHT('Intragroup liabilities'!T479,7),2),"-",LEFT('Intragroup liabilities'!T479,2)))</f>
        <v>--</v>
      </c>
      <c r="T485" s="20" t="str">
        <f t="shared" si="53"/>
        <v/>
      </c>
      <c r="U485" s="20" t="str">
        <f>IF(OR('Intragroup liabilities'!F479="P_20",'Intragroup liabilities'!F479="P_21"),'T 03.01'!T485,CONCATENATE(RIGHT('Intragroup liabilities'!U479,4),"-",LEFT(RIGHT('Intragroup liabilities'!U479,7),2),"-",LEFT('Intragroup liabilities'!U479,2)))</f>
        <v>--</v>
      </c>
      <c r="V485" s="10" t="str">
        <f t="shared" si="54"/>
        <v>Secured</v>
      </c>
      <c r="W485" s="10">
        <v>0</v>
      </c>
      <c r="X485" s="10" t="s">
        <v>83</v>
      </c>
      <c r="Y485" s="10" t="str">
        <f t="shared" si="55"/>
        <v>Non-structured/Vanilla</v>
      </c>
      <c r="Z485" s="10"/>
      <c r="AA485" s="10" t="str">
        <f>IF('Intragroup liabilities'!Q479="GF2","Grandfathered T2",IF('Intragroup liabilities'!Q479="CET1","CET1","No"))</f>
        <v>No</v>
      </c>
      <c r="AB485" s="10">
        <f>IF('Intragroup liabilities'!R479="",0,'Intragroup liabilities'!R479)</f>
        <v>0</v>
      </c>
      <c r="AC485"/>
    </row>
    <row r="486" spans="3:29" ht="35.25" thickBot="1" x14ac:dyDescent="0.5">
      <c r="C486" s="17">
        <f t="shared" si="50"/>
        <v>999</v>
      </c>
      <c r="D486" s="18">
        <f t="shared" si="56"/>
        <v>479</v>
      </c>
      <c r="E486" s="10" t="str">
        <f>IF(AND(I486="SANTANDER TOTTA, SGPS, SA",'Intragroup liabilities'!F480="P_22"),"r0531 - o/w (part of) subordinated liabilities recognised as own funds",IF(AND(I486="Totta Seguros - Comp. Seg. Vida, SA.",'Intragroup liabilities'!F480="P_22"),"r0350 - Structured notes",IF(AND(AA486&lt;&gt;"No",'Intragroup liabilities'!F480="P_23"),"r0531 - o/w (part of) subordinated liabilities recognised as own funds",IF(AND(AA486="No",'Intragroup liabilities'!F480="P_23"),"r0120 - Secured liabilities - collateralized part (BRRD art. 44/2/b)",IF('Intragroup liabilities'!F480="C_31","r0511 - o/w capital instruments/share capital",IF('Intragroup liabilities'!F480="C_32","r0511 - o/w capital instruments/share capital",IF('Intragroup liabilities'!F480="C_33","r0512 - o/w instruments ranking pari passu with ordinary shares",IF(OR(ISNUMBER(SEARCH("ATLANTES",I486)),ISNUMBER(SEARCH("AZOR",I486)),ISNUMBER(SEARCH("HIPOTOTTA",I486)))=TRUE,"r0120 - Secured liabilities - collateralized part (BRRD art. 44/2/b)",IF(OR('Intragroup liabilities'!F480="P_27.1",'Intragroup liabilities'!F480="P_27.2",'Intragroup liabilities'!F480="P_24"),"r0390 - Non-financial liabilities",IF('Intragroup liabilities'!F480="P_30.1","r0170 - Employee liabilities (BRRD art. 44/2/g/i)",IF('Intragroup liabilities'!F480="P_30.3","r0390 - Non-financial liabilities",IF('Intragroup liabilities'!F480="C_36","r0511 - o/w capital instruments/share capital",IF(AND('Intragroup liabilities'!F480="P_20",IFERROR(VLOOKUP('Intragroup liabilities'!I480,'Auxiliar 210'!$B$18:$B$20,1,FALSE),0)&lt;&gt;0),"r0210 - Liabilities towards other entities of the resolution group (BRRD art. 44/2/h)",IF(AND('Intragroup liabilities'!F480="P_21",IFERROR(VLOOKUP('Intragroup liabilities'!I480,'Auxiliar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6" s="10" t="s">
        <v>153</v>
      </c>
      <c r="G486" s="10" t="str">
        <f t="shared" si="51"/>
        <v>Rank 20 - Ranking in insolvency (master scale)</v>
      </c>
      <c r="H486" s="10" t="s">
        <v>459</v>
      </c>
      <c r="I486" s="10" t="s">
        <v>30</v>
      </c>
      <c r="J486" s="10" t="s">
        <v>164</v>
      </c>
      <c r="K486" s="10" t="s">
        <v>155</v>
      </c>
      <c r="L486" s="10" t="str">
        <f t="shared" si="52"/>
        <v>Sister</v>
      </c>
      <c r="M486" s="10" t="str">
        <f>IF(OR('Intragroup liabilities'!W480="x",'Intragroup liabilities'!W480="E"),"true","false")</f>
        <v>true</v>
      </c>
      <c r="N486" s="10" t="s">
        <v>470</v>
      </c>
      <c r="O486" s="10" t="s">
        <v>471</v>
      </c>
      <c r="P486" s="11">
        <v>41577.96</v>
      </c>
      <c r="Q486" s="11">
        <f>IF('Intragroup liabilities'!E480="",0,'Intragroup liabilities'!E480)</f>
        <v>74.97</v>
      </c>
      <c r="R486" s="10" t="str">
        <f>+IF('Intragroup liabilities'!C480="EURO","Euro",IF('Intragroup liabilities'!C480="LIBRA INGLESA"," US Dollar",""))</f>
        <v>Euro</v>
      </c>
      <c r="S486" s="10" t="str">
        <f>IF(OR('Intragroup liabilities'!F480="P_20",'Intragroup liabilities'!F480="P_21"),'Intragroup liabilities'!M480,CONCATENATE(RIGHT('Intragroup liabilities'!T480,4),"-",LEFT(RIGHT('Intragroup liabilities'!T480,7),2),"-",LEFT('Intragroup liabilities'!T480,2)))</f>
        <v>--</v>
      </c>
      <c r="T486" s="20" t="str">
        <f t="shared" si="53"/>
        <v/>
      </c>
      <c r="U486" s="20" t="str">
        <f>IF(OR('Intragroup liabilities'!F480="P_20",'Intragroup liabilities'!F480="P_21"),'T 03.01'!T486,CONCATENATE(RIGHT('Intragroup liabilities'!U480,4),"-",LEFT(RIGHT('Intragroup liabilities'!U480,7),2),"-",LEFT('Intragroup liabilities'!U480,2)))</f>
        <v>--</v>
      </c>
      <c r="V486" s="10" t="str">
        <f t="shared" si="54"/>
        <v>Secured</v>
      </c>
      <c r="W486" s="10">
        <v>0</v>
      </c>
      <c r="X486" s="10" t="s">
        <v>83</v>
      </c>
      <c r="Y486" s="10" t="str">
        <f t="shared" si="55"/>
        <v>Non-structured/Vanilla</v>
      </c>
      <c r="Z486" s="10"/>
      <c r="AA486" s="10" t="str">
        <f>IF('Intragroup liabilities'!Q480="GF2","Grandfathered T2",IF('Intragroup liabilities'!Q480="CET1","CET1","No"))</f>
        <v>No</v>
      </c>
      <c r="AB486" s="10">
        <f>IF('Intragroup liabilities'!R480="",0,'Intragroup liabilities'!R480)</f>
        <v>0</v>
      </c>
      <c r="AC486"/>
    </row>
    <row r="487" spans="3:29" ht="35.25" thickBot="1" x14ac:dyDescent="0.5">
      <c r="C487" s="17">
        <f t="shared" si="50"/>
        <v>999</v>
      </c>
      <c r="D487" s="18">
        <f t="shared" si="56"/>
        <v>480</v>
      </c>
      <c r="E487" s="10" t="str">
        <f>IF(AND(I487="SANTANDER TOTTA, SGPS, SA",'Intragroup liabilities'!F481="P_22"),"r0531 - o/w (part of) subordinated liabilities recognised as own funds",IF(AND(I487="Totta Seguros - Comp. Seg. Vida, SA.",'Intragroup liabilities'!F481="P_22"),"r0350 - Structured notes",IF(AND(AA487&lt;&gt;"No",'Intragroup liabilities'!F481="P_23"),"r0531 - o/w (part of) subordinated liabilities recognised as own funds",IF(AND(AA487="No",'Intragroup liabilities'!F481="P_23"),"r0120 - Secured liabilities - collateralized part (BRRD art. 44/2/b)",IF('Intragroup liabilities'!F481="C_31","r0511 - o/w capital instruments/share capital",IF('Intragroup liabilities'!F481="C_32","r0511 - o/w capital instruments/share capital",IF('Intragroup liabilities'!F481="C_33","r0512 - o/w instruments ranking pari passu with ordinary shares",IF(OR(ISNUMBER(SEARCH("ATLANTES",I487)),ISNUMBER(SEARCH("AZOR",I487)),ISNUMBER(SEARCH("HIPOTOTTA",I487)))=TRUE,"r0120 - Secured liabilities - collateralized part (BRRD art. 44/2/b)",IF(OR('Intragroup liabilities'!F481="P_27.1",'Intragroup liabilities'!F481="P_27.2",'Intragroup liabilities'!F481="P_24"),"r0390 - Non-financial liabilities",IF('Intragroup liabilities'!F481="P_30.1","r0170 - Employee liabilities (BRRD art. 44/2/g/i)",IF('Intragroup liabilities'!F481="P_30.3","r0390 - Non-financial liabilities",IF('Intragroup liabilities'!F481="C_36","r0511 - o/w capital instruments/share capital",IF(AND('Intragroup liabilities'!F481="P_20",IFERROR(VLOOKUP('Intragroup liabilities'!I481,'Auxiliar 210'!$B$18:$B$20,1,FALSE),0)&lt;&gt;0),"r0210 - Liabilities towards other entities of the resolution group (BRRD art. 44/2/h)",IF(AND('Intragroup liabilities'!F481="P_21",IFERROR(VLOOKUP('Intragroup liabilities'!I481,'Auxiliar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7" s="10" t="s">
        <v>153</v>
      </c>
      <c r="G487" s="10" t="str">
        <f t="shared" si="51"/>
        <v>Rank 20 - Ranking in insolvency (master scale)</v>
      </c>
      <c r="H487" s="10" t="s">
        <v>362</v>
      </c>
      <c r="I487" s="10" t="s">
        <v>74</v>
      </c>
      <c r="J487" s="10" t="s">
        <v>170</v>
      </c>
      <c r="K487" s="10" t="s">
        <v>155</v>
      </c>
      <c r="L487" s="10" t="str">
        <f t="shared" si="52"/>
        <v>Sister</v>
      </c>
      <c r="M487" s="10" t="str">
        <f>IF(OR('Intragroup liabilities'!W481="x",'Intragroup liabilities'!W481="E"),"true","false")</f>
        <v>true</v>
      </c>
      <c r="N487" s="10" t="s">
        <v>470</v>
      </c>
      <c r="O487" s="10" t="s">
        <v>471</v>
      </c>
      <c r="P487" s="11">
        <v>58276.480000000003</v>
      </c>
      <c r="Q487" s="11">
        <f>IF('Intragroup liabilities'!E481="",0,'Intragroup liabilities'!E481)</f>
        <v>41.87</v>
      </c>
      <c r="R487" s="10" t="str">
        <f>+IF('Intragroup liabilities'!C481="EURO","Euro",IF('Intragroup liabilities'!C481="LIBRA INGLESA"," US Dollar",""))</f>
        <v>Euro</v>
      </c>
      <c r="S487" s="10" t="str">
        <f>IF(OR('Intragroup liabilities'!F481="P_20",'Intragroup liabilities'!F481="P_21"),'Intragroup liabilities'!M481,CONCATENATE(RIGHT('Intragroup liabilities'!T481,4),"-",LEFT(RIGHT('Intragroup liabilities'!T481,7),2),"-",LEFT('Intragroup liabilities'!T481,2)))</f>
        <v>--</v>
      </c>
      <c r="T487" s="20" t="str">
        <f t="shared" si="53"/>
        <v/>
      </c>
      <c r="U487" s="20" t="str">
        <f>IF(OR('Intragroup liabilities'!F481="P_20",'Intragroup liabilities'!F481="P_21"),'T 03.01'!T487,CONCATENATE(RIGHT('Intragroup liabilities'!U481,4),"-",LEFT(RIGHT('Intragroup liabilities'!U481,7),2),"-",LEFT('Intragroup liabilities'!U481,2)))</f>
        <v>--</v>
      </c>
      <c r="V487" s="10" t="str">
        <f t="shared" si="54"/>
        <v>Secured</v>
      </c>
      <c r="W487" s="10">
        <v>0</v>
      </c>
      <c r="X487" s="10" t="s">
        <v>83</v>
      </c>
      <c r="Y487" s="10" t="str">
        <f t="shared" si="55"/>
        <v>Non-structured/Vanilla</v>
      </c>
      <c r="Z487" s="10"/>
      <c r="AA487" s="10" t="str">
        <f>IF('Intragroup liabilities'!Q481="GF2","Grandfathered T2",IF('Intragroup liabilities'!Q481="CET1","CET1","No"))</f>
        <v>No</v>
      </c>
      <c r="AB487" s="10">
        <f>IF('Intragroup liabilities'!R481="",0,'Intragroup liabilities'!R481)</f>
        <v>0</v>
      </c>
      <c r="AC487"/>
    </row>
    <row r="488" spans="3:29" ht="35.25" thickBot="1" x14ac:dyDescent="0.5">
      <c r="C488" s="17">
        <f t="shared" si="50"/>
        <v>999</v>
      </c>
      <c r="D488" s="18">
        <f t="shared" si="56"/>
        <v>481</v>
      </c>
      <c r="E488" s="10" t="str">
        <f>IF(AND(I488="SANTANDER TOTTA, SGPS, SA",'Intragroup liabilities'!F482="P_22"),"r0531 - o/w (part of) subordinated liabilities recognised as own funds",IF(AND(I488="Totta Seguros - Comp. Seg. Vida, SA.",'Intragroup liabilities'!F482="P_22"),"r0350 - Structured notes",IF(AND(AA488&lt;&gt;"No",'Intragroup liabilities'!F482="P_23"),"r0531 - o/w (part of) subordinated liabilities recognised as own funds",IF(AND(AA488="No",'Intragroup liabilities'!F482="P_23"),"r0120 - Secured liabilities - collateralized part (BRRD art. 44/2/b)",IF('Intragroup liabilities'!F482="C_31","r0511 - o/w capital instruments/share capital",IF('Intragroup liabilities'!F482="C_32","r0511 - o/w capital instruments/share capital",IF('Intragroup liabilities'!F482="C_33","r0512 - o/w instruments ranking pari passu with ordinary shares",IF(OR(ISNUMBER(SEARCH("ATLANTES",I488)),ISNUMBER(SEARCH("AZOR",I488)),ISNUMBER(SEARCH("HIPOTOTTA",I488)))=TRUE,"r0120 - Secured liabilities - collateralized part (BRRD art. 44/2/b)",IF(OR('Intragroup liabilities'!F482="P_27.1",'Intragroup liabilities'!F482="P_27.2",'Intragroup liabilities'!F482="P_24"),"r0390 - Non-financial liabilities",IF('Intragroup liabilities'!F482="P_30.1","r0170 - Employee liabilities (BRRD art. 44/2/g/i)",IF('Intragroup liabilities'!F482="P_30.3","r0390 - Non-financial liabilities",IF('Intragroup liabilities'!F482="C_36","r0511 - o/w capital instruments/share capital",IF(AND('Intragroup liabilities'!F482="P_20",IFERROR(VLOOKUP('Intragroup liabilities'!I482,'Auxiliar 210'!$B$18:$B$20,1,FALSE),0)&lt;&gt;0),"r0210 - Liabilities towards other entities of the resolution group (BRRD art. 44/2/h)",IF(AND('Intragroup liabilities'!F482="P_21",IFERROR(VLOOKUP('Intragroup liabilities'!I482,'Auxiliar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8" s="10" t="s">
        <v>153</v>
      </c>
      <c r="G488" s="10" t="str">
        <f t="shared" si="51"/>
        <v>Rank 20 - Ranking in insolvency (master scale)</v>
      </c>
      <c r="H488" s="10" t="s">
        <v>204</v>
      </c>
      <c r="I488" s="10" t="s">
        <v>30</v>
      </c>
      <c r="J488" s="10" t="s">
        <v>164</v>
      </c>
      <c r="K488" s="10" t="s">
        <v>155</v>
      </c>
      <c r="L488" s="10" t="str">
        <f t="shared" si="52"/>
        <v>Sister</v>
      </c>
      <c r="M488" s="10" t="str">
        <f>IF(OR('Intragroup liabilities'!W482="x",'Intragroup liabilities'!W482="E"),"true","false")</f>
        <v>true</v>
      </c>
      <c r="N488" s="10" t="s">
        <v>470</v>
      </c>
      <c r="O488" s="10" t="s">
        <v>471</v>
      </c>
      <c r="P488" s="11">
        <v>283971.52</v>
      </c>
      <c r="Q488" s="11">
        <f>IF('Intragroup liabilities'!E482="",0,'Intragroup liabilities'!E482)</f>
        <v>304.99</v>
      </c>
      <c r="R488" s="10" t="str">
        <f>+IF('Intragroup liabilities'!C482="EURO","Euro",IF('Intragroup liabilities'!C482="LIBRA INGLESA"," US Dollar",""))</f>
        <v>Euro</v>
      </c>
      <c r="S488" s="10" t="str">
        <f>IF(OR('Intragroup liabilities'!F482="P_20",'Intragroup liabilities'!F482="P_21"),'Intragroup liabilities'!M482,CONCATENATE(RIGHT('Intragroup liabilities'!T482,4),"-",LEFT(RIGHT('Intragroup liabilities'!T482,7),2),"-",LEFT('Intragroup liabilities'!T482,2)))</f>
        <v>--</v>
      </c>
      <c r="T488" s="20" t="str">
        <f t="shared" si="53"/>
        <v/>
      </c>
      <c r="U488" s="20" t="str">
        <f>IF(OR('Intragroup liabilities'!F482="P_20",'Intragroup liabilities'!F482="P_21"),'T 03.01'!T488,CONCATENATE(RIGHT('Intragroup liabilities'!U482,4),"-",LEFT(RIGHT('Intragroup liabilities'!U482,7),2),"-",LEFT('Intragroup liabilities'!U482,2)))</f>
        <v>--</v>
      </c>
      <c r="V488" s="10" t="str">
        <f t="shared" si="54"/>
        <v>Secured</v>
      </c>
      <c r="W488" s="10">
        <v>0</v>
      </c>
      <c r="X488" s="10" t="s">
        <v>83</v>
      </c>
      <c r="Y488" s="10" t="str">
        <f t="shared" si="55"/>
        <v>Non-structured/Vanilla</v>
      </c>
      <c r="Z488" s="10"/>
      <c r="AA488" s="10" t="str">
        <f>IF('Intragroup liabilities'!Q482="GF2","Grandfathered T2",IF('Intragroup liabilities'!Q482="CET1","CET1","No"))</f>
        <v>No</v>
      </c>
      <c r="AB488" s="10">
        <f>IF('Intragroup liabilities'!R482="",0,'Intragroup liabilities'!R482)</f>
        <v>0</v>
      </c>
      <c r="AC488"/>
    </row>
    <row r="489" spans="3:29" ht="35.25" thickBot="1" x14ac:dyDescent="0.5">
      <c r="C489" s="17">
        <f t="shared" si="50"/>
        <v>999</v>
      </c>
      <c r="D489" s="18">
        <f t="shared" si="56"/>
        <v>482</v>
      </c>
      <c r="E489" s="10" t="str">
        <f>IF(AND(I489="SANTANDER TOTTA, SGPS, SA",'Intragroup liabilities'!F483="P_22"),"r0531 - o/w (part of) subordinated liabilities recognised as own funds",IF(AND(I489="Totta Seguros - Comp. Seg. Vida, SA.",'Intragroup liabilities'!F483="P_22"),"r0350 - Structured notes",IF(AND(AA489&lt;&gt;"No",'Intragroup liabilities'!F483="P_23"),"r0531 - o/w (part of) subordinated liabilities recognised as own funds",IF(AND(AA489="No",'Intragroup liabilities'!F483="P_23"),"r0120 - Secured liabilities - collateralized part (BRRD art. 44/2/b)",IF('Intragroup liabilities'!F483="C_31","r0511 - o/w capital instruments/share capital",IF('Intragroup liabilities'!F483="C_32","r0511 - o/w capital instruments/share capital",IF('Intragroup liabilities'!F483="C_33","r0512 - o/w instruments ranking pari passu with ordinary shares",IF(OR(ISNUMBER(SEARCH("ATLANTES",I489)),ISNUMBER(SEARCH("AZOR",I489)),ISNUMBER(SEARCH("HIPOTOTTA",I489)))=TRUE,"r0120 - Secured liabilities - collateralized part (BRRD art. 44/2/b)",IF(OR('Intragroup liabilities'!F483="P_27.1",'Intragroup liabilities'!F483="P_27.2",'Intragroup liabilities'!F483="P_24"),"r0390 - Non-financial liabilities",IF('Intragroup liabilities'!F483="P_30.1","r0170 - Employee liabilities (BRRD art. 44/2/g/i)",IF('Intragroup liabilities'!F483="P_30.3","r0390 - Non-financial liabilities",IF('Intragroup liabilities'!F483="C_36","r0511 - o/w capital instruments/share capital",IF(AND('Intragroup liabilities'!F483="P_20",IFERROR(VLOOKUP('Intragroup liabilities'!I483,'Auxiliar 210'!$B$18:$B$20,1,FALSE),0)&lt;&gt;0),"r0210 - Liabilities towards other entities of the resolution group (BRRD art. 44/2/h)",IF(AND('Intragroup liabilities'!F483="P_21",IFERROR(VLOOKUP('Intragroup liabilities'!I483,'Auxiliar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89" s="10" t="s">
        <v>153</v>
      </c>
      <c r="G489" s="10" t="str">
        <f t="shared" si="51"/>
        <v>Rank 20 - Ranking in insolvency (master scale)</v>
      </c>
      <c r="H489" s="10" t="s">
        <v>1570</v>
      </c>
      <c r="I489" s="10" t="s">
        <v>30</v>
      </c>
      <c r="J489" s="10" t="s">
        <v>164</v>
      </c>
      <c r="K489" s="10" t="s">
        <v>155</v>
      </c>
      <c r="L489" s="10" t="str">
        <f t="shared" si="52"/>
        <v>Sister</v>
      </c>
      <c r="M489" s="10" t="str">
        <f>IF(OR('Intragroup liabilities'!W483="x",'Intragroup liabilities'!W483="E"),"true","false")</f>
        <v>true</v>
      </c>
      <c r="N489" s="10" t="s">
        <v>470</v>
      </c>
      <c r="O489" s="10" t="s">
        <v>471</v>
      </c>
      <c r="P489" s="11">
        <v>0</v>
      </c>
      <c r="Q489" s="11">
        <f>IF('Intragroup liabilities'!E483="",0,'Intragroup liabilities'!E483)</f>
        <v>34.590000000000003</v>
      </c>
      <c r="R489" s="10" t="str">
        <f>+IF('Intragroup liabilities'!C483="EURO","Euro",IF('Intragroup liabilities'!C483="LIBRA INGLESA"," US Dollar",""))</f>
        <v>Euro</v>
      </c>
      <c r="S489" s="10" t="str">
        <f>IF(OR('Intragroup liabilities'!F483="P_20",'Intragroup liabilities'!F483="P_21"),'Intragroup liabilities'!M483,CONCATENATE(RIGHT('Intragroup liabilities'!T483,4),"-",LEFT(RIGHT('Intragroup liabilities'!T483,7),2),"-",LEFT('Intragroup liabilities'!T483,2)))</f>
        <v>--</v>
      </c>
      <c r="T489" s="20" t="str">
        <f t="shared" si="53"/>
        <v/>
      </c>
      <c r="U489" s="20" t="str">
        <f>IF(OR('Intragroup liabilities'!F483="P_20",'Intragroup liabilities'!F483="P_21"),'T 03.01'!T489,CONCATENATE(RIGHT('Intragroup liabilities'!U483,4),"-",LEFT(RIGHT('Intragroup liabilities'!U483,7),2),"-",LEFT('Intragroup liabilities'!U483,2)))</f>
        <v>--</v>
      </c>
      <c r="V489" s="10" t="str">
        <f t="shared" si="54"/>
        <v>Secured</v>
      </c>
      <c r="W489" s="10">
        <v>0</v>
      </c>
      <c r="X489" s="10" t="s">
        <v>83</v>
      </c>
      <c r="Y489" s="10" t="str">
        <f t="shared" si="55"/>
        <v>Non-structured/Vanilla</v>
      </c>
      <c r="Z489" s="10"/>
      <c r="AA489" s="10" t="str">
        <f>IF('Intragroup liabilities'!Q483="GF2","Grandfathered T2",IF('Intragroup liabilities'!Q483="CET1","CET1","No"))</f>
        <v>No</v>
      </c>
      <c r="AB489" s="10">
        <f>IF('Intragroup liabilities'!R483="",0,'Intragroup liabilities'!R483)</f>
        <v>0</v>
      </c>
      <c r="AC489"/>
    </row>
    <row r="490" spans="3:29" ht="35.25" thickBot="1" x14ac:dyDescent="0.5">
      <c r="C490" s="17">
        <f t="shared" si="50"/>
        <v>999</v>
      </c>
      <c r="D490" s="18">
        <f t="shared" si="56"/>
        <v>483</v>
      </c>
      <c r="E490" s="10" t="str">
        <f>IF(AND(I490="SANTANDER TOTTA, SGPS, SA",'Intragroup liabilities'!F484="P_22"),"r0531 - o/w (part of) subordinated liabilities recognised as own funds",IF(AND(I490="Totta Seguros - Comp. Seg. Vida, SA.",'Intragroup liabilities'!F484="P_22"),"r0350 - Structured notes",IF(AND(AA490&lt;&gt;"No",'Intragroup liabilities'!F484="P_23"),"r0531 - o/w (part of) subordinated liabilities recognised as own funds",IF(AND(AA490="No",'Intragroup liabilities'!F484="P_23"),"r0120 - Secured liabilities - collateralized part (BRRD art. 44/2/b)",IF('Intragroup liabilities'!F484="C_31","r0511 - o/w capital instruments/share capital",IF('Intragroup liabilities'!F484="C_32","r0511 - o/w capital instruments/share capital",IF('Intragroup liabilities'!F484="C_33","r0512 - o/w instruments ranking pari passu with ordinary shares",IF(OR(ISNUMBER(SEARCH("ATLANTES",I490)),ISNUMBER(SEARCH("AZOR",I490)),ISNUMBER(SEARCH("HIPOTOTTA",I490)))=TRUE,"r0120 - Secured liabilities - collateralized part (BRRD art. 44/2/b)",IF(OR('Intragroup liabilities'!F484="P_27.1",'Intragroup liabilities'!F484="P_27.2",'Intragroup liabilities'!F484="P_24"),"r0390 - Non-financial liabilities",IF('Intragroup liabilities'!F484="P_30.1","r0170 - Employee liabilities (BRRD art. 44/2/g/i)",IF('Intragroup liabilities'!F484="P_30.3","r0390 - Non-financial liabilities",IF('Intragroup liabilities'!F484="C_36","r0511 - o/w capital instruments/share capital",IF(AND('Intragroup liabilities'!F484="P_20",IFERROR(VLOOKUP('Intragroup liabilities'!I484,'Auxiliar 210'!$B$18:$B$20,1,FALSE),0)&lt;&gt;0),"r0210 - Liabilities towards other entities of the resolution group (BRRD art. 44/2/h)",IF(AND('Intragroup liabilities'!F484="P_21",IFERROR(VLOOKUP('Intragroup liabilities'!I484,'Auxiliar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0" s="10" t="s">
        <v>153</v>
      </c>
      <c r="G490" s="10" t="str">
        <f t="shared" si="51"/>
        <v>Rank 20 - Ranking in insolvency (master scale)</v>
      </c>
      <c r="H490" s="10" t="s">
        <v>239</v>
      </c>
      <c r="I490" s="10" t="s">
        <v>30</v>
      </c>
      <c r="J490" s="10" t="s">
        <v>164</v>
      </c>
      <c r="K490" s="10" t="s">
        <v>155</v>
      </c>
      <c r="L490" s="10" t="str">
        <f t="shared" si="52"/>
        <v>Sister</v>
      </c>
      <c r="M490" s="10" t="str">
        <f>IF(OR('Intragroup liabilities'!W484="x",'Intragroup liabilities'!W484="E"),"true","false")</f>
        <v>true</v>
      </c>
      <c r="N490" s="10" t="s">
        <v>470</v>
      </c>
      <c r="O490" s="10" t="s">
        <v>471</v>
      </c>
      <c r="P490" s="11">
        <v>1473214.26</v>
      </c>
      <c r="Q490" s="11">
        <f>IF('Intragroup liabilities'!E484="",0,'Intragroup liabilities'!E484)</f>
        <v>2746.76</v>
      </c>
      <c r="R490" s="10" t="str">
        <f>+IF('Intragroup liabilities'!C484="EURO","Euro",IF('Intragroup liabilities'!C484="LIBRA INGLESA"," US Dollar",""))</f>
        <v>Euro</v>
      </c>
      <c r="S490" s="10" t="str">
        <f>IF(OR('Intragroup liabilities'!F484="P_20",'Intragroup liabilities'!F484="P_21"),'Intragroup liabilities'!M484,CONCATENATE(RIGHT('Intragroup liabilities'!T484,4),"-",LEFT(RIGHT('Intragroup liabilities'!T484,7),2),"-",LEFT('Intragroup liabilities'!T484,2)))</f>
        <v>--</v>
      </c>
      <c r="T490" s="20" t="str">
        <f t="shared" si="53"/>
        <v/>
      </c>
      <c r="U490" s="20" t="str">
        <f>IF(OR('Intragroup liabilities'!F484="P_20",'Intragroup liabilities'!F484="P_21"),'T 03.01'!T490,CONCATENATE(RIGHT('Intragroup liabilities'!U484,4),"-",LEFT(RIGHT('Intragroup liabilities'!U484,7),2),"-",LEFT('Intragroup liabilities'!U484,2)))</f>
        <v>--</v>
      </c>
      <c r="V490" s="10" t="str">
        <f t="shared" si="54"/>
        <v>Secured</v>
      </c>
      <c r="W490" s="10">
        <v>0</v>
      </c>
      <c r="X490" s="10" t="s">
        <v>83</v>
      </c>
      <c r="Y490" s="10" t="str">
        <f t="shared" si="55"/>
        <v>Non-structured/Vanilla</v>
      </c>
      <c r="Z490" s="10"/>
      <c r="AA490" s="10" t="str">
        <f>IF('Intragroup liabilities'!Q484="GF2","Grandfathered T2",IF('Intragroup liabilities'!Q484="CET1","CET1","No"))</f>
        <v>No</v>
      </c>
      <c r="AB490" s="10">
        <f>IF('Intragroup liabilities'!R484="",0,'Intragroup liabilities'!R484)</f>
        <v>0</v>
      </c>
      <c r="AC490"/>
    </row>
    <row r="491" spans="3:29" ht="35.25" thickBot="1" x14ac:dyDescent="0.5">
      <c r="C491" s="17">
        <f t="shared" si="50"/>
        <v>999</v>
      </c>
      <c r="D491" s="18">
        <f t="shared" si="56"/>
        <v>484</v>
      </c>
      <c r="E491" s="10" t="str">
        <f>IF(AND(I491="SANTANDER TOTTA, SGPS, SA",'Intragroup liabilities'!F485="P_22"),"r0531 - o/w (part of) subordinated liabilities recognised as own funds",IF(AND(I491="Totta Seguros - Comp. Seg. Vida, SA.",'Intragroup liabilities'!F485="P_22"),"r0350 - Structured notes",IF(AND(AA491&lt;&gt;"No",'Intragroup liabilities'!F485="P_23"),"r0531 - o/w (part of) subordinated liabilities recognised as own funds",IF(AND(AA491="No",'Intragroup liabilities'!F485="P_23"),"r0120 - Secured liabilities - collateralized part (BRRD art. 44/2/b)",IF('Intragroup liabilities'!F485="C_31","r0511 - o/w capital instruments/share capital",IF('Intragroup liabilities'!F485="C_32","r0511 - o/w capital instruments/share capital",IF('Intragroup liabilities'!F485="C_33","r0512 - o/w instruments ranking pari passu with ordinary shares",IF(OR(ISNUMBER(SEARCH("ATLANTES",I491)),ISNUMBER(SEARCH("AZOR",I491)),ISNUMBER(SEARCH("HIPOTOTTA",I491)))=TRUE,"r0120 - Secured liabilities - collateralized part (BRRD art. 44/2/b)",IF(OR('Intragroup liabilities'!F485="P_27.1",'Intragroup liabilities'!F485="P_27.2",'Intragroup liabilities'!F485="P_24"),"r0390 - Non-financial liabilities",IF('Intragroup liabilities'!F485="P_30.1","r0170 - Employee liabilities (BRRD art. 44/2/g/i)",IF('Intragroup liabilities'!F485="P_30.3","r0390 - Non-financial liabilities",IF('Intragroup liabilities'!F485="C_36","r0511 - o/w capital instruments/share capital",IF(AND('Intragroup liabilities'!F485="P_20",IFERROR(VLOOKUP('Intragroup liabilities'!I485,'Auxiliar 210'!$B$18:$B$20,1,FALSE),0)&lt;&gt;0),"r0210 - Liabilities towards other entities of the resolution group (BRRD art. 44/2/h)",IF(AND('Intragroup liabilities'!F485="P_21",IFERROR(VLOOKUP('Intragroup liabilities'!I485,'Auxiliar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1" s="10" t="s">
        <v>153</v>
      </c>
      <c r="G491" s="10" t="str">
        <f t="shared" si="51"/>
        <v>Rank 20 - Ranking in insolvency (master scale)</v>
      </c>
      <c r="H491" s="10" t="s">
        <v>1571</v>
      </c>
      <c r="I491" s="10" t="s">
        <v>30</v>
      </c>
      <c r="J491" s="10" t="s">
        <v>164</v>
      </c>
      <c r="K491" s="10" t="s">
        <v>155</v>
      </c>
      <c r="L491" s="10" t="str">
        <f t="shared" si="52"/>
        <v>Sister</v>
      </c>
      <c r="M491" s="10" t="str">
        <f>IF(OR('Intragroup liabilities'!W485="x",'Intragroup liabilities'!W485="E"),"true","false")</f>
        <v>true</v>
      </c>
      <c r="N491" s="10" t="s">
        <v>470</v>
      </c>
      <c r="O491" s="10" t="s">
        <v>471</v>
      </c>
      <c r="P491" s="11">
        <v>0</v>
      </c>
      <c r="Q491" s="11">
        <f>IF('Intragroup liabilities'!E485="",0,'Intragroup liabilities'!E485)</f>
        <v>34.69</v>
      </c>
      <c r="R491" s="10" t="str">
        <f>+IF('Intragroup liabilities'!C485="EURO","Euro",IF('Intragroup liabilities'!C485="LIBRA INGLESA"," US Dollar",""))</f>
        <v>Euro</v>
      </c>
      <c r="S491" s="10" t="str">
        <f>IF(OR('Intragroup liabilities'!F485="P_20",'Intragroup liabilities'!F485="P_21"),'Intragroup liabilities'!M485,CONCATENATE(RIGHT('Intragroup liabilities'!T485,4),"-",LEFT(RIGHT('Intragroup liabilities'!T485,7),2),"-",LEFT('Intragroup liabilities'!T485,2)))</f>
        <v>--</v>
      </c>
      <c r="T491" s="20" t="str">
        <f t="shared" si="53"/>
        <v/>
      </c>
      <c r="U491" s="20" t="str">
        <f>IF(OR('Intragroup liabilities'!F485="P_20",'Intragroup liabilities'!F485="P_21"),'T 03.01'!T491,CONCATENATE(RIGHT('Intragroup liabilities'!U485,4),"-",LEFT(RIGHT('Intragroup liabilities'!U485,7),2),"-",LEFT('Intragroup liabilities'!U485,2)))</f>
        <v>--</v>
      </c>
      <c r="V491" s="10" t="str">
        <f t="shared" si="54"/>
        <v>Secured</v>
      </c>
      <c r="W491" s="10">
        <v>0</v>
      </c>
      <c r="X491" s="10" t="s">
        <v>83</v>
      </c>
      <c r="Y491" s="10" t="str">
        <f t="shared" si="55"/>
        <v>Non-structured/Vanilla</v>
      </c>
      <c r="Z491" s="10"/>
      <c r="AA491" s="10" t="str">
        <f>IF('Intragroup liabilities'!Q485="GF2","Grandfathered T2",IF('Intragroup liabilities'!Q485="CET1","CET1","No"))</f>
        <v>No</v>
      </c>
      <c r="AB491" s="10">
        <f>IF('Intragroup liabilities'!R485="",0,'Intragroup liabilities'!R485)</f>
        <v>0</v>
      </c>
      <c r="AC491"/>
    </row>
    <row r="492" spans="3:29" ht="35.25" thickBot="1" x14ac:dyDescent="0.5">
      <c r="C492" s="17">
        <f t="shared" si="50"/>
        <v>999</v>
      </c>
      <c r="D492" s="18">
        <f t="shared" si="56"/>
        <v>485</v>
      </c>
      <c r="E492" s="10" t="str">
        <f>IF(AND(I492="SANTANDER TOTTA, SGPS, SA",'Intragroup liabilities'!F486="P_22"),"r0531 - o/w (part of) subordinated liabilities recognised as own funds",IF(AND(I492="Totta Seguros - Comp. Seg. Vida, SA.",'Intragroup liabilities'!F486="P_22"),"r0350 - Structured notes",IF(AND(AA492&lt;&gt;"No",'Intragroup liabilities'!F486="P_23"),"r0531 - o/w (part of) subordinated liabilities recognised as own funds",IF(AND(AA492="No",'Intragroup liabilities'!F486="P_23"),"r0120 - Secured liabilities - collateralized part (BRRD art. 44/2/b)",IF('Intragroup liabilities'!F486="C_31","r0511 - o/w capital instruments/share capital",IF('Intragroup liabilities'!F486="C_32","r0511 - o/w capital instruments/share capital",IF('Intragroup liabilities'!F486="C_33","r0512 - o/w instruments ranking pari passu with ordinary shares",IF(OR(ISNUMBER(SEARCH("ATLANTES",I492)),ISNUMBER(SEARCH("AZOR",I492)),ISNUMBER(SEARCH("HIPOTOTTA",I492)))=TRUE,"r0120 - Secured liabilities - collateralized part (BRRD art. 44/2/b)",IF(OR('Intragroup liabilities'!F486="P_27.1",'Intragroup liabilities'!F486="P_27.2",'Intragroup liabilities'!F486="P_24"),"r0390 - Non-financial liabilities",IF('Intragroup liabilities'!F486="P_30.1","r0170 - Employee liabilities (BRRD art. 44/2/g/i)",IF('Intragroup liabilities'!F486="P_30.3","r0390 - Non-financial liabilities",IF('Intragroup liabilities'!F486="C_36","r0511 - o/w capital instruments/share capital",IF(AND('Intragroup liabilities'!F486="P_20",IFERROR(VLOOKUP('Intragroup liabilities'!I486,'Auxiliar 210'!$B$18:$B$20,1,FALSE),0)&lt;&gt;0),"r0210 - Liabilities towards other entities of the resolution group (BRRD art. 44/2/h)",IF(AND('Intragroup liabilities'!F486="P_21",IFERROR(VLOOKUP('Intragroup liabilities'!I486,'Auxiliar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2" s="10" t="s">
        <v>153</v>
      </c>
      <c r="G492" s="10" t="str">
        <f t="shared" si="51"/>
        <v>Rank 20 - Ranking in insolvency (master scale)</v>
      </c>
      <c r="H492" s="10" t="s">
        <v>242</v>
      </c>
      <c r="I492" s="10" t="s">
        <v>30</v>
      </c>
      <c r="J492" s="10" t="s">
        <v>164</v>
      </c>
      <c r="K492" s="10" t="s">
        <v>155</v>
      </c>
      <c r="L492" s="10" t="str">
        <f t="shared" si="52"/>
        <v>Sister</v>
      </c>
      <c r="M492" s="10" t="str">
        <f>IF(OR('Intragroup liabilities'!W486="x",'Intragroup liabilities'!W486="E"),"true","false")</f>
        <v>true</v>
      </c>
      <c r="N492" s="10" t="s">
        <v>470</v>
      </c>
      <c r="O492" s="10" t="s">
        <v>471</v>
      </c>
      <c r="P492" s="11">
        <v>1007861.67</v>
      </c>
      <c r="Q492" s="11">
        <f>IF('Intragroup liabilities'!E486="",0,'Intragroup liabilities'!E486)</f>
        <v>1855.7</v>
      </c>
      <c r="R492" s="10" t="str">
        <f>+IF('Intragroup liabilities'!C486="EURO","Euro",IF('Intragroup liabilities'!C486="LIBRA INGLESA"," US Dollar",""))</f>
        <v>Euro</v>
      </c>
      <c r="S492" s="10" t="str">
        <f>IF(OR('Intragroup liabilities'!F486="P_20",'Intragroup liabilities'!F486="P_21"),'Intragroup liabilities'!M486,CONCATENATE(RIGHT('Intragroup liabilities'!T486,4),"-",LEFT(RIGHT('Intragroup liabilities'!T486,7),2),"-",LEFT('Intragroup liabilities'!T486,2)))</f>
        <v>--</v>
      </c>
      <c r="T492" s="20" t="str">
        <f t="shared" si="53"/>
        <v/>
      </c>
      <c r="U492" s="20" t="str">
        <f>IF(OR('Intragroup liabilities'!F486="P_20",'Intragroup liabilities'!F486="P_21"),'T 03.01'!T492,CONCATENATE(RIGHT('Intragroup liabilities'!U486,4),"-",LEFT(RIGHT('Intragroup liabilities'!U486,7),2),"-",LEFT('Intragroup liabilities'!U486,2)))</f>
        <v>--</v>
      </c>
      <c r="V492" s="10" t="str">
        <f t="shared" si="54"/>
        <v>Secured</v>
      </c>
      <c r="W492" s="10">
        <v>0</v>
      </c>
      <c r="X492" s="10" t="s">
        <v>83</v>
      </c>
      <c r="Y492" s="10" t="str">
        <f t="shared" si="55"/>
        <v>Non-structured/Vanilla</v>
      </c>
      <c r="Z492" s="10"/>
      <c r="AA492" s="10" t="str">
        <f>IF('Intragroup liabilities'!Q486="GF2","Grandfathered T2",IF('Intragroup liabilities'!Q486="CET1","CET1","No"))</f>
        <v>No</v>
      </c>
      <c r="AB492" s="10">
        <f>IF('Intragroup liabilities'!R486="",0,'Intragroup liabilities'!R486)</f>
        <v>0</v>
      </c>
      <c r="AC492"/>
    </row>
    <row r="493" spans="3:29" ht="35.25" thickBot="1" x14ac:dyDescent="0.5">
      <c r="C493" s="17">
        <f t="shared" si="50"/>
        <v>999</v>
      </c>
      <c r="D493" s="18">
        <f t="shared" si="56"/>
        <v>486</v>
      </c>
      <c r="E493" s="10" t="str">
        <f>IF(AND(I493="SANTANDER TOTTA, SGPS, SA",'Intragroup liabilities'!F487="P_22"),"r0531 - o/w (part of) subordinated liabilities recognised as own funds",IF(AND(I493="Totta Seguros - Comp. Seg. Vida, SA.",'Intragroup liabilities'!F487="P_22"),"r0350 - Structured notes",IF(AND(AA493&lt;&gt;"No",'Intragroup liabilities'!F487="P_23"),"r0531 - o/w (part of) subordinated liabilities recognised as own funds",IF(AND(AA493="No",'Intragroup liabilities'!F487="P_23"),"r0120 - Secured liabilities - collateralized part (BRRD art. 44/2/b)",IF('Intragroup liabilities'!F487="C_31","r0511 - o/w capital instruments/share capital",IF('Intragroup liabilities'!F487="C_32","r0511 - o/w capital instruments/share capital",IF('Intragroup liabilities'!F487="C_33","r0512 - o/w instruments ranking pari passu with ordinary shares",IF(OR(ISNUMBER(SEARCH("ATLANTES",I493)),ISNUMBER(SEARCH("AZOR",I493)),ISNUMBER(SEARCH("HIPOTOTTA",I493)))=TRUE,"r0120 - Secured liabilities - collateralized part (BRRD art. 44/2/b)",IF(OR('Intragroup liabilities'!F487="P_27.1",'Intragroup liabilities'!F487="P_27.2",'Intragroup liabilities'!F487="P_24"),"r0390 - Non-financial liabilities",IF('Intragroup liabilities'!F487="P_30.1","r0170 - Employee liabilities (BRRD art. 44/2/g/i)",IF('Intragroup liabilities'!F487="P_30.3","r0390 - Non-financial liabilities",IF('Intragroup liabilities'!F487="C_36","r0511 - o/w capital instruments/share capital",IF(AND('Intragroup liabilities'!F487="P_20",IFERROR(VLOOKUP('Intragroup liabilities'!I487,'Auxiliar 210'!$B$18:$B$20,1,FALSE),0)&lt;&gt;0),"r0210 - Liabilities towards other entities of the resolution group (BRRD art. 44/2/h)",IF(AND('Intragroup liabilities'!F487="P_21",IFERROR(VLOOKUP('Intragroup liabilities'!I487,'Auxiliar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3" s="10" t="s">
        <v>153</v>
      </c>
      <c r="G493" s="10" t="str">
        <f t="shared" si="51"/>
        <v>Rank 20 - Ranking in insolvency (master scale)</v>
      </c>
      <c r="H493" s="10" t="s">
        <v>1572</v>
      </c>
      <c r="I493" s="10" t="s">
        <v>30</v>
      </c>
      <c r="J493" s="10" t="s">
        <v>164</v>
      </c>
      <c r="K493" s="10" t="s">
        <v>155</v>
      </c>
      <c r="L493" s="10" t="str">
        <f t="shared" si="52"/>
        <v>Sister</v>
      </c>
      <c r="M493" s="10" t="str">
        <f>IF(OR('Intragroup liabilities'!W487="x",'Intragroup liabilities'!W487="E"),"true","false")</f>
        <v>true</v>
      </c>
      <c r="N493" s="10" t="s">
        <v>470</v>
      </c>
      <c r="O493" s="10" t="s">
        <v>471</v>
      </c>
      <c r="P493" s="11">
        <v>0</v>
      </c>
      <c r="Q493" s="11">
        <f>IF('Intragroup liabilities'!E487="",0,'Intragroup liabilities'!E487)</f>
        <v>0.76</v>
      </c>
      <c r="R493" s="10" t="str">
        <f>+IF('Intragroup liabilities'!C487="EURO","Euro",IF('Intragroup liabilities'!C487="LIBRA INGLESA"," US Dollar",""))</f>
        <v>Euro</v>
      </c>
      <c r="S493" s="10" t="str">
        <f>IF(OR('Intragroup liabilities'!F487="P_20",'Intragroup liabilities'!F487="P_21"),'Intragroup liabilities'!M487,CONCATENATE(RIGHT('Intragroup liabilities'!T487,4),"-",LEFT(RIGHT('Intragroup liabilities'!T487,7),2),"-",LEFT('Intragroup liabilities'!T487,2)))</f>
        <v>--</v>
      </c>
      <c r="T493" s="20" t="str">
        <f t="shared" si="53"/>
        <v/>
      </c>
      <c r="U493" s="20" t="str">
        <f>IF(OR('Intragroup liabilities'!F487="P_20",'Intragroup liabilities'!F487="P_21"),'T 03.01'!T493,CONCATENATE(RIGHT('Intragroup liabilities'!U487,4),"-",LEFT(RIGHT('Intragroup liabilities'!U487,7),2),"-",LEFT('Intragroup liabilities'!U487,2)))</f>
        <v>--</v>
      </c>
      <c r="V493" s="10" t="str">
        <f t="shared" si="54"/>
        <v>Secured</v>
      </c>
      <c r="W493" s="10">
        <v>0</v>
      </c>
      <c r="X493" s="10" t="s">
        <v>83</v>
      </c>
      <c r="Y493" s="10" t="str">
        <f t="shared" si="55"/>
        <v>Non-structured/Vanilla</v>
      </c>
      <c r="Z493" s="10"/>
      <c r="AA493" s="10" t="str">
        <f>IF('Intragroup liabilities'!Q487="GF2","Grandfathered T2",IF('Intragroup liabilities'!Q487="CET1","CET1","No"))</f>
        <v>No</v>
      </c>
      <c r="AB493" s="10">
        <f>IF('Intragroup liabilities'!R487="",0,'Intragroup liabilities'!R487)</f>
        <v>0</v>
      </c>
      <c r="AC493"/>
    </row>
    <row r="494" spans="3:29" ht="35.25" thickBot="1" x14ac:dyDescent="0.5">
      <c r="C494" s="17">
        <f t="shared" si="50"/>
        <v>999</v>
      </c>
      <c r="D494" s="18">
        <f t="shared" si="56"/>
        <v>487</v>
      </c>
      <c r="E494" s="10" t="str">
        <f>IF(AND(I494="SANTANDER TOTTA, SGPS, SA",'Intragroup liabilities'!F488="P_22"),"r0531 - o/w (part of) subordinated liabilities recognised as own funds",IF(AND(I494="Totta Seguros - Comp. Seg. Vida, SA.",'Intragroup liabilities'!F488="P_22"),"r0350 - Structured notes",IF(AND(AA494&lt;&gt;"No",'Intragroup liabilities'!F488="P_23"),"r0531 - o/w (part of) subordinated liabilities recognised as own funds",IF(AND(AA494="No",'Intragroup liabilities'!F488="P_23"),"r0120 - Secured liabilities - collateralized part (BRRD art. 44/2/b)",IF('Intragroup liabilities'!F488="C_31","r0511 - o/w capital instruments/share capital",IF('Intragroup liabilities'!F488="C_32","r0511 - o/w capital instruments/share capital",IF('Intragroup liabilities'!F488="C_33","r0512 - o/w instruments ranking pari passu with ordinary shares",IF(OR(ISNUMBER(SEARCH("ATLANTES",I494)),ISNUMBER(SEARCH("AZOR",I494)),ISNUMBER(SEARCH("HIPOTOTTA",I494)))=TRUE,"r0120 - Secured liabilities - collateralized part (BRRD art. 44/2/b)",IF(OR('Intragroup liabilities'!F488="P_27.1",'Intragroup liabilities'!F488="P_27.2",'Intragroup liabilities'!F488="P_24"),"r0390 - Non-financial liabilities",IF('Intragroup liabilities'!F488="P_30.1","r0170 - Employee liabilities (BRRD art. 44/2/g/i)",IF('Intragroup liabilities'!F488="P_30.3","r0390 - Non-financial liabilities",IF('Intragroup liabilities'!F488="C_36","r0511 - o/w capital instruments/share capital",IF(AND('Intragroup liabilities'!F488="P_20",IFERROR(VLOOKUP('Intragroup liabilities'!I488,'Auxiliar 210'!$B$18:$B$20,1,FALSE),0)&lt;&gt;0),"r0210 - Liabilities towards other entities of the resolution group (BRRD art. 44/2/h)",IF(AND('Intragroup liabilities'!F488="P_21",IFERROR(VLOOKUP('Intragroup liabilities'!I488,'Auxiliar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4" s="10" t="s">
        <v>153</v>
      </c>
      <c r="G494" s="10" t="str">
        <f t="shared" si="51"/>
        <v>Rank 20 - Ranking in insolvency (master scale)</v>
      </c>
      <c r="H494" s="10" t="s">
        <v>175</v>
      </c>
      <c r="I494" s="10" t="s">
        <v>73</v>
      </c>
      <c r="J494" s="10" t="s">
        <v>167</v>
      </c>
      <c r="K494" s="10" t="s">
        <v>155</v>
      </c>
      <c r="L494" s="10" t="str">
        <f t="shared" si="52"/>
        <v>Sister</v>
      </c>
      <c r="M494" s="10" t="str">
        <f>IF(OR('Intragroup liabilities'!W488="x",'Intragroup liabilities'!W488="E"),"true","false")</f>
        <v>true</v>
      </c>
      <c r="N494" s="10" t="s">
        <v>470</v>
      </c>
      <c r="O494" s="10" t="s">
        <v>471</v>
      </c>
      <c r="P494" s="11">
        <v>6175.02</v>
      </c>
      <c r="Q494" s="11">
        <f>IF('Intragroup liabilities'!E488="",0,'Intragroup liabilities'!E488)</f>
        <v>8.44</v>
      </c>
      <c r="R494" s="10" t="str">
        <f>+IF('Intragroup liabilities'!C488="EURO","Euro",IF('Intragroup liabilities'!C488="LIBRA INGLESA"," US Dollar",""))</f>
        <v>Euro</v>
      </c>
      <c r="S494" s="10" t="str">
        <f>IF(OR('Intragroup liabilities'!F488="P_20",'Intragroup liabilities'!F488="P_21"),'Intragroup liabilities'!M488,CONCATENATE(RIGHT('Intragroup liabilities'!T488,4),"-",LEFT(RIGHT('Intragroup liabilities'!T488,7),2),"-",LEFT('Intragroup liabilities'!T488,2)))</f>
        <v>--</v>
      </c>
      <c r="T494" s="20" t="str">
        <f t="shared" si="53"/>
        <v/>
      </c>
      <c r="U494" s="20" t="str">
        <f>IF(OR('Intragroup liabilities'!F488="P_20",'Intragroup liabilities'!F488="P_21"),'T 03.01'!T494,CONCATENATE(RIGHT('Intragroup liabilities'!U488,4),"-",LEFT(RIGHT('Intragroup liabilities'!U488,7),2),"-",LEFT('Intragroup liabilities'!U488,2)))</f>
        <v>--</v>
      </c>
      <c r="V494" s="10" t="str">
        <f t="shared" si="54"/>
        <v>Secured</v>
      </c>
      <c r="W494" s="10">
        <v>0</v>
      </c>
      <c r="X494" s="10" t="s">
        <v>83</v>
      </c>
      <c r="Y494" s="10" t="str">
        <f t="shared" si="55"/>
        <v>Non-structured/Vanilla</v>
      </c>
      <c r="Z494" s="10"/>
      <c r="AA494" s="10" t="str">
        <f>IF('Intragroup liabilities'!Q488="GF2","Grandfathered T2",IF('Intragroup liabilities'!Q488="CET1","CET1","No"))</f>
        <v>No</v>
      </c>
      <c r="AB494" s="10">
        <f>IF('Intragroup liabilities'!R488="",0,'Intragroup liabilities'!R488)</f>
        <v>0</v>
      </c>
      <c r="AC494"/>
    </row>
    <row r="495" spans="3:29" ht="35.25" thickBot="1" x14ac:dyDescent="0.5">
      <c r="C495" s="17">
        <f t="shared" si="50"/>
        <v>999</v>
      </c>
      <c r="D495" s="18">
        <f t="shared" si="56"/>
        <v>488</v>
      </c>
      <c r="E495" s="10" t="str">
        <f>IF(AND(I495="SANTANDER TOTTA, SGPS, SA",'Intragroup liabilities'!F489="P_22"),"r0531 - o/w (part of) subordinated liabilities recognised as own funds",IF(AND(I495="Totta Seguros - Comp. Seg. Vida, SA.",'Intragroup liabilities'!F489="P_22"),"r0350 - Structured notes",IF(AND(AA495&lt;&gt;"No",'Intragroup liabilities'!F489="P_23"),"r0531 - o/w (part of) subordinated liabilities recognised as own funds",IF(AND(AA495="No",'Intragroup liabilities'!F489="P_23"),"r0120 - Secured liabilities - collateralized part (BRRD art. 44/2/b)",IF('Intragroup liabilities'!F489="C_31","r0511 - o/w capital instruments/share capital",IF('Intragroup liabilities'!F489="C_32","r0511 - o/w capital instruments/share capital",IF('Intragroup liabilities'!F489="C_33","r0512 - o/w instruments ranking pari passu with ordinary shares",IF(OR(ISNUMBER(SEARCH("ATLANTES",I495)),ISNUMBER(SEARCH("AZOR",I495)),ISNUMBER(SEARCH("HIPOTOTTA",I495)))=TRUE,"r0120 - Secured liabilities - collateralized part (BRRD art. 44/2/b)",IF(OR('Intragroup liabilities'!F489="P_27.1",'Intragroup liabilities'!F489="P_27.2",'Intragroup liabilities'!F489="P_24"),"r0390 - Non-financial liabilities",IF('Intragroup liabilities'!F489="P_30.1","r0170 - Employee liabilities (BRRD art. 44/2/g/i)",IF('Intragroup liabilities'!F489="P_30.3","r0390 - Non-financial liabilities",IF('Intragroup liabilities'!F489="C_36","r0511 - o/w capital instruments/share capital",IF(AND('Intragroup liabilities'!F489="P_20",IFERROR(VLOOKUP('Intragroup liabilities'!I489,'Auxiliar 210'!$B$18:$B$20,1,FALSE),0)&lt;&gt;0),"r0210 - Liabilities towards other entities of the resolution group (BRRD art. 44/2/h)",IF(AND('Intragroup liabilities'!F489="P_21",IFERROR(VLOOKUP('Intragroup liabilities'!I489,'Auxiliar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5" s="10" t="s">
        <v>153</v>
      </c>
      <c r="G495" s="10" t="str">
        <f t="shared" si="51"/>
        <v>Rank 20 - Ranking in insolvency (master scale)</v>
      </c>
      <c r="H495" s="10" t="s">
        <v>244</v>
      </c>
      <c r="I495" s="10" t="s">
        <v>30</v>
      </c>
      <c r="J495" s="10" t="s">
        <v>164</v>
      </c>
      <c r="K495" s="10" t="s">
        <v>155</v>
      </c>
      <c r="L495" s="10" t="str">
        <f t="shared" si="52"/>
        <v>Sister</v>
      </c>
      <c r="M495" s="10" t="str">
        <f>IF(OR('Intragroup liabilities'!W489="x",'Intragroup liabilities'!W489="E"),"true","false")</f>
        <v>true</v>
      </c>
      <c r="N495" s="10" t="s">
        <v>470</v>
      </c>
      <c r="O495" s="10" t="s">
        <v>471</v>
      </c>
      <c r="P495" s="11">
        <v>433043.01</v>
      </c>
      <c r="Q495" s="11">
        <f>IF('Intragroup liabilities'!E489="",0,'Intragroup liabilities'!E489)</f>
        <v>595.99</v>
      </c>
      <c r="R495" s="10" t="str">
        <f>+IF('Intragroup liabilities'!C489="EURO","Euro",IF('Intragroup liabilities'!C489="LIBRA INGLESA"," US Dollar",""))</f>
        <v>Euro</v>
      </c>
      <c r="S495" s="10" t="str">
        <f>IF(OR('Intragroup liabilities'!F489="P_20",'Intragroup liabilities'!F489="P_21"),'Intragroup liabilities'!M489,CONCATENATE(RIGHT('Intragroup liabilities'!T489,4),"-",LEFT(RIGHT('Intragroup liabilities'!T489,7),2),"-",LEFT('Intragroup liabilities'!T489,2)))</f>
        <v>--</v>
      </c>
      <c r="T495" s="20" t="str">
        <f t="shared" si="53"/>
        <v/>
      </c>
      <c r="U495" s="20" t="str">
        <f>IF(OR('Intragroup liabilities'!F489="P_20",'Intragroup liabilities'!F489="P_21"),'T 03.01'!T495,CONCATENATE(RIGHT('Intragroup liabilities'!U489,4),"-",LEFT(RIGHT('Intragroup liabilities'!U489,7),2),"-",LEFT('Intragroup liabilities'!U489,2)))</f>
        <v>--</v>
      </c>
      <c r="V495" s="10" t="str">
        <f t="shared" si="54"/>
        <v>Secured</v>
      </c>
      <c r="W495" s="10">
        <v>0</v>
      </c>
      <c r="X495" s="10" t="s">
        <v>83</v>
      </c>
      <c r="Y495" s="10" t="str">
        <f t="shared" si="55"/>
        <v>Non-structured/Vanilla</v>
      </c>
      <c r="Z495" s="10"/>
      <c r="AA495" s="10" t="str">
        <f>IF('Intragroup liabilities'!Q489="GF2","Grandfathered T2",IF('Intragroup liabilities'!Q489="CET1","CET1","No"))</f>
        <v>No</v>
      </c>
      <c r="AB495" s="10">
        <f>IF('Intragroup liabilities'!R489="",0,'Intragroup liabilities'!R489)</f>
        <v>0</v>
      </c>
      <c r="AC495"/>
    </row>
    <row r="496" spans="3:29" ht="35.25" thickBot="1" x14ac:dyDescent="0.5">
      <c r="C496" s="17">
        <f t="shared" si="50"/>
        <v>999</v>
      </c>
      <c r="D496" s="18">
        <f t="shared" si="56"/>
        <v>489</v>
      </c>
      <c r="E496" s="10" t="str">
        <f>IF(AND(I496="SANTANDER TOTTA, SGPS, SA",'Intragroup liabilities'!F490="P_22"),"r0531 - o/w (part of) subordinated liabilities recognised as own funds",IF(AND(I496="Totta Seguros - Comp. Seg. Vida, SA.",'Intragroup liabilities'!F490="P_22"),"r0350 - Structured notes",IF(AND(AA496&lt;&gt;"No",'Intragroup liabilities'!F490="P_23"),"r0531 - o/w (part of) subordinated liabilities recognised as own funds",IF(AND(AA496="No",'Intragroup liabilities'!F490="P_23"),"r0120 - Secured liabilities - collateralized part (BRRD art. 44/2/b)",IF('Intragroup liabilities'!F490="C_31","r0511 - o/w capital instruments/share capital",IF('Intragroup liabilities'!F490="C_32","r0511 - o/w capital instruments/share capital",IF('Intragroup liabilities'!F490="C_33","r0512 - o/w instruments ranking pari passu with ordinary shares",IF(OR(ISNUMBER(SEARCH("ATLANTES",I496)),ISNUMBER(SEARCH("AZOR",I496)),ISNUMBER(SEARCH("HIPOTOTTA",I496)))=TRUE,"r0120 - Secured liabilities - collateralized part (BRRD art. 44/2/b)",IF(OR('Intragroup liabilities'!F490="P_27.1",'Intragroup liabilities'!F490="P_27.2",'Intragroup liabilities'!F490="P_24"),"r0390 - Non-financial liabilities",IF('Intragroup liabilities'!F490="P_30.1","r0170 - Employee liabilities (BRRD art. 44/2/g/i)",IF('Intragroup liabilities'!F490="P_30.3","r0390 - Non-financial liabilities",IF('Intragroup liabilities'!F490="C_36","r0511 - o/w capital instruments/share capital",IF(AND('Intragroup liabilities'!F490="P_20",IFERROR(VLOOKUP('Intragroup liabilities'!I490,'Auxiliar 210'!$B$18:$B$20,1,FALSE),0)&lt;&gt;0),"r0210 - Liabilities towards other entities of the resolution group (BRRD art. 44/2/h)",IF(AND('Intragroup liabilities'!F490="P_21",IFERROR(VLOOKUP('Intragroup liabilities'!I490,'Auxiliar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6" s="10" t="s">
        <v>153</v>
      </c>
      <c r="G496" s="10" t="str">
        <f t="shared" si="51"/>
        <v>Rank 20 - Ranking in insolvency (master scale)</v>
      </c>
      <c r="H496" s="10" t="s">
        <v>1573</v>
      </c>
      <c r="I496" s="10" t="s">
        <v>30</v>
      </c>
      <c r="J496" s="10" t="s">
        <v>164</v>
      </c>
      <c r="K496" s="10" t="s">
        <v>155</v>
      </c>
      <c r="L496" s="10" t="str">
        <f t="shared" si="52"/>
        <v>Sister</v>
      </c>
      <c r="M496" s="10" t="str">
        <f>IF(OR('Intragroup liabilities'!W490="x",'Intragroup liabilities'!W490="E"),"true","false")</f>
        <v>true</v>
      </c>
      <c r="N496" s="10" t="s">
        <v>470</v>
      </c>
      <c r="O496" s="10" t="s">
        <v>471</v>
      </c>
      <c r="P496" s="11">
        <v>0</v>
      </c>
      <c r="Q496" s="11">
        <f>IF('Intragroup liabilities'!E490="",0,'Intragroup liabilities'!E490)</f>
        <v>0.34</v>
      </c>
      <c r="R496" s="10" t="str">
        <f>+IF('Intragroup liabilities'!C490="EURO","Euro",IF('Intragroup liabilities'!C490="LIBRA INGLESA"," US Dollar",""))</f>
        <v>Euro</v>
      </c>
      <c r="S496" s="10" t="str">
        <f>IF(OR('Intragroup liabilities'!F490="P_20",'Intragroup liabilities'!F490="P_21"),'Intragroup liabilities'!M490,CONCATENATE(RIGHT('Intragroup liabilities'!T490,4),"-",LEFT(RIGHT('Intragroup liabilities'!T490,7),2),"-",LEFT('Intragroup liabilities'!T490,2)))</f>
        <v>--</v>
      </c>
      <c r="T496" s="20" t="str">
        <f t="shared" si="53"/>
        <v/>
      </c>
      <c r="U496" s="20" t="str">
        <f>IF(OR('Intragroup liabilities'!F490="P_20",'Intragroup liabilities'!F490="P_21"),'T 03.01'!T496,CONCATENATE(RIGHT('Intragroup liabilities'!U490,4),"-",LEFT(RIGHT('Intragroup liabilities'!U490,7),2),"-",LEFT('Intragroup liabilities'!U490,2)))</f>
        <v>--</v>
      </c>
      <c r="V496" s="10" t="str">
        <f t="shared" si="54"/>
        <v>Secured</v>
      </c>
      <c r="W496" s="10">
        <v>0</v>
      </c>
      <c r="X496" s="10" t="s">
        <v>83</v>
      </c>
      <c r="Y496" s="10" t="str">
        <f t="shared" si="55"/>
        <v>Non-structured/Vanilla</v>
      </c>
      <c r="Z496" s="10"/>
      <c r="AA496" s="10" t="str">
        <f>IF('Intragroup liabilities'!Q490="GF2","Grandfathered T2",IF('Intragroup liabilities'!Q490="CET1","CET1","No"))</f>
        <v>No</v>
      </c>
      <c r="AB496" s="10">
        <f>IF('Intragroup liabilities'!R490="",0,'Intragroup liabilities'!R490)</f>
        <v>0</v>
      </c>
      <c r="AC496"/>
    </row>
    <row r="497" spans="3:29" ht="35.25" thickBot="1" x14ac:dyDescent="0.5">
      <c r="C497" s="17">
        <f t="shared" si="50"/>
        <v>999</v>
      </c>
      <c r="D497" s="18">
        <f t="shared" si="56"/>
        <v>490</v>
      </c>
      <c r="E497" s="10" t="str">
        <f>IF(AND(I497="SANTANDER TOTTA, SGPS, SA",'Intragroup liabilities'!F491="P_22"),"r0531 - o/w (part of) subordinated liabilities recognised as own funds",IF(AND(I497="Totta Seguros - Comp. Seg. Vida, SA.",'Intragroup liabilities'!F491="P_22"),"r0350 - Structured notes",IF(AND(AA497&lt;&gt;"No",'Intragroup liabilities'!F491="P_23"),"r0531 - o/w (part of) subordinated liabilities recognised as own funds",IF(AND(AA497="No",'Intragroup liabilities'!F491="P_23"),"r0120 - Secured liabilities - collateralized part (BRRD art. 44/2/b)",IF('Intragroup liabilities'!F491="C_31","r0511 - o/w capital instruments/share capital",IF('Intragroup liabilities'!F491="C_32","r0511 - o/w capital instruments/share capital",IF('Intragroup liabilities'!F491="C_33","r0512 - o/w instruments ranking pari passu with ordinary shares",IF(OR(ISNUMBER(SEARCH("ATLANTES",I497)),ISNUMBER(SEARCH("AZOR",I497)),ISNUMBER(SEARCH("HIPOTOTTA",I497)))=TRUE,"r0120 - Secured liabilities - collateralized part (BRRD art. 44/2/b)",IF(OR('Intragroup liabilities'!F491="P_27.1",'Intragroup liabilities'!F491="P_27.2",'Intragroup liabilities'!F491="P_24"),"r0390 - Non-financial liabilities",IF('Intragroup liabilities'!F491="P_30.1","r0170 - Employee liabilities (BRRD art. 44/2/g/i)",IF('Intragroup liabilities'!F491="P_30.3","r0390 - Non-financial liabilities",IF('Intragroup liabilities'!F491="C_36","r0511 - o/w capital instruments/share capital",IF(AND('Intragroup liabilities'!F491="P_20",IFERROR(VLOOKUP('Intragroup liabilities'!I491,'Auxiliar 210'!$B$18:$B$20,1,FALSE),0)&lt;&gt;0),"r0210 - Liabilities towards other entities of the resolution group (BRRD art. 44/2/h)",IF(AND('Intragroup liabilities'!F491="P_21",IFERROR(VLOOKUP('Intragroup liabilities'!I491,'Auxiliar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7" s="10" t="s">
        <v>153</v>
      </c>
      <c r="G497" s="10" t="str">
        <f t="shared" si="51"/>
        <v>Rank 20 - Ranking in insolvency (master scale)</v>
      </c>
      <c r="H497" s="10" t="s">
        <v>208</v>
      </c>
      <c r="I497" s="10" t="s">
        <v>74</v>
      </c>
      <c r="J497" s="10" t="s">
        <v>170</v>
      </c>
      <c r="K497" s="10" t="s">
        <v>155</v>
      </c>
      <c r="L497" s="10" t="str">
        <f t="shared" si="52"/>
        <v>Sister</v>
      </c>
      <c r="M497" s="10" t="str">
        <f>IF(OR('Intragroup liabilities'!W491="x",'Intragroup liabilities'!W491="E"),"true","false")</f>
        <v>true</v>
      </c>
      <c r="N497" s="10" t="s">
        <v>470</v>
      </c>
      <c r="O497" s="10" t="s">
        <v>471</v>
      </c>
      <c r="P497" s="11">
        <v>283192.84999999998</v>
      </c>
      <c r="Q497" s="11">
        <f>IF('Intragroup liabilities'!E491="",0,'Intragroup liabilities'!E491)</f>
        <v>526.83000000000004</v>
      </c>
      <c r="R497" s="10" t="str">
        <f>+IF('Intragroup liabilities'!C491="EURO","Euro",IF('Intragroup liabilities'!C491="LIBRA INGLESA"," US Dollar",""))</f>
        <v>Euro</v>
      </c>
      <c r="S497" s="10" t="str">
        <f>IF(OR('Intragroup liabilities'!F491="P_20",'Intragroup liabilities'!F491="P_21"),'Intragroup liabilities'!M491,CONCATENATE(RIGHT('Intragroup liabilities'!T491,4),"-",LEFT(RIGHT('Intragroup liabilities'!T491,7),2),"-",LEFT('Intragroup liabilities'!T491,2)))</f>
        <v>--</v>
      </c>
      <c r="T497" s="20" t="str">
        <f t="shared" si="53"/>
        <v/>
      </c>
      <c r="U497" s="20" t="str">
        <f>IF(OR('Intragroup liabilities'!F491="P_20",'Intragroup liabilities'!F491="P_21"),'T 03.01'!T497,CONCATENATE(RIGHT('Intragroup liabilities'!U491,4),"-",LEFT(RIGHT('Intragroup liabilities'!U491,7),2),"-",LEFT('Intragroup liabilities'!U491,2)))</f>
        <v>--</v>
      </c>
      <c r="V497" s="10" t="str">
        <f t="shared" si="54"/>
        <v>Secured</v>
      </c>
      <c r="W497" s="10">
        <v>0</v>
      </c>
      <c r="X497" s="10" t="s">
        <v>83</v>
      </c>
      <c r="Y497" s="10" t="str">
        <f t="shared" si="55"/>
        <v>Non-structured/Vanilla</v>
      </c>
      <c r="Z497" s="10"/>
      <c r="AA497" s="10" t="str">
        <f>IF('Intragroup liabilities'!Q491="GF2","Grandfathered T2",IF('Intragroup liabilities'!Q491="CET1","CET1","No"))</f>
        <v>No</v>
      </c>
      <c r="AB497" s="10">
        <f>IF('Intragroup liabilities'!R491="",0,'Intragroup liabilities'!R491)</f>
        <v>0</v>
      </c>
      <c r="AC497"/>
    </row>
    <row r="498" spans="3:29" ht="35.25" thickBot="1" x14ac:dyDescent="0.5">
      <c r="C498" s="17">
        <f t="shared" si="50"/>
        <v>999</v>
      </c>
      <c r="D498" s="18">
        <f t="shared" si="56"/>
        <v>491</v>
      </c>
      <c r="E498" s="10" t="str">
        <f>IF(AND(I498="SANTANDER TOTTA, SGPS, SA",'Intragroup liabilities'!F492="P_22"),"r0531 - o/w (part of) subordinated liabilities recognised as own funds",IF(AND(I498="Totta Seguros - Comp. Seg. Vida, SA.",'Intragroup liabilities'!F492="P_22"),"r0350 - Structured notes",IF(AND(AA498&lt;&gt;"No",'Intragroup liabilities'!F492="P_23"),"r0531 - o/w (part of) subordinated liabilities recognised as own funds",IF(AND(AA498="No",'Intragroup liabilities'!F492="P_23"),"r0120 - Secured liabilities - collateralized part (BRRD art. 44/2/b)",IF('Intragroup liabilities'!F492="C_31","r0511 - o/w capital instruments/share capital",IF('Intragroup liabilities'!F492="C_32","r0511 - o/w capital instruments/share capital",IF('Intragroup liabilities'!F492="C_33","r0512 - o/w instruments ranking pari passu with ordinary shares",IF(OR(ISNUMBER(SEARCH("ATLANTES",I498)),ISNUMBER(SEARCH("AZOR",I498)),ISNUMBER(SEARCH("HIPOTOTTA",I498)))=TRUE,"r0120 - Secured liabilities - collateralized part (BRRD art. 44/2/b)",IF(OR('Intragroup liabilities'!F492="P_27.1",'Intragroup liabilities'!F492="P_27.2",'Intragroup liabilities'!F492="P_24"),"r0390 - Non-financial liabilities",IF('Intragroup liabilities'!F492="P_30.1","r0170 - Employee liabilities (BRRD art. 44/2/g/i)",IF('Intragroup liabilities'!F492="P_30.3","r0390 - Non-financial liabilities",IF('Intragroup liabilities'!F492="C_36","r0511 - o/w capital instruments/share capital",IF(AND('Intragroup liabilities'!F492="P_20",IFERROR(VLOOKUP('Intragroup liabilities'!I492,'Auxiliar 210'!$B$18:$B$20,1,FALSE),0)&lt;&gt;0),"r0210 - Liabilities towards other entities of the resolution group (BRRD art. 44/2/h)",IF(AND('Intragroup liabilities'!F492="P_21",IFERROR(VLOOKUP('Intragroup liabilities'!I492,'Auxiliar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8" s="10" t="s">
        <v>153</v>
      </c>
      <c r="G498" s="10" t="str">
        <f t="shared" si="51"/>
        <v>Rank 20 - Ranking in insolvency (master scale)</v>
      </c>
      <c r="H498" s="10" t="s">
        <v>1574</v>
      </c>
      <c r="I498" s="10" t="s">
        <v>30</v>
      </c>
      <c r="J498" s="10" t="s">
        <v>164</v>
      </c>
      <c r="K498" s="10" t="s">
        <v>155</v>
      </c>
      <c r="L498" s="10" t="str">
        <f t="shared" si="52"/>
        <v>Sister</v>
      </c>
      <c r="M498" s="10" t="str">
        <f>IF(OR('Intragroup liabilities'!W492="x",'Intragroup liabilities'!W492="E"),"true","false")</f>
        <v>true</v>
      </c>
      <c r="N498" s="10" t="s">
        <v>470</v>
      </c>
      <c r="O498" s="10" t="s">
        <v>471</v>
      </c>
      <c r="P498" s="11">
        <v>0</v>
      </c>
      <c r="Q498" s="11">
        <f>IF('Intragroup liabilities'!E492="",0,'Intragroup liabilities'!E492)</f>
        <v>0.38</v>
      </c>
      <c r="R498" s="10" t="str">
        <f>+IF('Intragroup liabilities'!C492="EURO","Euro",IF('Intragroup liabilities'!C492="LIBRA INGLESA"," US Dollar",""))</f>
        <v>Euro</v>
      </c>
      <c r="S498" s="10" t="str">
        <f>IF(OR('Intragroup liabilities'!F492="P_20",'Intragroup liabilities'!F492="P_21"),'Intragroup liabilities'!M492,CONCATENATE(RIGHT('Intragroup liabilities'!T492,4),"-",LEFT(RIGHT('Intragroup liabilities'!T492,7),2),"-",LEFT('Intragroup liabilities'!T492,2)))</f>
        <v>--</v>
      </c>
      <c r="T498" s="20" t="str">
        <f t="shared" si="53"/>
        <v/>
      </c>
      <c r="U498" s="20" t="str">
        <f>IF(OR('Intragroup liabilities'!F492="P_20",'Intragroup liabilities'!F492="P_21"),'T 03.01'!T498,CONCATENATE(RIGHT('Intragroup liabilities'!U492,4),"-",LEFT(RIGHT('Intragroup liabilities'!U492,7),2),"-",LEFT('Intragroup liabilities'!U492,2)))</f>
        <v>--</v>
      </c>
      <c r="V498" s="10" t="str">
        <f t="shared" si="54"/>
        <v>Secured</v>
      </c>
      <c r="W498" s="10">
        <v>0</v>
      </c>
      <c r="X498" s="10" t="s">
        <v>83</v>
      </c>
      <c r="Y498" s="10" t="str">
        <f t="shared" si="55"/>
        <v>Non-structured/Vanilla</v>
      </c>
      <c r="Z498" s="10"/>
      <c r="AA498" s="10" t="str">
        <f>IF('Intragroup liabilities'!Q492="GF2","Grandfathered T2",IF('Intragroup liabilities'!Q492="CET1","CET1","No"))</f>
        <v>No</v>
      </c>
      <c r="AB498" s="10">
        <f>IF('Intragroup liabilities'!R492="",0,'Intragroup liabilities'!R492)</f>
        <v>0</v>
      </c>
      <c r="AC498"/>
    </row>
    <row r="499" spans="3:29" ht="35.25" thickBot="1" x14ac:dyDescent="0.5">
      <c r="C499" s="17">
        <f t="shared" si="50"/>
        <v>999</v>
      </c>
      <c r="D499" s="18">
        <f t="shared" si="56"/>
        <v>492</v>
      </c>
      <c r="E499" s="10" t="str">
        <f>IF(AND(I499="SANTANDER TOTTA, SGPS, SA",'Intragroup liabilities'!F493="P_22"),"r0531 - o/w (part of) subordinated liabilities recognised as own funds",IF(AND(I499="Totta Seguros - Comp. Seg. Vida, SA.",'Intragroup liabilities'!F493="P_22"),"r0350 - Structured notes",IF(AND(AA499&lt;&gt;"No",'Intragroup liabilities'!F493="P_23"),"r0531 - o/w (part of) subordinated liabilities recognised as own funds",IF(AND(AA499="No",'Intragroup liabilities'!F493="P_23"),"r0120 - Secured liabilities - collateralized part (BRRD art. 44/2/b)",IF('Intragroup liabilities'!F493="C_31","r0511 - o/w capital instruments/share capital",IF('Intragroup liabilities'!F493="C_32","r0511 - o/w capital instruments/share capital",IF('Intragroup liabilities'!F493="C_33","r0512 - o/w instruments ranking pari passu with ordinary shares",IF(OR(ISNUMBER(SEARCH("ATLANTES",I499)),ISNUMBER(SEARCH("AZOR",I499)),ISNUMBER(SEARCH("HIPOTOTTA",I499)))=TRUE,"r0120 - Secured liabilities - collateralized part (BRRD art. 44/2/b)",IF(OR('Intragroup liabilities'!F493="P_27.1",'Intragroup liabilities'!F493="P_27.2",'Intragroup liabilities'!F493="P_24"),"r0390 - Non-financial liabilities",IF('Intragroup liabilities'!F493="P_30.1","r0170 - Employee liabilities (BRRD art. 44/2/g/i)",IF('Intragroup liabilities'!F493="P_30.3","r0390 - Non-financial liabilities",IF('Intragroup liabilities'!F493="C_36","r0511 - o/w capital instruments/share capital",IF(AND('Intragroup liabilities'!F493="P_20",IFERROR(VLOOKUP('Intragroup liabilities'!I493,'Auxiliar 210'!$B$18:$B$20,1,FALSE),0)&lt;&gt;0),"r0210 - Liabilities towards other entities of the resolution group (BRRD art. 44/2/h)",IF(AND('Intragroup liabilities'!F493="P_21",IFERROR(VLOOKUP('Intragroup liabilities'!I493,'Auxiliar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499" s="10" t="s">
        <v>153</v>
      </c>
      <c r="G499" s="10" t="str">
        <f t="shared" si="51"/>
        <v>Rank 20 - Ranking in insolvency (master scale)</v>
      </c>
      <c r="H499" s="10" t="s">
        <v>1483</v>
      </c>
      <c r="I499" s="10" t="s">
        <v>30</v>
      </c>
      <c r="J499" s="10" t="s">
        <v>164</v>
      </c>
      <c r="K499" s="10" t="s">
        <v>155</v>
      </c>
      <c r="L499" s="10" t="str">
        <f t="shared" si="52"/>
        <v>Sister</v>
      </c>
      <c r="M499" s="10" t="str">
        <f>IF(OR('Intragroup liabilities'!W493="x",'Intragroup liabilities'!W493="E"),"true","false")</f>
        <v>true</v>
      </c>
      <c r="N499" s="10" t="s">
        <v>470</v>
      </c>
      <c r="O499" s="10" t="s">
        <v>471</v>
      </c>
      <c r="P499" s="11">
        <v>5.09</v>
      </c>
      <c r="Q499" s="11">
        <f>IF('Intragroup liabilities'!E493="",0,'Intragroup liabilities'!E493)</f>
        <v>0</v>
      </c>
      <c r="R499" s="10" t="str">
        <f>+IF('Intragroup liabilities'!C493="EURO","Euro",IF('Intragroup liabilities'!C493="LIBRA INGLESA"," US Dollar",""))</f>
        <v>Euro</v>
      </c>
      <c r="S499" s="10" t="str">
        <f>IF(OR('Intragroup liabilities'!F493="P_20",'Intragroup liabilities'!F493="P_21"),'Intragroup liabilities'!M493,CONCATENATE(RIGHT('Intragroup liabilities'!T493,4),"-",LEFT(RIGHT('Intragroup liabilities'!T493,7),2),"-",LEFT('Intragroup liabilities'!T493,2)))</f>
        <v>--</v>
      </c>
      <c r="T499" s="20" t="str">
        <f t="shared" si="53"/>
        <v/>
      </c>
      <c r="U499" s="20" t="str">
        <f>IF(OR('Intragroup liabilities'!F493="P_20",'Intragroup liabilities'!F493="P_21"),'T 03.01'!T499,CONCATENATE(RIGHT('Intragroup liabilities'!U493,4),"-",LEFT(RIGHT('Intragroup liabilities'!U493,7),2),"-",LEFT('Intragroup liabilities'!U493,2)))</f>
        <v>--</v>
      </c>
      <c r="V499" s="10" t="str">
        <f t="shared" si="54"/>
        <v>Secured</v>
      </c>
      <c r="W499" s="10">
        <v>0</v>
      </c>
      <c r="X499" s="10" t="s">
        <v>83</v>
      </c>
      <c r="Y499" s="10" t="str">
        <f t="shared" si="55"/>
        <v>Non-structured/Vanilla</v>
      </c>
      <c r="Z499" s="10"/>
      <c r="AA499" s="10" t="str">
        <f>IF('Intragroup liabilities'!Q493="GF2","Grandfathered T2",IF('Intragroup liabilities'!Q493="CET1","CET1","No"))</f>
        <v>No</v>
      </c>
      <c r="AB499" s="10">
        <f>IF('Intragroup liabilities'!R493="",0,'Intragroup liabilities'!R493)</f>
        <v>0</v>
      </c>
      <c r="AC499"/>
    </row>
    <row r="500" spans="3:29" ht="35.25" thickBot="1" x14ac:dyDescent="0.5">
      <c r="C500" s="17">
        <f t="shared" si="50"/>
        <v>999</v>
      </c>
      <c r="D500" s="18">
        <f t="shared" si="56"/>
        <v>493</v>
      </c>
      <c r="E500" s="10" t="str">
        <f>IF(AND(I500="SANTANDER TOTTA, SGPS, SA",'Intragroup liabilities'!F494="P_22"),"r0531 - o/w (part of) subordinated liabilities recognised as own funds",IF(AND(I500="Totta Seguros - Comp. Seg. Vida, SA.",'Intragroup liabilities'!F494="P_22"),"r0350 - Structured notes",IF(AND(AA500&lt;&gt;"No",'Intragroup liabilities'!F494="P_23"),"r0531 - o/w (part of) subordinated liabilities recognised as own funds",IF(AND(AA500="No",'Intragroup liabilities'!F494="P_23"),"r0120 - Secured liabilities - collateralized part (BRRD art. 44/2/b)",IF('Intragroup liabilities'!F494="C_31","r0511 - o/w capital instruments/share capital",IF('Intragroup liabilities'!F494="C_32","r0511 - o/w capital instruments/share capital",IF('Intragroup liabilities'!F494="C_33","r0512 - o/w instruments ranking pari passu with ordinary shares",IF(OR(ISNUMBER(SEARCH("ATLANTES",I500)),ISNUMBER(SEARCH("AZOR",I500)),ISNUMBER(SEARCH("HIPOTOTTA",I500)))=TRUE,"r0120 - Secured liabilities - collateralized part (BRRD art. 44/2/b)",IF(OR('Intragroup liabilities'!F494="P_27.1",'Intragroup liabilities'!F494="P_27.2",'Intragroup liabilities'!F494="P_24"),"r0390 - Non-financial liabilities",IF('Intragroup liabilities'!F494="P_30.1","r0170 - Employee liabilities (BRRD art. 44/2/g/i)",IF('Intragroup liabilities'!F494="P_30.3","r0390 - Non-financial liabilities",IF('Intragroup liabilities'!F494="C_36","r0511 - o/w capital instruments/share capital",IF(AND('Intragroup liabilities'!F494="P_20",IFERROR(VLOOKUP('Intragroup liabilities'!I494,'Auxiliar 210'!$B$18:$B$20,1,FALSE),0)&lt;&gt;0),"r0210 - Liabilities towards other entities of the resolution group (BRRD art. 44/2/h)",IF(AND('Intragroup liabilities'!F494="P_21",IFERROR(VLOOKUP('Intragroup liabilities'!I494,'Auxiliar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0" s="10" t="s">
        <v>153</v>
      </c>
      <c r="G500" s="10" t="str">
        <f t="shared" si="51"/>
        <v>Rank 20 - Ranking in insolvency (master scale)</v>
      </c>
      <c r="H500" s="10" t="s">
        <v>248</v>
      </c>
      <c r="I500" s="10" t="s">
        <v>74</v>
      </c>
      <c r="J500" s="10" t="s">
        <v>170</v>
      </c>
      <c r="K500" s="10" t="s">
        <v>155</v>
      </c>
      <c r="L500" s="10" t="str">
        <f t="shared" si="52"/>
        <v>Sister</v>
      </c>
      <c r="M500" s="10" t="str">
        <f>IF(OR('Intragroup liabilities'!W494="x",'Intragroup liabilities'!W494="E"),"true","false")</f>
        <v>true</v>
      </c>
      <c r="N500" s="10" t="s">
        <v>470</v>
      </c>
      <c r="O500" s="10" t="s">
        <v>471</v>
      </c>
      <c r="P500" s="11">
        <v>25855.439999999999</v>
      </c>
      <c r="Q500" s="11">
        <f>IF('Intragroup liabilities'!E494="",0,'Intragroup liabilities'!E494)</f>
        <v>36.79</v>
      </c>
      <c r="R500" s="10" t="str">
        <f>+IF('Intragroup liabilities'!C494="EURO","Euro",IF('Intragroup liabilities'!C494="LIBRA INGLESA"," US Dollar",""))</f>
        <v>Euro</v>
      </c>
      <c r="S500" s="10" t="str">
        <f>IF(OR('Intragroup liabilities'!F494="P_20",'Intragroup liabilities'!F494="P_21"),'Intragroup liabilities'!M494,CONCATENATE(RIGHT('Intragroup liabilities'!T494,4),"-",LEFT(RIGHT('Intragroup liabilities'!T494,7),2),"-",LEFT('Intragroup liabilities'!T494,2)))</f>
        <v>--</v>
      </c>
      <c r="T500" s="20" t="str">
        <f t="shared" si="53"/>
        <v/>
      </c>
      <c r="U500" s="20" t="str">
        <f>IF(OR('Intragroup liabilities'!F494="P_20",'Intragroup liabilities'!F494="P_21"),'T 03.01'!T500,CONCATENATE(RIGHT('Intragroup liabilities'!U494,4),"-",LEFT(RIGHT('Intragroup liabilities'!U494,7),2),"-",LEFT('Intragroup liabilities'!U494,2)))</f>
        <v>--</v>
      </c>
      <c r="V500" s="10" t="str">
        <f t="shared" si="54"/>
        <v>Secured</v>
      </c>
      <c r="W500" s="10">
        <v>0</v>
      </c>
      <c r="X500" s="10" t="s">
        <v>83</v>
      </c>
      <c r="Y500" s="10" t="str">
        <f t="shared" si="55"/>
        <v>Non-structured/Vanilla</v>
      </c>
      <c r="Z500" s="10"/>
      <c r="AA500" s="10" t="str">
        <f>IF('Intragroup liabilities'!Q494="GF2","Grandfathered T2",IF('Intragroup liabilities'!Q494="CET1","CET1","No"))</f>
        <v>No</v>
      </c>
      <c r="AB500" s="10">
        <f>IF('Intragroup liabilities'!R494="",0,'Intragroup liabilities'!R494)</f>
        <v>0</v>
      </c>
      <c r="AC500"/>
    </row>
    <row r="501" spans="3:29" ht="35.25" thickBot="1" x14ac:dyDescent="0.5">
      <c r="C501" s="17">
        <f t="shared" si="50"/>
        <v>999</v>
      </c>
      <c r="D501" s="18">
        <f t="shared" si="56"/>
        <v>494</v>
      </c>
      <c r="E501" s="10" t="str">
        <f>IF(AND(I501="SANTANDER TOTTA, SGPS, SA",'Intragroup liabilities'!F495="P_22"),"r0531 - o/w (part of) subordinated liabilities recognised as own funds",IF(AND(I501="Totta Seguros - Comp. Seg. Vida, SA.",'Intragroup liabilities'!F495="P_22"),"r0350 - Structured notes",IF(AND(AA501&lt;&gt;"No",'Intragroup liabilities'!F495="P_23"),"r0531 - o/w (part of) subordinated liabilities recognised as own funds",IF(AND(AA501="No",'Intragroup liabilities'!F495="P_23"),"r0120 - Secured liabilities - collateralized part (BRRD art. 44/2/b)",IF('Intragroup liabilities'!F495="C_31","r0511 - o/w capital instruments/share capital",IF('Intragroup liabilities'!F495="C_32","r0511 - o/w capital instruments/share capital",IF('Intragroup liabilities'!F495="C_33","r0512 - o/w instruments ranking pari passu with ordinary shares",IF(OR(ISNUMBER(SEARCH("ATLANTES",I501)),ISNUMBER(SEARCH("AZOR",I501)),ISNUMBER(SEARCH("HIPOTOTTA",I501)))=TRUE,"r0120 - Secured liabilities - collateralized part (BRRD art. 44/2/b)",IF(OR('Intragroup liabilities'!F495="P_27.1",'Intragroup liabilities'!F495="P_27.2",'Intragroup liabilities'!F495="P_24"),"r0390 - Non-financial liabilities",IF('Intragroup liabilities'!F495="P_30.1","r0170 - Employee liabilities (BRRD art. 44/2/g/i)",IF('Intragroup liabilities'!F495="P_30.3","r0390 - Non-financial liabilities",IF('Intragroup liabilities'!F495="C_36","r0511 - o/w capital instruments/share capital",IF(AND('Intragroup liabilities'!F495="P_20",IFERROR(VLOOKUP('Intragroup liabilities'!I495,'Auxiliar 210'!$B$18:$B$20,1,FALSE),0)&lt;&gt;0),"r0210 - Liabilities towards other entities of the resolution group (BRRD art. 44/2/h)",IF(AND('Intragroup liabilities'!F495="P_21",IFERROR(VLOOKUP('Intragroup liabilities'!I495,'Auxiliar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1" s="10" t="s">
        <v>153</v>
      </c>
      <c r="G501" s="10" t="str">
        <f t="shared" si="51"/>
        <v>Rank 20 - Ranking in insolvency (master scale)</v>
      </c>
      <c r="H501" s="10" t="s">
        <v>1386</v>
      </c>
      <c r="I501" s="10" t="s">
        <v>30</v>
      </c>
      <c r="J501" s="10" t="s">
        <v>164</v>
      </c>
      <c r="K501" s="10" t="s">
        <v>155</v>
      </c>
      <c r="L501" s="10" t="str">
        <f t="shared" si="52"/>
        <v>Sister</v>
      </c>
      <c r="M501" s="10" t="str">
        <f>IF(OR('Intragroup liabilities'!W495="x",'Intragroup liabilities'!W495="E"),"true","false")</f>
        <v>true</v>
      </c>
      <c r="N501" s="10" t="s">
        <v>470</v>
      </c>
      <c r="O501" s="10" t="s">
        <v>471</v>
      </c>
      <c r="P501" s="11">
        <v>38.94</v>
      </c>
      <c r="Q501" s="11">
        <f>IF('Intragroup liabilities'!E495="",0,'Intragroup liabilities'!E495)</f>
        <v>0</v>
      </c>
      <c r="R501" s="10" t="str">
        <f>+IF('Intragroup liabilities'!C495="EURO","Euro",IF('Intragroup liabilities'!C495="LIBRA INGLESA"," US Dollar",""))</f>
        <v>Euro</v>
      </c>
      <c r="S501" s="10" t="str">
        <f>IF(OR('Intragroup liabilities'!F495="P_20",'Intragroup liabilities'!F495="P_21"),'Intragroup liabilities'!M495,CONCATENATE(RIGHT('Intragroup liabilities'!T495,4),"-",LEFT(RIGHT('Intragroup liabilities'!T495,7),2),"-",LEFT('Intragroup liabilities'!T495,2)))</f>
        <v>--</v>
      </c>
      <c r="T501" s="20" t="str">
        <f t="shared" si="53"/>
        <v/>
      </c>
      <c r="U501" s="20" t="str">
        <f>IF(OR('Intragroup liabilities'!F495="P_20",'Intragroup liabilities'!F495="P_21"),'T 03.01'!T501,CONCATENATE(RIGHT('Intragroup liabilities'!U495,4),"-",LEFT(RIGHT('Intragroup liabilities'!U495,7),2),"-",LEFT('Intragroup liabilities'!U495,2)))</f>
        <v>--</v>
      </c>
      <c r="V501" s="10" t="str">
        <f t="shared" si="54"/>
        <v>Secured</v>
      </c>
      <c r="W501" s="10">
        <v>0</v>
      </c>
      <c r="X501" s="10" t="s">
        <v>83</v>
      </c>
      <c r="Y501" s="10" t="str">
        <f t="shared" si="55"/>
        <v>Non-structured/Vanilla</v>
      </c>
      <c r="Z501" s="10"/>
      <c r="AA501" s="10" t="str">
        <f>IF('Intragroup liabilities'!Q495="GF2","Grandfathered T2",IF('Intragroup liabilities'!Q495="CET1","CET1","No"))</f>
        <v>No</v>
      </c>
      <c r="AB501" s="10">
        <f>IF('Intragroup liabilities'!R495="",0,'Intragroup liabilities'!R495)</f>
        <v>0</v>
      </c>
      <c r="AC501"/>
    </row>
    <row r="502" spans="3:29" ht="35.25" thickBot="1" x14ac:dyDescent="0.5">
      <c r="C502" s="17">
        <f t="shared" si="50"/>
        <v>999</v>
      </c>
      <c r="D502" s="18">
        <f t="shared" si="56"/>
        <v>495</v>
      </c>
      <c r="E502" s="10" t="str">
        <f>IF(AND(I502="SANTANDER TOTTA, SGPS, SA",'Intragroup liabilities'!F496="P_22"),"r0531 - o/w (part of) subordinated liabilities recognised as own funds",IF(AND(I502="Totta Seguros - Comp. Seg. Vida, SA.",'Intragroup liabilities'!F496="P_22"),"r0350 - Structured notes",IF(AND(AA502&lt;&gt;"No",'Intragroup liabilities'!F496="P_23"),"r0531 - o/w (part of) subordinated liabilities recognised as own funds",IF(AND(AA502="No",'Intragroup liabilities'!F496="P_23"),"r0120 - Secured liabilities - collateralized part (BRRD art. 44/2/b)",IF('Intragroup liabilities'!F496="C_31","r0511 - o/w capital instruments/share capital",IF('Intragroup liabilities'!F496="C_32","r0511 - o/w capital instruments/share capital",IF('Intragroup liabilities'!F496="C_33","r0512 - o/w instruments ranking pari passu with ordinary shares",IF(OR(ISNUMBER(SEARCH("ATLANTES",I502)),ISNUMBER(SEARCH("AZOR",I502)),ISNUMBER(SEARCH("HIPOTOTTA",I502)))=TRUE,"r0120 - Secured liabilities - collateralized part (BRRD art. 44/2/b)",IF(OR('Intragroup liabilities'!F496="P_27.1",'Intragroup liabilities'!F496="P_27.2",'Intragroup liabilities'!F496="P_24"),"r0390 - Non-financial liabilities",IF('Intragroup liabilities'!F496="P_30.1","r0170 - Employee liabilities (BRRD art. 44/2/g/i)",IF('Intragroup liabilities'!F496="P_30.3","r0390 - Non-financial liabilities",IF('Intragroup liabilities'!F496="C_36","r0511 - o/w capital instruments/share capital",IF(AND('Intragroup liabilities'!F496="P_20",IFERROR(VLOOKUP('Intragroup liabilities'!I496,'Auxiliar 210'!$B$18:$B$20,1,FALSE),0)&lt;&gt;0),"r0210 - Liabilities towards other entities of the resolution group (BRRD art. 44/2/h)",IF(AND('Intragroup liabilities'!F496="P_21",IFERROR(VLOOKUP('Intragroup liabilities'!I496,'Auxiliar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2" s="10" t="s">
        <v>153</v>
      </c>
      <c r="G502" s="10" t="str">
        <f t="shared" si="51"/>
        <v>Rank 20 - Ranking in insolvency (master scale)</v>
      </c>
      <c r="H502" s="10" t="s">
        <v>1575</v>
      </c>
      <c r="I502" s="10" t="s">
        <v>30</v>
      </c>
      <c r="J502" s="10" t="s">
        <v>164</v>
      </c>
      <c r="K502" s="10" t="s">
        <v>155</v>
      </c>
      <c r="L502" s="10" t="str">
        <f t="shared" si="52"/>
        <v>Sister</v>
      </c>
      <c r="M502" s="10" t="str">
        <f>IF(OR('Intragroup liabilities'!W496="x",'Intragroup liabilities'!W496="E"),"true","false")</f>
        <v>true</v>
      </c>
      <c r="N502" s="10" t="s">
        <v>470</v>
      </c>
      <c r="O502" s="10" t="s">
        <v>471</v>
      </c>
      <c r="P502" s="11">
        <v>0</v>
      </c>
      <c r="Q502" s="11">
        <f>IF('Intragroup liabilities'!E496="",0,'Intragroup liabilities'!E496)</f>
        <v>0.71</v>
      </c>
      <c r="R502" s="10" t="str">
        <f>+IF('Intragroup liabilities'!C496="EURO","Euro",IF('Intragroup liabilities'!C496="LIBRA INGLESA"," US Dollar",""))</f>
        <v>Euro</v>
      </c>
      <c r="S502" s="10" t="str">
        <f>IF(OR('Intragroup liabilities'!F496="P_20",'Intragroup liabilities'!F496="P_21"),'Intragroup liabilities'!M496,CONCATENATE(RIGHT('Intragroup liabilities'!T496,4),"-",LEFT(RIGHT('Intragroup liabilities'!T496,7),2),"-",LEFT('Intragroup liabilities'!T496,2)))</f>
        <v>--</v>
      </c>
      <c r="T502" s="20" t="str">
        <f t="shared" si="53"/>
        <v/>
      </c>
      <c r="U502" s="20" t="str">
        <f>IF(OR('Intragroup liabilities'!F496="P_20",'Intragroup liabilities'!F496="P_21"),'T 03.01'!T502,CONCATENATE(RIGHT('Intragroup liabilities'!U496,4),"-",LEFT(RIGHT('Intragroup liabilities'!U496,7),2),"-",LEFT('Intragroup liabilities'!U496,2)))</f>
        <v>--</v>
      </c>
      <c r="V502" s="10" t="str">
        <f t="shared" si="54"/>
        <v>Secured</v>
      </c>
      <c r="W502" s="10">
        <v>0</v>
      </c>
      <c r="X502" s="10" t="s">
        <v>83</v>
      </c>
      <c r="Y502" s="10" t="str">
        <f t="shared" si="55"/>
        <v>Non-structured/Vanilla</v>
      </c>
      <c r="Z502" s="10"/>
      <c r="AA502" s="10" t="str">
        <f>IF('Intragroup liabilities'!Q496="GF2","Grandfathered T2",IF('Intragroup liabilities'!Q496="CET1","CET1","No"))</f>
        <v>No</v>
      </c>
      <c r="AB502" s="10">
        <f>IF('Intragroup liabilities'!R496="",0,'Intragroup liabilities'!R496)</f>
        <v>0</v>
      </c>
      <c r="AC502"/>
    </row>
    <row r="503" spans="3:29" ht="35.25" thickBot="1" x14ac:dyDescent="0.5">
      <c r="C503" s="17">
        <f t="shared" si="50"/>
        <v>999</v>
      </c>
      <c r="D503" s="18">
        <f t="shared" si="56"/>
        <v>496</v>
      </c>
      <c r="E503" s="10" t="str">
        <f>IF(AND(I503="SANTANDER TOTTA, SGPS, SA",'Intragroup liabilities'!F497="P_22"),"r0531 - o/w (part of) subordinated liabilities recognised as own funds",IF(AND(I503="Totta Seguros - Comp. Seg. Vida, SA.",'Intragroup liabilities'!F497="P_22"),"r0350 - Structured notes",IF(AND(AA503&lt;&gt;"No",'Intragroup liabilities'!F497="P_23"),"r0531 - o/w (part of) subordinated liabilities recognised as own funds",IF(AND(AA503="No",'Intragroup liabilities'!F497="P_23"),"r0120 - Secured liabilities - collateralized part (BRRD art. 44/2/b)",IF('Intragroup liabilities'!F497="C_31","r0511 - o/w capital instruments/share capital",IF('Intragroup liabilities'!F497="C_32","r0511 - o/w capital instruments/share capital",IF('Intragroup liabilities'!F497="C_33","r0512 - o/w instruments ranking pari passu with ordinary shares",IF(OR(ISNUMBER(SEARCH("ATLANTES",I503)),ISNUMBER(SEARCH("AZOR",I503)),ISNUMBER(SEARCH("HIPOTOTTA",I503)))=TRUE,"r0120 - Secured liabilities - collateralized part (BRRD art. 44/2/b)",IF(OR('Intragroup liabilities'!F497="P_27.1",'Intragroup liabilities'!F497="P_27.2",'Intragroup liabilities'!F497="P_24"),"r0390 - Non-financial liabilities",IF('Intragroup liabilities'!F497="P_30.1","r0170 - Employee liabilities (BRRD art. 44/2/g/i)",IF('Intragroup liabilities'!F497="P_30.3","r0390 - Non-financial liabilities",IF('Intragroup liabilities'!F497="C_36","r0511 - o/w capital instruments/share capital",IF(AND('Intragroup liabilities'!F497="P_20",IFERROR(VLOOKUP('Intragroup liabilities'!I497,'Auxiliar 210'!$B$18:$B$20,1,FALSE),0)&lt;&gt;0),"r0210 - Liabilities towards other entities of the resolution group (BRRD art. 44/2/h)",IF(AND('Intragroup liabilities'!F497="P_21",IFERROR(VLOOKUP('Intragroup liabilities'!I497,'Auxiliar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3" s="10" t="s">
        <v>153</v>
      </c>
      <c r="G503" s="10" t="str">
        <f t="shared" si="51"/>
        <v>Rank 20 - Ranking in insolvency (master scale)</v>
      </c>
      <c r="H503" s="10" t="s">
        <v>1511</v>
      </c>
      <c r="I503" s="10" t="s">
        <v>73</v>
      </c>
      <c r="J503" s="10" t="s">
        <v>167</v>
      </c>
      <c r="K503" s="10" t="s">
        <v>155</v>
      </c>
      <c r="L503" s="10" t="str">
        <f t="shared" si="52"/>
        <v>Sister</v>
      </c>
      <c r="M503" s="10" t="str">
        <f>IF(OR('Intragroup liabilities'!W497="x",'Intragroup liabilities'!W497="E"),"true","false")</f>
        <v>true</v>
      </c>
      <c r="N503" s="10" t="s">
        <v>470</v>
      </c>
      <c r="O503" s="10" t="s">
        <v>471</v>
      </c>
      <c r="P503" s="11">
        <v>0</v>
      </c>
      <c r="Q503" s="11">
        <f>IF('Intragroup liabilities'!E497="",0,'Intragroup liabilities'!E497)</f>
        <v>0.86</v>
      </c>
      <c r="R503" s="10" t="str">
        <f>+IF('Intragroup liabilities'!C497="EURO","Euro",IF('Intragroup liabilities'!C497="LIBRA INGLESA"," US Dollar",""))</f>
        <v>Euro</v>
      </c>
      <c r="S503" s="10" t="str">
        <f>IF(OR('Intragroup liabilities'!F497="P_20",'Intragroup liabilities'!F497="P_21"),'Intragroup liabilities'!M497,CONCATENATE(RIGHT('Intragroup liabilities'!T497,4),"-",LEFT(RIGHT('Intragroup liabilities'!T497,7),2),"-",LEFT('Intragroup liabilities'!T497,2)))</f>
        <v>--</v>
      </c>
      <c r="T503" s="20" t="str">
        <f t="shared" si="53"/>
        <v/>
      </c>
      <c r="U503" s="20" t="str">
        <f>IF(OR('Intragroup liabilities'!F497="P_20",'Intragroup liabilities'!F497="P_21"),'T 03.01'!T503,CONCATENATE(RIGHT('Intragroup liabilities'!U497,4),"-",LEFT(RIGHT('Intragroup liabilities'!U497,7),2),"-",LEFT('Intragroup liabilities'!U497,2)))</f>
        <v>--</v>
      </c>
      <c r="V503" s="10" t="str">
        <f t="shared" si="54"/>
        <v>Secured</v>
      </c>
      <c r="W503" s="10">
        <v>0</v>
      </c>
      <c r="X503" s="10" t="s">
        <v>83</v>
      </c>
      <c r="Y503" s="10" t="str">
        <f t="shared" si="55"/>
        <v>Non-structured/Vanilla</v>
      </c>
      <c r="Z503" s="10"/>
      <c r="AA503" s="10" t="str">
        <f>IF('Intragroup liabilities'!Q497="GF2","Grandfathered T2",IF('Intragroup liabilities'!Q497="CET1","CET1","No"))</f>
        <v>No</v>
      </c>
      <c r="AB503" s="10">
        <f>IF('Intragroup liabilities'!R497="",0,'Intragroup liabilities'!R497)</f>
        <v>0</v>
      </c>
      <c r="AC503"/>
    </row>
    <row r="504" spans="3:29" ht="35.25" thickBot="1" x14ac:dyDescent="0.5">
      <c r="C504" s="17">
        <f t="shared" si="50"/>
        <v>999</v>
      </c>
      <c r="D504" s="18">
        <f t="shared" si="56"/>
        <v>497</v>
      </c>
      <c r="E504" s="10" t="str">
        <f>IF(AND(I504="SANTANDER TOTTA, SGPS, SA",'Intragroup liabilities'!F498="P_22"),"r0531 - o/w (part of) subordinated liabilities recognised as own funds",IF(AND(I504="Totta Seguros - Comp. Seg. Vida, SA.",'Intragroup liabilities'!F498="P_22"),"r0350 - Structured notes",IF(AND(AA504&lt;&gt;"No",'Intragroup liabilities'!F498="P_23"),"r0531 - o/w (part of) subordinated liabilities recognised as own funds",IF(AND(AA504="No",'Intragroup liabilities'!F498="P_23"),"r0120 - Secured liabilities - collateralized part (BRRD art. 44/2/b)",IF('Intragroup liabilities'!F498="C_31","r0511 - o/w capital instruments/share capital",IF('Intragroup liabilities'!F498="C_32","r0511 - o/w capital instruments/share capital",IF('Intragroup liabilities'!F498="C_33","r0512 - o/w instruments ranking pari passu with ordinary shares",IF(OR(ISNUMBER(SEARCH("ATLANTES",I504)),ISNUMBER(SEARCH("AZOR",I504)),ISNUMBER(SEARCH("HIPOTOTTA",I504)))=TRUE,"r0120 - Secured liabilities - collateralized part (BRRD art. 44/2/b)",IF(OR('Intragroup liabilities'!F498="P_27.1",'Intragroup liabilities'!F498="P_27.2",'Intragroup liabilities'!F498="P_24"),"r0390 - Non-financial liabilities",IF('Intragroup liabilities'!F498="P_30.1","r0170 - Employee liabilities (BRRD art. 44/2/g/i)",IF('Intragroup liabilities'!F498="P_30.3","r0390 - Non-financial liabilities",IF('Intragroup liabilities'!F498="C_36","r0511 - o/w capital instruments/share capital",IF(AND('Intragroup liabilities'!F498="P_20",IFERROR(VLOOKUP('Intragroup liabilities'!I498,'Auxiliar 210'!$B$18:$B$20,1,FALSE),0)&lt;&gt;0),"r0210 - Liabilities towards other entities of the resolution group (BRRD art. 44/2/h)",IF(AND('Intragroup liabilities'!F498="P_21",IFERROR(VLOOKUP('Intragroup liabilities'!I498,'Auxiliar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4" s="10" t="s">
        <v>153</v>
      </c>
      <c r="G504" s="10" t="str">
        <f t="shared" si="51"/>
        <v>Rank 20 - Ranking in insolvency (master scale)</v>
      </c>
      <c r="H504" s="10" t="s">
        <v>171</v>
      </c>
      <c r="I504" s="10" t="s">
        <v>74</v>
      </c>
      <c r="J504" s="10" t="s">
        <v>170</v>
      </c>
      <c r="K504" s="10" t="s">
        <v>155</v>
      </c>
      <c r="L504" s="10" t="str">
        <f t="shared" si="52"/>
        <v>Sister</v>
      </c>
      <c r="M504" s="10" t="str">
        <f>IF(OR('Intragroup liabilities'!W498="x",'Intragroup liabilities'!W498="E"),"true","false")</f>
        <v>true</v>
      </c>
      <c r="N504" s="10" t="s">
        <v>470</v>
      </c>
      <c r="O504" s="10" t="s">
        <v>471</v>
      </c>
      <c r="P504" s="11">
        <v>26916.73</v>
      </c>
      <c r="Q504" s="11">
        <f>IF('Intragroup liabilities'!E498="",0,'Intragroup liabilities'!E498)</f>
        <v>76.349999999999994</v>
      </c>
      <c r="R504" s="10" t="str">
        <f>+IF('Intragroup liabilities'!C498="EURO","Euro",IF('Intragroup liabilities'!C498="LIBRA INGLESA"," US Dollar",""))</f>
        <v>Euro</v>
      </c>
      <c r="S504" s="10" t="str">
        <f>IF(OR('Intragroup liabilities'!F498="P_20",'Intragroup liabilities'!F498="P_21"),'Intragroup liabilities'!M498,CONCATENATE(RIGHT('Intragroup liabilities'!T498,4),"-",LEFT(RIGHT('Intragroup liabilities'!T498,7),2),"-",LEFT('Intragroup liabilities'!T498,2)))</f>
        <v>--</v>
      </c>
      <c r="T504" s="20" t="str">
        <f t="shared" si="53"/>
        <v/>
      </c>
      <c r="U504" s="20" t="str">
        <f>IF(OR('Intragroup liabilities'!F498="P_20",'Intragroup liabilities'!F498="P_21"),'T 03.01'!T504,CONCATENATE(RIGHT('Intragroup liabilities'!U498,4),"-",LEFT(RIGHT('Intragroup liabilities'!U498,7),2),"-",LEFT('Intragroup liabilities'!U498,2)))</f>
        <v>--</v>
      </c>
      <c r="V504" s="10" t="str">
        <f t="shared" si="54"/>
        <v>Secured</v>
      </c>
      <c r="W504" s="10">
        <v>0</v>
      </c>
      <c r="X504" s="10" t="s">
        <v>83</v>
      </c>
      <c r="Y504" s="10" t="str">
        <f t="shared" si="55"/>
        <v>Non-structured/Vanilla</v>
      </c>
      <c r="Z504" s="10"/>
      <c r="AA504" s="10" t="str">
        <f>IF('Intragroup liabilities'!Q498="GF2","Grandfathered T2",IF('Intragroup liabilities'!Q498="CET1","CET1","No"))</f>
        <v>No</v>
      </c>
      <c r="AB504" s="10">
        <f>IF('Intragroup liabilities'!R498="",0,'Intragroup liabilities'!R498)</f>
        <v>0</v>
      </c>
      <c r="AC504"/>
    </row>
    <row r="505" spans="3:29" ht="35.25" thickBot="1" x14ac:dyDescent="0.5">
      <c r="C505" s="17">
        <f t="shared" si="50"/>
        <v>999</v>
      </c>
      <c r="D505" s="18">
        <f t="shared" si="56"/>
        <v>498</v>
      </c>
      <c r="E505" s="10" t="str">
        <f>IF(AND(I505="SANTANDER TOTTA, SGPS, SA",'Intragroup liabilities'!F499="P_22"),"r0531 - o/w (part of) subordinated liabilities recognised as own funds",IF(AND(I505="Totta Seguros - Comp. Seg. Vida, SA.",'Intragroup liabilities'!F499="P_22"),"r0350 - Structured notes",IF(AND(AA505&lt;&gt;"No",'Intragroup liabilities'!F499="P_23"),"r0531 - o/w (part of) subordinated liabilities recognised as own funds",IF(AND(AA505="No",'Intragroup liabilities'!F499="P_23"),"r0120 - Secured liabilities - collateralized part (BRRD art. 44/2/b)",IF('Intragroup liabilities'!F499="C_31","r0511 - o/w capital instruments/share capital",IF('Intragroup liabilities'!F499="C_32","r0511 - o/w capital instruments/share capital",IF('Intragroup liabilities'!F499="C_33","r0512 - o/w instruments ranking pari passu with ordinary shares",IF(OR(ISNUMBER(SEARCH("ATLANTES",I505)),ISNUMBER(SEARCH("AZOR",I505)),ISNUMBER(SEARCH("HIPOTOTTA",I505)))=TRUE,"r0120 - Secured liabilities - collateralized part (BRRD art. 44/2/b)",IF(OR('Intragroup liabilities'!F499="P_27.1",'Intragroup liabilities'!F499="P_27.2",'Intragroup liabilities'!F499="P_24"),"r0390 - Non-financial liabilities",IF('Intragroup liabilities'!F499="P_30.1","r0170 - Employee liabilities (BRRD art. 44/2/g/i)",IF('Intragroup liabilities'!F499="P_30.3","r0390 - Non-financial liabilities",IF('Intragroup liabilities'!F499="C_36","r0511 - o/w capital instruments/share capital",IF(AND('Intragroup liabilities'!F499="P_20",IFERROR(VLOOKUP('Intragroup liabilities'!I499,'Auxiliar 210'!$B$18:$B$20,1,FALSE),0)&lt;&gt;0),"r0210 - Liabilities towards other entities of the resolution group (BRRD art. 44/2/h)",IF(AND('Intragroup liabilities'!F499="P_21",IFERROR(VLOOKUP('Intragroup liabilities'!I499,'Auxiliar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5" s="10" t="s">
        <v>153</v>
      </c>
      <c r="G505" s="10" t="str">
        <f t="shared" si="51"/>
        <v>Rank 20 - Ranking in insolvency (master scale)</v>
      </c>
      <c r="H505" s="10" t="s">
        <v>1576</v>
      </c>
      <c r="I505" s="10" t="s">
        <v>30</v>
      </c>
      <c r="J505" s="10" t="s">
        <v>164</v>
      </c>
      <c r="K505" s="10" t="s">
        <v>155</v>
      </c>
      <c r="L505" s="10" t="str">
        <f t="shared" si="52"/>
        <v>Sister</v>
      </c>
      <c r="M505" s="10" t="str">
        <f>IF(OR('Intragroup liabilities'!W499="x",'Intragroup liabilities'!W499="E"),"true","false")</f>
        <v>true</v>
      </c>
      <c r="N505" s="10" t="s">
        <v>470</v>
      </c>
      <c r="O505" s="10" t="s">
        <v>471</v>
      </c>
      <c r="P505" s="11">
        <v>0</v>
      </c>
      <c r="Q505" s="11">
        <f>IF('Intragroup liabilities'!E499="",0,'Intragroup liabilities'!E499)</f>
        <v>10.97</v>
      </c>
      <c r="R505" s="10" t="str">
        <f>+IF('Intragroup liabilities'!C499="EURO","Euro",IF('Intragroup liabilities'!C499="LIBRA INGLESA"," US Dollar",""))</f>
        <v>Euro</v>
      </c>
      <c r="S505" s="10" t="str">
        <f>IF(OR('Intragroup liabilities'!F499="P_20",'Intragroup liabilities'!F499="P_21"),'Intragroup liabilities'!M499,CONCATENATE(RIGHT('Intragroup liabilities'!T499,4),"-",LEFT(RIGHT('Intragroup liabilities'!T499,7),2),"-",LEFT('Intragroup liabilities'!T499,2)))</f>
        <v>--</v>
      </c>
      <c r="T505" s="20" t="str">
        <f t="shared" si="53"/>
        <v/>
      </c>
      <c r="U505" s="20" t="str">
        <f>IF(OR('Intragroup liabilities'!F499="P_20",'Intragroup liabilities'!F499="P_21"),'T 03.01'!T505,CONCATENATE(RIGHT('Intragroup liabilities'!U499,4),"-",LEFT(RIGHT('Intragroup liabilities'!U499,7),2),"-",LEFT('Intragroup liabilities'!U499,2)))</f>
        <v>--</v>
      </c>
      <c r="V505" s="10" t="str">
        <f t="shared" si="54"/>
        <v>Secured</v>
      </c>
      <c r="W505" s="10">
        <v>0</v>
      </c>
      <c r="X505" s="10" t="s">
        <v>83</v>
      </c>
      <c r="Y505" s="10" t="str">
        <f t="shared" si="55"/>
        <v>Non-structured/Vanilla</v>
      </c>
      <c r="Z505" s="10"/>
      <c r="AA505" s="10" t="str">
        <f>IF('Intragroup liabilities'!Q499="GF2","Grandfathered T2",IF('Intragroup liabilities'!Q499="CET1","CET1","No"))</f>
        <v>No</v>
      </c>
      <c r="AB505" s="10">
        <f>IF('Intragroup liabilities'!R499="",0,'Intragroup liabilities'!R499)</f>
        <v>0</v>
      </c>
      <c r="AC505"/>
    </row>
    <row r="506" spans="3:29" ht="35.25" thickBot="1" x14ac:dyDescent="0.5">
      <c r="C506" s="17">
        <f t="shared" si="50"/>
        <v>999</v>
      </c>
      <c r="D506" s="18">
        <f t="shared" si="56"/>
        <v>499</v>
      </c>
      <c r="E506" s="10" t="str">
        <f>IF(AND(I506="SANTANDER TOTTA, SGPS, SA",'Intragroup liabilities'!F500="P_22"),"r0531 - o/w (part of) subordinated liabilities recognised as own funds",IF(AND(I506="Totta Seguros - Comp. Seg. Vida, SA.",'Intragroup liabilities'!F500="P_22"),"r0350 - Structured notes",IF(AND(AA506&lt;&gt;"No",'Intragroup liabilities'!F500="P_23"),"r0531 - o/w (part of) subordinated liabilities recognised as own funds",IF(AND(AA506="No",'Intragroup liabilities'!F500="P_23"),"r0120 - Secured liabilities - collateralized part (BRRD art. 44/2/b)",IF('Intragroup liabilities'!F500="C_31","r0511 - o/w capital instruments/share capital",IF('Intragroup liabilities'!F500="C_32","r0511 - o/w capital instruments/share capital",IF('Intragroup liabilities'!F500="C_33","r0512 - o/w instruments ranking pari passu with ordinary shares",IF(OR(ISNUMBER(SEARCH("ATLANTES",I506)),ISNUMBER(SEARCH("AZOR",I506)),ISNUMBER(SEARCH("HIPOTOTTA",I506)))=TRUE,"r0120 - Secured liabilities - collateralized part (BRRD art. 44/2/b)",IF(OR('Intragroup liabilities'!F500="P_27.1",'Intragroup liabilities'!F500="P_27.2",'Intragroup liabilities'!F500="P_24"),"r0390 - Non-financial liabilities",IF('Intragroup liabilities'!F500="P_30.1","r0170 - Employee liabilities (BRRD art. 44/2/g/i)",IF('Intragroup liabilities'!F500="P_30.3","r0390 - Non-financial liabilities",IF('Intragroup liabilities'!F500="C_36","r0511 - o/w capital instruments/share capital",IF(AND('Intragroup liabilities'!F500="P_20",IFERROR(VLOOKUP('Intragroup liabilities'!I500,'Auxiliar 210'!$B$18:$B$20,1,FALSE),0)&lt;&gt;0),"r0210 - Liabilities towards other entities of the resolution group (BRRD art. 44/2/h)",IF(AND('Intragroup liabilities'!F500="P_21",IFERROR(VLOOKUP('Intragroup liabilities'!I500,'Auxiliar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6" s="10" t="s">
        <v>153</v>
      </c>
      <c r="G506" s="10" t="str">
        <f t="shared" si="51"/>
        <v>Rank 20 - Ranking in insolvency (master scale)</v>
      </c>
      <c r="H506" s="10" t="s">
        <v>1577</v>
      </c>
      <c r="I506" s="10" t="s">
        <v>30</v>
      </c>
      <c r="J506" s="10" t="s">
        <v>164</v>
      </c>
      <c r="K506" s="10" t="s">
        <v>155</v>
      </c>
      <c r="L506" s="10" t="str">
        <f t="shared" si="52"/>
        <v>Sister</v>
      </c>
      <c r="M506" s="10" t="str">
        <f>IF(OR('Intragroup liabilities'!W500="x",'Intragroup liabilities'!W500="E"),"true","false")</f>
        <v>true</v>
      </c>
      <c r="N506" s="10" t="s">
        <v>470</v>
      </c>
      <c r="O506" s="10" t="s">
        <v>471</v>
      </c>
      <c r="P506" s="11">
        <v>0</v>
      </c>
      <c r="Q506" s="11">
        <f>IF('Intragroup liabilities'!E500="",0,'Intragroup liabilities'!E500)</f>
        <v>0.33</v>
      </c>
      <c r="R506" s="10" t="str">
        <f>+IF('Intragroup liabilities'!C500="EURO","Euro",IF('Intragroup liabilities'!C500="LIBRA INGLESA"," US Dollar",""))</f>
        <v>Euro</v>
      </c>
      <c r="S506" s="10" t="str">
        <f>IF(OR('Intragroup liabilities'!F500="P_20",'Intragroup liabilities'!F500="P_21"),'Intragroup liabilities'!M500,CONCATENATE(RIGHT('Intragroup liabilities'!T500,4),"-",LEFT(RIGHT('Intragroup liabilities'!T500,7),2),"-",LEFT('Intragroup liabilities'!T500,2)))</f>
        <v>--</v>
      </c>
      <c r="T506" s="20" t="str">
        <f t="shared" si="53"/>
        <v/>
      </c>
      <c r="U506" s="20" t="str">
        <f>IF(OR('Intragroup liabilities'!F500="P_20",'Intragroup liabilities'!F500="P_21"),'T 03.01'!T506,CONCATENATE(RIGHT('Intragroup liabilities'!U500,4),"-",LEFT(RIGHT('Intragroup liabilities'!U500,7),2),"-",LEFT('Intragroup liabilities'!U500,2)))</f>
        <v>--</v>
      </c>
      <c r="V506" s="10" t="str">
        <f t="shared" si="54"/>
        <v>Secured</v>
      </c>
      <c r="W506" s="10">
        <v>0</v>
      </c>
      <c r="X506" s="10" t="s">
        <v>83</v>
      </c>
      <c r="Y506" s="10" t="str">
        <f t="shared" si="55"/>
        <v>Non-structured/Vanilla</v>
      </c>
      <c r="Z506" s="10"/>
      <c r="AA506" s="10" t="str">
        <f>IF('Intragroup liabilities'!Q500="GF2","Grandfathered T2",IF('Intragroup liabilities'!Q500="CET1","CET1","No"))</f>
        <v>No</v>
      </c>
      <c r="AB506" s="10">
        <f>IF('Intragroup liabilities'!R500="",0,'Intragroup liabilities'!R500)</f>
        <v>0</v>
      </c>
      <c r="AC506"/>
    </row>
    <row r="507" spans="3:29" ht="35.25" thickBot="1" x14ac:dyDescent="0.5">
      <c r="C507" s="17">
        <f t="shared" si="50"/>
        <v>999</v>
      </c>
      <c r="D507" s="18">
        <f t="shared" si="56"/>
        <v>500</v>
      </c>
      <c r="E507" s="10" t="str">
        <f>IF(AND(I507="SANTANDER TOTTA, SGPS, SA",'Intragroup liabilities'!F501="P_22"),"r0531 - o/w (part of) subordinated liabilities recognised as own funds",IF(AND(I507="Totta Seguros - Comp. Seg. Vida, SA.",'Intragroup liabilities'!F501="P_22"),"r0350 - Structured notes",IF(AND(AA507&lt;&gt;"No",'Intragroup liabilities'!F501="P_23"),"r0531 - o/w (part of) subordinated liabilities recognised as own funds",IF(AND(AA507="No",'Intragroup liabilities'!F501="P_23"),"r0120 - Secured liabilities - collateralized part (BRRD art. 44/2/b)",IF('Intragroup liabilities'!F501="C_31","r0511 - o/w capital instruments/share capital",IF('Intragroup liabilities'!F501="C_32","r0511 - o/w capital instruments/share capital",IF('Intragroup liabilities'!F501="C_33","r0512 - o/w instruments ranking pari passu with ordinary shares",IF(OR(ISNUMBER(SEARCH("ATLANTES",I507)),ISNUMBER(SEARCH("AZOR",I507)),ISNUMBER(SEARCH("HIPOTOTTA",I507)))=TRUE,"r0120 - Secured liabilities - collateralized part (BRRD art. 44/2/b)",IF(OR('Intragroup liabilities'!F501="P_27.1",'Intragroup liabilities'!F501="P_27.2",'Intragroup liabilities'!F501="P_24"),"r0390 - Non-financial liabilities",IF('Intragroup liabilities'!F501="P_30.1","r0170 - Employee liabilities (BRRD art. 44/2/g/i)",IF('Intragroup liabilities'!F501="P_30.3","r0390 - Non-financial liabilities",IF('Intragroup liabilities'!F501="C_36","r0511 - o/w capital instruments/share capital",IF(AND('Intragroup liabilities'!F501="P_20",IFERROR(VLOOKUP('Intragroup liabilities'!I501,'Auxiliar 210'!$B$18:$B$20,1,FALSE),0)&lt;&gt;0),"r0210 - Liabilities towards other entities of the resolution group (BRRD art. 44/2/h)",IF(AND('Intragroup liabilities'!F501="P_21",IFERROR(VLOOKUP('Intragroup liabilities'!I501,'Auxiliar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7" s="10" t="s">
        <v>153</v>
      </c>
      <c r="G507" s="10" t="str">
        <f t="shared" si="51"/>
        <v>Rank 20 - Ranking in insolvency (master scale)</v>
      </c>
      <c r="H507" s="10" t="s">
        <v>1402</v>
      </c>
      <c r="I507" s="10" t="s">
        <v>30</v>
      </c>
      <c r="J507" s="10" t="s">
        <v>164</v>
      </c>
      <c r="K507" s="10" t="s">
        <v>155</v>
      </c>
      <c r="L507" s="10" t="str">
        <f t="shared" si="52"/>
        <v>Sister</v>
      </c>
      <c r="M507" s="10" t="str">
        <f>IF(OR('Intragroup liabilities'!W501="x",'Intragroup liabilities'!W501="E"),"true","false")</f>
        <v>true</v>
      </c>
      <c r="N507" s="10" t="s">
        <v>470</v>
      </c>
      <c r="O507" s="10" t="s">
        <v>471</v>
      </c>
      <c r="P507" s="11">
        <v>72.67</v>
      </c>
      <c r="Q507" s="11">
        <f>IF('Intragroup liabilities'!E501="",0,'Intragroup liabilities'!E501)</f>
        <v>0</v>
      </c>
      <c r="R507" s="10" t="str">
        <f>+IF('Intragroup liabilities'!C501="EURO","Euro",IF('Intragroup liabilities'!C501="LIBRA INGLESA"," US Dollar",""))</f>
        <v>Euro</v>
      </c>
      <c r="S507" s="10" t="str">
        <f>IF(OR('Intragroup liabilities'!F501="P_20",'Intragroup liabilities'!F501="P_21"),'Intragroup liabilities'!M501,CONCATENATE(RIGHT('Intragroup liabilities'!T501,4),"-",LEFT(RIGHT('Intragroup liabilities'!T501,7),2),"-",LEFT('Intragroup liabilities'!T501,2)))</f>
        <v>--</v>
      </c>
      <c r="T507" s="20" t="str">
        <f t="shared" si="53"/>
        <v/>
      </c>
      <c r="U507" s="20" t="str">
        <f>IF(OR('Intragroup liabilities'!F501="P_20",'Intragroup liabilities'!F501="P_21"),'T 03.01'!T507,CONCATENATE(RIGHT('Intragroup liabilities'!U501,4),"-",LEFT(RIGHT('Intragroup liabilities'!U501,7),2),"-",LEFT('Intragroup liabilities'!U501,2)))</f>
        <v>--</v>
      </c>
      <c r="V507" s="10" t="str">
        <f t="shared" si="54"/>
        <v>Secured</v>
      </c>
      <c r="W507" s="10">
        <v>0</v>
      </c>
      <c r="X507" s="10" t="s">
        <v>83</v>
      </c>
      <c r="Y507" s="10" t="str">
        <f t="shared" si="55"/>
        <v>Non-structured/Vanilla</v>
      </c>
      <c r="Z507" s="10"/>
      <c r="AA507" s="10" t="str">
        <f>IF('Intragroup liabilities'!Q501="GF2","Grandfathered T2",IF('Intragroup liabilities'!Q501="CET1","CET1","No"))</f>
        <v>No</v>
      </c>
      <c r="AB507" s="10">
        <f>IF('Intragroup liabilities'!R501="",0,'Intragroup liabilities'!R501)</f>
        <v>0</v>
      </c>
      <c r="AC507"/>
    </row>
    <row r="508" spans="3:29" ht="35.25" thickBot="1" x14ac:dyDescent="0.5">
      <c r="C508" s="17">
        <f t="shared" si="50"/>
        <v>999</v>
      </c>
      <c r="D508" s="18">
        <f t="shared" si="56"/>
        <v>501</v>
      </c>
      <c r="E508" s="10" t="str">
        <f>IF(AND(I508="SANTANDER TOTTA, SGPS, SA",'Intragroup liabilities'!F502="P_22"),"r0531 - o/w (part of) subordinated liabilities recognised as own funds",IF(AND(I508="Totta Seguros - Comp. Seg. Vida, SA.",'Intragroup liabilities'!F502="P_22"),"r0350 - Structured notes",IF(AND(AA508&lt;&gt;"No",'Intragroup liabilities'!F502="P_23"),"r0531 - o/w (part of) subordinated liabilities recognised as own funds",IF(AND(AA508="No",'Intragroup liabilities'!F502="P_23"),"r0120 - Secured liabilities - collateralized part (BRRD art. 44/2/b)",IF('Intragroup liabilities'!F502="C_31","r0511 - o/w capital instruments/share capital",IF('Intragroup liabilities'!F502="C_32","r0511 - o/w capital instruments/share capital",IF('Intragroup liabilities'!F502="C_33","r0512 - o/w instruments ranking pari passu with ordinary shares",IF(OR(ISNUMBER(SEARCH("ATLANTES",I508)),ISNUMBER(SEARCH("AZOR",I508)),ISNUMBER(SEARCH("HIPOTOTTA",I508)))=TRUE,"r0120 - Secured liabilities - collateralized part (BRRD art. 44/2/b)",IF(OR('Intragroup liabilities'!F502="P_27.1",'Intragroup liabilities'!F502="P_27.2",'Intragroup liabilities'!F502="P_24"),"r0390 - Non-financial liabilities",IF('Intragroup liabilities'!F502="P_30.1","r0170 - Employee liabilities (BRRD art. 44/2/g/i)",IF('Intragroup liabilities'!F502="P_30.3","r0390 - Non-financial liabilities",IF('Intragroup liabilities'!F502="C_36","r0511 - o/w capital instruments/share capital",IF(AND('Intragroup liabilities'!F502="P_20",IFERROR(VLOOKUP('Intragroup liabilities'!I502,'Auxiliar 210'!$B$18:$B$20,1,FALSE),0)&lt;&gt;0),"r0210 - Liabilities towards other entities of the resolution group (BRRD art. 44/2/h)",IF(AND('Intragroup liabilities'!F502="P_21",IFERROR(VLOOKUP('Intragroup liabilities'!I502,'Auxiliar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8" s="10" t="s">
        <v>153</v>
      </c>
      <c r="G508" s="10" t="str">
        <f t="shared" si="51"/>
        <v>Rank 20 - Ranking in insolvency (master scale)</v>
      </c>
      <c r="H508" s="10" t="s">
        <v>304</v>
      </c>
      <c r="I508" s="10" t="s">
        <v>74</v>
      </c>
      <c r="J508" s="10" t="s">
        <v>170</v>
      </c>
      <c r="K508" s="10" t="s">
        <v>155</v>
      </c>
      <c r="L508" s="10" t="str">
        <f t="shared" si="52"/>
        <v>Sister</v>
      </c>
      <c r="M508" s="10" t="str">
        <f>IF(OR('Intragroup liabilities'!W502="x",'Intragroup liabilities'!W502="E"),"true","false")</f>
        <v>true</v>
      </c>
      <c r="N508" s="10" t="s">
        <v>470</v>
      </c>
      <c r="O508" s="10" t="s">
        <v>471</v>
      </c>
      <c r="P508" s="11">
        <v>71852.5</v>
      </c>
      <c r="Q508" s="11">
        <f>IF('Intragroup liabilities'!E502="",0,'Intragroup liabilities'!E502)</f>
        <v>78.27</v>
      </c>
      <c r="R508" s="10" t="str">
        <f>+IF('Intragroup liabilities'!C502="EURO","Euro",IF('Intragroup liabilities'!C502="LIBRA INGLESA"," US Dollar",""))</f>
        <v>Euro</v>
      </c>
      <c r="S508" s="10" t="str">
        <f>IF(OR('Intragroup liabilities'!F502="P_20",'Intragroup liabilities'!F502="P_21"),'Intragroup liabilities'!M502,CONCATENATE(RIGHT('Intragroup liabilities'!T502,4),"-",LEFT(RIGHT('Intragroup liabilities'!T502,7),2),"-",LEFT('Intragroup liabilities'!T502,2)))</f>
        <v>--</v>
      </c>
      <c r="T508" s="20" t="str">
        <f t="shared" si="53"/>
        <v/>
      </c>
      <c r="U508" s="20" t="str">
        <f>IF(OR('Intragroup liabilities'!F502="P_20",'Intragroup liabilities'!F502="P_21"),'T 03.01'!T508,CONCATENATE(RIGHT('Intragroup liabilities'!U502,4),"-",LEFT(RIGHT('Intragroup liabilities'!U502,7),2),"-",LEFT('Intragroup liabilities'!U502,2)))</f>
        <v>--</v>
      </c>
      <c r="V508" s="10" t="str">
        <f t="shared" si="54"/>
        <v>Secured</v>
      </c>
      <c r="W508" s="10">
        <v>0</v>
      </c>
      <c r="X508" s="10" t="s">
        <v>83</v>
      </c>
      <c r="Y508" s="10" t="str">
        <f t="shared" si="55"/>
        <v>Non-structured/Vanilla</v>
      </c>
      <c r="Z508" s="10"/>
      <c r="AA508" s="10" t="str">
        <f>IF('Intragroup liabilities'!Q502="GF2","Grandfathered T2",IF('Intragroup liabilities'!Q502="CET1","CET1","No"))</f>
        <v>No</v>
      </c>
      <c r="AB508" s="10">
        <f>IF('Intragroup liabilities'!R502="",0,'Intragroup liabilities'!R502)</f>
        <v>0</v>
      </c>
      <c r="AC508"/>
    </row>
    <row r="509" spans="3:29" ht="35.25" thickBot="1" x14ac:dyDescent="0.5">
      <c r="C509" s="17">
        <f t="shared" si="50"/>
        <v>999</v>
      </c>
      <c r="D509" s="18">
        <f t="shared" si="56"/>
        <v>502</v>
      </c>
      <c r="E509" s="10" t="str">
        <f>IF(AND(I509="SANTANDER TOTTA, SGPS, SA",'Intragroup liabilities'!F503="P_22"),"r0531 - o/w (part of) subordinated liabilities recognised as own funds",IF(AND(I509="Totta Seguros - Comp. Seg. Vida, SA.",'Intragroup liabilities'!F503="P_22"),"r0350 - Structured notes",IF(AND(AA509&lt;&gt;"No",'Intragroup liabilities'!F503="P_23"),"r0531 - o/w (part of) subordinated liabilities recognised as own funds",IF(AND(AA509="No",'Intragroup liabilities'!F503="P_23"),"r0120 - Secured liabilities - collateralized part (BRRD art. 44/2/b)",IF('Intragroup liabilities'!F503="C_31","r0511 - o/w capital instruments/share capital",IF('Intragroup liabilities'!F503="C_32","r0511 - o/w capital instruments/share capital",IF('Intragroup liabilities'!F503="C_33","r0512 - o/w instruments ranking pari passu with ordinary shares",IF(OR(ISNUMBER(SEARCH("ATLANTES",I509)),ISNUMBER(SEARCH("AZOR",I509)),ISNUMBER(SEARCH("HIPOTOTTA",I509)))=TRUE,"r0120 - Secured liabilities - collateralized part (BRRD art. 44/2/b)",IF(OR('Intragroup liabilities'!F503="P_27.1",'Intragroup liabilities'!F503="P_27.2",'Intragroup liabilities'!F503="P_24"),"r0390 - Non-financial liabilities",IF('Intragroup liabilities'!F503="P_30.1","r0170 - Employee liabilities (BRRD art. 44/2/g/i)",IF('Intragroup liabilities'!F503="P_30.3","r0390 - Non-financial liabilities",IF('Intragroup liabilities'!F503="C_36","r0511 - o/w capital instruments/share capital",IF(AND('Intragroup liabilities'!F503="P_20",IFERROR(VLOOKUP('Intragroup liabilities'!I503,'Auxiliar 210'!$B$18:$B$20,1,FALSE),0)&lt;&gt;0),"r0210 - Liabilities towards other entities of the resolution group (BRRD art. 44/2/h)",IF(AND('Intragroup liabilities'!F503="P_21",IFERROR(VLOOKUP('Intragroup liabilities'!I503,'Auxiliar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09" s="10" t="s">
        <v>153</v>
      </c>
      <c r="G509" s="10" t="str">
        <f t="shared" si="51"/>
        <v>Rank 20 - Ranking in insolvency (master scale)</v>
      </c>
      <c r="H509" s="10" t="s">
        <v>252</v>
      </c>
      <c r="I509" s="10" t="s">
        <v>73</v>
      </c>
      <c r="J509" s="10" t="s">
        <v>167</v>
      </c>
      <c r="K509" s="10" t="s">
        <v>155</v>
      </c>
      <c r="L509" s="10" t="str">
        <f t="shared" si="52"/>
        <v>Sister</v>
      </c>
      <c r="M509" s="10" t="str">
        <f>IF(OR('Intragroup liabilities'!W503="x",'Intragroup liabilities'!W503="E"),"true","false")</f>
        <v>true</v>
      </c>
      <c r="N509" s="10" t="s">
        <v>470</v>
      </c>
      <c r="O509" s="10" t="s">
        <v>471</v>
      </c>
      <c r="P509" s="11">
        <v>49830.82</v>
      </c>
      <c r="Q509" s="11">
        <f>IF('Intragroup liabilities'!E503="",0,'Intragroup liabilities'!E503)</f>
        <v>37.82</v>
      </c>
      <c r="R509" s="10" t="str">
        <f>+IF('Intragroup liabilities'!C503="EURO","Euro",IF('Intragroup liabilities'!C503="LIBRA INGLESA"," US Dollar",""))</f>
        <v>Euro</v>
      </c>
      <c r="S509" s="10" t="str">
        <f>IF(OR('Intragroup liabilities'!F503="P_20",'Intragroup liabilities'!F503="P_21"),'Intragroup liabilities'!M503,CONCATENATE(RIGHT('Intragroup liabilities'!T503,4),"-",LEFT(RIGHT('Intragroup liabilities'!T503,7),2),"-",LEFT('Intragroup liabilities'!T503,2)))</f>
        <v>--</v>
      </c>
      <c r="T509" s="20" t="str">
        <f t="shared" si="53"/>
        <v/>
      </c>
      <c r="U509" s="20" t="str">
        <f>IF(OR('Intragroup liabilities'!F503="P_20",'Intragroup liabilities'!F503="P_21"),'T 03.01'!T509,CONCATENATE(RIGHT('Intragroup liabilities'!U503,4),"-",LEFT(RIGHT('Intragroup liabilities'!U503,7),2),"-",LEFT('Intragroup liabilities'!U503,2)))</f>
        <v>--</v>
      </c>
      <c r="V509" s="10" t="str">
        <f t="shared" si="54"/>
        <v>Secured</v>
      </c>
      <c r="W509" s="10">
        <v>0</v>
      </c>
      <c r="X509" s="10" t="s">
        <v>83</v>
      </c>
      <c r="Y509" s="10" t="str">
        <f t="shared" si="55"/>
        <v>Non-structured/Vanilla</v>
      </c>
      <c r="Z509" s="10"/>
      <c r="AA509" s="10" t="str">
        <f>IF('Intragroup liabilities'!Q503="GF2","Grandfathered T2",IF('Intragroup liabilities'!Q503="CET1","CET1","No"))</f>
        <v>No</v>
      </c>
      <c r="AB509" s="10">
        <f>IF('Intragroup liabilities'!R503="",0,'Intragroup liabilities'!R503)</f>
        <v>0</v>
      </c>
      <c r="AC509"/>
    </row>
    <row r="510" spans="3:29" ht="35.25" thickBot="1" x14ac:dyDescent="0.5">
      <c r="C510" s="17">
        <f t="shared" si="50"/>
        <v>999</v>
      </c>
      <c r="D510" s="18">
        <f t="shared" si="56"/>
        <v>503</v>
      </c>
      <c r="E510" s="10" t="str">
        <f>IF(AND(I510="SANTANDER TOTTA, SGPS, SA",'Intragroup liabilities'!F504="P_22"),"r0531 - o/w (part of) subordinated liabilities recognised as own funds",IF(AND(I510="Totta Seguros - Comp. Seg. Vida, SA.",'Intragroup liabilities'!F504="P_22"),"r0350 - Structured notes",IF(AND(AA510&lt;&gt;"No",'Intragroup liabilities'!F504="P_23"),"r0531 - o/w (part of) subordinated liabilities recognised as own funds",IF(AND(AA510="No",'Intragroup liabilities'!F504="P_23"),"r0120 - Secured liabilities - collateralized part (BRRD art. 44/2/b)",IF('Intragroup liabilities'!F504="C_31","r0511 - o/w capital instruments/share capital",IF('Intragroup liabilities'!F504="C_32","r0511 - o/w capital instruments/share capital",IF('Intragroup liabilities'!F504="C_33","r0512 - o/w instruments ranking pari passu with ordinary shares",IF(OR(ISNUMBER(SEARCH("ATLANTES",I510)),ISNUMBER(SEARCH("AZOR",I510)),ISNUMBER(SEARCH("HIPOTOTTA",I510)))=TRUE,"r0120 - Secured liabilities - collateralized part (BRRD art. 44/2/b)",IF(OR('Intragroup liabilities'!F504="P_27.1",'Intragroup liabilities'!F504="P_27.2",'Intragroup liabilities'!F504="P_24"),"r0390 - Non-financial liabilities",IF('Intragroup liabilities'!F504="P_30.1","r0170 - Employee liabilities (BRRD art. 44/2/g/i)",IF('Intragroup liabilities'!F504="P_30.3","r0390 - Non-financial liabilities",IF('Intragroup liabilities'!F504="C_36","r0511 - o/w capital instruments/share capital",IF(AND('Intragroup liabilities'!F504="P_20",IFERROR(VLOOKUP('Intragroup liabilities'!I504,'Auxiliar 210'!$B$18:$B$20,1,FALSE),0)&lt;&gt;0),"r0210 - Liabilities towards other entities of the resolution group (BRRD art. 44/2/h)",IF(AND('Intragroup liabilities'!F504="P_21",IFERROR(VLOOKUP('Intragroup liabilities'!I504,'Auxiliar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0" s="10" t="s">
        <v>153</v>
      </c>
      <c r="G510" s="10" t="str">
        <f t="shared" si="51"/>
        <v>Rank 20 - Ranking in insolvency (master scale)</v>
      </c>
      <c r="H510" s="10" t="s">
        <v>314</v>
      </c>
      <c r="I510" s="10" t="s">
        <v>30</v>
      </c>
      <c r="J510" s="10" t="s">
        <v>164</v>
      </c>
      <c r="K510" s="10" t="s">
        <v>155</v>
      </c>
      <c r="L510" s="10" t="str">
        <f t="shared" si="52"/>
        <v>Sister</v>
      </c>
      <c r="M510" s="10" t="str">
        <f>IF(OR('Intragroup liabilities'!W504="x",'Intragroup liabilities'!W504="E"),"true","false")</f>
        <v>true</v>
      </c>
      <c r="N510" s="10" t="s">
        <v>470</v>
      </c>
      <c r="O510" s="10" t="s">
        <v>471</v>
      </c>
      <c r="P510" s="11">
        <v>421417.57</v>
      </c>
      <c r="Q510" s="11">
        <f>IF('Intragroup liabilities'!E504="",0,'Intragroup liabilities'!E504)</f>
        <v>719.97</v>
      </c>
      <c r="R510" s="10" t="str">
        <f>+IF('Intragroup liabilities'!C504="EURO","Euro",IF('Intragroup liabilities'!C504="LIBRA INGLESA"," US Dollar",""))</f>
        <v>Euro</v>
      </c>
      <c r="S510" s="10" t="str">
        <f>IF(OR('Intragroup liabilities'!F504="P_20",'Intragroup liabilities'!F504="P_21"),'Intragroup liabilities'!M504,CONCATENATE(RIGHT('Intragroup liabilities'!T504,4),"-",LEFT(RIGHT('Intragroup liabilities'!T504,7),2),"-",LEFT('Intragroup liabilities'!T504,2)))</f>
        <v>--</v>
      </c>
      <c r="T510" s="20" t="str">
        <f t="shared" si="53"/>
        <v/>
      </c>
      <c r="U510" s="20" t="str">
        <f>IF(OR('Intragroup liabilities'!F504="P_20",'Intragroup liabilities'!F504="P_21"),'T 03.01'!T510,CONCATENATE(RIGHT('Intragroup liabilities'!U504,4),"-",LEFT(RIGHT('Intragroup liabilities'!U504,7),2),"-",LEFT('Intragroup liabilities'!U504,2)))</f>
        <v>--</v>
      </c>
      <c r="V510" s="10" t="str">
        <f t="shared" si="54"/>
        <v>Secured</v>
      </c>
      <c r="W510" s="10">
        <v>0</v>
      </c>
      <c r="X510" s="10" t="s">
        <v>83</v>
      </c>
      <c r="Y510" s="10" t="str">
        <f t="shared" si="55"/>
        <v>Non-structured/Vanilla</v>
      </c>
      <c r="Z510" s="10"/>
      <c r="AA510" s="10" t="str">
        <f>IF('Intragroup liabilities'!Q504="GF2","Grandfathered T2",IF('Intragroup liabilities'!Q504="CET1","CET1","No"))</f>
        <v>No</v>
      </c>
      <c r="AB510" s="10">
        <f>IF('Intragroup liabilities'!R504="",0,'Intragroup liabilities'!R504)</f>
        <v>0</v>
      </c>
      <c r="AC510"/>
    </row>
    <row r="511" spans="3:29" ht="35.25" thickBot="1" x14ac:dyDescent="0.5">
      <c r="C511" s="17">
        <f t="shared" si="50"/>
        <v>999</v>
      </c>
      <c r="D511" s="18">
        <f t="shared" si="56"/>
        <v>504</v>
      </c>
      <c r="E511" s="10" t="str">
        <f>IF(AND(I511="SANTANDER TOTTA, SGPS, SA",'Intragroup liabilities'!F505="P_22"),"r0531 - o/w (part of) subordinated liabilities recognised as own funds",IF(AND(I511="Totta Seguros - Comp. Seg. Vida, SA.",'Intragroup liabilities'!F505="P_22"),"r0350 - Structured notes",IF(AND(AA511&lt;&gt;"No",'Intragroup liabilities'!F505="P_23"),"r0531 - o/w (part of) subordinated liabilities recognised as own funds",IF(AND(AA511="No",'Intragroup liabilities'!F505="P_23"),"r0120 - Secured liabilities - collateralized part (BRRD art. 44/2/b)",IF('Intragroup liabilities'!F505="C_31","r0511 - o/w capital instruments/share capital",IF('Intragroup liabilities'!F505="C_32","r0511 - o/w capital instruments/share capital",IF('Intragroup liabilities'!F505="C_33","r0512 - o/w instruments ranking pari passu with ordinary shares",IF(OR(ISNUMBER(SEARCH("ATLANTES",I511)),ISNUMBER(SEARCH("AZOR",I511)),ISNUMBER(SEARCH("HIPOTOTTA",I511)))=TRUE,"r0120 - Secured liabilities - collateralized part (BRRD art. 44/2/b)",IF(OR('Intragroup liabilities'!F505="P_27.1",'Intragroup liabilities'!F505="P_27.2",'Intragroup liabilities'!F505="P_24"),"r0390 - Non-financial liabilities",IF('Intragroup liabilities'!F505="P_30.1","r0170 - Employee liabilities (BRRD art. 44/2/g/i)",IF('Intragroup liabilities'!F505="P_30.3","r0390 - Non-financial liabilities",IF('Intragroup liabilities'!F505="C_36","r0511 - o/w capital instruments/share capital",IF(AND('Intragroup liabilities'!F505="P_20",IFERROR(VLOOKUP('Intragroup liabilities'!I505,'Auxiliar 210'!$B$18:$B$20,1,FALSE),0)&lt;&gt;0),"r0210 - Liabilities towards other entities of the resolution group (BRRD art. 44/2/h)",IF(AND('Intragroup liabilities'!F505="P_21",IFERROR(VLOOKUP('Intragroup liabilities'!I505,'Auxiliar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1" s="10" t="s">
        <v>153</v>
      </c>
      <c r="G511" s="10" t="str">
        <f t="shared" si="51"/>
        <v>Rank 20 - Ranking in insolvency (master scale)</v>
      </c>
      <c r="H511" s="10" t="s">
        <v>259</v>
      </c>
      <c r="I511" s="10" t="s">
        <v>74</v>
      </c>
      <c r="J511" s="10" t="s">
        <v>170</v>
      </c>
      <c r="K511" s="10" t="s">
        <v>155</v>
      </c>
      <c r="L511" s="10" t="str">
        <f t="shared" si="52"/>
        <v>Sister</v>
      </c>
      <c r="M511" s="10" t="str">
        <f>IF(OR('Intragroup liabilities'!W505="x",'Intragroup liabilities'!W505="E"),"true","false")</f>
        <v>true</v>
      </c>
      <c r="N511" s="10" t="s">
        <v>470</v>
      </c>
      <c r="O511" s="10" t="s">
        <v>471</v>
      </c>
      <c r="P511" s="11">
        <v>332365.40000000002</v>
      </c>
      <c r="Q511" s="11">
        <f>IF('Intragroup liabilities'!E505="",0,'Intragroup liabilities'!E505)</f>
        <v>501.8</v>
      </c>
      <c r="R511" s="10" t="str">
        <f>+IF('Intragroup liabilities'!C505="EURO","Euro",IF('Intragroup liabilities'!C505="LIBRA INGLESA"," US Dollar",""))</f>
        <v>Euro</v>
      </c>
      <c r="S511" s="10" t="str">
        <f>IF(OR('Intragroup liabilities'!F505="P_20",'Intragroup liabilities'!F505="P_21"),'Intragroup liabilities'!M505,CONCATENATE(RIGHT('Intragroup liabilities'!T505,4),"-",LEFT(RIGHT('Intragroup liabilities'!T505,7),2),"-",LEFT('Intragroup liabilities'!T505,2)))</f>
        <v>--</v>
      </c>
      <c r="T511" s="20" t="str">
        <f t="shared" si="53"/>
        <v/>
      </c>
      <c r="U511" s="20" t="str">
        <f>IF(OR('Intragroup liabilities'!F505="P_20",'Intragroup liabilities'!F505="P_21"),'T 03.01'!T511,CONCATENATE(RIGHT('Intragroup liabilities'!U505,4),"-",LEFT(RIGHT('Intragroup liabilities'!U505,7),2),"-",LEFT('Intragroup liabilities'!U505,2)))</f>
        <v>--</v>
      </c>
      <c r="V511" s="10" t="str">
        <f t="shared" si="54"/>
        <v>Secured</v>
      </c>
      <c r="W511" s="10">
        <v>0</v>
      </c>
      <c r="X511" s="10" t="s">
        <v>83</v>
      </c>
      <c r="Y511" s="10" t="str">
        <f t="shared" si="55"/>
        <v>Non-structured/Vanilla</v>
      </c>
      <c r="Z511" s="10"/>
      <c r="AA511" s="10" t="str">
        <f>IF('Intragroup liabilities'!Q505="GF2","Grandfathered T2",IF('Intragroup liabilities'!Q505="CET1","CET1","No"))</f>
        <v>No</v>
      </c>
      <c r="AB511" s="10">
        <f>IF('Intragroup liabilities'!R505="",0,'Intragroup liabilities'!R505)</f>
        <v>0</v>
      </c>
      <c r="AC511"/>
    </row>
    <row r="512" spans="3:29" ht="35.25" thickBot="1" x14ac:dyDescent="0.5">
      <c r="C512" s="17">
        <f t="shared" si="50"/>
        <v>999</v>
      </c>
      <c r="D512" s="18">
        <f t="shared" si="56"/>
        <v>505</v>
      </c>
      <c r="E512" s="10" t="str">
        <f>IF(AND(I512="SANTANDER TOTTA, SGPS, SA",'Intragroup liabilities'!F506="P_22"),"r0531 - o/w (part of) subordinated liabilities recognised as own funds",IF(AND(I512="Totta Seguros - Comp. Seg. Vida, SA.",'Intragroup liabilities'!F506="P_22"),"r0350 - Structured notes",IF(AND(AA512&lt;&gt;"No",'Intragroup liabilities'!F506="P_23"),"r0531 - o/w (part of) subordinated liabilities recognised as own funds",IF(AND(AA512="No",'Intragroup liabilities'!F506="P_23"),"r0120 - Secured liabilities - collateralized part (BRRD art. 44/2/b)",IF('Intragroup liabilities'!F506="C_31","r0511 - o/w capital instruments/share capital",IF('Intragroup liabilities'!F506="C_32","r0511 - o/w capital instruments/share capital",IF('Intragroup liabilities'!F506="C_33","r0512 - o/w instruments ranking pari passu with ordinary shares",IF(OR(ISNUMBER(SEARCH("ATLANTES",I512)),ISNUMBER(SEARCH("AZOR",I512)),ISNUMBER(SEARCH("HIPOTOTTA",I512)))=TRUE,"r0120 - Secured liabilities - collateralized part (BRRD art. 44/2/b)",IF(OR('Intragroup liabilities'!F506="P_27.1",'Intragroup liabilities'!F506="P_27.2",'Intragroup liabilities'!F506="P_24"),"r0390 - Non-financial liabilities",IF('Intragroup liabilities'!F506="P_30.1","r0170 - Employee liabilities (BRRD art. 44/2/g/i)",IF('Intragroup liabilities'!F506="P_30.3","r0390 - Non-financial liabilities",IF('Intragroup liabilities'!F506="C_36","r0511 - o/w capital instruments/share capital",IF(AND('Intragroup liabilities'!F506="P_20",IFERROR(VLOOKUP('Intragroup liabilities'!I506,'Auxiliar 210'!$B$18:$B$20,1,FALSE),0)&lt;&gt;0),"r0210 - Liabilities towards other entities of the resolution group (BRRD art. 44/2/h)",IF(AND('Intragroup liabilities'!F506="P_21",IFERROR(VLOOKUP('Intragroup liabilities'!I506,'Auxiliar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2" s="10" t="s">
        <v>153</v>
      </c>
      <c r="G512" s="10" t="str">
        <f t="shared" si="51"/>
        <v>Rank 20 - Ranking in insolvency (master scale)</v>
      </c>
      <c r="H512" s="10" t="s">
        <v>1365</v>
      </c>
      <c r="I512" s="10" t="s">
        <v>30</v>
      </c>
      <c r="J512" s="10" t="s">
        <v>164</v>
      </c>
      <c r="K512" s="10" t="s">
        <v>155</v>
      </c>
      <c r="L512" s="10" t="str">
        <f t="shared" si="52"/>
        <v>Sister</v>
      </c>
      <c r="M512" s="10" t="str">
        <f>IF(OR('Intragroup liabilities'!W506="x",'Intragroup liabilities'!W506="E"),"true","false")</f>
        <v>true</v>
      </c>
      <c r="N512" s="10" t="s">
        <v>470</v>
      </c>
      <c r="O512" s="10" t="s">
        <v>471</v>
      </c>
      <c r="P512" s="11">
        <v>85.4</v>
      </c>
      <c r="Q512" s="11">
        <f>IF('Intragroup liabilities'!E506="",0,'Intragroup liabilities'!E506)</f>
        <v>0</v>
      </c>
      <c r="R512" s="10" t="str">
        <f>+IF('Intragroup liabilities'!C506="EURO","Euro",IF('Intragroup liabilities'!C506="LIBRA INGLESA"," US Dollar",""))</f>
        <v>Euro</v>
      </c>
      <c r="S512" s="10" t="str">
        <f>IF(OR('Intragroup liabilities'!F506="P_20",'Intragroup liabilities'!F506="P_21"),'Intragroup liabilities'!M506,CONCATENATE(RIGHT('Intragroup liabilities'!T506,4),"-",LEFT(RIGHT('Intragroup liabilities'!T506,7),2),"-",LEFT('Intragroup liabilities'!T506,2)))</f>
        <v>--</v>
      </c>
      <c r="T512" s="20" t="str">
        <f t="shared" si="53"/>
        <v/>
      </c>
      <c r="U512" s="20" t="str">
        <f>IF(OR('Intragroup liabilities'!F506="P_20",'Intragroup liabilities'!F506="P_21"),'T 03.01'!T512,CONCATENATE(RIGHT('Intragroup liabilities'!U506,4),"-",LEFT(RIGHT('Intragroup liabilities'!U506,7),2),"-",LEFT('Intragroup liabilities'!U506,2)))</f>
        <v>--</v>
      </c>
      <c r="V512" s="10" t="str">
        <f t="shared" si="54"/>
        <v>Secured</v>
      </c>
      <c r="W512" s="10">
        <v>0</v>
      </c>
      <c r="X512" s="10" t="s">
        <v>83</v>
      </c>
      <c r="Y512" s="10" t="str">
        <f t="shared" si="55"/>
        <v>Non-structured/Vanilla</v>
      </c>
      <c r="Z512" s="10"/>
      <c r="AA512" s="10" t="str">
        <f>IF('Intragroup liabilities'!Q506="GF2","Grandfathered T2",IF('Intragroup liabilities'!Q506="CET1","CET1","No"))</f>
        <v>No</v>
      </c>
      <c r="AB512" s="10">
        <f>IF('Intragroup liabilities'!R506="",0,'Intragroup liabilities'!R506)</f>
        <v>0</v>
      </c>
      <c r="AC512"/>
    </row>
    <row r="513" spans="3:29" ht="35.25" thickBot="1" x14ac:dyDescent="0.5">
      <c r="C513" s="17">
        <f t="shared" si="50"/>
        <v>999</v>
      </c>
      <c r="D513" s="18">
        <f t="shared" si="56"/>
        <v>506</v>
      </c>
      <c r="E513" s="10" t="str">
        <f>IF(AND(I513="SANTANDER TOTTA, SGPS, SA",'Intragroup liabilities'!F507="P_22"),"r0531 - o/w (part of) subordinated liabilities recognised as own funds",IF(AND(I513="Totta Seguros - Comp. Seg. Vida, SA.",'Intragroup liabilities'!F507="P_22"),"r0350 - Structured notes",IF(AND(AA513&lt;&gt;"No",'Intragroup liabilities'!F507="P_23"),"r0531 - o/w (part of) subordinated liabilities recognised as own funds",IF(AND(AA513="No",'Intragroup liabilities'!F507="P_23"),"r0120 - Secured liabilities - collateralized part (BRRD art. 44/2/b)",IF('Intragroup liabilities'!F507="C_31","r0511 - o/w capital instruments/share capital",IF('Intragroup liabilities'!F507="C_32","r0511 - o/w capital instruments/share capital",IF('Intragroup liabilities'!F507="C_33","r0512 - o/w instruments ranking pari passu with ordinary shares",IF(OR(ISNUMBER(SEARCH("ATLANTES",I513)),ISNUMBER(SEARCH("AZOR",I513)),ISNUMBER(SEARCH("HIPOTOTTA",I513)))=TRUE,"r0120 - Secured liabilities - collateralized part (BRRD art. 44/2/b)",IF(OR('Intragroup liabilities'!F507="P_27.1",'Intragroup liabilities'!F507="P_27.2",'Intragroup liabilities'!F507="P_24"),"r0390 - Non-financial liabilities",IF('Intragroup liabilities'!F507="P_30.1","r0170 - Employee liabilities (BRRD art. 44/2/g/i)",IF('Intragroup liabilities'!F507="P_30.3","r0390 - Non-financial liabilities",IF('Intragroup liabilities'!F507="C_36","r0511 - o/w capital instruments/share capital",IF(AND('Intragroup liabilities'!F507="P_20",IFERROR(VLOOKUP('Intragroup liabilities'!I507,'Auxiliar 210'!$B$18:$B$20,1,FALSE),0)&lt;&gt;0),"r0210 - Liabilities towards other entities of the resolution group (BRRD art. 44/2/h)",IF(AND('Intragroup liabilities'!F507="P_21",IFERROR(VLOOKUP('Intragroup liabilities'!I507,'Auxiliar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3" s="10" t="s">
        <v>153</v>
      </c>
      <c r="G513" s="10" t="str">
        <f t="shared" si="51"/>
        <v>Rank 20 - Ranking in insolvency (master scale)</v>
      </c>
      <c r="H513" s="10" t="s">
        <v>268</v>
      </c>
      <c r="I513" s="10" t="s">
        <v>74</v>
      </c>
      <c r="J513" s="10" t="s">
        <v>170</v>
      </c>
      <c r="K513" s="10" t="s">
        <v>155</v>
      </c>
      <c r="L513" s="10" t="str">
        <f t="shared" si="52"/>
        <v>Sister</v>
      </c>
      <c r="M513" s="10" t="str">
        <f>IF(OR('Intragroup liabilities'!W507="x",'Intragroup liabilities'!W507="E"),"true","false")</f>
        <v>true</v>
      </c>
      <c r="N513" s="10" t="s">
        <v>470</v>
      </c>
      <c r="O513" s="10" t="s">
        <v>471</v>
      </c>
      <c r="P513" s="11">
        <v>41453.9</v>
      </c>
      <c r="Q513" s="11">
        <f>IF('Intragroup liabilities'!E507="",0,'Intragroup liabilities'!E507)</f>
        <v>107.81</v>
      </c>
      <c r="R513" s="10" t="str">
        <f>+IF('Intragroup liabilities'!C507="EURO","Euro",IF('Intragroup liabilities'!C507="LIBRA INGLESA"," US Dollar",""))</f>
        <v>Euro</v>
      </c>
      <c r="S513" s="10" t="str">
        <f>IF(OR('Intragroup liabilities'!F507="P_20",'Intragroup liabilities'!F507="P_21"),'Intragroup liabilities'!M507,CONCATENATE(RIGHT('Intragroup liabilities'!T507,4),"-",LEFT(RIGHT('Intragroup liabilities'!T507,7),2),"-",LEFT('Intragroup liabilities'!T507,2)))</f>
        <v>--</v>
      </c>
      <c r="T513" s="20" t="str">
        <f t="shared" si="53"/>
        <v/>
      </c>
      <c r="U513" s="20" t="str">
        <f>IF(OR('Intragroup liabilities'!F507="P_20",'Intragroup liabilities'!F507="P_21"),'T 03.01'!T513,CONCATENATE(RIGHT('Intragroup liabilities'!U507,4),"-",LEFT(RIGHT('Intragroup liabilities'!U507,7),2),"-",LEFT('Intragroup liabilities'!U507,2)))</f>
        <v>--</v>
      </c>
      <c r="V513" s="10" t="str">
        <f t="shared" si="54"/>
        <v>Secured</v>
      </c>
      <c r="W513" s="10">
        <v>0</v>
      </c>
      <c r="X513" s="10" t="s">
        <v>83</v>
      </c>
      <c r="Y513" s="10" t="str">
        <f t="shared" si="55"/>
        <v>Non-structured/Vanilla</v>
      </c>
      <c r="Z513" s="10"/>
      <c r="AA513" s="10" t="str">
        <f>IF('Intragroup liabilities'!Q507="GF2","Grandfathered T2",IF('Intragroup liabilities'!Q507="CET1","CET1","No"))</f>
        <v>No</v>
      </c>
      <c r="AB513" s="10">
        <f>IF('Intragroup liabilities'!R507="",0,'Intragroup liabilities'!R507)</f>
        <v>0</v>
      </c>
      <c r="AC513"/>
    </row>
    <row r="514" spans="3:29" ht="35.25" thickBot="1" x14ac:dyDescent="0.5">
      <c r="C514" s="17">
        <f t="shared" si="50"/>
        <v>999</v>
      </c>
      <c r="D514" s="18">
        <f t="shared" si="56"/>
        <v>507</v>
      </c>
      <c r="E514" s="10" t="str">
        <f>IF(AND(I514="SANTANDER TOTTA, SGPS, SA",'Intragroup liabilities'!F508="P_22"),"r0531 - o/w (part of) subordinated liabilities recognised as own funds",IF(AND(I514="Totta Seguros - Comp. Seg. Vida, SA.",'Intragroup liabilities'!F508="P_22"),"r0350 - Structured notes",IF(AND(AA514&lt;&gt;"No",'Intragroup liabilities'!F508="P_23"),"r0531 - o/w (part of) subordinated liabilities recognised as own funds",IF(AND(AA514="No",'Intragroup liabilities'!F508="P_23"),"r0120 - Secured liabilities - collateralized part (BRRD art. 44/2/b)",IF('Intragroup liabilities'!F508="C_31","r0511 - o/w capital instruments/share capital",IF('Intragroup liabilities'!F508="C_32","r0511 - o/w capital instruments/share capital",IF('Intragroup liabilities'!F508="C_33","r0512 - o/w instruments ranking pari passu with ordinary shares",IF(OR(ISNUMBER(SEARCH("ATLANTES",I514)),ISNUMBER(SEARCH("AZOR",I514)),ISNUMBER(SEARCH("HIPOTOTTA",I514)))=TRUE,"r0120 - Secured liabilities - collateralized part (BRRD art. 44/2/b)",IF(OR('Intragroup liabilities'!F508="P_27.1",'Intragroup liabilities'!F508="P_27.2",'Intragroup liabilities'!F508="P_24"),"r0390 - Non-financial liabilities",IF('Intragroup liabilities'!F508="P_30.1","r0170 - Employee liabilities (BRRD art. 44/2/g/i)",IF('Intragroup liabilities'!F508="P_30.3","r0390 - Non-financial liabilities",IF('Intragroup liabilities'!F508="C_36","r0511 - o/w capital instruments/share capital",IF(AND('Intragroup liabilities'!F508="P_20",IFERROR(VLOOKUP('Intragroup liabilities'!I508,'Auxiliar 210'!$B$18:$B$20,1,FALSE),0)&lt;&gt;0),"r0210 - Liabilities towards other entities of the resolution group (BRRD art. 44/2/h)",IF(AND('Intragroup liabilities'!F508="P_21",IFERROR(VLOOKUP('Intragroup liabilities'!I508,'Auxiliar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4" s="10" t="s">
        <v>153</v>
      </c>
      <c r="G514" s="10" t="str">
        <f t="shared" si="51"/>
        <v>Rank 20 - Ranking in insolvency (master scale)</v>
      </c>
      <c r="H514" s="10" t="s">
        <v>1456</v>
      </c>
      <c r="I514" s="10" t="s">
        <v>30</v>
      </c>
      <c r="J514" s="10" t="s">
        <v>164</v>
      </c>
      <c r="K514" s="10" t="s">
        <v>155</v>
      </c>
      <c r="L514" s="10" t="str">
        <f t="shared" si="52"/>
        <v>Sister</v>
      </c>
      <c r="M514" s="10" t="str">
        <f>IF(OR('Intragroup liabilities'!W508="x",'Intragroup liabilities'!W508="E"),"true","false")</f>
        <v>true</v>
      </c>
      <c r="N514" s="10" t="s">
        <v>470</v>
      </c>
      <c r="O514" s="10" t="s">
        <v>471</v>
      </c>
      <c r="P514" s="11">
        <v>21.86</v>
      </c>
      <c r="Q514" s="11">
        <f>IF('Intragroup liabilities'!E508="",0,'Intragroup liabilities'!E508)</f>
        <v>0</v>
      </c>
      <c r="R514" s="10" t="str">
        <f>+IF('Intragroup liabilities'!C508="EURO","Euro",IF('Intragroup liabilities'!C508="LIBRA INGLESA"," US Dollar",""))</f>
        <v>Euro</v>
      </c>
      <c r="S514" s="10" t="str">
        <f>IF(OR('Intragroup liabilities'!F508="P_20",'Intragroup liabilities'!F508="P_21"),'Intragroup liabilities'!M508,CONCATENATE(RIGHT('Intragroup liabilities'!T508,4),"-",LEFT(RIGHT('Intragroup liabilities'!T508,7),2),"-",LEFT('Intragroup liabilities'!T508,2)))</f>
        <v>--</v>
      </c>
      <c r="T514" s="20" t="str">
        <f t="shared" si="53"/>
        <v/>
      </c>
      <c r="U514" s="20" t="str">
        <f>IF(OR('Intragroup liabilities'!F508="P_20",'Intragroup liabilities'!F508="P_21"),'T 03.01'!T514,CONCATENATE(RIGHT('Intragroup liabilities'!U508,4),"-",LEFT(RIGHT('Intragroup liabilities'!U508,7),2),"-",LEFT('Intragroup liabilities'!U508,2)))</f>
        <v>--</v>
      </c>
      <c r="V514" s="10" t="str">
        <f t="shared" si="54"/>
        <v>Secured</v>
      </c>
      <c r="W514" s="10">
        <v>0</v>
      </c>
      <c r="X514" s="10" t="s">
        <v>83</v>
      </c>
      <c r="Y514" s="10" t="str">
        <f t="shared" si="55"/>
        <v>Non-structured/Vanilla</v>
      </c>
      <c r="Z514" s="10"/>
      <c r="AA514" s="10" t="str">
        <f>IF('Intragroup liabilities'!Q508="GF2","Grandfathered T2",IF('Intragroup liabilities'!Q508="CET1","CET1","No"))</f>
        <v>No</v>
      </c>
      <c r="AB514" s="10">
        <f>IF('Intragroup liabilities'!R508="",0,'Intragroup liabilities'!R508)</f>
        <v>0</v>
      </c>
      <c r="AC514"/>
    </row>
    <row r="515" spans="3:29" ht="35.25" thickBot="1" x14ac:dyDescent="0.5">
      <c r="C515" s="17">
        <f t="shared" si="50"/>
        <v>999</v>
      </c>
      <c r="D515" s="18">
        <f t="shared" si="56"/>
        <v>508</v>
      </c>
      <c r="E515" s="10" t="str">
        <f>IF(AND(I515="SANTANDER TOTTA, SGPS, SA",'Intragroup liabilities'!F509="P_22"),"r0531 - o/w (part of) subordinated liabilities recognised as own funds",IF(AND(I515="Totta Seguros - Comp. Seg. Vida, SA.",'Intragroup liabilities'!F509="P_22"),"r0350 - Structured notes",IF(AND(AA515&lt;&gt;"No",'Intragroup liabilities'!F509="P_23"),"r0531 - o/w (part of) subordinated liabilities recognised as own funds",IF(AND(AA515="No",'Intragroup liabilities'!F509="P_23"),"r0120 - Secured liabilities - collateralized part (BRRD art. 44/2/b)",IF('Intragroup liabilities'!F509="C_31","r0511 - o/w capital instruments/share capital",IF('Intragroup liabilities'!F509="C_32","r0511 - o/w capital instruments/share capital",IF('Intragroup liabilities'!F509="C_33","r0512 - o/w instruments ranking pari passu with ordinary shares",IF(OR(ISNUMBER(SEARCH("ATLANTES",I515)),ISNUMBER(SEARCH("AZOR",I515)),ISNUMBER(SEARCH("HIPOTOTTA",I515)))=TRUE,"r0120 - Secured liabilities - collateralized part (BRRD art. 44/2/b)",IF(OR('Intragroup liabilities'!F509="P_27.1",'Intragroup liabilities'!F509="P_27.2",'Intragroup liabilities'!F509="P_24"),"r0390 - Non-financial liabilities",IF('Intragroup liabilities'!F509="P_30.1","r0170 - Employee liabilities (BRRD art. 44/2/g/i)",IF('Intragroup liabilities'!F509="P_30.3","r0390 - Non-financial liabilities",IF('Intragroup liabilities'!F509="C_36","r0511 - o/w capital instruments/share capital",IF(AND('Intragroup liabilities'!F509="P_20",IFERROR(VLOOKUP('Intragroup liabilities'!I509,'Auxiliar 210'!$B$18:$B$20,1,FALSE),0)&lt;&gt;0),"r0210 - Liabilities towards other entities of the resolution group (BRRD art. 44/2/h)",IF(AND('Intragroup liabilities'!F509="P_21",IFERROR(VLOOKUP('Intragroup liabilities'!I509,'Auxiliar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5" s="10" t="s">
        <v>153</v>
      </c>
      <c r="G515" s="10" t="str">
        <f t="shared" si="51"/>
        <v>Rank 20 - Ranking in insolvency (master scale)</v>
      </c>
      <c r="H515" s="10" t="s">
        <v>282</v>
      </c>
      <c r="I515" s="10" t="s">
        <v>74</v>
      </c>
      <c r="J515" s="10" t="s">
        <v>170</v>
      </c>
      <c r="K515" s="10" t="s">
        <v>155</v>
      </c>
      <c r="L515" s="10" t="str">
        <f t="shared" si="52"/>
        <v>Sister</v>
      </c>
      <c r="M515" s="10" t="str">
        <f>IF(OR('Intragroup liabilities'!W509="x",'Intragroup liabilities'!W509="E"),"true","false")</f>
        <v>true</v>
      </c>
      <c r="N515" s="10" t="s">
        <v>470</v>
      </c>
      <c r="O515" s="10" t="s">
        <v>471</v>
      </c>
      <c r="P515" s="11">
        <v>140958.28</v>
      </c>
      <c r="Q515" s="11">
        <f>IF('Intragroup liabilities'!E509="",0,'Intragroup liabilities'!E509)</f>
        <v>249.18</v>
      </c>
      <c r="R515" s="10" t="str">
        <f>+IF('Intragroup liabilities'!C509="EURO","Euro",IF('Intragroup liabilities'!C509="LIBRA INGLESA"," US Dollar",""))</f>
        <v>Euro</v>
      </c>
      <c r="S515" s="10" t="str">
        <f>IF(OR('Intragroup liabilities'!F509="P_20",'Intragroup liabilities'!F509="P_21"),'Intragroup liabilities'!M509,CONCATENATE(RIGHT('Intragroup liabilities'!T509,4),"-",LEFT(RIGHT('Intragroup liabilities'!T509,7),2),"-",LEFT('Intragroup liabilities'!T509,2)))</f>
        <v>--</v>
      </c>
      <c r="T515" s="20" t="str">
        <f t="shared" si="53"/>
        <v/>
      </c>
      <c r="U515" s="20" t="str">
        <f>IF(OR('Intragroup liabilities'!F509="P_20",'Intragroup liabilities'!F509="P_21"),'T 03.01'!T515,CONCATENATE(RIGHT('Intragroup liabilities'!U509,4),"-",LEFT(RIGHT('Intragroup liabilities'!U509,7),2),"-",LEFT('Intragroup liabilities'!U509,2)))</f>
        <v>--</v>
      </c>
      <c r="V515" s="10" t="str">
        <f t="shared" si="54"/>
        <v>Secured</v>
      </c>
      <c r="W515" s="10">
        <v>0</v>
      </c>
      <c r="X515" s="10" t="s">
        <v>83</v>
      </c>
      <c r="Y515" s="10" t="str">
        <f t="shared" si="55"/>
        <v>Non-structured/Vanilla</v>
      </c>
      <c r="Z515" s="10"/>
      <c r="AA515" s="10" t="str">
        <f>IF('Intragroup liabilities'!Q509="GF2","Grandfathered T2",IF('Intragroup liabilities'!Q509="CET1","CET1","No"))</f>
        <v>No</v>
      </c>
      <c r="AB515" s="10">
        <f>IF('Intragroup liabilities'!R509="",0,'Intragroup liabilities'!R509)</f>
        <v>0</v>
      </c>
      <c r="AC515"/>
    </row>
    <row r="516" spans="3:29" ht="35.25" thickBot="1" x14ac:dyDescent="0.5">
      <c r="C516" s="17">
        <f t="shared" si="50"/>
        <v>999</v>
      </c>
      <c r="D516" s="18">
        <f t="shared" si="56"/>
        <v>509</v>
      </c>
      <c r="E516" s="10" t="str">
        <f>IF(AND(I516="SANTANDER TOTTA, SGPS, SA",'Intragroup liabilities'!F510="P_22"),"r0531 - o/w (part of) subordinated liabilities recognised as own funds",IF(AND(I516="Totta Seguros - Comp. Seg. Vida, SA.",'Intragroup liabilities'!F510="P_22"),"r0350 - Structured notes",IF(AND(AA516&lt;&gt;"No",'Intragroup liabilities'!F510="P_23"),"r0531 - o/w (part of) subordinated liabilities recognised as own funds",IF(AND(AA516="No",'Intragroup liabilities'!F510="P_23"),"r0120 - Secured liabilities - collateralized part (BRRD art. 44/2/b)",IF('Intragroup liabilities'!F510="C_31","r0511 - o/w capital instruments/share capital",IF('Intragroup liabilities'!F510="C_32","r0511 - o/w capital instruments/share capital",IF('Intragroup liabilities'!F510="C_33","r0512 - o/w instruments ranking pari passu with ordinary shares",IF(OR(ISNUMBER(SEARCH("ATLANTES",I516)),ISNUMBER(SEARCH("AZOR",I516)),ISNUMBER(SEARCH("HIPOTOTTA",I516)))=TRUE,"r0120 - Secured liabilities - collateralized part (BRRD art. 44/2/b)",IF(OR('Intragroup liabilities'!F510="P_27.1",'Intragroup liabilities'!F510="P_27.2",'Intragroup liabilities'!F510="P_24"),"r0390 - Non-financial liabilities",IF('Intragroup liabilities'!F510="P_30.1","r0170 - Employee liabilities (BRRD art. 44/2/g/i)",IF('Intragroup liabilities'!F510="P_30.3","r0390 - Non-financial liabilities",IF('Intragroup liabilities'!F510="C_36","r0511 - o/w capital instruments/share capital",IF(AND('Intragroup liabilities'!F510="P_20",IFERROR(VLOOKUP('Intragroup liabilities'!I510,'Auxiliar 210'!$B$18:$B$20,1,FALSE),0)&lt;&gt;0),"r0210 - Liabilities towards other entities of the resolution group (BRRD art. 44/2/h)",IF(AND('Intragroup liabilities'!F510="P_21",IFERROR(VLOOKUP('Intragroup liabilities'!I510,'Auxiliar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6" s="10" t="s">
        <v>153</v>
      </c>
      <c r="G516" s="10" t="str">
        <f t="shared" si="51"/>
        <v>Rank 20 - Ranking in insolvency (master scale)</v>
      </c>
      <c r="H516" s="10" t="s">
        <v>1533</v>
      </c>
      <c r="I516" s="10" t="s">
        <v>74</v>
      </c>
      <c r="J516" s="10" t="s">
        <v>170</v>
      </c>
      <c r="K516" s="10" t="s">
        <v>155</v>
      </c>
      <c r="L516" s="10" t="str">
        <f t="shared" si="52"/>
        <v>Sister</v>
      </c>
      <c r="M516" s="10" t="str">
        <f>IF(OR('Intragroup liabilities'!W510="x",'Intragroup liabilities'!W510="E"),"true","false")</f>
        <v>true</v>
      </c>
      <c r="N516" s="10" t="s">
        <v>470</v>
      </c>
      <c r="O516" s="10" t="s">
        <v>471</v>
      </c>
      <c r="P516" s="11">
        <v>0</v>
      </c>
      <c r="Q516" s="11">
        <f>IF('Intragroup liabilities'!E510="",0,'Intragroup liabilities'!E510)</f>
        <v>13.94</v>
      </c>
      <c r="R516" s="10" t="str">
        <f>+IF('Intragroup liabilities'!C510="EURO","Euro",IF('Intragroup liabilities'!C510="LIBRA INGLESA"," US Dollar",""))</f>
        <v>Euro</v>
      </c>
      <c r="S516" s="10" t="str">
        <f>IF(OR('Intragroup liabilities'!F510="P_20",'Intragroup liabilities'!F510="P_21"),'Intragroup liabilities'!M510,CONCATENATE(RIGHT('Intragroup liabilities'!T510,4),"-",LEFT(RIGHT('Intragroup liabilities'!T510,7),2),"-",LEFT('Intragroup liabilities'!T510,2)))</f>
        <v>--</v>
      </c>
      <c r="T516" s="20" t="str">
        <f t="shared" si="53"/>
        <v/>
      </c>
      <c r="U516" s="20" t="str">
        <f>IF(OR('Intragroup liabilities'!F510="P_20",'Intragroup liabilities'!F510="P_21"),'T 03.01'!T516,CONCATENATE(RIGHT('Intragroup liabilities'!U510,4),"-",LEFT(RIGHT('Intragroup liabilities'!U510,7),2),"-",LEFT('Intragroup liabilities'!U510,2)))</f>
        <v>--</v>
      </c>
      <c r="V516" s="10" t="str">
        <f t="shared" si="54"/>
        <v>Secured</v>
      </c>
      <c r="W516" s="10">
        <v>0</v>
      </c>
      <c r="X516" s="10" t="s">
        <v>83</v>
      </c>
      <c r="Y516" s="10" t="str">
        <f t="shared" si="55"/>
        <v>Non-structured/Vanilla</v>
      </c>
      <c r="Z516" s="10"/>
      <c r="AA516" s="10" t="str">
        <f>IF('Intragroup liabilities'!Q510="GF2","Grandfathered T2",IF('Intragroup liabilities'!Q510="CET1","CET1","No"))</f>
        <v>No</v>
      </c>
      <c r="AB516" s="10">
        <f>IF('Intragroup liabilities'!R510="",0,'Intragroup liabilities'!R510)</f>
        <v>0</v>
      </c>
      <c r="AC516"/>
    </row>
    <row r="517" spans="3:29" ht="35.25" thickBot="1" x14ac:dyDescent="0.5">
      <c r="C517" s="17">
        <f t="shared" si="50"/>
        <v>999</v>
      </c>
      <c r="D517" s="18">
        <f t="shared" si="56"/>
        <v>510</v>
      </c>
      <c r="E517" s="10" t="str">
        <f>IF(AND(I517="SANTANDER TOTTA, SGPS, SA",'Intragroup liabilities'!F511="P_22"),"r0531 - o/w (part of) subordinated liabilities recognised as own funds",IF(AND(I517="Totta Seguros - Comp. Seg. Vida, SA.",'Intragroup liabilities'!F511="P_22"),"r0350 - Structured notes",IF(AND(AA517&lt;&gt;"No",'Intragroup liabilities'!F511="P_23"),"r0531 - o/w (part of) subordinated liabilities recognised as own funds",IF(AND(AA517="No",'Intragroup liabilities'!F511="P_23"),"r0120 - Secured liabilities - collateralized part (BRRD art. 44/2/b)",IF('Intragroup liabilities'!F511="C_31","r0511 - o/w capital instruments/share capital",IF('Intragroup liabilities'!F511="C_32","r0511 - o/w capital instruments/share capital",IF('Intragroup liabilities'!F511="C_33","r0512 - o/w instruments ranking pari passu with ordinary shares",IF(OR(ISNUMBER(SEARCH("ATLANTES",I517)),ISNUMBER(SEARCH("AZOR",I517)),ISNUMBER(SEARCH("HIPOTOTTA",I517)))=TRUE,"r0120 - Secured liabilities - collateralized part (BRRD art. 44/2/b)",IF(OR('Intragroup liabilities'!F511="P_27.1",'Intragroup liabilities'!F511="P_27.2",'Intragroup liabilities'!F511="P_24"),"r0390 - Non-financial liabilities",IF('Intragroup liabilities'!F511="P_30.1","r0170 - Employee liabilities (BRRD art. 44/2/g/i)",IF('Intragroup liabilities'!F511="P_30.3","r0390 - Non-financial liabilities",IF('Intragroup liabilities'!F511="C_36","r0511 - o/w capital instruments/share capital",IF(AND('Intragroup liabilities'!F511="P_20",IFERROR(VLOOKUP('Intragroup liabilities'!I511,'Auxiliar 210'!$B$18:$B$20,1,FALSE),0)&lt;&gt;0),"r0210 - Liabilities towards other entities of the resolution group (BRRD art. 44/2/h)",IF(AND('Intragroup liabilities'!F511="P_21",IFERROR(VLOOKUP('Intragroup liabilities'!I511,'Auxiliar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7" s="10" t="s">
        <v>153</v>
      </c>
      <c r="G517" s="10" t="str">
        <f t="shared" si="51"/>
        <v>Rank 20 - Ranking in insolvency (master scale)</v>
      </c>
      <c r="H517" s="10" t="s">
        <v>1363</v>
      </c>
      <c r="I517" s="10" t="s">
        <v>30</v>
      </c>
      <c r="J517" s="10" t="s">
        <v>164</v>
      </c>
      <c r="K517" s="10" t="s">
        <v>155</v>
      </c>
      <c r="L517" s="10" t="str">
        <f t="shared" si="52"/>
        <v>Sister</v>
      </c>
      <c r="M517" s="10" t="str">
        <f>IF(OR('Intragroup liabilities'!W511="x",'Intragroup liabilities'!W511="E"),"true","false")</f>
        <v>true</v>
      </c>
      <c r="N517" s="10" t="s">
        <v>470</v>
      </c>
      <c r="O517" s="10" t="s">
        <v>471</v>
      </c>
      <c r="P517" s="11">
        <v>110.44</v>
      </c>
      <c r="Q517" s="11">
        <f>IF('Intragroup liabilities'!E511="",0,'Intragroup liabilities'!E511)</f>
        <v>0</v>
      </c>
      <c r="R517" s="10" t="str">
        <f>+IF('Intragroup liabilities'!C511="EURO","Euro",IF('Intragroup liabilities'!C511="LIBRA INGLESA"," US Dollar",""))</f>
        <v>Euro</v>
      </c>
      <c r="S517" s="10" t="str">
        <f>IF(OR('Intragroup liabilities'!F511="P_20",'Intragroup liabilities'!F511="P_21"),'Intragroup liabilities'!M511,CONCATENATE(RIGHT('Intragroup liabilities'!T511,4),"-",LEFT(RIGHT('Intragroup liabilities'!T511,7),2),"-",LEFT('Intragroup liabilities'!T511,2)))</f>
        <v>--</v>
      </c>
      <c r="T517" s="20" t="str">
        <f t="shared" si="53"/>
        <v/>
      </c>
      <c r="U517" s="20" t="str">
        <f>IF(OR('Intragroup liabilities'!F511="P_20",'Intragroup liabilities'!F511="P_21"),'T 03.01'!T517,CONCATENATE(RIGHT('Intragroup liabilities'!U511,4),"-",LEFT(RIGHT('Intragroup liabilities'!U511,7),2),"-",LEFT('Intragroup liabilities'!U511,2)))</f>
        <v>--</v>
      </c>
      <c r="V517" s="10" t="str">
        <f t="shared" si="54"/>
        <v>Secured</v>
      </c>
      <c r="W517" s="10">
        <v>0</v>
      </c>
      <c r="X517" s="10" t="s">
        <v>83</v>
      </c>
      <c r="Y517" s="10" t="str">
        <f t="shared" si="55"/>
        <v>Non-structured/Vanilla</v>
      </c>
      <c r="Z517" s="10"/>
      <c r="AA517" s="10" t="str">
        <f>IF('Intragroup liabilities'!Q511="GF2","Grandfathered T2",IF('Intragroup liabilities'!Q511="CET1","CET1","No"))</f>
        <v>No</v>
      </c>
      <c r="AB517" s="10">
        <f>IF('Intragroup liabilities'!R511="",0,'Intragroup liabilities'!R511)</f>
        <v>0</v>
      </c>
      <c r="AC517"/>
    </row>
    <row r="518" spans="3:29" ht="35.25" thickBot="1" x14ac:dyDescent="0.5">
      <c r="C518" s="17">
        <f t="shared" si="50"/>
        <v>999</v>
      </c>
      <c r="D518" s="18">
        <f t="shared" si="56"/>
        <v>511</v>
      </c>
      <c r="E518" s="10" t="str">
        <f>IF(AND(I518="SANTANDER TOTTA, SGPS, SA",'Intragroup liabilities'!F512="P_22"),"r0531 - o/w (part of) subordinated liabilities recognised as own funds",IF(AND(I518="Totta Seguros - Comp. Seg. Vida, SA.",'Intragroup liabilities'!F512="P_22"),"r0350 - Structured notes",IF(AND(AA518&lt;&gt;"No",'Intragroup liabilities'!F512="P_23"),"r0531 - o/w (part of) subordinated liabilities recognised as own funds",IF(AND(AA518="No",'Intragroup liabilities'!F512="P_23"),"r0120 - Secured liabilities - collateralized part (BRRD art. 44/2/b)",IF('Intragroup liabilities'!F512="C_31","r0511 - o/w capital instruments/share capital",IF('Intragroup liabilities'!F512="C_32","r0511 - o/w capital instruments/share capital",IF('Intragroup liabilities'!F512="C_33","r0512 - o/w instruments ranking pari passu with ordinary shares",IF(OR(ISNUMBER(SEARCH("ATLANTES",I518)),ISNUMBER(SEARCH("AZOR",I518)),ISNUMBER(SEARCH("HIPOTOTTA",I518)))=TRUE,"r0120 - Secured liabilities - collateralized part (BRRD art. 44/2/b)",IF(OR('Intragroup liabilities'!F512="P_27.1",'Intragroup liabilities'!F512="P_27.2",'Intragroup liabilities'!F512="P_24"),"r0390 - Non-financial liabilities",IF('Intragroup liabilities'!F512="P_30.1","r0170 - Employee liabilities (BRRD art. 44/2/g/i)",IF('Intragroup liabilities'!F512="P_30.3","r0390 - Non-financial liabilities",IF('Intragroup liabilities'!F512="C_36","r0511 - o/w capital instruments/share capital",IF(AND('Intragroup liabilities'!F512="P_20",IFERROR(VLOOKUP('Intragroup liabilities'!I512,'Auxiliar 210'!$B$18:$B$20,1,FALSE),0)&lt;&gt;0),"r0210 - Liabilities towards other entities of the resolution group (BRRD art. 44/2/h)",IF(AND('Intragroup liabilities'!F512="P_21",IFERROR(VLOOKUP('Intragroup liabilities'!I512,'Auxiliar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8" s="10" t="s">
        <v>153</v>
      </c>
      <c r="G518" s="10" t="str">
        <f t="shared" si="51"/>
        <v>Rank 20 - Ranking in insolvency (master scale)</v>
      </c>
      <c r="H518" s="10" t="s">
        <v>1578</v>
      </c>
      <c r="I518" s="10" t="s">
        <v>30</v>
      </c>
      <c r="J518" s="10" t="s">
        <v>164</v>
      </c>
      <c r="K518" s="10" t="s">
        <v>155</v>
      </c>
      <c r="L518" s="10" t="str">
        <f t="shared" si="52"/>
        <v>Sister</v>
      </c>
      <c r="M518" s="10" t="str">
        <f>IF(OR('Intragroup liabilities'!W512="x",'Intragroup liabilities'!W512="E"),"true","false")</f>
        <v>true</v>
      </c>
      <c r="N518" s="10" t="s">
        <v>470</v>
      </c>
      <c r="O518" s="10" t="s">
        <v>471</v>
      </c>
      <c r="P518" s="11">
        <v>0</v>
      </c>
      <c r="Q518" s="11">
        <f>IF('Intragroup liabilities'!E512="",0,'Intragroup liabilities'!E512)</f>
        <v>21.9</v>
      </c>
      <c r="R518" s="10" t="str">
        <f>+IF('Intragroup liabilities'!C512="EURO","Euro",IF('Intragroup liabilities'!C512="LIBRA INGLESA"," US Dollar",""))</f>
        <v>Euro</v>
      </c>
      <c r="S518" s="10" t="str">
        <f>IF(OR('Intragroup liabilities'!F512="P_20",'Intragroup liabilities'!F512="P_21"),'Intragroup liabilities'!M512,CONCATENATE(RIGHT('Intragroup liabilities'!T512,4),"-",LEFT(RIGHT('Intragroup liabilities'!T512,7),2),"-",LEFT('Intragroup liabilities'!T512,2)))</f>
        <v>--</v>
      </c>
      <c r="T518" s="20" t="str">
        <f t="shared" si="53"/>
        <v/>
      </c>
      <c r="U518" s="20" t="str">
        <f>IF(OR('Intragroup liabilities'!F512="P_20",'Intragroup liabilities'!F512="P_21"),'T 03.01'!T518,CONCATENATE(RIGHT('Intragroup liabilities'!U512,4),"-",LEFT(RIGHT('Intragroup liabilities'!U512,7),2),"-",LEFT('Intragroup liabilities'!U512,2)))</f>
        <v>--</v>
      </c>
      <c r="V518" s="10" t="str">
        <f t="shared" si="54"/>
        <v>Secured</v>
      </c>
      <c r="W518" s="10">
        <v>0</v>
      </c>
      <c r="X518" s="10" t="s">
        <v>83</v>
      </c>
      <c r="Y518" s="10" t="str">
        <f t="shared" si="55"/>
        <v>Non-structured/Vanilla</v>
      </c>
      <c r="Z518" s="10"/>
      <c r="AA518" s="10" t="str">
        <f>IF('Intragroup liabilities'!Q512="GF2","Grandfathered T2",IF('Intragroup liabilities'!Q512="CET1","CET1","No"))</f>
        <v>No</v>
      </c>
      <c r="AB518" s="10">
        <f>IF('Intragroup liabilities'!R512="",0,'Intragroup liabilities'!R512)</f>
        <v>0</v>
      </c>
      <c r="AC518"/>
    </row>
    <row r="519" spans="3:29" ht="35.25" thickBot="1" x14ac:dyDescent="0.5">
      <c r="C519" s="17">
        <f t="shared" si="50"/>
        <v>999</v>
      </c>
      <c r="D519" s="18">
        <f t="shared" si="56"/>
        <v>512</v>
      </c>
      <c r="E519" s="10" t="str">
        <f>IF(AND(I519="SANTANDER TOTTA, SGPS, SA",'Intragroup liabilities'!F513="P_22"),"r0531 - o/w (part of) subordinated liabilities recognised as own funds",IF(AND(I519="Totta Seguros - Comp. Seg. Vida, SA.",'Intragroup liabilities'!F513="P_22"),"r0350 - Structured notes",IF(AND(AA519&lt;&gt;"No",'Intragroup liabilities'!F513="P_23"),"r0531 - o/w (part of) subordinated liabilities recognised as own funds",IF(AND(AA519="No",'Intragroup liabilities'!F513="P_23"),"r0120 - Secured liabilities - collateralized part (BRRD art. 44/2/b)",IF('Intragroup liabilities'!F513="C_31","r0511 - o/w capital instruments/share capital",IF('Intragroup liabilities'!F513="C_32","r0511 - o/w capital instruments/share capital",IF('Intragroup liabilities'!F513="C_33","r0512 - o/w instruments ranking pari passu with ordinary shares",IF(OR(ISNUMBER(SEARCH("ATLANTES",I519)),ISNUMBER(SEARCH("AZOR",I519)),ISNUMBER(SEARCH("HIPOTOTTA",I519)))=TRUE,"r0120 - Secured liabilities - collateralized part (BRRD art. 44/2/b)",IF(OR('Intragroup liabilities'!F513="P_27.1",'Intragroup liabilities'!F513="P_27.2",'Intragroup liabilities'!F513="P_24"),"r0390 - Non-financial liabilities",IF('Intragroup liabilities'!F513="P_30.1","r0170 - Employee liabilities (BRRD art. 44/2/g/i)",IF('Intragroup liabilities'!F513="P_30.3","r0390 - Non-financial liabilities",IF('Intragroup liabilities'!F513="C_36","r0511 - o/w capital instruments/share capital",IF(AND('Intragroup liabilities'!F513="P_20",IFERROR(VLOOKUP('Intragroup liabilities'!I513,'Auxiliar 210'!$B$18:$B$20,1,FALSE),0)&lt;&gt;0),"r0210 - Liabilities towards other entities of the resolution group (BRRD art. 44/2/h)",IF(AND('Intragroup liabilities'!F513="P_21",IFERROR(VLOOKUP('Intragroup liabilities'!I513,'Auxiliar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19" s="10" t="s">
        <v>153</v>
      </c>
      <c r="G519" s="10" t="str">
        <f t="shared" si="51"/>
        <v>Rank 20 - Ranking in insolvency (master scale)</v>
      </c>
      <c r="H519" s="10" t="s">
        <v>1579</v>
      </c>
      <c r="I519" s="10" t="s">
        <v>30</v>
      </c>
      <c r="J519" s="10" t="s">
        <v>164</v>
      </c>
      <c r="K519" s="10" t="s">
        <v>155</v>
      </c>
      <c r="L519" s="10" t="str">
        <f t="shared" si="52"/>
        <v>Sister</v>
      </c>
      <c r="M519" s="10" t="str">
        <f>IF(OR('Intragroup liabilities'!W513="x",'Intragroup liabilities'!W513="E"),"true","false")</f>
        <v>true</v>
      </c>
      <c r="N519" s="10" t="s">
        <v>470</v>
      </c>
      <c r="O519" s="10" t="s">
        <v>471</v>
      </c>
      <c r="P519" s="11">
        <v>0</v>
      </c>
      <c r="Q519" s="11">
        <f>IF('Intragroup liabilities'!E513="",0,'Intragroup liabilities'!E513)</f>
        <v>2.2200000000000002</v>
      </c>
      <c r="R519" s="10" t="str">
        <f>+IF('Intragroup liabilities'!C513="EURO","Euro",IF('Intragroup liabilities'!C513="LIBRA INGLESA"," US Dollar",""))</f>
        <v>Euro</v>
      </c>
      <c r="S519" s="10" t="str">
        <f>IF(OR('Intragroup liabilities'!F513="P_20",'Intragroup liabilities'!F513="P_21"),'Intragroup liabilities'!M513,CONCATENATE(RIGHT('Intragroup liabilities'!T513,4),"-",LEFT(RIGHT('Intragroup liabilities'!T513,7),2),"-",LEFT('Intragroup liabilities'!T513,2)))</f>
        <v>--</v>
      </c>
      <c r="T519" s="20" t="str">
        <f t="shared" si="53"/>
        <v/>
      </c>
      <c r="U519" s="20" t="str">
        <f>IF(OR('Intragroup liabilities'!F513="P_20",'Intragroup liabilities'!F513="P_21"),'T 03.01'!T519,CONCATENATE(RIGHT('Intragroup liabilities'!U513,4),"-",LEFT(RIGHT('Intragroup liabilities'!U513,7),2),"-",LEFT('Intragroup liabilities'!U513,2)))</f>
        <v>--</v>
      </c>
      <c r="V519" s="10" t="str">
        <f t="shared" si="54"/>
        <v>Secured</v>
      </c>
      <c r="W519" s="10">
        <v>0</v>
      </c>
      <c r="X519" s="10" t="s">
        <v>83</v>
      </c>
      <c r="Y519" s="10" t="str">
        <f t="shared" si="55"/>
        <v>Non-structured/Vanilla</v>
      </c>
      <c r="Z519" s="10"/>
      <c r="AA519" s="10" t="str">
        <f>IF('Intragroup liabilities'!Q513="GF2","Grandfathered T2",IF('Intragroup liabilities'!Q513="CET1","CET1","No"))</f>
        <v>No</v>
      </c>
      <c r="AB519" s="10">
        <f>IF('Intragroup liabilities'!R513="",0,'Intragroup liabilities'!R513)</f>
        <v>0</v>
      </c>
      <c r="AC519"/>
    </row>
    <row r="520" spans="3:29" ht="35.25" thickBot="1" x14ac:dyDescent="0.5">
      <c r="C520" s="17">
        <f t="shared" si="50"/>
        <v>999</v>
      </c>
      <c r="D520" s="18">
        <f t="shared" si="56"/>
        <v>513</v>
      </c>
      <c r="E520" s="10" t="str">
        <f>IF(AND(I520="SANTANDER TOTTA, SGPS, SA",'Intragroup liabilities'!F514="P_22"),"r0531 - o/w (part of) subordinated liabilities recognised as own funds",IF(AND(I520="Totta Seguros - Comp. Seg. Vida, SA.",'Intragroup liabilities'!F514="P_22"),"r0350 - Structured notes",IF(AND(AA520&lt;&gt;"No",'Intragroup liabilities'!F514="P_23"),"r0531 - o/w (part of) subordinated liabilities recognised as own funds",IF(AND(AA520="No",'Intragroup liabilities'!F514="P_23"),"r0120 - Secured liabilities - collateralized part (BRRD art. 44/2/b)",IF('Intragroup liabilities'!F514="C_31","r0511 - o/w capital instruments/share capital",IF('Intragroup liabilities'!F514="C_32","r0511 - o/w capital instruments/share capital",IF('Intragroup liabilities'!F514="C_33","r0512 - o/w instruments ranking pari passu with ordinary shares",IF(OR(ISNUMBER(SEARCH("ATLANTES",I520)),ISNUMBER(SEARCH("AZOR",I520)),ISNUMBER(SEARCH("HIPOTOTTA",I520)))=TRUE,"r0120 - Secured liabilities - collateralized part (BRRD art. 44/2/b)",IF(OR('Intragroup liabilities'!F514="P_27.1",'Intragroup liabilities'!F514="P_27.2",'Intragroup liabilities'!F514="P_24"),"r0390 - Non-financial liabilities",IF('Intragroup liabilities'!F514="P_30.1","r0170 - Employee liabilities (BRRD art. 44/2/g/i)",IF('Intragroup liabilities'!F514="P_30.3","r0390 - Non-financial liabilities",IF('Intragroup liabilities'!F514="C_36","r0511 - o/w capital instruments/share capital",IF(AND('Intragroup liabilities'!F514="P_20",IFERROR(VLOOKUP('Intragroup liabilities'!I514,'Auxiliar 210'!$B$18:$B$20,1,FALSE),0)&lt;&gt;0),"r0210 - Liabilities towards other entities of the resolution group (BRRD art. 44/2/h)",IF(AND('Intragroup liabilities'!F514="P_21",IFERROR(VLOOKUP('Intragroup liabilities'!I514,'Auxiliar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0" s="10" t="s">
        <v>153</v>
      </c>
      <c r="G520" s="10" t="str">
        <f t="shared" si="51"/>
        <v>Rank 20 - Ranking in insolvency (master scale)</v>
      </c>
      <c r="H520" s="10" t="s">
        <v>166</v>
      </c>
      <c r="I520" s="10" t="s">
        <v>73</v>
      </c>
      <c r="J520" s="10" t="s">
        <v>167</v>
      </c>
      <c r="K520" s="10" t="s">
        <v>155</v>
      </c>
      <c r="L520" s="10" t="str">
        <f t="shared" si="52"/>
        <v>Sister</v>
      </c>
      <c r="M520" s="10" t="str">
        <f>IF(OR('Intragroup liabilities'!W514="x",'Intragroup liabilities'!W514="E"),"true","false")</f>
        <v>true</v>
      </c>
      <c r="N520" s="10" t="s">
        <v>470</v>
      </c>
      <c r="O520" s="10" t="s">
        <v>471</v>
      </c>
      <c r="P520" s="11">
        <v>92900.94</v>
      </c>
      <c r="Q520" s="11">
        <f>IF('Intragroup liabilities'!E514="",0,'Intragroup liabilities'!E514)</f>
        <v>136.49</v>
      </c>
      <c r="R520" s="10" t="str">
        <f>+IF('Intragroup liabilities'!C514="EURO","Euro",IF('Intragroup liabilities'!C514="LIBRA INGLESA"," US Dollar",""))</f>
        <v>Euro</v>
      </c>
      <c r="S520" s="10" t="str">
        <f>IF(OR('Intragroup liabilities'!F514="P_20",'Intragroup liabilities'!F514="P_21"),'Intragroup liabilities'!M514,CONCATENATE(RIGHT('Intragroup liabilities'!T514,4),"-",LEFT(RIGHT('Intragroup liabilities'!T514,7),2),"-",LEFT('Intragroup liabilities'!T514,2)))</f>
        <v>--</v>
      </c>
      <c r="T520" s="20" t="str">
        <f t="shared" si="53"/>
        <v/>
      </c>
      <c r="U520" s="20" t="str">
        <f>IF(OR('Intragroup liabilities'!F514="P_20",'Intragroup liabilities'!F514="P_21"),'T 03.01'!T520,CONCATENATE(RIGHT('Intragroup liabilities'!U514,4),"-",LEFT(RIGHT('Intragroup liabilities'!U514,7),2),"-",LEFT('Intragroup liabilities'!U514,2)))</f>
        <v>--</v>
      </c>
      <c r="V520" s="10" t="str">
        <f t="shared" si="54"/>
        <v>Secured</v>
      </c>
      <c r="W520" s="10">
        <v>0</v>
      </c>
      <c r="X520" s="10" t="s">
        <v>83</v>
      </c>
      <c r="Y520" s="10" t="str">
        <f t="shared" si="55"/>
        <v>Non-structured/Vanilla</v>
      </c>
      <c r="Z520" s="10"/>
      <c r="AA520" s="10" t="str">
        <f>IF('Intragroup liabilities'!Q514="GF2","Grandfathered T2",IF('Intragroup liabilities'!Q514="CET1","CET1","No"))</f>
        <v>No</v>
      </c>
      <c r="AB520" s="10">
        <f>IF('Intragroup liabilities'!R514="",0,'Intragroup liabilities'!R514)</f>
        <v>0</v>
      </c>
      <c r="AC520"/>
    </row>
    <row r="521" spans="3:29" ht="35.25" thickBot="1" x14ac:dyDescent="0.5">
      <c r="C521" s="17">
        <f t="shared" ref="C521:C584" si="57">+IF(E521="","",999)</f>
        <v>999</v>
      </c>
      <c r="D521" s="18">
        <f t="shared" si="56"/>
        <v>514</v>
      </c>
      <c r="E521" s="10" t="str">
        <f>IF(AND(I521="SANTANDER TOTTA, SGPS, SA",'Intragroup liabilities'!F515="P_22"),"r0531 - o/w (part of) subordinated liabilities recognised as own funds",IF(AND(I521="Totta Seguros - Comp. Seg. Vida, SA.",'Intragroup liabilities'!F515="P_22"),"r0350 - Structured notes",IF(AND(AA521&lt;&gt;"No",'Intragroup liabilities'!F515="P_23"),"r0531 - o/w (part of) subordinated liabilities recognised as own funds",IF(AND(AA521="No",'Intragroup liabilities'!F515="P_23"),"r0120 - Secured liabilities - collateralized part (BRRD art. 44/2/b)",IF('Intragroup liabilities'!F515="C_31","r0511 - o/w capital instruments/share capital",IF('Intragroup liabilities'!F515="C_32","r0511 - o/w capital instruments/share capital",IF('Intragroup liabilities'!F515="C_33","r0512 - o/w instruments ranking pari passu with ordinary shares",IF(OR(ISNUMBER(SEARCH("ATLANTES",I521)),ISNUMBER(SEARCH("AZOR",I521)),ISNUMBER(SEARCH("HIPOTOTTA",I521)))=TRUE,"r0120 - Secured liabilities - collateralized part (BRRD art. 44/2/b)",IF(OR('Intragroup liabilities'!F515="P_27.1",'Intragroup liabilities'!F515="P_27.2",'Intragroup liabilities'!F515="P_24"),"r0390 - Non-financial liabilities",IF('Intragroup liabilities'!F515="P_30.1","r0170 - Employee liabilities (BRRD art. 44/2/g/i)",IF('Intragroup liabilities'!F515="P_30.3","r0390 - Non-financial liabilities",IF('Intragroup liabilities'!F515="C_36","r0511 - o/w capital instruments/share capital",IF(AND('Intragroup liabilities'!F515="P_20",IFERROR(VLOOKUP('Intragroup liabilities'!I515,'Auxiliar 210'!$B$18:$B$20,1,FALSE),0)&lt;&gt;0),"r0210 - Liabilities towards other entities of the resolution group (BRRD art. 44/2/h)",IF(AND('Intragroup liabilities'!F515="P_21",IFERROR(VLOOKUP('Intragroup liabilities'!I515,'Auxiliar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1" s="10" t="s">
        <v>153</v>
      </c>
      <c r="G521" s="10" t="str">
        <f t="shared" ref="G521:G584" si="58">IF(E521="r0110 - Covered deposits (BRRD art. 44/2/a)","Rank 14 - Ranking in insolvency (master scale)",IF(E521="r0120 - Secured liabilities - collateralized part (BRRD art. 44/2/b)","Rank 20 - Ranking in insolvency (master scale)",IF(E521="r0320 - Deposits, not covered and not preferential","Rank 12 - Ranking in insolvency (master scale)",IF(E521="r0370 - Subordinated liabilities (not recognised as own funds)","Rank 4 - Ranking in insolvency (master scale)",IF(OR(E521="r0511 - o/w capital instruments/share capital",E521="r0512 - o/w instruments ranking pari passu with ordinary shares"),"Rank 1 - Ranking in insolvency (master scale)",IF(E521="r0531 - o/w (part of) subordinated liabilities recognised as own funds","Rank 3 - Ranking in insolvency (master scale)",IF(E521="r0350 - Structured notes","Rank 9 - Ranking in insolvency (master scale)",IF(E521="r0390 - Non-financial liabilities","Rank 9 - Ranking in insolvency (master scale)",""))))))))</f>
        <v>Rank 20 - Ranking in insolvency (master scale)</v>
      </c>
      <c r="H521" s="10" t="s">
        <v>1431</v>
      </c>
      <c r="I521" s="10" t="s">
        <v>30</v>
      </c>
      <c r="J521" s="10" t="s">
        <v>164</v>
      </c>
      <c r="K521" s="10" t="s">
        <v>155</v>
      </c>
      <c r="L521" s="10" t="str">
        <f t="shared" ref="L521:L584" si="59">IF(OR(I521="SANTANDER TOTTA, SGPS, SA",I521="BANCO SANTANDER TOTTA SA"),"Parent","Sister")</f>
        <v>Sister</v>
      </c>
      <c r="M521" s="10" t="str">
        <f>IF(OR('Intragroup liabilities'!W515="x",'Intragroup liabilities'!W515="E"),"true","false")</f>
        <v>true</v>
      </c>
      <c r="N521" s="10" t="s">
        <v>470</v>
      </c>
      <c r="O521" s="10" t="s">
        <v>471</v>
      </c>
      <c r="P521" s="11">
        <v>2.2400000000000002</v>
      </c>
      <c r="Q521" s="11">
        <f>IF('Intragroup liabilities'!E515="",0,'Intragroup liabilities'!E515)</f>
        <v>0</v>
      </c>
      <c r="R521" s="10" t="str">
        <f>+IF('Intragroup liabilities'!C515="EURO","Euro",IF('Intragroup liabilities'!C515="LIBRA INGLESA"," US Dollar",""))</f>
        <v>Euro</v>
      </c>
      <c r="S521" s="10" t="str">
        <f>IF(OR('Intragroup liabilities'!F515="P_20",'Intragroup liabilities'!F515="P_21"),'Intragroup liabilities'!M515,CONCATENATE(RIGHT('Intragroup liabilities'!T515,4),"-",LEFT(RIGHT('Intragroup liabilities'!T515,7),2),"-",LEFT('Intragroup liabilities'!T515,2)))</f>
        <v>--</v>
      </c>
      <c r="T521" s="20" t="str">
        <f t="shared" ref="T521:T584" si="60">IFERROR(IF(OR(E521="r0110 - Covered deposits (BRRD art. 44/2/a)",E521="r0120 - Secured liabilities - collateralized part (BRRD art. 44/2/b)",E521="r0320 - Deposits, not covered and not preferential"),WORKDAY(S521,1,"1/1/2021"),S521),"")</f>
        <v/>
      </c>
      <c r="U521" s="20" t="str">
        <f>IF(OR('Intragroup liabilities'!F515="P_20",'Intragroup liabilities'!F515="P_21"),'T 03.01'!T521,CONCATENATE(RIGHT('Intragroup liabilities'!U515,4),"-",LEFT(RIGHT('Intragroup liabilities'!U515,7),2),"-",LEFT('Intragroup liabilities'!U515,2)))</f>
        <v>--</v>
      </c>
      <c r="V521" s="10" t="str">
        <f t="shared" ref="V521:V584" si="61">IF(E521="r0120 - Secured liabilities - collateralized part (BRRD art. 44/2/b)","Secured","Unsecured")</f>
        <v>Secured</v>
      </c>
      <c r="W521" s="10">
        <v>0</v>
      </c>
      <c r="X521" s="10" t="s">
        <v>83</v>
      </c>
      <c r="Y521" s="10" t="str">
        <f t="shared" ref="Y521:Y584" si="62">IFERROR(IF(OR(E521="r0110 - Covered deposits (BRRD art. 44/2/a)",E521="r0120 - Secured liabilities - collateralized part (BRRD art. 44/2/b)",E521="r0320 - Deposits, not covered and not preferential"),"Non-structured/Vanilla","Structured"),"")</f>
        <v>Non-structured/Vanilla</v>
      </c>
      <c r="Z521" s="10"/>
      <c r="AA521" s="10" t="str">
        <f>IF('Intragroup liabilities'!Q515="GF2","Grandfathered T2",IF('Intragroup liabilities'!Q515="CET1","CET1","No"))</f>
        <v>No</v>
      </c>
      <c r="AB521" s="10">
        <f>IF('Intragroup liabilities'!R515="",0,'Intragroup liabilities'!R515)</f>
        <v>0</v>
      </c>
      <c r="AC521"/>
    </row>
    <row r="522" spans="3:29" ht="35.25" thickBot="1" x14ac:dyDescent="0.5">
      <c r="C522" s="17">
        <f t="shared" si="57"/>
        <v>999</v>
      </c>
      <c r="D522" s="18">
        <f t="shared" ref="D522:D585" si="63">IF(E522="","",D521+1)</f>
        <v>515</v>
      </c>
      <c r="E522" s="10" t="str">
        <f>IF(AND(I522="SANTANDER TOTTA, SGPS, SA",'Intragroup liabilities'!F516="P_22"),"r0531 - o/w (part of) subordinated liabilities recognised as own funds",IF(AND(I522="Totta Seguros - Comp. Seg. Vida, SA.",'Intragroup liabilities'!F516="P_22"),"r0350 - Structured notes",IF(AND(AA522&lt;&gt;"No",'Intragroup liabilities'!F516="P_23"),"r0531 - o/w (part of) subordinated liabilities recognised as own funds",IF(AND(AA522="No",'Intragroup liabilities'!F516="P_23"),"r0120 - Secured liabilities - collateralized part (BRRD art. 44/2/b)",IF('Intragroup liabilities'!F516="C_31","r0511 - o/w capital instruments/share capital",IF('Intragroup liabilities'!F516="C_32","r0511 - o/w capital instruments/share capital",IF('Intragroup liabilities'!F516="C_33","r0512 - o/w instruments ranking pari passu with ordinary shares",IF(OR(ISNUMBER(SEARCH("ATLANTES",I522)),ISNUMBER(SEARCH("AZOR",I522)),ISNUMBER(SEARCH("HIPOTOTTA",I522)))=TRUE,"r0120 - Secured liabilities - collateralized part (BRRD art. 44/2/b)",IF(OR('Intragroup liabilities'!F516="P_27.1",'Intragroup liabilities'!F516="P_27.2",'Intragroup liabilities'!F516="P_24"),"r0390 - Non-financial liabilities",IF('Intragroup liabilities'!F516="P_30.1","r0170 - Employee liabilities (BRRD art. 44/2/g/i)",IF('Intragroup liabilities'!F516="P_30.3","r0390 - Non-financial liabilities",IF('Intragroup liabilities'!F516="C_36","r0511 - o/w capital instruments/share capital",IF(AND('Intragroup liabilities'!F516="P_20",IFERROR(VLOOKUP('Intragroup liabilities'!I516,'Auxiliar 210'!$B$18:$B$20,1,FALSE),0)&lt;&gt;0),"r0210 - Liabilities towards other entities of the resolution group (BRRD art. 44/2/h)",IF(AND('Intragroup liabilities'!F516="P_21",IFERROR(VLOOKUP('Intragroup liabilities'!I516,'Auxiliar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2" s="10" t="s">
        <v>153</v>
      </c>
      <c r="G522" s="10" t="str">
        <f t="shared" si="58"/>
        <v>Rank 20 - Ranking in insolvency (master scale)</v>
      </c>
      <c r="H522" s="10" t="s">
        <v>1580</v>
      </c>
      <c r="I522" s="10" t="s">
        <v>30</v>
      </c>
      <c r="J522" s="10" t="s">
        <v>164</v>
      </c>
      <c r="K522" s="10" t="s">
        <v>155</v>
      </c>
      <c r="L522" s="10" t="str">
        <f t="shared" si="59"/>
        <v>Sister</v>
      </c>
      <c r="M522" s="10" t="str">
        <f>IF(OR('Intragroup liabilities'!W516="x",'Intragroup liabilities'!W516="E"),"true","false")</f>
        <v>true</v>
      </c>
      <c r="N522" s="10" t="s">
        <v>470</v>
      </c>
      <c r="O522" s="10" t="s">
        <v>471</v>
      </c>
      <c r="P522" s="11">
        <v>0</v>
      </c>
      <c r="Q522" s="11">
        <f>IF('Intragroup liabilities'!E516="",0,'Intragroup liabilities'!E516)</f>
        <v>0.49</v>
      </c>
      <c r="R522" s="10" t="str">
        <f>+IF('Intragroup liabilities'!C516="EURO","Euro",IF('Intragroup liabilities'!C516="LIBRA INGLESA"," US Dollar",""))</f>
        <v>Euro</v>
      </c>
      <c r="S522" s="10" t="str">
        <f>IF(OR('Intragroup liabilities'!F516="P_20",'Intragroup liabilities'!F516="P_21"),'Intragroup liabilities'!M516,CONCATENATE(RIGHT('Intragroup liabilities'!T516,4),"-",LEFT(RIGHT('Intragroup liabilities'!T516,7),2),"-",LEFT('Intragroup liabilities'!T516,2)))</f>
        <v>--</v>
      </c>
      <c r="T522" s="20" t="str">
        <f t="shared" si="60"/>
        <v/>
      </c>
      <c r="U522" s="20" t="str">
        <f>IF(OR('Intragroup liabilities'!F516="P_20",'Intragroup liabilities'!F516="P_21"),'T 03.01'!T522,CONCATENATE(RIGHT('Intragroup liabilities'!U516,4),"-",LEFT(RIGHT('Intragroup liabilities'!U516,7),2),"-",LEFT('Intragroup liabilities'!U516,2)))</f>
        <v>--</v>
      </c>
      <c r="V522" s="10" t="str">
        <f t="shared" si="61"/>
        <v>Secured</v>
      </c>
      <c r="W522" s="10">
        <v>0</v>
      </c>
      <c r="X522" s="10" t="s">
        <v>83</v>
      </c>
      <c r="Y522" s="10" t="str">
        <f t="shared" si="62"/>
        <v>Non-structured/Vanilla</v>
      </c>
      <c r="Z522" s="10"/>
      <c r="AA522" s="10" t="str">
        <f>IF('Intragroup liabilities'!Q516="GF2","Grandfathered T2",IF('Intragroup liabilities'!Q516="CET1","CET1","No"))</f>
        <v>No</v>
      </c>
      <c r="AB522" s="10">
        <f>IF('Intragroup liabilities'!R516="",0,'Intragroup liabilities'!R516)</f>
        <v>0</v>
      </c>
      <c r="AC522"/>
    </row>
    <row r="523" spans="3:29" ht="35.25" thickBot="1" x14ac:dyDescent="0.5">
      <c r="C523" s="17">
        <f t="shared" si="57"/>
        <v>999</v>
      </c>
      <c r="D523" s="18">
        <f t="shared" si="63"/>
        <v>516</v>
      </c>
      <c r="E523" s="10" t="str">
        <f>IF(AND(I523="SANTANDER TOTTA, SGPS, SA",'Intragroup liabilities'!F517="P_22"),"r0531 - o/w (part of) subordinated liabilities recognised as own funds",IF(AND(I523="Totta Seguros - Comp. Seg. Vida, SA.",'Intragroup liabilities'!F517="P_22"),"r0350 - Structured notes",IF(AND(AA523&lt;&gt;"No",'Intragroup liabilities'!F517="P_23"),"r0531 - o/w (part of) subordinated liabilities recognised as own funds",IF(AND(AA523="No",'Intragroup liabilities'!F517="P_23"),"r0120 - Secured liabilities - collateralized part (BRRD art. 44/2/b)",IF('Intragroup liabilities'!F517="C_31","r0511 - o/w capital instruments/share capital",IF('Intragroup liabilities'!F517="C_32","r0511 - o/w capital instruments/share capital",IF('Intragroup liabilities'!F517="C_33","r0512 - o/w instruments ranking pari passu with ordinary shares",IF(OR(ISNUMBER(SEARCH("ATLANTES",I523)),ISNUMBER(SEARCH("AZOR",I523)),ISNUMBER(SEARCH("HIPOTOTTA",I523)))=TRUE,"r0120 - Secured liabilities - collateralized part (BRRD art. 44/2/b)",IF(OR('Intragroup liabilities'!F517="P_27.1",'Intragroup liabilities'!F517="P_27.2",'Intragroup liabilities'!F517="P_24"),"r0390 - Non-financial liabilities",IF('Intragroup liabilities'!F517="P_30.1","r0170 - Employee liabilities (BRRD art. 44/2/g/i)",IF('Intragroup liabilities'!F517="P_30.3","r0390 - Non-financial liabilities",IF('Intragroup liabilities'!F517="C_36","r0511 - o/w capital instruments/share capital",IF(AND('Intragroup liabilities'!F517="P_20",IFERROR(VLOOKUP('Intragroup liabilities'!I517,'Auxiliar 210'!$B$18:$B$20,1,FALSE),0)&lt;&gt;0),"r0210 - Liabilities towards other entities of the resolution group (BRRD art. 44/2/h)",IF(AND('Intragroup liabilities'!F517="P_21",IFERROR(VLOOKUP('Intragroup liabilities'!I517,'Auxiliar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3" s="10" t="s">
        <v>153</v>
      </c>
      <c r="G523" s="10" t="str">
        <f t="shared" si="58"/>
        <v>Rank 20 - Ranking in insolvency (master scale)</v>
      </c>
      <c r="H523" s="10" t="s">
        <v>300</v>
      </c>
      <c r="I523" s="10" t="s">
        <v>74</v>
      </c>
      <c r="J523" s="10" t="s">
        <v>170</v>
      </c>
      <c r="K523" s="10" t="s">
        <v>155</v>
      </c>
      <c r="L523" s="10" t="str">
        <f t="shared" si="59"/>
        <v>Sister</v>
      </c>
      <c r="M523" s="10" t="str">
        <f>IF(OR('Intragroup liabilities'!W517="x",'Intragroup liabilities'!W517="E"),"true","false")</f>
        <v>true</v>
      </c>
      <c r="N523" s="10" t="s">
        <v>470</v>
      </c>
      <c r="O523" s="10" t="s">
        <v>471</v>
      </c>
      <c r="P523" s="11">
        <v>268943.78000000003</v>
      </c>
      <c r="Q523" s="11">
        <f>IF('Intragroup liabilities'!E517="",0,'Intragroup liabilities'!E517)</f>
        <v>491.6</v>
      </c>
      <c r="R523" s="10" t="str">
        <f>+IF('Intragroup liabilities'!C517="EURO","Euro",IF('Intragroup liabilities'!C517="LIBRA INGLESA"," US Dollar",""))</f>
        <v>Euro</v>
      </c>
      <c r="S523" s="10" t="str">
        <f>IF(OR('Intragroup liabilities'!F517="P_20",'Intragroup liabilities'!F517="P_21"),'Intragroup liabilities'!M517,CONCATENATE(RIGHT('Intragroup liabilities'!T517,4),"-",LEFT(RIGHT('Intragroup liabilities'!T517,7),2),"-",LEFT('Intragroup liabilities'!T517,2)))</f>
        <v>--</v>
      </c>
      <c r="T523" s="20" t="str">
        <f t="shared" si="60"/>
        <v/>
      </c>
      <c r="U523" s="20" t="str">
        <f>IF(OR('Intragroup liabilities'!F517="P_20",'Intragroup liabilities'!F517="P_21"),'T 03.01'!T523,CONCATENATE(RIGHT('Intragroup liabilities'!U517,4),"-",LEFT(RIGHT('Intragroup liabilities'!U517,7),2),"-",LEFT('Intragroup liabilities'!U517,2)))</f>
        <v>--</v>
      </c>
      <c r="V523" s="10" t="str">
        <f t="shared" si="61"/>
        <v>Secured</v>
      </c>
      <c r="W523" s="10">
        <v>0</v>
      </c>
      <c r="X523" s="10" t="s">
        <v>83</v>
      </c>
      <c r="Y523" s="10" t="str">
        <f t="shared" si="62"/>
        <v>Non-structured/Vanilla</v>
      </c>
      <c r="Z523" s="10"/>
      <c r="AA523" s="10" t="str">
        <f>IF('Intragroup liabilities'!Q517="GF2","Grandfathered T2",IF('Intragroup liabilities'!Q517="CET1","CET1","No"))</f>
        <v>No</v>
      </c>
      <c r="AB523" s="10">
        <f>IF('Intragroup liabilities'!R517="",0,'Intragroup liabilities'!R517)</f>
        <v>0</v>
      </c>
      <c r="AC523"/>
    </row>
    <row r="524" spans="3:29" ht="35.25" thickBot="1" x14ac:dyDescent="0.5">
      <c r="C524" s="17">
        <f t="shared" si="57"/>
        <v>999</v>
      </c>
      <c r="D524" s="18">
        <f t="shared" si="63"/>
        <v>517</v>
      </c>
      <c r="E524" s="10" t="str">
        <f>IF(AND(I524="SANTANDER TOTTA, SGPS, SA",'Intragroup liabilities'!F518="P_22"),"r0531 - o/w (part of) subordinated liabilities recognised as own funds",IF(AND(I524="Totta Seguros - Comp. Seg. Vida, SA.",'Intragroup liabilities'!F518="P_22"),"r0350 - Structured notes",IF(AND(AA524&lt;&gt;"No",'Intragroup liabilities'!F518="P_23"),"r0531 - o/w (part of) subordinated liabilities recognised as own funds",IF(AND(AA524="No",'Intragroup liabilities'!F518="P_23"),"r0120 - Secured liabilities - collateralized part (BRRD art. 44/2/b)",IF('Intragroup liabilities'!F518="C_31","r0511 - o/w capital instruments/share capital",IF('Intragroup liabilities'!F518="C_32","r0511 - o/w capital instruments/share capital",IF('Intragroup liabilities'!F518="C_33","r0512 - o/w instruments ranking pari passu with ordinary shares",IF(OR(ISNUMBER(SEARCH("ATLANTES",I524)),ISNUMBER(SEARCH("AZOR",I524)),ISNUMBER(SEARCH("HIPOTOTTA",I524)))=TRUE,"r0120 - Secured liabilities - collateralized part (BRRD art. 44/2/b)",IF(OR('Intragroup liabilities'!F518="P_27.1",'Intragroup liabilities'!F518="P_27.2",'Intragroup liabilities'!F518="P_24"),"r0390 - Non-financial liabilities",IF('Intragroup liabilities'!F518="P_30.1","r0170 - Employee liabilities (BRRD art. 44/2/g/i)",IF('Intragroup liabilities'!F518="P_30.3","r0390 - Non-financial liabilities",IF('Intragroup liabilities'!F518="C_36","r0511 - o/w capital instruments/share capital",IF(AND('Intragroup liabilities'!F518="P_20",IFERROR(VLOOKUP('Intragroup liabilities'!I518,'Auxiliar 210'!$B$18:$B$20,1,FALSE),0)&lt;&gt;0),"r0210 - Liabilities towards other entities of the resolution group (BRRD art. 44/2/h)",IF(AND('Intragroup liabilities'!F518="P_21",IFERROR(VLOOKUP('Intragroup liabilities'!I518,'Auxiliar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4" s="10" t="s">
        <v>153</v>
      </c>
      <c r="G524" s="10" t="str">
        <f t="shared" si="58"/>
        <v>Rank 20 - Ranking in insolvency (master scale)</v>
      </c>
      <c r="H524" s="10" t="s">
        <v>1461</v>
      </c>
      <c r="I524" s="10" t="s">
        <v>30</v>
      </c>
      <c r="J524" s="10" t="s">
        <v>164</v>
      </c>
      <c r="K524" s="10" t="s">
        <v>155</v>
      </c>
      <c r="L524" s="10" t="str">
        <f t="shared" si="59"/>
        <v>Sister</v>
      </c>
      <c r="M524" s="10" t="str">
        <f>IF(OR('Intragroup liabilities'!W518="x",'Intragroup liabilities'!W518="E"),"true","false")</f>
        <v>true</v>
      </c>
      <c r="N524" s="10" t="s">
        <v>470</v>
      </c>
      <c r="O524" s="10" t="s">
        <v>471</v>
      </c>
      <c r="P524" s="11">
        <v>51.61</v>
      </c>
      <c r="Q524" s="11">
        <f>IF('Intragroup liabilities'!E518="",0,'Intragroup liabilities'!E518)</f>
        <v>0</v>
      </c>
      <c r="R524" s="10" t="str">
        <f>+IF('Intragroup liabilities'!C518="EURO","Euro",IF('Intragroup liabilities'!C518="LIBRA INGLESA"," US Dollar",""))</f>
        <v>Euro</v>
      </c>
      <c r="S524" s="10" t="str">
        <f>IF(OR('Intragroup liabilities'!F518="P_20",'Intragroup liabilities'!F518="P_21"),'Intragroup liabilities'!M518,CONCATENATE(RIGHT('Intragroup liabilities'!T518,4),"-",LEFT(RIGHT('Intragroup liabilities'!T518,7),2),"-",LEFT('Intragroup liabilities'!T518,2)))</f>
        <v>--</v>
      </c>
      <c r="T524" s="20" t="str">
        <f t="shared" si="60"/>
        <v/>
      </c>
      <c r="U524" s="20" t="str">
        <f>IF(OR('Intragroup liabilities'!F518="P_20",'Intragroup liabilities'!F518="P_21"),'T 03.01'!T524,CONCATENATE(RIGHT('Intragroup liabilities'!U518,4),"-",LEFT(RIGHT('Intragroup liabilities'!U518,7),2),"-",LEFT('Intragroup liabilities'!U518,2)))</f>
        <v>--</v>
      </c>
      <c r="V524" s="10" t="str">
        <f t="shared" si="61"/>
        <v>Secured</v>
      </c>
      <c r="W524" s="10">
        <v>0</v>
      </c>
      <c r="X524" s="10" t="s">
        <v>83</v>
      </c>
      <c r="Y524" s="10" t="str">
        <f t="shared" si="62"/>
        <v>Non-structured/Vanilla</v>
      </c>
      <c r="Z524" s="10"/>
      <c r="AA524" s="10" t="str">
        <f>IF('Intragroup liabilities'!Q518="GF2","Grandfathered T2",IF('Intragroup liabilities'!Q518="CET1","CET1","No"))</f>
        <v>No</v>
      </c>
      <c r="AB524" s="10">
        <f>IF('Intragroup liabilities'!R518="",0,'Intragroup liabilities'!R518)</f>
        <v>0</v>
      </c>
      <c r="AC524"/>
    </row>
    <row r="525" spans="3:29" ht="35.25" thickBot="1" x14ac:dyDescent="0.5">
      <c r="C525" s="17">
        <f t="shared" si="57"/>
        <v>999</v>
      </c>
      <c r="D525" s="18">
        <f t="shared" si="63"/>
        <v>518</v>
      </c>
      <c r="E525" s="10" t="str">
        <f>IF(AND(I525="SANTANDER TOTTA, SGPS, SA",'Intragroup liabilities'!F519="P_22"),"r0531 - o/w (part of) subordinated liabilities recognised as own funds",IF(AND(I525="Totta Seguros - Comp. Seg. Vida, SA.",'Intragroup liabilities'!F519="P_22"),"r0350 - Structured notes",IF(AND(AA525&lt;&gt;"No",'Intragroup liabilities'!F519="P_23"),"r0531 - o/w (part of) subordinated liabilities recognised as own funds",IF(AND(AA525="No",'Intragroup liabilities'!F519="P_23"),"r0120 - Secured liabilities - collateralized part (BRRD art. 44/2/b)",IF('Intragroup liabilities'!F519="C_31","r0511 - o/w capital instruments/share capital",IF('Intragroup liabilities'!F519="C_32","r0511 - o/w capital instruments/share capital",IF('Intragroup liabilities'!F519="C_33","r0512 - o/w instruments ranking pari passu with ordinary shares",IF(OR(ISNUMBER(SEARCH("ATLANTES",I525)),ISNUMBER(SEARCH("AZOR",I525)),ISNUMBER(SEARCH("HIPOTOTTA",I525)))=TRUE,"r0120 - Secured liabilities - collateralized part (BRRD art. 44/2/b)",IF(OR('Intragroup liabilities'!F519="P_27.1",'Intragroup liabilities'!F519="P_27.2",'Intragroup liabilities'!F519="P_24"),"r0390 - Non-financial liabilities",IF('Intragroup liabilities'!F519="P_30.1","r0170 - Employee liabilities (BRRD art. 44/2/g/i)",IF('Intragroup liabilities'!F519="P_30.3","r0390 - Non-financial liabilities",IF('Intragroup liabilities'!F519="C_36","r0511 - o/w capital instruments/share capital",IF(AND('Intragroup liabilities'!F519="P_20",IFERROR(VLOOKUP('Intragroup liabilities'!I519,'Auxiliar 210'!$B$18:$B$20,1,FALSE),0)&lt;&gt;0),"r0210 - Liabilities towards other entities of the resolution group (BRRD art. 44/2/h)",IF(AND('Intragroup liabilities'!F519="P_21",IFERROR(VLOOKUP('Intragroup liabilities'!I519,'Auxiliar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5" s="10" t="s">
        <v>153</v>
      </c>
      <c r="G525" s="10" t="str">
        <f t="shared" si="58"/>
        <v>Rank 20 - Ranking in insolvency (master scale)</v>
      </c>
      <c r="H525" s="10" t="s">
        <v>1581</v>
      </c>
      <c r="I525" s="10" t="s">
        <v>30</v>
      </c>
      <c r="J525" s="10" t="s">
        <v>164</v>
      </c>
      <c r="K525" s="10" t="s">
        <v>155</v>
      </c>
      <c r="L525" s="10" t="str">
        <f t="shared" si="59"/>
        <v>Sister</v>
      </c>
      <c r="M525" s="10" t="str">
        <f>IF(OR('Intragroup liabilities'!W519="x",'Intragroup liabilities'!W519="E"),"true","false")</f>
        <v>true</v>
      </c>
      <c r="N525" s="10" t="s">
        <v>470</v>
      </c>
      <c r="O525" s="10" t="s">
        <v>471</v>
      </c>
      <c r="P525" s="11">
        <v>0</v>
      </c>
      <c r="Q525" s="11">
        <f>IF('Intragroup liabilities'!E519="",0,'Intragroup liabilities'!E519)</f>
        <v>0.68</v>
      </c>
      <c r="R525" s="10" t="str">
        <f>+IF('Intragroup liabilities'!C519="EURO","Euro",IF('Intragroup liabilities'!C519="LIBRA INGLESA"," US Dollar",""))</f>
        <v>Euro</v>
      </c>
      <c r="S525" s="10" t="str">
        <f>IF(OR('Intragroup liabilities'!F519="P_20",'Intragroup liabilities'!F519="P_21"),'Intragroup liabilities'!M519,CONCATENATE(RIGHT('Intragroup liabilities'!T519,4),"-",LEFT(RIGHT('Intragroup liabilities'!T519,7),2),"-",LEFT('Intragroup liabilities'!T519,2)))</f>
        <v>--</v>
      </c>
      <c r="T525" s="20" t="str">
        <f t="shared" si="60"/>
        <v/>
      </c>
      <c r="U525" s="20" t="str">
        <f>IF(OR('Intragroup liabilities'!F519="P_20",'Intragroup liabilities'!F519="P_21"),'T 03.01'!T525,CONCATENATE(RIGHT('Intragroup liabilities'!U519,4),"-",LEFT(RIGHT('Intragroup liabilities'!U519,7),2),"-",LEFT('Intragroup liabilities'!U519,2)))</f>
        <v>--</v>
      </c>
      <c r="V525" s="10" t="str">
        <f t="shared" si="61"/>
        <v>Secured</v>
      </c>
      <c r="W525" s="10">
        <v>0</v>
      </c>
      <c r="X525" s="10" t="s">
        <v>83</v>
      </c>
      <c r="Y525" s="10" t="str">
        <f t="shared" si="62"/>
        <v>Non-structured/Vanilla</v>
      </c>
      <c r="Z525" s="10"/>
      <c r="AA525" s="10" t="str">
        <f>IF('Intragroup liabilities'!Q519="GF2","Grandfathered T2",IF('Intragroup liabilities'!Q519="CET1","CET1","No"))</f>
        <v>No</v>
      </c>
      <c r="AB525" s="10">
        <f>IF('Intragroup liabilities'!R519="",0,'Intragroup liabilities'!R519)</f>
        <v>0</v>
      </c>
      <c r="AC525"/>
    </row>
    <row r="526" spans="3:29" ht="35.25" thickBot="1" x14ac:dyDescent="0.5">
      <c r="C526" s="17">
        <f t="shared" si="57"/>
        <v>999</v>
      </c>
      <c r="D526" s="18">
        <f t="shared" si="63"/>
        <v>519</v>
      </c>
      <c r="E526" s="10" t="str">
        <f>IF(AND(I526="SANTANDER TOTTA, SGPS, SA",'Intragroup liabilities'!F520="P_22"),"r0531 - o/w (part of) subordinated liabilities recognised as own funds",IF(AND(I526="Totta Seguros - Comp. Seg. Vida, SA.",'Intragroup liabilities'!F520="P_22"),"r0350 - Structured notes",IF(AND(AA526&lt;&gt;"No",'Intragroup liabilities'!F520="P_23"),"r0531 - o/w (part of) subordinated liabilities recognised as own funds",IF(AND(AA526="No",'Intragroup liabilities'!F520="P_23"),"r0120 - Secured liabilities - collateralized part (BRRD art. 44/2/b)",IF('Intragroup liabilities'!F520="C_31","r0511 - o/w capital instruments/share capital",IF('Intragroup liabilities'!F520="C_32","r0511 - o/w capital instruments/share capital",IF('Intragroup liabilities'!F520="C_33","r0512 - o/w instruments ranking pari passu with ordinary shares",IF(OR(ISNUMBER(SEARCH("ATLANTES",I526)),ISNUMBER(SEARCH("AZOR",I526)),ISNUMBER(SEARCH("HIPOTOTTA",I526)))=TRUE,"r0120 - Secured liabilities - collateralized part (BRRD art. 44/2/b)",IF(OR('Intragroup liabilities'!F520="P_27.1",'Intragroup liabilities'!F520="P_27.2",'Intragroup liabilities'!F520="P_24"),"r0390 - Non-financial liabilities",IF('Intragroup liabilities'!F520="P_30.1","r0170 - Employee liabilities (BRRD art. 44/2/g/i)",IF('Intragroup liabilities'!F520="P_30.3","r0390 - Non-financial liabilities",IF('Intragroup liabilities'!F520="C_36","r0511 - o/w capital instruments/share capital",IF(AND('Intragroup liabilities'!F520="P_20",IFERROR(VLOOKUP('Intragroup liabilities'!I520,'Auxiliar 210'!$B$18:$B$20,1,FALSE),0)&lt;&gt;0),"r0210 - Liabilities towards other entities of the resolution group (BRRD art. 44/2/h)",IF(AND('Intragroup liabilities'!F520="P_21",IFERROR(VLOOKUP('Intragroup liabilities'!I520,'Auxiliar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6" s="10" t="s">
        <v>153</v>
      </c>
      <c r="G526" s="10" t="str">
        <f t="shared" si="58"/>
        <v>Rank 20 - Ranking in insolvency (master scale)</v>
      </c>
      <c r="H526" s="10" t="s">
        <v>280</v>
      </c>
      <c r="I526" s="10" t="s">
        <v>74</v>
      </c>
      <c r="J526" s="10" t="s">
        <v>170</v>
      </c>
      <c r="K526" s="10" t="s">
        <v>155</v>
      </c>
      <c r="L526" s="10" t="str">
        <f t="shared" si="59"/>
        <v>Sister</v>
      </c>
      <c r="M526" s="10" t="str">
        <f>IF(OR('Intragroup liabilities'!W520="x",'Intragroup liabilities'!W520="E"),"true","false")</f>
        <v>true</v>
      </c>
      <c r="N526" s="10" t="s">
        <v>470</v>
      </c>
      <c r="O526" s="10" t="s">
        <v>471</v>
      </c>
      <c r="P526" s="11">
        <v>37805.68</v>
      </c>
      <c r="Q526" s="11">
        <f>IF('Intragroup liabilities'!E520="",0,'Intragroup liabilities'!E520)</f>
        <v>40.26</v>
      </c>
      <c r="R526" s="10" t="str">
        <f>+IF('Intragroup liabilities'!C520="EURO","Euro",IF('Intragroup liabilities'!C520="LIBRA INGLESA"," US Dollar",""))</f>
        <v>Euro</v>
      </c>
      <c r="S526" s="10" t="str">
        <f>IF(OR('Intragroup liabilities'!F520="P_20",'Intragroup liabilities'!F520="P_21"),'Intragroup liabilities'!M520,CONCATENATE(RIGHT('Intragroup liabilities'!T520,4),"-",LEFT(RIGHT('Intragroup liabilities'!T520,7),2),"-",LEFT('Intragroup liabilities'!T520,2)))</f>
        <v>--</v>
      </c>
      <c r="T526" s="20" t="str">
        <f t="shared" si="60"/>
        <v/>
      </c>
      <c r="U526" s="20" t="str">
        <f>IF(OR('Intragroup liabilities'!F520="P_20",'Intragroup liabilities'!F520="P_21"),'T 03.01'!T526,CONCATENATE(RIGHT('Intragroup liabilities'!U520,4),"-",LEFT(RIGHT('Intragroup liabilities'!U520,7),2),"-",LEFT('Intragroup liabilities'!U520,2)))</f>
        <v>--</v>
      </c>
      <c r="V526" s="10" t="str">
        <f t="shared" si="61"/>
        <v>Secured</v>
      </c>
      <c r="W526" s="10">
        <v>0</v>
      </c>
      <c r="X526" s="10" t="s">
        <v>83</v>
      </c>
      <c r="Y526" s="10" t="str">
        <f t="shared" si="62"/>
        <v>Non-structured/Vanilla</v>
      </c>
      <c r="Z526" s="10"/>
      <c r="AA526" s="10" t="str">
        <f>IF('Intragroup liabilities'!Q520="GF2","Grandfathered T2",IF('Intragroup liabilities'!Q520="CET1","CET1","No"))</f>
        <v>No</v>
      </c>
      <c r="AB526" s="10">
        <f>IF('Intragroup liabilities'!R520="",0,'Intragroup liabilities'!R520)</f>
        <v>0</v>
      </c>
      <c r="AC526"/>
    </row>
    <row r="527" spans="3:29" ht="35.25" thickBot="1" x14ac:dyDescent="0.5">
      <c r="C527" s="17">
        <f t="shared" si="57"/>
        <v>999</v>
      </c>
      <c r="D527" s="18">
        <f t="shared" si="63"/>
        <v>520</v>
      </c>
      <c r="E527" s="10" t="str">
        <f>IF(AND(I527="SANTANDER TOTTA, SGPS, SA",'Intragroup liabilities'!F521="P_22"),"r0531 - o/w (part of) subordinated liabilities recognised as own funds",IF(AND(I527="Totta Seguros - Comp. Seg. Vida, SA.",'Intragroup liabilities'!F521="P_22"),"r0350 - Structured notes",IF(AND(AA527&lt;&gt;"No",'Intragroup liabilities'!F521="P_23"),"r0531 - o/w (part of) subordinated liabilities recognised as own funds",IF(AND(AA527="No",'Intragroup liabilities'!F521="P_23"),"r0120 - Secured liabilities - collateralized part (BRRD art. 44/2/b)",IF('Intragroup liabilities'!F521="C_31","r0511 - o/w capital instruments/share capital",IF('Intragroup liabilities'!F521="C_32","r0511 - o/w capital instruments/share capital",IF('Intragroup liabilities'!F521="C_33","r0512 - o/w instruments ranking pari passu with ordinary shares",IF(OR(ISNUMBER(SEARCH("ATLANTES",I527)),ISNUMBER(SEARCH("AZOR",I527)),ISNUMBER(SEARCH("HIPOTOTTA",I527)))=TRUE,"r0120 - Secured liabilities - collateralized part (BRRD art. 44/2/b)",IF(OR('Intragroup liabilities'!F521="P_27.1",'Intragroup liabilities'!F521="P_27.2",'Intragroup liabilities'!F521="P_24"),"r0390 - Non-financial liabilities",IF('Intragroup liabilities'!F521="P_30.1","r0170 - Employee liabilities (BRRD art. 44/2/g/i)",IF('Intragroup liabilities'!F521="P_30.3","r0390 - Non-financial liabilities",IF('Intragroup liabilities'!F521="C_36","r0511 - o/w capital instruments/share capital",IF(AND('Intragroup liabilities'!F521="P_20",IFERROR(VLOOKUP('Intragroup liabilities'!I521,'Auxiliar 210'!$B$18:$B$20,1,FALSE),0)&lt;&gt;0),"r0210 - Liabilities towards other entities of the resolution group (BRRD art. 44/2/h)",IF(AND('Intragroup liabilities'!F521="P_21",IFERROR(VLOOKUP('Intragroup liabilities'!I521,'Auxiliar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7" s="10" t="s">
        <v>153</v>
      </c>
      <c r="G527" s="10" t="str">
        <f t="shared" si="58"/>
        <v>Rank 20 - Ranking in insolvency (master scale)</v>
      </c>
      <c r="H527" s="10" t="s">
        <v>173</v>
      </c>
      <c r="I527" s="10" t="s">
        <v>30</v>
      </c>
      <c r="J527" s="10" t="s">
        <v>164</v>
      </c>
      <c r="K527" s="10" t="s">
        <v>155</v>
      </c>
      <c r="L527" s="10" t="str">
        <f t="shared" si="59"/>
        <v>Sister</v>
      </c>
      <c r="M527" s="10" t="str">
        <f>IF(OR('Intragroup liabilities'!W521="x",'Intragroup liabilities'!W521="E"),"true","false")</f>
        <v>true</v>
      </c>
      <c r="N527" s="10" t="s">
        <v>470</v>
      </c>
      <c r="O527" s="10" t="s">
        <v>471</v>
      </c>
      <c r="P527" s="11">
        <v>322486.77</v>
      </c>
      <c r="Q527" s="11">
        <f>IF('Intragroup liabilities'!E521="",0,'Intragroup liabilities'!E521)</f>
        <v>519.73</v>
      </c>
      <c r="R527" s="10" t="str">
        <f>+IF('Intragroup liabilities'!C521="EURO","Euro",IF('Intragroup liabilities'!C521="LIBRA INGLESA"," US Dollar",""))</f>
        <v>Euro</v>
      </c>
      <c r="S527" s="10" t="str">
        <f>IF(OR('Intragroup liabilities'!F521="P_20",'Intragroup liabilities'!F521="P_21"),'Intragroup liabilities'!M521,CONCATENATE(RIGHT('Intragroup liabilities'!T521,4),"-",LEFT(RIGHT('Intragroup liabilities'!T521,7),2),"-",LEFT('Intragroup liabilities'!T521,2)))</f>
        <v>--</v>
      </c>
      <c r="T527" s="20" t="str">
        <f t="shared" si="60"/>
        <v/>
      </c>
      <c r="U527" s="20" t="str">
        <f>IF(OR('Intragroup liabilities'!F521="P_20",'Intragroup liabilities'!F521="P_21"),'T 03.01'!T527,CONCATENATE(RIGHT('Intragroup liabilities'!U521,4),"-",LEFT(RIGHT('Intragroup liabilities'!U521,7),2),"-",LEFT('Intragroup liabilities'!U521,2)))</f>
        <v>--</v>
      </c>
      <c r="V527" s="10" t="str">
        <f t="shared" si="61"/>
        <v>Secured</v>
      </c>
      <c r="W527" s="10">
        <v>0</v>
      </c>
      <c r="X527" s="10" t="s">
        <v>83</v>
      </c>
      <c r="Y527" s="10" t="str">
        <f t="shared" si="62"/>
        <v>Non-structured/Vanilla</v>
      </c>
      <c r="Z527" s="10"/>
      <c r="AA527" s="10" t="str">
        <f>IF('Intragroup liabilities'!Q521="GF2","Grandfathered T2",IF('Intragroup liabilities'!Q521="CET1","CET1","No"))</f>
        <v>No</v>
      </c>
      <c r="AB527" s="10">
        <f>IF('Intragroup liabilities'!R521="",0,'Intragroup liabilities'!R521)</f>
        <v>0</v>
      </c>
      <c r="AC527"/>
    </row>
    <row r="528" spans="3:29" ht="35.25" thickBot="1" x14ac:dyDescent="0.5">
      <c r="C528" s="17">
        <f t="shared" si="57"/>
        <v>999</v>
      </c>
      <c r="D528" s="18">
        <f t="shared" si="63"/>
        <v>521</v>
      </c>
      <c r="E528" s="10" t="str">
        <f>IF(AND(I528="SANTANDER TOTTA, SGPS, SA",'Intragroup liabilities'!F522="P_22"),"r0531 - o/w (part of) subordinated liabilities recognised as own funds",IF(AND(I528="Totta Seguros - Comp. Seg. Vida, SA.",'Intragroup liabilities'!F522="P_22"),"r0350 - Structured notes",IF(AND(AA528&lt;&gt;"No",'Intragroup liabilities'!F522="P_23"),"r0531 - o/w (part of) subordinated liabilities recognised as own funds",IF(AND(AA528="No",'Intragroup liabilities'!F522="P_23"),"r0120 - Secured liabilities - collateralized part (BRRD art. 44/2/b)",IF('Intragroup liabilities'!F522="C_31","r0511 - o/w capital instruments/share capital",IF('Intragroup liabilities'!F522="C_32","r0511 - o/w capital instruments/share capital",IF('Intragroup liabilities'!F522="C_33","r0512 - o/w instruments ranking pari passu with ordinary shares",IF(OR(ISNUMBER(SEARCH("ATLANTES",I528)),ISNUMBER(SEARCH("AZOR",I528)),ISNUMBER(SEARCH("HIPOTOTTA",I528)))=TRUE,"r0120 - Secured liabilities - collateralized part (BRRD art. 44/2/b)",IF(OR('Intragroup liabilities'!F522="P_27.1",'Intragroup liabilities'!F522="P_27.2",'Intragroup liabilities'!F522="P_24"),"r0390 - Non-financial liabilities",IF('Intragroup liabilities'!F522="P_30.1","r0170 - Employee liabilities (BRRD art. 44/2/g/i)",IF('Intragroup liabilities'!F522="P_30.3","r0390 - Non-financial liabilities",IF('Intragroup liabilities'!F522="C_36","r0511 - o/w capital instruments/share capital",IF(AND('Intragroup liabilities'!F522="P_20",IFERROR(VLOOKUP('Intragroup liabilities'!I522,'Auxiliar 210'!$B$18:$B$20,1,FALSE),0)&lt;&gt;0),"r0210 - Liabilities towards other entities of the resolution group (BRRD art. 44/2/h)",IF(AND('Intragroup liabilities'!F522="P_21",IFERROR(VLOOKUP('Intragroup liabilities'!I522,'Auxiliar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8" s="10" t="s">
        <v>153</v>
      </c>
      <c r="G528" s="10" t="str">
        <f t="shared" si="58"/>
        <v>Rank 20 - Ranking in insolvency (master scale)</v>
      </c>
      <c r="H528" s="10" t="s">
        <v>274</v>
      </c>
      <c r="I528" s="10" t="s">
        <v>73</v>
      </c>
      <c r="J528" s="10" t="s">
        <v>167</v>
      </c>
      <c r="K528" s="10" t="s">
        <v>155</v>
      </c>
      <c r="L528" s="10" t="str">
        <f t="shared" si="59"/>
        <v>Sister</v>
      </c>
      <c r="M528" s="10" t="str">
        <f>IF(OR('Intragroup liabilities'!W522="x",'Intragroup liabilities'!W522="E"),"true","false")</f>
        <v>true</v>
      </c>
      <c r="N528" s="10" t="s">
        <v>470</v>
      </c>
      <c r="O528" s="10" t="s">
        <v>471</v>
      </c>
      <c r="P528" s="11">
        <v>2050.15</v>
      </c>
      <c r="Q528" s="11">
        <f>IF('Intragroup liabilities'!E522="",0,'Intragroup liabilities'!E522)</f>
        <v>1.69</v>
      </c>
      <c r="R528" s="10" t="str">
        <f>+IF('Intragroup liabilities'!C522="EURO","Euro",IF('Intragroup liabilities'!C522="LIBRA INGLESA"," US Dollar",""))</f>
        <v>Euro</v>
      </c>
      <c r="S528" s="10" t="str">
        <f>IF(OR('Intragroup liabilities'!F522="P_20",'Intragroup liabilities'!F522="P_21"),'Intragroup liabilities'!M522,CONCATENATE(RIGHT('Intragroup liabilities'!T522,4),"-",LEFT(RIGHT('Intragroup liabilities'!T522,7),2),"-",LEFT('Intragroup liabilities'!T522,2)))</f>
        <v>--</v>
      </c>
      <c r="T528" s="20" t="str">
        <f t="shared" si="60"/>
        <v/>
      </c>
      <c r="U528" s="20" t="str">
        <f>IF(OR('Intragroup liabilities'!F522="P_20",'Intragroup liabilities'!F522="P_21"),'T 03.01'!T528,CONCATENATE(RIGHT('Intragroup liabilities'!U522,4),"-",LEFT(RIGHT('Intragroup liabilities'!U522,7),2),"-",LEFT('Intragroup liabilities'!U522,2)))</f>
        <v>--</v>
      </c>
      <c r="V528" s="10" t="str">
        <f t="shared" si="61"/>
        <v>Secured</v>
      </c>
      <c r="W528" s="10">
        <v>0</v>
      </c>
      <c r="X528" s="10" t="s">
        <v>83</v>
      </c>
      <c r="Y528" s="10" t="str">
        <f t="shared" si="62"/>
        <v>Non-structured/Vanilla</v>
      </c>
      <c r="Z528" s="10"/>
      <c r="AA528" s="10" t="str">
        <f>IF('Intragroup liabilities'!Q522="GF2","Grandfathered T2",IF('Intragroup liabilities'!Q522="CET1","CET1","No"))</f>
        <v>No</v>
      </c>
      <c r="AB528" s="10">
        <f>IF('Intragroup liabilities'!R522="",0,'Intragroup liabilities'!R522)</f>
        <v>0</v>
      </c>
      <c r="AC528"/>
    </row>
    <row r="529" spans="3:29" ht="35.25" thickBot="1" x14ac:dyDescent="0.5">
      <c r="C529" s="17">
        <f t="shared" si="57"/>
        <v>999</v>
      </c>
      <c r="D529" s="18">
        <f t="shared" si="63"/>
        <v>522</v>
      </c>
      <c r="E529" s="10" t="str">
        <f>IF(AND(I529="SANTANDER TOTTA, SGPS, SA",'Intragroup liabilities'!F523="P_22"),"r0531 - o/w (part of) subordinated liabilities recognised as own funds",IF(AND(I529="Totta Seguros - Comp. Seg. Vida, SA.",'Intragroup liabilities'!F523="P_22"),"r0350 - Structured notes",IF(AND(AA529&lt;&gt;"No",'Intragroup liabilities'!F523="P_23"),"r0531 - o/w (part of) subordinated liabilities recognised as own funds",IF(AND(AA529="No",'Intragroup liabilities'!F523="P_23"),"r0120 - Secured liabilities - collateralized part (BRRD art. 44/2/b)",IF('Intragroup liabilities'!F523="C_31","r0511 - o/w capital instruments/share capital",IF('Intragroup liabilities'!F523="C_32","r0511 - o/w capital instruments/share capital",IF('Intragroup liabilities'!F523="C_33","r0512 - o/w instruments ranking pari passu with ordinary shares",IF(OR(ISNUMBER(SEARCH("ATLANTES",I529)),ISNUMBER(SEARCH("AZOR",I529)),ISNUMBER(SEARCH("HIPOTOTTA",I529)))=TRUE,"r0120 - Secured liabilities - collateralized part (BRRD art. 44/2/b)",IF(OR('Intragroup liabilities'!F523="P_27.1",'Intragroup liabilities'!F523="P_27.2",'Intragroup liabilities'!F523="P_24"),"r0390 - Non-financial liabilities",IF('Intragroup liabilities'!F523="P_30.1","r0170 - Employee liabilities (BRRD art. 44/2/g/i)",IF('Intragroup liabilities'!F523="P_30.3","r0390 - Non-financial liabilities",IF('Intragroup liabilities'!F523="C_36","r0511 - o/w capital instruments/share capital",IF(AND('Intragroup liabilities'!F523="P_20",IFERROR(VLOOKUP('Intragroup liabilities'!I523,'Auxiliar 210'!$B$18:$B$20,1,FALSE),0)&lt;&gt;0),"r0210 - Liabilities towards other entities of the resolution group (BRRD art. 44/2/h)",IF(AND('Intragroup liabilities'!F523="P_21",IFERROR(VLOOKUP('Intragroup liabilities'!I523,'Auxiliar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29" s="10" t="s">
        <v>153</v>
      </c>
      <c r="G529" s="10" t="str">
        <f t="shared" si="58"/>
        <v>Rank 20 - Ranking in insolvency (master scale)</v>
      </c>
      <c r="H529" s="10" t="s">
        <v>293</v>
      </c>
      <c r="I529" s="10" t="s">
        <v>74</v>
      </c>
      <c r="J529" s="10" t="s">
        <v>170</v>
      </c>
      <c r="K529" s="10" t="s">
        <v>155</v>
      </c>
      <c r="L529" s="10" t="str">
        <f t="shared" si="59"/>
        <v>Sister</v>
      </c>
      <c r="M529" s="10" t="str">
        <f>IF(OR('Intragroup liabilities'!W523="x",'Intragroup liabilities'!W523="E"),"true","false")</f>
        <v>true</v>
      </c>
      <c r="N529" s="10" t="s">
        <v>470</v>
      </c>
      <c r="O529" s="10" t="s">
        <v>471</v>
      </c>
      <c r="P529" s="11">
        <v>62272.84</v>
      </c>
      <c r="Q529" s="11">
        <f>IF('Intragroup liabilities'!E523="",0,'Intragroup liabilities'!E523)</f>
        <v>75.78</v>
      </c>
      <c r="R529" s="10" t="str">
        <f>+IF('Intragroup liabilities'!C523="EURO","Euro",IF('Intragroup liabilities'!C523="LIBRA INGLESA"," US Dollar",""))</f>
        <v>Euro</v>
      </c>
      <c r="S529" s="10" t="str">
        <f>IF(OR('Intragroup liabilities'!F523="P_20",'Intragroup liabilities'!F523="P_21"),'Intragroup liabilities'!M523,CONCATENATE(RIGHT('Intragroup liabilities'!T523,4),"-",LEFT(RIGHT('Intragroup liabilities'!T523,7),2),"-",LEFT('Intragroup liabilities'!T523,2)))</f>
        <v>--</v>
      </c>
      <c r="T529" s="20" t="str">
        <f t="shared" si="60"/>
        <v/>
      </c>
      <c r="U529" s="20" t="str">
        <f>IF(OR('Intragroup liabilities'!F523="P_20",'Intragroup liabilities'!F523="P_21"),'T 03.01'!T529,CONCATENATE(RIGHT('Intragroup liabilities'!U523,4),"-",LEFT(RIGHT('Intragroup liabilities'!U523,7),2),"-",LEFT('Intragroup liabilities'!U523,2)))</f>
        <v>--</v>
      </c>
      <c r="V529" s="10" t="str">
        <f t="shared" si="61"/>
        <v>Secured</v>
      </c>
      <c r="W529" s="10">
        <v>0</v>
      </c>
      <c r="X529" s="10" t="s">
        <v>83</v>
      </c>
      <c r="Y529" s="10" t="str">
        <f t="shared" si="62"/>
        <v>Non-structured/Vanilla</v>
      </c>
      <c r="Z529" s="10"/>
      <c r="AA529" s="10" t="str">
        <f>IF('Intragroup liabilities'!Q523="GF2","Grandfathered T2",IF('Intragroup liabilities'!Q523="CET1","CET1","No"))</f>
        <v>No</v>
      </c>
      <c r="AB529" s="10">
        <f>IF('Intragroup liabilities'!R523="",0,'Intragroup liabilities'!R523)</f>
        <v>0</v>
      </c>
      <c r="AC529"/>
    </row>
    <row r="530" spans="3:29" ht="35.25" thickBot="1" x14ac:dyDescent="0.5">
      <c r="C530" s="17">
        <f t="shared" si="57"/>
        <v>999</v>
      </c>
      <c r="D530" s="18">
        <f t="shared" si="63"/>
        <v>523</v>
      </c>
      <c r="E530" s="10" t="str">
        <f>IF(AND(I530="SANTANDER TOTTA, SGPS, SA",'Intragroup liabilities'!F524="P_22"),"r0531 - o/w (part of) subordinated liabilities recognised as own funds",IF(AND(I530="Totta Seguros - Comp. Seg. Vida, SA.",'Intragroup liabilities'!F524="P_22"),"r0350 - Structured notes",IF(AND(AA530&lt;&gt;"No",'Intragroup liabilities'!F524="P_23"),"r0531 - o/w (part of) subordinated liabilities recognised as own funds",IF(AND(AA530="No",'Intragroup liabilities'!F524="P_23"),"r0120 - Secured liabilities - collateralized part (BRRD art. 44/2/b)",IF('Intragroup liabilities'!F524="C_31","r0511 - o/w capital instruments/share capital",IF('Intragroup liabilities'!F524="C_32","r0511 - o/w capital instruments/share capital",IF('Intragroup liabilities'!F524="C_33","r0512 - o/w instruments ranking pari passu with ordinary shares",IF(OR(ISNUMBER(SEARCH("ATLANTES",I530)),ISNUMBER(SEARCH("AZOR",I530)),ISNUMBER(SEARCH("HIPOTOTTA",I530)))=TRUE,"r0120 - Secured liabilities - collateralized part (BRRD art. 44/2/b)",IF(OR('Intragroup liabilities'!F524="P_27.1",'Intragroup liabilities'!F524="P_27.2",'Intragroup liabilities'!F524="P_24"),"r0390 - Non-financial liabilities",IF('Intragroup liabilities'!F524="P_30.1","r0170 - Employee liabilities (BRRD art. 44/2/g/i)",IF('Intragroup liabilities'!F524="P_30.3","r0390 - Non-financial liabilities",IF('Intragroup liabilities'!F524="C_36","r0511 - o/w capital instruments/share capital",IF(AND('Intragroup liabilities'!F524="P_20",IFERROR(VLOOKUP('Intragroup liabilities'!I524,'Auxiliar 210'!$B$18:$B$20,1,FALSE),0)&lt;&gt;0),"r0210 - Liabilities towards other entities of the resolution group (BRRD art. 44/2/h)",IF(AND('Intragroup liabilities'!F524="P_21",IFERROR(VLOOKUP('Intragroup liabilities'!I524,'Auxiliar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0" s="10" t="s">
        <v>153</v>
      </c>
      <c r="G530" s="10" t="str">
        <f t="shared" si="58"/>
        <v>Rank 20 - Ranking in insolvency (master scale)</v>
      </c>
      <c r="H530" s="10" t="s">
        <v>368</v>
      </c>
      <c r="I530" s="10" t="s">
        <v>30</v>
      </c>
      <c r="J530" s="10" t="s">
        <v>164</v>
      </c>
      <c r="K530" s="10" t="s">
        <v>155</v>
      </c>
      <c r="L530" s="10" t="str">
        <f t="shared" si="59"/>
        <v>Sister</v>
      </c>
      <c r="M530" s="10" t="str">
        <f>IF(OR('Intragroup liabilities'!W524="x",'Intragroup liabilities'!W524="E"),"true","false")</f>
        <v>true</v>
      </c>
      <c r="N530" s="10" t="s">
        <v>470</v>
      </c>
      <c r="O530" s="10" t="s">
        <v>471</v>
      </c>
      <c r="P530" s="11">
        <v>1026534.1</v>
      </c>
      <c r="Q530" s="11">
        <f>IF('Intragroup liabilities'!E524="",0,'Intragroup liabilities'!E524)</f>
        <v>1551.06</v>
      </c>
      <c r="R530" s="10" t="str">
        <f>+IF('Intragroup liabilities'!C524="EURO","Euro",IF('Intragroup liabilities'!C524="LIBRA INGLESA"," US Dollar",""))</f>
        <v>Euro</v>
      </c>
      <c r="S530" s="10" t="str">
        <f>IF(OR('Intragroup liabilities'!F524="P_20",'Intragroup liabilities'!F524="P_21"),'Intragroup liabilities'!M524,CONCATENATE(RIGHT('Intragroup liabilities'!T524,4),"-",LEFT(RIGHT('Intragroup liabilities'!T524,7),2),"-",LEFT('Intragroup liabilities'!T524,2)))</f>
        <v>--</v>
      </c>
      <c r="T530" s="20" t="str">
        <f t="shared" si="60"/>
        <v/>
      </c>
      <c r="U530" s="20" t="str">
        <f>IF(OR('Intragroup liabilities'!F524="P_20",'Intragroup liabilities'!F524="P_21"),'T 03.01'!T530,CONCATENATE(RIGHT('Intragroup liabilities'!U524,4),"-",LEFT(RIGHT('Intragroup liabilities'!U524,7),2),"-",LEFT('Intragroup liabilities'!U524,2)))</f>
        <v>--</v>
      </c>
      <c r="V530" s="10" t="str">
        <f t="shared" si="61"/>
        <v>Secured</v>
      </c>
      <c r="W530" s="10">
        <v>0</v>
      </c>
      <c r="X530" s="10" t="s">
        <v>83</v>
      </c>
      <c r="Y530" s="10" t="str">
        <f t="shared" si="62"/>
        <v>Non-structured/Vanilla</v>
      </c>
      <c r="Z530" s="10"/>
      <c r="AA530" s="10" t="str">
        <f>IF('Intragroup liabilities'!Q524="GF2","Grandfathered T2",IF('Intragroup liabilities'!Q524="CET1","CET1","No"))</f>
        <v>No</v>
      </c>
      <c r="AB530" s="10">
        <f>IF('Intragroup liabilities'!R524="",0,'Intragroup liabilities'!R524)</f>
        <v>0</v>
      </c>
      <c r="AC530"/>
    </row>
    <row r="531" spans="3:29" ht="35.25" thickBot="1" x14ac:dyDescent="0.5">
      <c r="C531" s="17">
        <f t="shared" si="57"/>
        <v>999</v>
      </c>
      <c r="D531" s="18">
        <f t="shared" si="63"/>
        <v>524</v>
      </c>
      <c r="E531" s="10" t="str">
        <f>IF(AND(I531="SANTANDER TOTTA, SGPS, SA",'Intragroup liabilities'!F525="P_22"),"r0531 - o/w (part of) subordinated liabilities recognised as own funds",IF(AND(I531="Totta Seguros - Comp. Seg. Vida, SA.",'Intragroup liabilities'!F525="P_22"),"r0350 - Structured notes",IF(AND(AA531&lt;&gt;"No",'Intragroup liabilities'!F525="P_23"),"r0531 - o/w (part of) subordinated liabilities recognised as own funds",IF(AND(AA531="No",'Intragroup liabilities'!F525="P_23"),"r0120 - Secured liabilities - collateralized part (BRRD art. 44/2/b)",IF('Intragroup liabilities'!F525="C_31","r0511 - o/w capital instruments/share capital",IF('Intragroup liabilities'!F525="C_32","r0511 - o/w capital instruments/share capital",IF('Intragroup liabilities'!F525="C_33","r0512 - o/w instruments ranking pari passu with ordinary shares",IF(OR(ISNUMBER(SEARCH("ATLANTES",I531)),ISNUMBER(SEARCH("AZOR",I531)),ISNUMBER(SEARCH("HIPOTOTTA",I531)))=TRUE,"r0120 - Secured liabilities - collateralized part (BRRD art. 44/2/b)",IF(OR('Intragroup liabilities'!F525="P_27.1",'Intragroup liabilities'!F525="P_27.2",'Intragroup liabilities'!F525="P_24"),"r0390 - Non-financial liabilities",IF('Intragroup liabilities'!F525="P_30.1","r0170 - Employee liabilities (BRRD art. 44/2/g/i)",IF('Intragroup liabilities'!F525="P_30.3","r0390 - Non-financial liabilities",IF('Intragroup liabilities'!F525="C_36","r0511 - o/w capital instruments/share capital",IF(AND('Intragroup liabilities'!F525="P_20",IFERROR(VLOOKUP('Intragroup liabilities'!I525,'Auxiliar 210'!$B$18:$B$20,1,FALSE),0)&lt;&gt;0),"r0210 - Liabilities towards other entities of the resolution group (BRRD art. 44/2/h)",IF(AND('Intragroup liabilities'!F525="P_21",IFERROR(VLOOKUP('Intragroup liabilities'!I525,'Auxiliar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1" s="10" t="s">
        <v>153</v>
      </c>
      <c r="G531" s="10" t="str">
        <f t="shared" si="58"/>
        <v>Rank 20 - Ranking in insolvency (master scale)</v>
      </c>
      <c r="H531" s="10" t="s">
        <v>1582</v>
      </c>
      <c r="I531" s="10" t="s">
        <v>30</v>
      </c>
      <c r="J531" s="10" t="s">
        <v>164</v>
      </c>
      <c r="K531" s="10" t="s">
        <v>155</v>
      </c>
      <c r="L531" s="10" t="str">
        <f t="shared" si="59"/>
        <v>Sister</v>
      </c>
      <c r="M531" s="10" t="str">
        <f>IF(OR('Intragroup liabilities'!W525="x",'Intragroup liabilities'!W525="E"),"true","false")</f>
        <v>true</v>
      </c>
      <c r="N531" s="10" t="s">
        <v>470</v>
      </c>
      <c r="O531" s="10" t="s">
        <v>471</v>
      </c>
      <c r="P531" s="11">
        <v>0</v>
      </c>
      <c r="Q531" s="11">
        <f>IF('Intragroup liabilities'!E525="",0,'Intragroup liabilities'!E525)</f>
        <v>0.2</v>
      </c>
      <c r="R531" s="10" t="str">
        <f>+IF('Intragroup liabilities'!C525="EURO","Euro",IF('Intragroup liabilities'!C525="LIBRA INGLESA"," US Dollar",""))</f>
        <v>Euro</v>
      </c>
      <c r="S531" s="10" t="str">
        <f>IF(OR('Intragroup liabilities'!F525="P_20",'Intragroup liabilities'!F525="P_21"),'Intragroup liabilities'!M525,CONCATENATE(RIGHT('Intragroup liabilities'!T525,4),"-",LEFT(RIGHT('Intragroup liabilities'!T525,7),2),"-",LEFT('Intragroup liabilities'!T525,2)))</f>
        <v>--</v>
      </c>
      <c r="T531" s="20" t="str">
        <f t="shared" si="60"/>
        <v/>
      </c>
      <c r="U531" s="20" t="str">
        <f>IF(OR('Intragroup liabilities'!F525="P_20",'Intragroup liabilities'!F525="P_21"),'T 03.01'!T531,CONCATENATE(RIGHT('Intragroup liabilities'!U525,4),"-",LEFT(RIGHT('Intragroup liabilities'!U525,7),2),"-",LEFT('Intragroup liabilities'!U525,2)))</f>
        <v>--</v>
      </c>
      <c r="V531" s="10" t="str">
        <f t="shared" si="61"/>
        <v>Secured</v>
      </c>
      <c r="W531" s="10">
        <v>0</v>
      </c>
      <c r="X531" s="10" t="s">
        <v>83</v>
      </c>
      <c r="Y531" s="10" t="str">
        <f t="shared" si="62"/>
        <v>Non-structured/Vanilla</v>
      </c>
      <c r="Z531" s="10"/>
      <c r="AA531" s="10" t="str">
        <f>IF('Intragroup liabilities'!Q525="GF2","Grandfathered T2",IF('Intragroup liabilities'!Q525="CET1","CET1","No"))</f>
        <v>No</v>
      </c>
      <c r="AB531" s="10">
        <f>IF('Intragroup liabilities'!R525="",0,'Intragroup liabilities'!R525)</f>
        <v>0</v>
      </c>
      <c r="AC531"/>
    </row>
    <row r="532" spans="3:29" ht="35.25" thickBot="1" x14ac:dyDescent="0.5">
      <c r="C532" s="17">
        <f t="shared" si="57"/>
        <v>999</v>
      </c>
      <c r="D532" s="18">
        <f t="shared" si="63"/>
        <v>525</v>
      </c>
      <c r="E532" s="10" t="str">
        <f>IF(AND(I532="SANTANDER TOTTA, SGPS, SA",'Intragroup liabilities'!F526="P_22"),"r0531 - o/w (part of) subordinated liabilities recognised as own funds",IF(AND(I532="Totta Seguros - Comp. Seg. Vida, SA.",'Intragroup liabilities'!F526="P_22"),"r0350 - Structured notes",IF(AND(AA532&lt;&gt;"No",'Intragroup liabilities'!F526="P_23"),"r0531 - o/w (part of) subordinated liabilities recognised as own funds",IF(AND(AA532="No",'Intragroup liabilities'!F526="P_23"),"r0120 - Secured liabilities - collateralized part (BRRD art. 44/2/b)",IF('Intragroup liabilities'!F526="C_31","r0511 - o/w capital instruments/share capital",IF('Intragroup liabilities'!F526="C_32","r0511 - o/w capital instruments/share capital",IF('Intragroup liabilities'!F526="C_33","r0512 - o/w instruments ranking pari passu with ordinary shares",IF(OR(ISNUMBER(SEARCH("ATLANTES",I532)),ISNUMBER(SEARCH("AZOR",I532)),ISNUMBER(SEARCH("HIPOTOTTA",I532)))=TRUE,"r0120 - Secured liabilities - collateralized part (BRRD art. 44/2/b)",IF(OR('Intragroup liabilities'!F526="P_27.1",'Intragroup liabilities'!F526="P_27.2",'Intragroup liabilities'!F526="P_24"),"r0390 - Non-financial liabilities",IF('Intragroup liabilities'!F526="P_30.1","r0170 - Employee liabilities (BRRD art. 44/2/g/i)",IF('Intragroup liabilities'!F526="P_30.3","r0390 - Non-financial liabilities",IF('Intragroup liabilities'!F526="C_36","r0511 - o/w capital instruments/share capital",IF(AND('Intragroup liabilities'!F526="P_20",IFERROR(VLOOKUP('Intragroup liabilities'!I526,'Auxiliar 210'!$B$18:$B$20,1,FALSE),0)&lt;&gt;0),"r0210 - Liabilities towards other entities of the resolution group (BRRD art. 44/2/h)",IF(AND('Intragroup liabilities'!F526="P_21",IFERROR(VLOOKUP('Intragroup liabilities'!I526,'Auxiliar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2" s="10" t="s">
        <v>153</v>
      </c>
      <c r="G532" s="10" t="str">
        <f t="shared" si="58"/>
        <v>Rank 20 - Ranking in insolvency (master scale)</v>
      </c>
      <c r="H532" s="10" t="s">
        <v>371</v>
      </c>
      <c r="I532" s="10" t="s">
        <v>30</v>
      </c>
      <c r="J532" s="10" t="s">
        <v>164</v>
      </c>
      <c r="K532" s="10" t="s">
        <v>155</v>
      </c>
      <c r="L532" s="10" t="str">
        <f t="shared" si="59"/>
        <v>Sister</v>
      </c>
      <c r="M532" s="10" t="str">
        <f>IF(OR('Intragroup liabilities'!W526="x",'Intragroup liabilities'!W526="E"),"true","false")</f>
        <v>true</v>
      </c>
      <c r="N532" s="10" t="s">
        <v>470</v>
      </c>
      <c r="O532" s="10" t="s">
        <v>471</v>
      </c>
      <c r="P532" s="11">
        <v>734796.91</v>
      </c>
      <c r="Q532" s="11">
        <f>IF('Intragroup liabilities'!E526="",0,'Intragroup liabilities'!E526)</f>
        <v>1179.99</v>
      </c>
      <c r="R532" s="10" t="str">
        <f>+IF('Intragroup liabilities'!C526="EURO","Euro",IF('Intragroup liabilities'!C526="LIBRA INGLESA"," US Dollar",""))</f>
        <v>Euro</v>
      </c>
      <c r="S532" s="10" t="str">
        <f>IF(OR('Intragroup liabilities'!F526="P_20",'Intragroup liabilities'!F526="P_21"),'Intragroup liabilities'!M526,CONCATENATE(RIGHT('Intragroup liabilities'!T526,4),"-",LEFT(RIGHT('Intragroup liabilities'!T526,7),2),"-",LEFT('Intragroup liabilities'!T526,2)))</f>
        <v>--</v>
      </c>
      <c r="T532" s="20" t="str">
        <f t="shared" si="60"/>
        <v/>
      </c>
      <c r="U532" s="20" t="str">
        <f>IF(OR('Intragroup liabilities'!F526="P_20",'Intragroup liabilities'!F526="P_21"),'T 03.01'!T532,CONCATENATE(RIGHT('Intragroup liabilities'!U526,4),"-",LEFT(RIGHT('Intragroup liabilities'!U526,7),2),"-",LEFT('Intragroup liabilities'!U526,2)))</f>
        <v>--</v>
      </c>
      <c r="V532" s="10" t="str">
        <f t="shared" si="61"/>
        <v>Secured</v>
      </c>
      <c r="W532" s="10">
        <v>0</v>
      </c>
      <c r="X532" s="10" t="s">
        <v>83</v>
      </c>
      <c r="Y532" s="10" t="str">
        <f t="shared" si="62"/>
        <v>Non-structured/Vanilla</v>
      </c>
      <c r="Z532" s="10"/>
      <c r="AA532" s="10" t="str">
        <f>IF('Intragroup liabilities'!Q526="GF2","Grandfathered T2",IF('Intragroup liabilities'!Q526="CET1","CET1","No"))</f>
        <v>No</v>
      </c>
      <c r="AB532" s="10">
        <f>IF('Intragroup liabilities'!R526="",0,'Intragroup liabilities'!R526)</f>
        <v>0</v>
      </c>
      <c r="AC532"/>
    </row>
    <row r="533" spans="3:29" ht="35.25" thickBot="1" x14ac:dyDescent="0.5">
      <c r="C533" s="17">
        <f t="shared" si="57"/>
        <v>999</v>
      </c>
      <c r="D533" s="18">
        <f t="shared" si="63"/>
        <v>526</v>
      </c>
      <c r="E533" s="10" t="str">
        <f>IF(AND(I533="SANTANDER TOTTA, SGPS, SA",'Intragroup liabilities'!F527="P_22"),"r0531 - o/w (part of) subordinated liabilities recognised as own funds",IF(AND(I533="Totta Seguros - Comp. Seg. Vida, SA.",'Intragroup liabilities'!F527="P_22"),"r0350 - Structured notes",IF(AND(AA533&lt;&gt;"No",'Intragroup liabilities'!F527="P_23"),"r0531 - o/w (part of) subordinated liabilities recognised as own funds",IF(AND(AA533="No",'Intragroup liabilities'!F527="P_23"),"r0120 - Secured liabilities - collateralized part (BRRD art. 44/2/b)",IF('Intragroup liabilities'!F527="C_31","r0511 - o/w capital instruments/share capital",IF('Intragroup liabilities'!F527="C_32","r0511 - o/w capital instruments/share capital",IF('Intragroup liabilities'!F527="C_33","r0512 - o/w instruments ranking pari passu with ordinary shares",IF(OR(ISNUMBER(SEARCH("ATLANTES",I533)),ISNUMBER(SEARCH("AZOR",I533)),ISNUMBER(SEARCH("HIPOTOTTA",I533)))=TRUE,"r0120 - Secured liabilities - collateralized part (BRRD art. 44/2/b)",IF(OR('Intragroup liabilities'!F527="P_27.1",'Intragroup liabilities'!F527="P_27.2",'Intragroup liabilities'!F527="P_24"),"r0390 - Non-financial liabilities",IF('Intragroup liabilities'!F527="P_30.1","r0170 - Employee liabilities (BRRD art. 44/2/g/i)",IF('Intragroup liabilities'!F527="P_30.3","r0390 - Non-financial liabilities",IF('Intragroup liabilities'!F527="C_36","r0511 - o/w capital instruments/share capital",IF(AND('Intragroup liabilities'!F527="P_20",IFERROR(VLOOKUP('Intragroup liabilities'!I527,'Auxiliar 210'!$B$18:$B$20,1,FALSE),0)&lt;&gt;0),"r0210 - Liabilities towards other entities of the resolution group (BRRD art. 44/2/h)",IF(AND('Intragroup liabilities'!F527="P_21",IFERROR(VLOOKUP('Intragroup liabilities'!I527,'Auxiliar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3" s="10" t="s">
        <v>153</v>
      </c>
      <c r="G533" s="10" t="str">
        <f t="shared" si="58"/>
        <v>Rank 20 - Ranking in insolvency (master scale)</v>
      </c>
      <c r="H533" s="10" t="s">
        <v>369</v>
      </c>
      <c r="I533" s="10" t="s">
        <v>30</v>
      </c>
      <c r="J533" s="10" t="s">
        <v>164</v>
      </c>
      <c r="K533" s="10" t="s">
        <v>155</v>
      </c>
      <c r="L533" s="10" t="str">
        <f t="shared" si="59"/>
        <v>Sister</v>
      </c>
      <c r="M533" s="10" t="str">
        <f>IF(OR('Intragroup liabilities'!W527="x",'Intragroup liabilities'!W527="E"),"true","false")</f>
        <v>true</v>
      </c>
      <c r="N533" s="10" t="s">
        <v>470</v>
      </c>
      <c r="O533" s="10" t="s">
        <v>471</v>
      </c>
      <c r="P533" s="11">
        <v>2241583.54</v>
      </c>
      <c r="Q533" s="11">
        <f>IF('Intragroup liabilities'!E527="",0,'Intragroup liabilities'!E527)</f>
        <v>3739.15</v>
      </c>
      <c r="R533" s="10" t="str">
        <f>+IF('Intragroup liabilities'!C527="EURO","Euro",IF('Intragroup liabilities'!C527="LIBRA INGLESA"," US Dollar",""))</f>
        <v>Euro</v>
      </c>
      <c r="S533" s="10" t="str">
        <f>IF(OR('Intragroup liabilities'!F527="P_20",'Intragroup liabilities'!F527="P_21"),'Intragroup liabilities'!M527,CONCATENATE(RIGHT('Intragroup liabilities'!T527,4),"-",LEFT(RIGHT('Intragroup liabilities'!T527,7),2),"-",LEFT('Intragroup liabilities'!T527,2)))</f>
        <v>--</v>
      </c>
      <c r="T533" s="20" t="str">
        <f t="shared" si="60"/>
        <v/>
      </c>
      <c r="U533" s="20" t="str">
        <f>IF(OR('Intragroup liabilities'!F527="P_20",'Intragroup liabilities'!F527="P_21"),'T 03.01'!T533,CONCATENATE(RIGHT('Intragroup liabilities'!U527,4),"-",LEFT(RIGHT('Intragroup liabilities'!U527,7),2),"-",LEFT('Intragroup liabilities'!U527,2)))</f>
        <v>--</v>
      </c>
      <c r="V533" s="10" t="str">
        <f t="shared" si="61"/>
        <v>Secured</v>
      </c>
      <c r="W533" s="10">
        <v>0</v>
      </c>
      <c r="X533" s="10" t="s">
        <v>83</v>
      </c>
      <c r="Y533" s="10" t="str">
        <f t="shared" si="62"/>
        <v>Non-structured/Vanilla</v>
      </c>
      <c r="Z533" s="10"/>
      <c r="AA533" s="10" t="str">
        <f>IF('Intragroup liabilities'!Q527="GF2","Grandfathered T2",IF('Intragroup liabilities'!Q527="CET1","CET1","No"))</f>
        <v>No</v>
      </c>
      <c r="AB533" s="10">
        <f>IF('Intragroup liabilities'!R527="",0,'Intragroup liabilities'!R527)</f>
        <v>0</v>
      </c>
      <c r="AC533"/>
    </row>
    <row r="534" spans="3:29" ht="35.25" thickBot="1" x14ac:dyDescent="0.5">
      <c r="C534" s="17">
        <f t="shared" si="57"/>
        <v>999</v>
      </c>
      <c r="D534" s="18">
        <f t="shared" si="63"/>
        <v>527</v>
      </c>
      <c r="E534" s="10" t="str">
        <f>IF(AND(I534="SANTANDER TOTTA, SGPS, SA",'Intragroup liabilities'!F528="P_22"),"r0531 - o/w (part of) subordinated liabilities recognised as own funds",IF(AND(I534="Totta Seguros - Comp. Seg. Vida, SA.",'Intragroup liabilities'!F528="P_22"),"r0350 - Structured notes",IF(AND(AA534&lt;&gt;"No",'Intragroup liabilities'!F528="P_23"),"r0531 - o/w (part of) subordinated liabilities recognised as own funds",IF(AND(AA534="No",'Intragroup liabilities'!F528="P_23"),"r0120 - Secured liabilities - collateralized part (BRRD art. 44/2/b)",IF('Intragroup liabilities'!F528="C_31","r0511 - o/w capital instruments/share capital",IF('Intragroup liabilities'!F528="C_32","r0511 - o/w capital instruments/share capital",IF('Intragroup liabilities'!F528="C_33","r0512 - o/w instruments ranking pari passu with ordinary shares",IF(OR(ISNUMBER(SEARCH("ATLANTES",I534)),ISNUMBER(SEARCH("AZOR",I534)),ISNUMBER(SEARCH("HIPOTOTTA",I534)))=TRUE,"r0120 - Secured liabilities - collateralized part (BRRD art. 44/2/b)",IF(OR('Intragroup liabilities'!F528="P_27.1",'Intragroup liabilities'!F528="P_27.2",'Intragroup liabilities'!F528="P_24"),"r0390 - Non-financial liabilities",IF('Intragroup liabilities'!F528="P_30.1","r0170 - Employee liabilities (BRRD art. 44/2/g/i)",IF('Intragroup liabilities'!F528="P_30.3","r0390 - Non-financial liabilities",IF('Intragroup liabilities'!F528="C_36","r0511 - o/w capital instruments/share capital",IF(AND('Intragroup liabilities'!F528="P_20",IFERROR(VLOOKUP('Intragroup liabilities'!I528,'Auxiliar 210'!$B$18:$B$20,1,FALSE),0)&lt;&gt;0),"r0210 - Liabilities towards other entities of the resolution group (BRRD art. 44/2/h)",IF(AND('Intragroup liabilities'!F528="P_21",IFERROR(VLOOKUP('Intragroup liabilities'!I528,'Auxiliar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4" s="10" t="s">
        <v>153</v>
      </c>
      <c r="G534" s="10" t="str">
        <f t="shared" si="58"/>
        <v>Rank 20 - Ranking in insolvency (master scale)</v>
      </c>
      <c r="H534" s="10" t="s">
        <v>1583</v>
      </c>
      <c r="I534" s="10" t="s">
        <v>30</v>
      </c>
      <c r="J534" s="10" t="s">
        <v>164</v>
      </c>
      <c r="K534" s="10" t="s">
        <v>155</v>
      </c>
      <c r="L534" s="10" t="str">
        <f t="shared" si="59"/>
        <v>Sister</v>
      </c>
      <c r="M534" s="10" t="str">
        <f>IF(OR('Intragroup liabilities'!W528="x",'Intragroup liabilities'!W528="E"),"true","false")</f>
        <v>true</v>
      </c>
      <c r="N534" s="10" t="s">
        <v>470</v>
      </c>
      <c r="O534" s="10" t="s">
        <v>471</v>
      </c>
      <c r="P534" s="11">
        <v>0</v>
      </c>
      <c r="Q534" s="11">
        <f>IF('Intragroup liabilities'!E528="",0,'Intragroup liabilities'!E528)</f>
        <v>7.78</v>
      </c>
      <c r="R534" s="10" t="str">
        <f>+IF('Intragroup liabilities'!C528="EURO","Euro",IF('Intragroup liabilities'!C528="LIBRA INGLESA"," US Dollar",""))</f>
        <v>Euro</v>
      </c>
      <c r="S534" s="10" t="str">
        <f>IF(OR('Intragroup liabilities'!F528="P_20",'Intragroup liabilities'!F528="P_21"),'Intragroup liabilities'!M528,CONCATENATE(RIGHT('Intragroup liabilities'!T528,4),"-",LEFT(RIGHT('Intragroup liabilities'!T528,7),2),"-",LEFT('Intragroup liabilities'!T528,2)))</f>
        <v>--</v>
      </c>
      <c r="T534" s="20" t="str">
        <f t="shared" si="60"/>
        <v/>
      </c>
      <c r="U534" s="20" t="str">
        <f>IF(OR('Intragroup liabilities'!F528="P_20",'Intragroup liabilities'!F528="P_21"),'T 03.01'!T534,CONCATENATE(RIGHT('Intragroup liabilities'!U528,4),"-",LEFT(RIGHT('Intragroup liabilities'!U528,7),2),"-",LEFT('Intragroup liabilities'!U528,2)))</f>
        <v>--</v>
      </c>
      <c r="V534" s="10" t="str">
        <f t="shared" si="61"/>
        <v>Secured</v>
      </c>
      <c r="W534" s="10">
        <v>0</v>
      </c>
      <c r="X534" s="10" t="s">
        <v>83</v>
      </c>
      <c r="Y534" s="10" t="str">
        <f t="shared" si="62"/>
        <v>Non-structured/Vanilla</v>
      </c>
      <c r="Z534" s="10"/>
      <c r="AA534" s="10" t="str">
        <f>IF('Intragroup liabilities'!Q528="GF2","Grandfathered T2",IF('Intragroup liabilities'!Q528="CET1","CET1","No"))</f>
        <v>No</v>
      </c>
      <c r="AB534" s="10">
        <f>IF('Intragroup liabilities'!R528="",0,'Intragroup liabilities'!R528)</f>
        <v>0</v>
      </c>
      <c r="AC534"/>
    </row>
    <row r="535" spans="3:29" ht="35.25" thickBot="1" x14ac:dyDescent="0.5">
      <c r="C535" s="17">
        <f t="shared" si="57"/>
        <v>999</v>
      </c>
      <c r="D535" s="18">
        <f t="shared" si="63"/>
        <v>528</v>
      </c>
      <c r="E535" s="10" t="str">
        <f>IF(AND(I535="SANTANDER TOTTA, SGPS, SA",'Intragroup liabilities'!F529="P_22"),"r0531 - o/w (part of) subordinated liabilities recognised as own funds",IF(AND(I535="Totta Seguros - Comp. Seg. Vida, SA.",'Intragroup liabilities'!F529="P_22"),"r0350 - Structured notes",IF(AND(AA535&lt;&gt;"No",'Intragroup liabilities'!F529="P_23"),"r0531 - o/w (part of) subordinated liabilities recognised as own funds",IF(AND(AA535="No",'Intragroup liabilities'!F529="P_23"),"r0120 - Secured liabilities - collateralized part (BRRD art. 44/2/b)",IF('Intragroup liabilities'!F529="C_31","r0511 - o/w capital instruments/share capital",IF('Intragroup liabilities'!F529="C_32","r0511 - o/w capital instruments/share capital",IF('Intragroup liabilities'!F529="C_33","r0512 - o/w instruments ranking pari passu with ordinary shares",IF(OR(ISNUMBER(SEARCH("ATLANTES",I535)),ISNUMBER(SEARCH("AZOR",I535)),ISNUMBER(SEARCH("HIPOTOTTA",I535)))=TRUE,"r0120 - Secured liabilities - collateralized part (BRRD art. 44/2/b)",IF(OR('Intragroup liabilities'!F529="P_27.1",'Intragroup liabilities'!F529="P_27.2",'Intragroup liabilities'!F529="P_24"),"r0390 - Non-financial liabilities",IF('Intragroup liabilities'!F529="P_30.1","r0170 - Employee liabilities (BRRD art. 44/2/g/i)",IF('Intragroup liabilities'!F529="P_30.3","r0390 - Non-financial liabilities",IF('Intragroup liabilities'!F529="C_36","r0511 - o/w capital instruments/share capital",IF(AND('Intragroup liabilities'!F529="P_20",IFERROR(VLOOKUP('Intragroup liabilities'!I529,'Auxiliar 210'!$B$18:$B$20,1,FALSE),0)&lt;&gt;0),"r0210 - Liabilities towards other entities of the resolution group (BRRD art. 44/2/h)",IF(AND('Intragroup liabilities'!F529="P_21",IFERROR(VLOOKUP('Intragroup liabilities'!I529,'Auxiliar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5" s="10" t="s">
        <v>153</v>
      </c>
      <c r="G535" s="10" t="str">
        <f t="shared" si="58"/>
        <v>Rank 20 - Ranking in insolvency (master scale)</v>
      </c>
      <c r="H535" s="10" t="s">
        <v>240</v>
      </c>
      <c r="I535" s="10" t="s">
        <v>73</v>
      </c>
      <c r="J535" s="10" t="s">
        <v>167</v>
      </c>
      <c r="K535" s="10" t="s">
        <v>155</v>
      </c>
      <c r="L535" s="10" t="str">
        <f t="shared" si="59"/>
        <v>Sister</v>
      </c>
      <c r="M535" s="10" t="str">
        <f>IF(OR('Intragroup liabilities'!W529="x",'Intragroup liabilities'!W529="E"),"true","false")</f>
        <v>true</v>
      </c>
      <c r="N535" s="10" t="s">
        <v>470</v>
      </c>
      <c r="O535" s="10" t="s">
        <v>471</v>
      </c>
      <c r="P535" s="11">
        <v>49712.41</v>
      </c>
      <c r="Q535" s="11">
        <f>IF('Intragroup liabilities'!E529="",0,'Intragroup liabilities'!E529)</f>
        <v>21.24</v>
      </c>
      <c r="R535" s="10" t="str">
        <f>+IF('Intragroup liabilities'!C529="EURO","Euro",IF('Intragroup liabilities'!C529="LIBRA INGLESA"," US Dollar",""))</f>
        <v>Euro</v>
      </c>
      <c r="S535" s="10" t="str">
        <f>IF(OR('Intragroup liabilities'!F529="P_20",'Intragroup liabilities'!F529="P_21"),'Intragroup liabilities'!M529,CONCATENATE(RIGHT('Intragroup liabilities'!T529,4),"-",LEFT(RIGHT('Intragroup liabilities'!T529,7),2),"-",LEFT('Intragroup liabilities'!T529,2)))</f>
        <v>--</v>
      </c>
      <c r="T535" s="20" t="str">
        <f t="shared" si="60"/>
        <v/>
      </c>
      <c r="U535" s="20" t="str">
        <f>IF(OR('Intragroup liabilities'!F529="P_20",'Intragroup liabilities'!F529="P_21"),'T 03.01'!T535,CONCATENATE(RIGHT('Intragroup liabilities'!U529,4),"-",LEFT(RIGHT('Intragroup liabilities'!U529,7),2),"-",LEFT('Intragroup liabilities'!U529,2)))</f>
        <v>--</v>
      </c>
      <c r="V535" s="10" t="str">
        <f t="shared" si="61"/>
        <v>Secured</v>
      </c>
      <c r="W535" s="10">
        <v>0</v>
      </c>
      <c r="X535" s="10" t="s">
        <v>83</v>
      </c>
      <c r="Y535" s="10" t="str">
        <f t="shared" si="62"/>
        <v>Non-structured/Vanilla</v>
      </c>
      <c r="Z535" s="10"/>
      <c r="AA535" s="10" t="str">
        <f>IF('Intragroup liabilities'!Q529="GF2","Grandfathered T2",IF('Intragroup liabilities'!Q529="CET1","CET1","No"))</f>
        <v>No</v>
      </c>
      <c r="AB535" s="10">
        <f>IF('Intragroup liabilities'!R529="",0,'Intragroup liabilities'!R529)</f>
        <v>0</v>
      </c>
      <c r="AC535"/>
    </row>
    <row r="536" spans="3:29" ht="35.25" thickBot="1" x14ac:dyDescent="0.5">
      <c r="C536" s="17">
        <f t="shared" si="57"/>
        <v>999</v>
      </c>
      <c r="D536" s="18">
        <f t="shared" si="63"/>
        <v>529</v>
      </c>
      <c r="E536" s="10" t="str">
        <f>IF(AND(I536="SANTANDER TOTTA, SGPS, SA",'Intragroup liabilities'!F530="P_22"),"r0531 - o/w (part of) subordinated liabilities recognised as own funds",IF(AND(I536="Totta Seguros - Comp. Seg. Vida, SA.",'Intragroup liabilities'!F530="P_22"),"r0350 - Structured notes",IF(AND(AA536&lt;&gt;"No",'Intragroup liabilities'!F530="P_23"),"r0531 - o/w (part of) subordinated liabilities recognised as own funds",IF(AND(AA536="No",'Intragroup liabilities'!F530="P_23"),"r0120 - Secured liabilities - collateralized part (BRRD art. 44/2/b)",IF('Intragroup liabilities'!F530="C_31","r0511 - o/w capital instruments/share capital",IF('Intragroup liabilities'!F530="C_32","r0511 - o/w capital instruments/share capital",IF('Intragroup liabilities'!F530="C_33","r0512 - o/w instruments ranking pari passu with ordinary shares",IF(OR(ISNUMBER(SEARCH("ATLANTES",I536)),ISNUMBER(SEARCH("AZOR",I536)),ISNUMBER(SEARCH("HIPOTOTTA",I536)))=TRUE,"r0120 - Secured liabilities - collateralized part (BRRD art. 44/2/b)",IF(OR('Intragroup liabilities'!F530="P_27.1",'Intragroup liabilities'!F530="P_27.2",'Intragroup liabilities'!F530="P_24"),"r0390 - Non-financial liabilities",IF('Intragroup liabilities'!F530="P_30.1","r0170 - Employee liabilities (BRRD art. 44/2/g/i)",IF('Intragroup liabilities'!F530="P_30.3","r0390 - Non-financial liabilities",IF('Intragroup liabilities'!F530="C_36","r0511 - o/w capital instruments/share capital",IF(AND('Intragroup liabilities'!F530="P_20",IFERROR(VLOOKUP('Intragroup liabilities'!I530,'Auxiliar 210'!$B$18:$B$20,1,FALSE),0)&lt;&gt;0),"r0210 - Liabilities towards other entities of the resolution group (BRRD art. 44/2/h)",IF(AND('Intragroup liabilities'!F530="P_21",IFERROR(VLOOKUP('Intragroup liabilities'!I530,'Auxiliar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6" s="10" t="s">
        <v>153</v>
      </c>
      <c r="G536" s="10" t="str">
        <f t="shared" si="58"/>
        <v>Rank 20 - Ranking in insolvency (master scale)</v>
      </c>
      <c r="H536" s="10" t="s">
        <v>1584</v>
      </c>
      <c r="I536" s="10" t="s">
        <v>30</v>
      </c>
      <c r="J536" s="10" t="s">
        <v>164</v>
      </c>
      <c r="K536" s="10" t="s">
        <v>155</v>
      </c>
      <c r="L536" s="10" t="str">
        <f t="shared" si="59"/>
        <v>Sister</v>
      </c>
      <c r="M536" s="10" t="str">
        <f>IF(OR('Intragroup liabilities'!W530="x",'Intragroup liabilities'!W530="E"),"true","false")</f>
        <v>true</v>
      </c>
      <c r="N536" s="10" t="s">
        <v>470</v>
      </c>
      <c r="O536" s="10" t="s">
        <v>471</v>
      </c>
      <c r="P536" s="11">
        <v>0</v>
      </c>
      <c r="Q536" s="11">
        <f>IF('Intragroup liabilities'!E530="",0,'Intragroup liabilities'!E530)</f>
        <v>68.13</v>
      </c>
      <c r="R536" s="10" t="str">
        <f>+IF('Intragroup liabilities'!C530="EURO","Euro",IF('Intragroup liabilities'!C530="LIBRA INGLESA"," US Dollar",""))</f>
        <v>Euro</v>
      </c>
      <c r="S536" s="10" t="str">
        <f>IF(OR('Intragroup liabilities'!F530="P_20",'Intragroup liabilities'!F530="P_21"),'Intragroup liabilities'!M530,CONCATENATE(RIGHT('Intragroup liabilities'!T530,4),"-",LEFT(RIGHT('Intragroup liabilities'!T530,7),2),"-",LEFT('Intragroup liabilities'!T530,2)))</f>
        <v>--</v>
      </c>
      <c r="T536" s="20" t="str">
        <f t="shared" si="60"/>
        <v/>
      </c>
      <c r="U536" s="20" t="str">
        <f>IF(OR('Intragroup liabilities'!F530="P_20",'Intragroup liabilities'!F530="P_21"),'T 03.01'!T536,CONCATENATE(RIGHT('Intragroup liabilities'!U530,4),"-",LEFT(RIGHT('Intragroup liabilities'!U530,7),2),"-",LEFT('Intragroup liabilities'!U530,2)))</f>
        <v>--</v>
      </c>
      <c r="V536" s="10" t="str">
        <f t="shared" si="61"/>
        <v>Secured</v>
      </c>
      <c r="W536" s="10">
        <v>0</v>
      </c>
      <c r="X536" s="10" t="s">
        <v>83</v>
      </c>
      <c r="Y536" s="10" t="str">
        <f t="shared" si="62"/>
        <v>Non-structured/Vanilla</v>
      </c>
      <c r="Z536" s="10"/>
      <c r="AA536" s="10" t="str">
        <f>IF('Intragroup liabilities'!Q530="GF2","Grandfathered T2",IF('Intragroup liabilities'!Q530="CET1","CET1","No"))</f>
        <v>No</v>
      </c>
      <c r="AB536" s="10">
        <f>IF('Intragroup liabilities'!R530="",0,'Intragroup liabilities'!R530)</f>
        <v>0</v>
      </c>
      <c r="AC536"/>
    </row>
    <row r="537" spans="3:29" ht="35.25" thickBot="1" x14ac:dyDescent="0.5">
      <c r="C537" s="17">
        <f t="shared" si="57"/>
        <v>999</v>
      </c>
      <c r="D537" s="18">
        <f t="shared" si="63"/>
        <v>530</v>
      </c>
      <c r="E537" s="10" t="str">
        <f>IF(AND(I537="SANTANDER TOTTA, SGPS, SA",'Intragroup liabilities'!F531="P_22"),"r0531 - o/w (part of) subordinated liabilities recognised as own funds",IF(AND(I537="Totta Seguros - Comp. Seg. Vida, SA.",'Intragroup liabilities'!F531="P_22"),"r0350 - Structured notes",IF(AND(AA537&lt;&gt;"No",'Intragroup liabilities'!F531="P_23"),"r0531 - o/w (part of) subordinated liabilities recognised as own funds",IF(AND(AA537="No",'Intragroup liabilities'!F531="P_23"),"r0120 - Secured liabilities - collateralized part (BRRD art. 44/2/b)",IF('Intragroup liabilities'!F531="C_31","r0511 - o/w capital instruments/share capital",IF('Intragroup liabilities'!F531="C_32","r0511 - o/w capital instruments/share capital",IF('Intragroup liabilities'!F531="C_33","r0512 - o/w instruments ranking pari passu with ordinary shares",IF(OR(ISNUMBER(SEARCH("ATLANTES",I537)),ISNUMBER(SEARCH("AZOR",I537)),ISNUMBER(SEARCH("HIPOTOTTA",I537)))=TRUE,"r0120 - Secured liabilities - collateralized part (BRRD art. 44/2/b)",IF(OR('Intragroup liabilities'!F531="P_27.1",'Intragroup liabilities'!F531="P_27.2",'Intragroup liabilities'!F531="P_24"),"r0390 - Non-financial liabilities",IF('Intragroup liabilities'!F531="P_30.1","r0170 - Employee liabilities (BRRD art. 44/2/g/i)",IF('Intragroup liabilities'!F531="P_30.3","r0390 - Non-financial liabilities",IF('Intragroup liabilities'!F531="C_36","r0511 - o/w capital instruments/share capital",IF(AND('Intragroup liabilities'!F531="P_20",IFERROR(VLOOKUP('Intragroup liabilities'!I531,'Auxiliar 210'!$B$18:$B$20,1,FALSE),0)&lt;&gt;0),"r0210 - Liabilities towards other entities of the resolution group (BRRD art. 44/2/h)",IF(AND('Intragroup liabilities'!F531="P_21",IFERROR(VLOOKUP('Intragroup liabilities'!I531,'Auxiliar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7" s="10" t="s">
        <v>153</v>
      </c>
      <c r="G537" s="10" t="str">
        <f t="shared" si="58"/>
        <v>Rank 20 - Ranking in insolvency (master scale)</v>
      </c>
      <c r="H537" s="10" t="s">
        <v>240</v>
      </c>
      <c r="I537" s="10" t="s">
        <v>74</v>
      </c>
      <c r="J537" s="10" t="s">
        <v>170</v>
      </c>
      <c r="K537" s="10" t="s">
        <v>155</v>
      </c>
      <c r="L537" s="10" t="str">
        <f t="shared" si="59"/>
        <v>Sister</v>
      </c>
      <c r="M537" s="10" t="str">
        <f>IF(OR('Intragroup liabilities'!W531="x",'Intragroup liabilities'!W531="E"),"true","false")</f>
        <v>true</v>
      </c>
      <c r="N537" s="10" t="s">
        <v>470</v>
      </c>
      <c r="O537" s="10" t="s">
        <v>471</v>
      </c>
      <c r="P537" s="11">
        <v>14474.75</v>
      </c>
      <c r="Q537" s="11">
        <f>IF('Intragroup liabilities'!E531="",0,'Intragroup liabilities'!E531)</f>
        <v>11.92</v>
      </c>
      <c r="R537" s="10" t="str">
        <f>+IF('Intragroup liabilities'!C531="EURO","Euro",IF('Intragroup liabilities'!C531="LIBRA INGLESA"," US Dollar",""))</f>
        <v>Euro</v>
      </c>
      <c r="S537" s="10" t="str">
        <f>IF(OR('Intragroup liabilities'!F531="P_20",'Intragroup liabilities'!F531="P_21"),'Intragroup liabilities'!M531,CONCATENATE(RIGHT('Intragroup liabilities'!T531,4),"-",LEFT(RIGHT('Intragroup liabilities'!T531,7),2),"-",LEFT('Intragroup liabilities'!T531,2)))</f>
        <v>--</v>
      </c>
      <c r="T537" s="20" t="str">
        <f t="shared" si="60"/>
        <v/>
      </c>
      <c r="U537" s="20" t="str">
        <f>IF(OR('Intragroup liabilities'!F531="P_20",'Intragroup liabilities'!F531="P_21"),'T 03.01'!T537,CONCATENATE(RIGHT('Intragroup liabilities'!U531,4),"-",LEFT(RIGHT('Intragroup liabilities'!U531,7),2),"-",LEFT('Intragroup liabilities'!U531,2)))</f>
        <v>--</v>
      </c>
      <c r="V537" s="10" t="str">
        <f t="shared" si="61"/>
        <v>Secured</v>
      </c>
      <c r="W537" s="10">
        <v>0</v>
      </c>
      <c r="X537" s="10" t="s">
        <v>83</v>
      </c>
      <c r="Y537" s="10" t="str">
        <f t="shared" si="62"/>
        <v>Non-structured/Vanilla</v>
      </c>
      <c r="Z537" s="10"/>
      <c r="AA537" s="10" t="str">
        <f>IF('Intragroup liabilities'!Q531="GF2","Grandfathered T2",IF('Intragroup liabilities'!Q531="CET1","CET1","No"))</f>
        <v>No</v>
      </c>
      <c r="AB537" s="10">
        <f>IF('Intragroup liabilities'!R531="",0,'Intragroup liabilities'!R531)</f>
        <v>0</v>
      </c>
      <c r="AC537"/>
    </row>
    <row r="538" spans="3:29" ht="35.25" thickBot="1" x14ac:dyDescent="0.5">
      <c r="C538" s="17">
        <f t="shared" si="57"/>
        <v>999</v>
      </c>
      <c r="D538" s="18">
        <f t="shared" si="63"/>
        <v>531</v>
      </c>
      <c r="E538" s="10" t="str">
        <f>IF(AND(I538="SANTANDER TOTTA, SGPS, SA",'Intragroup liabilities'!F532="P_22"),"r0531 - o/w (part of) subordinated liabilities recognised as own funds",IF(AND(I538="Totta Seguros - Comp. Seg. Vida, SA.",'Intragroup liabilities'!F532="P_22"),"r0350 - Structured notes",IF(AND(AA538&lt;&gt;"No",'Intragroup liabilities'!F532="P_23"),"r0531 - o/w (part of) subordinated liabilities recognised as own funds",IF(AND(AA538="No",'Intragroup liabilities'!F532="P_23"),"r0120 - Secured liabilities - collateralized part (BRRD art. 44/2/b)",IF('Intragroup liabilities'!F532="C_31","r0511 - o/w capital instruments/share capital",IF('Intragroup liabilities'!F532="C_32","r0511 - o/w capital instruments/share capital",IF('Intragroup liabilities'!F532="C_33","r0512 - o/w instruments ranking pari passu with ordinary shares",IF(OR(ISNUMBER(SEARCH("ATLANTES",I538)),ISNUMBER(SEARCH("AZOR",I538)),ISNUMBER(SEARCH("HIPOTOTTA",I538)))=TRUE,"r0120 - Secured liabilities - collateralized part (BRRD art. 44/2/b)",IF(OR('Intragroup liabilities'!F532="P_27.1",'Intragroup liabilities'!F532="P_27.2",'Intragroup liabilities'!F532="P_24"),"r0390 - Non-financial liabilities",IF('Intragroup liabilities'!F532="P_30.1","r0170 - Employee liabilities (BRRD art. 44/2/g/i)",IF('Intragroup liabilities'!F532="P_30.3","r0390 - Non-financial liabilities",IF('Intragroup liabilities'!F532="C_36","r0511 - o/w capital instruments/share capital",IF(AND('Intragroup liabilities'!F532="P_20",IFERROR(VLOOKUP('Intragroup liabilities'!I532,'Auxiliar 210'!$B$18:$B$20,1,FALSE),0)&lt;&gt;0),"r0210 - Liabilities towards other entities of the resolution group (BRRD art. 44/2/h)",IF(AND('Intragroup liabilities'!F532="P_21",IFERROR(VLOOKUP('Intragroup liabilities'!I532,'Auxiliar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8" s="10" t="s">
        <v>153</v>
      </c>
      <c r="G538" s="10" t="str">
        <f t="shared" si="58"/>
        <v>Rank 20 - Ranking in insolvency (master scale)</v>
      </c>
      <c r="H538" s="10" t="s">
        <v>369</v>
      </c>
      <c r="I538" s="10" t="s">
        <v>73</v>
      </c>
      <c r="J538" s="10" t="s">
        <v>167</v>
      </c>
      <c r="K538" s="10" t="s">
        <v>155</v>
      </c>
      <c r="L538" s="10" t="str">
        <f t="shared" si="59"/>
        <v>Sister</v>
      </c>
      <c r="M538" s="10" t="str">
        <f>IF(OR('Intragroup liabilities'!W532="x",'Intragroup liabilities'!W532="E"),"true","false")</f>
        <v>true</v>
      </c>
      <c r="N538" s="10" t="s">
        <v>470</v>
      </c>
      <c r="O538" s="10" t="s">
        <v>471</v>
      </c>
      <c r="P538" s="11">
        <v>49960.800000000003</v>
      </c>
      <c r="Q538" s="11">
        <f>IF('Intragroup liabilities'!E532="",0,'Intragroup liabilities'!E532)</f>
        <v>59.51</v>
      </c>
      <c r="R538" s="10" t="str">
        <f>+IF('Intragroup liabilities'!C532="EURO","Euro",IF('Intragroup liabilities'!C532="LIBRA INGLESA"," US Dollar",""))</f>
        <v>Euro</v>
      </c>
      <c r="S538" s="10" t="str">
        <f>IF(OR('Intragroup liabilities'!F532="P_20",'Intragroup liabilities'!F532="P_21"),'Intragroup liabilities'!M532,CONCATENATE(RIGHT('Intragroup liabilities'!T532,4),"-",LEFT(RIGHT('Intragroup liabilities'!T532,7),2),"-",LEFT('Intragroup liabilities'!T532,2)))</f>
        <v>--</v>
      </c>
      <c r="T538" s="20" t="str">
        <f t="shared" si="60"/>
        <v/>
      </c>
      <c r="U538" s="20" t="str">
        <f>IF(OR('Intragroup liabilities'!F532="P_20",'Intragroup liabilities'!F532="P_21"),'T 03.01'!T538,CONCATENATE(RIGHT('Intragroup liabilities'!U532,4),"-",LEFT(RIGHT('Intragroup liabilities'!U532,7),2),"-",LEFT('Intragroup liabilities'!U532,2)))</f>
        <v>--</v>
      </c>
      <c r="V538" s="10" t="str">
        <f t="shared" si="61"/>
        <v>Secured</v>
      </c>
      <c r="W538" s="10">
        <v>0</v>
      </c>
      <c r="X538" s="10" t="s">
        <v>83</v>
      </c>
      <c r="Y538" s="10" t="str">
        <f t="shared" si="62"/>
        <v>Non-structured/Vanilla</v>
      </c>
      <c r="Z538" s="10"/>
      <c r="AA538" s="10" t="str">
        <f>IF('Intragroup liabilities'!Q532="GF2","Grandfathered T2",IF('Intragroup liabilities'!Q532="CET1","CET1","No"))</f>
        <v>No</v>
      </c>
      <c r="AB538" s="10">
        <f>IF('Intragroup liabilities'!R532="",0,'Intragroup liabilities'!R532)</f>
        <v>0</v>
      </c>
      <c r="AC538"/>
    </row>
    <row r="539" spans="3:29" ht="35.25" thickBot="1" x14ac:dyDescent="0.5">
      <c r="C539" s="17">
        <f t="shared" si="57"/>
        <v>999</v>
      </c>
      <c r="D539" s="18">
        <f t="shared" si="63"/>
        <v>532</v>
      </c>
      <c r="E539" s="10" t="str">
        <f>IF(AND(I539="SANTANDER TOTTA, SGPS, SA",'Intragroup liabilities'!F533="P_22"),"r0531 - o/w (part of) subordinated liabilities recognised as own funds",IF(AND(I539="Totta Seguros - Comp. Seg. Vida, SA.",'Intragroup liabilities'!F533="P_22"),"r0350 - Structured notes",IF(AND(AA539&lt;&gt;"No",'Intragroup liabilities'!F533="P_23"),"r0531 - o/w (part of) subordinated liabilities recognised as own funds",IF(AND(AA539="No",'Intragroup liabilities'!F533="P_23"),"r0120 - Secured liabilities - collateralized part (BRRD art. 44/2/b)",IF('Intragroup liabilities'!F533="C_31","r0511 - o/w capital instruments/share capital",IF('Intragroup liabilities'!F533="C_32","r0511 - o/w capital instruments/share capital",IF('Intragroup liabilities'!F533="C_33","r0512 - o/w instruments ranking pari passu with ordinary shares",IF(OR(ISNUMBER(SEARCH("ATLANTES",I539)),ISNUMBER(SEARCH("AZOR",I539)),ISNUMBER(SEARCH("HIPOTOTTA",I539)))=TRUE,"r0120 - Secured liabilities - collateralized part (BRRD art. 44/2/b)",IF(OR('Intragroup liabilities'!F533="P_27.1",'Intragroup liabilities'!F533="P_27.2",'Intragroup liabilities'!F533="P_24"),"r0390 - Non-financial liabilities",IF('Intragroup liabilities'!F533="P_30.1","r0170 - Employee liabilities (BRRD art. 44/2/g/i)",IF('Intragroup liabilities'!F533="P_30.3","r0390 - Non-financial liabilities",IF('Intragroup liabilities'!F533="C_36","r0511 - o/w capital instruments/share capital",IF(AND('Intragroup liabilities'!F533="P_20",IFERROR(VLOOKUP('Intragroup liabilities'!I533,'Auxiliar 210'!$B$18:$B$20,1,FALSE),0)&lt;&gt;0),"r0210 - Liabilities towards other entities of the resolution group (BRRD art. 44/2/h)",IF(AND('Intragroup liabilities'!F533="P_21",IFERROR(VLOOKUP('Intragroup liabilities'!I533,'Auxiliar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39" s="10" t="s">
        <v>153</v>
      </c>
      <c r="G539" s="10" t="str">
        <f t="shared" si="58"/>
        <v>Rank 20 - Ranking in insolvency (master scale)</v>
      </c>
      <c r="H539" s="10" t="s">
        <v>312</v>
      </c>
      <c r="I539" s="10" t="s">
        <v>30</v>
      </c>
      <c r="J539" s="10" t="s">
        <v>164</v>
      </c>
      <c r="K539" s="10" t="s">
        <v>155</v>
      </c>
      <c r="L539" s="10" t="str">
        <f t="shared" si="59"/>
        <v>Sister</v>
      </c>
      <c r="M539" s="10" t="str">
        <f>IF(OR('Intragroup liabilities'!W533="x",'Intragroup liabilities'!W533="E"),"true","false")</f>
        <v>true</v>
      </c>
      <c r="N539" s="10" t="s">
        <v>470</v>
      </c>
      <c r="O539" s="10" t="s">
        <v>471</v>
      </c>
      <c r="P539" s="11">
        <v>574750.22</v>
      </c>
      <c r="Q539" s="11">
        <f>IF('Intragroup liabilities'!E533="",0,'Intragroup liabilities'!E533)</f>
        <v>982.92</v>
      </c>
      <c r="R539" s="10" t="str">
        <f>+IF('Intragroup liabilities'!C533="EURO","Euro",IF('Intragroup liabilities'!C533="LIBRA INGLESA"," US Dollar",""))</f>
        <v>Euro</v>
      </c>
      <c r="S539" s="10" t="str">
        <f>IF(OR('Intragroup liabilities'!F533="P_20",'Intragroup liabilities'!F533="P_21"),'Intragroup liabilities'!M533,CONCATENATE(RIGHT('Intragroup liabilities'!T533,4),"-",LEFT(RIGHT('Intragroup liabilities'!T533,7),2),"-",LEFT('Intragroup liabilities'!T533,2)))</f>
        <v>--</v>
      </c>
      <c r="T539" s="20" t="str">
        <f t="shared" si="60"/>
        <v/>
      </c>
      <c r="U539" s="20" t="str">
        <f>IF(OR('Intragroup liabilities'!F533="P_20",'Intragroup liabilities'!F533="P_21"),'T 03.01'!T539,CONCATENATE(RIGHT('Intragroup liabilities'!U533,4),"-",LEFT(RIGHT('Intragroup liabilities'!U533,7),2),"-",LEFT('Intragroup liabilities'!U533,2)))</f>
        <v>--</v>
      </c>
      <c r="V539" s="10" t="str">
        <f t="shared" si="61"/>
        <v>Secured</v>
      </c>
      <c r="W539" s="10">
        <v>0</v>
      </c>
      <c r="X539" s="10" t="s">
        <v>83</v>
      </c>
      <c r="Y539" s="10" t="str">
        <f t="shared" si="62"/>
        <v>Non-structured/Vanilla</v>
      </c>
      <c r="Z539" s="10"/>
      <c r="AA539" s="10" t="str">
        <f>IF('Intragroup liabilities'!Q533="GF2","Grandfathered T2",IF('Intragroup liabilities'!Q533="CET1","CET1","No"))</f>
        <v>No</v>
      </c>
      <c r="AB539" s="10">
        <f>IF('Intragroup liabilities'!R533="",0,'Intragroup liabilities'!R533)</f>
        <v>0</v>
      </c>
      <c r="AC539"/>
    </row>
    <row r="540" spans="3:29" ht="35.25" thickBot="1" x14ac:dyDescent="0.5">
      <c r="C540" s="17">
        <f t="shared" si="57"/>
        <v>999</v>
      </c>
      <c r="D540" s="18">
        <f t="shared" si="63"/>
        <v>533</v>
      </c>
      <c r="E540" s="10" t="str">
        <f>IF(AND(I540="SANTANDER TOTTA, SGPS, SA",'Intragroup liabilities'!F534="P_22"),"r0531 - o/w (part of) subordinated liabilities recognised as own funds",IF(AND(I540="Totta Seguros - Comp. Seg. Vida, SA.",'Intragroup liabilities'!F534="P_22"),"r0350 - Structured notes",IF(AND(AA540&lt;&gt;"No",'Intragroup liabilities'!F534="P_23"),"r0531 - o/w (part of) subordinated liabilities recognised as own funds",IF(AND(AA540="No",'Intragroup liabilities'!F534="P_23"),"r0120 - Secured liabilities - collateralized part (BRRD art. 44/2/b)",IF('Intragroup liabilities'!F534="C_31","r0511 - o/w capital instruments/share capital",IF('Intragroup liabilities'!F534="C_32","r0511 - o/w capital instruments/share capital",IF('Intragroup liabilities'!F534="C_33","r0512 - o/w instruments ranking pari passu with ordinary shares",IF(OR(ISNUMBER(SEARCH("ATLANTES",I540)),ISNUMBER(SEARCH("AZOR",I540)),ISNUMBER(SEARCH("HIPOTOTTA",I540)))=TRUE,"r0120 - Secured liabilities - collateralized part (BRRD art. 44/2/b)",IF(OR('Intragroup liabilities'!F534="P_27.1",'Intragroup liabilities'!F534="P_27.2",'Intragroup liabilities'!F534="P_24"),"r0390 - Non-financial liabilities",IF('Intragroup liabilities'!F534="P_30.1","r0170 - Employee liabilities (BRRD art. 44/2/g/i)",IF('Intragroup liabilities'!F534="P_30.3","r0390 - Non-financial liabilities",IF('Intragroup liabilities'!F534="C_36","r0511 - o/w capital instruments/share capital",IF(AND('Intragroup liabilities'!F534="P_20",IFERROR(VLOOKUP('Intragroup liabilities'!I534,'Auxiliar 210'!$B$18:$B$20,1,FALSE),0)&lt;&gt;0),"r0210 - Liabilities towards other entities of the resolution group (BRRD art. 44/2/h)",IF(AND('Intragroup liabilities'!F534="P_21",IFERROR(VLOOKUP('Intragroup liabilities'!I534,'Auxiliar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0" s="10" t="s">
        <v>153</v>
      </c>
      <c r="G540" s="10" t="str">
        <f t="shared" si="58"/>
        <v>Rank 20 - Ranking in insolvency (master scale)</v>
      </c>
      <c r="H540" s="10" t="s">
        <v>369</v>
      </c>
      <c r="I540" s="10" t="s">
        <v>74</v>
      </c>
      <c r="J540" s="10" t="s">
        <v>170</v>
      </c>
      <c r="K540" s="10" t="s">
        <v>155</v>
      </c>
      <c r="L540" s="10" t="str">
        <f t="shared" si="59"/>
        <v>Sister</v>
      </c>
      <c r="M540" s="10" t="str">
        <f>IF(OR('Intragroup liabilities'!W534="x",'Intragroup liabilities'!W534="E"),"true","false")</f>
        <v>true</v>
      </c>
      <c r="N540" s="10" t="s">
        <v>470</v>
      </c>
      <c r="O540" s="10" t="s">
        <v>471</v>
      </c>
      <c r="P540" s="11">
        <v>96154.89</v>
      </c>
      <c r="Q540" s="11">
        <f>IF('Intragroup liabilities'!E534="",0,'Intragroup liabilities'!E534)</f>
        <v>268.26</v>
      </c>
      <c r="R540" s="10" t="str">
        <f>+IF('Intragroup liabilities'!C534="EURO","Euro",IF('Intragroup liabilities'!C534="LIBRA INGLESA"," US Dollar",""))</f>
        <v>Euro</v>
      </c>
      <c r="S540" s="10" t="str">
        <f>IF(OR('Intragroup liabilities'!F534="P_20",'Intragroup liabilities'!F534="P_21"),'Intragroup liabilities'!M534,CONCATENATE(RIGHT('Intragroup liabilities'!T534,4),"-",LEFT(RIGHT('Intragroup liabilities'!T534,7),2),"-",LEFT('Intragroup liabilities'!T534,2)))</f>
        <v>--</v>
      </c>
      <c r="T540" s="20" t="str">
        <f t="shared" si="60"/>
        <v/>
      </c>
      <c r="U540" s="20" t="str">
        <f>IF(OR('Intragroup liabilities'!F534="P_20",'Intragroup liabilities'!F534="P_21"),'T 03.01'!T540,CONCATENATE(RIGHT('Intragroup liabilities'!U534,4),"-",LEFT(RIGHT('Intragroup liabilities'!U534,7),2),"-",LEFT('Intragroup liabilities'!U534,2)))</f>
        <v>--</v>
      </c>
      <c r="V540" s="10" t="str">
        <f t="shared" si="61"/>
        <v>Secured</v>
      </c>
      <c r="W540" s="10">
        <v>0</v>
      </c>
      <c r="X540" s="10" t="s">
        <v>83</v>
      </c>
      <c r="Y540" s="10" t="str">
        <f t="shared" si="62"/>
        <v>Non-structured/Vanilla</v>
      </c>
      <c r="Z540" s="10"/>
      <c r="AA540" s="10" t="str">
        <f>IF('Intragroup liabilities'!Q534="GF2","Grandfathered T2",IF('Intragroup liabilities'!Q534="CET1","CET1","No"))</f>
        <v>No</v>
      </c>
      <c r="AB540" s="10">
        <f>IF('Intragroup liabilities'!R534="",0,'Intragroup liabilities'!R534)</f>
        <v>0</v>
      </c>
      <c r="AC540"/>
    </row>
    <row r="541" spans="3:29" ht="35.25" thickBot="1" x14ac:dyDescent="0.5">
      <c r="C541" s="17">
        <f t="shared" si="57"/>
        <v>999</v>
      </c>
      <c r="D541" s="18">
        <f t="shared" si="63"/>
        <v>534</v>
      </c>
      <c r="E541" s="10" t="str">
        <f>IF(AND(I541="SANTANDER TOTTA, SGPS, SA",'Intragroup liabilities'!F535="P_22"),"r0531 - o/w (part of) subordinated liabilities recognised as own funds",IF(AND(I541="Totta Seguros - Comp. Seg. Vida, SA.",'Intragroup liabilities'!F535="P_22"),"r0350 - Structured notes",IF(AND(AA541&lt;&gt;"No",'Intragroup liabilities'!F535="P_23"),"r0531 - o/w (part of) subordinated liabilities recognised as own funds",IF(AND(AA541="No",'Intragroup liabilities'!F535="P_23"),"r0120 - Secured liabilities - collateralized part (BRRD art. 44/2/b)",IF('Intragroup liabilities'!F535="C_31","r0511 - o/w capital instruments/share capital",IF('Intragroup liabilities'!F535="C_32","r0511 - o/w capital instruments/share capital",IF('Intragroup liabilities'!F535="C_33","r0512 - o/w instruments ranking pari passu with ordinary shares",IF(OR(ISNUMBER(SEARCH("ATLANTES",I541)),ISNUMBER(SEARCH("AZOR",I541)),ISNUMBER(SEARCH("HIPOTOTTA",I541)))=TRUE,"r0120 - Secured liabilities - collateralized part (BRRD art. 44/2/b)",IF(OR('Intragroup liabilities'!F535="P_27.1",'Intragroup liabilities'!F535="P_27.2",'Intragroup liabilities'!F535="P_24"),"r0390 - Non-financial liabilities",IF('Intragroup liabilities'!F535="P_30.1","r0170 - Employee liabilities (BRRD art. 44/2/g/i)",IF('Intragroup liabilities'!F535="P_30.3","r0390 - Non-financial liabilities",IF('Intragroup liabilities'!F535="C_36","r0511 - o/w capital instruments/share capital",IF(AND('Intragroup liabilities'!F535="P_20",IFERROR(VLOOKUP('Intragroup liabilities'!I535,'Auxiliar 210'!$B$18:$B$20,1,FALSE),0)&lt;&gt;0),"r0210 - Liabilities towards other entities of the resolution group (BRRD art. 44/2/h)",IF(AND('Intragroup liabilities'!F535="P_21",IFERROR(VLOOKUP('Intragroup liabilities'!I535,'Auxiliar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1" s="10" t="s">
        <v>153</v>
      </c>
      <c r="G541" s="10" t="str">
        <f t="shared" si="58"/>
        <v>Rank 20 - Ranking in insolvency (master scale)</v>
      </c>
      <c r="H541" s="10" t="s">
        <v>1395</v>
      </c>
      <c r="I541" s="10" t="s">
        <v>30</v>
      </c>
      <c r="J541" s="10" t="s">
        <v>164</v>
      </c>
      <c r="K541" s="10" t="s">
        <v>155</v>
      </c>
      <c r="L541" s="10" t="str">
        <f t="shared" si="59"/>
        <v>Sister</v>
      </c>
      <c r="M541" s="10" t="str">
        <f>IF(OR('Intragroup liabilities'!W535="x",'Intragroup liabilities'!W535="E"),"true","false")</f>
        <v>true</v>
      </c>
      <c r="N541" s="10" t="s">
        <v>470</v>
      </c>
      <c r="O541" s="10" t="s">
        <v>471</v>
      </c>
      <c r="P541" s="11">
        <v>41.95</v>
      </c>
      <c r="Q541" s="11">
        <f>IF('Intragroup liabilities'!E535="",0,'Intragroup liabilities'!E535)</f>
        <v>0</v>
      </c>
      <c r="R541" s="10" t="str">
        <f>+IF('Intragroup liabilities'!C535="EURO","Euro",IF('Intragroup liabilities'!C535="LIBRA INGLESA"," US Dollar",""))</f>
        <v>Euro</v>
      </c>
      <c r="S541" s="10" t="str">
        <f>IF(OR('Intragroup liabilities'!F535="P_20",'Intragroup liabilities'!F535="P_21"),'Intragroup liabilities'!M535,CONCATENATE(RIGHT('Intragroup liabilities'!T535,4),"-",LEFT(RIGHT('Intragroup liabilities'!T535,7),2),"-",LEFT('Intragroup liabilities'!T535,2)))</f>
        <v>--</v>
      </c>
      <c r="T541" s="20" t="str">
        <f t="shared" si="60"/>
        <v/>
      </c>
      <c r="U541" s="20" t="str">
        <f>IF(OR('Intragroup liabilities'!F535="P_20",'Intragroup liabilities'!F535="P_21"),'T 03.01'!T541,CONCATENATE(RIGHT('Intragroup liabilities'!U535,4),"-",LEFT(RIGHT('Intragroup liabilities'!U535,7),2),"-",LEFT('Intragroup liabilities'!U535,2)))</f>
        <v>--</v>
      </c>
      <c r="V541" s="10" t="str">
        <f t="shared" si="61"/>
        <v>Secured</v>
      </c>
      <c r="W541" s="10">
        <v>0</v>
      </c>
      <c r="X541" s="10" t="s">
        <v>83</v>
      </c>
      <c r="Y541" s="10" t="str">
        <f t="shared" si="62"/>
        <v>Non-structured/Vanilla</v>
      </c>
      <c r="Z541" s="10"/>
      <c r="AA541" s="10" t="str">
        <f>IF('Intragroup liabilities'!Q535="GF2","Grandfathered T2",IF('Intragroup liabilities'!Q535="CET1","CET1","No"))</f>
        <v>No</v>
      </c>
      <c r="AB541" s="10">
        <f>IF('Intragroup liabilities'!R535="",0,'Intragroup liabilities'!R535)</f>
        <v>0</v>
      </c>
      <c r="AC541"/>
    </row>
    <row r="542" spans="3:29" ht="35.25" thickBot="1" x14ac:dyDescent="0.5">
      <c r="C542" s="17">
        <f t="shared" si="57"/>
        <v>999</v>
      </c>
      <c r="D542" s="18">
        <f t="shared" si="63"/>
        <v>535</v>
      </c>
      <c r="E542" s="10" t="str">
        <f>IF(AND(I542="SANTANDER TOTTA, SGPS, SA",'Intragroup liabilities'!F536="P_22"),"r0531 - o/w (part of) subordinated liabilities recognised as own funds",IF(AND(I542="Totta Seguros - Comp. Seg. Vida, SA.",'Intragroup liabilities'!F536="P_22"),"r0350 - Structured notes",IF(AND(AA542&lt;&gt;"No",'Intragroup liabilities'!F536="P_23"),"r0531 - o/w (part of) subordinated liabilities recognised as own funds",IF(AND(AA542="No",'Intragroup liabilities'!F536="P_23"),"r0120 - Secured liabilities - collateralized part (BRRD art. 44/2/b)",IF('Intragroup liabilities'!F536="C_31","r0511 - o/w capital instruments/share capital",IF('Intragroup liabilities'!F536="C_32","r0511 - o/w capital instruments/share capital",IF('Intragroup liabilities'!F536="C_33","r0512 - o/w instruments ranking pari passu with ordinary shares",IF(OR(ISNUMBER(SEARCH("ATLANTES",I542)),ISNUMBER(SEARCH("AZOR",I542)),ISNUMBER(SEARCH("HIPOTOTTA",I542)))=TRUE,"r0120 - Secured liabilities - collateralized part (BRRD art. 44/2/b)",IF(OR('Intragroup liabilities'!F536="P_27.1",'Intragroup liabilities'!F536="P_27.2",'Intragroup liabilities'!F536="P_24"),"r0390 - Non-financial liabilities",IF('Intragroup liabilities'!F536="P_30.1","r0170 - Employee liabilities (BRRD art. 44/2/g/i)",IF('Intragroup liabilities'!F536="P_30.3","r0390 - Non-financial liabilities",IF('Intragroup liabilities'!F536="C_36","r0511 - o/w capital instruments/share capital",IF(AND('Intragroup liabilities'!F536="P_20",IFERROR(VLOOKUP('Intragroup liabilities'!I536,'Auxiliar 210'!$B$18:$B$20,1,FALSE),0)&lt;&gt;0),"r0210 - Liabilities towards other entities of the resolution group (BRRD art. 44/2/h)",IF(AND('Intragroup liabilities'!F536="P_21",IFERROR(VLOOKUP('Intragroup liabilities'!I536,'Auxiliar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2" s="10" t="s">
        <v>153</v>
      </c>
      <c r="G542" s="10" t="str">
        <f t="shared" si="58"/>
        <v>Rank 20 - Ranking in insolvency (master scale)</v>
      </c>
      <c r="H542" s="10" t="s">
        <v>185</v>
      </c>
      <c r="I542" s="10" t="s">
        <v>74</v>
      </c>
      <c r="J542" s="10" t="s">
        <v>170</v>
      </c>
      <c r="K542" s="10" t="s">
        <v>155</v>
      </c>
      <c r="L542" s="10" t="str">
        <f t="shared" si="59"/>
        <v>Sister</v>
      </c>
      <c r="M542" s="10" t="str">
        <f>IF(OR('Intragroup liabilities'!W536="x",'Intragroup liabilities'!W536="E"),"true","false")</f>
        <v>true</v>
      </c>
      <c r="N542" s="10" t="s">
        <v>470</v>
      </c>
      <c r="O542" s="10" t="s">
        <v>471</v>
      </c>
      <c r="P542" s="11">
        <v>32751.79</v>
      </c>
      <c r="Q542" s="11">
        <f>IF('Intragroup liabilities'!E536="",0,'Intragroup liabilities'!E536)</f>
        <v>74.88</v>
      </c>
      <c r="R542" s="10" t="str">
        <f>+IF('Intragroup liabilities'!C536="EURO","Euro",IF('Intragroup liabilities'!C536="LIBRA INGLESA"," US Dollar",""))</f>
        <v>Euro</v>
      </c>
      <c r="S542" s="10" t="str">
        <f>IF(OR('Intragroup liabilities'!F536="P_20",'Intragroup liabilities'!F536="P_21"),'Intragroup liabilities'!M536,CONCATENATE(RIGHT('Intragroup liabilities'!T536,4),"-",LEFT(RIGHT('Intragroup liabilities'!T536,7),2),"-",LEFT('Intragroup liabilities'!T536,2)))</f>
        <v>--</v>
      </c>
      <c r="T542" s="20" t="str">
        <f t="shared" si="60"/>
        <v/>
      </c>
      <c r="U542" s="20" t="str">
        <f>IF(OR('Intragroup liabilities'!F536="P_20",'Intragroup liabilities'!F536="P_21"),'T 03.01'!T542,CONCATENATE(RIGHT('Intragroup liabilities'!U536,4),"-",LEFT(RIGHT('Intragroup liabilities'!U536,7),2),"-",LEFT('Intragroup liabilities'!U536,2)))</f>
        <v>--</v>
      </c>
      <c r="V542" s="10" t="str">
        <f t="shared" si="61"/>
        <v>Secured</v>
      </c>
      <c r="W542" s="10">
        <v>0</v>
      </c>
      <c r="X542" s="10" t="s">
        <v>83</v>
      </c>
      <c r="Y542" s="10" t="str">
        <f t="shared" si="62"/>
        <v>Non-structured/Vanilla</v>
      </c>
      <c r="Z542" s="10"/>
      <c r="AA542" s="10" t="str">
        <f>IF('Intragroup liabilities'!Q536="GF2","Grandfathered T2",IF('Intragroup liabilities'!Q536="CET1","CET1","No"))</f>
        <v>No</v>
      </c>
      <c r="AB542" s="10">
        <f>IF('Intragroup liabilities'!R536="",0,'Intragroup liabilities'!R536)</f>
        <v>0</v>
      </c>
      <c r="AC542"/>
    </row>
    <row r="543" spans="3:29" ht="35.25" thickBot="1" x14ac:dyDescent="0.5">
      <c r="C543" s="17">
        <f t="shared" si="57"/>
        <v>999</v>
      </c>
      <c r="D543" s="18">
        <f t="shared" si="63"/>
        <v>536</v>
      </c>
      <c r="E543" s="10" t="str">
        <f>IF(AND(I543="SANTANDER TOTTA, SGPS, SA",'Intragroup liabilities'!F537="P_22"),"r0531 - o/w (part of) subordinated liabilities recognised as own funds",IF(AND(I543="Totta Seguros - Comp. Seg. Vida, SA.",'Intragroup liabilities'!F537="P_22"),"r0350 - Structured notes",IF(AND(AA543&lt;&gt;"No",'Intragroup liabilities'!F537="P_23"),"r0531 - o/w (part of) subordinated liabilities recognised as own funds",IF(AND(AA543="No",'Intragroup liabilities'!F537="P_23"),"r0120 - Secured liabilities - collateralized part (BRRD art. 44/2/b)",IF('Intragroup liabilities'!F537="C_31","r0511 - o/w capital instruments/share capital",IF('Intragroup liabilities'!F537="C_32","r0511 - o/w capital instruments/share capital",IF('Intragroup liabilities'!F537="C_33","r0512 - o/w instruments ranking pari passu with ordinary shares",IF(OR(ISNUMBER(SEARCH("ATLANTES",I543)),ISNUMBER(SEARCH("AZOR",I543)),ISNUMBER(SEARCH("HIPOTOTTA",I543)))=TRUE,"r0120 - Secured liabilities - collateralized part (BRRD art. 44/2/b)",IF(OR('Intragroup liabilities'!F537="P_27.1",'Intragroup liabilities'!F537="P_27.2",'Intragroup liabilities'!F537="P_24"),"r0390 - Non-financial liabilities",IF('Intragroup liabilities'!F537="P_30.1","r0170 - Employee liabilities (BRRD art. 44/2/g/i)",IF('Intragroup liabilities'!F537="P_30.3","r0390 - Non-financial liabilities",IF('Intragroup liabilities'!F537="C_36","r0511 - o/w capital instruments/share capital",IF(AND('Intragroup liabilities'!F537="P_20",IFERROR(VLOOKUP('Intragroup liabilities'!I537,'Auxiliar 210'!$B$18:$B$20,1,FALSE),0)&lt;&gt;0),"r0210 - Liabilities towards other entities of the resolution group (BRRD art. 44/2/h)",IF(AND('Intragroup liabilities'!F537="P_21",IFERROR(VLOOKUP('Intragroup liabilities'!I537,'Auxiliar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3" s="10" t="s">
        <v>153</v>
      </c>
      <c r="G543" s="10" t="str">
        <f t="shared" si="58"/>
        <v>Rank 20 - Ranking in insolvency (master scale)</v>
      </c>
      <c r="H543" s="10" t="s">
        <v>270</v>
      </c>
      <c r="I543" s="10" t="s">
        <v>30</v>
      </c>
      <c r="J543" s="10" t="s">
        <v>164</v>
      </c>
      <c r="K543" s="10" t="s">
        <v>155</v>
      </c>
      <c r="L543" s="10" t="str">
        <f t="shared" si="59"/>
        <v>Sister</v>
      </c>
      <c r="M543" s="10" t="str">
        <f>IF(OR('Intragroup liabilities'!W537="x",'Intragroup liabilities'!W537="E"),"true","false")</f>
        <v>true</v>
      </c>
      <c r="N543" s="10" t="s">
        <v>470</v>
      </c>
      <c r="O543" s="10" t="s">
        <v>471</v>
      </c>
      <c r="P543" s="11">
        <v>1631441.24</v>
      </c>
      <c r="Q543" s="11">
        <f>IF('Intragroup liabilities'!E537="",0,'Intragroup liabilities'!E537)</f>
        <v>2771.29</v>
      </c>
      <c r="R543" s="10" t="str">
        <f>+IF('Intragroup liabilities'!C537="EURO","Euro",IF('Intragroup liabilities'!C537="LIBRA INGLESA"," US Dollar",""))</f>
        <v>Euro</v>
      </c>
      <c r="S543" s="10" t="str">
        <f>IF(OR('Intragroup liabilities'!F537="P_20",'Intragroup liabilities'!F537="P_21"),'Intragroup liabilities'!M537,CONCATENATE(RIGHT('Intragroup liabilities'!T537,4),"-",LEFT(RIGHT('Intragroup liabilities'!T537,7),2),"-",LEFT('Intragroup liabilities'!T537,2)))</f>
        <v>--</v>
      </c>
      <c r="T543" s="20" t="str">
        <f t="shared" si="60"/>
        <v/>
      </c>
      <c r="U543" s="20" t="str">
        <f>IF(OR('Intragroup liabilities'!F537="P_20",'Intragroup liabilities'!F537="P_21"),'T 03.01'!T543,CONCATENATE(RIGHT('Intragroup liabilities'!U537,4),"-",LEFT(RIGHT('Intragroup liabilities'!U537,7),2),"-",LEFT('Intragroup liabilities'!U537,2)))</f>
        <v>--</v>
      </c>
      <c r="V543" s="10" t="str">
        <f t="shared" si="61"/>
        <v>Secured</v>
      </c>
      <c r="W543" s="10">
        <v>0</v>
      </c>
      <c r="X543" s="10" t="s">
        <v>83</v>
      </c>
      <c r="Y543" s="10" t="str">
        <f t="shared" si="62"/>
        <v>Non-structured/Vanilla</v>
      </c>
      <c r="Z543" s="10"/>
      <c r="AA543" s="10" t="str">
        <f>IF('Intragroup liabilities'!Q537="GF2","Grandfathered T2",IF('Intragroup liabilities'!Q537="CET1","CET1","No"))</f>
        <v>No</v>
      </c>
      <c r="AB543" s="10">
        <f>IF('Intragroup liabilities'!R537="",0,'Intragroup liabilities'!R537)</f>
        <v>0</v>
      </c>
      <c r="AC543"/>
    </row>
    <row r="544" spans="3:29" ht="35.25" thickBot="1" x14ac:dyDescent="0.5">
      <c r="C544" s="17">
        <f t="shared" si="57"/>
        <v>999</v>
      </c>
      <c r="D544" s="18">
        <f t="shared" si="63"/>
        <v>537</v>
      </c>
      <c r="E544" s="10" t="str">
        <f>IF(AND(I544="SANTANDER TOTTA, SGPS, SA",'Intragroup liabilities'!F538="P_22"),"r0531 - o/w (part of) subordinated liabilities recognised as own funds",IF(AND(I544="Totta Seguros - Comp. Seg. Vida, SA.",'Intragroup liabilities'!F538="P_22"),"r0350 - Structured notes",IF(AND(AA544&lt;&gt;"No",'Intragroup liabilities'!F538="P_23"),"r0531 - o/w (part of) subordinated liabilities recognised as own funds",IF(AND(AA544="No",'Intragroup liabilities'!F538="P_23"),"r0120 - Secured liabilities - collateralized part (BRRD art. 44/2/b)",IF('Intragroup liabilities'!F538="C_31","r0511 - o/w capital instruments/share capital",IF('Intragroup liabilities'!F538="C_32","r0511 - o/w capital instruments/share capital",IF('Intragroup liabilities'!F538="C_33","r0512 - o/w instruments ranking pari passu with ordinary shares",IF(OR(ISNUMBER(SEARCH("ATLANTES",I544)),ISNUMBER(SEARCH("AZOR",I544)),ISNUMBER(SEARCH("HIPOTOTTA",I544)))=TRUE,"r0120 - Secured liabilities - collateralized part (BRRD art. 44/2/b)",IF(OR('Intragroup liabilities'!F538="P_27.1",'Intragroup liabilities'!F538="P_27.2",'Intragroup liabilities'!F538="P_24"),"r0390 - Non-financial liabilities",IF('Intragroup liabilities'!F538="P_30.1","r0170 - Employee liabilities (BRRD art. 44/2/g/i)",IF('Intragroup liabilities'!F538="P_30.3","r0390 - Non-financial liabilities",IF('Intragroup liabilities'!F538="C_36","r0511 - o/w capital instruments/share capital",IF(AND('Intragroup liabilities'!F538="P_20",IFERROR(VLOOKUP('Intragroup liabilities'!I538,'Auxiliar 210'!$B$18:$B$20,1,FALSE),0)&lt;&gt;0),"r0210 - Liabilities towards other entities of the resolution group (BRRD art. 44/2/h)",IF(AND('Intragroup liabilities'!F538="P_21",IFERROR(VLOOKUP('Intragroup liabilities'!I538,'Auxiliar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4" s="10" t="s">
        <v>153</v>
      </c>
      <c r="G544" s="10" t="str">
        <f t="shared" si="58"/>
        <v>Rank 20 - Ranking in insolvency (master scale)</v>
      </c>
      <c r="H544" s="10" t="s">
        <v>299</v>
      </c>
      <c r="I544" s="10" t="s">
        <v>30</v>
      </c>
      <c r="J544" s="10" t="s">
        <v>164</v>
      </c>
      <c r="K544" s="10" t="s">
        <v>155</v>
      </c>
      <c r="L544" s="10" t="str">
        <f t="shared" si="59"/>
        <v>Sister</v>
      </c>
      <c r="M544" s="10" t="str">
        <f>IF(OR('Intragroup liabilities'!W538="x",'Intragroup liabilities'!W538="E"),"true","false")</f>
        <v>true</v>
      </c>
      <c r="N544" s="10" t="s">
        <v>470</v>
      </c>
      <c r="O544" s="10" t="s">
        <v>471</v>
      </c>
      <c r="P544" s="11">
        <v>1337460.6399999999</v>
      </c>
      <c r="Q544" s="11">
        <f>IF('Intragroup liabilities'!E538="",0,'Intragroup liabilities'!E538)</f>
        <v>2071.41</v>
      </c>
      <c r="R544" s="10" t="str">
        <f>+IF('Intragroup liabilities'!C538="EURO","Euro",IF('Intragroup liabilities'!C538="LIBRA INGLESA"," US Dollar",""))</f>
        <v>Euro</v>
      </c>
      <c r="S544" s="10" t="str">
        <f>IF(OR('Intragroup liabilities'!F538="P_20",'Intragroup liabilities'!F538="P_21"),'Intragroup liabilities'!M538,CONCATENATE(RIGHT('Intragroup liabilities'!T538,4),"-",LEFT(RIGHT('Intragroup liabilities'!T538,7),2),"-",LEFT('Intragroup liabilities'!T538,2)))</f>
        <v>--</v>
      </c>
      <c r="T544" s="20" t="str">
        <f t="shared" si="60"/>
        <v/>
      </c>
      <c r="U544" s="20" t="str">
        <f>IF(OR('Intragroup liabilities'!F538="P_20",'Intragroup liabilities'!F538="P_21"),'T 03.01'!T544,CONCATENATE(RIGHT('Intragroup liabilities'!U538,4),"-",LEFT(RIGHT('Intragroup liabilities'!U538,7),2),"-",LEFT('Intragroup liabilities'!U538,2)))</f>
        <v>--</v>
      </c>
      <c r="V544" s="10" t="str">
        <f t="shared" si="61"/>
        <v>Secured</v>
      </c>
      <c r="W544" s="10">
        <v>0</v>
      </c>
      <c r="X544" s="10" t="s">
        <v>83</v>
      </c>
      <c r="Y544" s="10" t="str">
        <f t="shared" si="62"/>
        <v>Non-structured/Vanilla</v>
      </c>
      <c r="Z544" s="10"/>
      <c r="AA544" s="10" t="str">
        <f>IF('Intragroup liabilities'!Q538="GF2","Grandfathered T2",IF('Intragroup liabilities'!Q538="CET1","CET1","No"))</f>
        <v>No</v>
      </c>
      <c r="AB544" s="10">
        <f>IF('Intragroup liabilities'!R538="",0,'Intragroup liabilities'!R538)</f>
        <v>0</v>
      </c>
      <c r="AC544"/>
    </row>
    <row r="545" spans="3:29" ht="35.25" thickBot="1" x14ac:dyDescent="0.5">
      <c r="C545" s="17">
        <f t="shared" si="57"/>
        <v>999</v>
      </c>
      <c r="D545" s="18">
        <f t="shared" si="63"/>
        <v>538</v>
      </c>
      <c r="E545" s="10" t="str">
        <f>IF(AND(I545="SANTANDER TOTTA, SGPS, SA",'Intragroup liabilities'!F539="P_22"),"r0531 - o/w (part of) subordinated liabilities recognised as own funds",IF(AND(I545="Totta Seguros - Comp. Seg. Vida, SA.",'Intragroup liabilities'!F539="P_22"),"r0350 - Structured notes",IF(AND(AA545&lt;&gt;"No",'Intragroup liabilities'!F539="P_23"),"r0531 - o/w (part of) subordinated liabilities recognised as own funds",IF(AND(AA545="No",'Intragroup liabilities'!F539="P_23"),"r0120 - Secured liabilities - collateralized part (BRRD art. 44/2/b)",IF('Intragroup liabilities'!F539="C_31","r0511 - o/w capital instruments/share capital",IF('Intragroup liabilities'!F539="C_32","r0511 - o/w capital instruments/share capital",IF('Intragroup liabilities'!F539="C_33","r0512 - o/w instruments ranking pari passu with ordinary shares",IF(OR(ISNUMBER(SEARCH("ATLANTES",I545)),ISNUMBER(SEARCH("AZOR",I545)),ISNUMBER(SEARCH("HIPOTOTTA",I545)))=TRUE,"r0120 - Secured liabilities - collateralized part (BRRD art. 44/2/b)",IF(OR('Intragroup liabilities'!F539="P_27.1",'Intragroup liabilities'!F539="P_27.2",'Intragroup liabilities'!F539="P_24"),"r0390 - Non-financial liabilities",IF('Intragroup liabilities'!F539="P_30.1","r0170 - Employee liabilities (BRRD art. 44/2/g/i)",IF('Intragroup liabilities'!F539="P_30.3","r0390 - Non-financial liabilities",IF('Intragroup liabilities'!F539="C_36","r0511 - o/w capital instruments/share capital",IF(AND('Intragroup liabilities'!F539="P_20",IFERROR(VLOOKUP('Intragroup liabilities'!I539,'Auxiliar 210'!$B$18:$B$20,1,FALSE),0)&lt;&gt;0),"r0210 - Liabilities towards other entities of the resolution group (BRRD art. 44/2/h)",IF(AND('Intragroup liabilities'!F539="P_21",IFERROR(VLOOKUP('Intragroup liabilities'!I539,'Auxiliar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5" s="10" t="s">
        <v>153</v>
      </c>
      <c r="G545" s="10" t="str">
        <f t="shared" si="58"/>
        <v>Rank 20 - Ranking in insolvency (master scale)</v>
      </c>
      <c r="H545" s="10" t="s">
        <v>1585</v>
      </c>
      <c r="I545" s="10" t="s">
        <v>30</v>
      </c>
      <c r="J545" s="10" t="s">
        <v>164</v>
      </c>
      <c r="K545" s="10" t="s">
        <v>155</v>
      </c>
      <c r="L545" s="10" t="str">
        <f t="shared" si="59"/>
        <v>Sister</v>
      </c>
      <c r="M545" s="10" t="str">
        <f>IF(OR('Intragroup liabilities'!W539="x",'Intragroup liabilities'!W539="E"),"true","false")</f>
        <v>true</v>
      </c>
      <c r="N545" s="10" t="s">
        <v>470</v>
      </c>
      <c r="O545" s="10" t="s">
        <v>471</v>
      </c>
      <c r="P545" s="11">
        <v>0</v>
      </c>
      <c r="Q545" s="11">
        <f>IF('Intragroup liabilities'!E539="",0,'Intragroup liabilities'!E539)</f>
        <v>19.73</v>
      </c>
      <c r="R545" s="10" t="str">
        <f>+IF('Intragroup liabilities'!C539="EURO","Euro",IF('Intragroup liabilities'!C539="LIBRA INGLESA"," US Dollar",""))</f>
        <v>Euro</v>
      </c>
      <c r="S545" s="10" t="str">
        <f>IF(OR('Intragroup liabilities'!F539="P_20",'Intragroup liabilities'!F539="P_21"),'Intragroup liabilities'!M539,CONCATENATE(RIGHT('Intragroup liabilities'!T539,4),"-",LEFT(RIGHT('Intragroup liabilities'!T539,7),2),"-",LEFT('Intragroup liabilities'!T539,2)))</f>
        <v>--</v>
      </c>
      <c r="T545" s="20" t="str">
        <f t="shared" si="60"/>
        <v/>
      </c>
      <c r="U545" s="20" t="str">
        <f>IF(OR('Intragroup liabilities'!F539="P_20",'Intragroup liabilities'!F539="P_21"),'T 03.01'!T545,CONCATENATE(RIGHT('Intragroup liabilities'!U539,4),"-",LEFT(RIGHT('Intragroup liabilities'!U539,7),2),"-",LEFT('Intragroup liabilities'!U539,2)))</f>
        <v>--</v>
      </c>
      <c r="V545" s="10" t="str">
        <f t="shared" si="61"/>
        <v>Secured</v>
      </c>
      <c r="W545" s="10">
        <v>0</v>
      </c>
      <c r="X545" s="10" t="s">
        <v>83</v>
      </c>
      <c r="Y545" s="10" t="str">
        <f t="shared" si="62"/>
        <v>Non-structured/Vanilla</v>
      </c>
      <c r="Z545" s="10"/>
      <c r="AA545" s="10" t="str">
        <f>IF('Intragroup liabilities'!Q539="GF2","Grandfathered T2",IF('Intragroup liabilities'!Q539="CET1","CET1","No"))</f>
        <v>No</v>
      </c>
      <c r="AB545" s="10">
        <f>IF('Intragroup liabilities'!R539="",0,'Intragroup liabilities'!R539)</f>
        <v>0</v>
      </c>
      <c r="AC545"/>
    </row>
    <row r="546" spans="3:29" ht="35.25" thickBot="1" x14ac:dyDescent="0.5">
      <c r="C546" s="17">
        <f t="shared" si="57"/>
        <v>999</v>
      </c>
      <c r="D546" s="18">
        <f t="shared" si="63"/>
        <v>539</v>
      </c>
      <c r="E546" s="10" t="str">
        <f>IF(AND(I546="SANTANDER TOTTA, SGPS, SA",'Intragroup liabilities'!F540="P_22"),"r0531 - o/w (part of) subordinated liabilities recognised as own funds",IF(AND(I546="Totta Seguros - Comp. Seg. Vida, SA.",'Intragroup liabilities'!F540="P_22"),"r0350 - Structured notes",IF(AND(AA546&lt;&gt;"No",'Intragroup liabilities'!F540="P_23"),"r0531 - o/w (part of) subordinated liabilities recognised as own funds",IF(AND(AA546="No",'Intragroup liabilities'!F540="P_23"),"r0120 - Secured liabilities - collateralized part (BRRD art. 44/2/b)",IF('Intragroup liabilities'!F540="C_31","r0511 - o/w capital instruments/share capital",IF('Intragroup liabilities'!F540="C_32","r0511 - o/w capital instruments/share capital",IF('Intragroup liabilities'!F540="C_33","r0512 - o/w instruments ranking pari passu with ordinary shares",IF(OR(ISNUMBER(SEARCH("ATLANTES",I546)),ISNUMBER(SEARCH("AZOR",I546)),ISNUMBER(SEARCH("HIPOTOTTA",I546)))=TRUE,"r0120 - Secured liabilities - collateralized part (BRRD art. 44/2/b)",IF(OR('Intragroup liabilities'!F540="P_27.1",'Intragroup liabilities'!F540="P_27.2",'Intragroup liabilities'!F540="P_24"),"r0390 - Non-financial liabilities",IF('Intragroup liabilities'!F540="P_30.1","r0170 - Employee liabilities (BRRD art. 44/2/g/i)",IF('Intragroup liabilities'!F540="P_30.3","r0390 - Non-financial liabilities",IF('Intragroup liabilities'!F540="C_36","r0511 - o/w capital instruments/share capital",IF(AND('Intragroup liabilities'!F540="P_20",IFERROR(VLOOKUP('Intragroup liabilities'!I540,'Auxiliar 210'!$B$18:$B$20,1,FALSE),0)&lt;&gt;0),"r0210 - Liabilities towards other entities of the resolution group (BRRD art. 44/2/h)",IF(AND('Intragroup liabilities'!F540="P_21",IFERROR(VLOOKUP('Intragroup liabilities'!I540,'Auxiliar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6" s="10" t="s">
        <v>153</v>
      </c>
      <c r="G546" s="10" t="str">
        <f t="shared" si="58"/>
        <v>Rank 20 - Ranking in insolvency (master scale)</v>
      </c>
      <c r="H546" s="10" t="s">
        <v>338</v>
      </c>
      <c r="I546" s="10" t="s">
        <v>30</v>
      </c>
      <c r="J546" s="10" t="s">
        <v>164</v>
      </c>
      <c r="K546" s="10" t="s">
        <v>155</v>
      </c>
      <c r="L546" s="10" t="str">
        <f t="shared" si="59"/>
        <v>Sister</v>
      </c>
      <c r="M546" s="10" t="str">
        <f>IF(OR('Intragroup liabilities'!W540="x",'Intragroup liabilities'!W540="E"),"true","false")</f>
        <v>true</v>
      </c>
      <c r="N546" s="10" t="s">
        <v>470</v>
      </c>
      <c r="O546" s="10" t="s">
        <v>471</v>
      </c>
      <c r="P546" s="11">
        <v>944369.28</v>
      </c>
      <c r="Q546" s="11">
        <f>IF('Intragroup liabilities'!E540="",0,'Intragroup liabilities'!E540)</f>
        <v>1440.35</v>
      </c>
      <c r="R546" s="10" t="str">
        <f>+IF('Intragroup liabilities'!C540="EURO","Euro",IF('Intragroup liabilities'!C540="LIBRA INGLESA"," US Dollar",""))</f>
        <v>Euro</v>
      </c>
      <c r="S546" s="10" t="str">
        <f>IF(OR('Intragroup liabilities'!F540="P_20",'Intragroup liabilities'!F540="P_21"),'Intragroup liabilities'!M540,CONCATENATE(RIGHT('Intragroup liabilities'!T540,4),"-",LEFT(RIGHT('Intragroup liabilities'!T540,7),2),"-",LEFT('Intragroup liabilities'!T540,2)))</f>
        <v>--</v>
      </c>
      <c r="T546" s="20" t="str">
        <f t="shared" si="60"/>
        <v/>
      </c>
      <c r="U546" s="20" t="str">
        <f>IF(OR('Intragroup liabilities'!F540="P_20",'Intragroup liabilities'!F540="P_21"),'T 03.01'!T546,CONCATENATE(RIGHT('Intragroup liabilities'!U540,4),"-",LEFT(RIGHT('Intragroup liabilities'!U540,7),2),"-",LEFT('Intragroup liabilities'!U540,2)))</f>
        <v>--</v>
      </c>
      <c r="V546" s="10" t="str">
        <f t="shared" si="61"/>
        <v>Secured</v>
      </c>
      <c r="W546" s="10">
        <v>0</v>
      </c>
      <c r="X546" s="10" t="s">
        <v>83</v>
      </c>
      <c r="Y546" s="10" t="str">
        <f t="shared" si="62"/>
        <v>Non-structured/Vanilla</v>
      </c>
      <c r="Z546" s="10"/>
      <c r="AA546" s="10" t="str">
        <f>IF('Intragroup liabilities'!Q540="GF2","Grandfathered T2",IF('Intragroup liabilities'!Q540="CET1","CET1","No"))</f>
        <v>No</v>
      </c>
      <c r="AB546" s="10">
        <f>IF('Intragroup liabilities'!R540="",0,'Intragroup liabilities'!R540)</f>
        <v>0</v>
      </c>
      <c r="AC546"/>
    </row>
    <row r="547" spans="3:29" ht="35.25" thickBot="1" x14ac:dyDescent="0.5">
      <c r="C547" s="17">
        <f t="shared" si="57"/>
        <v>999</v>
      </c>
      <c r="D547" s="18">
        <f t="shared" si="63"/>
        <v>540</v>
      </c>
      <c r="E547" s="10" t="str">
        <f>IF(AND(I547="SANTANDER TOTTA, SGPS, SA",'Intragroup liabilities'!F541="P_22"),"r0531 - o/w (part of) subordinated liabilities recognised as own funds",IF(AND(I547="Totta Seguros - Comp. Seg. Vida, SA.",'Intragroup liabilities'!F541="P_22"),"r0350 - Structured notes",IF(AND(AA547&lt;&gt;"No",'Intragroup liabilities'!F541="P_23"),"r0531 - o/w (part of) subordinated liabilities recognised as own funds",IF(AND(AA547="No",'Intragroup liabilities'!F541="P_23"),"r0120 - Secured liabilities - collateralized part (BRRD art. 44/2/b)",IF('Intragroup liabilities'!F541="C_31","r0511 - o/w capital instruments/share capital",IF('Intragroup liabilities'!F541="C_32","r0511 - o/w capital instruments/share capital",IF('Intragroup liabilities'!F541="C_33","r0512 - o/w instruments ranking pari passu with ordinary shares",IF(OR(ISNUMBER(SEARCH("ATLANTES",I547)),ISNUMBER(SEARCH("AZOR",I547)),ISNUMBER(SEARCH("HIPOTOTTA",I547)))=TRUE,"r0120 - Secured liabilities - collateralized part (BRRD art. 44/2/b)",IF(OR('Intragroup liabilities'!F541="P_27.1",'Intragroup liabilities'!F541="P_27.2",'Intragroup liabilities'!F541="P_24"),"r0390 - Non-financial liabilities",IF('Intragroup liabilities'!F541="P_30.1","r0170 - Employee liabilities (BRRD art. 44/2/g/i)",IF('Intragroup liabilities'!F541="P_30.3","r0390 - Non-financial liabilities",IF('Intragroup liabilities'!F541="C_36","r0511 - o/w capital instruments/share capital",IF(AND('Intragroup liabilities'!F541="P_20",IFERROR(VLOOKUP('Intragroup liabilities'!I541,'Auxiliar 210'!$B$18:$B$20,1,FALSE),0)&lt;&gt;0),"r0210 - Liabilities towards other entities of the resolution group (BRRD art. 44/2/h)",IF(AND('Intragroup liabilities'!F541="P_21",IFERROR(VLOOKUP('Intragroup liabilities'!I541,'Auxiliar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7" s="10" t="s">
        <v>153</v>
      </c>
      <c r="G547" s="10" t="str">
        <f t="shared" si="58"/>
        <v>Rank 20 - Ranking in insolvency (master scale)</v>
      </c>
      <c r="H547" s="10" t="s">
        <v>245</v>
      </c>
      <c r="I547" s="10" t="s">
        <v>73</v>
      </c>
      <c r="J547" s="10" t="s">
        <v>167</v>
      </c>
      <c r="K547" s="10" t="s">
        <v>155</v>
      </c>
      <c r="L547" s="10" t="str">
        <f t="shared" si="59"/>
        <v>Sister</v>
      </c>
      <c r="M547" s="10" t="str">
        <f>IF(OR('Intragroup liabilities'!W541="x",'Intragroup liabilities'!W541="E"),"true","false")</f>
        <v>true</v>
      </c>
      <c r="N547" s="10" t="s">
        <v>470</v>
      </c>
      <c r="O547" s="10" t="s">
        <v>471</v>
      </c>
      <c r="P547" s="11">
        <v>1152.53</v>
      </c>
      <c r="Q547" s="11">
        <f>IF('Intragroup liabilities'!E541="",0,'Intragroup liabilities'!E541)</f>
        <v>0.96</v>
      </c>
      <c r="R547" s="10" t="str">
        <f>+IF('Intragroup liabilities'!C541="EURO","Euro",IF('Intragroup liabilities'!C541="LIBRA INGLESA"," US Dollar",""))</f>
        <v>Euro</v>
      </c>
      <c r="S547" s="10" t="str">
        <f>IF(OR('Intragroup liabilities'!F541="P_20",'Intragroup liabilities'!F541="P_21"),'Intragroup liabilities'!M541,CONCATENATE(RIGHT('Intragroup liabilities'!T541,4),"-",LEFT(RIGHT('Intragroup liabilities'!T541,7),2),"-",LEFT('Intragroup liabilities'!T541,2)))</f>
        <v>--</v>
      </c>
      <c r="T547" s="20" t="str">
        <f t="shared" si="60"/>
        <v/>
      </c>
      <c r="U547" s="20" t="str">
        <f>IF(OR('Intragroup liabilities'!F541="P_20",'Intragroup liabilities'!F541="P_21"),'T 03.01'!T547,CONCATENATE(RIGHT('Intragroup liabilities'!U541,4),"-",LEFT(RIGHT('Intragroup liabilities'!U541,7),2),"-",LEFT('Intragroup liabilities'!U541,2)))</f>
        <v>--</v>
      </c>
      <c r="V547" s="10" t="str">
        <f t="shared" si="61"/>
        <v>Secured</v>
      </c>
      <c r="W547" s="10">
        <v>0</v>
      </c>
      <c r="X547" s="10" t="s">
        <v>83</v>
      </c>
      <c r="Y547" s="10" t="str">
        <f t="shared" si="62"/>
        <v>Non-structured/Vanilla</v>
      </c>
      <c r="Z547" s="10"/>
      <c r="AA547" s="10" t="str">
        <f>IF('Intragroup liabilities'!Q541="GF2","Grandfathered T2",IF('Intragroup liabilities'!Q541="CET1","CET1","No"))</f>
        <v>No</v>
      </c>
      <c r="AB547" s="10">
        <f>IF('Intragroup liabilities'!R541="",0,'Intragroup liabilities'!R541)</f>
        <v>0</v>
      </c>
      <c r="AC547"/>
    </row>
    <row r="548" spans="3:29" ht="35.25" thickBot="1" x14ac:dyDescent="0.5">
      <c r="C548" s="17">
        <f t="shared" si="57"/>
        <v>999</v>
      </c>
      <c r="D548" s="18">
        <f t="shared" si="63"/>
        <v>541</v>
      </c>
      <c r="E548" s="10" t="str">
        <f>IF(AND(I548="SANTANDER TOTTA, SGPS, SA",'Intragroup liabilities'!F542="P_22"),"r0531 - o/w (part of) subordinated liabilities recognised as own funds",IF(AND(I548="Totta Seguros - Comp. Seg. Vida, SA.",'Intragroup liabilities'!F542="P_22"),"r0350 - Structured notes",IF(AND(AA548&lt;&gt;"No",'Intragroup liabilities'!F542="P_23"),"r0531 - o/w (part of) subordinated liabilities recognised as own funds",IF(AND(AA548="No",'Intragroup liabilities'!F542="P_23"),"r0120 - Secured liabilities - collateralized part (BRRD art. 44/2/b)",IF('Intragroup liabilities'!F542="C_31","r0511 - o/w capital instruments/share capital",IF('Intragroup liabilities'!F542="C_32","r0511 - o/w capital instruments/share capital",IF('Intragroup liabilities'!F542="C_33","r0512 - o/w instruments ranking pari passu with ordinary shares",IF(OR(ISNUMBER(SEARCH("ATLANTES",I548)),ISNUMBER(SEARCH("AZOR",I548)),ISNUMBER(SEARCH("HIPOTOTTA",I548)))=TRUE,"r0120 - Secured liabilities - collateralized part (BRRD art. 44/2/b)",IF(OR('Intragroup liabilities'!F542="P_27.1",'Intragroup liabilities'!F542="P_27.2",'Intragroup liabilities'!F542="P_24"),"r0390 - Non-financial liabilities",IF('Intragroup liabilities'!F542="P_30.1","r0170 - Employee liabilities (BRRD art. 44/2/g/i)",IF('Intragroup liabilities'!F542="P_30.3","r0390 - Non-financial liabilities",IF('Intragroup liabilities'!F542="C_36","r0511 - o/w capital instruments/share capital",IF(AND('Intragroup liabilities'!F542="P_20",IFERROR(VLOOKUP('Intragroup liabilities'!I542,'Auxiliar 210'!$B$18:$B$20,1,FALSE),0)&lt;&gt;0),"r0210 - Liabilities towards other entities of the resolution group (BRRD art. 44/2/h)",IF(AND('Intragroup liabilities'!F542="P_21",IFERROR(VLOOKUP('Intragroup liabilities'!I542,'Auxiliar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8" s="10" t="s">
        <v>153</v>
      </c>
      <c r="G548" s="10" t="str">
        <f t="shared" si="58"/>
        <v>Rank 20 - Ranking in insolvency (master scale)</v>
      </c>
      <c r="H548" s="10" t="s">
        <v>245</v>
      </c>
      <c r="I548" s="10" t="s">
        <v>74</v>
      </c>
      <c r="J548" s="10" t="s">
        <v>170</v>
      </c>
      <c r="K548" s="10" t="s">
        <v>155</v>
      </c>
      <c r="L548" s="10" t="str">
        <f t="shared" si="59"/>
        <v>Sister</v>
      </c>
      <c r="M548" s="10" t="str">
        <f>IF(OR('Intragroup liabilities'!W542="x",'Intragroup liabilities'!W542="E"),"true","false")</f>
        <v>true</v>
      </c>
      <c r="N548" s="10" t="s">
        <v>470</v>
      </c>
      <c r="O548" s="10" t="s">
        <v>471</v>
      </c>
      <c r="P548" s="11">
        <v>32143.69</v>
      </c>
      <c r="Q548" s="11">
        <f>IF('Intragroup liabilities'!E542="",0,'Intragroup liabilities'!E542)</f>
        <v>52.72</v>
      </c>
      <c r="R548" s="10" t="str">
        <f>+IF('Intragroup liabilities'!C542="EURO","Euro",IF('Intragroup liabilities'!C542="LIBRA INGLESA"," US Dollar",""))</f>
        <v>Euro</v>
      </c>
      <c r="S548" s="10" t="str">
        <f>IF(OR('Intragroup liabilities'!F542="P_20",'Intragroup liabilities'!F542="P_21"),'Intragroup liabilities'!M542,CONCATENATE(RIGHT('Intragroup liabilities'!T542,4),"-",LEFT(RIGHT('Intragroup liabilities'!T542,7),2),"-",LEFT('Intragroup liabilities'!T542,2)))</f>
        <v>--</v>
      </c>
      <c r="T548" s="20" t="str">
        <f t="shared" si="60"/>
        <v/>
      </c>
      <c r="U548" s="20" t="str">
        <f>IF(OR('Intragroup liabilities'!F542="P_20",'Intragroup liabilities'!F542="P_21"),'T 03.01'!T548,CONCATENATE(RIGHT('Intragroup liabilities'!U542,4),"-",LEFT(RIGHT('Intragroup liabilities'!U542,7),2),"-",LEFT('Intragroup liabilities'!U542,2)))</f>
        <v>--</v>
      </c>
      <c r="V548" s="10" t="str">
        <f t="shared" si="61"/>
        <v>Secured</v>
      </c>
      <c r="W548" s="10">
        <v>0</v>
      </c>
      <c r="X548" s="10" t="s">
        <v>83</v>
      </c>
      <c r="Y548" s="10" t="str">
        <f t="shared" si="62"/>
        <v>Non-structured/Vanilla</v>
      </c>
      <c r="Z548" s="10"/>
      <c r="AA548" s="10" t="str">
        <f>IF('Intragroup liabilities'!Q542="GF2","Grandfathered T2",IF('Intragroup liabilities'!Q542="CET1","CET1","No"))</f>
        <v>No</v>
      </c>
      <c r="AB548" s="10">
        <f>IF('Intragroup liabilities'!R542="",0,'Intragroup liabilities'!R542)</f>
        <v>0</v>
      </c>
      <c r="AC548"/>
    </row>
    <row r="549" spans="3:29" ht="35.25" thickBot="1" x14ac:dyDescent="0.5">
      <c r="C549" s="17">
        <f t="shared" si="57"/>
        <v>999</v>
      </c>
      <c r="D549" s="18">
        <f t="shared" si="63"/>
        <v>542</v>
      </c>
      <c r="E549" s="10" t="str">
        <f>IF(AND(I549="SANTANDER TOTTA, SGPS, SA",'Intragroup liabilities'!F543="P_22"),"r0531 - o/w (part of) subordinated liabilities recognised as own funds",IF(AND(I549="Totta Seguros - Comp. Seg. Vida, SA.",'Intragroup liabilities'!F543="P_22"),"r0350 - Structured notes",IF(AND(AA549&lt;&gt;"No",'Intragroup liabilities'!F543="P_23"),"r0531 - o/w (part of) subordinated liabilities recognised as own funds",IF(AND(AA549="No",'Intragroup liabilities'!F543="P_23"),"r0120 - Secured liabilities - collateralized part (BRRD art. 44/2/b)",IF('Intragroup liabilities'!F543="C_31","r0511 - o/w capital instruments/share capital",IF('Intragroup liabilities'!F543="C_32","r0511 - o/w capital instruments/share capital",IF('Intragroup liabilities'!F543="C_33","r0512 - o/w instruments ranking pari passu with ordinary shares",IF(OR(ISNUMBER(SEARCH("ATLANTES",I549)),ISNUMBER(SEARCH("AZOR",I549)),ISNUMBER(SEARCH("HIPOTOTTA",I549)))=TRUE,"r0120 - Secured liabilities - collateralized part (BRRD art. 44/2/b)",IF(OR('Intragroup liabilities'!F543="P_27.1",'Intragroup liabilities'!F543="P_27.2",'Intragroup liabilities'!F543="P_24"),"r0390 - Non-financial liabilities",IF('Intragroup liabilities'!F543="P_30.1","r0170 - Employee liabilities (BRRD art. 44/2/g/i)",IF('Intragroup liabilities'!F543="P_30.3","r0390 - Non-financial liabilities",IF('Intragroup liabilities'!F543="C_36","r0511 - o/w capital instruments/share capital",IF(AND('Intragroup liabilities'!F543="P_20",IFERROR(VLOOKUP('Intragroup liabilities'!I543,'Auxiliar 210'!$B$18:$B$20,1,FALSE),0)&lt;&gt;0),"r0210 - Liabilities towards other entities of the resolution group (BRRD art. 44/2/h)",IF(AND('Intragroup liabilities'!F543="P_21",IFERROR(VLOOKUP('Intragroup liabilities'!I543,'Auxiliar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49" s="10" t="s">
        <v>153</v>
      </c>
      <c r="G549" s="10" t="str">
        <f t="shared" si="58"/>
        <v>Rank 20 - Ranking in insolvency (master scale)</v>
      </c>
      <c r="H549" s="10" t="s">
        <v>227</v>
      </c>
      <c r="I549" s="10" t="s">
        <v>74</v>
      </c>
      <c r="J549" s="10" t="s">
        <v>170</v>
      </c>
      <c r="K549" s="10" t="s">
        <v>155</v>
      </c>
      <c r="L549" s="10" t="str">
        <f t="shared" si="59"/>
        <v>Sister</v>
      </c>
      <c r="M549" s="10" t="str">
        <f>IF(OR('Intragroup liabilities'!W543="x",'Intragroup liabilities'!W543="E"),"true","false")</f>
        <v>true</v>
      </c>
      <c r="N549" s="10" t="s">
        <v>470</v>
      </c>
      <c r="O549" s="10" t="s">
        <v>471</v>
      </c>
      <c r="P549" s="11">
        <v>91763.86</v>
      </c>
      <c r="Q549" s="11">
        <f>IF('Intragroup liabilities'!E543="",0,'Intragroup liabilities'!E543)</f>
        <v>178.45</v>
      </c>
      <c r="R549" s="10" t="str">
        <f>+IF('Intragroup liabilities'!C543="EURO","Euro",IF('Intragroup liabilities'!C543="LIBRA INGLESA"," US Dollar",""))</f>
        <v>Euro</v>
      </c>
      <c r="S549" s="10" t="str">
        <f>IF(OR('Intragroup liabilities'!F543="P_20",'Intragroup liabilities'!F543="P_21"),'Intragroup liabilities'!M543,CONCATENATE(RIGHT('Intragroup liabilities'!T543,4),"-",LEFT(RIGHT('Intragroup liabilities'!T543,7),2),"-",LEFT('Intragroup liabilities'!T543,2)))</f>
        <v>--</v>
      </c>
      <c r="T549" s="20" t="str">
        <f t="shared" si="60"/>
        <v/>
      </c>
      <c r="U549" s="20" t="str">
        <f>IF(OR('Intragroup liabilities'!F543="P_20",'Intragroup liabilities'!F543="P_21"),'T 03.01'!T549,CONCATENATE(RIGHT('Intragroup liabilities'!U543,4),"-",LEFT(RIGHT('Intragroup liabilities'!U543,7),2),"-",LEFT('Intragroup liabilities'!U543,2)))</f>
        <v>--</v>
      </c>
      <c r="V549" s="10" t="str">
        <f t="shared" si="61"/>
        <v>Secured</v>
      </c>
      <c r="W549" s="10">
        <v>0</v>
      </c>
      <c r="X549" s="10" t="s">
        <v>83</v>
      </c>
      <c r="Y549" s="10" t="str">
        <f t="shared" si="62"/>
        <v>Non-structured/Vanilla</v>
      </c>
      <c r="Z549" s="10"/>
      <c r="AA549" s="10" t="str">
        <f>IF('Intragroup liabilities'!Q543="GF2","Grandfathered T2",IF('Intragroup liabilities'!Q543="CET1","CET1","No"))</f>
        <v>No</v>
      </c>
      <c r="AB549" s="10">
        <f>IF('Intragroup liabilities'!R543="",0,'Intragroup liabilities'!R543)</f>
        <v>0</v>
      </c>
      <c r="AC549"/>
    </row>
    <row r="550" spans="3:29" ht="35.25" thickBot="1" x14ac:dyDescent="0.5">
      <c r="C550" s="17">
        <f t="shared" si="57"/>
        <v>999</v>
      </c>
      <c r="D550" s="18">
        <f t="shared" si="63"/>
        <v>543</v>
      </c>
      <c r="E550" s="10" t="str">
        <f>IF(AND(I550="SANTANDER TOTTA, SGPS, SA",'Intragroup liabilities'!F544="P_22"),"r0531 - o/w (part of) subordinated liabilities recognised as own funds",IF(AND(I550="Totta Seguros - Comp. Seg. Vida, SA.",'Intragroup liabilities'!F544="P_22"),"r0350 - Structured notes",IF(AND(AA550&lt;&gt;"No",'Intragroup liabilities'!F544="P_23"),"r0531 - o/w (part of) subordinated liabilities recognised as own funds",IF(AND(AA550="No",'Intragroup liabilities'!F544="P_23"),"r0120 - Secured liabilities - collateralized part (BRRD art. 44/2/b)",IF('Intragroup liabilities'!F544="C_31","r0511 - o/w capital instruments/share capital",IF('Intragroup liabilities'!F544="C_32","r0511 - o/w capital instruments/share capital",IF('Intragroup liabilities'!F544="C_33","r0512 - o/w instruments ranking pari passu with ordinary shares",IF(OR(ISNUMBER(SEARCH("ATLANTES",I550)),ISNUMBER(SEARCH("AZOR",I550)),ISNUMBER(SEARCH("HIPOTOTTA",I550)))=TRUE,"r0120 - Secured liabilities - collateralized part (BRRD art. 44/2/b)",IF(OR('Intragroup liabilities'!F544="P_27.1",'Intragroup liabilities'!F544="P_27.2",'Intragroup liabilities'!F544="P_24"),"r0390 - Non-financial liabilities",IF('Intragroup liabilities'!F544="P_30.1","r0170 - Employee liabilities (BRRD art. 44/2/g/i)",IF('Intragroup liabilities'!F544="P_30.3","r0390 - Non-financial liabilities",IF('Intragroup liabilities'!F544="C_36","r0511 - o/w capital instruments/share capital",IF(AND('Intragroup liabilities'!F544="P_20",IFERROR(VLOOKUP('Intragroup liabilities'!I544,'Auxiliar 210'!$B$18:$B$20,1,FALSE),0)&lt;&gt;0),"r0210 - Liabilities towards other entities of the resolution group (BRRD art. 44/2/h)",IF(AND('Intragroup liabilities'!F544="P_21",IFERROR(VLOOKUP('Intragroup liabilities'!I544,'Auxiliar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0" s="10" t="s">
        <v>153</v>
      </c>
      <c r="G550" s="10" t="str">
        <f t="shared" si="58"/>
        <v>Rank 20 - Ranking in insolvency (master scale)</v>
      </c>
      <c r="H550" s="10" t="s">
        <v>377</v>
      </c>
      <c r="I550" s="10" t="s">
        <v>73</v>
      </c>
      <c r="J550" s="10" t="s">
        <v>167</v>
      </c>
      <c r="K550" s="10" t="s">
        <v>155</v>
      </c>
      <c r="L550" s="10" t="str">
        <f t="shared" si="59"/>
        <v>Sister</v>
      </c>
      <c r="M550" s="10" t="str">
        <f>IF(OR('Intragroup liabilities'!W544="x",'Intragroup liabilities'!W544="E"),"true","false")</f>
        <v>true</v>
      </c>
      <c r="N550" s="10" t="s">
        <v>470</v>
      </c>
      <c r="O550" s="10" t="s">
        <v>471</v>
      </c>
      <c r="P550" s="11">
        <v>54659.11</v>
      </c>
      <c r="Q550" s="11">
        <f>IF('Intragroup liabilities'!E544="",0,'Intragroup liabilities'!E544)</f>
        <v>133.05000000000001</v>
      </c>
      <c r="R550" s="10" t="str">
        <f>+IF('Intragroup liabilities'!C544="EURO","Euro",IF('Intragroup liabilities'!C544="LIBRA INGLESA"," US Dollar",""))</f>
        <v>Euro</v>
      </c>
      <c r="S550" s="10" t="str">
        <f>IF(OR('Intragroup liabilities'!F544="P_20",'Intragroup liabilities'!F544="P_21"),'Intragroup liabilities'!M544,CONCATENATE(RIGHT('Intragroup liabilities'!T544,4),"-",LEFT(RIGHT('Intragroup liabilities'!T544,7),2),"-",LEFT('Intragroup liabilities'!T544,2)))</f>
        <v>--</v>
      </c>
      <c r="T550" s="20" t="str">
        <f t="shared" si="60"/>
        <v/>
      </c>
      <c r="U550" s="20" t="str">
        <f>IF(OR('Intragroup liabilities'!F544="P_20",'Intragroup liabilities'!F544="P_21"),'T 03.01'!T550,CONCATENATE(RIGHT('Intragroup liabilities'!U544,4),"-",LEFT(RIGHT('Intragroup liabilities'!U544,7),2),"-",LEFT('Intragroup liabilities'!U544,2)))</f>
        <v>--</v>
      </c>
      <c r="V550" s="10" t="str">
        <f t="shared" si="61"/>
        <v>Secured</v>
      </c>
      <c r="W550" s="10">
        <v>0</v>
      </c>
      <c r="X550" s="10" t="s">
        <v>83</v>
      </c>
      <c r="Y550" s="10" t="str">
        <f t="shared" si="62"/>
        <v>Non-structured/Vanilla</v>
      </c>
      <c r="Z550" s="10"/>
      <c r="AA550" s="10" t="str">
        <f>IF('Intragroup liabilities'!Q544="GF2","Grandfathered T2",IF('Intragroup liabilities'!Q544="CET1","CET1","No"))</f>
        <v>No</v>
      </c>
      <c r="AB550" s="10">
        <f>IF('Intragroup liabilities'!R544="",0,'Intragroup liabilities'!R544)</f>
        <v>0</v>
      </c>
      <c r="AC550"/>
    </row>
    <row r="551" spans="3:29" ht="35.25" thickBot="1" x14ac:dyDescent="0.5">
      <c r="C551" s="17">
        <f t="shared" si="57"/>
        <v>999</v>
      </c>
      <c r="D551" s="18">
        <f t="shared" si="63"/>
        <v>544</v>
      </c>
      <c r="E551" s="10" t="str">
        <f>IF(AND(I551="SANTANDER TOTTA, SGPS, SA",'Intragroup liabilities'!F545="P_22"),"r0531 - o/w (part of) subordinated liabilities recognised as own funds",IF(AND(I551="Totta Seguros - Comp. Seg. Vida, SA.",'Intragroup liabilities'!F545="P_22"),"r0350 - Structured notes",IF(AND(AA551&lt;&gt;"No",'Intragroup liabilities'!F545="P_23"),"r0531 - o/w (part of) subordinated liabilities recognised as own funds",IF(AND(AA551="No",'Intragroup liabilities'!F545="P_23"),"r0120 - Secured liabilities - collateralized part (BRRD art. 44/2/b)",IF('Intragroup liabilities'!F545="C_31","r0511 - o/w capital instruments/share capital",IF('Intragroup liabilities'!F545="C_32","r0511 - o/w capital instruments/share capital",IF('Intragroup liabilities'!F545="C_33","r0512 - o/w instruments ranking pari passu with ordinary shares",IF(OR(ISNUMBER(SEARCH("ATLANTES",I551)),ISNUMBER(SEARCH("AZOR",I551)),ISNUMBER(SEARCH("HIPOTOTTA",I551)))=TRUE,"r0120 - Secured liabilities - collateralized part (BRRD art. 44/2/b)",IF(OR('Intragroup liabilities'!F545="P_27.1",'Intragroup liabilities'!F545="P_27.2",'Intragroup liabilities'!F545="P_24"),"r0390 - Non-financial liabilities",IF('Intragroup liabilities'!F545="P_30.1","r0170 - Employee liabilities (BRRD art. 44/2/g/i)",IF('Intragroup liabilities'!F545="P_30.3","r0390 - Non-financial liabilities",IF('Intragroup liabilities'!F545="C_36","r0511 - o/w capital instruments/share capital",IF(AND('Intragroup liabilities'!F545="P_20",IFERROR(VLOOKUP('Intragroup liabilities'!I545,'Auxiliar 210'!$B$18:$B$20,1,FALSE),0)&lt;&gt;0),"r0210 - Liabilities towards other entities of the resolution group (BRRD art. 44/2/h)",IF(AND('Intragroup liabilities'!F545="P_21",IFERROR(VLOOKUP('Intragroup liabilities'!I545,'Auxiliar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1" s="10" t="s">
        <v>153</v>
      </c>
      <c r="G551" s="10" t="str">
        <f t="shared" si="58"/>
        <v>Rank 20 - Ranking in insolvency (master scale)</v>
      </c>
      <c r="H551" s="10" t="s">
        <v>377</v>
      </c>
      <c r="I551" s="10" t="s">
        <v>74</v>
      </c>
      <c r="J551" s="10" t="s">
        <v>170</v>
      </c>
      <c r="K551" s="10" t="s">
        <v>155</v>
      </c>
      <c r="L551" s="10" t="str">
        <f t="shared" si="59"/>
        <v>Sister</v>
      </c>
      <c r="M551" s="10" t="str">
        <f>IF(OR('Intragroup liabilities'!W545="x",'Intragroup liabilities'!W545="E"),"true","false")</f>
        <v>true</v>
      </c>
      <c r="N551" s="10" t="s">
        <v>470</v>
      </c>
      <c r="O551" s="10" t="s">
        <v>471</v>
      </c>
      <c r="P551" s="11">
        <v>16900.93</v>
      </c>
      <c r="Q551" s="11">
        <f>IF('Intragroup liabilities'!E545="",0,'Intragroup liabilities'!E545)</f>
        <v>40.58</v>
      </c>
      <c r="R551" s="10" t="str">
        <f>+IF('Intragroup liabilities'!C545="EURO","Euro",IF('Intragroup liabilities'!C545="LIBRA INGLESA"," US Dollar",""))</f>
        <v>Euro</v>
      </c>
      <c r="S551" s="10" t="str">
        <f>IF(OR('Intragroup liabilities'!F545="P_20",'Intragroup liabilities'!F545="P_21"),'Intragroup liabilities'!M545,CONCATENATE(RIGHT('Intragroup liabilities'!T545,4),"-",LEFT(RIGHT('Intragroup liabilities'!T545,7),2),"-",LEFT('Intragroup liabilities'!T545,2)))</f>
        <v>--</v>
      </c>
      <c r="T551" s="20" t="str">
        <f t="shared" si="60"/>
        <v/>
      </c>
      <c r="U551" s="20" t="str">
        <f>IF(OR('Intragroup liabilities'!F545="P_20",'Intragroup liabilities'!F545="P_21"),'T 03.01'!T551,CONCATENATE(RIGHT('Intragroup liabilities'!U545,4),"-",LEFT(RIGHT('Intragroup liabilities'!U545,7),2),"-",LEFT('Intragroup liabilities'!U545,2)))</f>
        <v>--</v>
      </c>
      <c r="V551" s="10" t="str">
        <f t="shared" si="61"/>
        <v>Secured</v>
      </c>
      <c r="W551" s="10">
        <v>0</v>
      </c>
      <c r="X551" s="10" t="s">
        <v>83</v>
      </c>
      <c r="Y551" s="10" t="str">
        <f t="shared" si="62"/>
        <v>Non-structured/Vanilla</v>
      </c>
      <c r="Z551" s="10"/>
      <c r="AA551" s="10" t="str">
        <f>IF('Intragroup liabilities'!Q545="GF2","Grandfathered T2",IF('Intragroup liabilities'!Q545="CET1","CET1","No"))</f>
        <v>No</v>
      </c>
      <c r="AB551" s="10">
        <f>IF('Intragroup liabilities'!R545="",0,'Intragroup liabilities'!R545)</f>
        <v>0</v>
      </c>
      <c r="AC551"/>
    </row>
    <row r="552" spans="3:29" ht="35.25" thickBot="1" x14ac:dyDescent="0.5">
      <c r="C552" s="17">
        <f t="shared" si="57"/>
        <v>999</v>
      </c>
      <c r="D552" s="18">
        <f t="shared" si="63"/>
        <v>545</v>
      </c>
      <c r="E552" s="10" t="str">
        <f>IF(AND(I552="SANTANDER TOTTA, SGPS, SA",'Intragroup liabilities'!F546="P_22"),"r0531 - o/w (part of) subordinated liabilities recognised as own funds",IF(AND(I552="Totta Seguros - Comp. Seg. Vida, SA.",'Intragroup liabilities'!F546="P_22"),"r0350 - Structured notes",IF(AND(AA552&lt;&gt;"No",'Intragroup liabilities'!F546="P_23"),"r0531 - o/w (part of) subordinated liabilities recognised as own funds",IF(AND(AA552="No",'Intragroup liabilities'!F546="P_23"),"r0120 - Secured liabilities - collateralized part (BRRD art. 44/2/b)",IF('Intragroup liabilities'!F546="C_31","r0511 - o/w capital instruments/share capital",IF('Intragroup liabilities'!F546="C_32","r0511 - o/w capital instruments/share capital",IF('Intragroup liabilities'!F546="C_33","r0512 - o/w instruments ranking pari passu with ordinary shares",IF(OR(ISNUMBER(SEARCH("ATLANTES",I552)),ISNUMBER(SEARCH("AZOR",I552)),ISNUMBER(SEARCH("HIPOTOTTA",I552)))=TRUE,"r0120 - Secured liabilities - collateralized part (BRRD art. 44/2/b)",IF(OR('Intragroup liabilities'!F546="P_27.1",'Intragroup liabilities'!F546="P_27.2",'Intragroup liabilities'!F546="P_24"),"r0390 - Non-financial liabilities",IF('Intragroup liabilities'!F546="P_30.1","r0170 - Employee liabilities (BRRD art. 44/2/g/i)",IF('Intragroup liabilities'!F546="P_30.3","r0390 - Non-financial liabilities",IF('Intragroup liabilities'!F546="C_36","r0511 - o/w capital instruments/share capital",IF(AND('Intragroup liabilities'!F546="P_20",IFERROR(VLOOKUP('Intragroup liabilities'!I546,'Auxiliar 210'!$B$18:$B$20,1,FALSE),0)&lt;&gt;0),"r0210 - Liabilities towards other entities of the resolution group (BRRD art. 44/2/h)",IF(AND('Intragroup liabilities'!F546="P_21",IFERROR(VLOOKUP('Intragroup liabilities'!I546,'Auxiliar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2" s="10" t="s">
        <v>153</v>
      </c>
      <c r="G552" s="10" t="str">
        <f t="shared" si="58"/>
        <v>Rank 20 - Ranking in insolvency (master scale)</v>
      </c>
      <c r="H552" s="10" t="s">
        <v>292</v>
      </c>
      <c r="I552" s="10" t="s">
        <v>73</v>
      </c>
      <c r="J552" s="10" t="s">
        <v>167</v>
      </c>
      <c r="K552" s="10" t="s">
        <v>155</v>
      </c>
      <c r="L552" s="10" t="str">
        <f t="shared" si="59"/>
        <v>Sister</v>
      </c>
      <c r="M552" s="10" t="str">
        <f>IF(OR('Intragroup liabilities'!W546="x",'Intragroup liabilities'!W546="E"),"true","false")</f>
        <v>true</v>
      </c>
      <c r="N552" s="10" t="s">
        <v>470</v>
      </c>
      <c r="O552" s="10" t="s">
        <v>471</v>
      </c>
      <c r="P552" s="11">
        <v>15272.11</v>
      </c>
      <c r="Q552" s="11">
        <f>IF('Intragroup liabilities'!E546="",0,'Intragroup liabilities'!E546)</f>
        <v>36.770000000000003</v>
      </c>
      <c r="R552" s="10" t="str">
        <f>+IF('Intragroup liabilities'!C546="EURO","Euro",IF('Intragroup liabilities'!C546="LIBRA INGLESA"," US Dollar",""))</f>
        <v>Euro</v>
      </c>
      <c r="S552" s="10" t="str">
        <f>IF(OR('Intragroup liabilities'!F546="P_20",'Intragroup liabilities'!F546="P_21"),'Intragroup liabilities'!M546,CONCATENATE(RIGHT('Intragroup liabilities'!T546,4),"-",LEFT(RIGHT('Intragroup liabilities'!T546,7),2),"-",LEFT('Intragroup liabilities'!T546,2)))</f>
        <v>--</v>
      </c>
      <c r="T552" s="20" t="str">
        <f t="shared" si="60"/>
        <v/>
      </c>
      <c r="U552" s="20" t="str">
        <f>IF(OR('Intragroup liabilities'!F546="P_20",'Intragroup liabilities'!F546="P_21"),'T 03.01'!T552,CONCATENATE(RIGHT('Intragroup liabilities'!U546,4),"-",LEFT(RIGHT('Intragroup liabilities'!U546,7),2),"-",LEFT('Intragroup liabilities'!U546,2)))</f>
        <v>--</v>
      </c>
      <c r="V552" s="10" t="str">
        <f t="shared" si="61"/>
        <v>Secured</v>
      </c>
      <c r="W552" s="10">
        <v>0</v>
      </c>
      <c r="X552" s="10" t="s">
        <v>83</v>
      </c>
      <c r="Y552" s="10" t="str">
        <f t="shared" si="62"/>
        <v>Non-structured/Vanilla</v>
      </c>
      <c r="Z552" s="10"/>
      <c r="AA552" s="10" t="str">
        <f>IF('Intragroup liabilities'!Q546="GF2","Grandfathered T2",IF('Intragroup liabilities'!Q546="CET1","CET1","No"))</f>
        <v>No</v>
      </c>
      <c r="AB552" s="10">
        <f>IF('Intragroup liabilities'!R546="",0,'Intragroup liabilities'!R546)</f>
        <v>0</v>
      </c>
      <c r="AC552"/>
    </row>
    <row r="553" spans="3:29" ht="35.25" thickBot="1" x14ac:dyDescent="0.5">
      <c r="C553" s="17">
        <f t="shared" si="57"/>
        <v>999</v>
      </c>
      <c r="D553" s="18">
        <f t="shared" si="63"/>
        <v>546</v>
      </c>
      <c r="E553" s="10" t="str">
        <f>IF(AND(I553="SANTANDER TOTTA, SGPS, SA",'Intragroup liabilities'!F547="P_22"),"r0531 - o/w (part of) subordinated liabilities recognised as own funds",IF(AND(I553="Totta Seguros - Comp. Seg. Vida, SA.",'Intragroup liabilities'!F547="P_22"),"r0350 - Structured notes",IF(AND(AA553&lt;&gt;"No",'Intragroup liabilities'!F547="P_23"),"r0531 - o/w (part of) subordinated liabilities recognised as own funds",IF(AND(AA553="No",'Intragroup liabilities'!F547="P_23"),"r0120 - Secured liabilities - collateralized part (BRRD art. 44/2/b)",IF('Intragroup liabilities'!F547="C_31","r0511 - o/w capital instruments/share capital",IF('Intragroup liabilities'!F547="C_32","r0511 - o/w capital instruments/share capital",IF('Intragroup liabilities'!F547="C_33","r0512 - o/w instruments ranking pari passu with ordinary shares",IF(OR(ISNUMBER(SEARCH("ATLANTES",I553)),ISNUMBER(SEARCH("AZOR",I553)),ISNUMBER(SEARCH("HIPOTOTTA",I553)))=TRUE,"r0120 - Secured liabilities - collateralized part (BRRD art. 44/2/b)",IF(OR('Intragroup liabilities'!F547="P_27.1",'Intragroup liabilities'!F547="P_27.2",'Intragroup liabilities'!F547="P_24"),"r0390 - Non-financial liabilities",IF('Intragroup liabilities'!F547="P_30.1","r0170 - Employee liabilities (BRRD art. 44/2/g/i)",IF('Intragroup liabilities'!F547="P_30.3","r0390 - Non-financial liabilities",IF('Intragroup liabilities'!F547="C_36","r0511 - o/w capital instruments/share capital",IF(AND('Intragroup liabilities'!F547="P_20",IFERROR(VLOOKUP('Intragroup liabilities'!I547,'Auxiliar 210'!$B$18:$B$20,1,FALSE),0)&lt;&gt;0),"r0210 - Liabilities towards other entities of the resolution group (BRRD art. 44/2/h)",IF(AND('Intragroup liabilities'!F547="P_21",IFERROR(VLOOKUP('Intragroup liabilities'!I547,'Auxiliar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3" s="10" t="s">
        <v>153</v>
      </c>
      <c r="G553" s="10" t="str">
        <f t="shared" si="58"/>
        <v>Rank 20 - Ranking in insolvency (master scale)</v>
      </c>
      <c r="H553" s="10" t="s">
        <v>209</v>
      </c>
      <c r="I553" s="10" t="s">
        <v>73</v>
      </c>
      <c r="J553" s="10" t="s">
        <v>167</v>
      </c>
      <c r="K553" s="10" t="s">
        <v>155</v>
      </c>
      <c r="L553" s="10" t="str">
        <f t="shared" si="59"/>
        <v>Sister</v>
      </c>
      <c r="M553" s="10" t="str">
        <f>IF(OR('Intragroup liabilities'!W547="x",'Intragroup liabilities'!W547="E"),"true","false")</f>
        <v>true</v>
      </c>
      <c r="N553" s="10" t="s">
        <v>470</v>
      </c>
      <c r="O553" s="10" t="s">
        <v>471</v>
      </c>
      <c r="P553" s="11">
        <v>36113.29</v>
      </c>
      <c r="Q553" s="11">
        <f>IF('Intragroup liabilities'!E547="",0,'Intragroup liabilities'!E547)</f>
        <v>44.72</v>
      </c>
      <c r="R553" s="10" t="str">
        <f>+IF('Intragroup liabilities'!C547="EURO","Euro",IF('Intragroup liabilities'!C547="LIBRA INGLESA"," US Dollar",""))</f>
        <v>Euro</v>
      </c>
      <c r="S553" s="10" t="str">
        <f>IF(OR('Intragroup liabilities'!F547="P_20",'Intragroup liabilities'!F547="P_21"),'Intragroup liabilities'!M547,CONCATENATE(RIGHT('Intragroup liabilities'!T547,4),"-",LEFT(RIGHT('Intragroup liabilities'!T547,7),2),"-",LEFT('Intragroup liabilities'!T547,2)))</f>
        <v>--</v>
      </c>
      <c r="T553" s="20" t="str">
        <f t="shared" si="60"/>
        <v/>
      </c>
      <c r="U553" s="20" t="str">
        <f>IF(OR('Intragroup liabilities'!F547="P_20",'Intragroup liabilities'!F547="P_21"),'T 03.01'!T553,CONCATENATE(RIGHT('Intragroup liabilities'!U547,4),"-",LEFT(RIGHT('Intragroup liabilities'!U547,7),2),"-",LEFT('Intragroup liabilities'!U547,2)))</f>
        <v>--</v>
      </c>
      <c r="V553" s="10" t="str">
        <f t="shared" si="61"/>
        <v>Secured</v>
      </c>
      <c r="W553" s="10">
        <v>0</v>
      </c>
      <c r="X553" s="10" t="s">
        <v>83</v>
      </c>
      <c r="Y553" s="10" t="str">
        <f t="shared" si="62"/>
        <v>Non-structured/Vanilla</v>
      </c>
      <c r="Z553" s="10"/>
      <c r="AA553" s="10" t="str">
        <f>IF('Intragroup liabilities'!Q547="GF2","Grandfathered T2",IF('Intragroup liabilities'!Q547="CET1","CET1","No"))</f>
        <v>No</v>
      </c>
      <c r="AB553" s="10">
        <f>IF('Intragroup liabilities'!R547="",0,'Intragroup liabilities'!R547)</f>
        <v>0</v>
      </c>
      <c r="AC553"/>
    </row>
    <row r="554" spans="3:29" ht="35.25" thickBot="1" x14ac:dyDescent="0.5">
      <c r="C554" s="17">
        <f t="shared" si="57"/>
        <v>999</v>
      </c>
      <c r="D554" s="18">
        <f t="shared" si="63"/>
        <v>547</v>
      </c>
      <c r="E554" s="10" t="str">
        <f>IF(AND(I554="SANTANDER TOTTA, SGPS, SA",'Intragroup liabilities'!F548="P_22"),"r0531 - o/w (part of) subordinated liabilities recognised as own funds",IF(AND(I554="Totta Seguros - Comp. Seg. Vida, SA.",'Intragroup liabilities'!F548="P_22"),"r0350 - Structured notes",IF(AND(AA554&lt;&gt;"No",'Intragroup liabilities'!F548="P_23"),"r0531 - o/w (part of) subordinated liabilities recognised as own funds",IF(AND(AA554="No",'Intragroup liabilities'!F548="P_23"),"r0120 - Secured liabilities - collateralized part (BRRD art. 44/2/b)",IF('Intragroup liabilities'!F548="C_31","r0511 - o/w capital instruments/share capital",IF('Intragroup liabilities'!F548="C_32","r0511 - o/w capital instruments/share capital",IF('Intragroup liabilities'!F548="C_33","r0512 - o/w instruments ranking pari passu with ordinary shares",IF(OR(ISNUMBER(SEARCH("ATLANTES",I554)),ISNUMBER(SEARCH("AZOR",I554)),ISNUMBER(SEARCH("HIPOTOTTA",I554)))=TRUE,"r0120 - Secured liabilities - collateralized part (BRRD art. 44/2/b)",IF(OR('Intragroup liabilities'!F548="P_27.1",'Intragroup liabilities'!F548="P_27.2",'Intragroup liabilities'!F548="P_24"),"r0390 - Non-financial liabilities",IF('Intragroup liabilities'!F548="P_30.1","r0170 - Employee liabilities (BRRD art. 44/2/g/i)",IF('Intragroup liabilities'!F548="P_30.3","r0390 - Non-financial liabilities",IF('Intragroup liabilities'!F548="C_36","r0511 - o/w capital instruments/share capital",IF(AND('Intragroup liabilities'!F548="P_20",IFERROR(VLOOKUP('Intragroup liabilities'!I548,'Auxiliar 210'!$B$18:$B$20,1,FALSE),0)&lt;&gt;0),"r0210 - Liabilities towards other entities of the resolution group (BRRD art. 44/2/h)",IF(AND('Intragroup liabilities'!F548="P_21",IFERROR(VLOOKUP('Intragroup liabilities'!I548,'Auxiliar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4" s="10" t="s">
        <v>153</v>
      </c>
      <c r="G554" s="10" t="str">
        <f t="shared" si="58"/>
        <v>Rank 20 - Ranking in insolvency (master scale)</v>
      </c>
      <c r="H554" s="10" t="s">
        <v>209</v>
      </c>
      <c r="I554" s="10" t="s">
        <v>74</v>
      </c>
      <c r="J554" s="10" t="s">
        <v>170</v>
      </c>
      <c r="K554" s="10" t="s">
        <v>155</v>
      </c>
      <c r="L554" s="10" t="str">
        <f t="shared" si="59"/>
        <v>Sister</v>
      </c>
      <c r="M554" s="10" t="str">
        <f>IF(OR('Intragroup liabilities'!W548="x",'Intragroup liabilities'!W548="E"),"true","false")</f>
        <v>true</v>
      </c>
      <c r="N554" s="10" t="s">
        <v>470</v>
      </c>
      <c r="O554" s="10" t="s">
        <v>471</v>
      </c>
      <c r="P554" s="11">
        <v>92391.99</v>
      </c>
      <c r="Q554" s="11">
        <f>IF('Intragroup liabilities'!E548="",0,'Intragroup liabilities'!E548)</f>
        <v>185.72</v>
      </c>
      <c r="R554" s="10" t="str">
        <f>+IF('Intragroup liabilities'!C548="EURO","Euro",IF('Intragroup liabilities'!C548="LIBRA INGLESA"," US Dollar",""))</f>
        <v>Euro</v>
      </c>
      <c r="S554" s="10" t="str">
        <f>IF(OR('Intragroup liabilities'!F548="P_20",'Intragroup liabilities'!F548="P_21"),'Intragroup liabilities'!M548,CONCATENATE(RIGHT('Intragroup liabilities'!T548,4),"-",LEFT(RIGHT('Intragroup liabilities'!T548,7),2),"-",LEFT('Intragroup liabilities'!T548,2)))</f>
        <v>--</v>
      </c>
      <c r="T554" s="20" t="str">
        <f t="shared" si="60"/>
        <v/>
      </c>
      <c r="U554" s="20" t="str">
        <f>IF(OR('Intragroup liabilities'!F548="P_20",'Intragroup liabilities'!F548="P_21"),'T 03.01'!T554,CONCATENATE(RIGHT('Intragroup liabilities'!U548,4),"-",LEFT(RIGHT('Intragroup liabilities'!U548,7),2),"-",LEFT('Intragroup liabilities'!U548,2)))</f>
        <v>--</v>
      </c>
      <c r="V554" s="10" t="str">
        <f t="shared" si="61"/>
        <v>Secured</v>
      </c>
      <c r="W554" s="10">
        <v>0</v>
      </c>
      <c r="X554" s="10" t="s">
        <v>83</v>
      </c>
      <c r="Y554" s="10" t="str">
        <f t="shared" si="62"/>
        <v>Non-structured/Vanilla</v>
      </c>
      <c r="Z554" s="10"/>
      <c r="AA554" s="10" t="str">
        <f>IF('Intragroup liabilities'!Q548="GF2","Grandfathered T2",IF('Intragroup liabilities'!Q548="CET1","CET1","No"))</f>
        <v>No</v>
      </c>
      <c r="AB554" s="10">
        <f>IF('Intragroup liabilities'!R548="",0,'Intragroup liabilities'!R548)</f>
        <v>0</v>
      </c>
      <c r="AC554"/>
    </row>
    <row r="555" spans="3:29" ht="35.25" thickBot="1" x14ac:dyDescent="0.5">
      <c r="C555" s="17">
        <f t="shared" si="57"/>
        <v>999</v>
      </c>
      <c r="D555" s="18">
        <f t="shared" si="63"/>
        <v>548</v>
      </c>
      <c r="E555" s="10" t="str">
        <f>IF(AND(I555="SANTANDER TOTTA, SGPS, SA",'Intragroup liabilities'!F549="P_22"),"r0531 - o/w (part of) subordinated liabilities recognised as own funds",IF(AND(I555="Totta Seguros - Comp. Seg. Vida, SA.",'Intragroup liabilities'!F549="P_22"),"r0350 - Structured notes",IF(AND(AA555&lt;&gt;"No",'Intragroup liabilities'!F549="P_23"),"r0531 - o/w (part of) subordinated liabilities recognised as own funds",IF(AND(AA555="No",'Intragroup liabilities'!F549="P_23"),"r0120 - Secured liabilities - collateralized part (BRRD art. 44/2/b)",IF('Intragroup liabilities'!F549="C_31","r0511 - o/w capital instruments/share capital",IF('Intragroup liabilities'!F549="C_32","r0511 - o/w capital instruments/share capital",IF('Intragroup liabilities'!F549="C_33","r0512 - o/w instruments ranking pari passu with ordinary shares",IF(OR(ISNUMBER(SEARCH("ATLANTES",I555)),ISNUMBER(SEARCH("AZOR",I555)),ISNUMBER(SEARCH("HIPOTOTTA",I555)))=TRUE,"r0120 - Secured liabilities - collateralized part (BRRD art. 44/2/b)",IF(OR('Intragroup liabilities'!F549="P_27.1",'Intragroup liabilities'!F549="P_27.2",'Intragroup liabilities'!F549="P_24"),"r0390 - Non-financial liabilities",IF('Intragroup liabilities'!F549="P_30.1","r0170 - Employee liabilities (BRRD art. 44/2/g/i)",IF('Intragroup liabilities'!F549="P_30.3","r0390 - Non-financial liabilities",IF('Intragroup liabilities'!F549="C_36","r0511 - o/w capital instruments/share capital",IF(AND('Intragroup liabilities'!F549="P_20",IFERROR(VLOOKUP('Intragroup liabilities'!I549,'Auxiliar 210'!$B$18:$B$20,1,FALSE),0)&lt;&gt;0),"r0210 - Liabilities towards other entities of the resolution group (BRRD art. 44/2/h)",IF(AND('Intragroup liabilities'!F549="P_21",IFERROR(VLOOKUP('Intragroup liabilities'!I549,'Auxiliar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5" s="10" t="s">
        <v>153</v>
      </c>
      <c r="G555" s="10" t="str">
        <f t="shared" si="58"/>
        <v>Rank 20 - Ranking in insolvency (master scale)</v>
      </c>
      <c r="H555" s="10" t="s">
        <v>1586</v>
      </c>
      <c r="I555" s="10" t="s">
        <v>30</v>
      </c>
      <c r="J555" s="10" t="s">
        <v>164</v>
      </c>
      <c r="K555" s="10" t="s">
        <v>155</v>
      </c>
      <c r="L555" s="10" t="str">
        <f t="shared" si="59"/>
        <v>Sister</v>
      </c>
      <c r="M555" s="10" t="str">
        <f>IF(OR('Intragroup liabilities'!W549="x",'Intragroup liabilities'!W549="E"),"true","false")</f>
        <v>true</v>
      </c>
      <c r="N555" s="10" t="s">
        <v>470</v>
      </c>
      <c r="O555" s="10" t="s">
        <v>471</v>
      </c>
      <c r="P555" s="11">
        <v>0</v>
      </c>
      <c r="Q555" s="11">
        <f>IF('Intragroup liabilities'!E549="",0,'Intragroup liabilities'!E549)</f>
        <v>0.28000000000000003</v>
      </c>
      <c r="R555" s="10" t="str">
        <f>+IF('Intragroup liabilities'!C549="EURO","Euro",IF('Intragroup liabilities'!C549="LIBRA INGLESA"," US Dollar",""))</f>
        <v>Euro</v>
      </c>
      <c r="S555" s="10" t="str">
        <f>IF(OR('Intragroup liabilities'!F549="P_20",'Intragroup liabilities'!F549="P_21"),'Intragroup liabilities'!M549,CONCATENATE(RIGHT('Intragroup liabilities'!T549,4),"-",LEFT(RIGHT('Intragroup liabilities'!T549,7),2),"-",LEFT('Intragroup liabilities'!T549,2)))</f>
        <v>--</v>
      </c>
      <c r="T555" s="20" t="str">
        <f t="shared" si="60"/>
        <v/>
      </c>
      <c r="U555" s="20" t="str">
        <f>IF(OR('Intragroup liabilities'!F549="P_20",'Intragroup liabilities'!F549="P_21"),'T 03.01'!T555,CONCATENATE(RIGHT('Intragroup liabilities'!U549,4),"-",LEFT(RIGHT('Intragroup liabilities'!U549,7),2),"-",LEFT('Intragroup liabilities'!U549,2)))</f>
        <v>--</v>
      </c>
      <c r="V555" s="10" t="str">
        <f t="shared" si="61"/>
        <v>Secured</v>
      </c>
      <c r="W555" s="10">
        <v>0</v>
      </c>
      <c r="X555" s="10" t="s">
        <v>83</v>
      </c>
      <c r="Y555" s="10" t="str">
        <f t="shared" si="62"/>
        <v>Non-structured/Vanilla</v>
      </c>
      <c r="Z555" s="10"/>
      <c r="AA555" s="10" t="str">
        <f>IF('Intragroup liabilities'!Q549="GF2","Grandfathered T2",IF('Intragroup liabilities'!Q549="CET1","CET1","No"))</f>
        <v>No</v>
      </c>
      <c r="AB555" s="10">
        <f>IF('Intragroup liabilities'!R549="",0,'Intragroup liabilities'!R549)</f>
        <v>0</v>
      </c>
      <c r="AC555"/>
    </row>
    <row r="556" spans="3:29" ht="35.25" thickBot="1" x14ac:dyDescent="0.5">
      <c r="C556" s="17">
        <f t="shared" si="57"/>
        <v>999</v>
      </c>
      <c r="D556" s="18">
        <f t="shared" si="63"/>
        <v>549</v>
      </c>
      <c r="E556" s="10" t="str">
        <f>IF(AND(I556="SANTANDER TOTTA, SGPS, SA",'Intragroup liabilities'!F550="P_22"),"r0531 - o/w (part of) subordinated liabilities recognised as own funds",IF(AND(I556="Totta Seguros - Comp. Seg. Vida, SA.",'Intragroup liabilities'!F550="P_22"),"r0350 - Structured notes",IF(AND(AA556&lt;&gt;"No",'Intragroup liabilities'!F550="P_23"),"r0531 - o/w (part of) subordinated liabilities recognised as own funds",IF(AND(AA556="No",'Intragroup liabilities'!F550="P_23"),"r0120 - Secured liabilities - collateralized part (BRRD art. 44/2/b)",IF('Intragroup liabilities'!F550="C_31","r0511 - o/w capital instruments/share capital",IF('Intragroup liabilities'!F550="C_32","r0511 - o/w capital instruments/share capital",IF('Intragroup liabilities'!F550="C_33","r0512 - o/w instruments ranking pari passu with ordinary shares",IF(OR(ISNUMBER(SEARCH("ATLANTES",I556)),ISNUMBER(SEARCH("AZOR",I556)),ISNUMBER(SEARCH("HIPOTOTTA",I556)))=TRUE,"r0120 - Secured liabilities - collateralized part (BRRD art. 44/2/b)",IF(OR('Intragroup liabilities'!F550="P_27.1",'Intragroup liabilities'!F550="P_27.2",'Intragroup liabilities'!F550="P_24"),"r0390 - Non-financial liabilities",IF('Intragroup liabilities'!F550="P_30.1","r0170 - Employee liabilities (BRRD art. 44/2/g/i)",IF('Intragroup liabilities'!F550="P_30.3","r0390 - Non-financial liabilities",IF('Intragroup liabilities'!F550="C_36","r0511 - o/w capital instruments/share capital",IF(AND('Intragroup liabilities'!F550="P_20",IFERROR(VLOOKUP('Intragroup liabilities'!I550,'Auxiliar 210'!$B$18:$B$20,1,FALSE),0)&lt;&gt;0),"r0210 - Liabilities towards other entities of the resolution group (BRRD art. 44/2/h)",IF(AND('Intragroup liabilities'!F550="P_21",IFERROR(VLOOKUP('Intragroup liabilities'!I550,'Auxiliar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6" s="10" t="s">
        <v>153</v>
      </c>
      <c r="G556" s="10" t="str">
        <f t="shared" si="58"/>
        <v>Rank 20 - Ranking in insolvency (master scale)</v>
      </c>
      <c r="H556" s="10" t="s">
        <v>1398</v>
      </c>
      <c r="I556" s="10" t="s">
        <v>30</v>
      </c>
      <c r="J556" s="10" t="s">
        <v>164</v>
      </c>
      <c r="K556" s="10" t="s">
        <v>155</v>
      </c>
      <c r="L556" s="10" t="str">
        <f t="shared" si="59"/>
        <v>Sister</v>
      </c>
      <c r="M556" s="10" t="str">
        <f>IF(OR('Intragroup liabilities'!W550="x",'Intragroup liabilities'!W550="E"),"true","false")</f>
        <v>true</v>
      </c>
      <c r="N556" s="10" t="s">
        <v>470</v>
      </c>
      <c r="O556" s="10" t="s">
        <v>471</v>
      </c>
      <c r="P556" s="11">
        <v>300.66000000000003</v>
      </c>
      <c r="Q556" s="11">
        <f>IF('Intragroup liabilities'!E550="",0,'Intragroup liabilities'!E550)</f>
        <v>0</v>
      </c>
      <c r="R556" s="10" t="str">
        <f>+IF('Intragroup liabilities'!C550="EURO","Euro",IF('Intragroup liabilities'!C550="LIBRA INGLESA"," US Dollar",""))</f>
        <v>Euro</v>
      </c>
      <c r="S556" s="10" t="str">
        <f>IF(OR('Intragroup liabilities'!F550="P_20",'Intragroup liabilities'!F550="P_21"),'Intragroup liabilities'!M550,CONCATENATE(RIGHT('Intragroup liabilities'!T550,4),"-",LEFT(RIGHT('Intragroup liabilities'!T550,7),2),"-",LEFT('Intragroup liabilities'!T550,2)))</f>
        <v>--</v>
      </c>
      <c r="T556" s="20" t="str">
        <f t="shared" si="60"/>
        <v/>
      </c>
      <c r="U556" s="20" t="str">
        <f>IF(OR('Intragroup liabilities'!F550="P_20",'Intragroup liabilities'!F550="P_21"),'T 03.01'!T556,CONCATENATE(RIGHT('Intragroup liabilities'!U550,4),"-",LEFT(RIGHT('Intragroup liabilities'!U550,7),2),"-",LEFT('Intragroup liabilities'!U550,2)))</f>
        <v>--</v>
      </c>
      <c r="V556" s="10" t="str">
        <f t="shared" si="61"/>
        <v>Secured</v>
      </c>
      <c r="W556" s="10">
        <v>0</v>
      </c>
      <c r="X556" s="10" t="s">
        <v>83</v>
      </c>
      <c r="Y556" s="10" t="str">
        <f t="shared" si="62"/>
        <v>Non-structured/Vanilla</v>
      </c>
      <c r="Z556" s="10"/>
      <c r="AA556" s="10" t="str">
        <f>IF('Intragroup liabilities'!Q550="GF2","Grandfathered T2",IF('Intragroup liabilities'!Q550="CET1","CET1","No"))</f>
        <v>No</v>
      </c>
      <c r="AB556" s="10">
        <f>IF('Intragroup liabilities'!R550="",0,'Intragroup liabilities'!R550)</f>
        <v>0</v>
      </c>
      <c r="AC556"/>
    </row>
    <row r="557" spans="3:29" ht="35.25" thickBot="1" x14ac:dyDescent="0.5">
      <c r="C557" s="17">
        <f t="shared" si="57"/>
        <v>999</v>
      </c>
      <c r="D557" s="18">
        <f t="shared" si="63"/>
        <v>550</v>
      </c>
      <c r="E557" s="10" t="str">
        <f>IF(AND(I557="SANTANDER TOTTA, SGPS, SA",'Intragroup liabilities'!F551="P_22"),"r0531 - o/w (part of) subordinated liabilities recognised as own funds",IF(AND(I557="Totta Seguros - Comp. Seg. Vida, SA.",'Intragroup liabilities'!F551="P_22"),"r0350 - Structured notes",IF(AND(AA557&lt;&gt;"No",'Intragroup liabilities'!F551="P_23"),"r0531 - o/w (part of) subordinated liabilities recognised as own funds",IF(AND(AA557="No",'Intragroup liabilities'!F551="P_23"),"r0120 - Secured liabilities - collateralized part (BRRD art. 44/2/b)",IF('Intragroup liabilities'!F551="C_31","r0511 - o/w capital instruments/share capital",IF('Intragroup liabilities'!F551="C_32","r0511 - o/w capital instruments/share capital",IF('Intragroup liabilities'!F551="C_33","r0512 - o/w instruments ranking pari passu with ordinary shares",IF(OR(ISNUMBER(SEARCH("ATLANTES",I557)),ISNUMBER(SEARCH("AZOR",I557)),ISNUMBER(SEARCH("HIPOTOTTA",I557)))=TRUE,"r0120 - Secured liabilities - collateralized part (BRRD art. 44/2/b)",IF(OR('Intragroup liabilities'!F551="P_27.1",'Intragroup liabilities'!F551="P_27.2",'Intragroup liabilities'!F551="P_24"),"r0390 - Non-financial liabilities",IF('Intragroup liabilities'!F551="P_30.1","r0170 - Employee liabilities (BRRD art. 44/2/g/i)",IF('Intragroup liabilities'!F551="P_30.3","r0390 - Non-financial liabilities",IF('Intragroup liabilities'!F551="C_36","r0511 - o/w capital instruments/share capital",IF(AND('Intragroup liabilities'!F551="P_20",IFERROR(VLOOKUP('Intragroup liabilities'!I551,'Auxiliar 210'!$B$18:$B$20,1,FALSE),0)&lt;&gt;0),"r0210 - Liabilities towards other entities of the resolution group (BRRD art. 44/2/h)",IF(AND('Intragroup liabilities'!F551="P_21",IFERROR(VLOOKUP('Intragroup liabilities'!I551,'Auxiliar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7" s="10" t="s">
        <v>153</v>
      </c>
      <c r="G557" s="10" t="str">
        <f t="shared" si="58"/>
        <v>Rank 20 - Ranking in insolvency (master scale)</v>
      </c>
      <c r="H557" s="10" t="s">
        <v>1438</v>
      </c>
      <c r="I557" s="10" t="s">
        <v>73</v>
      </c>
      <c r="J557" s="10" t="s">
        <v>167</v>
      </c>
      <c r="K557" s="10" t="s">
        <v>155</v>
      </c>
      <c r="L557" s="10" t="str">
        <f t="shared" si="59"/>
        <v>Sister</v>
      </c>
      <c r="M557" s="10" t="str">
        <f>IF(OR('Intragroup liabilities'!W551="x",'Intragroup liabilities'!W551="E"),"true","false")</f>
        <v>true</v>
      </c>
      <c r="N557" s="10" t="s">
        <v>470</v>
      </c>
      <c r="O557" s="10" t="s">
        <v>471</v>
      </c>
      <c r="P557" s="11">
        <v>41157.51</v>
      </c>
      <c r="Q557" s="11">
        <f>IF('Intragroup liabilities'!E551="",0,'Intragroup liabilities'!E551)</f>
        <v>0</v>
      </c>
      <c r="R557" s="10" t="str">
        <f>+IF('Intragroup liabilities'!C551="EURO","Euro",IF('Intragroup liabilities'!C551="LIBRA INGLESA"," US Dollar",""))</f>
        <v>Euro</v>
      </c>
      <c r="S557" s="10" t="str">
        <f>IF(OR('Intragroup liabilities'!F551="P_20",'Intragroup liabilities'!F551="P_21"),'Intragroup liabilities'!M551,CONCATENATE(RIGHT('Intragroup liabilities'!T551,4),"-",LEFT(RIGHT('Intragroup liabilities'!T551,7),2),"-",LEFT('Intragroup liabilities'!T551,2)))</f>
        <v>--</v>
      </c>
      <c r="T557" s="20" t="str">
        <f t="shared" si="60"/>
        <v/>
      </c>
      <c r="U557" s="20" t="str">
        <f>IF(OR('Intragroup liabilities'!F551="P_20",'Intragroup liabilities'!F551="P_21"),'T 03.01'!T557,CONCATENATE(RIGHT('Intragroup liabilities'!U551,4),"-",LEFT(RIGHT('Intragroup liabilities'!U551,7),2),"-",LEFT('Intragroup liabilities'!U551,2)))</f>
        <v>--</v>
      </c>
      <c r="V557" s="10" t="str">
        <f t="shared" si="61"/>
        <v>Secured</v>
      </c>
      <c r="W557" s="10">
        <v>0</v>
      </c>
      <c r="X557" s="10" t="s">
        <v>83</v>
      </c>
      <c r="Y557" s="10" t="str">
        <f t="shared" si="62"/>
        <v>Non-structured/Vanilla</v>
      </c>
      <c r="Z557" s="10"/>
      <c r="AA557" s="10" t="str">
        <f>IF('Intragroup liabilities'!Q551="GF2","Grandfathered T2",IF('Intragroup liabilities'!Q551="CET1","CET1","No"))</f>
        <v>No</v>
      </c>
      <c r="AB557" s="10">
        <f>IF('Intragroup liabilities'!R551="",0,'Intragroup liabilities'!R551)</f>
        <v>0</v>
      </c>
      <c r="AC557"/>
    </row>
    <row r="558" spans="3:29" ht="35.25" thickBot="1" x14ac:dyDescent="0.5">
      <c r="C558" s="17">
        <f t="shared" si="57"/>
        <v>999</v>
      </c>
      <c r="D558" s="18">
        <f t="shared" si="63"/>
        <v>551</v>
      </c>
      <c r="E558" s="10" t="str">
        <f>IF(AND(I558="SANTANDER TOTTA, SGPS, SA",'Intragroup liabilities'!F552="P_22"),"r0531 - o/w (part of) subordinated liabilities recognised as own funds",IF(AND(I558="Totta Seguros - Comp. Seg. Vida, SA.",'Intragroup liabilities'!F552="P_22"),"r0350 - Structured notes",IF(AND(AA558&lt;&gt;"No",'Intragroup liabilities'!F552="P_23"),"r0531 - o/w (part of) subordinated liabilities recognised as own funds",IF(AND(AA558="No",'Intragroup liabilities'!F552="P_23"),"r0120 - Secured liabilities - collateralized part (BRRD art. 44/2/b)",IF('Intragroup liabilities'!F552="C_31","r0511 - o/w capital instruments/share capital",IF('Intragroup liabilities'!F552="C_32","r0511 - o/w capital instruments/share capital",IF('Intragroup liabilities'!F552="C_33","r0512 - o/w instruments ranking pari passu with ordinary shares",IF(OR(ISNUMBER(SEARCH("ATLANTES",I558)),ISNUMBER(SEARCH("AZOR",I558)),ISNUMBER(SEARCH("HIPOTOTTA",I558)))=TRUE,"r0120 - Secured liabilities - collateralized part (BRRD art. 44/2/b)",IF(OR('Intragroup liabilities'!F552="P_27.1",'Intragroup liabilities'!F552="P_27.2",'Intragroup liabilities'!F552="P_24"),"r0390 - Non-financial liabilities",IF('Intragroup liabilities'!F552="P_30.1","r0170 - Employee liabilities (BRRD art. 44/2/g/i)",IF('Intragroup liabilities'!F552="P_30.3","r0390 - Non-financial liabilities",IF('Intragroup liabilities'!F552="C_36","r0511 - o/w capital instruments/share capital",IF(AND('Intragroup liabilities'!F552="P_20",IFERROR(VLOOKUP('Intragroup liabilities'!I552,'Auxiliar 210'!$B$18:$B$20,1,FALSE),0)&lt;&gt;0),"r0210 - Liabilities towards other entities of the resolution group (BRRD art. 44/2/h)",IF(AND('Intragroup liabilities'!F552="P_21",IFERROR(VLOOKUP('Intragroup liabilities'!I552,'Auxiliar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8" s="10" t="s">
        <v>153</v>
      </c>
      <c r="G558" s="10" t="str">
        <f t="shared" si="58"/>
        <v>Rank 20 - Ranking in insolvency (master scale)</v>
      </c>
      <c r="H558" s="10" t="s">
        <v>207</v>
      </c>
      <c r="I558" s="10" t="s">
        <v>30</v>
      </c>
      <c r="J558" s="10" t="s">
        <v>164</v>
      </c>
      <c r="K558" s="10" t="s">
        <v>155</v>
      </c>
      <c r="L558" s="10" t="str">
        <f t="shared" si="59"/>
        <v>Sister</v>
      </c>
      <c r="M558" s="10" t="str">
        <f>IF(OR('Intragroup liabilities'!W552="x",'Intragroup liabilities'!W552="E"),"true","false")</f>
        <v>true</v>
      </c>
      <c r="N558" s="10" t="s">
        <v>470</v>
      </c>
      <c r="O558" s="10" t="s">
        <v>471</v>
      </c>
      <c r="P558" s="11">
        <v>1069028.53</v>
      </c>
      <c r="Q558" s="11">
        <f>IF('Intragroup liabilities'!E552="",0,'Intragroup liabilities'!E552)</f>
        <v>2322.21</v>
      </c>
      <c r="R558" s="10" t="str">
        <f>+IF('Intragroup liabilities'!C552="EURO","Euro",IF('Intragroup liabilities'!C552="LIBRA INGLESA"," US Dollar",""))</f>
        <v>Euro</v>
      </c>
      <c r="S558" s="10" t="str">
        <f>IF(OR('Intragroup liabilities'!F552="P_20",'Intragroup liabilities'!F552="P_21"),'Intragroup liabilities'!M552,CONCATENATE(RIGHT('Intragroup liabilities'!T552,4),"-",LEFT(RIGHT('Intragroup liabilities'!T552,7),2),"-",LEFT('Intragroup liabilities'!T552,2)))</f>
        <v>--</v>
      </c>
      <c r="T558" s="20" t="str">
        <f t="shared" si="60"/>
        <v/>
      </c>
      <c r="U558" s="20" t="str">
        <f>IF(OR('Intragroup liabilities'!F552="P_20",'Intragroup liabilities'!F552="P_21"),'T 03.01'!T558,CONCATENATE(RIGHT('Intragroup liabilities'!U552,4),"-",LEFT(RIGHT('Intragroup liabilities'!U552,7),2),"-",LEFT('Intragroup liabilities'!U552,2)))</f>
        <v>--</v>
      </c>
      <c r="V558" s="10" t="str">
        <f t="shared" si="61"/>
        <v>Secured</v>
      </c>
      <c r="W558" s="10">
        <v>0</v>
      </c>
      <c r="X558" s="10" t="s">
        <v>83</v>
      </c>
      <c r="Y558" s="10" t="str">
        <f t="shared" si="62"/>
        <v>Non-structured/Vanilla</v>
      </c>
      <c r="Z558" s="10"/>
      <c r="AA558" s="10" t="str">
        <f>IF('Intragroup liabilities'!Q552="GF2","Grandfathered T2",IF('Intragroup liabilities'!Q552="CET1","CET1","No"))</f>
        <v>No</v>
      </c>
      <c r="AB558" s="10">
        <f>IF('Intragroup liabilities'!R552="",0,'Intragroup liabilities'!R552)</f>
        <v>0</v>
      </c>
      <c r="AC558"/>
    </row>
    <row r="559" spans="3:29" ht="35.25" thickBot="1" x14ac:dyDescent="0.5">
      <c r="C559" s="17">
        <f t="shared" si="57"/>
        <v>999</v>
      </c>
      <c r="D559" s="18">
        <f t="shared" si="63"/>
        <v>552</v>
      </c>
      <c r="E559" s="10" t="str">
        <f>IF(AND(I559="SANTANDER TOTTA, SGPS, SA",'Intragroup liabilities'!F553="P_22"),"r0531 - o/w (part of) subordinated liabilities recognised as own funds",IF(AND(I559="Totta Seguros - Comp. Seg. Vida, SA.",'Intragroup liabilities'!F553="P_22"),"r0350 - Structured notes",IF(AND(AA559&lt;&gt;"No",'Intragroup liabilities'!F553="P_23"),"r0531 - o/w (part of) subordinated liabilities recognised as own funds",IF(AND(AA559="No",'Intragroup liabilities'!F553="P_23"),"r0120 - Secured liabilities - collateralized part (BRRD art. 44/2/b)",IF('Intragroup liabilities'!F553="C_31","r0511 - o/w capital instruments/share capital",IF('Intragroup liabilities'!F553="C_32","r0511 - o/w capital instruments/share capital",IF('Intragroup liabilities'!F553="C_33","r0512 - o/w instruments ranking pari passu with ordinary shares",IF(OR(ISNUMBER(SEARCH("ATLANTES",I559)),ISNUMBER(SEARCH("AZOR",I559)),ISNUMBER(SEARCH("HIPOTOTTA",I559)))=TRUE,"r0120 - Secured liabilities - collateralized part (BRRD art. 44/2/b)",IF(OR('Intragroup liabilities'!F553="P_27.1",'Intragroup liabilities'!F553="P_27.2",'Intragroup liabilities'!F553="P_24"),"r0390 - Non-financial liabilities",IF('Intragroup liabilities'!F553="P_30.1","r0170 - Employee liabilities (BRRD art. 44/2/g/i)",IF('Intragroup liabilities'!F553="P_30.3","r0390 - Non-financial liabilities",IF('Intragroup liabilities'!F553="C_36","r0511 - o/w capital instruments/share capital",IF(AND('Intragroup liabilities'!F553="P_20",IFERROR(VLOOKUP('Intragroup liabilities'!I553,'Auxiliar 210'!$B$18:$B$20,1,FALSE),0)&lt;&gt;0),"r0210 - Liabilities towards other entities of the resolution group (BRRD art. 44/2/h)",IF(AND('Intragroup liabilities'!F553="P_21",IFERROR(VLOOKUP('Intragroup liabilities'!I553,'Auxiliar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59" s="10" t="s">
        <v>153</v>
      </c>
      <c r="G559" s="10" t="str">
        <f t="shared" si="58"/>
        <v>Rank 20 - Ranking in insolvency (master scale)</v>
      </c>
      <c r="H559" s="10" t="s">
        <v>357</v>
      </c>
      <c r="I559" s="10" t="s">
        <v>73</v>
      </c>
      <c r="J559" s="10" t="s">
        <v>167</v>
      </c>
      <c r="K559" s="10" t="s">
        <v>155</v>
      </c>
      <c r="L559" s="10" t="str">
        <f t="shared" si="59"/>
        <v>Sister</v>
      </c>
      <c r="M559" s="10" t="str">
        <f>IF(OR('Intragroup liabilities'!W553="x",'Intragroup liabilities'!W553="E"),"true","false")</f>
        <v>true</v>
      </c>
      <c r="N559" s="10" t="s">
        <v>470</v>
      </c>
      <c r="O559" s="10" t="s">
        <v>471</v>
      </c>
      <c r="P559" s="11">
        <v>27087.66</v>
      </c>
      <c r="Q559" s="11">
        <f>IF('Intragroup liabilities'!E553="",0,'Intragroup liabilities'!E553)</f>
        <v>79.88</v>
      </c>
      <c r="R559" s="10" t="str">
        <f>+IF('Intragroup liabilities'!C553="EURO","Euro",IF('Intragroup liabilities'!C553="LIBRA INGLESA"," US Dollar",""))</f>
        <v>Euro</v>
      </c>
      <c r="S559" s="10" t="str">
        <f>IF(OR('Intragroup liabilities'!F553="P_20",'Intragroup liabilities'!F553="P_21"),'Intragroup liabilities'!M553,CONCATENATE(RIGHT('Intragroup liabilities'!T553,4),"-",LEFT(RIGHT('Intragroup liabilities'!T553,7),2),"-",LEFT('Intragroup liabilities'!T553,2)))</f>
        <v>--</v>
      </c>
      <c r="T559" s="20" t="str">
        <f t="shared" si="60"/>
        <v/>
      </c>
      <c r="U559" s="20" t="str">
        <f>IF(OR('Intragroup liabilities'!F553="P_20",'Intragroup liabilities'!F553="P_21"),'T 03.01'!T559,CONCATENATE(RIGHT('Intragroup liabilities'!U553,4),"-",LEFT(RIGHT('Intragroup liabilities'!U553,7),2),"-",LEFT('Intragroup liabilities'!U553,2)))</f>
        <v>--</v>
      </c>
      <c r="V559" s="10" t="str">
        <f t="shared" si="61"/>
        <v>Secured</v>
      </c>
      <c r="W559" s="10">
        <v>0</v>
      </c>
      <c r="X559" s="10" t="s">
        <v>83</v>
      </c>
      <c r="Y559" s="10" t="str">
        <f t="shared" si="62"/>
        <v>Non-structured/Vanilla</v>
      </c>
      <c r="Z559" s="10"/>
      <c r="AA559" s="10" t="str">
        <f>IF('Intragroup liabilities'!Q553="GF2","Grandfathered T2",IF('Intragroup liabilities'!Q553="CET1","CET1","No"))</f>
        <v>No</v>
      </c>
      <c r="AB559" s="10">
        <f>IF('Intragroup liabilities'!R553="",0,'Intragroup liabilities'!R553)</f>
        <v>0</v>
      </c>
      <c r="AC559"/>
    </row>
    <row r="560" spans="3:29" ht="35.25" thickBot="1" x14ac:dyDescent="0.5">
      <c r="C560" s="17">
        <f t="shared" si="57"/>
        <v>999</v>
      </c>
      <c r="D560" s="18">
        <f t="shared" si="63"/>
        <v>553</v>
      </c>
      <c r="E560" s="10" t="str">
        <f>IF(AND(I560="SANTANDER TOTTA, SGPS, SA",'Intragroup liabilities'!F554="P_22"),"r0531 - o/w (part of) subordinated liabilities recognised as own funds",IF(AND(I560="Totta Seguros - Comp. Seg. Vida, SA.",'Intragroup liabilities'!F554="P_22"),"r0350 - Structured notes",IF(AND(AA560&lt;&gt;"No",'Intragroup liabilities'!F554="P_23"),"r0531 - o/w (part of) subordinated liabilities recognised as own funds",IF(AND(AA560="No",'Intragroup liabilities'!F554="P_23"),"r0120 - Secured liabilities - collateralized part (BRRD art. 44/2/b)",IF('Intragroup liabilities'!F554="C_31","r0511 - o/w capital instruments/share capital",IF('Intragroup liabilities'!F554="C_32","r0511 - o/w capital instruments/share capital",IF('Intragroup liabilities'!F554="C_33","r0512 - o/w instruments ranking pari passu with ordinary shares",IF(OR(ISNUMBER(SEARCH("ATLANTES",I560)),ISNUMBER(SEARCH("AZOR",I560)),ISNUMBER(SEARCH("HIPOTOTTA",I560)))=TRUE,"r0120 - Secured liabilities - collateralized part (BRRD art. 44/2/b)",IF(OR('Intragroup liabilities'!F554="P_27.1",'Intragroup liabilities'!F554="P_27.2",'Intragroup liabilities'!F554="P_24"),"r0390 - Non-financial liabilities",IF('Intragroup liabilities'!F554="P_30.1","r0170 - Employee liabilities (BRRD art. 44/2/g/i)",IF('Intragroup liabilities'!F554="P_30.3","r0390 - Non-financial liabilities",IF('Intragroup liabilities'!F554="C_36","r0511 - o/w capital instruments/share capital",IF(AND('Intragroup liabilities'!F554="P_20",IFERROR(VLOOKUP('Intragroup liabilities'!I554,'Auxiliar 210'!$B$18:$B$20,1,FALSE),0)&lt;&gt;0),"r0210 - Liabilities towards other entities of the resolution group (BRRD art. 44/2/h)",IF(AND('Intragroup liabilities'!F554="P_21",IFERROR(VLOOKUP('Intragroup liabilities'!I554,'Auxiliar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0" s="10" t="s">
        <v>153</v>
      </c>
      <c r="G560" s="10" t="str">
        <f t="shared" si="58"/>
        <v>Rank 20 - Ranking in insolvency (master scale)</v>
      </c>
      <c r="H560" s="10" t="s">
        <v>1587</v>
      </c>
      <c r="I560" s="10" t="s">
        <v>73</v>
      </c>
      <c r="J560" s="10" t="s">
        <v>167</v>
      </c>
      <c r="K560" s="10" t="s">
        <v>155</v>
      </c>
      <c r="L560" s="10" t="str">
        <f t="shared" si="59"/>
        <v>Sister</v>
      </c>
      <c r="M560" s="10" t="str">
        <f>IF(OR('Intragroup liabilities'!W554="x",'Intragroup liabilities'!W554="E"),"true","false")</f>
        <v>true</v>
      </c>
      <c r="N560" s="10" t="s">
        <v>470</v>
      </c>
      <c r="O560" s="10" t="s">
        <v>471</v>
      </c>
      <c r="P560" s="11">
        <v>0</v>
      </c>
      <c r="Q560" s="11">
        <f>IF('Intragroup liabilities'!E554="",0,'Intragroup liabilities'!E554)</f>
        <v>1616635.94</v>
      </c>
      <c r="R560" s="10" t="str">
        <f>+IF('Intragroup liabilities'!C554="EURO","Euro",IF('Intragroup liabilities'!C554="LIBRA INGLESA"," US Dollar",""))</f>
        <v>Euro</v>
      </c>
      <c r="S560" s="10" t="str">
        <f>IF(OR('Intragroup liabilities'!F554="P_20",'Intragroup liabilities'!F554="P_21"),'Intragroup liabilities'!M554,CONCATENATE(RIGHT('Intragroup liabilities'!T554,4),"-",LEFT(RIGHT('Intragroup liabilities'!T554,7),2),"-",LEFT('Intragroup liabilities'!T554,2)))</f>
        <v>--</v>
      </c>
      <c r="T560" s="20" t="str">
        <f t="shared" si="60"/>
        <v/>
      </c>
      <c r="U560" s="20" t="str">
        <f>IF(OR('Intragroup liabilities'!F554="P_20",'Intragroup liabilities'!F554="P_21"),'T 03.01'!T560,CONCATENATE(RIGHT('Intragroup liabilities'!U554,4),"-",LEFT(RIGHT('Intragroup liabilities'!U554,7),2),"-",LEFT('Intragroup liabilities'!U554,2)))</f>
        <v>--</v>
      </c>
      <c r="V560" s="10" t="str">
        <f t="shared" si="61"/>
        <v>Secured</v>
      </c>
      <c r="W560" s="10">
        <v>0</v>
      </c>
      <c r="X560" s="10" t="s">
        <v>83</v>
      </c>
      <c r="Y560" s="10" t="str">
        <f t="shared" si="62"/>
        <v>Non-structured/Vanilla</v>
      </c>
      <c r="Z560" s="10"/>
      <c r="AA560" s="10" t="str">
        <f>IF('Intragroup liabilities'!Q554="GF2","Grandfathered T2",IF('Intragroup liabilities'!Q554="CET1","CET1","No"))</f>
        <v>No</v>
      </c>
      <c r="AB560" s="10">
        <f>IF('Intragroup liabilities'!R554="",0,'Intragroup liabilities'!R554)</f>
        <v>0</v>
      </c>
      <c r="AC560"/>
    </row>
    <row r="561" spans="3:29" ht="35.25" thickBot="1" x14ac:dyDescent="0.5">
      <c r="C561" s="17">
        <f t="shared" si="57"/>
        <v>999</v>
      </c>
      <c r="D561" s="18">
        <f t="shared" si="63"/>
        <v>554</v>
      </c>
      <c r="E561" s="10" t="str">
        <f>IF(AND(I561="SANTANDER TOTTA, SGPS, SA",'Intragroup liabilities'!F555="P_22"),"r0531 - o/w (part of) subordinated liabilities recognised as own funds",IF(AND(I561="Totta Seguros - Comp. Seg. Vida, SA.",'Intragroup liabilities'!F555="P_22"),"r0350 - Structured notes",IF(AND(AA561&lt;&gt;"No",'Intragroup liabilities'!F555="P_23"),"r0531 - o/w (part of) subordinated liabilities recognised as own funds",IF(AND(AA561="No",'Intragroup liabilities'!F555="P_23"),"r0120 - Secured liabilities - collateralized part (BRRD art. 44/2/b)",IF('Intragroup liabilities'!F555="C_31","r0511 - o/w capital instruments/share capital",IF('Intragroup liabilities'!F555="C_32","r0511 - o/w capital instruments/share capital",IF('Intragroup liabilities'!F555="C_33","r0512 - o/w instruments ranking pari passu with ordinary shares",IF(OR(ISNUMBER(SEARCH("ATLANTES",I561)),ISNUMBER(SEARCH("AZOR",I561)),ISNUMBER(SEARCH("HIPOTOTTA",I561)))=TRUE,"r0120 - Secured liabilities - collateralized part (BRRD art. 44/2/b)",IF(OR('Intragroup liabilities'!F555="P_27.1",'Intragroup liabilities'!F555="P_27.2",'Intragroup liabilities'!F555="P_24"),"r0390 - Non-financial liabilities",IF('Intragroup liabilities'!F555="P_30.1","r0170 - Employee liabilities (BRRD art. 44/2/g/i)",IF('Intragroup liabilities'!F555="P_30.3","r0390 - Non-financial liabilities",IF('Intragroup liabilities'!F555="C_36","r0511 - o/w capital instruments/share capital",IF(AND('Intragroup liabilities'!F555="P_20",IFERROR(VLOOKUP('Intragroup liabilities'!I555,'Auxiliar 210'!$B$18:$B$20,1,FALSE),0)&lt;&gt;0),"r0210 - Liabilities towards other entities of the resolution group (BRRD art. 44/2/h)",IF(AND('Intragroup liabilities'!F555="P_21",IFERROR(VLOOKUP('Intragroup liabilities'!I555,'Auxiliar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1" s="10" t="s">
        <v>153</v>
      </c>
      <c r="G561" s="10" t="str">
        <f t="shared" si="58"/>
        <v>Rank 20 - Ranking in insolvency (master scale)</v>
      </c>
      <c r="H561" s="10" t="s">
        <v>357</v>
      </c>
      <c r="I561" s="10" t="s">
        <v>74</v>
      </c>
      <c r="J561" s="10" t="s">
        <v>170</v>
      </c>
      <c r="K561" s="10" t="s">
        <v>155</v>
      </c>
      <c r="L561" s="10" t="str">
        <f t="shared" si="59"/>
        <v>Sister</v>
      </c>
      <c r="M561" s="10" t="str">
        <f>IF(OR('Intragroup liabilities'!W555="x",'Intragroup liabilities'!W555="E"),"true","false")</f>
        <v>true</v>
      </c>
      <c r="N561" s="10" t="s">
        <v>470</v>
      </c>
      <c r="O561" s="10" t="s">
        <v>471</v>
      </c>
      <c r="P561" s="11">
        <v>201541.78</v>
      </c>
      <c r="Q561" s="11">
        <f>IF('Intragroup liabilities'!E555="",0,'Intragroup liabilities'!E555)</f>
        <v>305.77999999999997</v>
      </c>
      <c r="R561" s="10" t="str">
        <f>+IF('Intragroup liabilities'!C555="EURO","Euro",IF('Intragroup liabilities'!C555="LIBRA INGLESA"," US Dollar",""))</f>
        <v>Euro</v>
      </c>
      <c r="S561" s="10" t="str">
        <f>IF(OR('Intragroup liabilities'!F555="P_20",'Intragroup liabilities'!F555="P_21"),'Intragroup liabilities'!M555,CONCATENATE(RIGHT('Intragroup liabilities'!T555,4),"-",LEFT(RIGHT('Intragroup liabilities'!T555,7),2),"-",LEFT('Intragroup liabilities'!T555,2)))</f>
        <v>--</v>
      </c>
      <c r="T561" s="20" t="str">
        <f t="shared" si="60"/>
        <v/>
      </c>
      <c r="U561" s="20" t="str">
        <f>IF(OR('Intragroup liabilities'!F555="P_20",'Intragroup liabilities'!F555="P_21"),'T 03.01'!T561,CONCATENATE(RIGHT('Intragroup liabilities'!U555,4),"-",LEFT(RIGHT('Intragroup liabilities'!U555,7),2),"-",LEFT('Intragroup liabilities'!U555,2)))</f>
        <v>--</v>
      </c>
      <c r="V561" s="10" t="str">
        <f t="shared" si="61"/>
        <v>Secured</v>
      </c>
      <c r="W561" s="10">
        <v>0</v>
      </c>
      <c r="X561" s="10" t="s">
        <v>83</v>
      </c>
      <c r="Y561" s="10" t="str">
        <f t="shared" si="62"/>
        <v>Non-structured/Vanilla</v>
      </c>
      <c r="Z561" s="10"/>
      <c r="AA561" s="10" t="str">
        <f>IF('Intragroup liabilities'!Q555="GF2","Grandfathered T2",IF('Intragroup liabilities'!Q555="CET1","CET1","No"))</f>
        <v>No</v>
      </c>
      <c r="AB561" s="10">
        <f>IF('Intragroup liabilities'!R555="",0,'Intragroup liabilities'!R555)</f>
        <v>0</v>
      </c>
      <c r="AC561"/>
    </row>
    <row r="562" spans="3:29" ht="35.25" thickBot="1" x14ac:dyDescent="0.5">
      <c r="C562" s="17">
        <f t="shared" si="57"/>
        <v>999</v>
      </c>
      <c r="D562" s="18">
        <f t="shared" si="63"/>
        <v>555</v>
      </c>
      <c r="E562" s="10" t="str">
        <f>IF(AND(I562="SANTANDER TOTTA, SGPS, SA",'Intragroup liabilities'!F556="P_22"),"r0531 - o/w (part of) subordinated liabilities recognised as own funds",IF(AND(I562="Totta Seguros - Comp. Seg. Vida, SA.",'Intragroup liabilities'!F556="P_22"),"r0350 - Structured notes",IF(AND(AA562&lt;&gt;"No",'Intragroup liabilities'!F556="P_23"),"r0531 - o/w (part of) subordinated liabilities recognised as own funds",IF(AND(AA562="No",'Intragroup liabilities'!F556="P_23"),"r0120 - Secured liabilities - collateralized part (BRRD art. 44/2/b)",IF('Intragroup liabilities'!F556="C_31","r0511 - o/w capital instruments/share capital",IF('Intragroup liabilities'!F556="C_32","r0511 - o/w capital instruments/share capital",IF('Intragroup liabilities'!F556="C_33","r0512 - o/w instruments ranking pari passu with ordinary shares",IF(OR(ISNUMBER(SEARCH("ATLANTES",I562)),ISNUMBER(SEARCH("AZOR",I562)),ISNUMBER(SEARCH("HIPOTOTTA",I562)))=TRUE,"r0120 - Secured liabilities - collateralized part (BRRD art. 44/2/b)",IF(OR('Intragroup liabilities'!F556="P_27.1",'Intragroup liabilities'!F556="P_27.2",'Intragroup liabilities'!F556="P_24"),"r0390 - Non-financial liabilities",IF('Intragroup liabilities'!F556="P_30.1","r0170 - Employee liabilities (BRRD art. 44/2/g/i)",IF('Intragroup liabilities'!F556="P_30.3","r0390 - Non-financial liabilities",IF('Intragroup liabilities'!F556="C_36","r0511 - o/w capital instruments/share capital",IF(AND('Intragroup liabilities'!F556="P_20",IFERROR(VLOOKUP('Intragroup liabilities'!I556,'Auxiliar 210'!$B$18:$B$20,1,FALSE),0)&lt;&gt;0),"r0210 - Liabilities towards other entities of the resolution group (BRRD art. 44/2/h)",IF(AND('Intragroup liabilities'!F556="P_21",IFERROR(VLOOKUP('Intragroup liabilities'!I556,'Auxiliar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2" s="10" t="s">
        <v>153</v>
      </c>
      <c r="G562" s="10" t="str">
        <f t="shared" si="58"/>
        <v>Rank 20 - Ranking in insolvency (master scale)</v>
      </c>
      <c r="H562" s="10" t="s">
        <v>186</v>
      </c>
      <c r="I562" s="10" t="s">
        <v>73</v>
      </c>
      <c r="J562" s="10" t="s">
        <v>167</v>
      </c>
      <c r="K562" s="10" t="s">
        <v>155</v>
      </c>
      <c r="L562" s="10" t="str">
        <f t="shared" si="59"/>
        <v>Sister</v>
      </c>
      <c r="M562" s="10" t="str">
        <f>IF(OR('Intragroup liabilities'!W556="x",'Intragroup liabilities'!W556="E"),"true","false")</f>
        <v>true</v>
      </c>
      <c r="N562" s="10" t="s">
        <v>470</v>
      </c>
      <c r="O562" s="10" t="s">
        <v>471</v>
      </c>
      <c r="P562" s="11">
        <v>208009.77</v>
      </c>
      <c r="Q562" s="11">
        <f>IF('Intragroup liabilities'!E556="",0,'Intragroup liabilities'!E556)</f>
        <v>391.73</v>
      </c>
      <c r="R562" s="10" t="str">
        <f>+IF('Intragroup liabilities'!C556="EURO","Euro",IF('Intragroup liabilities'!C556="LIBRA INGLESA"," US Dollar",""))</f>
        <v>Euro</v>
      </c>
      <c r="S562" s="10" t="str">
        <f>IF(OR('Intragroup liabilities'!F556="P_20",'Intragroup liabilities'!F556="P_21"),'Intragroup liabilities'!M556,CONCATENATE(RIGHT('Intragroup liabilities'!T556,4),"-",LEFT(RIGHT('Intragroup liabilities'!T556,7),2),"-",LEFT('Intragroup liabilities'!T556,2)))</f>
        <v>--</v>
      </c>
      <c r="T562" s="20" t="str">
        <f t="shared" si="60"/>
        <v/>
      </c>
      <c r="U562" s="20" t="str">
        <f>IF(OR('Intragroup liabilities'!F556="P_20",'Intragroup liabilities'!F556="P_21"),'T 03.01'!T562,CONCATENATE(RIGHT('Intragroup liabilities'!U556,4),"-",LEFT(RIGHT('Intragroup liabilities'!U556,7),2),"-",LEFT('Intragroup liabilities'!U556,2)))</f>
        <v>--</v>
      </c>
      <c r="V562" s="10" t="str">
        <f t="shared" si="61"/>
        <v>Secured</v>
      </c>
      <c r="W562" s="10">
        <v>0</v>
      </c>
      <c r="X562" s="10" t="s">
        <v>83</v>
      </c>
      <c r="Y562" s="10" t="str">
        <f t="shared" si="62"/>
        <v>Non-structured/Vanilla</v>
      </c>
      <c r="Z562" s="10"/>
      <c r="AA562" s="10" t="str">
        <f>IF('Intragroup liabilities'!Q556="GF2","Grandfathered T2",IF('Intragroup liabilities'!Q556="CET1","CET1","No"))</f>
        <v>No</v>
      </c>
      <c r="AB562" s="10">
        <f>IF('Intragroup liabilities'!R556="",0,'Intragroup liabilities'!R556)</f>
        <v>0</v>
      </c>
      <c r="AC562"/>
    </row>
    <row r="563" spans="3:29" ht="35.25" thickBot="1" x14ac:dyDescent="0.5">
      <c r="C563" s="17">
        <f t="shared" si="57"/>
        <v>999</v>
      </c>
      <c r="D563" s="18">
        <f t="shared" si="63"/>
        <v>556</v>
      </c>
      <c r="E563" s="10" t="str">
        <f>IF(AND(I563="SANTANDER TOTTA, SGPS, SA",'Intragroup liabilities'!F557="P_22"),"r0531 - o/w (part of) subordinated liabilities recognised as own funds",IF(AND(I563="Totta Seguros - Comp. Seg. Vida, SA.",'Intragroup liabilities'!F557="P_22"),"r0350 - Structured notes",IF(AND(AA563&lt;&gt;"No",'Intragroup liabilities'!F557="P_23"),"r0531 - o/w (part of) subordinated liabilities recognised as own funds",IF(AND(AA563="No",'Intragroup liabilities'!F557="P_23"),"r0120 - Secured liabilities - collateralized part (BRRD art. 44/2/b)",IF('Intragroup liabilities'!F557="C_31","r0511 - o/w capital instruments/share capital",IF('Intragroup liabilities'!F557="C_32","r0511 - o/w capital instruments/share capital",IF('Intragroup liabilities'!F557="C_33","r0512 - o/w instruments ranking pari passu with ordinary shares",IF(OR(ISNUMBER(SEARCH("ATLANTES",I563)),ISNUMBER(SEARCH("AZOR",I563)),ISNUMBER(SEARCH("HIPOTOTTA",I563)))=TRUE,"r0120 - Secured liabilities - collateralized part (BRRD art. 44/2/b)",IF(OR('Intragroup liabilities'!F557="P_27.1",'Intragroup liabilities'!F557="P_27.2",'Intragroup liabilities'!F557="P_24"),"r0390 - Non-financial liabilities",IF('Intragroup liabilities'!F557="P_30.1","r0170 - Employee liabilities (BRRD art. 44/2/g/i)",IF('Intragroup liabilities'!F557="P_30.3","r0390 - Non-financial liabilities",IF('Intragroup liabilities'!F557="C_36","r0511 - o/w capital instruments/share capital",IF(AND('Intragroup liabilities'!F557="P_20",IFERROR(VLOOKUP('Intragroup liabilities'!I557,'Auxiliar 210'!$B$18:$B$20,1,FALSE),0)&lt;&gt;0),"r0210 - Liabilities towards other entities of the resolution group (BRRD art. 44/2/h)",IF(AND('Intragroup liabilities'!F557="P_21",IFERROR(VLOOKUP('Intragroup liabilities'!I557,'Auxiliar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3" s="10" t="s">
        <v>153</v>
      </c>
      <c r="G563" s="10" t="str">
        <f t="shared" si="58"/>
        <v>Rank 20 - Ranking in insolvency (master scale)</v>
      </c>
      <c r="H563" s="10" t="s">
        <v>1399</v>
      </c>
      <c r="I563" s="10" t="s">
        <v>30</v>
      </c>
      <c r="J563" s="10" t="s">
        <v>164</v>
      </c>
      <c r="K563" s="10" t="s">
        <v>155</v>
      </c>
      <c r="L563" s="10" t="str">
        <f t="shared" si="59"/>
        <v>Sister</v>
      </c>
      <c r="M563" s="10" t="str">
        <f>IF(OR('Intragroup liabilities'!W557="x",'Intragroup liabilities'!W557="E"),"true","false")</f>
        <v>true</v>
      </c>
      <c r="N563" s="10" t="s">
        <v>470</v>
      </c>
      <c r="O563" s="10" t="s">
        <v>471</v>
      </c>
      <c r="P563" s="11">
        <v>138.97</v>
      </c>
      <c r="Q563" s="11">
        <f>IF('Intragroup liabilities'!E557="",0,'Intragroup liabilities'!E557)</f>
        <v>0</v>
      </c>
      <c r="R563" s="10" t="str">
        <f>+IF('Intragroup liabilities'!C557="EURO","Euro",IF('Intragroup liabilities'!C557="LIBRA INGLESA"," US Dollar",""))</f>
        <v>Euro</v>
      </c>
      <c r="S563" s="10" t="str">
        <f>IF(OR('Intragroup liabilities'!F557="P_20",'Intragroup liabilities'!F557="P_21"),'Intragroup liabilities'!M557,CONCATENATE(RIGHT('Intragroup liabilities'!T557,4),"-",LEFT(RIGHT('Intragroup liabilities'!T557,7),2),"-",LEFT('Intragroup liabilities'!T557,2)))</f>
        <v>--</v>
      </c>
      <c r="T563" s="20" t="str">
        <f t="shared" si="60"/>
        <v/>
      </c>
      <c r="U563" s="20" t="str">
        <f>IF(OR('Intragroup liabilities'!F557="P_20",'Intragroup liabilities'!F557="P_21"),'T 03.01'!T563,CONCATENATE(RIGHT('Intragroup liabilities'!U557,4),"-",LEFT(RIGHT('Intragroup liabilities'!U557,7),2),"-",LEFT('Intragroup liabilities'!U557,2)))</f>
        <v>--</v>
      </c>
      <c r="V563" s="10" t="str">
        <f t="shared" si="61"/>
        <v>Secured</v>
      </c>
      <c r="W563" s="10">
        <v>0</v>
      </c>
      <c r="X563" s="10" t="s">
        <v>83</v>
      </c>
      <c r="Y563" s="10" t="str">
        <f t="shared" si="62"/>
        <v>Non-structured/Vanilla</v>
      </c>
      <c r="Z563" s="10"/>
      <c r="AA563" s="10" t="str">
        <f>IF('Intragroup liabilities'!Q557="GF2","Grandfathered T2",IF('Intragroup liabilities'!Q557="CET1","CET1","No"))</f>
        <v>No</v>
      </c>
      <c r="AB563" s="10">
        <f>IF('Intragroup liabilities'!R557="",0,'Intragroup liabilities'!R557)</f>
        <v>0</v>
      </c>
      <c r="AC563"/>
    </row>
    <row r="564" spans="3:29" ht="35.25" thickBot="1" x14ac:dyDescent="0.5">
      <c r="C564" s="17">
        <f t="shared" si="57"/>
        <v>999</v>
      </c>
      <c r="D564" s="18">
        <f t="shared" si="63"/>
        <v>557</v>
      </c>
      <c r="E564" s="10" t="str">
        <f>IF(AND(I564="SANTANDER TOTTA, SGPS, SA",'Intragroup liabilities'!F558="P_22"),"r0531 - o/w (part of) subordinated liabilities recognised as own funds",IF(AND(I564="Totta Seguros - Comp. Seg. Vida, SA.",'Intragroup liabilities'!F558="P_22"),"r0350 - Structured notes",IF(AND(AA564&lt;&gt;"No",'Intragroup liabilities'!F558="P_23"),"r0531 - o/w (part of) subordinated liabilities recognised as own funds",IF(AND(AA564="No",'Intragroup liabilities'!F558="P_23"),"r0120 - Secured liabilities - collateralized part (BRRD art. 44/2/b)",IF('Intragroup liabilities'!F558="C_31","r0511 - o/w capital instruments/share capital",IF('Intragroup liabilities'!F558="C_32","r0511 - o/w capital instruments/share capital",IF('Intragroup liabilities'!F558="C_33","r0512 - o/w instruments ranking pari passu with ordinary shares",IF(OR(ISNUMBER(SEARCH("ATLANTES",I564)),ISNUMBER(SEARCH("AZOR",I564)),ISNUMBER(SEARCH("HIPOTOTTA",I564)))=TRUE,"r0120 - Secured liabilities - collateralized part (BRRD art. 44/2/b)",IF(OR('Intragroup liabilities'!F558="P_27.1",'Intragroup liabilities'!F558="P_27.2",'Intragroup liabilities'!F558="P_24"),"r0390 - Non-financial liabilities",IF('Intragroup liabilities'!F558="P_30.1","r0170 - Employee liabilities (BRRD art. 44/2/g/i)",IF('Intragroup liabilities'!F558="P_30.3","r0390 - Non-financial liabilities",IF('Intragroup liabilities'!F558="C_36","r0511 - o/w capital instruments/share capital",IF(AND('Intragroup liabilities'!F558="P_20",IFERROR(VLOOKUP('Intragroup liabilities'!I558,'Auxiliar 210'!$B$18:$B$20,1,FALSE),0)&lt;&gt;0),"r0210 - Liabilities towards other entities of the resolution group (BRRD art. 44/2/h)",IF(AND('Intragroup liabilities'!F558="P_21",IFERROR(VLOOKUP('Intragroup liabilities'!I558,'Auxiliar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4" s="10" t="s">
        <v>153</v>
      </c>
      <c r="G564" s="10" t="str">
        <f t="shared" si="58"/>
        <v>Rank 20 - Ranking in insolvency (master scale)</v>
      </c>
      <c r="H564" s="10" t="s">
        <v>1588</v>
      </c>
      <c r="I564" s="10" t="s">
        <v>30</v>
      </c>
      <c r="J564" s="10" t="s">
        <v>164</v>
      </c>
      <c r="K564" s="10" t="s">
        <v>155</v>
      </c>
      <c r="L564" s="10" t="str">
        <f t="shared" si="59"/>
        <v>Sister</v>
      </c>
      <c r="M564" s="10" t="str">
        <f>IF(OR('Intragroup liabilities'!W558="x",'Intragroup liabilities'!W558="E"),"true","false")</f>
        <v>true</v>
      </c>
      <c r="N564" s="10" t="s">
        <v>470</v>
      </c>
      <c r="O564" s="10" t="s">
        <v>471</v>
      </c>
      <c r="P564" s="11">
        <v>0</v>
      </c>
      <c r="Q564" s="11">
        <f>IF('Intragroup liabilities'!E558="",0,'Intragroup liabilities'!E558)</f>
        <v>0.24</v>
      </c>
      <c r="R564" s="10" t="str">
        <f>+IF('Intragroup liabilities'!C558="EURO","Euro",IF('Intragroup liabilities'!C558="LIBRA INGLESA"," US Dollar",""))</f>
        <v>Euro</v>
      </c>
      <c r="S564" s="10" t="str">
        <f>IF(OR('Intragroup liabilities'!F558="P_20",'Intragroup liabilities'!F558="P_21"),'Intragroup liabilities'!M558,CONCATENATE(RIGHT('Intragroup liabilities'!T558,4),"-",LEFT(RIGHT('Intragroup liabilities'!T558,7),2),"-",LEFT('Intragroup liabilities'!T558,2)))</f>
        <v>--</v>
      </c>
      <c r="T564" s="20" t="str">
        <f t="shared" si="60"/>
        <v/>
      </c>
      <c r="U564" s="20" t="str">
        <f>IF(OR('Intragroup liabilities'!F558="P_20",'Intragroup liabilities'!F558="P_21"),'T 03.01'!T564,CONCATENATE(RIGHT('Intragroup liabilities'!U558,4),"-",LEFT(RIGHT('Intragroup liabilities'!U558,7),2),"-",LEFT('Intragroup liabilities'!U558,2)))</f>
        <v>--</v>
      </c>
      <c r="V564" s="10" t="str">
        <f t="shared" si="61"/>
        <v>Secured</v>
      </c>
      <c r="W564" s="10">
        <v>0</v>
      </c>
      <c r="X564" s="10" t="s">
        <v>83</v>
      </c>
      <c r="Y564" s="10" t="str">
        <f t="shared" si="62"/>
        <v>Non-structured/Vanilla</v>
      </c>
      <c r="Z564" s="10"/>
      <c r="AA564" s="10" t="str">
        <f>IF('Intragroup liabilities'!Q558="GF2","Grandfathered T2",IF('Intragroup liabilities'!Q558="CET1","CET1","No"))</f>
        <v>No</v>
      </c>
      <c r="AB564" s="10">
        <f>IF('Intragroup liabilities'!R558="",0,'Intragroup liabilities'!R558)</f>
        <v>0</v>
      </c>
      <c r="AC564"/>
    </row>
    <row r="565" spans="3:29" ht="35.25" thickBot="1" x14ac:dyDescent="0.5">
      <c r="C565" s="17">
        <f t="shared" si="57"/>
        <v>999</v>
      </c>
      <c r="D565" s="18">
        <f t="shared" si="63"/>
        <v>558</v>
      </c>
      <c r="E565" s="10" t="str">
        <f>IF(AND(I565="SANTANDER TOTTA, SGPS, SA",'Intragroup liabilities'!F559="P_22"),"r0531 - o/w (part of) subordinated liabilities recognised as own funds",IF(AND(I565="Totta Seguros - Comp. Seg. Vida, SA.",'Intragroup liabilities'!F559="P_22"),"r0350 - Structured notes",IF(AND(AA565&lt;&gt;"No",'Intragroup liabilities'!F559="P_23"),"r0531 - o/w (part of) subordinated liabilities recognised as own funds",IF(AND(AA565="No",'Intragroup liabilities'!F559="P_23"),"r0120 - Secured liabilities - collateralized part (BRRD art. 44/2/b)",IF('Intragroup liabilities'!F559="C_31","r0511 - o/w capital instruments/share capital",IF('Intragroup liabilities'!F559="C_32","r0511 - o/w capital instruments/share capital",IF('Intragroup liabilities'!F559="C_33","r0512 - o/w instruments ranking pari passu with ordinary shares",IF(OR(ISNUMBER(SEARCH("ATLANTES",I565)),ISNUMBER(SEARCH("AZOR",I565)),ISNUMBER(SEARCH("HIPOTOTTA",I565)))=TRUE,"r0120 - Secured liabilities - collateralized part (BRRD art. 44/2/b)",IF(OR('Intragroup liabilities'!F559="P_27.1",'Intragroup liabilities'!F559="P_27.2",'Intragroup liabilities'!F559="P_24"),"r0390 - Non-financial liabilities",IF('Intragroup liabilities'!F559="P_30.1","r0170 - Employee liabilities (BRRD art. 44/2/g/i)",IF('Intragroup liabilities'!F559="P_30.3","r0390 - Non-financial liabilities",IF('Intragroup liabilities'!F559="C_36","r0511 - o/w capital instruments/share capital",IF(AND('Intragroup liabilities'!F559="P_20",IFERROR(VLOOKUP('Intragroup liabilities'!I559,'Auxiliar 210'!$B$18:$B$20,1,FALSE),0)&lt;&gt;0),"r0210 - Liabilities towards other entities of the resolution group (BRRD art. 44/2/h)",IF(AND('Intragroup liabilities'!F559="P_21",IFERROR(VLOOKUP('Intragroup liabilities'!I559,'Auxiliar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5" s="10" t="s">
        <v>153</v>
      </c>
      <c r="G565" s="10" t="str">
        <f t="shared" si="58"/>
        <v>Rank 20 - Ranking in insolvency (master scale)</v>
      </c>
      <c r="H565" s="10" t="s">
        <v>250</v>
      </c>
      <c r="I565" s="10" t="s">
        <v>30</v>
      </c>
      <c r="J565" s="10" t="s">
        <v>164</v>
      </c>
      <c r="K565" s="10" t="s">
        <v>155</v>
      </c>
      <c r="L565" s="10" t="str">
        <f t="shared" si="59"/>
        <v>Sister</v>
      </c>
      <c r="M565" s="10" t="str">
        <f>IF(OR('Intragroup liabilities'!W559="x",'Intragroup liabilities'!W559="E"),"true","false")</f>
        <v>true</v>
      </c>
      <c r="N565" s="10" t="s">
        <v>470</v>
      </c>
      <c r="O565" s="10" t="s">
        <v>471</v>
      </c>
      <c r="P565" s="11">
        <v>750582.91</v>
      </c>
      <c r="Q565" s="11">
        <f>IF('Intragroup liabilities'!E559="",0,'Intragroup liabilities'!E559)</f>
        <v>865.82</v>
      </c>
      <c r="R565" s="10" t="str">
        <f>+IF('Intragroup liabilities'!C559="EURO","Euro",IF('Intragroup liabilities'!C559="LIBRA INGLESA"," US Dollar",""))</f>
        <v>Euro</v>
      </c>
      <c r="S565" s="10" t="str">
        <f>IF(OR('Intragroup liabilities'!F559="P_20",'Intragroup liabilities'!F559="P_21"),'Intragroup liabilities'!M559,CONCATENATE(RIGHT('Intragroup liabilities'!T559,4),"-",LEFT(RIGHT('Intragroup liabilities'!T559,7),2),"-",LEFT('Intragroup liabilities'!T559,2)))</f>
        <v>--</v>
      </c>
      <c r="T565" s="20" t="str">
        <f t="shared" si="60"/>
        <v/>
      </c>
      <c r="U565" s="20" t="str">
        <f>IF(OR('Intragroup liabilities'!F559="P_20",'Intragroup liabilities'!F559="P_21"),'T 03.01'!T565,CONCATENATE(RIGHT('Intragroup liabilities'!U559,4),"-",LEFT(RIGHT('Intragroup liabilities'!U559,7),2),"-",LEFT('Intragroup liabilities'!U559,2)))</f>
        <v>--</v>
      </c>
      <c r="V565" s="10" t="str">
        <f t="shared" si="61"/>
        <v>Secured</v>
      </c>
      <c r="W565" s="10">
        <v>0</v>
      </c>
      <c r="X565" s="10" t="s">
        <v>83</v>
      </c>
      <c r="Y565" s="10" t="str">
        <f t="shared" si="62"/>
        <v>Non-structured/Vanilla</v>
      </c>
      <c r="Z565" s="10"/>
      <c r="AA565" s="10" t="str">
        <f>IF('Intragroup liabilities'!Q559="GF2","Grandfathered T2",IF('Intragroup liabilities'!Q559="CET1","CET1","No"))</f>
        <v>No</v>
      </c>
      <c r="AB565" s="10">
        <f>IF('Intragroup liabilities'!R559="",0,'Intragroup liabilities'!R559)</f>
        <v>0</v>
      </c>
      <c r="AC565"/>
    </row>
    <row r="566" spans="3:29" ht="35.25" thickBot="1" x14ac:dyDescent="0.5">
      <c r="C566" s="17">
        <f t="shared" si="57"/>
        <v>999</v>
      </c>
      <c r="D566" s="18">
        <f t="shared" si="63"/>
        <v>559</v>
      </c>
      <c r="E566" s="10" t="str">
        <f>IF(AND(I566="SANTANDER TOTTA, SGPS, SA",'Intragroup liabilities'!F560="P_22"),"r0531 - o/w (part of) subordinated liabilities recognised as own funds",IF(AND(I566="Totta Seguros - Comp. Seg. Vida, SA.",'Intragroup liabilities'!F560="P_22"),"r0350 - Structured notes",IF(AND(AA566&lt;&gt;"No",'Intragroup liabilities'!F560="P_23"),"r0531 - o/w (part of) subordinated liabilities recognised as own funds",IF(AND(AA566="No",'Intragroup liabilities'!F560="P_23"),"r0120 - Secured liabilities - collateralized part (BRRD art. 44/2/b)",IF('Intragroup liabilities'!F560="C_31","r0511 - o/w capital instruments/share capital",IF('Intragroup liabilities'!F560="C_32","r0511 - o/w capital instruments/share capital",IF('Intragroup liabilities'!F560="C_33","r0512 - o/w instruments ranking pari passu with ordinary shares",IF(OR(ISNUMBER(SEARCH("ATLANTES",I566)),ISNUMBER(SEARCH("AZOR",I566)),ISNUMBER(SEARCH("HIPOTOTTA",I566)))=TRUE,"r0120 - Secured liabilities - collateralized part (BRRD art. 44/2/b)",IF(OR('Intragroup liabilities'!F560="P_27.1",'Intragroup liabilities'!F560="P_27.2",'Intragroup liabilities'!F560="P_24"),"r0390 - Non-financial liabilities",IF('Intragroup liabilities'!F560="P_30.1","r0170 - Employee liabilities (BRRD art. 44/2/g/i)",IF('Intragroup liabilities'!F560="P_30.3","r0390 - Non-financial liabilities",IF('Intragroup liabilities'!F560="C_36","r0511 - o/w capital instruments/share capital",IF(AND('Intragroup liabilities'!F560="P_20",IFERROR(VLOOKUP('Intragroup liabilities'!I560,'Auxiliar 210'!$B$18:$B$20,1,FALSE),0)&lt;&gt;0),"r0210 - Liabilities towards other entities of the resolution group (BRRD art. 44/2/h)",IF(AND('Intragroup liabilities'!F560="P_21",IFERROR(VLOOKUP('Intragroup liabilities'!I560,'Auxiliar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6" s="10" t="s">
        <v>153</v>
      </c>
      <c r="G566" s="10" t="str">
        <f t="shared" si="58"/>
        <v>Rank 20 - Ranking in insolvency (master scale)</v>
      </c>
      <c r="H566" s="10" t="s">
        <v>1589</v>
      </c>
      <c r="I566" s="10" t="s">
        <v>30</v>
      </c>
      <c r="J566" s="10" t="s">
        <v>164</v>
      </c>
      <c r="K566" s="10" t="s">
        <v>155</v>
      </c>
      <c r="L566" s="10" t="str">
        <f t="shared" si="59"/>
        <v>Sister</v>
      </c>
      <c r="M566" s="10" t="str">
        <f>IF(OR('Intragroup liabilities'!W560="x",'Intragroup liabilities'!W560="E"),"true","false")</f>
        <v>true</v>
      </c>
      <c r="N566" s="10" t="s">
        <v>470</v>
      </c>
      <c r="O566" s="10" t="s">
        <v>471</v>
      </c>
      <c r="P566" s="11">
        <v>0</v>
      </c>
      <c r="Q566" s="11">
        <f>IF('Intragroup liabilities'!E560="",0,'Intragroup liabilities'!E560)</f>
        <v>3.22</v>
      </c>
      <c r="R566" s="10" t="str">
        <f>+IF('Intragroup liabilities'!C560="EURO","Euro",IF('Intragroup liabilities'!C560="LIBRA INGLESA"," US Dollar",""))</f>
        <v>Euro</v>
      </c>
      <c r="S566" s="10" t="str">
        <f>IF(OR('Intragroup liabilities'!F560="P_20",'Intragroup liabilities'!F560="P_21"),'Intragroup liabilities'!M560,CONCATENATE(RIGHT('Intragroup liabilities'!T560,4),"-",LEFT(RIGHT('Intragroup liabilities'!T560,7),2),"-",LEFT('Intragroup liabilities'!T560,2)))</f>
        <v>--</v>
      </c>
      <c r="T566" s="20" t="str">
        <f t="shared" si="60"/>
        <v/>
      </c>
      <c r="U566" s="20" t="str">
        <f>IF(OR('Intragroup liabilities'!F560="P_20",'Intragroup liabilities'!F560="P_21"),'T 03.01'!T566,CONCATENATE(RIGHT('Intragroup liabilities'!U560,4),"-",LEFT(RIGHT('Intragroup liabilities'!U560,7),2),"-",LEFT('Intragroup liabilities'!U560,2)))</f>
        <v>--</v>
      </c>
      <c r="V566" s="10" t="str">
        <f t="shared" si="61"/>
        <v>Secured</v>
      </c>
      <c r="W566" s="10">
        <v>0</v>
      </c>
      <c r="X566" s="10" t="s">
        <v>83</v>
      </c>
      <c r="Y566" s="10" t="str">
        <f t="shared" si="62"/>
        <v>Non-structured/Vanilla</v>
      </c>
      <c r="Z566" s="10"/>
      <c r="AA566" s="10" t="str">
        <f>IF('Intragroup liabilities'!Q560="GF2","Grandfathered T2",IF('Intragroup liabilities'!Q560="CET1","CET1","No"))</f>
        <v>No</v>
      </c>
      <c r="AB566" s="10">
        <f>IF('Intragroup liabilities'!R560="",0,'Intragroup liabilities'!R560)</f>
        <v>0</v>
      </c>
      <c r="AC566"/>
    </row>
    <row r="567" spans="3:29" ht="35.25" thickBot="1" x14ac:dyDescent="0.5">
      <c r="C567" s="17">
        <f t="shared" si="57"/>
        <v>999</v>
      </c>
      <c r="D567" s="18">
        <f t="shared" si="63"/>
        <v>560</v>
      </c>
      <c r="E567" s="10" t="str">
        <f>IF(AND(I567="SANTANDER TOTTA, SGPS, SA",'Intragroup liabilities'!F561="P_22"),"r0531 - o/w (part of) subordinated liabilities recognised as own funds",IF(AND(I567="Totta Seguros - Comp. Seg. Vida, SA.",'Intragroup liabilities'!F561="P_22"),"r0350 - Structured notes",IF(AND(AA567&lt;&gt;"No",'Intragroup liabilities'!F561="P_23"),"r0531 - o/w (part of) subordinated liabilities recognised as own funds",IF(AND(AA567="No",'Intragroup liabilities'!F561="P_23"),"r0120 - Secured liabilities - collateralized part (BRRD art. 44/2/b)",IF('Intragroup liabilities'!F561="C_31","r0511 - o/w capital instruments/share capital",IF('Intragroup liabilities'!F561="C_32","r0511 - o/w capital instruments/share capital",IF('Intragroup liabilities'!F561="C_33","r0512 - o/w instruments ranking pari passu with ordinary shares",IF(OR(ISNUMBER(SEARCH("ATLANTES",I567)),ISNUMBER(SEARCH("AZOR",I567)),ISNUMBER(SEARCH("HIPOTOTTA",I567)))=TRUE,"r0120 - Secured liabilities - collateralized part (BRRD art. 44/2/b)",IF(OR('Intragroup liabilities'!F561="P_27.1",'Intragroup liabilities'!F561="P_27.2",'Intragroup liabilities'!F561="P_24"),"r0390 - Non-financial liabilities",IF('Intragroup liabilities'!F561="P_30.1","r0170 - Employee liabilities (BRRD art. 44/2/g/i)",IF('Intragroup liabilities'!F561="P_30.3","r0390 - Non-financial liabilities",IF('Intragroup liabilities'!F561="C_36","r0511 - o/w capital instruments/share capital",IF(AND('Intragroup liabilities'!F561="P_20",IFERROR(VLOOKUP('Intragroup liabilities'!I561,'Auxiliar 210'!$B$18:$B$20,1,FALSE),0)&lt;&gt;0),"r0210 - Liabilities towards other entities of the resolution group (BRRD art. 44/2/h)",IF(AND('Intragroup liabilities'!F561="P_21",IFERROR(VLOOKUP('Intragroup liabilities'!I561,'Auxiliar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7" s="10" t="s">
        <v>153</v>
      </c>
      <c r="G567" s="10" t="str">
        <f t="shared" si="58"/>
        <v>Rank 20 - Ranking in insolvency (master scale)</v>
      </c>
      <c r="H567" s="10" t="s">
        <v>251</v>
      </c>
      <c r="I567" s="10" t="s">
        <v>73</v>
      </c>
      <c r="J567" s="10" t="s">
        <v>167</v>
      </c>
      <c r="K567" s="10" t="s">
        <v>155</v>
      </c>
      <c r="L567" s="10" t="str">
        <f t="shared" si="59"/>
        <v>Sister</v>
      </c>
      <c r="M567" s="10" t="str">
        <f>IF(OR('Intragroup liabilities'!W561="x",'Intragroup liabilities'!W561="E"),"true","false")</f>
        <v>true</v>
      </c>
      <c r="N567" s="10" t="s">
        <v>470</v>
      </c>
      <c r="O567" s="10" t="s">
        <v>471</v>
      </c>
      <c r="P567" s="11">
        <v>27378.39</v>
      </c>
      <c r="Q567" s="11">
        <f>IF('Intragroup liabilities'!E561="",0,'Intragroup liabilities'!E561)</f>
        <v>11.58</v>
      </c>
      <c r="R567" s="10" t="str">
        <f>+IF('Intragroup liabilities'!C561="EURO","Euro",IF('Intragroup liabilities'!C561="LIBRA INGLESA"," US Dollar",""))</f>
        <v>Euro</v>
      </c>
      <c r="S567" s="10" t="str">
        <f>IF(OR('Intragroup liabilities'!F561="P_20",'Intragroup liabilities'!F561="P_21"),'Intragroup liabilities'!M561,CONCATENATE(RIGHT('Intragroup liabilities'!T561,4),"-",LEFT(RIGHT('Intragroup liabilities'!T561,7),2),"-",LEFT('Intragroup liabilities'!T561,2)))</f>
        <v>--</v>
      </c>
      <c r="T567" s="20" t="str">
        <f t="shared" si="60"/>
        <v/>
      </c>
      <c r="U567" s="20" t="str">
        <f>IF(OR('Intragroup liabilities'!F561="P_20",'Intragroup liabilities'!F561="P_21"),'T 03.01'!T567,CONCATENATE(RIGHT('Intragroup liabilities'!U561,4),"-",LEFT(RIGHT('Intragroup liabilities'!U561,7),2),"-",LEFT('Intragroup liabilities'!U561,2)))</f>
        <v>--</v>
      </c>
      <c r="V567" s="10" t="str">
        <f t="shared" si="61"/>
        <v>Secured</v>
      </c>
      <c r="W567" s="10">
        <v>0</v>
      </c>
      <c r="X567" s="10" t="s">
        <v>83</v>
      </c>
      <c r="Y567" s="10" t="str">
        <f t="shared" si="62"/>
        <v>Non-structured/Vanilla</v>
      </c>
      <c r="Z567" s="10"/>
      <c r="AA567" s="10" t="str">
        <f>IF('Intragroup liabilities'!Q561="GF2","Grandfathered T2",IF('Intragroup liabilities'!Q561="CET1","CET1","No"))</f>
        <v>No</v>
      </c>
      <c r="AB567" s="10">
        <f>IF('Intragroup liabilities'!R561="",0,'Intragroup liabilities'!R561)</f>
        <v>0</v>
      </c>
      <c r="AC567"/>
    </row>
    <row r="568" spans="3:29" ht="35.25" thickBot="1" x14ac:dyDescent="0.5">
      <c r="C568" s="17">
        <f t="shared" si="57"/>
        <v>999</v>
      </c>
      <c r="D568" s="18">
        <f t="shared" si="63"/>
        <v>561</v>
      </c>
      <c r="E568" s="10" t="str">
        <f>IF(AND(I568="SANTANDER TOTTA, SGPS, SA",'Intragroup liabilities'!F562="P_22"),"r0531 - o/w (part of) subordinated liabilities recognised as own funds",IF(AND(I568="Totta Seguros - Comp. Seg. Vida, SA.",'Intragroup liabilities'!F562="P_22"),"r0350 - Structured notes",IF(AND(AA568&lt;&gt;"No",'Intragroup liabilities'!F562="P_23"),"r0531 - o/w (part of) subordinated liabilities recognised as own funds",IF(AND(AA568="No",'Intragroup liabilities'!F562="P_23"),"r0120 - Secured liabilities - collateralized part (BRRD art. 44/2/b)",IF('Intragroup liabilities'!F562="C_31","r0511 - o/w capital instruments/share capital",IF('Intragroup liabilities'!F562="C_32","r0511 - o/w capital instruments/share capital",IF('Intragroup liabilities'!F562="C_33","r0512 - o/w instruments ranking pari passu with ordinary shares",IF(OR(ISNUMBER(SEARCH("ATLANTES",I568)),ISNUMBER(SEARCH("AZOR",I568)),ISNUMBER(SEARCH("HIPOTOTTA",I568)))=TRUE,"r0120 - Secured liabilities - collateralized part (BRRD art. 44/2/b)",IF(OR('Intragroup liabilities'!F562="P_27.1",'Intragroup liabilities'!F562="P_27.2",'Intragroup liabilities'!F562="P_24"),"r0390 - Non-financial liabilities",IF('Intragroup liabilities'!F562="P_30.1","r0170 - Employee liabilities (BRRD art. 44/2/g/i)",IF('Intragroup liabilities'!F562="P_30.3","r0390 - Non-financial liabilities",IF('Intragroup liabilities'!F562="C_36","r0511 - o/w capital instruments/share capital",IF(AND('Intragroup liabilities'!F562="P_20",IFERROR(VLOOKUP('Intragroup liabilities'!I562,'Auxiliar 210'!$B$18:$B$20,1,FALSE),0)&lt;&gt;0),"r0210 - Liabilities towards other entities of the resolution group (BRRD art. 44/2/h)",IF(AND('Intragroup liabilities'!F562="P_21",IFERROR(VLOOKUP('Intragroup liabilities'!I562,'Auxiliar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68" s="10" t="s">
        <v>153</v>
      </c>
      <c r="G568" s="10" t="str">
        <f t="shared" si="58"/>
        <v>Rank 20 - Ranking in insolvency (master scale)</v>
      </c>
      <c r="H568" s="10" t="s">
        <v>251</v>
      </c>
      <c r="I568" s="10" t="s">
        <v>74</v>
      </c>
      <c r="J568" s="10" t="s">
        <v>170</v>
      </c>
      <c r="K568" s="10" t="s">
        <v>155</v>
      </c>
      <c r="L568" s="10" t="str">
        <f t="shared" si="59"/>
        <v>Sister</v>
      </c>
      <c r="M568" s="10" t="str">
        <f>IF(OR('Intragroup liabilities'!W562="x",'Intragroup liabilities'!W562="E"),"true","false")</f>
        <v>true</v>
      </c>
      <c r="N568" s="10" t="s">
        <v>470</v>
      </c>
      <c r="O568" s="10" t="s">
        <v>471</v>
      </c>
      <c r="P568" s="11">
        <v>58762.66</v>
      </c>
      <c r="Q568" s="11">
        <f>IF('Intragroup liabilities'!E562="",0,'Intragroup liabilities'!E562)</f>
        <v>136.93</v>
      </c>
      <c r="R568" s="10" t="str">
        <f>+IF('Intragroup liabilities'!C562="EURO","Euro",IF('Intragroup liabilities'!C562="LIBRA INGLESA"," US Dollar",""))</f>
        <v>Euro</v>
      </c>
      <c r="S568" s="10" t="str">
        <f>IF(OR('Intragroup liabilities'!F562="P_20",'Intragroup liabilities'!F562="P_21"),'Intragroup liabilities'!M562,CONCATENATE(RIGHT('Intragroup liabilities'!T562,4),"-",LEFT(RIGHT('Intragroup liabilities'!T562,7),2),"-",LEFT('Intragroup liabilities'!T562,2)))</f>
        <v>--</v>
      </c>
      <c r="T568" s="20" t="str">
        <f t="shared" si="60"/>
        <v/>
      </c>
      <c r="U568" s="20" t="str">
        <f>IF(OR('Intragroup liabilities'!F562="P_20",'Intragroup liabilities'!F562="P_21"),'T 03.01'!T568,CONCATENATE(RIGHT('Intragroup liabilities'!U562,4),"-",LEFT(RIGHT('Intragroup liabilities'!U562,7),2),"-",LEFT('Intragroup liabilities'!U562,2)))</f>
        <v>--</v>
      </c>
      <c r="V568" s="10" t="str">
        <f t="shared" si="61"/>
        <v>Secured</v>
      </c>
      <c r="W568" s="10">
        <v>0</v>
      </c>
      <c r="X568" s="10" t="s">
        <v>83</v>
      </c>
      <c r="Y568" s="10" t="str">
        <f t="shared" si="62"/>
        <v>Non-structured/Vanilla</v>
      </c>
      <c r="Z568" s="10"/>
      <c r="AA568" s="10" t="str">
        <f>IF('Intragroup liabilities'!Q562="GF2","Grandfathered T2",IF('Intragroup liabilities'!Q562="CET1","CET1","No"))</f>
        <v>No</v>
      </c>
      <c r="AB568" s="10">
        <f>IF('Intragroup liabilities'!R562="",0,'Intragroup liabilities'!R562)</f>
        <v>0</v>
      </c>
      <c r="AC568"/>
    </row>
    <row r="569" spans="3:29" ht="23.65" thickBot="1" x14ac:dyDescent="0.5">
      <c r="C569" s="17">
        <f t="shared" si="57"/>
        <v>999</v>
      </c>
      <c r="D569" s="18">
        <f t="shared" si="63"/>
        <v>562</v>
      </c>
      <c r="E569" s="10" t="str">
        <f>IF(AND(I569="SANTANDER TOTTA, SGPS, SA",'Intragroup liabilities'!F563="P_22"),"r0531 - o/w (part of) subordinated liabilities recognised as own funds",IF(AND(I569="Totta Seguros - Comp. Seg. Vida, SA.",'Intragroup liabilities'!F563="P_22"),"r0350 - Structured notes",IF(AND(AA569&lt;&gt;"No",'Intragroup liabilities'!F563="P_23"),"r0531 - o/w (part of) subordinated liabilities recognised as own funds",IF(AND(AA569="No",'Intragroup liabilities'!F563="P_23"),"r0120 - Secured liabilities - collateralized part (BRRD art. 44/2/b)",IF('Intragroup liabilities'!F563="C_31","r0511 - o/w capital instruments/share capital",IF('Intragroup liabilities'!F563="C_32","r0511 - o/w capital instruments/share capital",IF('Intragroup liabilities'!F563="C_33","r0512 - o/w instruments ranking pari passu with ordinary shares",IF(OR(ISNUMBER(SEARCH("ATLANTES",I569)),ISNUMBER(SEARCH("AZOR",I569)),ISNUMBER(SEARCH("HIPOTOTTA",I569)))=TRUE,"r0120 - Secured liabilities - collateralized part (BRRD art. 44/2/b)",IF(OR('Intragroup liabilities'!F563="P_27.1",'Intragroup liabilities'!F563="P_27.2",'Intragroup liabilities'!F563="P_24"),"r0390 - Non-financial liabilities",IF('Intragroup liabilities'!F563="P_30.1","r0170 - Employee liabilities (BRRD art. 44/2/g/i)",IF('Intragroup liabilities'!F563="P_30.3","r0390 - Non-financial liabilities",IF('Intragroup liabilities'!F563="C_36","r0511 - o/w capital instruments/share capital",IF(AND('Intragroup liabilities'!F563="P_20",IFERROR(VLOOKUP('Intragroup liabilities'!I563,'Auxiliar 210'!$B$18:$B$20,1,FALSE),0)&lt;&gt;0),"r0210 - Liabilities towards other entities of the resolution group (BRRD art. 44/2/h)",IF(AND('Intragroup liabilities'!F563="P_21",IFERROR(VLOOKUP('Intragroup liabilities'!I563,'Auxiliar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569" s="10" t="s">
        <v>153</v>
      </c>
      <c r="G569" s="10" t="str">
        <f t="shared" si="58"/>
        <v>Rank 1 - Ranking in insolvency (master scale)</v>
      </c>
      <c r="H569" s="10" t="s">
        <v>1416</v>
      </c>
      <c r="I569" s="10"/>
      <c r="J569" s="10" t="s">
        <v>693</v>
      </c>
      <c r="K569" s="10" t="s">
        <v>155</v>
      </c>
      <c r="L569" s="10" t="str">
        <f t="shared" si="59"/>
        <v>Sister</v>
      </c>
      <c r="M569" s="10" t="str">
        <f>IF(OR('Intragroup liabilities'!W563="x",'Intragroup liabilities'!W563="E"),"true","false")</f>
        <v>false</v>
      </c>
      <c r="N569" s="10" t="s">
        <v>470</v>
      </c>
      <c r="O569" s="10" t="s">
        <v>471</v>
      </c>
      <c r="P569" s="11">
        <v>0</v>
      </c>
      <c r="Q569" s="11">
        <f>IF('Intragroup liabilities'!E563="",0,'Intragroup liabilities'!E563)</f>
        <v>0</v>
      </c>
      <c r="R569" s="10" t="str">
        <f>+IF('Intragroup liabilities'!C563="EURO","Euro",IF('Intragroup liabilities'!C563="LIBRA INGLESA"," US Dollar",""))</f>
        <v>Euro</v>
      </c>
      <c r="S569" s="10" t="str">
        <f>IF(OR('Intragroup liabilities'!F563="P_20",'Intragroup liabilities'!F563="P_21"),'Intragroup liabilities'!M563,CONCATENATE(RIGHT('Intragroup liabilities'!T563,4),"-",LEFT(RIGHT('Intragroup liabilities'!T563,7),2),"-",LEFT('Intragroup liabilities'!T563,2)))</f>
        <v>--</v>
      </c>
      <c r="T569" s="20" t="str">
        <f t="shared" si="60"/>
        <v>--</v>
      </c>
      <c r="U569" s="20" t="str">
        <f>IF(OR('Intragroup liabilities'!F563="P_20",'Intragroup liabilities'!F563="P_21"),'T 03.01'!T569,CONCATENATE(RIGHT('Intragroup liabilities'!U563,4),"-",LEFT(RIGHT('Intragroup liabilities'!U563,7),2),"-",LEFT('Intragroup liabilities'!U563,2)))</f>
        <v>--</v>
      </c>
      <c r="V569" s="10" t="str">
        <f t="shared" si="61"/>
        <v>Unsecured</v>
      </c>
      <c r="W569" s="10">
        <v>0</v>
      </c>
      <c r="X569" s="10" t="s">
        <v>83</v>
      </c>
      <c r="Y569" s="10" t="str">
        <f t="shared" si="62"/>
        <v>Structured</v>
      </c>
      <c r="Z569" s="10"/>
      <c r="AA569" s="10" t="str">
        <f>IF('Intragroup liabilities'!Q563="GF2","Grandfathered T2",IF('Intragroup liabilities'!Q563="CET1","CET1","No"))</f>
        <v>No</v>
      </c>
      <c r="AB569" s="10">
        <f>IF('Intragroup liabilities'!R563="",0,'Intragroup liabilities'!R563)</f>
        <v>0</v>
      </c>
      <c r="AC569"/>
    </row>
    <row r="570" spans="3:29" ht="35.25" thickBot="1" x14ac:dyDescent="0.5">
      <c r="C570" s="17">
        <f t="shared" si="57"/>
        <v>999</v>
      </c>
      <c r="D570" s="18">
        <f t="shared" si="63"/>
        <v>563</v>
      </c>
      <c r="E570" s="10" t="str">
        <f>IF(AND(I570="SANTANDER TOTTA, SGPS, SA",'Intragroup liabilities'!F564="P_22"),"r0531 - o/w (part of) subordinated liabilities recognised as own funds",IF(AND(I570="Totta Seguros - Comp. Seg. Vida, SA.",'Intragroup liabilities'!F564="P_22"),"r0350 - Structured notes",IF(AND(AA570&lt;&gt;"No",'Intragroup liabilities'!F564="P_23"),"r0531 - o/w (part of) subordinated liabilities recognised as own funds",IF(AND(AA570="No",'Intragroup liabilities'!F564="P_23"),"r0120 - Secured liabilities - collateralized part (BRRD art. 44/2/b)",IF('Intragroup liabilities'!F564="C_31","r0511 - o/w capital instruments/share capital",IF('Intragroup liabilities'!F564="C_32","r0511 - o/w capital instruments/share capital",IF('Intragroup liabilities'!F564="C_33","r0512 - o/w instruments ranking pari passu with ordinary shares",IF(OR(ISNUMBER(SEARCH("ATLANTES",I570)),ISNUMBER(SEARCH("AZOR",I570)),ISNUMBER(SEARCH("HIPOTOTTA",I570)))=TRUE,"r0120 - Secured liabilities - collateralized part (BRRD art. 44/2/b)",IF(OR('Intragroup liabilities'!F564="P_27.1",'Intragroup liabilities'!F564="P_27.2",'Intragroup liabilities'!F564="P_24"),"r0390 - Non-financial liabilities",IF('Intragroup liabilities'!F564="P_30.1","r0170 - Employee liabilities (BRRD art. 44/2/g/i)",IF('Intragroup liabilities'!F564="P_30.3","r0390 - Non-financial liabilities",IF('Intragroup liabilities'!F564="C_36","r0511 - o/w capital instruments/share capital",IF(AND('Intragroup liabilities'!F564="P_20",IFERROR(VLOOKUP('Intragroup liabilities'!I564,'Auxiliar 210'!$B$18:$B$20,1,FALSE),0)&lt;&gt;0),"r0210 - Liabilities towards other entities of the resolution group (BRRD art. 44/2/h)",IF(AND('Intragroup liabilities'!F564="P_21",IFERROR(VLOOKUP('Intragroup liabilities'!I564,'Auxiliar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0" s="10" t="s">
        <v>153</v>
      </c>
      <c r="G570" s="10" t="str">
        <f t="shared" si="58"/>
        <v>Rank 20 - Ranking in insolvency (master scale)</v>
      </c>
      <c r="H570" s="10" t="s">
        <v>315</v>
      </c>
      <c r="I570" s="10" t="s">
        <v>73</v>
      </c>
      <c r="J570" s="10" t="s">
        <v>167</v>
      </c>
      <c r="K570" s="10" t="s">
        <v>155</v>
      </c>
      <c r="L570" s="10" t="str">
        <f t="shared" si="59"/>
        <v>Sister</v>
      </c>
      <c r="M570" s="10" t="str">
        <f>IF(OR('Intragroup liabilities'!W564="x",'Intragroup liabilities'!W564="E"),"true","false")</f>
        <v>true</v>
      </c>
      <c r="N570" s="10" t="s">
        <v>470</v>
      </c>
      <c r="O570" s="10" t="s">
        <v>471</v>
      </c>
      <c r="P570" s="11">
        <v>421331110.60000098</v>
      </c>
      <c r="Q570" s="11">
        <f>IF('Intragroup liabilities'!E564="",0,'Intragroup liabilities'!E564)</f>
        <v>403797.96</v>
      </c>
      <c r="R570" s="10" t="str">
        <f>+IF('Intragroup liabilities'!C564="EURO","Euro",IF('Intragroup liabilities'!C564="LIBRA INGLESA"," US Dollar",""))</f>
        <v>Euro</v>
      </c>
      <c r="S570" s="10" t="str">
        <f>IF(OR('Intragroup liabilities'!F564="P_20",'Intragroup liabilities'!F564="P_21"),'Intragroup liabilities'!M564,CONCATENATE(RIGHT('Intragroup liabilities'!T564,4),"-",LEFT(RIGHT('Intragroup liabilities'!T564,7),2),"-",LEFT('Intragroup liabilities'!T564,2)))</f>
        <v>--</v>
      </c>
      <c r="T570" s="20" t="str">
        <f t="shared" si="60"/>
        <v/>
      </c>
      <c r="U570" s="20" t="str">
        <f>IF(OR('Intragroup liabilities'!F564="P_20",'Intragroup liabilities'!F564="P_21"),'T 03.01'!T570,CONCATENATE(RIGHT('Intragroup liabilities'!U564,4),"-",LEFT(RIGHT('Intragroup liabilities'!U564,7),2),"-",LEFT('Intragroup liabilities'!U564,2)))</f>
        <v>--</v>
      </c>
      <c r="V570" s="10" t="str">
        <f t="shared" si="61"/>
        <v>Secured</v>
      </c>
      <c r="W570" s="10">
        <v>0</v>
      </c>
      <c r="X570" s="10" t="s">
        <v>83</v>
      </c>
      <c r="Y570" s="10" t="str">
        <f t="shared" si="62"/>
        <v>Non-structured/Vanilla</v>
      </c>
      <c r="Z570" s="10"/>
      <c r="AA570" s="10" t="str">
        <f>IF('Intragroup liabilities'!Q564="GF2","Grandfathered T2",IF('Intragroup liabilities'!Q564="CET1","CET1","No"))</f>
        <v>No</v>
      </c>
      <c r="AB570" s="10">
        <f>IF('Intragroup liabilities'!R564="",0,'Intragroup liabilities'!R564)</f>
        <v>0</v>
      </c>
      <c r="AC570"/>
    </row>
    <row r="571" spans="3:29" ht="35.25" thickBot="1" x14ac:dyDescent="0.5">
      <c r="C571" s="17">
        <f t="shared" si="57"/>
        <v>999</v>
      </c>
      <c r="D571" s="18">
        <f t="shared" si="63"/>
        <v>564</v>
      </c>
      <c r="E571" s="10" t="str">
        <f>IF(AND(I571="SANTANDER TOTTA, SGPS, SA",'Intragroup liabilities'!F565="P_22"),"r0531 - o/w (part of) subordinated liabilities recognised as own funds",IF(AND(I571="Totta Seguros - Comp. Seg. Vida, SA.",'Intragroup liabilities'!F565="P_22"),"r0350 - Structured notes",IF(AND(AA571&lt;&gt;"No",'Intragroup liabilities'!F565="P_23"),"r0531 - o/w (part of) subordinated liabilities recognised as own funds",IF(AND(AA571="No",'Intragroup liabilities'!F565="P_23"),"r0120 - Secured liabilities - collateralized part (BRRD art. 44/2/b)",IF('Intragroup liabilities'!F565="C_31","r0511 - o/w capital instruments/share capital",IF('Intragroup liabilities'!F565="C_32","r0511 - o/w capital instruments/share capital",IF('Intragroup liabilities'!F565="C_33","r0512 - o/w instruments ranking pari passu with ordinary shares",IF(OR(ISNUMBER(SEARCH("ATLANTES",I571)),ISNUMBER(SEARCH("AZOR",I571)),ISNUMBER(SEARCH("HIPOTOTTA",I571)))=TRUE,"r0120 - Secured liabilities - collateralized part (BRRD art. 44/2/b)",IF(OR('Intragroup liabilities'!F565="P_27.1",'Intragroup liabilities'!F565="P_27.2",'Intragroup liabilities'!F565="P_24"),"r0390 - Non-financial liabilities",IF('Intragroup liabilities'!F565="P_30.1","r0170 - Employee liabilities (BRRD art. 44/2/g/i)",IF('Intragroup liabilities'!F565="P_30.3","r0390 - Non-financial liabilities",IF('Intragroup liabilities'!F565="C_36","r0511 - o/w capital instruments/share capital",IF(AND('Intragroup liabilities'!F565="P_20",IFERROR(VLOOKUP('Intragroup liabilities'!I565,'Auxiliar 210'!$B$18:$B$20,1,FALSE),0)&lt;&gt;0),"r0210 - Liabilities towards other entities of the resolution group (BRRD art. 44/2/h)",IF(AND('Intragroup liabilities'!F565="P_21",IFERROR(VLOOKUP('Intragroup liabilities'!I565,'Auxiliar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1" s="10" t="s">
        <v>153</v>
      </c>
      <c r="G571" s="10" t="str">
        <f t="shared" si="58"/>
        <v>Rank 20 - Ranking in insolvency (master scale)</v>
      </c>
      <c r="H571" s="10" t="s">
        <v>1466</v>
      </c>
      <c r="I571" s="10" t="s">
        <v>73</v>
      </c>
      <c r="J571" s="10" t="s">
        <v>167</v>
      </c>
      <c r="K571" s="10" t="s">
        <v>155</v>
      </c>
      <c r="L571" s="10" t="str">
        <f t="shared" si="59"/>
        <v>Sister</v>
      </c>
      <c r="M571" s="10" t="str">
        <f>IF(OR('Intragroup liabilities'!W565="x",'Intragroup liabilities'!W565="E"),"true","false")</f>
        <v>true</v>
      </c>
      <c r="N571" s="10" t="s">
        <v>470</v>
      </c>
      <c r="O571" s="10" t="s">
        <v>471</v>
      </c>
      <c r="P571" s="11">
        <v>21167.66</v>
      </c>
      <c r="Q571" s="11">
        <f>IF('Intragroup liabilities'!E565="",0,'Intragroup liabilities'!E565)</f>
        <v>0</v>
      </c>
      <c r="R571" s="10" t="str">
        <f>+IF('Intragroup liabilities'!C565="EURO","Euro",IF('Intragroup liabilities'!C565="LIBRA INGLESA"," US Dollar",""))</f>
        <v>Euro</v>
      </c>
      <c r="S571" s="10" t="str">
        <f>IF(OR('Intragroup liabilities'!F565="P_20",'Intragroup liabilities'!F565="P_21"),'Intragroup liabilities'!M565,CONCATENATE(RIGHT('Intragroup liabilities'!T565,4),"-",LEFT(RIGHT('Intragroup liabilities'!T565,7),2),"-",LEFT('Intragroup liabilities'!T565,2)))</f>
        <v>--</v>
      </c>
      <c r="T571" s="20" t="str">
        <f t="shared" si="60"/>
        <v/>
      </c>
      <c r="U571" s="20" t="str">
        <f>IF(OR('Intragroup liabilities'!F565="P_20",'Intragroup liabilities'!F565="P_21"),'T 03.01'!T571,CONCATENATE(RIGHT('Intragroup liabilities'!U565,4),"-",LEFT(RIGHT('Intragroup liabilities'!U565,7),2),"-",LEFT('Intragroup liabilities'!U565,2)))</f>
        <v>--</v>
      </c>
      <c r="V571" s="10" t="str">
        <f t="shared" si="61"/>
        <v>Secured</v>
      </c>
      <c r="W571" s="10">
        <v>0</v>
      </c>
      <c r="X571" s="10" t="s">
        <v>83</v>
      </c>
      <c r="Y571" s="10" t="str">
        <f t="shared" si="62"/>
        <v>Non-structured/Vanilla</v>
      </c>
      <c r="Z571" s="10"/>
      <c r="AA571" s="10" t="str">
        <f>IF('Intragroup liabilities'!Q565="GF2","Grandfathered T2",IF('Intragroup liabilities'!Q565="CET1","CET1","No"))</f>
        <v>No</v>
      </c>
      <c r="AB571" s="10">
        <f>IF('Intragroup liabilities'!R565="",0,'Intragroup liabilities'!R565)</f>
        <v>0</v>
      </c>
      <c r="AC571"/>
    </row>
    <row r="572" spans="3:29" ht="35.25" thickBot="1" x14ac:dyDescent="0.5">
      <c r="C572" s="17">
        <f t="shared" si="57"/>
        <v>999</v>
      </c>
      <c r="D572" s="18">
        <f t="shared" si="63"/>
        <v>565</v>
      </c>
      <c r="E572" s="10" t="str">
        <f>IF(AND(I572="SANTANDER TOTTA, SGPS, SA",'Intragroup liabilities'!F566="P_22"),"r0531 - o/w (part of) subordinated liabilities recognised as own funds",IF(AND(I572="Totta Seguros - Comp. Seg. Vida, SA.",'Intragroup liabilities'!F566="P_22"),"r0350 - Structured notes",IF(AND(AA572&lt;&gt;"No",'Intragroup liabilities'!F566="P_23"),"r0531 - o/w (part of) subordinated liabilities recognised as own funds",IF(AND(AA572="No",'Intragroup liabilities'!F566="P_23"),"r0120 - Secured liabilities - collateralized part (BRRD art. 44/2/b)",IF('Intragroup liabilities'!F566="C_31","r0511 - o/w capital instruments/share capital",IF('Intragroup liabilities'!F566="C_32","r0511 - o/w capital instruments/share capital",IF('Intragroup liabilities'!F566="C_33","r0512 - o/w instruments ranking pari passu with ordinary shares",IF(OR(ISNUMBER(SEARCH("ATLANTES",I572)),ISNUMBER(SEARCH("AZOR",I572)),ISNUMBER(SEARCH("HIPOTOTTA",I572)))=TRUE,"r0120 - Secured liabilities - collateralized part (BRRD art. 44/2/b)",IF(OR('Intragroup liabilities'!F566="P_27.1",'Intragroup liabilities'!F566="P_27.2",'Intragroup liabilities'!F566="P_24"),"r0390 - Non-financial liabilities",IF('Intragroup liabilities'!F566="P_30.1","r0170 - Employee liabilities (BRRD art. 44/2/g/i)",IF('Intragroup liabilities'!F566="P_30.3","r0390 - Non-financial liabilities",IF('Intragroup liabilities'!F566="C_36","r0511 - o/w capital instruments/share capital",IF(AND('Intragroup liabilities'!F566="P_20",IFERROR(VLOOKUP('Intragroup liabilities'!I566,'Auxiliar 210'!$B$18:$B$20,1,FALSE),0)&lt;&gt;0),"r0210 - Liabilities towards other entities of the resolution group (BRRD art. 44/2/h)",IF(AND('Intragroup liabilities'!F566="P_21",IFERROR(VLOOKUP('Intragroup liabilities'!I566,'Auxiliar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2" s="10" t="s">
        <v>153</v>
      </c>
      <c r="G572" s="10" t="str">
        <f t="shared" si="58"/>
        <v>Rank 20 - Ranking in insolvency (master scale)</v>
      </c>
      <c r="H572" s="10" t="s">
        <v>1425</v>
      </c>
      <c r="I572" s="10" t="s">
        <v>73</v>
      </c>
      <c r="J572" s="10" t="s">
        <v>167</v>
      </c>
      <c r="K572" s="10" t="s">
        <v>155</v>
      </c>
      <c r="L572" s="10" t="str">
        <f t="shared" si="59"/>
        <v>Sister</v>
      </c>
      <c r="M572" s="10" t="str">
        <f>IF(OR('Intragroup liabilities'!W566="x",'Intragroup liabilities'!W566="E"),"true","false")</f>
        <v>true</v>
      </c>
      <c r="N572" s="10" t="s">
        <v>470</v>
      </c>
      <c r="O572" s="10" t="s">
        <v>471</v>
      </c>
      <c r="P572" s="11">
        <v>1366.31</v>
      </c>
      <c r="Q572" s="11">
        <f>IF('Intragroup liabilities'!E566="",0,'Intragroup liabilities'!E566)</f>
        <v>0</v>
      </c>
      <c r="R572" s="10" t="str">
        <f>+IF('Intragroup liabilities'!C566="EURO","Euro",IF('Intragroup liabilities'!C566="LIBRA INGLESA"," US Dollar",""))</f>
        <v>Euro</v>
      </c>
      <c r="S572" s="10" t="str">
        <f>IF(OR('Intragroup liabilities'!F566="P_20",'Intragroup liabilities'!F566="P_21"),'Intragroup liabilities'!M566,CONCATENATE(RIGHT('Intragroup liabilities'!T566,4),"-",LEFT(RIGHT('Intragroup liabilities'!T566,7),2),"-",LEFT('Intragroup liabilities'!T566,2)))</f>
        <v>--</v>
      </c>
      <c r="T572" s="20" t="str">
        <f t="shared" si="60"/>
        <v/>
      </c>
      <c r="U572" s="20" t="str">
        <f>IF(OR('Intragroup liabilities'!F566="P_20",'Intragroup liabilities'!F566="P_21"),'T 03.01'!T572,CONCATENATE(RIGHT('Intragroup liabilities'!U566,4),"-",LEFT(RIGHT('Intragroup liabilities'!U566,7),2),"-",LEFT('Intragroup liabilities'!U566,2)))</f>
        <v>--</v>
      </c>
      <c r="V572" s="10" t="str">
        <f t="shared" si="61"/>
        <v>Secured</v>
      </c>
      <c r="W572" s="10">
        <v>0</v>
      </c>
      <c r="X572" s="10" t="s">
        <v>83</v>
      </c>
      <c r="Y572" s="10" t="str">
        <f t="shared" si="62"/>
        <v>Non-structured/Vanilla</v>
      </c>
      <c r="Z572" s="10"/>
      <c r="AA572" s="10" t="str">
        <f>IF('Intragroup liabilities'!Q566="GF2","Grandfathered T2",IF('Intragroup liabilities'!Q566="CET1","CET1","No"))</f>
        <v>No</v>
      </c>
      <c r="AB572" s="10">
        <f>IF('Intragroup liabilities'!R566="",0,'Intragroup liabilities'!R566)</f>
        <v>0</v>
      </c>
      <c r="AC572"/>
    </row>
    <row r="573" spans="3:29" ht="35.25" thickBot="1" x14ac:dyDescent="0.5">
      <c r="C573" s="17">
        <f t="shared" si="57"/>
        <v>999</v>
      </c>
      <c r="D573" s="18">
        <f t="shared" si="63"/>
        <v>566</v>
      </c>
      <c r="E573" s="10" t="str">
        <f>IF(AND(I573="SANTANDER TOTTA, SGPS, SA",'Intragroup liabilities'!F567="P_22"),"r0531 - o/w (part of) subordinated liabilities recognised as own funds",IF(AND(I573="Totta Seguros - Comp. Seg. Vida, SA.",'Intragroup liabilities'!F567="P_22"),"r0350 - Structured notes",IF(AND(AA573&lt;&gt;"No",'Intragroup liabilities'!F567="P_23"),"r0531 - o/w (part of) subordinated liabilities recognised as own funds",IF(AND(AA573="No",'Intragroup liabilities'!F567="P_23"),"r0120 - Secured liabilities - collateralized part (BRRD art. 44/2/b)",IF('Intragroup liabilities'!F567="C_31","r0511 - o/w capital instruments/share capital",IF('Intragroup liabilities'!F567="C_32","r0511 - o/w capital instruments/share capital",IF('Intragroup liabilities'!F567="C_33","r0512 - o/w instruments ranking pari passu with ordinary shares",IF(OR(ISNUMBER(SEARCH("ATLANTES",I573)),ISNUMBER(SEARCH("AZOR",I573)),ISNUMBER(SEARCH("HIPOTOTTA",I573)))=TRUE,"r0120 - Secured liabilities - collateralized part (BRRD art. 44/2/b)",IF(OR('Intragroup liabilities'!F567="P_27.1",'Intragroup liabilities'!F567="P_27.2",'Intragroup liabilities'!F567="P_24"),"r0390 - Non-financial liabilities",IF('Intragroup liabilities'!F567="P_30.1","r0170 - Employee liabilities (BRRD art. 44/2/g/i)",IF('Intragroup liabilities'!F567="P_30.3","r0390 - Non-financial liabilities",IF('Intragroup liabilities'!F567="C_36","r0511 - o/w capital instruments/share capital",IF(AND('Intragroup liabilities'!F567="P_20",IFERROR(VLOOKUP('Intragroup liabilities'!I567,'Auxiliar 210'!$B$18:$B$20,1,FALSE),0)&lt;&gt;0),"r0210 - Liabilities towards other entities of the resolution group (BRRD art. 44/2/h)",IF(AND('Intragroup liabilities'!F567="P_21",IFERROR(VLOOKUP('Intragroup liabilities'!I567,'Auxiliar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3" s="10" t="s">
        <v>153</v>
      </c>
      <c r="G573" s="10" t="str">
        <f t="shared" si="58"/>
        <v>Rank 20 - Ranking in insolvency (master scale)</v>
      </c>
      <c r="H573" s="10" t="s">
        <v>308</v>
      </c>
      <c r="I573" s="10" t="s">
        <v>30</v>
      </c>
      <c r="J573" s="10" t="s">
        <v>164</v>
      </c>
      <c r="K573" s="10" t="s">
        <v>155</v>
      </c>
      <c r="L573" s="10" t="str">
        <f t="shared" si="59"/>
        <v>Sister</v>
      </c>
      <c r="M573" s="10" t="str">
        <f>IF(OR('Intragroup liabilities'!W567="x",'Intragroup liabilities'!W567="E"),"true","false")</f>
        <v>true</v>
      </c>
      <c r="N573" s="10" t="s">
        <v>470</v>
      </c>
      <c r="O573" s="10" t="s">
        <v>471</v>
      </c>
      <c r="P573" s="11">
        <v>229022820.61000001</v>
      </c>
      <c r="Q573" s="11">
        <f>IF('Intragroup liabilities'!E567="",0,'Intragroup liabilities'!E567)</f>
        <v>372608.38</v>
      </c>
      <c r="R573" s="10" t="str">
        <f>+IF('Intragroup liabilities'!C567="EURO","Euro",IF('Intragroup liabilities'!C567="LIBRA INGLESA"," US Dollar",""))</f>
        <v>Euro</v>
      </c>
      <c r="S573" s="10" t="str">
        <f>IF(OR('Intragroup liabilities'!F567="P_20",'Intragroup liabilities'!F567="P_21"),'Intragroup liabilities'!M567,CONCATENATE(RIGHT('Intragroup liabilities'!T567,4),"-",LEFT(RIGHT('Intragroup liabilities'!T567,7),2),"-",LEFT('Intragroup liabilities'!T567,2)))</f>
        <v>--</v>
      </c>
      <c r="T573" s="20" t="str">
        <f t="shared" si="60"/>
        <v/>
      </c>
      <c r="U573" s="20" t="str">
        <f>IF(OR('Intragroup liabilities'!F567="P_20",'Intragroup liabilities'!F567="P_21"),'T 03.01'!T573,CONCATENATE(RIGHT('Intragroup liabilities'!U567,4),"-",LEFT(RIGHT('Intragroup liabilities'!U567,7),2),"-",LEFT('Intragroup liabilities'!U567,2)))</f>
        <v>--</v>
      </c>
      <c r="V573" s="10" t="str">
        <f t="shared" si="61"/>
        <v>Secured</v>
      </c>
      <c r="W573" s="10">
        <v>0</v>
      </c>
      <c r="X573" s="10" t="s">
        <v>83</v>
      </c>
      <c r="Y573" s="10" t="str">
        <f t="shared" si="62"/>
        <v>Non-structured/Vanilla</v>
      </c>
      <c r="Z573" s="10"/>
      <c r="AA573" s="10" t="str">
        <f>IF('Intragroup liabilities'!Q567="GF2","Grandfathered T2",IF('Intragroup liabilities'!Q567="CET1","CET1","No"))</f>
        <v>No</v>
      </c>
      <c r="AB573" s="10">
        <f>IF('Intragroup liabilities'!R567="",0,'Intragroup liabilities'!R567)</f>
        <v>0</v>
      </c>
      <c r="AC573"/>
    </row>
    <row r="574" spans="3:29" ht="35.25" thickBot="1" x14ac:dyDescent="0.5">
      <c r="C574" s="17">
        <f t="shared" si="57"/>
        <v>999</v>
      </c>
      <c r="D574" s="18">
        <f t="shared" si="63"/>
        <v>567</v>
      </c>
      <c r="E574" s="10" t="str">
        <f>IF(AND(I574="SANTANDER TOTTA, SGPS, SA",'Intragroup liabilities'!F568="P_22"),"r0531 - o/w (part of) subordinated liabilities recognised as own funds",IF(AND(I574="Totta Seguros - Comp. Seg. Vida, SA.",'Intragroup liabilities'!F568="P_22"),"r0350 - Structured notes",IF(AND(AA574&lt;&gt;"No",'Intragroup liabilities'!F568="P_23"),"r0531 - o/w (part of) subordinated liabilities recognised as own funds",IF(AND(AA574="No",'Intragroup liabilities'!F568="P_23"),"r0120 - Secured liabilities - collateralized part (BRRD art. 44/2/b)",IF('Intragroup liabilities'!F568="C_31","r0511 - o/w capital instruments/share capital",IF('Intragroup liabilities'!F568="C_32","r0511 - o/w capital instruments/share capital",IF('Intragroup liabilities'!F568="C_33","r0512 - o/w instruments ranking pari passu with ordinary shares",IF(OR(ISNUMBER(SEARCH("ATLANTES",I574)),ISNUMBER(SEARCH("AZOR",I574)),ISNUMBER(SEARCH("HIPOTOTTA",I574)))=TRUE,"r0120 - Secured liabilities - collateralized part (BRRD art. 44/2/b)",IF(OR('Intragroup liabilities'!F568="P_27.1",'Intragroup liabilities'!F568="P_27.2",'Intragroup liabilities'!F568="P_24"),"r0390 - Non-financial liabilities",IF('Intragroup liabilities'!F568="P_30.1","r0170 - Employee liabilities (BRRD art. 44/2/g/i)",IF('Intragroup liabilities'!F568="P_30.3","r0390 - Non-financial liabilities",IF('Intragroup liabilities'!F568="C_36","r0511 - o/w capital instruments/share capital",IF(AND('Intragroup liabilities'!F568="P_20",IFERROR(VLOOKUP('Intragroup liabilities'!I568,'Auxiliar 210'!$B$18:$B$20,1,FALSE),0)&lt;&gt;0),"r0210 - Liabilities towards other entities of the resolution group (BRRD art. 44/2/h)",IF(AND('Intragroup liabilities'!F568="P_21",IFERROR(VLOOKUP('Intragroup liabilities'!I568,'Auxiliar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4" s="10" t="s">
        <v>153</v>
      </c>
      <c r="G574" s="10" t="str">
        <f t="shared" si="58"/>
        <v>Rank 20 - Ranking in insolvency (master scale)</v>
      </c>
      <c r="H574" s="10" t="s">
        <v>1590</v>
      </c>
      <c r="I574" s="10" t="s">
        <v>73</v>
      </c>
      <c r="J574" s="10" t="s">
        <v>167</v>
      </c>
      <c r="K574" s="10" t="s">
        <v>155</v>
      </c>
      <c r="L574" s="10" t="str">
        <f t="shared" si="59"/>
        <v>Sister</v>
      </c>
      <c r="M574" s="10" t="str">
        <f>IF(OR('Intragroup liabilities'!W568="x",'Intragroup liabilities'!W568="E"),"true","false")</f>
        <v>true</v>
      </c>
      <c r="N574" s="10" t="s">
        <v>470</v>
      </c>
      <c r="O574" s="10" t="s">
        <v>471</v>
      </c>
      <c r="P574" s="11">
        <v>0</v>
      </c>
      <c r="Q574" s="11">
        <f>IF('Intragroup liabilities'!E568="",0,'Intragroup liabilities'!E568)</f>
        <v>14434.22</v>
      </c>
      <c r="R574" s="10" t="str">
        <f>+IF('Intragroup liabilities'!C568="EURO","Euro",IF('Intragroup liabilities'!C568="LIBRA INGLESA"," US Dollar",""))</f>
        <v>Euro</v>
      </c>
      <c r="S574" s="10" t="str">
        <f>IF(OR('Intragroup liabilities'!F568="P_20",'Intragroup liabilities'!F568="P_21"),'Intragroup liabilities'!M568,CONCATENATE(RIGHT('Intragroup liabilities'!T568,4),"-",LEFT(RIGHT('Intragroup liabilities'!T568,7),2),"-",LEFT('Intragroup liabilities'!T568,2)))</f>
        <v>--</v>
      </c>
      <c r="T574" s="20" t="str">
        <f t="shared" si="60"/>
        <v/>
      </c>
      <c r="U574" s="20" t="str">
        <f>IF(OR('Intragroup liabilities'!F568="P_20",'Intragroup liabilities'!F568="P_21"),'T 03.01'!T574,CONCATENATE(RIGHT('Intragroup liabilities'!U568,4),"-",LEFT(RIGHT('Intragroup liabilities'!U568,7),2),"-",LEFT('Intragroup liabilities'!U568,2)))</f>
        <v>--</v>
      </c>
      <c r="V574" s="10" t="str">
        <f t="shared" si="61"/>
        <v>Secured</v>
      </c>
      <c r="W574" s="10">
        <v>0</v>
      </c>
      <c r="X574" s="10" t="s">
        <v>83</v>
      </c>
      <c r="Y574" s="10" t="str">
        <f t="shared" si="62"/>
        <v>Non-structured/Vanilla</v>
      </c>
      <c r="Z574" s="10"/>
      <c r="AA574" s="10" t="str">
        <f>IF('Intragroup liabilities'!Q568="GF2","Grandfathered T2",IF('Intragroup liabilities'!Q568="CET1","CET1","No"))</f>
        <v>No</v>
      </c>
      <c r="AB574" s="10">
        <f>IF('Intragroup liabilities'!R568="",0,'Intragroup liabilities'!R568)</f>
        <v>0</v>
      </c>
      <c r="AC574"/>
    </row>
    <row r="575" spans="3:29" ht="35.25" thickBot="1" x14ac:dyDescent="0.5">
      <c r="C575" s="17">
        <f t="shared" si="57"/>
        <v>999</v>
      </c>
      <c r="D575" s="18">
        <f t="shared" si="63"/>
        <v>568</v>
      </c>
      <c r="E575" s="10" t="str">
        <f>IF(AND(I575="SANTANDER TOTTA, SGPS, SA",'Intragroup liabilities'!F569="P_22"),"r0531 - o/w (part of) subordinated liabilities recognised as own funds",IF(AND(I575="Totta Seguros - Comp. Seg. Vida, SA.",'Intragroup liabilities'!F569="P_22"),"r0350 - Structured notes",IF(AND(AA575&lt;&gt;"No",'Intragroup liabilities'!F569="P_23"),"r0531 - o/w (part of) subordinated liabilities recognised as own funds",IF(AND(AA575="No",'Intragroup liabilities'!F569="P_23"),"r0120 - Secured liabilities - collateralized part (BRRD art. 44/2/b)",IF('Intragroup liabilities'!F569="C_31","r0511 - o/w capital instruments/share capital",IF('Intragroup liabilities'!F569="C_32","r0511 - o/w capital instruments/share capital",IF('Intragroup liabilities'!F569="C_33","r0512 - o/w instruments ranking pari passu with ordinary shares",IF(OR(ISNUMBER(SEARCH("ATLANTES",I575)),ISNUMBER(SEARCH("AZOR",I575)),ISNUMBER(SEARCH("HIPOTOTTA",I575)))=TRUE,"r0120 - Secured liabilities - collateralized part (BRRD art. 44/2/b)",IF(OR('Intragroup liabilities'!F569="P_27.1",'Intragroup liabilities'!F569="P_27.2",'Intragroup liabilities'!F569="P_24"),"r0390 - Non-financial liabilities",IF('Intragroup liabilities'!F569="P_30.1","r0170 - Employee liabilities (BRRD art. 44/2/g/i)",IF('Intragroup liabilities'!F569="P_30.3","r0390 - Non-financial liabilities",IF('Intragroup liabilities'!F569="C_36","r0511 - o/w capital instruments/share capital",IF(AND('Intragroup liabilities'!F569="P_20",IFERROR(VLOOKUP('Intragroup liabilities'!I569,'Auxiliar 210'!$B$18:$B$20,1,FALSE),0)&lt;&gt;0),"r0210 - Liabilities towards other entities of the resolution group (BRRD art. 44/2/h)",IF(AND('Intragroup liabilities'!F569="P_21",IFERROR(VLOOKUP('Intragroup liabilities'!I569,'Auxiliar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5" s="10" t="s">
        <v>153</v>
      </c>
      <c r="G575" s="10" t="str">
        <f t="shared" si="58"/>
        <v>Rank 20 - Ranking in insolvency (master scale)</v>
      </c>
      <c r="H575" s="10" t="s">
        <v>1590</v>
      </c>
      <c r="I575" s="10" t="s">
        <v>74</v>
      </c>
      <c r="J575" s="10" t="s">
        <v>170</v>
      </c>
      <c r="K575" s="10" t="s">
        <v>155</v>
      </c>
      <c r="L575" s="10" t="str">
        <f t="shared" si="59"/>
        <v>Sister</v>
      </c>
      <c r="M575" s="10" t="str">
        <f>IF(OR('Intragroup liabilities'!W569="x",'Intragroup liabilities'!W569="E"),"true","false")</f>
        <v>true</v>
      </c>
      <c r="N575" s="10" t="s">
        <v>470</v>
      </c>
      <c r="O575" s="10" t="s">
        <v>471</v>
      </c>
      <c r="P575" s="11">
        <v>0</v>
      </c>
      <c r="Q575" s="11">
        <f>IF('Intragroup liabilities'!E569="",0,'Intragroup liabilities'!E569)</f>
        <v>2684.53</v>
      </c>
      <c r="R575" s="10" t="str">
        <f>+IF('Intragroup liabilities'!C569="EURO","Euro",IF('Intragroup liabilities'!C569="LIBRA INGLESA"," US Dollar",""))</f>
        <v>Euro</v>
      </c>
      <c r="S575" s="10" t="str">
        <f>IF(OR('Intragroup liabilities'!F569="P_20",'Intragroup liabilities'!F569="P_21"),'Intragroup liabilities'!M569,CONCATENATE(RIGHT('Intragroup liabilities'!T569,4),"-",LEFT(RIGHT('Intragroup liabilities'!T569,7),2),"-",LEFT('Intragroup liabilities'!T569,2)))</f>
        <v>--</v>
      </c>
      <c r="T575" s="20" t="str">
        <f t="shared" si="60"/>
        <v/>
      </c>
      <c r="U575" s="20" t="str">
        <f>IF(OR('Intragroup liabilities'!F569="P_20",'Intragroup liabilities'!F569="P_21"),'T 03.01'!T575,CONCATENATE(RIGHT('Intragroup liabilities'!U569,4),"-",LEFT(RIGHT('Intragroup liabilities'!U569,7),2),"-",LEFT('Intragroup liabilities'!U569,2)))</f>
        <v>--</v>
      </c>
      <c r="V575" s="10" t="str">
        <f t="shared" si="61"/>
        <v>Secured</v>
      </c>
      <c r="W575" s="10">
        <v>0</v>
      </c>
      <c r="X575" s="10" t="s">
        <v>83</v>
      </c>
      <c r="Y575" s="10" t="str">
        <f t="shared" si="62"/>
        <v>Non-structured/Vanilla</v>
      </c>
      <c r="Z575" s="10"/>
      <c r="AA575" s="10" t="str">
        <f>IF('Intragroup liabilities'!Q569="GF2","Grandfathered T2",IF('Intragroup liabilities'!Q569="CET1","CET1","No"))</f>
        <v>No</v>
      </c>
      <c r="AB575" s="10">
        <f>IF('Intragroup liabilities'!R569="",0,'Intragroup liabilities'!R569)</f>
        <v>0</v>
      </c>
      <c r="AC575"/>
    </row>
    <row r="576" spans="3:29" ht="35.25" thickBot="1" x14ac:dyDescent="0.5">
      <c r="C576" s="17">
        <f t="shared" si="57"/>
        <v>999</v>
      </c>
      <c r="D576" s="18">
        <f t="shared" si="63"/>
        <v>569</v>
      </c>
      <c r="E576" s="10" t="str">
        <f>IF(AND(I576="SANTANDER TOTTA, SGPS, SA",'Intragroup liabilities'!F570="P_22"),"r0531 - o/w (part of) subordinated liabilities recognised as own funds",IF(AND(I576="Totta Seguros - Comp. Seg. Vida, SA.",'Intragroup liabilities'!F570="P_22"),"r0350 - Structured notes",IF(AND(AA576&lt;&gt;"No",'Intragroup liabilities'!F570="P_23"),"r0531 - o/w (part of) subordinated liabilities recognised as own funds",IF(AND(AA576="No",'Intragroup liabilities'!F570="P_23"),"r0120 - Secured liabilities - collateralized part (BRRD art. 44/2/b)",IF('Intragroup liabilities'!F570="C_31","r0511 - o/w capital instruments/share capital",IF('Intragroup liabilities'!F570="C_32","r0511 - o/w capital instruments/share capital",IF('Intragroup liabilities'!F570="C_33","r0512 - o/w instruments ranking pari passu with ordinary shares",IF(OR(ISNUMBER(SEARCH("ATLANTES",I576)),ISNUMBER(SEARCH("AZOR",I576)),ISNUMBER(SEARCH("HIPOTOTTA",I576)))=TRUE,"r0120 - Secured liabilities - collateralized part (BRRD art. 44/2/b)",IF(OR('Intragroup liabilities'!F570="P_27.1",'Intragroup liabilities'!F570="P_27.2",'Intragroup liabilities'!F570="P_24"),"r0390 - Non-financial liabilities",IF('Intragroup liabilities'!F570="P_30.1","r0170 - Employee liabilities (BRRD art. 44/2/g/i)",IF('Intragroup liabilities'!F570="P_30.3","r0390 - Non-financial liabilities",IF('Intragroup liabilities'!F570="C_36","r0511 - o/w capital instruments/share capital",IF(AND('Intragroup liabilities'!F570="P_20",IFERROR(VLOOKUP('Intragroup liabilities'!I570,'Auxiliar 210'!$B$18:$B$20,1,FALSE),0)&lt;&gt;0),"r0210 - Liabilities towards other entities of the resolution group (BRRD art. 44/2/h)",IF(AND('Intragroup liabilities'!F570="P_21",IFERROR(VLOOKUP('Intragroup liabilities'!I570,'Auxiliar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6" s="10" t="s">
        <v>153</v>
      </c>
      <c r="G576" s="10" t="str">
        <f t="shared" si="58"/>
        <v>Rank 20 - Ranking in insolvency (master scale)</v>
      </c>
      <c r="H576" s="10" t="s">
        <v>1420</v>
      </c>
      <c r="I576" s="10" t="s">
        <v>30</v>
      </c>
      <c r="J576" s="10" t="s">
        <v>164</v>
      </c>
      <c r="K576" s="10" t="s">
        <v>155</v>
      </c>
      <c r="L576" s="10" t="str">
        <f t="shared" si="59"/>
        <v>Sister</v>
      </c>
      <c r="M576" s="10" t="str">
        <f>IF(OR('Intragroup liabilities'!W570="x",'Intragroup liabilities'!W570="E"),"true","false")</f>
        <v>true</v>
      </c>
      <c r="N576" s="10" t="s">
        <v>470</v>
      </c>
      <c r="O576" s="10" t="s">
        <v>471</v>
      </c>
      <c r="P576" s="11">
        <v>3274.66</v>
      </c>
      <c r="Q576" s="11">
        <f>IF('Intragroup liabilities'!E570="",0,'Intragroup liabilities'!E570)</f>
        <v>0</v>
      </c>
      <c r="R576" s="10" t="str">
        <f>+IF('Intragroup liabilities'!C570="EURO","Euro",IF('Intragroup liabilities'!C570="LIBRA INGLESA"," US Dollar",""))</f>
        <v>Euro</v>
      </c>
      <c r="S576" s="10" t="str">
        <f>IF(OR('Intragroup liabilities'!F570="P_20",'Intragroup liabilities'!F570="P_21"),'Intragroup liabilities'!M570,CONCATENATE(RIGHT('Intragroup liabilities'!T570,4),"-",LEFT(RIGHT('Intragroup liabilities'!T570,7),2),"-",LEFT('Intragroup liabilities'!T570,2)))</f>
        <v>--</v>
      </c>
      <c r="T576" s="20" t="str">
        <f t="shared" si="60"/>
        <v/>
      </c>
      <c r="U576" s="20" t="str">
        <f>IF(OR('Intragroup liabilities'!F570="P_20",'Intragroup liabilities'!F570="P_21"),'T 03.01'!T576,CONCATENATE(RIGHT('Intragroup liabilities'!U570,4),"-",LEFT(RIGHT('Intragroup liabilities'!U570,7),2),"-",LEFT('Intragroup liabilities'!U570,2)))</f>
        <v>--</v>
      </c>
      <c r="V576" s="10" t="str">
        <f t="shared" si="61"/>
        <v>Secured</v>
      </c>
      <c r="W576" s="10">
        <v>0</v>
      </c>
      <c r="X576" s="10" t="s">
        <v>83</v>
      </c>
      <c r="Y576" s="10" t="str">
        <f t="shared" si="62"/>
        <v>Non-structured/Vanilla</v>
      </c>
      <c r="Z576" s="10"/>
      <c r="AA576" s="10" t="str">
        <f>IF('Intragroup liabilities'!Q570="GF2","Grandfathered T2",IF('Intragroup liabilities'!Q570="CET1","CET1","No"))</f>
        <v>No</v>
      </c>
      <c r="AB576" s="10">
        <f>IF('Intragroup liabilities'!R570="",0,'Intragroup liabilities'!R570)</f>
        <v>0</v>
      </c>
      <c r="AC576"/>
    </row>
    <row r="577" spans="3:29" ht="35.25" thickBot="1" x14ac:dyDescent="0.5">
      <c r="C577" s="17">
        <f t="shared" si="57"/>
        <v>999</v>
      </c>
      <c r="D577" s="18">
        <f t="shared" si="63"/>
        <v>570</v>
      </c>
      <c r="E577" s="10" t="str">
        <f>IF(AND(I577="SANTANDER TOTTA, SGPS, SA",'Intragroup liabilities'!F571="P_22"),"r0531 - o/w (part of) subordinated liabilities recognised as own funds",IF(AND(I577="Totta Seguros - Comp. Seg. Vida, SA.",'Intragroup liabilities'!F571="P_22"),"r0350 - Structured notes",IF(AND(AA577&lt;&gt;"No",'Intragroup liabilities'!F571="P_23"),"r0531 - o/w (part of) subordinated liabilities recognised as own funds",IF(AND(AA577="No",'Intragroup liabilities'!F571="P_23"),"r0120 - Secured liabilities - collateralized part (BRRD art. 44/2/b)",IF('Intragroup liabilities'!F571="C_31","r0511 - o/w capital instruments/share capital",IF('Intragroup liabilities'!F571="C_32","r0511 - o/w capital instruments/share capital",IF('Intragroup liabilities'!F571="C_33","r0512 - o/w instruments ranking pari passu with ordinary shares",IF(OR(ISNUMBER(SEARCH("ATLANTES",I577)),ISNUMBER(SEARCH("AZOR",I577)),ISNUMBER(SEARCH("HIPOTOTTA",I577)))=TRUE,"r0120 - Secured liabilities - collateralized part (BRRD art. 44/2/b)",IF(OR('Intragroup liabilities'!F571="P_27.1",'Intragroup liabilities'!F571="P_27.2",'Intragroup liabilities'!F571="P_24"),"r0390 - Non-financial liabilities",IF('Intragroup liabilities'!F571="P_30.1","r0170 - Employee liabilities (BRRD art. 44/2/g/i)",IF('Intragroup liabilities'!F571="P_30.3","r0390 - Non-financial liabilities",IF('Intragroup liabilities'!F571="C_36","r0511 - o/w capital instruments/share capital",IF(AND('Intragroup liabilities'!F571="P_20",IFERROR(VLOOKUP('Intragroup liabilities'!I571,'Auxiliar 210'!$B$18:$B$20,1,FALSE),0)&lt;&gt;0),"r0210 - Liabilities towards other entities of the resolution group (BRRD art. 44/2/h)",IF(AND('Intragroup liabilities'!F571="P_21",IFERROR(VLOOKUP('Intragroup liabilities'!I571,'Auxiliar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7" s="10" t="s">
        <v>153</v>
      </c>
      <c r="G577" s="10" t="str">
        <f t="shared" si="58"/>
        <v>Rank 20 - Ranking in insolvency (master scale)</v>
      </c>
      <c r="H577" s="10" t="s">
        <v>1590</v>
      </c>
      <c r="I577" s="10" t="s">
        <v>30</v>
      </c>
      <c r="J577" s="10" t="s">
        <v>164</v>
      </c>
      <c r="K577" s="10" t="s">
        <v>155</v>
      </c>
      <c r="L577" s="10" t="str">
        <f t="shared" si="59"/>
        <v>Sister</v>
      </c>
      <c r="M577" s="10" t="str">
        <f>IF(OR('Intragroup liabilities'!W571="x",'Intragroup liabilities'!W571="E"),"true","false")</f>
        <v>true</v>
      </c>
      <c r="N577" s="10" t="s">
        <v>470</v>
      </c>
      <c r="O577" s="10" t="s">
        <v>471</v>
      </c>
      <c r="P577" s="11">
        <v>0</v>
      </c>
      <c r="Q577" s="11">
        <f>IF('Intragroup liabilities'!E571="",0,'Intragroup liabilities'!E571)</f>
        <v>3234.19</v>
      </c>
      <c r="R577" s="10" t="str">
        <f>+IF('Intragroup liabilities'!C571="EURO","Euro",IF('Intragroup liabilities'!C571="LIBRA INGLESA"," US Dollar",""))</f>
        <v>Euro</v>
      </c>
      <c r="S577" s="10" t="str">
        <f>IF(OR('Intragroup liabilities'!F571="P_20",'Intragroup liabilities'!F571="P_21"),'Intragroup liabilities'!M571,CONCATENATE(RIGHT('Intragroup liabilities'!T571,4),"-",LEFT(RIGHT('Intragroup liabilities'!T571,7),2),"-",LEFT('Intragroup liabilities'!T571,2)))</f>
        <v>--</v>
      </c>
      <c r="T577" s="20" t="str">
        <f t="shared" si="60"/>
        <v/>
      </c>
      <c r="U577" s="20" t="str">
        <f>IF(OR('Intragroup liabilities'!F571="P_20",'Intragroup liabilities'!F571="P_21"),'T 03.01'!T577,CONCATENATE(RIGHT('Intragroup liabilities'!U571,4),"-",LEFT(RIGHT('Intragroup liabilities'!U571,7),2),"-",LEFT('Intragroup liabilities'!U571,2)))</f>
        <v>--</v>
      </c>
      <c r="V577" s="10" t="str">
        <f t="shared" si="61"/>
        <v>Secured</v>
      </c>
      <c r="W577" s="10">
        <v>0</v>
      </c>
      <c r="X577" s="10" t="s">
        <v>83</v>
      </c>
      <c r="Y577" s="10" t="str">
        <f t="shared" si="62"/>
        <v>Non-structured/Vanilla</v>
      </c>
      <c r="Z577" s="10"/>
      <c r="AA577" s="10" t="str">
        <f>IF('Intragroup liabilities'!Q571="GF2","Grandfathered T2",IF('Intragroup liabilities'!Q571="CET1","CET1","No"))</f>
        <v>No</v>
      </c>
      <c r="AB577" s="10">
        <f>IF('Intragroup liabilities'!R571="",0,'Intragroup liabilities'!R571)</f>
        <v>0</v>
      </c>
      <c r="AC577"/>
    </row>
    <row r="578" spans="3:29" ht="35.25" thickBot="1" x14ac:dyDescent="0.5">
      <c r="C578" s="17">
        <f t="shared" si="57"/>
        <v>999</v>
      </c>
      <c r="D578" s="18">
        <f t="shared" si="63"/>
        <v>571</v>
      </c>
      <c r="E578" s="10" t="str">
        <f>IF(AND(I578="SANTANDER TOTTA, SGPS, SA",'Intragroup liabilities'!F572="P_22"),"r0531 - o/w (part of) subordinated liabilities recognised as own funds",IF(AND(I578="Totta Seguros - Comp. Seg. Vida, SA.",'Intragroup liabilities'!F572="P_22"),"r0350 - Structured notes",IF(AND(AA578&lt;&gt;"No",'Intragroup liabilities'!F572="P_23"),"r0531 - o/w (part of) subordinated liabilities recognised as own funds",IF(AND(AA578="No",'Intragroup liabilities'!F572="P_23"),"r0120 - Secured liabilities - collateralized part (BRRD art. 44/2/b)",IF('Intragroup liabilities'!F572="C_31","r0511 - o/w capital instruments/share capital",IF('Intragroup liabilities'!F572="C_32","r0511 - o/w capital instruments/share capital",IF('Intragroup liabilities'!F572="C_33","r0512 - o/w instruments ranking pari passu with ordinary shares",IF(OR(ISNUMBER(SEARCH("ATLANTES",I578)),ISNUMBER(SEARCH("AZOR",I578)),ISNUMBER(SEARCH("HIPOTOTTA",I578)))=TRUE,"r0120 - Secured liabilities - collateralized part (BRRD art. 44/2/b)",IF(OR('Intragroup liabilities'!F572="P_27.1",'Intragroup liabilities'!F572="P_27.2",'Intragroup liabilities'!F572="P_24"),"r0390 - Non-financial liabilities",IF('Intragroup liabilities'!F572="P_30.1","r0170 - Employee liabilities (BRRD art. 44/2/g/i)",IF('Intragroup liabilities'!F572="P_30.3","r0390 - Non-financial liabilities",IF('Intragroup liabilities'!F572="C_36","r0511 - o/w capital instruments/share capital",IF(AND('Intragroup liabilities'!F572="P_20",IFERROR(VLOOKUP('Intragroup liabilities'!I572,'Auxiliar 210'!$B$18:$B$20,1,FALSE),0)&lt;&gt;0),"r0210 - Liabilities towards other entities of the resolution group (BRRD art. 44/2/h)",IF(AND('Intragroup liabilities'!F572="P_21",IFERROR(VLOOKUP('Intragroup liabilities'!I572,'Auxiliar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8" s="10" t="s">
        <v>153</v>
      </c>
      <c r="G578" s="10" t="str">
        <f t="shared" si="58"/>
        <v>Rank 20 - Ranking in insolvency (master scale)</v>
      </c>
      <c r="H578" s="10" t="s">
        <v>1420</v>
      </c>
      <c r="I578" s="10" t="s">
        <v>74</v>
      </c>
      <c r="J578" s="10" t="s">
        <v>170</v>
      </c>
      <c r="K578" s="10" t="s">
        <v>155</v>
      </c>
      <c r="L578" s="10" t="str">
        <f t="shared" si="59"/>
        <v>Sister</v>
      </c>
      <c r="M578" s="10" t="str">
        <f>IF(OR('Intragroup liabilities'!W572="x",'Intragroup liabilities'!W572="E"),"true","false")</f>
        <v>true</v>
      </c>
      <c r="N578" s="10" t="s">
        <v>470</v>
      </c>
      <c r="O578" s="10" t="s">
        <v>471</v>
      </c>
      <c r="P578" s="11">
        <v>3740.68</v>
      </c>
      <c r="Q578" s="11">
        <f>IF('Intragroup liabilities'!E572="",0,'Intragroup liabilities'!E572)</f>
        <v>0</v>
      </c>
      <c r="R578" s="10" t="str">
        <f>+IF('Intragroup liabilities'!C572="EURO","Euro",IF('Intragroup liabilities'!C572="LIBRA INGLESA"," US Dollar",""))</f>
        <v>Euro</v>
      </c>
      <c r="S578" s="10" t="str">
        <f>IF(OR('Intragroup liabilities'!F572="P_20",'Intragroup liabilities'!F572="P_21"),'Intragroup liabilities'!M572,CONCATENATE(RIGHT('Intragroup liabilities'!T572,4),"-",LEFT(RIGHT('Intragroup liabilities'!T572,7),2),"-",LEFT('Intragroup liabilities'!T572,2)))</f>
        <v>--</v>
      </c>
      <c r="T578" s="20" t="str">
        <f t="shared" si="60"/>
        <v/>
      </c>
      <c r="U578" s="20" t="str">
        <f>IF(OR('Intragroup liabilities'!F572="P_20",'Intragroup liabilities'!F572="P_21"),'T 03.01'!T578,CONCATENATE(RIGHT('Intragroup liabilities'!U572,4),"-",LEFT(RIGHT('Intragroup liabilities'!U572,7),2),"-",LEFT('Intragroup liabilities'!U572,2)))</f>
        <v>--</v>
      </c>
      <c r="V578" s="10" t="str">
        <f t="shared" si="61"/>
        <v>Secured</v>
      </c>
      <c r="W578" s="10">
        <v>0</v>
      </c>
      <c r="X578" s="10" t="s">
        <v>83</v>
      </c>
      <c r="Y578" s="10" t="str">
        <f t="shared" si="62"/>
        <v>Non-structured/Vanilla</v>
      </c>
      <c r="Z578" s="10"/>
      <c r="AA578" s="10" t="str">
        <f>IF('Intragroup liabilities'!Q572="GF2","Grandfathered T2",IF('Intragroup liabilities'!Q572="CET1","CET1","No"))</f>
        <v>No</v>
      </c>
      <c r="AB578" s="10">
        <f>IF('Intragroup liabilities'!R572="",0,'Intragroup liabilities'!R572)</f>
        <v>0</v>
      </c>
      <c r="AC578"/>
    </row>
    <row r="579" spans="3:29" ht="35.25" thickBot="1" x14ac:dyDescent="0.5">
      <c r="C579" s="17">
        <f t="shared" si="57"/>
        <v>999</v>
      </c>
      <c r="D579" s="18">
        <f t="shared" si="63"/>
        <v>572</v>
      </c>
      <c r="E579" s="10" t="str">
        <f>IF(AND(I579="SANTANDER TOTTA, SGPS, SA",'Intragroup liabilities'!F573="P_22"),"r0531 - o/w (part of) subordinated liabilities recognised as own funds",IF(AND(I579="Totta Seguros - Comp. Seg. Vida, SA.",'Intragroup liabilities'!F573="P_22"),"r0350 - Structured notes",IF(AND(AA579&lt;&gt;"No",'Intragroup liabilities'!F573="P_23"),"r0531 - o/w (part of) subordinated liabilities recognised as own funds",IF(AND(AA579="No",'Intragroup liabilities'!F573="P_23"),"r0120 - Secured liabilities - collateralized part (BRRD art. 44/2/b)",IF('Intragroup liabilities'!F573="C_31","r0511 - o/w capital instruments/share capital",IF('Intragroup liabilities'!F573="C_32","r0511 - o/w capital instruments/share capital",IF('Intragroup liabilities'!F573="C_33","r0512 - o/w instruments ranking pari passu with ordinary shares",IF(OR(ISNUMBER(SEARCH("ATLANTES",I579)),ISNUMBER(SEARCH("AZOR",I579)),ISNUMBER(SEARCH("HIPOTOTTA",I579)))=TRUE,"r0120 - Secured liabilities - collateralized part (BRRD art. 44/2/b)",IF(OR('Intragroup liabilities'!F573="P_27.1",'Intragroup liabilities'!F573="P_27.2",'Intragroup liabilities'!F573="P_24"),"r0390 - Non-financial liabilities",IF('Intragroup liabilities'!F573="P_30.1","r0170 - Employee liabilities (BRRD art. 44/2/g/i)",IF('Intragroup liabilities'!F573="P_30.3","r0390 - Non-financial liabilities",IF('Intragroup liabilities'!F573="C_36","r0511 - o/w capital instruments/share capital",IF(AND('Intragroup liabilities'!F573="P_20",IFERROR(VLOOKUP('Intragroup liabilities'!I573,'Auxiliar 210'!$B$18:$B$20,1,FALSE),0)&lt;&gt;0),"r0210 - Liabilities towards other entities of the resolution group (BRRD art. 44/2/h)",IF(AND('Intragroup liabilities'!F573="P_21",IFERROR(VLOOKUP('Intragroup liabilities'!I573,'Auxiliar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79" s="10" t="s">
        <v>153</v>
      </c>
      <c r="G579" s="10" t="str">
        <f t="shared" si="58"/>
        <v>Rank 20 - Ranking in insolvency (master scale)</v>
      </c>
      <c r="H579" s="10" t="s">
        <v>308</v>
      </c>
      <c r="I579" s="10" t="s">
        <v>74</v>
      </c>
      <c r="J579" s="10" t="s">
        <v>170</v>
      </c>
      <c r="K579" s="10" t="s">
        <v>155</v>
      </c>
      <c r="L579" s="10" t="str">
        <f t="shared" si="59"/>
        <v>Sister</v>
      </c>
      <c r="M579" s="10" t="str">
        <f>IF(OR('Intragroup liabilities'!W573="x",'Intragroup liabilities'!W573="E"),"true","false")</f>
        <v>true</v>
      </c>
      <c r="N579" s="10" t="s">
        <v>470</v>
      </c>
      <c r="O579" s="10" t="s">
        <v>471</v>
      </c>
      <c r="P579" s="11">
        <v>387427063.02999997</v>
      </c>
      <c r="Q579" s="11">
        <f>IF('Intragroup liabilities'!E573="",0,'Intragroup liabilities'!E573)</f>
        <v>666994.24</v>
      </c>
      <c r="R579" s="10" t="str">
        <f>+IF('Intragroup liabilities'!C573="EURO","Euro",IF('Intragroup liabilities'!C573="LIBRA INGLESA"," US Dollar",""))</f>
        <v>Euro</v>
      </c>
      <c r="S579" s="10" t="str">
        <f>IF(OR('Intragroup liabilities'!F573="P_20",'Intragroup liabilities'!F573="P_21"),'Intragroup liabilities'!M573,CONCATENATE(RIGHT('Intragroup liabilities'!T573,4),"-",LEFT(RIGHT('Intragroup liabilities'!T573,7),2),"-",LEFT('Intragroup liabilities'!T573,2)))</f>
        <v>--</v>
      </c>
      <c r="T579" s="20" t="str">
        <f t="shared" si="60"/>
        <v/>
      </c>
      <c r="U579" s="20" t="str">
        <f>IF(OR('Intragroup liabilities'!F573="P_20",'Intragroup liabilities'!F573="P_21"),'T 03.01'!T579,CONCATENATE(RIGHT('Intragroup liabilities'!U573,4),"-",LEFT(RIGHT('Intragroup liabilities'!U573,7),2),"-",LEFT('Intragroup liabilities'!U573,2)))</f>
        <v>--</v>
      </c>
      <c r="V579" s="10" t="str">
        <f t="shared" si="61"/>
        <v>Secured</v>
      </c>
      <c r="W579" s="10">
        <v>0</v>
      </c>
      <c r="X579" s="10" t="s">
        <v>83</v>
      </c>
      <c r="Y579" s="10" t="str">
        <f t="shared" si="62"/>
        <v>Non-structured/Vanilla</v>
      </c>
      <c r="Z579" s="10"/>
      <c r="AA579" s="10" t="str">
        <f>IF('Intragroup liabilities'!Q573="GF2","Grandfathered T2",IF('Intragroup liabilities'!Q573="CET1","CET1","No"))</f>
        <v>No</v>
      </c>
      <c r="AB579" s="10">
        <f>IF('Intragroup liabilities'!R573="",0,'Intragroup liabilities'!R573)</f>
        <v>0</v>
      </c>
      <c r="AC579"/>
    </row>
    <row r="580" spans="3:29" ht="35.25" thickBot="1" x14ac:dyDescent="0.5">
      <c r="C580" s="17">
        <f t="shared" si="57"/>
        <v>999</v>
      </c>
      <c r="D580" s="18">
        <f t="shared" si="63"/>
        <v>573</v>
      </c>
      <c r="E580" s="10" t="str">
        <f>IF(AND(I580="SANTANDER TOTTA, SGPS, SA",'Intragroup liabilities'!F574="P_22"),"r0531 - o/w (part of) subordinated liabilities recognised as own funds",IF(AND(I580="Totta Seguros - Comp. Seg. Vida, SA.",'Intragroup liabilities'!F574="P_22"),"r0350 - Structured notes",IF(AND(AA580&lt;&gt;"No",'Intragroup liabilities'!F574="P_23"),"r0531 - o/w (part of) subordinated liabilities recognised as own funds",IF(AND(AA580="No",'Intragroup liabilities'!F574="P_23"),"r0120 - Secured liabilities - collateralized part (BRRD art. 44/2/b)",IF('Intragroup liabilities'!F574="C_31","r0511 - o/w capital instruments/share capital",IF('Intragroup liabilities'!F574="C_32","r0511 - o/w capital instruments/share capital",IF('Intragroup liabilities'!F574="C_33","r0512 - o/w instruments ranking pari passu with ordinary shares",IF(OR(ISNUMBER(SEARCH("ATLANTES",I580)),ISNUMBER(SEARCH("AZOR",I580)),ISNUMBER(SEARCH("HIPOTOTTA",I580)))=TRUE,"r0120 - Secured liabilities - collateralized part (BRRD art. 44/2/b)",IF(OR('Intragroup liabilities'!F574="P_27.1",'Intragroup liabilities'!F574="P_27.2",'Intragroup liabilities'!F574="P_24"),"r0390 - Non-financial liabilities",IF('Intragroup liabilities'!F574="P_30.1","r0170 - Employee liabilities (BRRD art. 44/2/g/i)",IF('Intragroup liabilities'!F574="P_30.3","r0390 - Non-financial liabilities",IF('Intragroup liabilities'!F574="C_36","r0511 - o/w capital instruments/share capital",IF(AND('Intragroup liabilities'!F574="P_20",IFERROR(VLOOKUP('Intragroup liabilities'!I574,'Auxiliar 210'!$B$18:$B$20,1,FALSE),0)&lt;&gt;0),"r0210 - Liabilities towards other entities of the resolution group (BRRD art. 44/2/h)",IF(AND('Intragroup liabilities'!F574="P_21",IFERROR(VLOOKUP('Intragroup liabilities'!I574,'Auxiliar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0" s="10" t="s">
        <v>153</v>
      </c>
      <c r="G580" s="10" t="str">
        <f t="shared" si="58"/>
        <v>Rank 20 - Ranking in insolvency (master scale)</v>
      </c>
      <c r="H580" s="10" t="s">
        <v>308</v>
      </c>
      <c r="I580" s="10" t="s">
        <v>73</v>
      </c>
      <c r="J580" s="10" t="s">
        <v>167</v>
      </c>
      <c r="K580" s="10" t="s">
        <v>155</v>
      </c>
      <c r="L580" s="10" t="str">
        <f t="shared" si="59"/>
        <v>Sister</v>
      </c>
      <c r="M580" s="10" t="str">
        <f>IF(OR('Intragroup liabilities'!W574="x",'Intragroup liabilities'!W574="E"),"true","false")</f>
        <v>true</v>
      </c>
      <c r="N580" s="10" t="s">
        <v>470</v>
      </c>
      <c r="O580" s="10" t="s">
        <v>471</v>
      </c>
      <c r="P580" s="11">
        <v>1101763377.9400001</v>
      </c>
      <c r="Q580" s="11">
        <f>IF('Intragroup liabilities'!E574="",0,'Intragroup liabilities'!E574)</f>
        <v>2102635.67</v>
      </c>
      <c r="R580" s="10" t="str">
        <f>+IF('Intragroup liabilities'!C574="EURO","Euro",IF('Intragroup liabilities'!C574="LIBRA INGLESA"," US Dollar",""))</f>
        <v>Euro</v>
      </c>
      <c r="S580" s="10" t="str">
        <f>IF(OR('Intragroup liabilities'!F574="P_20",'Intragroup liabilities'!F574="P_21"),'Intragroup liabilities'!M574,CONCATENATE(RIGHT('Intragroup liabilities'!T574,4),"-",LEFT(RIGHT('Intragroup liabilities'!T574,7),2),"-",LEFT('Intragroup liabilities'!T574,2)))</f>
        <v>--</v>
      </c>
      <c r="T580" s="20" t="str">
        <f t="shared" si="60"/>
        <v/>
      </c>
      <c r="U580" s="20" t="str">
        <f>IF(OR('Intragroup liabilities'!F574="P_20",'Intragroup liabilities'!F574="P_21"),'T 03.01'!T580,CONCATENATE(RIGHT('Intragroup liabilities'!U574,4),"-",LEFT(RIGHT('Intragroup liabilities'!U574,7),2),"-",LEFT('Intragroup liabilities'!U574,2)))</f>
        <v>--</v>
      </c>
      <c r="V580" s="10" t="str">
        <f t="shared" si="61"/>
        <v>Secured</v>
      </c>
      <c r="W580" s="10">
        <v>0</v>
      </c>
      <c r="X580" s="10" t="s">
        <v>83</v>
      </c>
      <c r="Y580" s="10" t="str">
        <f t="shared" si="62"/>
        <v>Non-structured/Vanilla</v>
      </c>
      <c r="Z580" s="10"/>
      <c r="AA580" s="10" t="str">
        <f>IF('Intragroup liabilities'!Q574="GF2","Grandfathered T2",IF('Intragroup liabilities'!Q574="CET1","CET1","No"))</f>
        <v>No</v>
      </c>
      <c r="AB580" s="10">
        <f>IF('Intragroup liabilities'!R574="",0,'Intragroup liabilities'!R574)</f>
        <v>0</v>
      </c>
      <c r="AC580"/>
    </row>
    <row r="581" spans="3:29" ht="35.25" thickBot="1" x14ac:dyDescent="0.5">
      <c r="C581" s="17">
        <f t="shared" si="57"/>
        <v>999</v>
      </c>
      <c r="D581" s="18">
        <f t="shared" si="63"/>
        <v>574</v>
      </c>
      <c r="E581" s="10" t="str">
        <f>IF(AND(I581="SANTANDER TOTTA, SGPS, SA",'Intragroup liabilities'!F575="P_22"),"r0531 - o/w (part of) subordinated liabilities recognised as own funds",IF(AND(I581="Totta Seguros - Comp. Seg. Vida, SA.",'Intragroup liabilities'!F575="P_22"),"r0350 - Structured notes",IF(AND(AA581&lt;&gt;"No",'Intragroup liabilities'!F575="P_23"),"r0531 - o/w (part of) subordinated liabilities recognised as own funds",IF(AND(AA581="No",'Intragroup liabilities'!F575="P_23"),"r0120 - Secured liabilities - collateralized part (BRRD art. 44/2/b)",IF('Intragroup liabilities'!F575="C_31","r0511 - o/w capital instruments/share capital",IF('Intragroup liabilities'!F575="C_32","r0511 - o/w capital instruments/share capital",IF('Intragroup liabilities'!F575="C_33","r0512 - o/w instruments ranking pari passu with ordinary shares",IF(OR(ISNUMBER(SEARCH("ATLANTES",I581)),ISNUMBER(SEARCH("AZOR",I581)),ISNUMBER(SEARCH("HIPOTOTTA",I581)))=TRUE,"r0120 - Secured liabilities - collateralized part (BRRD art. 44/2/b)",IF(OR('Intragroup liabilities'!F575="P_27.1",'Intragroup liabilities'!F575="P_27.2",'Intragroup liabilities'!F575="P_24"),"r0390 - Non-financial liabilities",IF('Intragroup liabilities'!F575="P_30.1","r0170 - Employee liabilities (BRRD art. 44/2/g/i)",IF('Intragroup liabilities'!F575="P_30.3","r0390 - Non-financial liabilities",IF('Intragroup liabilities'!F575="C_36","r0511 - o/w capital instruments/share capital",IF(AND('Intragroup liabilities'!F575="P_20",IFERROR(VLOOKUP('Intragroup liabilities'!I575,'Auxiliar 210'!$B$18:$B$20,1,FALSE),0)&lt;&gt;0),"r0210 - Liabilities towards other entities of the resolution group (BRRD art. 44/2/h)",IF(AND('Intragroup liabilities'!F575="P_21",IFERROR(VLOOKUP('Intragroup liabilities'!I575,'Auxiliar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1" s="10" t="s">
        <v>153</v>
      </c>
      <c r="G581" s="10" t="str">
        <f t="shared" si="58"/>
        <v>Rank 20 - Ranking in insolvency (master scale)</v>
      </c>
      <c r="H581" s="10" t="s">
        <v>1420</v>
      </c>
      <c r="I581" s="10" t="s">
        <v>73</v>
      </c>
      <c r="J581" s="10" t="s">
        <v>167</v>
      </c>
      <c r="K581" s="10" t="s">
        <v>155</v>
      </c>
      <c r="L581" s="10" t="str">
        <f t="shared" si="59"/>
        <v>Sister</v>
      </c>
      <c r="M581" s="10" t="str">
        <f>IF(OR('Intragroup liabilities'!W575="x",'Intragroup liabilities'!W575="E"),"true","false")</f>
        <v>true</v>
      </c>
      <c r="N581" s="10" t="s">
        <v>470</v>
      </c>
      <c r="O581" s="10" t="s">
        <v>471</v>
      </c>
      <c r="P581" s="11">
        <v>13182.86</v>
      </c>
      <c r="Q581" s="11">
        <f>IF('Intragroup liabilities'!E575="",0,'Intragroup liabilities'!E575)</f>
        <v>0</v>
      </c>
      <c r="R581" s="10" t="str">
        <f>+IF('Intragroup liabilities'!C575="EURO","Euro",IF('Intragroup liabilities'!C575="LIBRA INGLESA"," US Dollar",""))</f>
        <v>Euro</v>
      </c>
      <c r="S581" s="10" t="str">
        <f>IF(OR('Intragroup liabilities'!F575="P_20",'Intragroup liabilities'!F575="P_21"),'Intragroup liabilities'!M575,CONCATENATE(RIGHT('Intragroup liabilities'!T575,4),"-",LEFT(RIGHT('Intragroup liabilities'!T575,7),2),"-",LEFT('Intragroup liabilities'!T575,2)))</f>
        <v>--</v>
      </c>
      <c r="T581" s="20" t="str">
        <f t="shared" si="60"/>
        <v/>
      </c>
      <c r="U581" s="20" t="str">
        <f>IF(OR('Intragroup liabilities'!F575="P_20",'Intragroup liabilities'!F575="P_21"),'T 03.01'!T581,CONCATENATE(RIGHT('Intragroup liabilities'!U575,4),"-",LEFT(RIGHT('Intragroup liabilities'!U575,7),2),"-",LEFT('Intragroup liabilities'!U575,2)))</f>
        <v>--</v>
      </c>
      <c r="V581" s="10" t="str">
        <f t="shared" si="61"/>
        <v>Secured</v>
      </c>
      <c r="W581" s="10">
        <v>0</v>
      </c>
      <c r="X581" s="10" t="s">
        <v>83</v>
      </c>
      <c r="Y581" s="10" t="str">
        <f t="shared" si="62"/>
        <v>Non-structured/Vanilla</v>
      </c>
      <c r="Z581" s="10"/>
      <c r="AA581" s="10" t="str">
        <f>IF('Intragroup liabilities'!Q575="GF2","Grandfathered T2",IF('Intragroup liabilities'!Q575="CET1","CET1","No"))</f>
        <v>No</v>
      </c>
      <c r="AB581" s="10">
        <f>IF('Intragroup liabilities'!R575="",0,'Intragroup liabilities'!R575)</f>
        <v>0</v>
      </c>
      <c r="AC581"/>
    </row>
    <row r="582" spans="3:29" ht="35.25" thickBot="1" x14ac:dyDescent="0.5">
      <c r="C582" s="17">
        <f t="shared" si="57"/>
        <v>999</v>
      </c>
      <c r="D582" s="18">
        <f t="shared" si="63"/>
        <v>575</v>
      </c>
      <c r="E582" s="10" t="str">
        <f>IF(AND(I582="SANTANDER TOTTA, SGPS, SA",'Intragroup liabilities'!F576="P_22"),"r0531 - o/w (part of) subordinated liabilities recognised as own funds",IF(AND(I582="Totta Seguros - Comp. Seg. Vida, SA.",'Intragroup liabilities'!F576="P_22"),"r0350 - Structured notes",IF(AND(AA582&lt;&gt;"No",'Intragroup liabilities'!F576="P_23"),"r0531 - o/w (part of) subordinated liabilities recognised as own funds",IF(AND(AA582="No",'Intragroup liabilities'!F576="P_23"),"r0120 - Secured liabilities - collateralized part (BRRD art. 44/2/b)",IF('Intragroup liabilities'!F576="C_31","r0511 - o/w capital instruments/share capital",IF('Intragroup liabilities'!F576="C_32","r0511 - o/w capital instruments/share capital",IF('Intragroup liabilities'!F576="C_33","r0512 - o/w instruments ranking pari passu with ordinary shares",IF(OR(ISNUMBER(SEARCH("ATLANTES",I582)),ISNUMBER(SEARCH("AZOR",I582)),ISNUMBER(SEARCH("HIPOTOTTA",I582)))=TRUE,"r0120 - Secured liabilities - collateralized part (BRRD art. 44/2/b)",IF(OR('Intragroup liabilities'!F576="P_27.1",'Intragroup liabilities'!F576="P_27.2",'Intragroup liabilities'!F576="P_24"),"r0390 - Non-financial liabilities",IF('Intragroup liabilities'!F576="P_30.1","r0170 - Employee liabilities (BRRD art. 44/2/g/i)",IF('Intragroup liabilities'!F576="P_30.3","r0390 - Non-financial liabilities",IF('Intragroup liabilities'!F576="C_36","r0511 - o/w capital instruments/share capital",IF(AND('Intragroup liabilities'!F576="P_20",IFERROR(VLOOKUP('Intragroup liabilities'!I576,'Auxiliar 210'!$B$18:$B$20,1,FALSE),0)&lt;&gt;0),"r0210 - Liabilities towards other entities of the resolution group (BRRD art. 44/2/h)",IF(AND('Intragroup liabilities'!F576="P_21",IFERROR(VLOOKUP('Intragroup liabilities'!I576,'Auxiliar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2" s="10" t="s">
        <v>153</v>
      </c>
      <c r="G582" s="10" t="str">
        <f t="shared" si="58"/>
        <v>Rank 20 - Ranking in insolvency (master scale)</v>
      </c>
      <c r="H582" s="10" t="s">
        <v>1591</v>
      </c>
      <c r="I582" s="10" t="s">
        <v>73</v>
      </c>
      <c r="J582" s="10" t="s">
        <v>167</v>
      </c>
      <c r="K582" s="10" t="s">
        <v>155</v>
      </c>
      <c r="L582" s="10" t="str">
        <f t="shared" si="59"/>
        <v>Sister</v>
      </c>
      <c r="M582" s="10" t="str">
        <f>IF(OR('Intragroup liabilities'!W576="x",'Intragroup liabilities'!W576="E"),"true","false")</f>
        <v>true</v>
      </c>
      <c r="N582" s="10" t="s">
        <v>470</v>
      </c>
      <c r="O582" s="10" t="s">
        <v>471</v>
      </c>
      <c r="P582" s="11">
        <v>0</v>
      </c>
      <c r="Q582" s="11">
        <f>IF('Intragroup liabilities'!E576="",0,'Intragroup liabilities'!E576)</f>
        <v>1654.65</v>
      </c>
      <c r="R582" s="10" t="str">
        <f>+IF('Intragroup liabilities'!C576="EURO","Euro",IF('Intragroup liabilities'!C576="LIBRA INGLESA"," US Dollar",""))</f>
        <v>Euro</v>
      </c>
      <c r="S582" s="10" t="str">
        <f>IF(OR('Intragroup liabilities'!F576="P_20",'Intragroup liabilities'!F576="P_21"),'Intragroup liabilities'!M576,CONCATENATE(RIGHT('Intragroup liabilities'!T576,4),"-",LEFT(RIGHT('Intragroup liabilities'!T576,7),2),"-",LEFT('Intragroup liabilities'!T576,2)))</f>
        <v>--</v>
      </c>
      <c r="T582" s="20" t="str">
        <f t="shared" si="60"/>
        <v/>
      </c>
      <c r="U582" s="20" t="str">
        <f>IF(OR('Intragroup liabilities'!F576="P_20",'Intragroup liabilities'!F576="P_21"),'T 03.01'!T582,CONCATENATE(RIGHT('Intragroup liabilities'!U576,4),"-",LEFT(RIGHT('Intragroup liabilities'!U576,7),2),"-",LEFT('Intragroup liabilities'!U576,2)))</f>
        <v>--</v>
      </c>
      <c r="V582" s="10" t="str">
        <f t="shared" si="61"/>
        <v>Secured</v>
      </c>
      <c r="W582" s="10">
        <v>0</v>
      </c>
      <c r="X582" s="10" t="s">
        <v>83</v>
      </c>
      <c r="Y582" s="10" t="str">
        <f t="shared" si="62"/>
        <v>Non-structured/Vanilla</v>
      </c>
      <c r="Z582" s="10"/>
      <c r="AA582" s="10" t="str">
        <f>IF('Intragroup liabilities'!Q576="GF2","Grandfathered T2",IF('Intragroup liabilities'!Q576="CET1","CET1","No"))</f>
        <v>No</v>
      </c>
      <c r="AB582" s="10">
        <f>IF('Intragroup liabilities'!R576="",0,'Intragroup liabilities'!R576)</f>
        <v>0</v>
      </c>
      <c r="AC582"/>
    </row>
    <row r="583" spans="3:29" ht="35.25" thickBot="1" x14ac:dyDescent="0.5">
      <c r="C583" s="17">
        <f t="shared" si="57"/>
        <v>999</v>
      </c>
      <c r="D583" s="18">
        <f t="shared" si="63"/>
        <v>576</v>
      </c>
      <c r="E583" s="10" t="str">
        <f>IF(AND(I583="SANTANDER TOTTA, SGPS, SA",'Intragroup liabilities'!F577="P_22"),"r0531 - o/w (part of) subordinated liabilities recognised as own funds",IF(AND(I583="Totta Seguros - Comp. Seg. Vida, SA.",'Intragroup liabilities'!F577="P_22"),"r0350 - Structured notes",IF(AND(AA583&lt;&gt;"No",'Intragroup liabilities'!F577="P_23"),"r0531 - o/w (part of) subordinated liabilities recognised as own funds",IF(AND(AA583="No",'Intragroup liabilities'!F577="P_23"),"r0120 - Secured liabilities - collateralized part (BRRD art. 44/2/b)",IF('Intragroup liabilities'!F577="C_31","r0511 - o/w capital instruments/share capital",IF('Intragroup liabilities'!F577="C_32","r0511 - o/w capital instruments/share capital",IF('Intragroup liabilities'!F577="C_33","r0512 - o/w instruments ranking pari passu with ordinary shares",IF(OR(ISNUMBER(SEARCH("ATLANTES",I583)),ISNUMBER(SEARCH("AZOR",I583)),ISNUMBER(SEARCH("HIPOTOTTA",I583)))=TRUE,"r0120 - Secured liabilities - collateralized part (BRRD art. 44/2/b)",IF(OR('Intragroup liabilities'!F577="P_27.1",'Intragroup liabilities'!F577="P_27.2",'Intragroup liabilities'!F577="P_24"),"r0390 - Non-financial liabilities",IF('Intragroup liabilities'!F577="P_30.1","r0170 - Employee liabilities (BRRD art. 44/2/g/i)",IF('Intragroup liabilities'!F577="P_30.3","r0390 - Non-financial liabilities",IF('Intragroup liabilities'!F577="C_36","r0511 - o/w capital instruments/share capital",IF(AND('Intragroup liabilities'!F577="P_20",IFERROR(VLOOKUP('Intragroup liabilities'!I577,'Auxiliar 210'!$B$18:$B$20,1,FALSE),0)&lt;&gt;0),"r0210 - Liabilities towards other entities of the resolution group (BRRD art. 44/2/h)",IF(AND('Intragroup liabilities'!F577="P_21",IFERROR(VLOOKUP('Intragroup liabilities'!I577,'Auxiliar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583" s="10" t="s">
        <v>153</v>
      </c>
      <c r="G583" s="10" t="str">
        <f t="shared" si="58"/>
        <v>Rank 12 - Ranking in insolvency (master scale)</v>
      </c>
      <c r="H583" s="10" t="s">
        <v>32</v>
      </c>
      <c r="I583" s="10" t="s">
        <v>48</v>
      </c>
      <c r="J583" s="10" t="s">
        <v>455</v>
      </c>
      <c r="K583" s="10" t="s">
        <v>155</v>
      </c>
      <c r="L583" s="10" t="str">
        <f t="shared" si="59"/>
        <v>Sister</v>
      </c>
      <c r="M583" s="10" t="str">
        <f>IF(OR('Intragroup liabilities'!W577="x",'Intragroup liabilities'!W577="E"),"true","false")</f>
        <v>false</v>
      </c>
      <c r="N583" s="10" t="s">
        <v>470</v>
      </c>
      <c r="O583" s="10" t="s">
        <v>471</v>
      </c>
      <c r="P583" s="11">
        <v>3461325.93</v>
      </c>
      <c r="Q583" s="11">
        <f>IF('Intragroup liabilities'!E577="",0,'Intragroup liabilities'!E577)</f>
        <v>0</v>
      </c>
      <c r="R583" s="10" t="str">
        <f>+IF('Intragroup liabilities'!C577="EURO","Euro",IF('Intragroup liabilities'!C577="LIBRA INGLESA"," US Dollar",""))</f>
        <v>Euro</v>
      </c>
      <c r="S583" s="10" t="str">
        <f>IF(OR('Intragroup liabilities'!F577="P_20",'Intragroup liabilities'!F577="P_21"),'Intragroup liabilities'!M577,CONCATENATE(RIGHT('Intragroup liabilities'!T577,4),"-",LEFT(RIGHT('Intragroup liabilities'!T577,7),2),"-",LEFT('Intragroup liabilities'!T577,2)))</f>
        <v>2022-12-31</v>
      </c>
      <c r="T583" s="20">
        <f t="shared" si="60"/>
        <v>44928</v>
      </c>
      <c r="U583" s="20">
        <f>IF(OR('Intragroup liabilities'!F577="P_20",'Intragroup liabilities'!F577="P_21"),'T 03.01'!T583,CONCATENATE(RIGHT('Intragroup liabilities'!U577,4),"-",LEFT(RIGHT('Intragroup liabilities'!U577,7),2),"-",LEFT('Intragroup liabilities'!U577,2)))</f>
        <v>44928</v>
      </c>
      <c r="V583" s="10" t="str">
        <f t="shared" si="61"/>
        <v>Unsecured</v>
      </c>
      <c r="W583" s="10">
        <v>0</v>
      </c>
      <c r="X583" s="10" t="s">
        <v>83</v>
      </c>
      <c r="Y583" s="10" t="str">
        <f t="shared" si="62"/>
        <v>Non-structured/Vanilla</v>
      </c>
      <c r="Z583" s="10"/>
      <c r="AA583" s="10" t="str">
        <f>IF('Intragroup liabilities'!Q577="GF2","Grandfathered T2",IF('Intragroup liabilities'!Q577="CET1","CET1","No"))</f>
        <v>No</v>
      </c>
      <c r="AB583" s="10">
        <f>IF('Intragroup liabilities'!R577="",0,'Intragroup liabilities'!R577)</f>
        <v>0</v>
      </c>
      <c r="AC583"/>
    </row>
    <row r="584" spans="3:29" ht="35.25" thickBot="1" x14ac:dyDescent="0.5">
      <c r="C584" s="17">
        <f t="shared" si="57"/>
        <v>999</v>
      </c>
      <c r="D584" s="18">
        <f t="shared" si="63"/>
        <v>577</v>
      </c>
      <c r="E584" s="10" t="str">
        <f>IF(AND(I584="SANTANDER TOTTA, SGPS, SA",'Intragroup liabilities'!F578="P_22"),"r0531 - o/w (part of) subordinated liabilities recognised as own funds",IF(AND(I584="Totta Seguros - Comp. Seg. Vida, SA.",'Intragroup liabilities'!F578="P_22"),"r0350 - Structured notes",IF(AND(AA584&lt;&gt;"No",'Intragroup liabilities'!F578="P_23"),"r0531 - o/w (part of) subordinated liabilities recognised as own funds",IF(AND(AA584="No",'Intragroup liabilities'!F578="P_23"),"r0120 - Secured liabilities - collateralized part (BRRD art. 44/2/b)",IF('Intragroup liabilities'!F578="C_31","r0511 - o/w capital instruments/share capital",IF('Intragroup liabilities'!F578="C_32","r0511 - o/w capital instruments/share capital",IF('Intragroup liabilities'!F578="C_33","r0512 - o/w instruments ranking pari passu with ordinary shares",IF(OR(ISNUMBER(SEARCH("ATLANTES",I584)),ISNUMBER(SEARCH("AZOR",I584)),ISNUMBER(SEARCH("HIPOTOTTA",I584)))=TRUE,"r0120 - Secured liabilities - collateralized part (BRRD art. 44/2/b)",IF(OR('Intragroup liabilities'!F578="P_27.1",'Intragroup liabilities'!F578="P_27.2",'Intragroup liabilities'!F578="P_24"),"r0390 - Non-financial liabilities",IF('Intragroup liabilities'!F578="P_30.1","r0170 - Employee liabilities (BRRD art. 44/2/g/i)",IF('Intragroup liabilities'!F578="P_30.3","r0390 - Non-financial liabilities",IF('Intragroup liabilities'!F578="C_36","r0511 - o/w capital instruments/share capital",IF(AND('Intragroup liabilities'!F578="P_20",IFERROR(VLOOKUP('Intragroup liabilities'!I578,'Auxiliar 210'!$B$18:$B$20,1,FALSE),0)&lt;&gt;0),"r0210 - Liabilities towards other entities of the resolution group (BRRD art. 44/2/h)",IF(AND('Intragroup liabilities'!F578="P_21",IFERROR(VLOOKUP('Intragroup liabilities'!I578,'Auxiliar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4" s="10" t="s">
        <v>153</v>
      </c>
      <c r="G584" s="10" t="str">
        <f t="shared" si="58"/>
        <v>Rank 20 - Ranking in insolvency (master scale)</v>
      </c>
      <c r="H584" s="10" t="s">
        <v>1592</v>
      </c>
      <c r="I584" s="10" t="s">
        <v>30</v>
      </c>
      <c r="J584" s="10" t="s">
        <v>164</v>
      </c>
      <c r="K584" s="10" t="s">
        <v>155</v>
      </c>
      <c r="L584" s="10" t="str">
        <f t="shared" si="59"/>
        <v>Sister</v>
      </c>
      <c r="M584" s="10" t="str">
        <f>IF(OR('Intragroup liabilities'!W578="x",'Intragroup liabilities'!W578="E"),"true","false")</f>
        <v>true</v>
      </c>
      <c r="N584" s="10" t="s">
        <v>470</v>
      </c>
      <c r="O584" s="10" t="s">
        <v>471</v>
      </c>
      <c r="P584" s="11">
        <v>0</v>
      </c>
      <c r="Q584" s="11">
        <f>IF('Intragroup liabilities'!E578="",0,'Intragroup liabilities'!E578)</f>
        <v>137</v>
      </c>
      <c r="R584" s="10" t="str">
        <f>+IF('Intragroup liabilities'!C578="EURO","Euro",IF('Intragroup liabilities'!C578="LIBRA INGLESA"," US Dollar",""))</f>
        <v>Euro</v>
      </c>
      <c r="S584" s="10" t="str">
        <f>IF(OR('Intragroup liabilities'!F578="P_20",'Intragroup liabilities'!F578="P_21"),'Intragroup liabilities'!M578,CONCATENATE(RIGHT('Intragroup liabilities'!T578,4),"-",LEFT(RIGHT('Intragroup liabilities'!T578,7),2),"-",LEFT('Intragroup liabilities'!T578,2)))</f>
        <v>--</v>
      </c>
      <c r="T584" s="20" t="str">
        <f t="shared" si="60"/>
        <v/>
      </c>
      <c r="U584" s="20" t="str">
        <f>IF(OR('Intragroup liabilities'!F578="P_20",'Intragroup liabilities'!F578="P_21"),'T 03.01'!T584,CONCATENATE(RIGHT('Intragroup liabilities'!U578,4),"-",LEFT(RIGHT('Intragroup liabilities'!U578,7),2),"-",LEFT('Intragroup liabilities'!U578,2)))</f>
        <v>--</v>
      </c>
      <c r="V584" s="10" t="str">
        <f t="shared" si="61"/>
        <v>Secured</v>
      </c>
      <c r="W584" s="10">
        <v>0</v>
      </c>
      <c r="X584" s="10" t="s">
        <v>83</v>
      </c>
      <c r="Y584" s="10" t="str">
        <f t="shared" si="62"/>
        <v>Non-structured/Vanilla</v>
      </c>
      <c r="Z584" s="10"/>
      <c r="AA584" s="10" t="str">
        <f>IF('Intragroup liabilities'!Q578="GF2","Grandfathered T2",IF('Intragroup liabilities'!Q578="CET1","CET1","No"))</f>
        <v>No</v>
      </c>
      <c r="AB584" s="10">
        <f>IF('Intragroup liabilities'!R578="",0,'Intragroup liabilities'!R578)</f>
        <v>0</v>
      </c>
      <c r="AC584"/>
    </row>
    <row r="585" spans="3:29" ht="35.25" thickBot="1" x14ac:dyDescent="0.5">
      <c r="C585" s="17">
        <f t="shared" ref="C585:C648" si="64">+IF(E585="","",999)</f>
        <v>999</v>
      </c>
      <c r="D585" s="18">
        <f t="shared" si="63"/>
        <v>578</v>
      </c>
      <c r="E585" s="10" t="str">
        <f>IF(AND(I585="SANTANDER TOTTA, SGPS, SA",'Intragroup liabilities'!F579="P_22"),"r0531 - o/w (part of) subordinated liabilities recognised as own funds",IF(AND(I585="Totta Seguros - Comp. Seg. Vida, SA.",'Intragroup liabilities'!F579="P_22"),"r0350 - Structured notes",IF(AND(AA585&lt;&gt;"No",'Intragroup liabilities'!F579="P_23"),"r0531 - o/w (part of) subordinated liabilities recognised as own funds",IF(AND(AA585="No",'Intragroup liabilities'!F579="P_23"),"r0120 - Secured liabilities - collateralized part (BRRD art. 44/2/b)",IF('Intragroup liabilities'!F579="C_31","r0511 - o/w capital instruments/share capital",IF('Intragroup liabilities'!F579="C_32","r0511 - o/w capital instruments/share capital",IF('Intragroup liabilities'!F579="C_33","r0512 - o/w instruments ranking pari passu with ordinary shares",IF(OR(ISNUMBER(SEARCH("ATLANTES",I585)),ISNUMBER(SEARCH("AZOR",I585)),ISNUMBER(SEARCH("HIPOTOTTA",I585)))=TRUE,"r0120 - Secured liabilities - collateralized part (BRRD art. 44/2/b)",IF(OR('Intragroup liabilities'!F579="P_27.1",'Intragroup liabilities'!F579="P_27.2",'Intragroup liabilities'!F579="P_24"),"r0390 - Non-financial liabilities",IF('Intragroup liabilities'!F579="P_30.1","r0170 - Employee liabilities (BRRD art. 44/2/g/i)",IF('Intragroup liabilities'!F579="P_30.3","r0390 - Non-financial liabilities",IF('Intragroup liabilities'!F579="C_36","r0511 - o/w capital instruments/share capital",IF(AND('Intragroup liabilities'!F579="P_20",IFERROR(VLOOKUP('Intragroup liabilities'!I579,'Auxiliar 210'!$B$18:$B$20,1,FALSE),0)&lt;&gt;0),"r0210 - Liabilities towards other entities of the resolution group (BRRD art. 44/2/h)",IF(AND('Intragroup liabilities'!F579="P_21",IFERROR(VLOOKUP('Intragroup liabilities'!I579,'Auxiliar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5" s="10" t="s">
        <v>153</v>
      </c>
      <c r="G585" s="10" t="str">
        <f t="shared" ref="G585:G648" si="65">IF(E585="r0110 - Covered deposits (BRRD art. 44/2/a)","Rank 14 - Ranking in insolvency (master scale)",IF(E585="r0120 - Secured liabilities - collateralized part (BRRD art. 44/2/b)","Rank 20 - Ranking in insolvency (master scale)",IF(E585="r0320 - Deposits, not covered and not preferential","Rank 12 - Ranking in insolvency (master scale)",IF(E585="r0370 - Subordinated liabilities (not recognised as own funds)","Rank 4 - Ranking in insolvency (master scale)",IF(OR(E585="r0511 - o/w capital instruments/share capital",E585="r0512 - o/w instruments ranking pari passu with ordinary shares"),"Rank 1 - Ranking in insolvency (master scale)",IF(E585="r0531 - o/w (part of) subordinated liabilities recognised as own funds","Rank 3 - Ranking in insolvency (master scale)",IF(E585="r0350 - Structured notes","Rank 9 - Ranking in insolvency (master scale)",IF(E585="r0390 - Non-financial liabilities","Rank 9 - Ranking in insolvency (master scale)",""))))))))</f>
        <v>Rank 20 - Ranking in insolvency (master scale)</v>
      </c>
      <c r="H585" s="10" t="s">
        <v>375</v>
      </c>
      <c r="I585" s="10" t="s">
        <v>73</v>
      </c>
      <c r="J585" s="10" t="s">
        <v>167</v>
      </c>
      <c r="K585" s="10" t="s">
        <v>155</v>
      </c>
      <c r="L585" s="10" t="str">
        <f t="shared" ref="L585:L648" si="66">IF(OR(I585="SANTANDER TOTTA, SGPS, SA",I585="BANCO SANTANDER TOTTA SA"),"Parent","Sister")</f>
        <v>Sister</v>
      </c>
      <c r="M585" s="10" t="str">
        <f>IF(OR('Intragroup liabilities'!W579="x",'Intragroup liabilities'!W579="E"),"true","false")</f>
        <v>true</v>
      </c>
      <c r="N585" s="10" t="s">
        <v>470</v>
      </c>
      <c r="O585" s="10" t="s">
        <v>471</v>
      </c>
      <c r="P585" s="11">
        <v>121.04</v>
      </c>
      <c r="Q585" s="11">
        <f>IF('Intragroup liabilities'!E579="",0,'Intragroup liabilities'!E579)</f>
        <v>0</v>
      </c>
      <c r="R585" s="10" t="str">
        <f>+IF('Intragroup liabilities'!C579="EURO","Euro",IF('Intragroup liabilities'!C579="LIBRA INGLESA"," US Dollar",""))</f>
        <v>Euro</v>
      </c>
      <c r="S585" s="10" t="str">
        <f>IF(OR('Intragroup liabilities'!F579="P_20",'Intragroup liabilities'!F579="P_21"),'Intragroup liabilities'!M579,CONCATENATE(RIGHT('Intragroup liabilities'!T579,4),"-",LEFT(RIGHT('Intragroup liabilities'!T579,7),2),"-",LEFT('Intragroup liabilities'!T579,2)))</f>
        <v>--</v>
      </c>
      <c r="T585" s="20" t="str">
        <f t="shared" ref="T585:T648" si="67">IFERROR(IF(OR(E585="r0110 - Covered deposits (BRRD art. 44/2/a)",E585="r0120 - Secured liabilities - collateralized part (BRRD art. 44/2/b)",E585="r0320 - Deposits, not covered and not preferential"),WORKDAY(S585,1,"1/1/2021"),S585),"")</f>
        <v/>
      </c>
      <c r="U585" s="20" t="str">
        <f>IF(OR('Intragroup liabilities'!F579="P_20",'Intragroup liabilities'!F579="P_21"),'T 03.01'!T585,CONCATENATE(RIGHT('Intragroup liabilities'!U579,4),"-",LEFT(RIGHT('Intragroup liabilities'!U579,7),2),"-",LEFT('Intragroup liabilities'!U579,2)))</f>
        <v>--</v>
      </c>
      <c r="V585" s="10" t="str">
        <f t="shared" ref="V585:V648" si="68">IF(E585="r0120 - Secured liabilities - collateralized part (BRRD art. 44/2/b)","Secured","Unsecured")</f>
        <v>Secured</v>
      </c>
      <c r="W585" s="10">
        <v>0</v>
      </c>
      <c r="X585" s="10" t="s">
        <v>83</v>
      </c>
      <c r="Y585" s="10" t="str">
        <f t="shared" ref="Y585:Y648" si="69">IFERROR(IF(OR(E585="r0110 - Covered deposits (BRRD art. 44/2/a)",E585="r0120 - Secured liabilities - collateralized part (BRRD art. 44/2/b)",E585="r0320 - Deposits, not covered and not preferential"),"Non-structured/Vanilla","Structured"),"")</f>
        <v>Non-structured/Vanilla</v>
      </c>
      <c r="Z585" s="10"/>
      <c r="AA585" s="10" t="str">
        <f>IF('Intragroup liabilities'!Q579="GF2","Grandfathered T2",IF('Intragroup liabilities'!Q579="CET1","CET1","No"))</f>
        <v>No</v>
      </c>
      <c r="AB585" s="10">
        <f>IF('Intragroup liabilities'!R579="",0,'Intragroup liabilities'!R579)</f>
        <v>0</v>
      </c>
      <c r="AC585"/>
    </row>
    <row r="586" spans="3:29" ht="35.25" thickBot="1" x14ac:dyDescent="0.5">
      <c r="C586" s="17">
        <f t="shared" si="64"/>
        <v>999</v>
      </c>
      <c r="D586" s="18">
        <f t="shared" ref="D586:D649" si="70">IF(E586="","",D585+1)</f>
        <v>579</v>
      </c>
      <c r="E586" s="10" t="str">
        <f>IF(AND(I586="SANTANDER TOTTA, SGPS, SA",'Intragroup liabilities'!F580="P_22"),"r0531 - o/w (part of) subordinated liabilities recognised as own funds",IF(AND(I586="Totta Seguros - Comp. Seg. Vida, SA.",'Intragroup liabilities'!F580="P_22"),"r0350 - Structured notes",IF(AND(AA586&lt;&gt;"No",'Intragroup liabilities'!F580="P_23"),"r0531 - o/w (part of) subordinated liabilities recognised as own funds",IF(AND(AA586="No",'Intragroup liabilities'!F580="P_23"),"r0120 - Secured liabilities - collateralized part (BRRD art. 44/2/b)",IF('Intragroup liabilities'!F580="C_31","r0511 - o/w capital instruments/share capital",IF('Intragroup liabilities'!F580="C_32","r0511 - o/w capital instruments/share capital",IF('Intragroup liabilities'!F580="C_33","r0512 - o/w instruments ranking pari passu with ordinary shares",IF(OR(ISNUMBER(SEARCH("ATLANTES",I586)),ISNUMBER(SEARCH("AZOR",I586)),ISNUMBER(SEARCH("HIPOTOTTA",I586)))=TRUE,"r0120 - Secured liabilities - collateralized part (BRRD art. 44/2/b)",IF(OR('Intragroup liabilities'!F580="P_27.1",'Intragroup liabilities'!F580="P_27.2",'Intragroup liabilities'!F580="P_24"),"r0390 - Non-financial liabilities",IF('Intragroup liabilities'!F580="P_30.1","r0170 - Employee liabilities (BRRD art. 44/2/g/i)",IF('Intragroup liabilities'!F580="P_30.3","r0390 - Non-financial liabilities",IF('Intragroup liabilities'!F580="C_36","r0511 - o/w capital instruments/share capital",IF(AND('Intragroup liabilities'!F580="P_20",IFERROR(VLOOKUP('Intragroup liabilities'!I580,'Auxiliar 210'!$B$18:$B$20,1,FALSE),0)&lt;&gt;0),"r0210 - Liabilities towards other entities of the resolution group (BRRD art. 44/2/h)",IF(AND('Intragroup liabilities'!F580="P_21",IFERROR(VLOOKUP('Intragroup liabilities'!I580,'Auxiliar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86" s="10" t="s">
        <v>153</v>
      </c>
      <c r="G586" s="10" t="str">
        <f t="shared" si="65"/>
        <v>Rank 20 - Ranking in insolvency (master scale)</v>
      </c>
      <c r="H586" s="10" t="s">
        <v>375</v>
      </c>
      <c r="I586" s="10" t="s">
        <v>30</v>
      </c>
      <c r="J586" s="10" t="s">
        <v>164</v>
      </c>
      <c r="K586" s="10" t="s">
        <v>155</v>
      </c>
      <c r="L586" s="10" t="str">
        <f t="shared" si="66"/>
        <v>Sister</v>
      </c>
      <c r="M586" s="10" t="str">
        <f>IF(OR('Intragroup liabilities'!W580="x",'Intragroup liabilities'!W580="E"),"true","false")</f>
        <v>true</v>
      </c>
      <c r="N586" s="10" t="s">
        <v>470</v>
      </c>
      <c r="O586" s="10" t="s">
        <v>471</v>
      </c>
      <c r="P586" s="11">
        <v>5075.0600000000004</v>
      </c>
      <c r="Q586" s="11">
        <f>IF('Intragroup liabilities'!E580="",0,'Intragroup liabilities'!E580)</f>
        <v>0</v>
      </c>
      <c r="R586" s="10" t="str">
        <f>+IF('Intragroup liabilities'!C580="EURO","Euro",IF('Intragroup liabilities'!C580="LIBRA INGLESA"," US Dollar",""))</f>
        <v>Euro</v>
      </c>
      <c r="S586" s="10" t="str">
        <f>IF(OR('Intragroup liabilities'!F580="P_20",'Intragroup liabilities'!F580="P_21"),'Intragroup liabilities'!M580,CONCATENATE(RIGHT('Intragroup liabilities'!T580,4),"-",LEFT(RIGHT('Intragroup liabilities'!T580,7),2),"-",LEFT('Intragroup liabilities'!T580,2)))</f>
        <v>--</v>
      </c>
      <c r="T586" s="20" t="str">
        <f t="shared" si="67"/>
        <v/>
      </c>
      <c r="U586" s="20" t="str">
        <f>IF(OR('Intragroup liabilities'!F580="P_20",'Intragroup liabilities'!F580="P_21"),'T 03.01'!T586,CONCATENATE(RIGHT('Intragroup liabilities'!U580,4),"-",LEFT(RIGHT('Intragroup liabilities'!U580,7),2),"-",LEFT('Intragroup liabilities'!U580,2)))</f>
        <v>--</v>
      </c>
      <c r="V586" s="10" t="str">
        <f t="shared" si="68"/>
        <v>Secured</v>
      </c>
      <c r="W586" s="10">
        <v>0</v>
      </c>
      <c r="X586" s="10" t="s">
        <v>83</v>
      </c>
      <c r="Y586" s="10" t="str">
        <f t="shared" si="69"/>
        <v>Non-structured/Vanilla</v>
      </c>
      <c r="Z586" s="10"/>
      <c r="AA586" s="10" t="str">
        <f>IF('Intragroup liabilities'!Q580="GF2","Grandfathered T2",IF('Intragroup liabilities'!Q580="CET1","CET1","No"))</f>
        <v>No</v>
      </c>
      <c r="AB586" s="10">
        <f>IF('Intragroup liabilities'!R580="",0,'Intragroup liabilities'!R580)</f>
        <v>0</v>
      </c>
      <c r="AC586"/>
    </row>
    <row r="587" spans="3:29" ht="23.65" thickBot="1" x14ac:dyDescent="0.5">
      <c r="C587" s="17">
        <f t="shared" si="64"/>
        <v>999</v>
      </c>
      <c r="D587" s="18">
        <f t="shared" si="70"/>
        <v>580</v>
      </c>
      <c r="E587" s="10" t="str">
        <f>IF(AND(I587="SANTANDER TOTTA, SGPS, SA",'Intragroup liabilities'!F581="P_22"),"r0531 - o/w (part of) subordinated liabilities recognised as own funds",IF(AND(I587="Totta Seguros - Comp. Seg. Vida, SA.",'Intragroup liabilities'!F581="P_22"),"r0350 - Structured notes",IF(AND(AA587&lt;&gt;"No",'Intragroup liabilities'!F581="P_23"),"r0531 - o/w (part of) subordinated liabilities recognised as own funds",IF(AND(AA587="No",'Intragroup liabilities'!F581="P_23"),"r0120 - Secured liabilities - collateralized part (BRRD art. 44/2/b)",IF('Intragroup liabilities'!F581="C_31","r0511 - o/w capital instruments/share capital",IF('Intragroup liabilities'!F581="C_32","r0511 - o/w capital instruments/share capital",IF('Intragroup liabilities'!F581="C_33","r0512 - o/w instruments ranking pari passu with ordinary shares",IF(OR(ISNUMBER(SEARCH("ATLANTES",I587)),ISNUMBER(SEARCH("AZOR",I587)),ISNUMBER(SEARCH("HIPOTOTTA",I587)))=TRUE,"r0120 - Secured liabilities - collateralized part (BRRD art. 44/2/b)",IF(OR('Intragroup liabilities'!F581="P_27.1",'Intragroup liabilities'!F581="P_27.2",'Intragroup liabilities'!F581="P_24"),"r0390 - Non-financial liabilities",IF('Intragroup liabilities'!F581="P_30.1","r0170 - Employee liabilities (BRRD art. 44/2/g/i)",IF('Intragroup liabilities'!F581="P_30.3","r0390 - Non-financial liabilities",IF('Intragroup liabilities'!F581="C_36","r0511 - o/w capital instruments/share capital",IF(AND('Intragroup liabilities'!F581="P_20",IFERROR(VLOOKUP('Intragroup liabilities'!I581,'Auxiliar 210'!$B$18:$B$20,1,FALSE),0)&lt;&gt;0),"r0210 - Liabilities towards other entities of the resolution group (BRRD art. 44/2/h)",IF(AND('Intragroup liabilities'!F581="P_21",IFERROR(VLOOKUP('Intragroup liabilities'!I581,'Auxiliar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587" s="10" t="s">
        <v>483</v>
      </c>
      <c r="G587" s="10" t="str">
        <f t="shared" si="65"/>
        <v>Rank 12 - Ranking in insolvency (master scale)</v>
      </c>
      <c r="H587" s="10" t="s">
        <v>32</v>
      </c>
      <c r="I587" s="10" t="s">
        <v>54</v>
      </c>
      <c r="J587" s="10" t="s">
        <v>201</v>
      </c>
      <c r="K587" s="10" t="s">
        <v>155</v>
      </c>
      <c r="L587" s="10" t="str">
        <f t="shared" si="66"/>
        <v>Sister</v>
      </c>
      <c r="M587" s="10" t="str">
        <f>IF(OR('Intragroup liabilities'!W581="x",'Intragroup liabilities'!W581="E"),"true","false")</f>
        <v>false</v>
      </c>
      <c r="N587" s="10" t="s">
        <v>470</v>
      </c>
      <c r="O587" s="10" t="s">
        <v>471</v>
      </c>
      <c r="P587" s="11">
        <v>1968.34</v>
      </c>
      <c r="Q587" s="11">
        <f>IF('Intragroup liabilities'!E581="",0,'Intragroup liabilities'!E581)</f>
        <v>0</v>
      </c>
      <c r="R587" s="10" t="str">
        <f>+IF('Intragroup liabilities'!C581="EURO","Euro",IF('Intragroup liabilities'!C581="LIBRA INGLESA"," US Dollar",""))</f>
        <v>Euro</v>
      </c>
      <c r="S587" s="10" t="str">
        <f>IF(OR('Intragroup liabilities'!F581="P_20",'Intragroup liabilities'!F581="P_21"),'Intragroup liabilities'!M581,CONCATENATE(RIGHT('Intragroup liabilities'!T581,4),"-",LEFT(RIGHT('Intragroup liabilities'!T581,7),2),"-",LEFT('Intragroup liabilities'!T581,2)))</f>
        <v>2022-12-31</v>
      </c>
      <c r="T587" s="20">
        <f t="shared" si="67"/>
        <v>44928</v>
      </c>
      <c r="U587" s="20">
        <f>IF(OR('Intragroup liabilities'!F581="P_20",'Intragroup liabilities'!F581="P_21"),'T 03.01'!T587,CONCATENATE(RIGHT('Intragroup liabilities'!U581,4),"-",LEFT(RIGHT('Intragroup liabilities'!U581,7),2),"-",LEFT('Intragroup liabilities'!U581,2)))</f>
        <v>44928</v>
      </c>
      <c r="V587" s="10" t="str">
        <f t="shared" si="68"/>
        <v>Unsecured</v>
      </c>
      <c r="W587" s="10">
        <v>0</v>
      </c>
      <c r="X587" s="10" t="s">
        <v>83</v>
      </c>
      <c r="Y587" s="10" t="str">
        <f t="shared" si="69"/>
        <v>Non-structured/Vanilla</v>
      </c>
      <c r="Z587" s="10"/>
      <c r="AA587" s="10" t="str">
        <f>IF('Intragroup liabilities'!Q581="GF2","Grandfathered T2",IF('Intragroup liabilities'!Q581="CET1","CET1","No"))</f>
        <v>No</v>
      </c>
      <c r="AB587" s="10">
        <f>IF('Intragroup liabilities'!R581="",0,'Intragroup liabilities'!R581)</f>
        <v>0</v>
      </c>
      <c r="AC587"/>
    </row>
    <row r="588" spans="3:29" ht="23.65" thickBot="1" x14ac:dyDescent="0.5">
      <c r="C588" s="17">
        <f t="shared" si="64"/>
        <v>999</v>
      </c>
      <c r="D588" s="18">
        <f t="shared" si="70"/>
        <v>581</v>
      </c>
      <c r="E588" s="10" t="str">
        <f>IF(AND(I588="SANTANDER TOTTA, SGPS, SA",'Intragroup liabilities'!F582="P_22"),"r0531 - o/w (part of) subordinated liabilities recognised as own funds",IF(AND(I588="Totta Seguros - Comp. Seg. Vida, SA.",'Intragroup liabilities'!F582="P_22"),"r0350 - Structured notes",IF(AND(AA588&lt;&gt;"No",'Intragroup liabilities'!F582="P_23"),"r0531 - o/w (part of) subordinated liabilities recognised as own funds",IF(AND(AA588="No",'Intragroup liabilities'!F582="P_23"),"r0120 - Secured liabilities - collateralized part (BRRD art. 44/2/b)",IF('Intragroup liabilities'!F582="C_31","r0511 - o/w capital instruments/share capital",IF('Intragroup liabilities'!F582="C_32","r0511 - o/w capital instruments/share capital",IF('Intragroup liabilities'!F582="C_33","r0512 - o/w instruments ranking pari passu with ordinary shares",IF(OR(ISNUMBER(SEARCH("ATLANTES",I588)),ISNUMBER(SEARCH("AZOR",I588)),ISNUMBER(SEARCH("HIPOTOTTA",I588)))=TRUE,"r0120 - Secured liabilities - collateralized part (BRRD art. 44/2/b)",IF(OR('Intragroup liabilities'!F582="P_27.1",'Intragroup liabilities'!F582="P_27.2",'Intragroup liabilities'!F582="P_24"),"r0390 - Non-financial liabilities",IF('Intragroup liabilities'!F582="P_30.1","r0170 - Employee liabilities (BRRD art. 44/2/g/i)",IF('Intragroup liabilities'!F582="P_30.3","r0390 - Non-financial liabilities",IF('Intragroup liabilities'!F582="C_36","r0511 - o/w capital instruments/share capital",IF(AND('Intragroup liabilities'!F582="P_20",IFERROR(VLOOKUP('Intragroup liabilities'!I582,'Auxiliar 210'!$B$18:$B$20,1,FALSE),0)&lt;&gt;0),"r0210 - Liabilities towards other entities of the resolution group (BRRD art. 44/2/h)",IF(AND('Intragroup liabilities'!F582="P_21",IFERROR(VLOOKUP('Intragroup liabilities'!I582,'Auxiliar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88" s="10" t="s">
        <v>153</v>
      </c>
      <c r="G588" s="10" t="str">
        <f t="shared" si="65"/>
        <v>Rank 9 - Ranking in insolvency (master scale)</v>
      </c>
      <c r="H588" s="10" t="s">
        <v>32</v>
      </c>
      <c r="I588" s="10" t="s">
        <v>707</v>
      </c>
      <c r="J588" s="10" t="s">
        <v>706</v>
      </c>
      <c r="K588" s="10" t="s">
        <v>155</v>
      </c>
      <c r="L588" s="10" t="str">
        <f t="shared" si="66"/>
        <v>Sister</v>
      </c>
      <c r="M588" s="10" t="str">
        <f>IF(OR('Intragroup liabilities'!W582="x",'Intragroup liabilities'!W582="E"),"true","false")</f>
        <v>false</v>
      </c>
      <c r="N588" s="10" t="s">
        <v>470</v>
      </c>
      <c r="O588" s="10" t="s">
        <v>471</v>
      </c>
      <c r="P588" s="11">
        <v>3728143.2</v>
      </c>
      <c r="Q588" s="11">
        <f>IF('Intragroup liabilities'!E582="",0,'Intragroup liabilities'!E582)</f>
        <v>0</v>
      </c>
      <c r="R588" s="10" t="str">
        <f>+IF('Intragroup liabilities'!C582="EURO","Euro",IF('Intragroup liabilities'!C582="LIBRA INGLESA"," US Dollar",""))</f>
        <v>Euro</v>
      </c>
      <c r="S588" s="10" t="str">
        <f>IF(OR('Intragroup liabilities'!F582="P_20",'Intragroup liabilities'!F582="P_21"),'Intragroup liabilities'!M582,CONCATENATE(RIGHT('Intragroup liabilities'!T582,4),"-",LEFT(RIGHT('Intragroup liabilities'!T582,7),2),"-",LEFT('Intragroup liabilities'!T582,2)))</f>
        <v>--</v>
      </c>
      <c r="T588" s="20" t="str">
        <f t="shared" si="67"/>
        <v>--</v>
      </c>
      <c r="U588" s="20" t="str">
        <f>IF(OR('Intragroup liabilities'!F582="P_20",'Intragroup liabilities'!F582="P_21"),'T 03.01'!T588,CONCATENATE(RIGHT('Intragroup liabilities'!U582,4),"-",LEFT(RIGHT('Intragroup liabilities'!U582,7),2),"-",LEFT('Intragroup liabilities'!U582,2)))</f>
        <v>--</v>
      </c>
      <c r="V588" s="10" t="str">
        <f t="shared" si="68"/>
        <v>Unsecured</v>
      </c>
      <c r="W588" s="10">
        <v>0</v>
      </c>
      <c r="X588" s="10" t="s">
        <v>83</v>
      </c>
      <c r="Y588" s="10" t="str">
        <f t="shared" si="69"/>
        <v>Structured</v>
      </c>
      <c r="Z588" s="10"/>
      <c r="AA588" s="10" t="str">
        <f>IF('Intragroup liabilities'!Q582="GF2","Grandfathered T2",IF('Intragroup liabilities'!Q582="CET1","CET1","No"))</f>
        <v>No</v>
      </c>
      <c r="AB588" s="10">
        <f>IF('Intragroup liabilities'!R582="",0,'Intragroup liabilities'!R582)</f>
        <v>0</v>
      </c>
      <c r="AC588"/>
    </row>
    <row r="589" spans="3:29" ht="46.9" thickBot="1" x14ac:dyDescent="0.5">
      <c r="C589" s="17">
        <f t="shared" si="64"/>
        <v>999</v>
      </c>
      <c r="D589" s="18">
        <f t="shared" si="70"/>
        <v>582</v>
      </c>
      <c r="E589" s="10" t="str">
        <f>IF(AND(I589="SANTANDER TOTTA, SGPS, SA",'Intragroup liabilities'!F583="P_22"),"r0531 - o/w (part of) subordinated liabilities recognised as own funds",IF(AND(I589="Totta Seguros - Comp. Seg. Vida, SA.",'Intragroup liabilities'!F583="P_22"),"r0350 - Structured notes",IF(AND(AA589&lt;&gt;"No",'Intragroup liabilities'!F583="P_23"),"r0531 - o/w (part of) subordinated liabilities recognised as own funds",IF(AND(AA589="No",'Intragroup liabilities'!F583="P_23"),"r0120 - Secured liabilities - collateralized part (BRRD art. 44/2/b)",IF('Intragroup liabilities'!F583="C_31","r0511 - o/w capital instruments/share capital",IF('Intragroup liabilities'!F583="C_32","r0511 - o/w capital instruments/share capital",IF('Intragroup liabilities'!F583="C_33","r0512 - o/w instruments ranking pari passu with ordinary shares",IF(OR(ISNUMBER(SEARCH("ATLANTES",I589)),ISNUMBER(SEARCH("AZOR",I589)),ISNUMBER(SEARCH("HIPOTOTTA",I589)))=TRUE,"r0120 - Secured liabilities - collateralized part (BRRD art. 44/2/b)",IF(OR('Intragroup liabilities'!F583="P_27.1",'Intragroup liabilities'!F583="P_27.2",'Intragroup liabilities'!F583="P_24"),"r0390 - Non-financial liabilities",IF('Intragroup liabilities'!F583="P_30.1","r0170 - Employee liabilities (BRRD art. 44/2/g/i)",IF('Intragroup liabilities'!F583="P_30.3","r0390 - Non-financial liabilities",IF('Intragroup liabilities'!F583="C_36","r0511 - o/w capital instruments/share capital",IF(AND('Intragroup liabilities'!F583="P_20",IFERROR(VLOOKUP('Intragroup liabilities'!I583,'Auxiliar 210'!$B$18:$B$20,1,FALSE),0)&lt;&gt;0),"r0210 - Liabilities towards other entities of the resolution group (BRRD art. 44/2/h)",IF(AND('Intragroup liabilities'!F583="P_21",IFERROR(VLOOKUP('Intragroup liabilities'!I583,'Auxiliar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89" s="10" t="s">
        <v>483</v>
      </c>
      <c r="G589" s="10" t="str">
        <f t="shared" si="65"/>
        <v/>
      </c>
      <c r="H589" s="10" t="s">
        <v>32</v>
      </c>
      <c r="I589" s="10" t="s">
        <v>707</v>
      </c>
      <c r="J589" s="10" t="s">
        <v>706</v>
      </c>
      <c r="K589" s="10" t="s">
        <v>155</v>
      </c>
      <c r="L589" s="10" t="str">
        <f t="shared" si="66"/>
        <v>Sister</v>
      </c>
      <c r="M589" s="10" t="str">
        <f>IF(OR('Intragroup liabilities'!W583="x",'Intragroup liabilities'!W583="E"),"true","false")</f>
        <v>false</v>
      </c>
      <c r="N589" s="10" t="s">
        <v>470</v>
      </c>
      <c r="O589" s="10" t="s">
        <v>471</v>
      </c>
      <c r="P589" s="11">
        <v>722417.34</v>
      </c>
      <c r="Q589" s="11">
        <f>IF('Intragroup liabilities'!E583="",0,'Intragroup liabilities'!E583)</f>
        <v>0</v>
      </c>
      <c r="R589" s="10" t="str">
        <f>+IF('Intragroup liabilities'!C583="EURO","Euro",IF('Intragroup liabilities'!C583="LIBRA INGLESA"," US Dollar",""))</f>
        <v>Euro</v>
      </c>
      <c r="S589" s="10" t="str">
        <f>IF(OR('Intragroup liabilities'!F583="P_20",'Intragroup liabilities'!F583="P_21"),'Intragroup liabilities'!M583,CONCATENATE(RIGHT('Intragroup liabilities'!T583,4),"-",LEFT(RIGHT('Intragroup liabilities'!T583,7),2),"-",LEFT('Intragroup liabilities'!T583,2)))</f>
        <v>2022-12-31</v>
      </c>
      <c r="T589" s="20" t="str">
        <f t="shared" si="67"/>
        <v>2022-12-31</v>
      </c>
      <c r="U589" s="20" t="str">
        <f>IF(OR('Intragroup liabilities'!F583="P_20",'Intragroup liabilities'!F583="P_21"),'T 03.01'!T589,CONCATENATE(RIGHT('Intragroup liabilities'!U583,4),"-",LEFT(RIGHT('Intragroup liabilities'!U583,7),2),"-",LEFT('Intragroup liabilities'!U583,2)))</f>
        <v>2022-12-31</v>
      </c>
      <c r="V589" s="10" t="str">
        <f t="shared" si="68"/>
        <v>Unsecured</v>
      </c>
      <c r="W589" s="10">
        <v>0</v>
      </c>
      <c r="X589" s="10" t="s">
        <v>83</v>
      </c>
      <c r="Y589" s="10" t="str">
        <f t="shared" si="69"/>
        <v>Structured</v>
      </c>
      <c r="Z589" s="10"/>
      <c r="AA589" s="10" t="str">
        <f>IF('Intragroup liabilities'!Q583="GF2","Grandfathered T2",IF('Intragroup liabilities'!Q583="CET1","CET1","No"))</f>
        <v>No</v>
      </c>
      <c r="AB589" s="10">
        <f>IF('Intragroup liabilities'!R583="",0,'Intragroup liabilities'!R583)</f>
        <v>0</v>
      </c>
      <c r="AC589"/>
    </row>
    <row r="590" spans="3:29" ht="23.65" thickBot="1" x14ac:dyDescent="0.5">
      <c r="C590" s="17">
        <f t="shared" si="64"/>
        <v>999</v>
      </c>
      <c r="D590" s="18">
        <f t="shared" si="70"/>
        <v>583</v>
      </c>
      <c r="E590" s="10" t="str">
        <f>IF(AND(I590="SANTANDER TOTTA, SGPS, SA",'Intragroup liabilities'!F584="P_22"),"r0531 - o/w (part of) subordinated liabilities recognised as own funds",IF(AND(I590="Totta Seguros - Comp. Seg. Vida, SA.",'Intragroup liabilities'!F584="P_22"),"r0350 - Structured notes",IF(AND(AA590&lt;&gt;"No",'Intragroup liabilities'!F584="P_23"),"r0531 - o/w (part of) subordinated liabilities recognised as own funds",IF(AND(AA590="No",'Intragroup liabilities'!F584="P_23"),"r0120 - Secured liabilities - collateralized part (BRRD art. 44/2/b)",IF('Intragroup liabilities'!F584="C_31","r0511 - o/w capital instruments/share capital",IF('Intragroup liabilities'!F584="C_32","r0511 - o/w capital instruments/share capital",IF('Intragroup liabilities'!F584="C_33","r0512 - o/w instruments ranking pari passu with ordinary shares",IF(OR(ISNUMBER(SEARCH("ATLANTES",I590)),ISNUMBER(SEARCH("AZOR",I590)),ISNUMBER(SEARCH("HIPOTOTTA",I590)))=TRUE,"r0120 - Secured liabilities - collateralized part (BRRD art. 44/2/b)",IF(OR('Intragroup liabilities'!F584="P_27.1",'Intragroup liabilities'!F584="P_27.2",'Intragroup liabilities'!F584="P_24"),"r0390 - Non-financial liabilities",IF('Intragroup liabilities'!F584="P_30.1","r0170 - Employee liabilities (BRRD art. 44/2/g/i)",IF('Intragroup liabilities'!F584="P_30.3","r0390 - Non-financial liabilities",IF('Intragroup liabilities'!F584="C_36","r0511 - o/w capital instruments/share capital",IF(AND('Intragroup liabilities'!F584="P_20",IFERROR(VLOOKUP('Intragroup liabilities'!I584,'Auxiliar 210'!$B$18:$B$20,1,FALSE),0)&lt;&gt;0),"r0210 - Liabilities towards other entities of the resolution group (BRRD art. 44/2/h)",IF(AND('Intragroup liabilities'!F584="P_21",IFERROR(VLOOKUP('Intragroup liabilities'!I584,'Auxiliar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0" s="10" t="s">
        <v>483</v>
      </c>
      <c r="G590" s="10" t="str">
        <f t="shared" si="65"/>
        <v>Rank 9 - Ranking in insolvency (master scale)</v>
      </c>
      <c r="H590" s="10" t="s">
        <v>32</v>
      </c>
      <c r="I590" s="10" t="s">
        <v>707</v>
      </c>
      <c r="J590" s="10" t="s">
        <v>706</v>
      </c>
      <c r="K590" s="10" t="s">
        <v>155</v>
      </c>
      <c r="L590" s="10" t="str">
        <f t="shared" si="66"/>
        <v>Sister</v>
      </c>
      <c r="M590" s="10" t="str">
        <f>IF(OR('Intragroup liabilities'!W584="x",'Intragroup liabilities'!W584="E"),"true","false")</f>
        <v>false</v>
      </c>
      <c r="N590" s="10" t="s">
        <v>470</v>
      </c>
      <c r="O590" s="10" t="s">
        <v>471</v>
      </c>
      <c r="P590" s="11">
        <v>4468253.22</v>
      </c>
      <c r="Q590" s="11">
        <f>IF('Intragroup liabilities'!E584="",0,'Intragroup liabilities'!E584)</f>
        <v>0</v>
      </c>
      <c r="R590" s="10" t="str">
        <f>+IF('Intragroup liabilities'!C584="EURO","Euro",IF('Intragroup liabilities'!C584="LIBRA INGLESA"," US Dollar",""))</f>
        <v>Euro</v>
      </c>
      <c r="S590" s="10" t="str">
        <f>IF(OR('Intragroup liabilities'!F584="P_20",'Intragroup liabilities'!F584="P_21"),'Intragroup liabilities'!M584,CONCATENATE(RIGHT('Intragroup liabilities'!T584,4),"-",LEFT(RIGHT('Intragroup liabilities'!T584,7),2),"-",LEFT('Intragroup liabilities'!T584,2)))</f>
        <v>--</v>
      </c>
      <c r="T590" s="20" t="str">
        <f t="shared" si="67"/>
        <v>--</v>
      </c>
      <c r="U590" s="20" t="str">
        <f>IF(OR('Intragroup liabilities'!F584="P_20",'Intragroup liabilities'!F584="P_21"),'T 03.01'!T590,CONCATENATE(RIGHT('Intragroup liabilities'!U584,4),"-",LEFT(RIGHT('Intragroup liabilities'!U584,7),2),"-",LEFT('Intragroup liabilities'!U584,2)))</f>
        <v>--</v>
      </c>
      <c r="V590" s="10" t="str">
        <f t="shared" si="68"/>
        <v>Unsecured</v>
      </c>
      <c r="W590" s="10">
        <v>0</v>
      </c>
      <c r="X590" s="10" t="s">
        <v>83</v>
      </c>
      <c r="Y590" s="10" t="str">
        <f t="shared" si="69"/>
        <v>Structured</v>
      </c>
      <c r="Z590" s="10"/>
      <c r="AA590" s="10" t="str">
        <f>IF('Intragroup liabilities'!Q584="GF2","Grandfathered T2",IF('Intragroup liabilities'!Q584="CET1","CET1","No"))</f>
        <v>No</v>
      </c>
      <c r="AB590" s="10">
        <f>IF('Intragroup liabilities'!R584="",0,'Intragroup liabilities'!R584)</f>
        <v>0</v>
      </c>
      <c r="AC590"/>
    </row>
    <row r="591" spans="3:29" ht="46.9" thickBot="1" x14ac:dyDescent="0.5">
      <c r="C591" s="17">
        <f t="shared" si="64"/>
        <v>999</v>
      </c>
      <c r="D591" s="18">
        <f t="shared" si="70"/>
        <v>584</v>
      </c>
      <c r="E591" s="10" t="str">
        <f>IF(AND(I591="SANTANDER TOTTA, SGPS, SA",'Intragroup liabilities'!F585="P_22"),"r0531 - o/w (part of) subordinated liabilities recognised as own funds",IF(AND(I591="Totta Seguros - Comp. Seg. Vida, SA.",'Intragroup liabilities'!F585="P_22"),"r0350 - Structured notes",IF(AND(AA591&lt;&gt;"No",'Intragroup liabilities'!F585="P_23"),"r0531 - o/w (part of) subordinated liabilities recognised as own funds",IF(AND(AA591="No",'Intragroup liabilities'!F585="P_23"),"r0120 - Secured liabilities - collateralized part (BRRD art. 44/2/b)",IF('Intragroup liabilities'!F585="C_31","r0511 - o/w capital instruments/share capital",IF('Intragroup liabilities'!F585="C_32","r0511 - o/w capital instruments/share capital",IF('Intragroup liabilities'!F585="C_33","r0512 - o/w instruments ranking pari passu with ordinary shares",IF(OR(ISNUMBER(SEARCH("ATLANTES",I591)),ISNUMBER(SEARCH("AZOR",I591)),ISNUMBER(SEARCH("HIPOTOTTA",I591)))=TRUE,"r0120 - Secured liabilities - collateralized part (BRRD art. 44/2/b)",IF(OR('Intragroup liabilities'!F585="P_27.1",'Intragroup liabilities'!F585="P_27.2",'Intragroup liabilities'!F585="P_24"),"r0390 - Non-financial liabilities",IF('Intragroup liabilities'!F585="P_30.1","r0170 - Employee liabilities (BRRD art. 44/2/g/i)",IF('Intragroup liabilities'!F585="P_30.3","r0390 - Non-financial liabilities",IF('Intragroup liabilities'!F585="C_36","r0511 - o/w capital instruments/share capital",IF(AND('Intragroup liabilities'!F585="P_20",IFERROR(VLOOKUP('Intragroup liabilities'!I585,'Auxiliar 210'!$B$18:$B$20,1,FALSE),0)&lt;&gt;0),"r0210 - Liabilities towards other entities of the resolution group (BRRD art. 44/2/h)",IF(AND('Intragroup liabilities'!F585="P_21",IFERROR(VLOOKUP('Intragroup liabilities'!I585,'Auxiliar 210'!$B$1:$B$16,1,FALSE),0)&lt;&gt;0),"r0210 - Liabilities towards other entities of the resolution group (BRRD art. 44/2/h)","r0320 - Deposits, not covered and not preferential"))))))))))))))</f>
        <v>r0210 - Liabilities towards other entities of the resolution group (BRRD art. 44/2/h)</v>
      </c>
      <c r="F591" s="10" t="s">
        <v>153</v>
      </c>
      <c r="G591" s="10" t="str">
        <f t="shared" si="65"/>
        <v/>
      </c>
      <c r="H591" s="10" t="s">
        <v>32</v>
      </c>
      <c r="I591" s="10" t="s">
        <v>69</v>
      </c>
      <c r="J591" s="10" t="s">
        <v>359</v>
      </c>
      <c r="K591" s="10" t="s">
        <v>155</v>
      </c>
      <c r="L591" s="10" t="str">
        <f t="shared" si="66"/>
        <v>Sister</v>
      </c>
      <c r="M591" s="10" t="str">
        <f>IF(OR('Intragroup liabilities'!W585="x",'Intragroup liabilities'!W585="E"),"true","false")</f>
        <v>true</v>
      </c>
      <c r="N591" s="10" t="s">
        <v>470</v>
      </c>
      <c r="O591" s="10" t="s">
        <v>471</v>
      </c>
      <c r="P591" s="11">
        <v>1204669.51</v>
      </c>
      <c r="Q591" s="11">
        <f>IF('Intragroup liabilities'!E585="",0,'Intragroup liabilities'!E585)</f>
        <v>4185.75</v>
      </c>
      <c r="R591" s="10" t="str">
        <f>+IF('Intragroup liabilities'!C585="EURO","Euro",IF('Intragroup liabilities'!C585="LIBRA INGLESA"," US Dollar",""))</f>
        <v>Euro</v>
      </c>
      <c r="S591" s="10" t="str">
        <f>IF(OR('Intragroup liabilities'!F585="P_20",'Intragroup liabilities'!F585="P_21"),'Intragroup liabilities'!M585,CONCATENATE(RIGHT('Intragroup liabilities'!T585,4),"-",LEFT(RIGHT('Intragroup liabilities'!T585,7),2),"-",LEFT('Intragroup liabilities'!T585,2)))</f>
        <v>2022-12-31</v>
      </c>
      <c r="T591" s="20" t="str">
        <f t="shared" si="67"/>
        <v>2022-12-31</v>
      </c>
      <c r="U591" s="20" t="str">
        <f>IF(OR('Intragroup liabilities'!F585="P_20",'Intragroup liabilities'!F585="P_21"),'T 03.01'!T591,CONCATENATE(RIGHT('Intragroup liabilities'!U585,4),"-",LEFT(RIGHT('Intragroup liabilities'!U585,7),2),"-",LEFT('Intragroup liabilities'!U585,2)))</f>
        <v>2022-12-31</v>
      </c>
      <c r="V591" s="10" t="str">
        <f t="shared" si="68"/>
        <v>Unsecured</v>
      </c>
      <c r="W591" s="10">
        <v>0</v>
      </c>
      <c r="X591" s="10" t="s">
        <v>83</v>
      </c>
      <c r="Y591" s="10" t="str">
        <f t="shared" si="69"/>
        <v>Structured</v>
      </c>
      <c r="Z591" s="10"/>
      <c r="AA591" s="10" t="str">
        <f>IF('Intragroup liabilities'!Q585="GF2","Grandfathered T2",IF('Intragroup liabilities'!Q585="CET1","CET1","No"))</f>
        <v>No</v>
      </c>
      <c r="AB591" s="10">
        <f>IF('Intragroup liabilities'!R585="",0,'Intragroup liabilities'!R585)</f>
        <v>0</v>
      </c>
      <c r="AC591"/>
    </row>
    <row r="592" spans="3:29" ht="23.65" thickBot="1" x14ac:dyDescent="0.5">
      <c r="C592" s="17">
        <f t="shared" si="64"/>
        <v>999</v>
      </c>
      <c r="D592" s="18">
        <f t="shared" si="70"/>
        <v>585</v>
      </c>
      <c r="E592" s="10" t="str">
        <f>IF(AND(I592="SANTANDER TOTTA, SGPS, SA",'Intragroup liabilities'!F586="P_22"),"r0531 - o/w (part of) subordinated liabilities recognised as own funds",IF(AND(I592="Totta Seguros - Comp. Seg. Vida, SA.",'Intragroup liabilities'!F586="P_22"),"r0350 - Structured notes",IF(AND(AA592&lt;&gt;"No",'Intragroup liabilities'!F586="P_23"),"r0531 - o/w (part of) subordinated liabilities recognised as own funds",IF(AND(AA592="No",'Intragroup liabilities'!F586="P_23"),"r0120 - Secured liabilities - collateralized part (BRRD art. 44/2/b)",IF('Intragroup liabilities'!F586="C_31","r0511 - o/w capital instruments/share capital",IF('Intragroup liabilities'!F586="C_32","r0511 - o/w capital instruments/share capital",IF('Intragroup liabilities'!F586="C_33","r0512 - o/w instruments ranking pari passu with ordinary shares",IF(OR(ISNUMBER(SEARCH("ATLANTES",I592)),ISNUMBER(SEARCH("AZOR",I592)),ISNUMBER(SEARCH("HIPOTOTTA",I592)))=TRUE,"r0120 - Secured liabilities - collateralized part (BRRD art. 44/2/b)",IF(OR('Intragroup liabilities'!F586="P_27.1",'Intragroup liabilities'!F586="P_27.2",'Intragroup liabilities'!F586="P_24"),"r0390 - Non-financial liabilities",IF('Intragroup liabilities'!F586="P_30.1","r0170 - Employee liabilities (BRRD art. 44/2/g/i)",IF('Intragroup liabilities'!F586="P_30.3","r0390 - Non-financial liabilities",IF('Intragroup liabilities'!F586="C_36","r0511 - o/w capital instruments/share capital",IF(AND('Intragroup liabilities'!F586="P_20",IFERROR(VLOOKUP('Intragroup liabilities'!I586,'Auxiliar 210'!$B$18:$B$20,1,FALSE),0)&lt;&gt;0),"r0210 - Liabilities towards other entities of the resolution group (BRRD art. 44/2/h)",IF(AND('Intragroup liabilities'!F586="P_21",IFERROR(VLOOKUP('Intragroup liabilities'!I586,'Auxiliar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592" s="10" t="s">
        <v>153</v>
      </c>
      <c r="G592" s="10" t="str">
        <f t="shared" si="65"/>
        <v>Rank 12 - Ranking in insolvency (master scale)</v>
      </c>
      <c r="H592" s="10" t="s">
        <v>32</v>
      </c>
      <c r="I592" s="10" t="s">
        <v>43</v>
      </c>
      <c r="J592" s="10" t="s">
        <v>42</v>
      </c>
      <c r="K592" s="10" t="s">
        <v>155</v>
      </c>
      <c r="L592" s="10" t="str">
        <f t="shared" si="66"/>
        <v>Sister</v>
      </c>
      <c r="M592" s="10" t="str">
        <f>IF(OR('Intragroup liabilities'!W586="x",'Intragroup liabilities'!W586="E"),"true","false")</f>
        <v>false</v>
      </c>
      <c r="N592" s="10" t="s">
        <v>470</v>
      </c>
      <c r="O592" s="10" t="s">
        <v>471</v>
      </c>
      <c r="P592" s="11">
        <v>2818823.8</v>
      </c>
      <c r="Q592" s="11">
        <f>IF('Intragroup liabilities'!E586="",0,'Intragroup liabilities'!E586)</f>
        <v>2544.56</v>
      </c>
      <c r="R592" s="10" t="str">
        <f>+IF('Intragroup liabilities'!C586="EURO","Euro",IF('Intragroup liabilities'!C586="LIBRA INGLESA"," US Dollar",""))</f>
        <v>Euro</v>
      </c>
      <c r="S592" s="10" t="str">
        <f>IF(OR('Intragroup liabilities'!F586="P_20",'Intragroup liabilities'!F586="P_21"),'Intragroup liabilities'!M586,CONCATENATE(RIGHT('Intragroup liabilities'!T586,4),"-",LEFT(RIGHT('Intragroup liabilities'!T586,7),2),"-",LEFT('Intragroup liabilities'!T586,2)))</f>
        <v>2022-12-31</v>
      </c>
      <c r="T592" s="20">
        <f t="shared" si="67"/>
        <v>44928</v>
      </c>
      <c r="U592" s="20">
        <f>IF(OR('Intragroup liabilities'!F586="P_20",'Intragroup liabilities'!F586="P_21"),'T 03.01'!T592,CONCATENATE(RIGHT('Intragroup liabilities'!U586,4),"-",LEFT(RIGHT('Intragroup liabilities'!U586,7),2),"-",LEFT('Intragroup liabilities'!U586,2)))</f>
        <v>44928</v>
      </c>
      <c r="V592" s="10" t="str">
        <f t="shared" si="68"/>
        <v>Unsecured</v>
      </c>
      <c r="W592" s="10">
        <v>0</v>
      </c>
      <c r="X592" s="10" t="s">
        <v>83</v>
      </c>
      <c r="Y592" s="10" t="str">
        <f t="shared" si="69"/>
        <v>Non-structured/Vanilla</v>
      </c>
      <c r="Z592" s="10"/>
      <c r="AA592" s="10" t="str">
        <f>IF('Intragroup liabilities'!Q586="GF2","Grandfathered T2",IF('Intragroup liabilities'!Q586="CET1","CET1","No"))</f>
        <v>No</v>
      </c>
      <c r="AB592" s="10">
        <f>IF('Intragroup liabilities'!R586="",0,'Intragroup liabilities'!R586)</f>
        <v>0</v>
      </c>
      <c r="AC592"/>
    </row>
    <row r="593" spans="3:29" ht="35.25" thickBot="1" x14ac:dyDescent="0.5">
      <c r="C593" s="17">
        <f t="shared" si="64"/>
        <v>999</v>
      </c>
      <c r="D593" s="18">
        <f t="shared" si="70"/>
        <v>586</v>
      </c>
      <c r="E593" s="10" t="str">
        <f>IF(AND(I593="SANTANDER TOTTA, SGPS, SA",'Intragroup liabilities'!F587="P_22"),"r0531 - o/w (part of) subordinated liabilities recognised as own funds",IF(AND(I593="Totta Seguros - Comp. Seg. Vida, SA.",'Intragroup liabilities'!F587="P_22"),"r0350 - Structured notes",IF(AND(AA593&lt;&gt;"No",'Intragroup liabilities'!F587="P_23"),"r0531 - o/w (part of) subordinated liabilities recognised as own funds",IF(AND(AA593="No",'Intragroup liabilities'!F587="P_23"),"r0120 - Secured liabilities - collateralized part (BRRD art. 44/2/b)",IF('Intragroup liabilities'!F587="C_31","r0511 - o/w capital instruments/share capital",IF('Intragroup liabilities'!F587="C_32","r0511 - o/w capital instruments/share capital",IF('Intragroup liabilities'!F587="C_33","r0512 - o/w instruments ranking pari passu with ordinary shares",IF(OR(ISNUMBER(SEARCH("ATLANTES",I593)),ISNUMBER(SEARCH("AZOR",I593)),ISNUMBER(SEARCH("HIPOTOTTA",I593)))=TRUE,"r0120 - Secured liabilities - collateralized part (BRRD art. 44/2/b)",IF(OR('Intragroup liabilities'!F587="P_27.1",'Intragroup liabilities'!F587="P_27.2",'Intragroup liabilities'!F587="P_24"),"r0390 - Non-financial liabilities",IF('Intragroup liabilities'!F587="P_30.1","r0170 - Employee liabilities (BRRD art. 44/2/g/i)",IF('Intragroup liabilities'!F587="P_30.3","r0390 - Non-financial liabilities",IF('Intragroup liabilities'!F587="C_36","r0511 - o/w capital instruments/share capital",IF(AND('Intragroup liabilities'!F587="P_20",IFERROR(VLOOKUP('Intragroup liabilities'!I587,'Auxiliar 210'!$B$18:$B$20,1,FALSE),0)&lt;&gt;0),"r0210 - Liabilities towards other entities of the resolution group (BRRD art. 44/2/h)",IF(AND('Intragroup liabilities'!F587="P_21",IFERROR(VLOOKUP('Intragroup liabilities'!I587,'Auxiliar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93" s="10" t="s">
        <v>153</v>
      </c>
      <c r="G593" s="10" t="str">
        <f t="shared" si="65"/>
        <v>Rank 20 - Ranking in insolvency (master scale)</v>
      </c>
      <c r="H593" s="10" t="s">
        <v>785</v>
      </c>
      <c r="I593" s="10" t="s">
        <v>73</v>
      </c>
      <c r="J593" s="10" t="s">
        <v>167</v>
      </c>
      <c r="K593" s="10" t="s">
        <v>155</v>
      </c>
      <c r="L593" s="10" t="str">
        <f t="shared" si="66"/>
        <v>Sister</v>
      </c>
      <c r="M593" s="10" t="str">
        <f>IF(OR('Intragroup liabilities'!W587="x",'Intragroup liabilities'!W587="E"),"true","false")</f>
        <v>true</v>
      </c>
      <c r="N593" s="10" t="s">
        <v>470</v>
      </c>
      <c r="O593" s="10" t="s">
        <v>471</v>
      </c>
      <c r="P593" s="11">
        <v>-1</v>
      </c>
      <c r="Q593" s="11">
        <f>IF('Intragroup liabilities'!E587="",0,'Intragroup liabilities'!E587)</f>
        <v>0</v>
      </c>
      <c r="R593" s="10" t="str">
        <f>+IF('Intragroup liabilities'!C587="EURO","Euro",IF('Intragroup liabilities'!C587="LIBRA INGLESA"," US Dollar",""))</f>
        <v>Euro</v>
      </c>
      <c r="S593" s="10" t="str">
        <f>IF(OR('Intragroup liabilities'!F587="P_20",'Intragroup liabilities'!F587="P_21"),'Intragroup liabilities'!M587,CONCATENATE(RIGHT('Intragroup liabilities'!T587,4),"-",LEFT(RIGHT('Intragroup liabilities'!T587,7),2),"-",LEFT('Intragroup liabilities'!T587,2)))</f>
        <v>--</v>
      </c>
      <c r="T593" s="20" t="str">
        <f t="shared" si="67"/>
        <v/>
      </c>
      <c r="U593" s="20" t="str">
        <f>IF(OR('Intragroup liabilities'!F587="P_20",'Intragroup liabilities'!F587="P_21"),'T 03.01'!T593,CONCATENATE(RIGHT('Intragroup liabilities'!U587,4),"-",LEFT(RIGHT('Intragroup liabilities'!U587,7),2),"-",LEFT('Intragroup liabilities'!U587,2)))</f>
        <v>--</v>
      </c>
      <c r="V593" s="10" t="str">
        <f t="shared" si="68"/>
        <v>Secured</v>
      </c>
      <c r="W593" s="10">
        <v>0</v>
      </c>
      <c r="X593" s="10" t="s">
        <v>83</v>
      </c>
      <c r="Y593" s="10" t="str">
        <f t="shared" si="69"/>
        <v>Non-structured/Vanilla</v>
      </c>
      <c r="Z593" s="10"/>
      <c r="AA593" s="10" t="str">
        <f>IF('Intragroup liabilities'!Q587="GF2","Grandfathered T2",IF('Intragroup liabilities'!Q587="CET1","CET1","No"))</f>
        <v>No</v>
      </c>
      <c r="AB593" s="10">
        <f>IF('Intragroup liabilities'!R587="",0,'Intragroup liabilities'!R587)</f>
        <v>0</v>
      </c>
      <c r="AC593"/>
    </row>
    <row r="594" spans="3:29" ht="35.25" thickBot="1" x14ac:dyDescent="0.5">
      <c r="C594" s="17">
        <f t="shared" si="64"/>
        <v>999</v>
      </c>
      <c r="D594" s="18">
        <f t="shared" si="70"/>
        <v>587</v>
      </c>
      <c r="E594" s="10" t="str">
        <f>IF(AND(I594="SANTANDER TOTTA, SGPS, SA",'Intragroup liabilities'!F588="P_22"),"r0531 - o/w (part of) subordinated liabilities recognised as own funds",IF(AND(I594="Totta Seguros - Comp. Seg. Vida, SA.",'Intragroup liabilities'!F588="P_22"),"r0350 - Structured notes",IF(AND(AA594&lt;&gt;"No",'Intragroup liabilities'!F588="P_23"),"r0531 - o/w (part of) subordinated liabilities recognised as own funds",IF(AND(AA594="No",'Intragroup liabilities'!F588="P_23"),"r0120 - Secured liabilities - collateralized part (BRRD art. 44/2/b)",IF('Intragroup liabilities'!F588="C_31","r0511 - o/w capital instruments/share capital",IF('Intragroup liabilities'!F588="C_32","r0511 - o/w capital instruments/share capital",IF('Intragroup liabilities'!F588="C_33","r0512 - o/w instruments ranking pari passu with ordinary shares",IF(OR(ISNUMBER(SEARCH("ATLANTES",I594)),ISNUMBER(SEARCH("AZOR",I594)),ISNUMBER(SEARCH("HIPOTOTTA",I594)))=TRUE,"r0120 - Secured liabilities - collateralized part (BRRD art. 44/2/b)",IF(OR('Intragroup liabilities'!F588="P_27.1",'Intragroup liabilities'!F588="P_27.2",'Intragroup liabilities'!F588="P_24"),"r0390 - Non-financial liabilities",IF('Intragroup liabilities'!F588="P_30.1","r0170 - Employee liabilities (BRRD art. 44/2/g/i)",IF('Intragroup liabilities'!F588="P_30.3","r0390 - Non-financial liabilities",IF('Intragroup liabilities'!F588="C_36","r0511 - o/w capital instruments/share capital",IF(AND('Intragroup liabilities'!F588="P_20",IFERROR(VLOOKUP('Intragroup liabilities'!I588,'Auxiliar 210'!$B$18:$B$20,1,FALSE),0)&lt;&gt;0),"r0210 - Liabilities towards other entities of the resolution group (BRRD art. 44/2/h)",IF(AND('Intragroup liabilities'!F588="P_21",IFERROR(VLOOKUP('Intragroup liabilities'!I588,'Auxiliar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594" s="10" t="s">
        <v>153</v>
      </c>
      <c r="G594" s="10" t="str">
        <f t="shared" si="65"/>
        <v>Rank 20 - Ranking in insolvency (master scale)</v>
      </c>
      <c r="H594" s="10" t="s">
        <v>1410</v>
      </c>
      <c r="I594" s="10" t="s">
        <v>73</v>
      </c>
      <c r="J594" s="10" t="s">
        <v>167</v>
      </c>
      <c r="K594" s="10" t="s">
        <v>155</v>
      </c>
      <c r="L594" s="10" t="str">
        <f t="shared" si="66"/>
        <v>Sister</v>
      </c>
      <c r="M594" s="10" t="str">
        <f>IF(OR('Intragroup liabilities'!W588="x",'Intragroup liabilities'!W588="E"),"true","false")</f>
        <v>true</v>
      </c>
      <c r="N594" s="10" t="s">
        <v>470</v>
      </c>
      <c r="O594" s="10" t="s">
        <v>471</v>
      </c>
      <c r="P594" s="11">
        <v>113845883.34</v>
      </c>
      <c r="Q594" s="11">
        <f>IF('Intragroup liabilities'!E588="",0,'Intragroup liabilities'!E588)</f>
        <v>0</v>
      </c>
      <c r="R594" s="10" t="str">
        <f>+IF('Intragroup liabilities'!C588="EURO","Euro",IF('Intragroup liabilities'!C588="LIBRA INGLESA"," US Dollar",""))</f>
        <v>Euro</v>
      </c>
      <c r="S594" s="10" t="str">
        <f>IF(OR('Intragroup liabilities'!F588="P_20",'Intragroup liabilities'!F588="P_21"),'Intragroup liabilities'!M588,CONCATENATE(RIGHT('Intragroup liabilities'!T588,4),"-",LEFT(RIGHT('Intragroup liabilities'!T588,7),2),"-",LEFT('Intragroup liabilities'!T588,2)))</f>
        <v>--</v>
      </c>
      <c r="T594" s="20" t="str">
        <f t="shared" si="67"/>
        <v/>
      </c>
      <c r="U594" s="20" t="str">
        <f>IF(OR('Intragroup liabilities'!F588="P_20",'Intragroup liabilities'!F588="P_21"),'T 03.01'!T594,CONCATENATE(RIGHT('Intragroup liabilities'!U588,4),"-",LEFT(RIGHT('Intragroup liabilities'!U588,7),2),"-",LEFT('Intragroup liabilities'!U588,2)))</f>
        <v>--</v>
      </c>
      <c r="V594" s="10" t="str">
        <f t="shared" si="68"/>
        <v>Secured</v>
      </c>
      <c r="W594" s="10">
        <v>0</v>
      </c>
      <c r="X594" s="10" t="s">
        <v>83</v>
      </c>
      <c r="Y594" s="10" t="str">
        <f t="shared" si="69"/>
        <v>Non-structured/Vanilla</v>
      </c>
      <c r="Z594" s="10"/>
      <c r="AA594" s="10" t="str">
        <f>IF('Intragroup liabilities'!Q588="GF2","Grandfathered T2",IF('Intragroup liabilities'!Q588="CET1","CET1","No"))</f>
        <v>No</v>
      </c>
      <c r="AB594" s="10">
        <f>IF('Intragroup liabilities'!R588="",0,'Intragroup liabilities'!R588)</f>
        <v>0</v>
      </c>
      <c r="AC594"/>
    </row>
    <row r="595" spans="3:29" ht="23.65" thickBot="1" x14ac:dyDescent="0.5">
      <c r="C595" s="17">
        <f t="shared" si="64"/>
        <v>999</v>
      </c>
      <c r="D595" s="18">
        <f t="shared" si="70"/>
        <v>588</v>
      </c>
      <c r="E595" s="10" t="str">
        <f>IF(AND(I595="SANTANDER TOTTA, SGPS, SA",'Intragroup liabilities'!F589="P_22"),"r0531 - o/w (part of) subordinated liabilities recognised as own funds",IF(AND(I595="Totta Seguros - Comp. Seg. Vida, SA.",'Intragroup liabilities'!F589="P_22"),"r0350 - Structured notes",IF(AND(AA595&lt;&gt;"No",'Intragroup liabilities'!F589="P_23"),"r0531 - o/w (part of) subordinated liabilities recognised as own funds",IF(AND(AA595="No",'Intragroup liabilities'!F589="P_23"),"r0120 - Secured liabilities - collateralized part (BRRD art. 44/2/b)",IF('Intragroup liabilities'!F589="C_31","r0511 - o/w capital instruments/share capital",IF('Intragroup liabilities'!F589="C_32","r0511 - o/w capital instruments/share capital",IF('Intragroup liabilities'!F589="C_33","r0512 - o/w instruments ranking pari passu with ordinary shares",IF(OR(ISNUMBER(SEARCH("ATLANTES",I595)),ISNUMBER(SEARCH("AZOR",I595)),ISNUMBER(SEARCH("HIPOTOTTA",I595)))=TRUE,"r0120 - Secured liabilities - collateralized part (BRRD art. 44/2/b)",IF(OR('Intragroup liabilities'!F589="P_27.1",'Intragroup liabilities'!F589="P_27.2",'Intragroup liabilities'!F589="P_24"),"r0390 - Non-financial liabilities",IF('Intragroup liabilities'!F589="P_30.1","r0170 - Employee liabilities (BRRD art. 44/2/g/i)",IF('Intragroup liabilities'!F589="P_30.3","r0390 - Non-financial liabilities",IF('Intragroup liabilities'!F589="C_36","r0511 - o/w capital instruments/share capital",IF(AND('Intragroup liabilities'!F589="P_20",IFERROR(VLOOKUP('Intragroup liabilities'!I589,'Auxiliar 210'!$B$18:$B$20,1,FALSE),0)&lt;&gt;0),"r0210 - Liabilities towards other entities of the resolution group (BRRD art. 44/2/h)",IF(AND('Intragroup liabilities'!F589="P_21",IFERROR(VLOOKUP('Intragroup liabilities'!I589,'Auxiliar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5" s="10" t="s">
        <v>483</v>
      </c>
      <c r="G595" s="10" t="str">
        <f t="shared" si="65"/>
        <v>Rank 9 - Ranking in insolvency (master scale)</v>
      </c>
      <c r="H595" s="10" t="s">
        <v>1299</v>
      </c>
      <c r="I595" s="10" t="s">
        <v>81</v>
      </c>
      <c r="J595" s="10" t="s">
        <v>696</v>
      </c>
      <c r="K595" s="10" t="s">
        <v>155</v>
      </c>
      <c r="L595" s="10" t="str">
        <f t="shared" si="66"/>
        <v>Parent</v>
      </c>
      <c r="M595" s="10" t="str">
        <f>IF(OR('Intragroup liabilities'!W589="x",'Intragroup liabilities'!W589="E"),"true","false")</f>
        <v>false</v>
      </c>
      <c r="N595" s="10" t="s">
        <v>470</v>
      </c>
      <c r="O595" s="10" t="s">
        <v>471</v>
      </c>
      <c r="P595" s="11">
        <v>0.16</v>
      </c>
      <c r="Q595" s="11">
        <f>IF('Intragroup liabilities'!E589="",0,'Intragroup liabilities'!E589)</f>
        <v>0</v>
      </c>
      <c r="R595" s="10" t="str">
        <f>+IF('Intragroup liabilities'!C589="EURO","Euro",IF('Intragroup liabilities'!C589="LIBRA INGLESA"," US Dollar",""))</f>
        <v>Euro</v>
      </c>
      <c r="S595" s="10" t="str">
        <f>IF(OR('Intragroup liabilities'!F589="P_20",'Intragroup liabilities'!F589="P_21"),'Intragroup liabilities'!M589,CONCATENATE(RIGHT('Intragroup liabilities'!T589,4),"-",LEFT(RIGHT('Intragroup liabilities'!T589,7),2),"-",LEFT('Intragroup liabilities'!T589,2)))</f>
        <v>--</v>
      </c>
      <c r="T595" s="20" t="str">
        <f t="shared" si="67"/>
        <v>--</v>
      </c>
      <c r="U595" s="20" t="str">
        <f>IF(OR('Intragroup liabilities'!F589="P_20",'Intragroup liabilities'!F589="P_21"),'T 03.01'!T595,CONCATENATE(RIGHT('Intragroup liabilities'!U589,4),"-",LEFT(RIGHT('Intragroup liabilities'!U589,7),2),"-",LEFT('Intragroup liabilities'!U589,2)))</f>
        <v>--</v>
      </c>
      <c r="V595" s="10" t="str">
        <f t="shared" si="68"/>
        <v>Unsecured</v>
      </c>
      <c r="W595" s="10">
        <v>0</v>
      </c>
      <c r="X595" s="10" t="s">
        <v>83</v>
      </c>
      <c r="Y595" s="10" t="str">
        <f t="shared" si="69"/>
        <v>Structured</v>
      </c>
      <c r="Z595" s="10"/>
      <c r="AA595" s="10" t="str">
        <f>IF('Intragroup liabilities'!Q589="GF2","Grandfathered T2",IF('Intragroup liabilities'!Q589="CET1","CET1","No"))</f>
        <v>No</v>
      </c>
      <c r="AB595" s="10">
        <f>IF('Intragroup liabilities'!R589="",0,'Intragroup liabilities'!R589)</f>
        <v>0</v>
      </c>
      <c r="AC595"/>
    </row>
    <row r="596" spans="3:29" ht="23.65" thickBot="1" x14ac:dyDescent="0.5">
      <c r="C596" s="17">
        <f t="shared" si="64"/>
        <v>999</v>
      </c>
      <c r="D596" s="18">
        <f t="shared" si="70"/>
        <v>589</v>
      </c>
      <c r="E596" s="10" t="str">
        <f>IF(AND(I596="SANTANDER TOTTA, SGPS, SA",'Intragroup liabilities'!F590="P_22"),"r0531 - o/w (part of) subordinated liabilities recognised as own funds",IF(AND(I596="Totta Seguros - Comp. Seg. Vida, SA.",'Intragroup liabilities'!F590="P_22"),"r0350 - Structured notes",IF(AND(AA596&lt;&gt;"No",'Intragroup liabilities'!F590="P_23"),"r0531 - o/w (part of) subordinated liabilities recognised as own funds",IF(AND(AA596="No",'Intragroup liabilities'!F590="P_23"),"r0120 - Secured liabilities - collateralized part (BRRD art. 44/2/b)",IF('Intragroup liabilities'!F590="C_31","r0511 - o/w capital instruments/share capital",IF('Intragroup liabilities'!F590="C_32","r0511 - o/w capital instruments/share capital",IF('Intragroup liabilities'!F590="C_33","r0512 - o/w instruments ranking pari passu with ordinary shares",IF(OR(ISNUMBER(SEARCH("ATLANTES",I596)),ISNUMBER(SEARCH("AZOR",I596)),ISNUMBER(SEARCH("HIPOTOTTA",I596)))=TRUE,"r0120 - Secured liabilities - collateralized part (BRRD art. 44/2/b)",IF(OR('Intragroup liabilities'!F590="P_27.1",'Intragroup liabilities'!F590="P_27.2",'Intragroup liabilities'!F590="P_24"),"r0390 - Non-financial liabilities",IF('Intragroup liabilities'!F590="P_30.1","r0170 - Employee liabilities (BRRD art. 44/2/g/i)",IF('Intragroup liabilities'!F590="P_30.3","r0390 - Non-financial liabilities",IF('Intragroup liabilities'!F590="C_36","r0511 - o/w capital instruments/share capital",IF(AND('Intragroup liabilities'!F590="P_20",IFERROR(VLOOKUP('Intragroup liabilities'!I590,'Auxiliar 210'!$B$18:$B$20,1,FALSE),0)&lt;&gt;0),"r0210 - Liabilities towards other entities of the resolution group (BRRD art. 44/2/h)",IF(AND('Intragroup liabilities'!F590="P_21",IFERROR(VLOOKUP('Intragroup liabilities'!I590,'Auxiliar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6" s="10" t="s">
        <v>483</v>
      </c>
      <c r="G596" s="10" t="str">
        <f t="shared" si="65"/>
        <v>Rank 9 - Ranking in insolvency (master scale)</v>
      </c>
      <c r="H596" s="10" t="s">
        <v>759</v>
      </c>
      <c r="I596" s="10" t="s">
        <v>81</v>
      </c>
      <c r="J596" s="10" t="s">
        <v>696</v>
      </c>
      <c r="K596" s="10" t="s">
        <v>155</v>
      </c>
      <c r="L596" s="10" t="str">
        <f t="shared" si="66"/>
        <v>Parent</v>
      </c>
      <c r="M596" s="10" t="str">
        <f>IF(OR('Intragroup liabilities'!W590="x",'Intragroup liabilities'!W590="E"),"true","false")</f>
        <v>false</v>
      </c>
      <c r="N596" s="10" t="s">
        <v>470</v>
      </c>
      <c r="O596" s="10" t="s">
        <v>471</v>
      </c>
      <c r="P596" s="11">
        <v>0.09</v>
      </c>
      <c r="Q596" s="11">
        <f>IF('Intragroup liabilities'!E590="",0,'Intragroup liabilities'!E590)</f>
        <v>0</v>
      </c>
      <c r="R596" s="10" t="str">
        <f>+IF('Intragroup liabilities'!C590="EURO","Euro",IF('Intragroup liabilities'!C590="LIBRA INGLESA"," US Dollar",""))</f>
        <v>Euro</v>
      </c>
      <c r="S596" s="10" t="str">
        <f>IF(OR('Intragroup liabilities'!F590="P_20",'Intragroup liabilities'!F590="P_21"),'Intragroup liabilities'!M590,CONCATENATE(RIGHT('Intragroup liabilities'!T590,4),"-",LEFT(RIGHT('Intragroup liabilities'!T590,7),2),"-",LEFT('Intragroup liabilities'!T590,2)))</f>
        <v>--</v>
      </c>
      <c r="T596" s="20" t="str">
        <f t="shared" si="67"/>
        <v>--</v>
      </c>
      <c r="U596" s="20" t="str">
        <f>IF(OR('Intragroup liabilities'!F590="P_20",'Intragroup liabilities'!F590="P_21"),'T 03.01'!T596,CONCATENATE(RIGHT('Intragroup liabilities'!U590,4),"-",LEFT(RIGHT('Intragroup liabilities'!U590,7),2),"-",LEFT('Intragroup liabilities'!U590,2)))</f>
        <v>--</v>
      </c>
      <c r="V596" s="10" t="str">
        <f t="shared" si="68"/>
        <v>Unsecured</v>
      </c>
      <c r="W596" s="10">
        <v>0</v>
      </c>
      <c r="X596" s="10" t="s">
        <v>83</v>
      </c>
      <c r="Y596" s="10" t="str">
        <f t="shared" si="69"/>
        <v>Structured</v>
      </c>
      <c r="Z596" s="10"/>
      <c r="AA596" s="10" t="str">
        <f>IF('Intragroup liabilities'!Q590="GF2","Grandfathered T2",IF('Intragroup liabilities'!Q590="CET1","CET1","No"))</f>
        <v>No</v>
      </c>
      <c r="AB596" s="10">
        <f>IF('Intragroup liabilities'!R590="",0,'Intragroup liabilities'!R590)</f>
        <v>0</v>
      </c>
      <c r="AC596"/>
    </row>
    <row r="597" spans="3:29" ht="23.65" thickBot="1" x14ac:dyDescent="0.5">
      <c r="C597" s="17">
        <f t="shared" si="64"/>
        <v>999</v>
      </c>
      <c r="D597" s="18">
        <f t="shared" si="70"/>
        <v>590</v>
      </c>
      <c r="E597" s="10" t="str">
        <f>IF(AND(I597="SANTANDER TOTTA, SGPS, SA",'Intragroup liabilities'!F591="P_22"),"r0531 - o/w (part of) subordinated liabilities recognised as own funds",IF(AND(I597="Totta Seguros - Comp. Seg. Vida, SA.",'Intragroup liabilities'!F591="P_22"),"r0350 - Structured notes",IF(AND(AA597&lt;&gt;"No",'Intragroup liabilities'!F591="P_23"),"r0531 - o/w (part of) subordinated liabilities recognised as own funds",IF(AND(AA597="No",'Intragroup liabilities'!F591="P_23"),"r0120 - Secured liabilities - collateralized part (BRRD art. 44/2/b)",IF('Intragroup liabilities'!F591="C_31","r0511 - o/w capital instruments/share capital",IF('Intragroup liabilities'!F591="C_32","r0511 - o/w capital instruments/share capital",IF('Intragroup liabilities'!F591="C_33","r0512 - o/w instruments ranking pari passu with ordinary shares",IF(OR(ISNUMBER(SEARCH("ATLANTES",I597)),ISNUMBER(SEARCH("AZOR",I597)),ISNUMBER(SEARCH("HIPOTOTTA",I597)))=TRUE,"r0120 - Secured liabilities - collateralized part (BRRD art. 44/2/b)",IF(OR('Intragroup liabilities'!F591="P_27.1",'Intragroup liabilities'!F591="P_27.2",'Intragroup liabilities'!F591="P_24"),"r0390 - Non-financial liabilities",IF('Intragroup liabilities'!F591="P_30.1","r0170 - Employee liabilities (BRRD art. 44/2/g/i)",IF('Intragroup liabilities'!F591="P_30.3","r0390 - Non-financial liabilities",IF('Intragroup liabilities'!F591="C_36","r0511 - o/w capital instruments/share capital",IF(AND('Intragroup liabilities'!F591="P_20",IFERROR(VLOOKUP('Intragroup liabilities'!I591,'Auxiliar 210'!$B$18:$B$20,1,FALSE),0)&lt;&gt;0),"r0210 - Liabilities towards other entities of the resolution group (BRRD art. 44/2/h)",IF(AND('Intragroup liabilities'!F591="P_21",IFERROR(VLOOKUP('Intragroup liabilities'!I591,'Auxiliar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7" s="10" t="s">
        <v>483</v>
      </c>
      <c r="G597" s="10" t="str">
        <f t="shared" si="65"/>
        <v>Rank 9 - Ranking in insolvency (master scale)</v>
      </c>
      <c r="H597" s="10" t="s">
        <v>730</v>
      </c>
      <c r="I597" s="10" t="s">
        <v>81</v>
      </c>
      <c r="J597" s="10" t="s">
        <v>696</v>
      </c>
      <c r="K597" s="10" t="s">
        <v>155</v>
      </c>
      <c r="L597" s="10" t="str">
        <f t="shared" si="66"/>
        <v>Parent</v>
      </c>
      <c r="M597" s="10" t="str">
        <f>IF(OR('Intragroup liabilities'!W591="x",'Intragroup liabilities'!W591="E"),"true","false")</f>
        <v>false</v>
      </c>
      <c r="N597" s="10" t="s">
        <v>470</v>
      </c>
      <c r="O597" s="10" t="s">
        <v>471</v>
      </c>
      <c r="P597" s="11">
        <v>0.09</v>
      </c>
      <c r="Q597" s="11">
        <f>IF('Intragroup liabilities'!E591="",0,'Intragroup liabilities'!E591)</f>
        <v>0</v>
      </c>
      <c r="R597" s="10" t="str">
        <f>+IF('Intragroup liabilities'!C591="EURO","Euro",IF('Intragroup liabilities'!C591="LIBRA INGLESA"," US Dollar",""))</f>
        <v>Euro</v>
      </c>
      <c r="S597" s="10" t="str">
        <f>IF(OR('Intragroup liabilities'!F591="P_20",'Intragroup liabilities'!F591="P_21"),'Intragroup liabilities'!M591,CONCATENATE(RIGHT('Intragroup liabilities'!T591,4),"-",LEFT(RIGHT('Intragroup liabilities'!T591,7),2),"-",LEFT('Intragroup liabilities'!T591,2)))</f>
        <v>--</v>
      </c>
      <c r="T597" s="20" t="str">
        <f t="shared" si="67"/>
        <v>--</v>
      </c>
      <c r="U597" s="20" t="str">
        <f>IF(OR('Intragroup liabilities'!F591="P_20",'Intragroup liabilities'!F591="P_21"),'T 03.01'!T597,CONCATENATE(RIGHT('Intragroup liabilities'!U591,4),"-",LEFT(RIGHT('Intragroup liabilities'!U591,7),2),"-",LEFT('Intragroup liabilities'!U591,2)))</f>
        <v>--</v>
      </c>
      <c r="V597" s="10" t="str">
        <f t="shared" si="68"/>
        <v>Unsecured</v>
      </c>
      <c r="W597" s="10">
        <v>0</v>
      </c>
      <c r="X597" s="10" t="s">
        <v>83</v>
      </c>
      <c r="Y597" s="10" t="str">
        <f t="shared" si="69"/>
        <v>Structured</v>
      </c>
      <c r="Z597" s="10"/>
      <c r="AA597" s="10" t="str">
        <f>IF('Intragroup liabilities'!Q591="GF2","Grandfathered T2",IF('Intragroup liabilities'!Q591="CET1","CET1","No"))</f>
        <v>No</v>
      </c>
      <c r="AB597" s="10">
        <f>IF('Intragroup liabilities'!R591="",0,'Intragroup liabilities'!R591)</f>
        <v>0</v>
      </c>
      <c r="AC597"/>
    </row>
    <row r="598" spans="3:29" ht="23.65" thickBot="1" x14ac:dyDescent="0.5">
      <c r="C598" s="17">
        <f t="shared" si="64"/>
        <v>999</v>
      </c>
      <c r="D598" s="18">
        <f t="shared" si="70"/>
        <v>591</v>
      </c>
      <c r="E598" s="10" t="str">
        <f>IF(AND(I598="SANTANDER TOTTA, SGPS, SA",'Intragroup liabilities'!F592="P_22"),"r0531 - o/w (part of) subordinated liabilities recognised as own funds",IF(AND(I598="Totta Seguros - Comp. Seg. Vida, SA.",'Intragroup liabilities'!F592="P_22"),"r0350 - Structured notes",IF(AND(AA598&lt;&gt;"No",'Intragroup liabilities'!F592="P_23"),"r0531 - o/w (part of) subordinated liabilities recognised as own funds",IF(AND(AA598="No",'Intragroup liabilities'!F592="P_23"),"r0120 - Secured liabilities - collateralized part (BRRD art. 44/2/b)",IF('Intragroup liabilities'!F592="C_31","r0511 - o/w capital instruments/share capital",IF('Intragroup liabilities'!F592="C_32","r0511 - o/w capital instruments/share capital",IF('Intragroup liabilities'!F592="C_33","r0512 - o/w instruments ranking pari passu with ordinary shares",IF(OR(ISNUMBER(SEARCH("ATLANTES",I598)),ISNUMBER(SEARCH("AZOR",I598)),ISNUMBER(SEARCH("HIPOTOTTA",I598)))=TRUE,"r0120 - Secured liabilities - collateralized part (BRRD art. 44/2/b)",IF(OR('Intragroup liabilities'!F592="P_27.1",'Intragroup liabilities'!F592="P_27.2",'Intragroup liabilities'!F592="P_24"),"r0390 - Non-financial liabilities",IF('Intragroup liabilities'!F592="P_30.1","r0170 - Employee liabilities (BRRD art. 44/2/g/i)",IF('Intragroup liabilities'!F592="P_30.3","r0390 - Non-financial liabilities",IF('Intragroup liabilities'!F592="C_36","r0511 - o/w capital instruments/share capital",IF(AND('Intragroup liabilities'!F592="P_20",IFERROR(VLOOKUP('Intragroup liabilities'!I592,'Auxiliar 210'!$B$18:$B$20,1,FALSE),0)&lt;&gt;0),"r0210 - Liabilities towards other entities of the resolution group (BRRD art. 44/2/h)",IF(AND('Intragroup liabilities'!F592="P_21",IFERROR(VLOOKUP('Intragroup liabilities'!I592,'Auxiliar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8" s="10" t="s">
        <v>483</v>
      </c>
      <c r="G598" s="10" t="str">
        <f t="shared" si="65"/>
        <v>Rank 9 - Ranking in insolvency (master scale)</v>
      </c>
      <c r="H598" s="10" t="s">
        <v>716</v>
      </c>
      <c r="I598" s="10" t="s">
        <v>700</v>
      </c>
      <c r="J598" s="10" t="s">
        <v>699</v>
      </c>
      <c r="K598" s="10" t="s">
        <v>155</v>
      </c>
      <c r="L598" s="10" t="str">
        <f t="shared" si="66"/>
        <v>Sister</v>
      </c>
      <c r="M598" s="10" t="str">
        <f>IF(OR('Intragroup liabilities'!W592="x",'Intragroup liabilities'!W592="E"),"true","false")</f>
        <v>false</v>
      </c>
      <c r="N598" s="10" t="s">
        <v>470</v>
      </c>
      <c r="O598" s="10" t="s">
        <v>471</v>
      </c>
      <c r="P598" s="11">
        <v>0.01</v>
      </c>
      <c r="Q598" s="11">
        <f>IF('Intragroup liabilities'!E592="",0,'Intragroup liabilities'!E592)</f>
        <v>0</v>
      </c>
      <c r="R598" s="10" t="str">
        <f>+IF('Intragroup liabilities'!C592="EURO","Euro",IF('Intragroup liabilities'!C592="LIBRA INGLESA"," US Dollar",""))</f>
        <v>Euro</v>
      </c>
      <c r="S598" s="10" t="str">
        <f>IF(OR('Intragroup liabilities'!F592="P_20",'Intragroup liabilities'!F592="P_21"),'Intragroup liabilities'!M592,CONCATENATE(RIGHT('Intragroup liabilities'!T592,4),"-",LEFT(RIGHT('Intragroup liabilities'!T592,7),2),"-",LEFT('Intragroup liabilities'!T592,2)))</f>
        <v>--</v>
      </c>
      <c r="T598" s="20" t="str">
        <f t="shared" si="67"/>
        <v>--</v>
      </c>
      <c r="U598" s="20" t="str">
        <f>IF(OR('Intragroup liabilities'!F592="P_20",'Intragroup liabilities'!F592="P_21"),'T 03.01'!T598,CONCATENATE(RIGHT('Intragroup liabilities'!U592,4),"-",LEFT(RIGHT('Intragroup liabilities'!U592,7),2),"-",LEFT('Intragroup liabilities'!U592,2)))</f>
        <v>--</v>
      </c>
      <c r="V598" s="10" t="str">
        <f t="shared" si="68"/>
        <v>Unsecured</v>
      </c>
      <c r="W598" s="10">
        <v>0</v>
      </c>
      <c r="X598" s="10" t="s">
        <v>83</v>
      </c>
      <c r="Y598" s="10" t="str">
        <f t="shared" si="69"/>
        <v>Structured</v>
      </c>
      <c r="Z598" s="10"/>
      <c r="AA598" s="10" t="str">
        <f>IF('Intragroup liabilities'!Q592="GF2","Grandfathered T2",IF('Intragroup liabilities'!Q592="CET1","CET1","No"))</f>
        <v>No</v>
      </c>
      <c r="AB598" s="10">
        <f>IF('Intragroup liabilities'!R592="",0,'Intragroup liabilities'!R592)</f>
        <v>0</v>
      </c>
      <c r="AC598"/>
    </row>
    <row r="599" spans="3:29" ht="23.65" thickBot="1" x14ac:dyDescent="0.5">
      <c r="C599" s="17">
        <f t="shared" si="64"/>
        <v>999</v>
      </c>
      <c r="D599" s="18">
        <f t="shared" si="70"/>
        <v>592</v>
      </c>
      <c r="E599" s="10" t="str">
        <f>IF(AND(I599="SANTANDER TOTTA, SGPS, SA",'Intragroup liabilities'!F593="P_22"),"r0531 - o/w (part of) subordinated liabilities recognised as own funds",IF(AND(I599="Totta Seguros - Comp. Seg. Vida, SA.",'Intragroup liabilities'!F593="P_22"),"r0350 - Structured notes",IF(AND(AA599&lt;&gt;"No",'Intragroup liabilities'!F593="P_23"),"r0531 - o/w (part of) subordinated liabilities recognised as own funds",IF(AND(AA599="No",'Intragroup liabilities'!F593="P_23"),"r0120 - Secured liabilities - collateralized part (BRRD art. 44/2/b)",IF('Intragroup liabilities'!F593="C_31","r0511 - o/w capital instruments/share capital",IF('Intragroup liabilities'!F593="C_32","r0511 - o/w capital instruments/share capital",IF('Intragroup liabilities'!F593="C_33","r0512 - o/w instruments ranking pari passu with ordinary shares",IF(OR(ISNUMBER(SEARCH("ATLANTES",I599)),ISNUMBER(SEARCH("AZOR",I599)),ISNUMBER(SEARCH("HIPOTOTTA",I599)))=TRUE,"r0120 - Secured liabilities - collateralized part (BRRD art. 44/2/b)",IF(OR('Intragroup liabilities'!F593="P_27.1",'Intragroup liabilities'!F593="P_27.2",'Intragroup liabilities'!F593="P_24"),"r0390 - Non-financial liabilities",IF('Intragroup liabilities'!F593="P_30.1","r0170 - Employee liabilities (BRRD art. 44/2/g/i)",IF('Intragroup liabilities'!F593="P_30.3","r0390 - Non-financial liabilities",IF('Intragroup liabilities'!F593="C_36","r0511 - o/w capital instruments/share capital",IF(AND('Intragroup liabilities'!F593="P_20",IFERROR(VLOOKUP('Intragroup liabilities'!I593,'Auxiliar 210'!$B$18:$B$20,1,FALSE),0)&lt;&gt;0),"r0210 - Liabilities towards other entities of the resolution group (BRRD art. 44/2/h)",IF(AND('Intragroup liabilities'!F593="P_21",IFERROR(VLOOKUP('Intragroup liabilities'!I593,'Auxiliar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599" s="10" t="s">
        <v>483</v>
      </c>
      <c r="G599" s="10" t="str">
        <f t="shared" si="65"/>
        <v>Rank 9 - Ranking in insolvency (master scale)</v>
      </c>
      <c r="H599" s="10" t="s">
        <v>731</v>
      </c>
      <c r="I599" s="10" t="s">
        <v>700</v>
      </c>
      <c r="J599" s="10" t="s">
        <v>699</v>
      </c>
      <c r="K599" s="10" t="s">
        <v>155</v>
      </c>
      <c r="L599" s="10" t="str">
        <f t="shared" si="66"/>
        <v>Sister</v>
      </c>
      <c r="M599" s="10" t="str">
        <f>IF(OR('Intragroup liabilities'!W593="x",'Intragroup liabilities'!W593="E"),"true","false")</f>
        <v>false</v>
      </c>
      <c r="N599" s="10" t="s">
        <v>470</v>
      </c>
      <c r="O599" s="10" t="s">
        <v>471</v>
      </c>
      <c r="P599" s="11">
        <v>0.01</v>
      </c>
      <c r="Q599" s="11">
        <f>IF('Intragroup liabilities'!E593="",0,'Intragroup liabilities'!E593)</f>
        <v>0</v>
      </c>
      <c r="R599" s="10" t="str">
        <f>+IF('Intragroup liabilities'!C593="EURO","Euro",IF('Intragroup liabilities'!C593="LIBRA INGLESA"," US Dollar",""))</f>
        <v>Euro</v>
      </c>
      <c r="S599" s="10" t="str">
        <f>IF(OR('Intragroup liabilities'!F593="P_20",'Intragroup liabilities'!F593="P_21"),'Intragroup liabilities'!M593,CONCATENATE(RIGHT('Intragroup liabilities'!T593,4),"-",LEFT(RIGHT('Intragroup liabilities'!T593,7),2),"-",LEFT('Intragroup liabilities'!T593,2)))</f>
        <v>--</v>
      </c>
      <c r="T599" s="20" t="str">
        <f t="shared" si="67"/>
        <v>--</v>
      </c>
      <c r="U599" s="20" t="str">
        <f>IF(OR('Intragroup liabilities'!F593="P_20",'Intragroup liabilities'!F593="P_21"),'T 03.01'!T599,CONCATENATE(RIGHT('Intragroup liabilities'!U593,4),"-",LEFT(RIGHT('Intragroup liabilities'!U593,7),2),"-",LEFT('Intragroup liabilities'!U593,2)))</f>
        <v>--</v>
      </c>
      <c r="V599" s="10" t="str">
        <f t="shared" si="68"/>
        <v>Unsecured</v>
      </c>
      <c r="W599" s="10">
        <v>0</v>
      </c>
      <c r="X599" s="10" t="s">
        <v>83</v>
      </c>
      <c r="Y599" s="10" t="str">
        <f t="shared" si="69"/>
        <v>Structured</v>
      </c>
      <c r="Z599" s="10"/>
      <c r="AA599" s="10" t="str">
        <f>IF('Intragroup liabilities'!Q593="GF2","Grandfathered T2",IF('Intragroup liabilities'!Q593="CET1","CET1","No"))</f>
        <v>No</v>
      </c>
      <c r="AB599" s="10">
        <f>IF('Intragroup liabilities'!R593="",0,'Intragroup liabilities'!R593)</f>
        <v>0</v>
      </c>
      <c r="AC599"/>
    </row>
    <row r="600" spans="3:29" ht="23.65" thickBot="1" x14ac:dyDescent="0.5">
      <c r="C600" s="17">
        <f t="shared" si="64"/>
        <v>999</v>
      </c>
      <c r="D600" s="18">
        <f t="shared" si="70"/>
        <v>593</v>
      </c>
      <c r="E600" s="10" t="str">
        <f>IF(AND(I600="SANTANDER TOTTA, SGPS, SA",'Intragroup liabilities'!F594="P_22"),"r0531 - o/w (part of) subordinated liabilities recognised as own funds",IF(AND(I600="Totta Seguros - Comp. Seg. Vida, SA.",'Intragroup liabilities'!F594="P_22"),"r0350 - Structured notes",IF(AND(AA600&lt;&gt;"No",'Intragroup liabilities'!F594="P_23"),"r0531 - o/w (part of) subordinated liabilities recognised as own funds",IF(AND(AA600="No",'Intragroup liabilities'!F594="P_23"),"r0120 - Secured liabilities - collateralized part (BRRD art. 44/2/b)",IF('Intragroup liabilities'!F594="C_31","r0511 - o/w capital instruments/share capital",IF('Intragroup liabilities'!F594="C_32","r0511 - o/w capital instruments/share capital",IF('Intragroup liabilities'!F594="C_33","r0512 - o/w instruments ranking pari passu with ordinary shares",IF(OR(ISNUMBER(SEARCH("ATLANTES",I600)),ISNUMBER(SEARCH("AZOR",I600)),ISNUMBER(SEARCH("HIPOTOTTA",I600)))=TRUE,"r0120 - Secured liabilities - collateralized part (BRRD art. 44/2/b)",IF(OR('Intragroup liabilities'!F594="P_27.1",'Intragroup liabilities'!F594="P_27.2",'Intragroup liabilities'!F594="P_24"),"r0390 - Non-financial liabilities",IF('Intragroup liabilities'!F594="P_30.1","r0170 - Employee liabilities (BRRD art. 44/2/g/i)",IF('Intragroup liabilities'!F594="P_30.3","r0390 - Non-financial liabilities",IF('Intragroup liabilities'!F594="C_36","r0511 - o/w capital instruments/share capital",IF(AND('Intragroup liabilities'!F594="P_20",IFERROR(VLOOKUP('Intragroup liabilities'!I594,'Auxiliar 210'!$B$18:$B$20,1,FALSE),0)&lt;&gt;0),"r0210 - Liabilities towards other entities of the resolution group (BRRD art. 44/2/h)",IF(AND('Intragroup liabilities'!F594="P_21",IFERROR(VLOOKUP('Intragroup liabilities'!I594,'Auxiliar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0" s="10" t="s">
        <v>483</v>
      </c>
      <c r="G600" s="10" t="str">
        <f t="shared" si="65"/>
        <v>Rank 9 - Ranking in insolvency (master scale)</v>
      </c>
      <c r="H600" s="10" t="s">
        <v>1083</v>
      </c>
      <c r="I600" s="10" t="s">
        <v>81</v>
      </c>
      <c r="J600" s="10" t="s">
        <v>696</v>
      </c>
      <c r="K600" s="10" t="s">
        <v>155</v>
      </c>
      <c r="L600" s="10" t="str">
        <f t="shared" si="66"/>
        <v>Parent</v>
      </c>
      <c r="M600" s="10" t="str">
        <f>IF(OR('Intragroup liabilities'!W594="x",'Intragroup liabilities'!W594="E"),"true","false")</f>
        <v>false</v>
      </c>
      <c r="N600" s="10" t="s">
        <v>470</v>
      </c>
      <c r="O600" s="10" t="s">
        <v>471</v>
      </c>
      <c r="P600" s="11">
        <v>0.22</v>
      </c>
      <c r="Q600" s="11">
        <f>IF('Intragroup liabilities'!E594="",0,'Intragroup liabilities'!E594)</f>
        <v>0</v>
      </c>
      <c r="R600" s="10" t="str">
        <f>+IF('Intragroup liabilities'!C594="EURO","Euro",IF('Intragroup liabilities'!C594="LIBRA INGLESA"," US Dollar",""))</f>
        <v>Euro</v>
      </c>
      <c r="S600" s="10" t="str">
        <f>IF(OR('Intragroup liabilities'!F594="P_20",'Intragroup liabilities'!F594="P_21"),'Intragroup liabilities'!M594,CONCATENATE(RIGHT('Intragroup liabilities'!T594,4),"-",LEFT(RIGHT('Intragroup liabilities'!T594,7),2),"-",LEFT('Intragroup liabilities'!T594,2)))</f>
        <v>--</v>
      </c>
      <c r="T600" s="20" t="str">
        <f t="shared" si="67"/>
        <v>--</v>
      </c>
      <c r="U600" s="20" t="str">
        <f>IF(OR('Intragroup liabilities'!F594="P_20",'Intragroup liabilities'!F594="P_21"),'T 03.01'!T600,CONCATENATE(RIGHT('Intragroup liabilities'!U594,4),"-",LEFT(RIGHT('Intragroup liabilities'!U594,7),2),"-",LEFT('Intragroup liabilities'!U594,2)))</f>
        <v>--</v>
      </c>
      <c r="V600" s="10" t="str">
        <f t="shared" si="68"/>
        <v>Unsecured</v>
      </c>
      <c r="W600" s="10">
        <v>0</v>
      </c>
      <c r="X600" s="10" t="s">
        <v>83</v>
      </c>
      <c r="Y600" s="10" t="str">
        <f t="shared" si="69"/>
        <v>Structured</v>
      </c>
      <c r="Z600" s="10"/>
      <c r="AA600" s="10" t="str">
        <f>IF('Intragroup liabilities'!Q594="GF2","Grandfathered T2",IF('Intragroup liabilities'!Q594="CET1","CET1","No"))</f>
        <v>No</v>
      </c>
      <c r="AB600" s="10">
        <f>IF('Intragroup liabilities'!R594="",0,'Intragroup liabilities'!R594)</f>
        <v>0</v>
      </c>
      <c r="AC600"/>
    </row>
    <row r="601" spans="3:29" ht="23.65" thickBot="1" x14ac:dyDescent="0.5">
      <c r="C601" s="17">
        <f t="shared" si="64"/>
        <v>999</v>
      </c>
      <c r="D601" s="18">
        <f t="shared" si="70"/>
        <v>594</v>
      </c>
      <c r="E601" s="10" t="str">
        <f>IF(AND(I601="SANTANDER TOTTA, SGPS, SA",'Intragroup liabilities'!F595="P_22"),"r0531 - o/w (part of) subordinated liabilities recognised as own funds",IF(AND(I601="Totta Seguros - Comp. Seg. Vida, SA.",'Intragroup liabilities'!F595="P_22"),"r0350 - Structured notes",IF(AND(AA601&lt;&gt;"No",'Intragroup liabilities'!F595="P_23"),"r0531 - o/w (part of) subordinated liabilities recognised as own funds",IF(AND(AA601="No",'Intragroup liabilities'!F595="P_23"),"r0120 - Secured liabilities - collateralized part (BRRD art. 44/2/b)",IF('Intragroup liabilities'!F595="C_31","r0511 - o/w capital instruments/share capital",IF('Intragroup liabilities'!F595="C_32","r0511 - o/w capital instruments/share capital",IF('Intragroup liabilities'!F595="C_33","r0512 - o/w instruments ranking pari passu with ordinary shares",IF(OR(ISNUMBER(SEARCH("ATLANTES",I601)),ISNUMBER(SEARCH("AZOR",I601)),ISNUMBER(SEARCH("HIPOTOTTA",I601)))=TRUE,"r0120 - Secured liabilities - collateralized part (BRRD art. 44/2/b)",IF(OR('Intragroup liabilities'!F595="P_27.1",'Intragroup liabilities'!F595="P_27.2",'Intragroup liabilities'!F595="P_24"),"r0390 - Non-financial liabilities",IF('Intragroup liabilities'!F595="P_30.1","r0170 - Employee liabilities (BRRD art. 44/2/g/i)",IF('Intragroup liabilities'!F595="P_30.3","r0390 - Non-financial liabilities",IF('Intragroup liabilities'!F595="C_36","r0511 - o/w capital instruments/share capital",IF(AND('Intragroup liabilities'!F595="P_20",IFERROR(VLOOKUP('Intragroup liabilities'!I595,'Auxiliar 210'!$B$18:$B$20,1,FALSE),0)&lt;&gt;0),"r0210 - Liabilities towards other entities of the resolution group (BRRD art. 44/2/h)",IF(AND('Intragroup liabilities'!F595="P_21",IFERROR(VLOOKUP('Intragroup liabilities'!I595,'Auxiliar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1" s="10" t="s">
        <v>483</v>
      </c>
      <c r="G601" s="10" t="str">
        <f t="shared" si="65"/>
        <v>Rank 9 - Ranking in insolvency (master scale)</v>
      </c>
      <c r="H601" s="10" t="s">
        <v>813</v>
      </c>
      <c r="I601" s="10" t="s">
        <v>700</v>
      </c>
      <c r="J601" s="10" t="s">
        <v>699</v>
      </c>
      <c r="K601" s="10" t="s">
        <v>155</v>
      </c>
      <c r="L601" s="10" t="str">
        <f t="shared" si="66"/>
        <v>Sister</v>
      </c>
      <c r="M601" s="10" t="str">
        <f>IF(OR('Intragroup liabilities'!W595="x",'Intragroup liabilities'!W595="E"),"true","false")</f>
        <v>false</v>
      </c>
      <c r="N601" s="10" t="s">
        <v>470</v>
      </c>
      <c r="O601" s="10" t="s">
        <v>471</v>
      </c>
      <c r="P601" s="11">
        <v>0.4</v>
      </c>
      <c r="Q601" s="11">
        <f>IF('Intragroup liabilities'!E595="",0,'Intragroup liabilities'!E595)</f>
        <v>0</v>
      </c>
      <c r="R601" s="10" t="str">
        <f>+IF('Intragroup liabilities'!C595="EURO","Euro",IF('Intragroup liabilities'!C595="LIBRA INGLESA"," US Dollar",""))</f>
        <v>Euro</v>
      </c>
      <c r="S601" s="10" t="str">
        <f>IF(OR('Intragroup liabilities'!F595="P_20",'Intragroup liabilities'!F595="P_21"),'Intragroup liabilities'!M595,CONCATENATE(RIGHT('Intragroup liabilities'!T595,4),"-",LEFT(RIGHT('Intragroup liabilities'!T595,7),2),"-",LEFT('Intragroup liabilities'!T595,2)))</f>
        <v>--</v>
      </c>
      <c r="T601" s="20" t="str">
        <f t="shared" si="67"/>
        <v>--</v>
      </c>
      <c r="U601" s="20" t="str">
        <f>IF(OR('Intragroup liabilities'!F595="P_20",'Intragroup liabilities'!F595="P_21"),'T 03.01'!T601,CONCATENATE(RIGHT('Intragroup liabilities'!U595,4),"-",LEFT(RIGHT('Intragroup liabilities'!U595,7),2),"-",LEFT('Intragroup liabilities'!U595,2)))</f>
        <v>--</v>
      </c>
      <c r="V601" s="10" t="str">
        <f t="shared" si="68"/>
        <v>Unsecured</v>
      </c>
      <c r="W601" s="10">
        <v>0</v>
      </c>
      <c r="X601" s="10" t="s">
        <v>83</v>
      </c>
      <c r="Y601" s="10" t="str">
        <f t="shared" si="69"/>
        <v>Structured</v>
      </c>
      <c r="Z601" s="10"/>
      <c r="AA601" s="10" t="str">
        <f>IF('Intragroup liabilities'!Q595="GF2","Grandfathered T2",IF('Intragroup liabilities'!Q595="CET1","CET1","No"))</f>
        <v>No</v>
      </c>
      <c r="AB601" s="10">
        <f>IF('Intragroup liabilities'!R595="",0,'Intragroup liabilities'!R595)</f>
        <v>0</v>
      </c>
      <c r="AC601"/>
    </row>
    <row r="602" spans="3:29" ht="23.65" thickBot="1" x14ac:dyDescent="0.5">
      <c r="C602" s="17">
        <f t="shared" si="64"/>
        <v>999</v>
      </c>
      <c r="D602" s="18">
        <f t="shared" si="70"/>
        <v>595</v>
      </c>
      <c r="E602" s="10" t="str">
        <f>IF(AND(I602="SANTANDER TOTTA, SGPS, SA",'Intragroup liabilities'!F596="P_22"),"r0531 - o/w (part of) subordinated liabilities recognised as own funds",IF(AND(I602="Totta Seguros - Comp. Seg. Vida, SA.",'Intragroup liabilities'!F596="P_22"),"r0350 - Structured notes",IF(AND(AA602&lt;&gt;"No",'Intragroup liabilities'!F596="P_23"),"r0531 - o/w (part of) subordinated liabilities recognised as own funds",IF(AND(AA602="No",'Intragroup liabilities'!F596="P_23"),"r0120 - Secured liabilities - collateralized part (BRRD art. 44/2/b)",IF('Intragroup liabilities'!F596="C_31","r0511 - o/w capital instruments/share capital",IF('Intragroup liabilities'!F596="C_32","r0511 - o/w capital instruments/share capital",IF('Intragroup liabilities'!F596="C_33","r0512 - o/w instruments ranking pari passu with ordinary shares",IF(OR(ISNUMBER(SEARCH("ATLANTES",I602)),ISNUMBER(SEARCH("AZOR",I602)),ISNUMBER(SEARCH("HIPOTOTTA",I602)))=TRUE,"r0120 - Secured liabilities - collateralized part (BRRD art. 44/2/b)",IF(OR('Intragroup liabilities'!F596="P_27.1",'Intragroup liabilities'!F596="P_27.2",'Intragroup liabilities'!F596="P_24"),"r0390 - Non-financial liabilities",IF('Intragroup liabilities'!F596="P_30.1","r0170 - Employee liabilities (BRRD art. 44/2/g/i)",IF('Intragroup liabilities'!F596="P_30.3","r0390 - Non-financial liabilities",IF('Intragroup liabilities'!F596="C_36","r0511 - o/w capital instruments/share capital",IF(AND('Intragroup liabilities'!F596="P_20",IFERROR(VLOOKUP('Intragroup liabilities'!I596,'Auxiliar 210'!$B$18:$B$20,1,FALSE),0)&lt;&gt;0),"r0210 - Liabilities towards other entities of the resolution group (BRRD art. 44/2/h)",IF(AND('Intragroup liabilities'!F596="P_21",IFERROR(VLOOKUP('Intragroup liabilities'!I596,'Auxiliar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2" s="10" t="s">
        <v>483</v>
      </c>
      <c r="G602" s="10" t="str">
        <f t="shared" si="65"/>
        <v>Rank 9 - Ranking in insolvency (master scale)</v>
      </c>
      <c r="H602" s="10" t="s">
        <v>815</v>
      </c>
      <c r="I602" s="10" t="s">
        <v>81</v>
      </c>
      <c r="J602" s="10" t="s">
        <v>696</v>
      </c>
      <c r="K602" s="10" t="s">
        <v>155</v>
      </c>
      <c r="L602" s="10" t="str">
        <f t="shared" si="66"/>
        <v>Parent</v>
      </c>
      <c r="M602" s="10" t="str">
        <f>IF(OR('Intragroup liabilities'!W596="x",'Intragroup liabilities'!W596="E"),"true","false")</f>
        <v>false</v>
      </c>
      <c r="N602" s="10" t="s">
        <v>470</v>
      </c>
      <c r="O602" s="10" t="s">
        <v>471</v>
      </c>
      <c r="P602" s="11">
        <v>0.22</v>
      </c>
      <c r="Q602" s="11">
        <f>IF('Intragroup liabilities'!E596="",0,'Intragroup liabilities'!E596)</f>
        <v>0</v>
      </c>
      <c r="R602" s="10" t="str">
        <f>+IF('Intragroup liabilities'!C596="EURO","Euro",IF('Intragroup liabilities'!C596="LIBRA INGLESA"," US Dollar",""))</f>
        <v>Euro</v>
      </c>
      <c r="S602" s="10" t="str">
        <f>IF(OR('Intragroup liabilities'!F596="P_20",'Intragroup liabilities'!F596="P_21"),'Intragroup liabilities'!M596,CONCATENATE(RIGHT('Intragroup liabilities'!T596,4),"-",LEFT(RIGHT('Intragroup liabilities'!T596,7),2),"-",LEFT('Intragroup liabilities'!T596,2)))</f>
        <v>--</v>
      </c>
      <c r="T602" s="20" t="str">
        <f t="shared" si="67"/>
        <v>--</v>
      </c>
      <c r="U602" s="20" t="str">
        <f>IF(OR('Intragroup liabilities'!F596="P_20",'Intragroup liabilities'!F596="P_21"),'T 03.01'!T602,CONCATENATE(RIGHT('Intragroup liabilities'!U596,4),"-",LEFT(RIGHT('Intragroup liabilities'!U596,7),2),"-",LEFT('Intragroup liabilities'!U596,2)))</f>
        <v>--</v>
      </c>
      <c r="V602" s="10" t="str">
        <f t="shared" si="68"/>
        <v>Unsecured</v>
      </c>
      <c r="W602" s="10">
        <v>0</v>
      </c>
      <c r="X602" s="10" t="s">
        <v>83</v>
      </c>
      <c r="Y602" s="10" t="str">
        <f t="shared" si="69"/>
        <v>Structured</v>
      </c>
      <c r="Z602" s="10"/>
      <c r="AA602" s="10" t="str">
        <f>IF('Intragroup liabilities'!Q596="GF2","Grandfathered T2",IF('Intragroup liabilities'!Q596="CET1","CET1","No"))</f>
        <v>No</v>
      </c>
      <c r="AB602" s="10">
        <f>IF('Intragroup liabilities'!R596="",0,'Intragroup liabilities'!R596)</f>
        <v>0</v>
      </c>
      <c r="AC602"/>
    </row>
    <row r="603" spans="3:29" ht="23.65" thickBot="1" x14ac:dyDescent="0.5">
      <c r="C603" s="17">
        <f t="shared" si="64"/>
        <v>999</v>
      </c>
      <c r="D603" s="18">
        <f t="shared" si="70"/>
        <v>596</v>
      </c>
      <c r="E603" s="10" t="str">
        <f>IF(AND(I603="SANTANDER TOTTA, SGPS, SA",'Intragroup liabilities'!F597="P_22"),"r0531 - o/w (part of) subordinated liabilities recognised as own funds",IF(AND(I603="Totta Seguros - Comp. Seg. Vida, SA.",'Intragroup liabilities'!F597="P_22"),"r0350 - Structured notes",IF(AND(AA603&lt;&gt;"No",'Intragroup liabilities'!F597="P_23"),"r0531 - o/w (part of) subordinated liabilities recognised as own funds",IF(AND(AA603="No",'Intragroup liabilities'!F597="P_23"),"r0120 - Secured liabilities - collateralized part (BRRD art. 44/2/b)",IF('Intragroup liabilities'!F597="C_31","r0511 - o/w capital instruments/share capital",IF('Intragroup liabilities'!F597="C_32","r0511 - o/w capital instruments/share capital",IF('Intragroup liabilities'!F597="C_33","r0512 - o/w instruments ranking pari passu with ordinary shares",IF(OR(ISNUMBER(SEARCH("ATLANTES",I603)),ISNUMBER(SEARCH("AZOR",I603)),ISNUMBER(SEARCH("HIPOTOTTA",I603)))=TRUE,"r0120 - Secured liabilities - collateralized part (BRRD art. 44/2/b)",IF(OR('Intragroup liabilities'!F597="P_27.1",'Intragroup liabilities'!F597="P_27.2",'Intragroup liabilities'!F597="P_24"),"r0390 - Non-financial liabilities",IF('Intragroup liabilities'!F597="P_30.1","r0170 - Employee liabilities (BRRD art. 44/2/g/i)",IF('Intragroup liabilities'!F597="P_30.3","r0390 - Non-financial liabilities",IF('Intragroup liabilities'!F597="C_36","r0511 - o/w capital instruments/share capital",IF(AND('Intragroup liabilities'!F597="P_20",IFERROR(VLOOKUP('Intragroup liabilities'!I597,'Auxiliar 210'!$B$18:$B$20,1,FALSE),0)&lt;&gt;0),"r0210 - Liabilities towards other entities of the resolution group (BRRD art. 44/2/h)",IF(AND('Intragroup liabilities'!F597="P_21",IFERROR(VLOOKUP('Intragroup liabilities'!I597,'Auxiliar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3" s="10" t="s">
        <v>483</v>
      </c>
      <c r="G603" s="10" t="str">
        <f t="shared" si="65"/>
        <v>Rank 9 - Ranking in insolvency (master scale)</v>
      </c>
      <c r="H603" s="10" t="s">
        <v>817</v>
      </c>
      <c r="I603" s="10" t="s">
        <v>700</v>
      </c>
      <c r="J603" s="10" t="s">
        <v>699</v>
      </c>
      <c r="K603" s="10" t="s">
        <v>155</v>
      </c>
      <c r="L603" s="10" t="str">
        <f t="shared" si="66"/>
        <v>Sister</v>
      </c>
      <c r="M603" s="10" t="str">
        <f>IF(OR('Intragroup liabilities'!W597="x",'Intragroup liabilities'!W597="E"),"true","false")</f>
        <v>false</v>
      </c>
      <c r="N603" s="10" t="s">
        <v>470</v>
      </c>
      <c r="O603" s="10" t="s">
        <v>471</v>
      </c>
      <c r="P603" s="11">
        <v>0.01</v>
      </c>
      <c r="Q603" s="11">
        <f>IF('Intragroup liabilities'!E597="",0,'Intragroup liabilities'!E597)</f>
        <v>0</v>
      </c>
      <c r="R603" s="10" t="str">
        <f>+IF('Intragroup liabilities'!C597="EURO","Euro",IF('Intragroup liabilities'!C597="LIBRA INGLESA"," US Dollar",""))</f>
        <v>Euro</v>
      </c>
      <c r="S603" s="10" t="str">
        <f>IF(OR('Intragroup liabilities'!F597="P_20",'Intragroup liabilities'!F597="P_21"),'Intragroup liabilities'!M597,CONCATENATE(RIGHT('Intragroup liabilities'!T597,4),"-",LEFT(RIGHT('Intragroup liabilities'!T597,7),2),"-",LEFT('Intragroup liabilities'!T597,2)))</f>
        <v>--</v>
      </c>
      <c r="T603" s="20" t="str">
        <f t="shared" si="67"/>
        <v>--</v>
      </c>
      <c r="U603" s="20" t="str">
        <f>IF(OR('Intragroup liabilities'!F597="P_20",'Intragroup liabilities'!F597="P_21"),'T 03.01'!T603,CONCATENATE(RIGHT('Intragroup liabilities'!U597,4),"-",LEFT(RIGHT('Intragroup liabilities'!U597,7),2),"-",LEFT('Intragroup liabilities'!U597,2)))</f>
        <v>--</v>
      </c>
      <c r="V603" s="10" t="str">
        <f t="shared" si="68"/>
        <v>Unsecured</v>
      </c>
      <c r="W603" s="10">
        <v>0</v>
      </c>
      <c r="X603" s="10" t="s">
        <v>83</v>
      </c>
      <c r="Y603" s="10" t="str">
        <f t="shared" si="69"/>
        <v>Structured</v>
      </c>
      <c r="Z603" s="10"/>
      <c r="AA603" s="10" t="str">
        <f>IF('Intragroup liabilities'!Q597="GF2","Grandfathered T2",IF('Intragroup liabilities'!Q597="CET1","CET1","No"))</f>
        <v>No</v>
      </c>
      <c r="AB603" s="10">
        <f>IF('Intragroup liabilities'!R597="",0,'Intragroup liabilities'!R597)</f>
        <v>0</v>
      </c>
      <c r="AC603"/>
    </row>
    <row r="604" spans="3:29" ht="23.65" thickBot="1" x14ac:dyDescent="0.5">
      <c r="C604" s="17">
        <f t="shared" si="64"/>
        <v>999</v>
      </c>
      <c r="D604" s="18">
        <f t="shared" si="70"/>
        <v>597</v>
      </c>
      <c r="E604" s="10" t="str">
        <f>IF(AND(I604="SANTANDER TOTTA, SGPS, SA",'Intragroup liabilities'!F598="P_22"),"r0531 - o/w (part of) subordinated liabilities recognised as own funds",IF(AND(I604="Totta Seguros - Comp. Seg. Vida, SA.",'Intragroup liabilities'!F598="P_22"),"r0350 - Structured notes",IF(AND(AA604&lt;&gt;"No",'Intragroup liabilities'!F598="P_23"),"r0531 - o/w (part of) subordinated liabilities recognised as own funds",IF(AND(AA604="No",'Intragroup liabilities'!F598="P_23"),"r0120 - Secured liabilities - collateralized part (BRRD art. 44/2/b)",IF('Intragroup liabilities'!F598="C_31","r0511 - o/w capital instruments/share capital",IF('Intragroup liabilities'!F598="C_32","r0511 - o/w capital instruments/share capital",IF('Intragroup liabilities'!F598="C_33","r0512 - o/w instruments ranking pari passu with ordinary shares",IF(OR(ISNUMBER(SEARCH("ATLANTES",I604)),ISNUMBER(SEARCH("AZOR",I604)),ISNUMBER(SEARCH("HIPOTOTTA",I604)))=TRUE,"r0120 - Secured liabilities - collateralized part (BRRD art. 44/2/b)",IF(OR('Intragroup liabilities'!F598="P_27.1",'Intragroup liabilities'!F598="P_27.2",'Intragroup liabilities'!F598="P_24"),"r0390 - Non-financial liabilities",IF('Intragroup liabilities'!F598="P_30.1","r0170 - Employee liabilities (BRRD art. 44/2/g/i)",IF('Intragroup liabilities'!F598="P_30.3","r0390 - Non-financial liabilities",IF('Intragroup liabilities'!F598="C_36","r0511 - o/w capital instruments/share capital",IF(AND('Intragroup liabilities'!F598="P_20",IFERROR(VLOOKUP('Intragroup liabilities'!I598,'Auxiliar 210'!$B$18:$B$20,1,FALSE),0)&lt;&gt;0),"r0210 - Liabilities towards other entities of the resolution group (BRRD art. 44/2/h)",IF(AND('Intragroup liabilities'!F598="P_21",IFERROR(VLOOKUP('Intragroup liabilities'!I598,'Auxiliar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4" s="10" t="s">
        <v>483</v>
      </c>
      <c r="G604" s="10" t="str">
        <f t="shared" si="65"/>
        <v>Rank 9 - Ranking in insolvency (master scale)</v>
      </c>
      <c r="H604" s="10" t="s">
        <v>906</v>
      </c>
      <c r="I604" s="10" t="s">
        <v>81</v>
      </c>
      <c r="J604" s="10" t="s">
        <v>696</v>
      </c>
      <c r="K604" s="10" t="s">
        <v>155</v>
      </c>
      <c r="L604" s="10" t="str">
        <f t="shared" si="66"/>
        <v>Parent</v>
      </c>
      <c r="M604" s="10" t="str">
        <f>IF(OR('Intragroup liabilities'!W598="x",'Intragroup liabilities'!W598="E"),"true","false")</f>
        <v>false</v>
      </c>
      <c r="N604" s="10" t="s">
        <v>470</v>
      </c>
      <c r="O604" s="10" t="s">
        <v>471</v>
      </c>
      <c r="P604" s="11">
        <v>3.97</v>
      </c>
      <c r="Q604" s="11">
        <f>IF('Intragroup liabilities'!E598="",0,'Intragroup liabilities'!E598)</f>
        <v>0</v>
      </c>
      <c r="R604" s="10" t="str">
        <f>+IF('Intragroup liabilities'!C598="EURO","Euro",IF('Intragroup liabilities'!C598="LIBRA INGLESA"," US Dollar",""))</f>
        <v>Euro</v>
      </c>
      <c r="S604" s="10" t="str">
        <f>IF(OR('Intragroup liabilities'!F598="P_20",'Intragroup liabilities'!F598="P_21"),'Intragroup liabilities'!M598,CONCATENATE(RIGHT('Intragroup liabilities'!T598,4),"-",LEFT(RIGHT('Intragroup liabilities'!T598,7),2),"-",LEFT('Intragroup liabilities'!T598,2)))</f>
        <v>--</v>
      </c>
      <c r="T604" s="20" t="str">
        <f t="shared" si="67"/>
        <v>--</v>
      </c>
      <c r="U604" s="20" t="str">
        <f>IF(OR('Intragroup liabilities'!F598="P_20",'Intragroup liabilities'!F598="P_21"),'T 03.01'!T604,CONCATENATE(RIGHT('Intragroup liabilities'!U598,4),"-",LEFT(RIGHT('Intragroup liabilities'!U598,7),2),"-",LEFT('Intragroup liabilities'!U598,2)))</f>
        <v>--</v>
      </c>
      <c r="V604" s="10" t="str">
        <f t="shared" si="68"/>
        <v>Unsecured</v>
      </c>
      <c r="W604" s="10">
        <v>0</v>
      </c>
      <c r="X604" s="10" t="s">
        <v>83</v>
      </c>
      <c r="Y604" s="10" t="str">
        <f t="shared" si="69"/>
        <v>Structured</v>
      </c>
      <c r="Z604" s="10"/>
      <c r="AA604" s="10" t="str">
        <f>IF('Intragroup liabilities'!Q598="GF2","Grandfathered T2",IF('Intragroup liabilities'!Q598="CET1","CET1","No"))</f>
        <v>No</v>
      </c>
      <c r="AB604" s="10">
        <f>IF('Intragroup liabilities'!R598="",0,'Intragroup liabilities'!R598)</f>
        <v>0</v>
      </c>
      <c r="AC604"/>
    </row>
    <row r="605" spans="3:29" ht="23.65" thickBot="1" x14ac:dyDescent="0.5">
      <c r="C605" s="17">
        <f t="shared" si="64"/>
        <v>999</v>
      </c>
      <c r="D605" s="18">
        <f t="shared" si="70"/>
        <v>598</v>
      </c>
      <c r="E605" s="10" t="str">
        <f>IF(AND(I605="SANTANDER TOTTA, SGPS, SA",'Intragroup liabilities'!F599="P_22"),"r0531 - o/w (part of) subordinated liabilities recognised as own funds",IF(AND(I605="Totta Seguros - Comp. Seg. Vida, SA.",'Intragroup liabilities'!F599="P_22"),"r0350 - Structured notes",IF(AND(AA605&lt;&gt;"No",'Intragroup liabilities'!F599="P_23"),"r0531 - o/w (part of) subordinated liabilities recognised as own funds",IF(AND(AA605="No",'Intragroup liabilities'!F599="P_23"),"r0120 - Secured liabilities - collateralized part (BRRD art. 44/2/b)",IF('Intragroup liabilities'!F599="C_31","r0511 - o/w capital instruments/share capital",IF('Intragroup liabilities'!F599="C_32","r0511 - o/w capital instruments/share capital",IF('Intragroup liabilities'!F599="C_33","r0512 - o/w instruments ranking pari passu with ordinary shares",IF(OR(ISNUMBER(SEARCH("ATLANTES",I605)),ISNUMBER(SEARCH("AZOR",I605)),ISNUMBER(SEARCH("HIPOTOTTA",I605)))=TRUE,"r0120 - Secured liabilities - collateralized part (BRRD art. 44/2/b)",IF(OR('Intragroup liabilities'!F599="P_27.1",'Intragroup liabilities'!F599="P_27.2",'Intragroup liabilities'!F599="P_24"),"r0390 - Non-financial liabilities",IF('Intragroup liabilities'!F599="P_30.1","r0170 - Employee liabilities (BRRD art. 44/2/g/i)",IF('Intragroup liabilities'!F599="P_30.3","r0390 - Non-financial liabilities",IF('Intragroup liabilities'!F599="C_36","r0511 - o/w capital instruments/share capital",IF(AND('Intragroup liabilities'!F599="P_20",IFERROR(VLOOKUP('Intragroup liabilities'!I599,'Auxiliar 210'!$B$18:$B$20,1,FALSE),0)&lt;&gt;0),"r0210 - Liabilities towards other entities of the resolution group (BRRD art. 44/2/h)",IF(AND('Intragroup liabilities'!F599="P_21",IFERROR(VLOOKUP('Intragroup liabilities'!I599,'Auxiliar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5" s="10" t="s">
        <v>483</v>
      </c>
      <c r="G605" s="10" t="str">
        <f t="shared" si="65"/>
        <v>Rank 9 - Ranking in insolvency (master scale)</v>
      </c>
      <c r="H605" s="10" t="s">
        <v>924</v>
      </c>
      <c r="I605" s="10" t="s">
        <v>81</v>
      </c>
      <c r="J605" s="10" t="s">
        <v>696</v>
      </c>
      <c r="K605" s="10" t="s">
        <v>155</v>
      </c>
      <c r="L605" s="10" t="str">
        <f t="shared" si="66"/>
        <v>Parent</v>
      </c>
      <c r="M605" s="10" t="str">
        <f>IF(OR('Intragroup liabilities'!W599="x",'Intragroup liabilities'!W599="E"),"true","false")</f>
        <v>false</v>
      </c>
      <c r="N605" s="10" t="s">
        <v>470</v>
      </c>
      <c r="O605" s="10" t="s">
        <v>471</v>
      </c>
      <c r="P605" s="11">
        <v>0.26</v>
      </c>
      <c r="Q605" s="11">
        <f>IF('Intragroup liabilities'!E599="",0,'Intragroup liabilities'!E599)</f>
        <v>0</v>
      </c>
      <c r="R605" s="10" t="str">
        <f>+IF('Intragroup liabilities'!C599="EURO","Euro",IF('Intragroup liabilities'!C599="LIBRA INGLESA"," US Dollar",""))</f>
        <v>Euro</v>
      </c>
      <c r="S605" s="10" t="str">
        <f>IF(OR('Intragroup liabilities'!F599="P_20",'Intragroup liabilities'!F599="P_21"),'Intragroup liabilities'!M599,CONCATENATE(RIGHT('Intragroup liabilities'!T599,4),"-",LEFT(RIGHT('Intragroup liabilities'!T599,7),2),"-",LEFT('Intragroup liabilities'!T599,2)))</f>
        <v>--</v>
      </c>
      <c r="T605" s="20" t="str">
        <f t="shared" si="67"/>
        <v>--</v>
      </c>
      <c r="U605" s="20" t="str">
        <f>IF(OR('Intragroup liabilities'!F599="P_20",'Intragroup liabilities'!F599="P_21"),'T 03.01'!T605,CONCATENATE(RIGHT('Intragroup liabilities'!U599,4),"-",LEFT(RIGHT('Intragroup liabilities'!U599,7),2),"-",LEFT('Intragroup liabilities'!U599,2)))</f>
        <v>--</v>
      </c>
      <c r="V605" s="10" t="str">
        <f t="shared" si="68"/>
        <v>Unsecured</v>
      </c>
      <c r="W605" s="10">
        <v>0</v>
      </c>
      <c r="X605" s="10" t="s">
        <v>83</v>
      </c>
      <c r="Y605" s="10" t="str">
        <f t="shared" si="69"/>
        <v>Structured</v>
      </c>
      <c r="Z605" s="10"/>
      <c r="AA605" s="10" t="str">
        <f>IF('Intragroup liabilities'!Q599="GF2","Grandfathered T2",IF('Intragroup liabilities'!Q599="CET1","CET1","No"))</f>
        <v>No</v>
      </c>
      <c r="AB605" s="10">
        <f>IF('Intragroup liabilities'!R599="",0,'Intragroup liabilities'!R599)</f>
        <v>0</v>
      </c>
      <c r="AC605"/>
    </row>
    <row r="606" spans="3:29" ht="23.65" thickBot="1" x14ac:dyDescent="0.5">
      <c r="C606" s="17">
        <f t="shared" si="64"/>
        <v>999</v>
      </c>
      <c r="D606" s="18">
        <f t="shared" si="70"/>
        <v>599</v>
      </c>
      <c r="E606" s="10" t="str">
        <f>IF(AND(I606="SANTANDER TOTTA, SGPS, SA",'Intragroup liabilities'!F600="P_22"),"r0531 - o/w (part of) subordinated liabilities recognised as own funds",IF(AND(I606="Totta Seguros - Comp. Seg. Vida, SA.",'Intragroup liabilities'!F600="P_22"),"r0350 - Structured notes",IF(AND(AA606&lt;&gt;"No",'Intragroup liabilities'!F600="P_23"),"r0531 - o/w (part of) subordinated liabilities recognised as own funds",IF(AND(AA606="No",'Intragroup liabilities'!F600="P_23"),"r0120 - Secured liabilities - collateralized part (BRRD art. 44/2/b)",IF('Intragroup liabilities'!F600="C_31","r0511 - o/w capital instruments/share capital",IF('Intragroup liabilities'!F600="C_32","r0511 - o/w capital instruments/share capital",IF('Intragroup liabilities'!F600="C_33","r0512 - o/w instruments ranking pari passu with ordinary shares",IF(OR(ISNUMBER(SEARCH("ATLANTES",I606)),ISNUMBER(SEARCH("AZOR",I606)),ISNUMBER(SEARCH("HIPOTOTTA",I606)))=TRUE,"r0120 - Secured liabilities - collateralized part (BRRD art. 44/2/b)",IF(OR('Intragroup liabilities'!F600="P_27.1",'Intragroup liabilities'!F600="P_27.2",'Intragroup liabilities'!F600="P_24"),"r0390 - Non-financial liabilities",IF('Intragroup liabilities'!F600="P_30.1","r0170 - Employee liabilities (BRRD art. 44/2/g/i)",IF('Intragroup liabilities'!F600="P_30.3","r0390 - Non-financial liabilities",IF('Intragroup liabilities'!F600="C_36","r0511 - o/w capital instruments/share capital",IF(AND('Intragroup liabilities'!F600="P_20",IFERROR(VLOOKUP('Intragroup liabilities'!I600,'Auxiliar 210'!$B$18:$B$20,1,FALSE),0)&lt;&gt;0),"r0210 - Liabilities towards other entities of the resolution group (BRRD art. 44/2/h)",IF(AND('Intragroup liabilities'!F600="P_21",IFERROR(VLOOKUP('Intragroup liabilities'!I600,'Auxiliar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6" s="10" t="s">
        <v>483</v>
      </c>
      <c r="G606" s="10" t="str">
        <f t="shared" si="65"/>
        <v>Rank 9 - Ranking in insolvency (master scale)</v>
      </c>
      <c r="H606" s="10" t="s">
        <v>896</v>
      </c>
      <c r="I606" s="10" t="s">
        <v>700</v>
      </c>
      <c r="J606" s="10" t="s">
        <v>699</v>
      </c>
      <c r="K606" s="10" t="s">
        <v>155</v>
      </c>
      <c r="L606" s="10" t="str">
        <f t="shared" si="66"/>
        <v>Sister</v>
      </c>
      <c r="M606" s="10" t="str">
        <f>IF(OR('Intragroup liabilities'!W600="x",'Intragroup liabilities'!W600="E"),"true","false")</f>
        <v>false</v>
      </c>
      <c r="N606" s="10" t="s">
        <v>470</v>
      </c>
      <c r="O606" s="10" t="s">
        <v>471</v>
      </c>
      <c r="P606" s="11">
        <v>6.3</v>
      </c>
      <c r="Q606" s="11">
        <f>IF('Intragroup liabilities'!E600="",0,'Intragroup liabilities'!E600)</f>
        <v>0</v>
      </c>
      <c r="R606" s="10" t="str">
        <f>+IF('Intragroup liabilities'!C600="EURO","Euro",IF('Intragroup liabilities'!C600="LIBRA INGLESA"," US Dollar",""))</f>
        <v>Euro</v>
      </c>
      <c r="S606" s="10" t="str">
        <f>IF(OR('Intragroup liabilities'!F600="P_20",'Intragroup liabilities'!F600="P_21"),'Intragroup liabilities'!M600,CONCATENATE(RIGHT('Intragroup liabilities'!T600,4),"-",LEFT(RIGHT('Intragroup liabilities'!T600,7),2),"-",LEFT('Intragroup liabilities'!T600,2)))</f>
        <v>--</v>
      </c>
      <c r="T606" s="20" t="str">
        <f t="shared" si="67"/>
        <v>--</v>
      </c>
      <c r="U606" s="20" t="str">
        <f>IF(OR('Intragroup liabilities'!F600="P_20",'Intragroup liabilities'!F600="P_21"),'T 03.01'!T606,CONCATENATE(RIGHT('Intragroup liabilities'!U600,4),"-",LEFT(RIGHT('Intragroup liabilities'!U600,7),2),"-",LEFT('Intragroup liabilities'!U600,2)))</f>
        <v>--</v>
      </c>
      <c r="V606" s="10" t="str">
        <f t="shared" si="68"/>
        <v>Unsecured</v>
      </c>
      <c r="W606" s="10">
        <v>0</v>
      </c>
      <c r="X606" s="10" t="s">
        <v>83</v>
      </c>
      <c r="Y606" s="10" t="str">
        <f t="shared" si="69"/>
        <v>Structured</v>
      </c>
      <c r="Z606" s="10"/>
      <c r="AA606" s="10" t="str">
        <f>IF('Intragroup liabilities'!Q600="GF2","Grandfathered T2",IF('Intragroup liabilities'!Q600="CET1","CET1","No"))</f>
        <v>No</v>
      </c>
      <c r="AB606" s="10">
        <f>IF('Intragroup liabilities'!R600="",0,'Intragroup liabilities'!R600)</f>
        <v>0</v>
      </c>
      <c r="AC606"/>
    </row>
    <row r="607" spans="3:29" ht="23.65" thickBot="1" x14ac:dyDescent="0.5">
      <c r="C607" s="17">
        <f t="shared" si="64"/>
        <v>999</v>
      </c>
      <c r="D607" s="18">
        <f t="shared" si="70"/>
        <v>600</v>
      </c>
      <c r="E607" s="10" t="str">
        <f>IF(AND(I607="SANTANDER TOTTA, SGPS, SA",'Intragroup liabilities'!F601="P_22"),"r0531 - o/w (part of) subordinated liabilities recognised as own funds",IF(AND(I607="Totta Seguros - Comp. Seg. Vida, SA.",'Intragroup liabilities'!F601="P_22"),"r0350 - Structured notes",IF(AND(AA607&lt;&gt;"No",'Intragroup liabilities'!F601="P_23"),"r0531 - o/w (part of) subordinated liabilities recognised as own funds",IF(AND(AA607="No",'Intragroup liabilities'!F601="P_23"),"r0120 - Secured liabilities - collateralized part (BRRD art. 44/2/b)",IF('Intragroup liabilities'!F601="C_31","r0511 - o/w capital instruments/share capital",IF('Intragroup liabilities'!F601="C_32","r0511 - o/w capital instruments/share capital",IF('Intragroup liabilities'!F601="C_33","r0512 - o/w instruments ranking pari passu with ordinary shares",IF(OR(ISNUMBER(SEARCH("ATLANTES",I607)),ISNUMBER(SEARCH("AZOR",I607)),ISNUMBER(SEARCH("HIPOTOTTA",I607)))=TRUE,"r0120 - Secured liabilities - collateralized part (BRRD art. 44/2/b)",IF(OR('Intragroup liabilities'!F601="P_27.1",'Intragroup liabilities'!F601="P_27.2",'Intragroup liabilities'!F601="P_24"),"r0390 - Non-financial liabilities",IF('Intragroup liabilities'!F601="P_30.1","r0170 - Employee liabilities (BRRD art. 44/2/g/i)",IF('Intragroup liabilities'!F601="P_30.3","r0390 - Non-financial liabilities",IF('Intragroup liabilities'!F601="C_36","r0511 - o/w capital instruments/share capital",IF(AND('Intragroup liabilities'!F601="P_20",IFERROR(VLOOKUP('Intragroup liabilities'!I601,'Auxiliar 210'!$B$18:$B$20,1,FALSE),0)&lt;&gt;0),"r0210 - Liabilities towards other entities of the resolution group (BRRD art. 44/2/h)",IF(AND('Intragroup liabilities'!F601="P_21",IFERROR(VLOOKUP('Intragroup liabilities'!I601,'Auxiliar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7" s="10" t="s">
        <v>483</v>
      </c>
      <c r="G607" s="10" t="str">
        <f t="shared" si="65"/>
        <v>Rank 9 - Ranking in insolvency (master scale)</v>
      </c>
      <c r="H607" s="10" t="s">
        <v>907</v>
      </c>
      <c r="I607" s="10" t="s">
        <v>81</v>
      </c>
      <c r="J607" s="10" t="s">
        <v>696</v>
      </c>
      <c r="K607" s="10" t="s">
        <v>155</v>
      </c>
      <c r="L607" s="10" t="str">
        <f t="shared" si="66"/>
        <v>Parent</v>
      </c>
      <c r="M607" s="10" t="str">
        <f>IF(OR('Intragroup liabilities'!W601="x",'Intragroup liabilities'!W601="E"),"true","false")</f>
        <v>false</v>
      </c>
      <c r="N607" s="10" t="s">
        <v>470</v>
      </c>
      <c r="O607" s="10" t="s">
        <v>471</v>
      </c>
      <c r="P607" s="11">
        <v>0.11</v>
      </c>
      <c r="Q607" s="11">
        <f>IF('Intragroup liabilities'!E601="",0,'Intragroup liabilities'!E601)</f>
        <v>0</v>
      </c>
      <c r="R607" s="10" t="str">
        <f>+IF('Intragroup liabilities'!C601="EURO","Euro",IF('Intragroup liabilities'!C601="LIBRA INGLESA"," US Dollar",""))</f>
        <v>Euro</v>
      </c>
      <c r="S607" s="10" t="str">
        <f>IF(OR('Intragroup liabilities'!F601="P_20",'Intragroup liabilities'!F601="P_21"),'Intragroup liabilities'!M601,CONCATENATE(RIGHT('Intragroup liabilities'!T601,4),"-",LEFT(RIGHT('Intragroup liabilities'!T601,7),2),"-",LEFT('Intragroup liabilities'!T601,2)))</f>
        <v>--</v>
      </c>
      <c r="T607" s="20" t="str">
        <f t="shared" si="67"/>
        <v>--</v>
      </c>
      <c r="U607" s="20" t="str">
        <f>IF(OR('Intragroup liabilities'!F601="P_20",'Intragroup liabilities'!F601="P_21"),'T 03.01'!T607,CONCATENATE(RIGHT('Intragroup liabilities'!U601,4),"-",LEFT(RIGHT('Intragroup liabilities'!U601,7),2),"-",LEFT('Intragroup liabilities'!U601,2)))</f>
        <v>--</v>
      </c>
      <c r="V607" s="10" t="str">
        <f t="shared" si="68"/>
        <v>Unsecured</v>
      </c>
      <c r="W607" s="10">
        <v>0</v>
      </c>
      <c r="X607" s="10" t="s">
        <v>83</v>
      </c>
      <c r="Y607" s="10" t="str">
        <f t="shared" si="69"/>
        <v>Structured</v>
      </c>
      <c r="Z607" s="10"/>
      <c r="AA607" s="10" t="str">
        <f>IF('Intragroup liabilities'!Q601="GF2","Grandfathered T2",IF('Intragroup liabilities'!Q601="CET1","CET1","No"))</f>
        <v>No</v>
      </c>
      <c r="AB607" s="10">
        <f>IF('Intragroup liabilities'!R601="",0,'Intragroup liabilities'!R601)</f>
        <v>0</v>
      </c>
      <c r="AC607"/>
    </row>
    <row r="608" spans="3:29" ht="23.65" thickBot="1" x14ac:dyDescent="0.5">
      <c r="C608" s="17">
        <f t="shared" si="64"/>
        <v>999</v>
      </c>
      <c r="D608" s="18">
        <f t="shared" si="70"/>
        <v>601</v>
      </c>
      <c r="E608" s="10" t="str">
        <f>IF(AND(I608="SANTANDER TOTTA, SGPS, SA",'Intragroup liabilities'!F602="P_22"),"r0531 - o/w (part of) subordinated liabilities recognised as own funds",IF(AND(I608="Totta Seguros - Comp. Seg. Vida, SA.",'Intragroup liabilities'!F602="P_22"),"r0350 - Structured notes",IF(AND(AA608&lt;&gt;"No",'Intragroup liabilities'!F602="P_23"),"r0531 - o/w (part of) subordinated liabilities recognised as own funds",IF(AND(AA608="No",'Intragroup liabilities'!F602="P_23"),"r0120 - Secured liabilities - collateralized part (BRRD art. 44/2/b)",IF('Intragroup liabilities'!F602="C_31","r0511 - o/w capital instruments/share capital",IF('Intragroup liabilities'!F602="C_32","r0511 - o/w capital instruments/share capital",IF('Intragroup liabilities'!F602="C_33","r0512 - o/w instruments ranking pari passu with ordinary shares",IF(OR(ISNUMBER(SEARCH("ATLANTES",I608)),ISNUMBER(SEARCH("AZOR",I608)),ISNUMBER(SEARCH("HIPOTOTTA",I608)))=TRUE,"r0120 - Secured liabilities - collateralized part (BRRD art. 44/2/b)",IF(OR('Intragroup liabilities'!F602="P_27.1",'Intragroup liabilities'!F602="P_27.2",'Intragroup liabilities'!F602="P_24"),"r0390 - Non-financial liabilities",IF('Intragroup liabilities'!F602="P_30.1","r0170 - Employee liabilities (BRRD art. 44/2/g/i)",IF('Intragroup liabilities'!F602="P_30.3","r0390 - Non-financial liabilities",IF('Intragroup liabilities'!F602="C_36","r0511 - o/w capital instruments/share capital",IF(AND('Intragroup liabilities'!F602="P_20",IFERROR(VLOOKUP('Intragroup liabilities'!I602,'Auxiliar 210'!$B$18:$B$20,1,FALSE),0)&lt;&gt;0),"r0210 - Liabilities towards other entities of the resolution group (BRRD art. 44/2/h)",IF(AND('Intragroup liabilities'!F602="P_21",IFERROR(VLOOKUP('Intragroup liabilities'!I602,'Auxiliar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8" s="10" t="s">
        <v>483</v>
      </c>
      <c r="G608" s="10" t="str">
        <f t="shared" si="65"/>
        <v>Rank 9 - Ranking in insolvency (master scale)</v>
      </c>
      <c r="H608" s="10" t="s">
        <v>909</v>
      </c>
      <c r="I608" s="10" t="s">
        <v>81</v>
      </c>
      <c r="J608" s="10" t="s">
        <v>696</v>
      </c>
      <c r="K608" s="10" t="s">
        <v>155</v>
      </c>
      <c r="L608" s="10" t="str">
        <f t="shared" si="66"/>
        <v>Parent</v>
      </c>
      <c r="M608" s="10" t="str">
        <f>IF(OR('Intragroup liabilities'!W602="x",'Intragroup liabilities'!W602="E"),"true","false")</f>
        <v>false</v>
      </c>
      <c r="N608" s="10" t="s">
        <v>470</v>
      </c>
      <c r="O608" s="10" t="s">
        <v>471</v>
      </c>
      <c r="P608" s="11">
        <v>0.28999999999999998</v>
      </c>
      <c r="Q608" s="11">
        <f>IF('Intragroup liabilities'!E602="",0,'Intragroup liabilities'!E602)</f>
        <v>0</v>
      </c>
      <c r="R608" s="10" t="str">
        <f>+IF('Intragroup liabilities'!C602="EURO","Euro",IF('Intragroup liabilities'!C602="LIBRA INGLESA"," US Dollar",""))</f>
        <v>Euro</v>
      </c>
      <c r="S608" s="10" t="str">
        <f>IF(OR('Intragroup liabilities'!F602="P_20",'Intragroup liabilities'!F602="P_21"),'Intragroup liabilities'!M602,CONCATENATE(RIGHT('Intragroup liabilities'!T602,4),"-",LEFT(RIGHT('Intragroup liabilities'!T602,7),2),"-",LEFT('Intragroup liabilities'!T602,2)))</f>
        <v>--</v>
      </c>
      <c r="T608" s="20" t="str">
        <f t="shared" si="67"/>
        <v>--</v>
      </c>
      <c r="U608" s="20" t="str">
        <f>IF(OR('Intragroup liabilities'!F602="P_20",'Intragroup liabilities'!F602="P_21"),'T 03.01'!T608,CONCATENATE(RIGHT('Intragroup liabilities'!U602,4),"-",LEFT(RIGHT('Intragroup liabilities'!U602,7),2),"-",LEFT('Intragroup liabilities'!U602,2)))</f>
        <v>--</v>
      </c>
      <c r="V608" s="10" t="str">
        <f t="shared" si="68"/>
        <v>Unsecured</v>
      </c>
      <c r="W608" s="10">
        <v>0</v>
      </c>
      <c r="X608" s="10" t="s">
        <v>83</v>
      </c>
      <c r="Y608" s="10" t="str">
        <f t="shared" si="69"/>
        <v>Structured</v>
      </c>
      <c r="Z608" s="10"/>
      <c r="AA608" s="10" t="str">
        <f>IF('Intragroup liabilities'!Q602="GF2","Grandfathered T2",IF('Intragroup liabilities'!Q602="CET1","CET1","No"))</f>
        <v>No</v>
      </c>
      <c r="AB608" s="10">
        <f>IF('Intragroup liabilities'!R602="",0,'Intragroup liabilities'!R602)</f>
        <v>0</v>
      </c>
      <c r="AC608"/>
    </row>
    <row r="609" spans="3:29" ht="23.65" thickBot="1" x14ac:dyDescent="0.5">
      <c r="C609" s="17">
        <f t="shared" si="64"/>
        <v>999</v>
      </c>
      <c r="D609" s="18">
        <f t="shared" si="70"/>
        <v>602</v>
      </c>
      <c r="E609" s="10" t="str">
        <f>IF(AND(I609="SANTANDER TOTTA, SGPS, SA",'Intragroup liabilities'!F603="P_22"),"r0531 - o/w (part of) subordinated liabilities recognised as own funds",IF(AND(I609="Totta Seguros - Comp. Seg. Vida, SA.",'Intragroup liabilities'!F603="P_22"),"r0350 - Structured notes",IF(AND(AA609&lt;&gt;"No",'Intragroup liabilities'!F603="P_23"),"r0531 - o/w (part of) subordinated liabilities recognised as own funds",IF(AND(AA609="No",'Intragroup liabilities'!F603="P_23"),"r0120 - Secured liabilities - collateralized part (BRRD art. 44/2/b)",IF('Intragroup liabilities'!F603="C_31","r0511 - o/w capital instruments/share capital",IF('Intragroup liabilities'!F603="C_32","r0511 - o/w capital instruments/share capital",IF('Intragroup liabilities'!F603="C_33","r0512 - o/w instruments ranking pari passu with ordinary shares",IF(OR(ISNUMBER(SEARCH("ATLANTES",I609)),ISNUMBER(SEARCH("AZOR",I609)),ISNUMBER(SEARCH("HIPOTOTTA",I609)))=TRUE,"r0120 - Secured liabilities - collateralized part (BRRD art. 44/2/b)",IF(OR('Intragroup liabilities'!F603="P_27.1",'Intragroup liabilities'!F603="P_27.2",'Intragroup liabilities'!F603="P_24"),"r0390 - Non-financial liabilities",IF('Intragroup liabilities'!F603="P_30.1","r0170 - Employee liabilities (BRRD art. 44/2/g/i)",IF('Intragroup liabilities'!F603="P_30.3","r0390 - Non-financial liabilities",IF('Intragroup liabilities'!F603="C_36","r0511 - o/w capital instruments/share capital",IF(AND('Intragroup liabilities'!F603="P_20",IFERROR(VLOOKUP('Intragroup liabilities'!I603,'Auxiliar 210'!$B$18:$B$20,1,FALSE),0)&lt;&gt;0),"r0210 - Liabilities towards other entities of the resolution group (BRRD art. 44/2/h)",IF(AND('Intragroup liabilities'!F603="P_21",IFERROR(VLOOKUP('Intragroup liabilities'!I603,'Auxiliar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09" s="10" t="s">
        <v>483</v>
      </c>
      <c r="G609" s="10" t="str">
        <f t="shared" si="65"/>
        <v>Rank 9 - Ranking in insolvency (master scale)</v>
      </c>
      <c r="H609" s="10" t="s">
        <v>910</v>
      </c>
      <c r="I609" s="10" t="s">
        <v>81</v>
      </c>
      <c r="J609" s="10" t="s">
        <v>696</v>
      </c>
      <c r="K609" s="10" t="s">
        <v>155</v>
      </c>
      <c r="L609" s="10" t="str">
        <f t="shared" si="66"/>
        <v>Parent</v>
      </c>
      <c r="M609" s="10" t="str">
        <f>IF(OR('Intragroup liabilities'!W603="x",'Intragroup liabilities'!W603="E"),"true","false")</f>
        <v>false</v>
      </c>
      <c r="N609" s="10" t="s">
        <v>470</v>
      </c>
      <c r="O609" s="10" t="s">
        <v>471</v>
      </c>
      <c r="P609" s="11">
        <v>1.29</v>
      </c>
      <c r="Q609" s="11">
        <f>IF('Intragroup liabilities'!E603="",0,'Intragroup liabilities'!E603)</f>
        <v>0</v>
      </c>
      <c r="R609" s="10" t="str">
        <f>+IF('Intragroup liabilities'!C603="EURO","Euro",IF('Intragroup liabilities'!C603="LIBRA INGLESA"," US Dollar",""))</f>
        <v>Euro</v>
      </c>
      <c r="S609" s="10" t="str">
        <f>IF(OR('Intragroup liabilities'!F603="P_20",'Intragroup liabilities'!F603="P_21"),'Intragroup liabilities'!M603,CONCATENATE(RIGHT('Intragroup liabilities'!T603,4),"-",LEFT(RIGHT('Intragroup liabilities'!T603,7),2),"-",LEFT('Intragroup liabilities'!T603,2)))</f>
        <v>--</v>
      </c>
      <c r="T609" s="20" t="str">
        <f t="shared" si="67"/>
        <v>--</v>
      </c>
      <c r="U609" s="20" t="str">
        <f>IF(OR('Intragroup liabilities'!F603="P_20",'Intragroup liabilities'!F603="P_21"),'T 03.01'!T609,CONCATENATE(RIGHT('Intragroup liabilities'!U603,4),"-",LEFT(RIGHT('Intragroup liabilities'!U603,7),2),"-",LEFT('Intragroup liabilities'!U603,2)))</f>
        <v>--</v>
      </c>
      <c r="V609" s="10" t="str">
        <f t="shared" si="68"/>
        <v>Unsecured</v>
      </c>
      <c r="W609" s="10">
        <v>0</v>
      </c>
      <c r="X609" s="10" t="s">
        <v>83</v>
      </c>
      <c r="Y609" s="10" t="str">
        <f t="shared" si="69"/>
        <v>Structured</v>
      </c>
      <c r="Z609" s="10"/>
      <c r="AA609" s="10" t="str">
        <f>IF('Intragroup liabilities'!Q603="GF2","Grandfathered T2",IF('Intragroup liabilities'!Q603="CET1","CET1","No"))</f>
        <v>No</v>
      </c>
      <c r="AB609" s="10">
        <f>IF('Intragroup liabilities'!R603="",0,'Intragroup liabilities'!R603)</f>
        <v>0</v>
      </c>
      <c r="AC609"/>
    </row>
    <row r="610" spans="3:29" ht="23.65" thickBot="1" x14ac:dyDescent="0.5">
      <c r="C610" s="17">
        <f t="shared" si="64"/>
        <v>999</v>
      </c>
      <c r="D610" s="18">
        <f t="shared" si="70"/>
        <v>603</v>
      </c>
      <c r="E610" s="10" t="str">
        <f>IF(AND(I610="SANTANDER TOTTA, SGPS, SA",'Intragroup liabilities'!F604="P_22"),"r0531 - o/w (part of) subordinated liabilities recognised as own funds",IF(AND(I610="Totta Seguros - Comp. Seg. Vida, SA.",'Intragroup liabilities'!F604="P_22"),"r0350 - Structured notes",IF(AND(AA610&lt;&gt;"No",'Intragroup liabilities'!F604="P_23"),"r0531 - o/w (part of) subordinated liabilities recognised as own funds",IF(AND(AA610="No",'Intragroup liabilities'!F604="P_23"),"r0120 - Secured liabilities - collateralized part (BRRD art. 44/2/b)",IF('Intragroup liabilities'!F604="C_31","r0511 - o/w capital instruments/share capital",IF('Intragroup liabilities'!F604="C_32","r0511 - o/w capital instruments/share capital",IF('Intragroup liabilities'!F604="C_33","r0512 - o/w instruments ranking pari passu with ordinary shares",IF(OR(ISNUMBER(SEARCH("ATLANTES",I610)),ISNUMBER(SEARCH("AZOR",I610)),ISNUMBER(SEARCH("HIPOTOTTA",I610)))=TRUE,"r0120 - Secured liabilities - collateralized part (BRRD art. 44/2/b)",IF(OR('Intragroup liabilities'!F604="P_27.1",'Intragroup liabilities'!F604="P_27.2",'Intragroup liabilities'!F604="P_24"),"r0390 - Non-financial liabilities",IF('Intragroup liabilities'!F604="P_30.1","r0170 - Employee liabilities (BRRD art. 44/2/g/i)",IF('Intragroup liabilities'!F604="P_30.3","r0390 - Non-financial liabilities",IF('Intragroup liabilities'!F604="C_36","r0511 - o/w capital instruments/share capital",IF(AND('Intragroup liabilities'!F604="P_20",IFERROR(VLOOKUP('Intragroup liabilities'!I604,'Auxiliar 210'!$B$18:$B$20,1,FALSE),0)&lt;&gt;0),"r0210 - Liabilities towards other entities of the resolution group (BRRD art. 44/2/h)",IF(AND('Intragroup liabilities'!F604="P_21",IFERROR(VLOOKUP('Intragroup liabilities'!I604,'Auxiliar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0" s="10" t="s">
        <v>483</v>
      </c>
      <c r="G610" s="10" t="str">
        <f t="shared" si="65"/>
        <v>Rank 9 - Ranking in insolvency (master scale)</v>
      </c>
      <c r="H610" s="10" t="s">
        <v>912</v>
      </c>
      <c r="I610" s="10" t="s">
        <v>700</v>
      </c>
      <c r="J610" s="10" t="s">
        <v>699</v>
      </c>
      <c r="K610" s="10" t="s">
        <v>155</v>
      </c>
      <c r="L610" s="10" t="str">
        <f t="shared" si="66"/>
        <v>Sister</v>
      </c>
      <c r="M610" s="10" t="str">
        <f>IF(OR('Intragroup liabilities'!W604="x",'Intragroup liabilities'!W604="E"),"true","false")</f>
        <v>false</v>
      </c>
      <c r="N610" s="10" t="s">
        <v>470</v>
      </c>
      <c r="O610" s="10" t="s">
        <v>471</v>
      </c>
      <c r="P610" s="11">
        <v>0.01</v>
      </c>
      <c r="Q610" s="11">
        <f>IF('Intragroup liabilities'!E604="",0,'Intragroup liabilities'!E604)</f>
        <v>0</v>
      </c>
      <c r="R610" s="10" t="str">
        <f>+IF('Intragroup liabilities'!C604="EURO","Euro",IF('Intragroup liabilities'!C604="LIBRA INGLESA"," US Dollar",""))</f>
        <v>Euro</v>
      </c>
      <c r="S610" s="10" t="str">
        <f>IF(OR('Intragroup liabilities'!F604="P_20",'Intragroup liabilities'!F604="P_21"),'Intragroup liabilities'!M604,CONCATENATE(RIGHT('Intragroup liabilities'!T604,4),"-",LEFT(RIGHT('Intragroup liabilities'!T604,7),2),"-",LEFT('Intragroup liabilities'!T604,2)))</f>
        <v>--</v>
      </c>
      <c r="T610" s="20" t="str">
        <f t="shared" si="67"/>
        <v>--</v>
      </c>
      <c r="U610" s="20" t="str">
        <f>IF(OR('Intragroup liabilities'!F604="P_20",'Intragroup liabilities'!F604="P_21"),'T 03.01'!T610,CONCATENATE(RIGHT('Intragroup liabilities'!U604,4),"-",LEFT(RIGHT('Intragroup liabilities'!U604,7),2),"-",LEFT('Intragroup liabilities'!U604,2)))</f>
        <v>--</v>
      </c>
      <c r="V610" s="10" t="str">
        <f t="shared" si="68"/>
        <v>Unsecured</v>
      </c>
      <c r="W610" s="10">
        <v>0</v>
      </c>
      <c r="X610" s="10" t="s">
        <v>83</v>
      </c>
      <c r="Y610" s="10" t="str">
        <f t="shared" si="69"/>
        <v>Structured</v>
      </c>
      <c r="Z610" s="10"/>
      <c r="AA610" s="10" t="str">
        <f>IF('Intragroup liabilities'!Q604="GF2","Grandfathered T2",IF('Intragroup liabilities'!Q604="CET1","CET1","No"))</f>
        <v>No</v>
      </c>
      <c r="AB610" s="10">
        <f>IF('Intragroup liabilities'!R604="",0,'Intragroup liabilities'!R604)</f>
        <v>0</v>
      </c>
      <c r="AC610"/>
    </row>
    <row r="611" spans="3:29" ht="23.65" thickBot="1" x14ac:dyDescent="0.5">
      <c r="C611" s="17">
        <f t="shared" si="64"/>
        <v>999</v>
      </c>
      <c r="D611" s="18">
        <f t="shared" si="70"/>
        <v>604</v>
      </c>
      <c r="E611" s="10" t="str">
        <f>IF(AND(I611="SANTANDER TOTTA, SGPS, SA",'Intragroup liabilities'!F605="P_22"),"r0531 - o/w (part of) subordinated liabilities recognised as own funds",IF(AND(I611="Totta Seguros - Comp. Seg. Vida, SA.",'Intragroup liabilities'!F605="P_22"),"r0350 - Structured notes",IF(AND(AA611&lt;&gt;"No",'Intragroup liabilities'!F605="P_23"),"r0531 - o/w (part of) subordinated liabilities recognised as own funds",IF(AND(AA611="No",'Intragroup liabilities'!F605="P_23"),"r0120 - Secured liabilities - collateralized part (BRRD art. 44/2/b)",IF('Intragroup liabilities'!F605="C_31","r0511 - o/w capital instruments/share capital",IF('Intragroup liabilities'!F605="C_32","r0511 - o/w capital instruments/share capital",IF('Intragroup liabilities'!F605="C_33","r0512 - o/w instruments ranking pari passu with ordinary shares",IF(OR(ISNUMBER(SEARCH("ATLANTES",I611)),ISNUMBER(SEARCH("AZOR",I611)),ISNUMBER(SEARCH("HIPOTOTTA",I611)))=TRUE,"r0120 - Secured liabilities - collateralized part (BRRD art. 44/2/b)",IF(OR('Intragroup liabilities'!F605="P_27.1",'Intragroup liabilities'!F605="P_27.2",'Intragroup liabilities'!F605="P_24"),"r0390 - Non-financial liabilities",IF('Intragroup liabilities'!F605="P_30.1","r0170 - Employee liabilities (BRRD art. 44/2/g/i)",IF('Intragroup liabilities'!F605="P_30.3","r0390 - Non-financial liabilities",IF('Intragroup liabilities'!F605="C_36","r0511 - o/w capital instruments/share capital",IF(AND('Intragroup liabilities'!F605="P_20",IFERROR(VLOOKUP('Intragroup liabilities'!I605,'Auxiliar 210'!$B$18:$B$20,1,FALSE),0)&lt;&gt;0),"r0210 - Liabilities towards other entities of the resolution group (BRRD art. 44/2/h)",IF(AND('Intragroup liabilities'!F605="P_21",IFERROR(VLOOKUP('Intragroup liabilities'!I605,'Auxiliar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1" s="10" t="s">
        <v>483</v>
      </c>
      <c r="G611" s="10" t="str">
        <f t="shared" si="65"/>
        <v>Rank 9 - Ranking in insolvency (master scale)</v>
      </c>
      <c r="H611" s="10" t="s">
        <v>914</v>
      </c>
      <c r="I611" s="10" t="s">
        <v>700</v>
      </c>
      <c r="J611" s="10" t="s">
        <v>699</v>
      </c>
      <c r="K611" s="10" t="s">
        <v>155</v>
      </c>
      <c r="L611" s="10" t="str">
        <f t="shared" si="66"/>
        <v>Sister</v>
      </c>
      <c r="M611" s="10" t="str">
        <f>IF(OR('Intragroup liabilities'!W605="x",'Intragroup liabilities'!W605="E"),"true","false")</f>
        <v>false</v>
      </c>
      <c r="N611" s="10" t="s">
        <v>470</v>
      </c>
      <c r="O611" s="10" t="s">
        <v>471</v>
      </c>
      <c r="P611" s="11">
        <v>0.39</v>
      </c>
      <c r="Q611" s="11">
        <f>IF('Intragroup liabilities'!E605="",0,'Intragroup liabilities'!E605)</f>
        <v>0</v>
      </c>
      <c r="R611" s="10" t="str">
        <f>+IF('Intragroup liabilities'!C605="EURO","Euro",IF('Intragroup liabilities'!C605="LIBRA INGLESA"," US Dollar",""))</f>
        <v>Euro</v>
      </c>
      <c r="S611" s="10" t="str">
        <f>IF(OR('Intragroup liabilities'!F605="P_20",'Intragroup liabilities'!F605="P_21"),'Intragroup liabilities'!M605,CONCATENATE(RIGHT('Intragroup liabilities'!T605,4),"-",LEFT(RIGHT('Intragroup liabilities'!T605,7),2),"-",LEFT('Intragroup liabilities'!T605,2)))</f>
        <v>--</v>
      </c>
      <c r="T611" s="20" t="str">
        <f t="shared" si="67"/>
        <v>--</v>
      </c>
      <c r="U611" s="20" t="str">
        <f>IF(OR('Intragroup liabilities'!F605="P_20",'Intragroup liabilities'!F605="P_21"),'T 03.01'!T611,CONCATENATE(RIGHT('Intragroup liabilities'!U605,4),"-",LEFT(RIGHT('Intragroup liabilities'!U605,7),2),"-",LEFT('Intragroup liabilities'!U605,2)))</f>
        <v>--</v>
      </c>
      <c r="V611" s="10" t="str">
        <f t="shared" si="68"/>
        <v>Unsecured</v>
      </c>
      <c r="W611" s="10">
        <v>0</v>
      </c>
      <c r="X611" s="10" t="s">
        <v>83</v>
      </c>
      <c r="Y611" s="10" t="str">
        <f t="shared" si="69"/>
        <v>Structured</v>
      </c>
      <c r="Z611" s="10"/>
      <c r="AA611" s="10" t="str">
        <f>IF('Intragroup liabilities'!Q605="GF2","Grandfathered T2",IF('Intragroup liabilities'!Q605="CET1","CET1","No"))</f>
        <v>No</v>
      </c>
      <c r="AB611" s="10">
        <f>IF('Intragroup liabilities'!R605="",0,'Intragroup liabilities'!R605)</f>
        <v>0</v>
      </c>
      <c r="AC611"/>
    </row>
    <row r="612" spans="3:29" ht="23.65" thickBot="1" x14ac:dyDescent="0.5">
      <c r="C612" s="17">
        <f t="shared" si="64"/>
        <v>999</v>
      </c>
      <c r="D612" s="18">
        <f t="shared" si="70"/>
        <v>605</v>
      </c>
      <c r="E612" s="10" t="str">
        <f>IF(AND(I612="SANTANDER TOTTA, SGPS, SA",'Intragroup liabilities'!F606="P_22"),"r0531 - o/w (part of) subordinated liabilities recognised as own funds",IF(AND(I612="Totta Seguros - Comp. Seg. Vida, SA.",'Intragroup liabilities'!F606="P_22"),"r0350 - Structured notes",IF(AND(AA612&lt;&gt;"No",'Intragroup liabilities'!F606="P_23"),"r0531 - o/w (part of) subordinated liabilities recognised as own funds",IF(AND(AA612="No",'Intragroup liabilities'!F606="P_23"),"r0120 - Secured liabilities - collateralized part (BRRD art. 44/2/b)",IF('Intragroup liabilities'!F606="C_31","r0511 - o/w capital instruments/share capital",IF('Intragroup liabilities'!F606="C_32","r0511 - o/w capital instruments/share capital",IF('Intragroup liabilities'!F606="C_33","r0512 - o/w instruments ranking pari passu with ordinary shares",IF(OR(ISNUMBER(SEARCH("ATLANTES",I612)),ISNUMBER(SEARCH("AZOR",I612)),ISNUMBER(SEARCH("HIPOTOTTA",I612)))=TRUE,"r0120 - Secured liabilities - collateralized part (BRRD art. 44/2/b)",IF(OR('Intragroup liabilities'!F606="P_27.1",'Intragroup liabilities'!F606="P_27.2",'Intragroup liabilities'!F606="P_24"),"r0390 - Non-financial liabilities",IF('Intragroup liabilities'!F606="P_30.1","r0170 - Employee liabilities (BRRD art. 44/2/g/i)",IF('Intragroup liabilities'!F606="P_30.3","r0390 - Non-financial liabilities",IF('Intragroup liabilities'!F606="C_36","r0511 - o/w capital instruments/share capital",IF(AND('Intragroup liabilities'!F606="P_20",IFERROR(VLOOKUP('Intragroup liabilities'!I606,'Auxiliar 210'!$B$18:$B$20,1,FALSE),0)&lt;&gt;0),"r0210 - Liabilities towards other entities of the resolution group (BRRD art. 44/2/h)",IF(AND('Intragroup liabilities'!F606="P_21",IFERROR(VLOOKUP('Intragroup liabilities'!I606,'Auxiliar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2" s="10" t="s">
        <v>483</v>
      </c>
      <c r="G612" s="10" t="str">
        <f t="shared" si="65"/>
        <v>Rank 9 - Ranking in insolvency (master scale)</v>
      </c>
      <c r="H612" s="10" t="s">
        <v>1077</v>
      </c>
      <c r="I612" s="10" t="s">
        <v>700</v>
      </c>
      <c r="J612" s="10" t="s">
        <v>699</v>
      </c>
      <c r="K612" s="10" t="s">
        <v>155</v>
      </c>
      <c r="L612" s="10" t="str">
        <f t="shared" si="66"/>
        <v>Sister</v>
      </c>
      <c r="M612" s="10" t="str">
        <f>IF(OR('Intragroup liabilities'!W606="x",'Intragroup liabilities'!W606="E"),"true","false")</f>
        <v>false</v>
      </c>
      <c r="N612" s="10" t="s">
        <v>470</v>
      </c>
      <c r="O612" s="10" t="s">
        <v>471</v>
      </c>
      <c r="P612" s="11">
        <v>0.01</v>
      </c>
      <c r="Q612" s="11">
        <f>IF('Intragroup liabilities'!E606="",0,'Intragroup liabilities'!E606)</f>
        <v>0</v>
      </c>
      <c r="R612" s="10" t="str">
        <f>+IF('Intragroup liabilities'!C606="EURO","Euro",IF('Intragroup liabilities'!C606="LIBRA INGLESA"," US Dollar",""))</f>
        <v>Euro</v>
      </c>
      <c r="S612" s="10" t="str">
        <f>IF(OR('Intragroup liabilities'!F606="P_20",'Intragroup liabilities'!F606="P_21"),'Intragroup liabilities'!M606,CONCATENATE(RIGHT('Intragroup liabilities'!T606,4),"-",LEFT(RIGHT('Intragroup liabilities'!T606,7),2),"-",LEFT('Intragroup liabilities'!T606,2)))</f>
        <v>--</v>
      </c>
      <c r="T612" s="20" t="str">
        <f t="shared" si="67"/>
        <v>--</v>
      </c>
      <c r="U612" s="20" t="str">
        <f>IF(OR('Intragroup liabilities'!F606="P_20",'Intragroup liabilities'!F606="P_21"),'T 03.01'!T612,CONCATENATE(RIGHT('Intragroup liabilities'!U606,4),"-",LEFT(RIGHT('Intragroup liabilities'!U606,7),2),"-",LEFT('Intragroup liabilities'!U606,2)))</f>
        <v>--</v>
      </c>
      <c r="V612" s="10" t="str">
        <f t="shared" si="68"/>
        <v>Unsecured</v>
      </c>
      <c r="W612" s="10">
        <v>0</v>
      </c>
      <c r="X612" s="10" t="s">
        <v>83</v>
      </c>
      <c r="Y612" s="10" t="str">
        <f t="shared" si="69"/>
        <v>Structured</v>
      </c>
      <c r="Z612" s="10"/>
      <c r="AA612" s="10" t="str">
        <f>IF('Intragroup liabilities'!Q606="GF2","Grandfathered T2",IF('Intragroup liabilities'!Q606="CET1","CET1","No"))</f>
        <v>No</v>
      </c>
      <c r="AB612" s="10">
        <f>IF('Intragroup liabilities'!R606="",0,'Intragroup liabilities'!R606)</f>
        <v>0</v>
      </c>
      <c r="AC612"/>
    </row>
    <row r="613" spans="3:29" ht="23.65" thickBot="1" x14ac:dyDescent="0.5">
      <c r="C613" s="17">
        <f t="shared" si="64"/>
        <v>999</v>
      </c>
      <c r="D613" s="18">
        <f t="shared" si="70"/>
        <v>606</v>
      </c>
      <c r="E613" s="10" t="str">
        <f>IF(AND(I613="SANTANDER TOTTA, SGPS, SA",'Intragroup liabilities'!F607="P_22"),"r0531 - o/w (part of) subordinated liabilities recognised as own funds",IF(AND(I613="Totta Seguros - Comp. Seg. Vida, SA.",'Intragroup liabilities'!F607="P_22"),"r0350 - Structured notes",IF(AND(AA613&lt;&gt;"No",'Intragroup liabilities'!F607="P_23"),"r0531 - o/w (part of) subordinated liabilities recognised as own funds",IF(AND(AA613="No",'Intragroup liabilities'!F607="P_23"),"r0120 - Secured liabilities - collateralized part (BRRD art. 44/2/b)",IF('Intragroup liabilities'!F607="C_31","r0511 - o/w capital instruments/share capital",IF('Intragroup liabilities'!F607="C_32","r0511 - o/w capital instruments/share capital",IF('Intragroup liabilities'!F607="C_33","r0512 - o/w instruments ranking pari passu with ordinary shares",IF(OR(ISNUMBER(SEARCH("ATLANTES",I613)),ISNUMBER(SEARCH("AZOR",I613)),ISNUMBER(SEARCH("HIPOTOTTA",I613)))=TRUE,"r0120 - Secured liabilities - collateralized part (BRRD art. 44/2/b)",IF(OR('Intragroup liabilities'!F607="P_27.1",'Intragroup liabilities'!F607="P_27.2",'Intragroup liabilities'!F607="P_24"),"r0390 - Non-financial liabilities",IF('Intragroup liabilities'!F607="P_30.1","r0170 - Employee liabilities (BRRD art. 44/2/g/i)",IF('Intragroup liabilities'!F607="P_30.3","r0390 - Non-financial liabilities",IF('Intragroup liabilities'!F607="C_36","r0511 - o/w capital instruments/share capital",IF(AND('Intragroup liabilities'!F607="P_20",IFERROR(VLOOKUP('Intragroup liabilities'!I607,'Auxiliar 210'!$B$18:$B$20,1,FALSE),0)&lt;&gt;0),"r0210 - Liabilities towards other entities of the resolution group (BRRD art. 44/2/h)",IF(AND('Intragroup liabilities'!F607="P_21",IFERROR(VLOOKUP('Intragroup liabilities'!I607,'Auxiliar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3" s="10" t="s">
        <v>483</v>
      </c>
      <c r="G613" s="10" t="str">
        <f t="shared" si="65"/>
        <v>Rank 9 - Ranking in insolvency (master scale)</v>
      </c>
      <c r="H613" s="10" t="s">
        <v>918</v>
      </c>
      <c r="I613" s="10" t="s">
        <v>81</v>
      </c>
      <c r="J613" s="10" t="s">
        <v>696</v>
      </c>
      <c r="K613" s="10" t="s">
        <v>155</v>
      </c>
      <c r="L613" s="10" t="str">
        <f t="shared" si="66"/>
        <v>Parent</v>
      </c>
      <c r="M613" s="10" t="str">
        <f>IF(OR('Intragroup liabilities'!W607="x",'Intragroup liabilities'!W607="E"),"true","false")</f>
        <v>false</v>
      </c>
      <c r="N613" s="10" t="s">
        <v>470</v>
      </c>
      <c r="O613" s="10" t="s">
        <v>471</v>
      </c>
      <c r="P613" s="11">
        <v>0.1</v>
      </c>
      <c r="Q613" s="11">
        <f>IF('Intragroup liabilities'!E607="",0,'Intragroup liabilities'!E607)</f>
        <v>0</v>
      </c>
      <c r="R613" s="10" t="str">
        <f>+IF('Intragroup liabilities'!C607="EURO","Euro",IF('Intragroup liabilities'!C607="LIBRA INGLESA"," US Dollar",""))</f>
        <v>Euro</v>
      </c>
      <c r="S613" s="10" t="str">
        <f>IF(OR('Intragroup liabilities'!F607="P_20",'Intragroup liabilities'!F607="P_21"),'Intragroup liabilities'!M607,CONCATENATE(RIGHT('Intragroup liabilities'!T607,4),"-",LEFT(RIGHT('Intragroup liabilities'!T607,7),2),"-",LEFT('Intragroup liabilities'!T607,2)))</f>
        <v>--</v>
      </c>
      <c r="T613" s="20" t="str">
        <f t="shared" si="67"/>
        <v>--</v>
      </c>
      <c r="U613" s="20" t="str">
        <f>IF(OR('Intragroup liabilities'!F607="P_20",'Intragroup liabilities'!F607="P_21"),'T 03.01'!T613,CONCATENATE(RIGHT('Intragroup liabilities'!U607,4),"-",LEFT(RIGHT('Intragroup liabilities'!U607,7),2),"-",LEFT('Intragroup liabilities'!U607,2)))</f>
        <v>--</v>
      </c>
      <c r="V613" s="10" t="str">
        <f t="shared" si="68"/>
        <v>Unsecured</v>
      </c>
      <c r="W613" s="10">
        <v>0</v>
      </c>
      <c r="X613" s="10" t="s">
        <v>83</v>
      </c>
      <c r="Y613" s="10" t="str">
        <f t="shared" si="69"/>
        <v>Structured</v>
      </c>
      <c r="Z613" s="10"/>
      <c r="AA613" s="10" t="str">
        <f>IF('Intragroup liabilities'!Q607="GF2","Grandfathered T2",IF('Intragroup liabilities'!Q607="CET1","CET1","No"))</f>
        <v>No</v>
      </c>
      <c r="AB613" s="10">
        <f>IF('Intragroup liabilities'!R607="",0,'Intragroup liabilities'!R607)</f>
        <v>0</v>
      </c>
      <c r="AC613"/>
    </row>
    <row r="614" spans="3:29" ht="23.65" thickBot="1" x14ac:dyDescent="0.5">
      <c r="C614" s="17">
        <f t="shared" si="64"/>
        <v>999</v>
      </c>
      <c r="D614" s="18">
        <f t="shared" si="70"/>
        <v>607</v>
      </c>
      <c r="E614" s="10" t="str">
        <f>IF(AND(I614="SANTANDER TOTTA, SGPS, SA",'Intragroup liabilities'!F608="P_22"),"r0531 - o/w (part of) subordinated liabilities recognised as own funds",IF(AND(I614="Totta Seguros - Comp. Seg. Vida, SA.",'Intragroup liabilities'!F608="P_22"),"r0350 - Structured notes",IF(AND(AA614&lt;&gt;"No",'Intragroup liabilities'!F608="P_23"),"r0531 - o/w (part of) subordinated liabilities recognised as own funds",IF(AND(AA614="No",'Intragroup liabilities'!F608="P_23"),"r0120 - Secured liabilities - collateralized part (BRRD art. 44/2/b)",IF('Intragroup liabilities'!F608="C_31","r0511 - o/w capital instruments/share capital",IF('Intragroup liabilities'!F608="C_32","r0511 - o/w capital instruments/share capital",IF('Intragroup liabilities'!F608="C_33","r0512 - o/w instruments ranking pari passu with ordinary shares",IF(OR(ISNUMBER(SEARCH("ATLANTES",I614)),ISNUMBER(SEARCH("AZOR",I614)),ISNUMBER(SEARCH("HIPOTOTTA",I614)))=TRUE,"r0120 - Secured liabilities - collateralized part (BRRD art. 44/2/b)",IF(OR('Intragroup liabilities'!F608="P_27.1",'Intragroup liabilities'!F608="P_27.2",'Intragroup liabilities'!F608="P_24"),"r0390 - Non-financial liabilities",IF('Intragroup liabilities'!F608="P_30.1","r0170 - Employee liabilities (BRRD art. 44/2/g/i)",IF('Intragroup liabilities'!F608="P_30.3","r0390 - Non-financial liabilities",IF('Intragroup liabilities'!F608="C_36","r0511 - o/w capital instruments/share capital",IF(AND('Intragroup liabilities'!F608="P_20",IFERROR(VLOOKUP('Intragroup liabilities'!I608,'Auxiliar 210'!$B$18:$B$20,1,FALSE),0)&lt;&gt;0),"r0210 - Liabilities towards other entities of the resolution group (BRRD art. 44/2/h)",IF(AND('Intragroup liabilities'!F608="P_21",IFERROR(VLOOKUP('Intragroup liabilities'!I608,'Auxiliar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4" s="10" t="s">
        <v>483</v>
      </c>
      <c r="G614" s="10" t="str">
        <f t="shared" si="65"/>
        <v>Rank 9 - Ranking in insolvency (master scale)</v>
      </c>
      <c r="H614" s="10" t="s">
        <v>820</v>
      </c>
      <c r="I614" s="10" t="s">
        <v>81</v>
      </c>
      <c r="J614" s="10" t="s">
        <v>696</v>
      </c>
      <c r="K614" s="10" t="s">
        <v>155</v>
      </c>
      <c r="L614" s="10" t="str">
        <f t="shared" si="66"/>
        <v>Parent</v>
      </c>
      <c r="M614" s="10" t="str">
        <f>IF(OR('Intragroup liabilities'!W608="x",'Intragroup liabilities'!W608="E"),"true","false")</f>
        <v>false</v>
      </c>
      <c r="N614" s="10" t="s">
        <v>470</v>
      </c>
      <c r="O614" s="10" t="s">
        <v>471</v>
      </c>
      <c r="P614" s="11">
        <v>0.1</v>
      </c>
      <c r="Q614" s="11">
        <f>IF('Intragroup liabilities'!E608="",0,'Intragroup liabilities'!E608)</f>
        <v>0</v>
      </c>
      <c r="R614" s="10" t="str">
        <f>+IF('Intragroup liabilities'!C608="EURO","Euro",IF('Intragroup liabilities'!C608="LIBRA INGLESA"," US Dollar",""))</f>
        <v>Euro</v>
      </c>
      <c r="S614" s="10" t="str">
        <f>IF(OR('Intragroup liabilities'!F608="P_20",'Intragroup liabilities'!F608="P_21"),'Intragroup liabilities'!M608,CONCATENATE(RIGHT('Intragroup liabilities'!T608,4),"-",LEFT(RIGHT('Intragroup liabilities'!T608,7),2),"-",LEFT('Intragroup liabilities'!T608,2)))</f>
        <v>--</v>
      </c>
      <c r="T614" s="20" t="str">
        <f t="shared" si="67"/>
        <v>--</v>
      </c>
      <c r="U614" s="20" t="str">
        <f>IF(OR('Intragroup liabilities'!F608="P_20",'Intragroup liabilities'!F608="P_21"),'T 03.01'!T614,CONCATENATE(RIGHT('Intragroup liabilities'!U608,4),"-",LEFT(RIGHT('Intragroup liabilities'!U608,7),2),"-",LEFT('Intragroup liabilities'!U608,2)))</f>
        <v>--</v>
      </c>
      <c r="V614" s="10" t="str">
        <f t="shared" si="68"/>
        <v>Unsecured</v>
      </c>
      <c r="W614" s="10">
        <v>0</v>
      </c>
      <c r="X614" s="10" t="s">
        <v>83</v>
      </c>
      <c r="Y614" s="10" t="str">
        <f t="shared" si="69"/>
        <v>Structured</v>
      </c>
      <c r="Z614" s="10"/>
      <c r="AA614" s="10" t="str">
        <f>IF('Intragroup liabilities'!Q608="GF2","Grandfathered T2",IF('Intragroup liabilities'!Q608="CET1","CET1","No"))</f>
        <v>No</v>
      </c>
      <c r="AB614" s="10">
        <f>IF('Intragroup liabilities'!R608="",0,'Intragroup liabilities'!R608)</f>
        <v>0</v>
      </c>
      <c r="AC614"/>
    </row>
    <row r="615" spans="3:29" ht="23.65" thickBot="1" x14ac:dyDescent="0.5">
      <c r="C615" s="17">
        <f t="shared" si="64"/>
        <v>999</v>
      </c>
      <c r="D615" s="18">
        <f t="shared" si="70"/>
        <v>608</v>
      </c>
      <c r="E615" s="10" t="str">
        <f>IF(AND(I615="SANTANDER TOTTA, SGPS, SA",'Intragroup liabilities'!F609="P_22"),"r0531 - o/w (part of) subordinated liabilities recognised as own funds",IF(AND(I615="Totta Seguros - Comp. Seg. Vida, SA.",'Intragroup liabilities'!F609="P_22"),"r0350 - Structured notes",IF(AND(AA615&lt;&gt;"No",'Intragroup liabilities'!F609="P_23"),"r0531 - o/w (part of) subordinated liabilities recognised as own funds",IF(AND(AA615="No",'Intragroup liabilities'!F609="P_23"),"r0120 - Secured liabilities - collateralized part (BRRD art. 44/2/b)",IF('Intragroup liabilities'!F609="C_31","r0511 - o/w capital instruments/share capital",IF('Intragroup liabilities'!F609="C_32","r0511 - o/w capital instruments/share capital",IF('Intragroup liabilities'!F609="C_33","r0512 - o/w instruments ranking pari passu with ordinary shares",IF(OR(ISNUMBER(SEARCH("ATLANTES",I615)),ISNUMBER(SEARCH("AZOR",I615)),ISNUMBER(SEARCH("HIPOTOTTA",I615)))=TRUE,"r0120 - Secured liabilities - collateralized part (BRRD art. 44/2/b)",IF(OR('Intragroup liabilities'!F609="P_27.1",'Intragroup liabilities'!F609="P_27.2",'Intragroup liabilities'!F609="P_24"),"r0390 - Non-financial liabilities",IF('Intragroup liabilities'!F609="P_30.1","r0170 - Employee liabilities (BRRD art. 44/2/g/i)",IF('Intragroup liabilities'!F609="P_30.3","r0390 - Non-financial liabilities",IF('Intragroup liabilities'!F609="C_36","r0511 - o/w capital instruments/share capital",IF(AND('Intragroup liabilities'!F609="P_20",IFERROR(VLOOKUP('Intragroup liabilities'!I609,'Auxiliar 210'!$B$18:$B$20,1,FALSE),0)&lt;&gt;0),"r0210 - Liabilities towards other entities of the resolution group (BRRD art. 44/2/h)",IF(AND('Intragroup liabilities'!F609="P_21",IFERROR(VLOOKUP('Intragroup liabilities'!I609,'Auxiliar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5" s="10" t="s">
        <v>483</v>
      </c>
      <c r="G615" s="10" t="str">
        <f t="shared" si="65"/>
        <v>Rank 9 - Ranking in insolvency (master scale)</v>
      </c>
      <c r="H615" s="10" t="s">
        <v>919</v>
      </c>
      <c r="I615" s="10" t="s">
        <v>81</v>
      </c>
      <c r="J615" s="10" t="s">
        <v>696</v>
      </c>
      <c r="K615" s="10" t="s">
        <v>155</v>
      </c>
      <c r="L615" s="10" t="str">
        <f t="shared" si="66"/>
        <v>Parent</v>
      </c>
      <c r="M615" s="10" t="str">
        <f>IF(OR('Intragroup liabilities'!W609="x",'Intragroup liabilities'!W609="E"),"true","false")</f>
        <v>false</v>
      </c>
      <c r="N615" s="10" t="s">
        <v>470</v>
      </c>
      <c r="O615" s="10" t="s">
        <v>471</v>
      </c>
      <c r="P615" s="11">
        <v>0.42</v>
      </c>
      <c r="Q615" s="11">
        <f>IF('Intragroup liabilities'!E609="",0,'Intragroup liabilities'!E609)</f>
        <v>0</v>
      </c>
      <c r="R615" s="10" t="str">
        <f>+IF('Intragroup liabilities'!C609="EURO","Euro",IF('Intragroup liabilities'!C609="LIBRA INGLESA"," US Dollar",""))</f>
        <v>Euro</v>
      </c>
      <c r="S615" s="10" t="str">
        <f>IF(OR('Intragroup liabilities'!F609="P_20",'Intragroup liabilities'!F609="P_21"),'Intragroup liabilities'!M609,CONCATENATE(RIGHT('Intragroup liabilities'!T609,4),"-",LEFT(RIGHT('Intragroup liabilities'!T609,7),2),"-",LEFT('Intragroup liabilities'!T609,2)))</f>
        <v>--</v>
      </c>
      <c r="T615" s="20" t="str">
        <f t="shared" si="67"/>
        <v>--</v>
      </c>
      <c r="U615" s="20" t="str">
        <f>IF(OR('Intragroup liabilities'!F609="P_20",'Intragroup liabilities'!F609="P_21"),'T 03.01'!T615,CONCATENATE(RIGHT('Intragroup liabilities'!U609,4),"-",LEFT(RIGHT('Intragroup liabilities'!U609,7),2),"-",LEFT('Intragroup liabilities'!U609,2)))</f>
        <v>--</v>
      </c>
      <c r="V615" s="10" t="str">
        <f t="shared" si="68"/>
        <v>Unsecured</v>
      </c>
      <c r="W615" s="10">
        <v>0</v>
      </c>
      <c r="X615" s="10" t="s">
        <v>83</v>
      </c>
      <c r="Y615" s="10" t="str">
        <f t="shared" si="69"/>
        <v>Structured</v>
      </c>
      <c r="Z615" s="10"/>
      <c r="AA615" s="10" t="str">
        <f>IF('Intragroup liabilities'!Q609="GF2","Grandfathered T2",IF('Intragroup liabilities'!Q609="CET1","CET1","No"))</f>
        <v>No</v>
      </c>
      <c r="AB615" s="10">
        <f>IF('Intragroup liabilities'!R609="",0,'Intragroup liabilities'!R609)</f>
        <v>0</v>
      </c>
      <c r="AC615"/>
    </row>
    <row r="616" spans="3:29" ht="23.65" thickBot="1" x14ac:dyDescent="0.5">
      <c r="C616" s="17">
        <f t="shared" si="64"/>
        <v>999</v>
      </c>
      <c r="D616" s="18">
        <f t="shared" si="70"/>
        <v>609</v>
      </c>
      <c r="E616" s="10" t="str">
        <f>IF(AND(I616="SANTANDER TOTTA, SGPS, SA",'Intragroup liabilities'!F610="P_22"),"r0531 - o/w (part of) subordinated liabilities recognised as own funds",IF(AND(I616="Totta Seguros - Comp. Seg. Vida, SA.",'Intragroup liabilities'!F610="P_22"),"r0350 - Structured notes",IF(AND(AA616&lt;&gt;"No",'Intragroup liabilities'!F610="P_23"),"r0531 - o/w (part of) subordinated liabilities recognised as own funds",IF(AND(AA616="No",'Intragroup liabilities'!F610="P_23"),"r0120 - Secured liabilities - collateralized part (BRRD art. 44/2/b)",IF('Intragroup liabilities'!F610="C_31","r0511 - o/w capital instruments/share capital",IF('Intragroup liabilities'!F610="C_32","r0511 - o/w capital instruments/share capital",IF('Intragroup liabilities'!F610="C_33","r0512 - o/w instruments ranking pari passu with ordinary shares",IF(OR(ISNUMBER(SEARCH("ATLANTES",I616)),ISNUMBER(SEARCH("AZOR",I616)),ISNUMBER(SEARCH("HIPOTOTTA",I616)))=TRUE,"r0120 - Secured liabilities - collateralized part (BRRD art. 44/2/b)",IF(OR('Intragroup liabilities'!F610="P_27.1",'Intragroup liabilities'!F610="P_27.2",'Intragroup liabilities'!F610="P_24"),"r0390 - Non-financial liabilities",IF('Intragroup liabilities'!F610="P_30.1","r0170 - Employee liabilities (BRRD art. 44/2/g/i)",IF('Intragroup liabilities'!F610="P_30.3","r0390 - Non-financial liabilities",IF('Intragroup liabilities'!F610="C_36","r0511 - o/w capital instruments/share capital",IF(AND('Intragroup liabilities'!F610="P_20",IFERROR(VLOOKUP('Intragroup liabilities'!I610,'Auxiliar 210'!$B$18:$B$20,1,FALSE),0)&lt;&gt;0),"r0210 - Liabilities towards other entities of the resolution group (BRRD art. 44/2/h)",IF(AND('Intragroup liabilities'!F610="P_21",IFERROR(VLOOKUP('Intragroup liabilities'!I610,'Auxiliar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6" s="10" t="s">
        <v>483</v>
      </c>
      <c r="G616" s="10" t="str">
        <f t="shared" si="65"/>
        <v>Rank 9 - Ranking in insolvency (master scale)</v>
      </c>
      <c r="H616" s="10" t="s">
        <v>1084</v>
      </c>
      <c r="I616" s="10" t="s">
        <v>81</v>
      </c>
      <c r="J616" s="10" t="s">
        <v>696</v>
      </c>
      <c r="K616" s="10" t="s">
        <v>155</v>
      </c>
      <c r="L616" s="10" t="str">
        <f t="shared" si="66"/>
        <v>Parent</v>
      </c>
      <c r="M616" s="10" t="str">
        <f>IF(OR('Intragroup liabilities'!W610="x",'Intragroup liabilities'!W610="E"),"true","false")</f>
        <v>false</v>
      </c>
      <c r="N616" s="10" t="s">
        <v>470</v>
      </c>
      <c r="O616" s="10" t="s">
        <v>471</v>
      </c>
      <c r="P616" s="11">
        <v>0.09</v>
      </c>
      <c r="Q616" s="11">
        <f>IF('Intragroup liabilities'!E610="",0,'Intragroup liabilities'!E610)</f>
        <v>0</v>
      </c>
      <c r="R616" s="10" t="str">
        <f>+IF('Intragroup liabilities'!C610="EURO","Euro",IF('Intragroup liabilities'!C610="LIBRA INGLESA"," US Dollar",""))</f>
        <v>Euro</v>
      </c>
      <c r="S616" s="10" t="str">
        <f>IF(OR('Intragroup liabilities'!F610="P_20",'Intragroup liabilities'!F610="P_21"),'Intragroup liabilities'!M610,CONCATENATE(RIGHT('Intragroup liabilities'!T610,4),"-",LEFT(RIGHT('Intragroup liabilities'!T610,7),2),"-",LEFT('Intragroup liabilities'!T610,2)))</f>
        <v>--</v>
      </c>
      <c r="T616" s="20" t="str">
        <f t="shared" si="67"/>
        <v>--</v>
      </c>
      <c r="U616" s="20" t="str">
        <f>IF(OR('Intragroup liabilities'!F610="P_20",'Intragroup liabilities'!F610="P_21"),'T 03.01'!T616,CONCATENATE(RIGHT('Intragroup liabilities'!U610,4),"-",LEFT(RIGHT('Intragroup liabilities'!U610,7),2),"-",LEFT('Intragroup liabilities'!U610,2)))</f>
        <v>--</v>
      </c>
      <c r="V616" s="10" t="str">
        <f t="shared" si="68"/>
        <v>Unsecured</v>
      </c>
      <c r="W616" s="10">
        <v>0</v>
      </c>
      <c r="X616" s="10" t="s">
        <v>83</v>
      </c>
      <c r="Y616" s="10" t="str">
        <f t="shared" si="69"/>
        <v>Structured</v>
      </c>
      <c r="Z616" s="10"/>
      <c r="AA616" s="10" t="str">
        <f>IF('Intragroup liabilities'!Q610="GF2","Grandfathered T2",IF('Intragroup liabilities'!Q610="CET1","CET1","No"))</f>
        <v>No</v>
      </c>
      <c r="AB616" s="10">
        <f>IF('Intragroup liabilities'!R610="",0,'Intragroup liabilities'!R610)</f>
        <v>0</v>
      </c>
      <c r="AC616"/>
    </row>
    <row r="617" spans="3:29" ht="23.65" thickBot="1" x14ac:dyDescent="0.5">
      <c r="C617" s="17">
        <f t="shared" si="64"/>
        <v>999</v>
      </c>
      <c r="D617" s="18">
        <f t="shared" si="70"/>
        <v>610</v>
      </c>
      <c r="E617" s="10" t="str">
        <f>IF(AND(I617="SANTANDER TOTTA, SGPS, SA",'Intragroup liabilities'!F611="P_22"),"r0531 - o/w (part of) subordinated liabilities recognised as own funds",IF(AND(I617="Totta Seguros - Comp. Seg. Vida, SA.",'Intragroup liabilities'!F611="P_22"),"r0350 - Structured notes",IF(AND(AA617&lt;&gt;"No",'Intragroup liabilities'!F611="P_23"),"r0531 - o/w (part of) subordinated liabilities recognised as own funds",IF(AND(AA617="No",'Intragroup liabilities'!F611="P_23"),"r0120 - Secured liabilities - collateralized part (BRRD art. 44/2/b)",IF('Intragroup liabilities'!F611="C_31","r0511 - o/w capital instruments/share capital",IF('Intragroup liabilities'!F611="C_32","r0511 - o/w capital instruments/share capital",IF('Intragroup liabilities'!F611="C_33","r0512 - o/w instruments ranking pari passu with ordinary shares",IF(OR(ISNUMBER(SEARCH("ATLANTES",I617)),ISNUMBER(SEARCH("AZOR",I617)),ISNUMBER(SEARCH("HIPOTOTTA",I617)))=TRUE,"r0120 - Secured liabilities - collateralized part (BRRD art. 44/2/b)",IF(OR('Intragroup liabilities'!F611="P_27.1",'Intragroup liabilities'!F611="P_27.2",'Intragroup liabilities'!F611="P_24"),"r0390 - Non-financial liabilities",IF('Intragroup liabilities'!F611="P_30.1","r0170 - Employee liabilities (BRRD art. 44/2/g/i)",IF('Intragroup liabilities'!F611="P_30.3","r0390 - Non-financial liabilities",IF('Intragroup liabilities'!F611="C_36","r0511 - o/w capital instruments/share capital",IF(AND('Intragroup liabilities'!F611="P_20",IFERROR(VLOOKUP('Intragroup liabilities'!I611,'Auxiliar 210'!$B$18:$B$20,1,FALSE),0)&lt;&gt;0),"r0210 - Liabilities towards other entities of the resolution group (BRRD art. 44/2/h)",IF(AND('Intragroup liabilities'!F611="P_21",IFERROR(VLOOKUP('Intragroup liabilities'!I611,'Auxiliar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7" s="10" t="s">
        <v>483</v>
      </c>
      <c r="G617" s="10" t="str">
        <f t="shared" si="65"/>
        <v>Rank 9 - Ranking in insolvency (master scale)</v>
      </c>
      <c r="H617" s="10" t="s">
        <v>760</v>
      </c>
      <c r="I617" s="10" t="s">
        <v>81</v>
      </c>
      <c r="J617" s="10" t="s">
        <v>696</v>
      </c>
      <c r="K617" s="10" t="s">
        <v>155</v>
      </c>
      <c r="L617" s="10" t="str">
        <f t="shared" si="66"/>
        <v>Parent</v>
      </c>
      <c r="M617" s="10" t="str">
        <f>IF(OR('Intragroup liabilities'!W611="x",'Intragroup liabilities'!W611="E"),"true","false")</f>
        <v>false</v>
      </c>
      <c r="N617" s="10" t="s">
        <v>470</v>
      </c>
      <c r="O617" s="10" t="s">
        <v>471</v>
      </c>
      <c r="P617" s="11">
        <v>0.11</v>
      </c>
      <c r="Q617" s="11">
        <f>IF('Intragroup liabilities'!E611="",0,'Intragroup liabilities'!E611)</f>
        <v>0</v>
      </c>
      <c r="R617" s="10" t="str">
        <f>+IF('Intragroup liabilities'!C611="EURO","Euro",IF('Intragroup liabilities'!C611="LIBRA INGLESA"," US Dollar",""))</f>
        <v>Euro</v>
      </c>
      <c r="S617" s="10" t="str">
        <f>IF(OR('Intragroup liabilities'!F611="P_20",'Intragroup liabilities'!F611="P_21"),'Intragroup liabilities'!M611,CONCATENATE(RIGHT('Intragroup liabilities'!T611,4),"-",LEFT(RIGHT('Intragroup liabilities'!T611,7),2),"-",LEFT('Intragroup liabilities'!T611,2)))</f>
        <v>--</v>
      </c>
      <c r="T617" s="20" t="str">
        <f t="shared" si="67"/>
        <v>--</v>
      </c>
      <c r="U617" s="20" t="str">
        <f>IF(OR('Intragroup liabilities'!F611="P_20",'Intragroup liabilities'!F611="P_21"),'T 03.01'!T617,CONCATENATE(RIGHT('Intragroup liabilities'!U611,4),"-",LEFT(RIGHT('Intragroup liabilities'!U611,7),2),"-",LEFT('Intragroup liabilities'!U611,2)))</f>
        <v>--</v>
      </c>
      <c r="V617" s="10" t="str">
        <f t="shared" si="68"/>
        <v>Unsecured</v>
      </c>
      <c r="W617" s="10">
        <v>0</v>
      </c>
      <c r="X617" s="10" t="s">
        <v>83</v>
      </c>
      <c r="Y617" s="10" t="str">
        <f t="shared" si="69"/>
        <v>Structured</v>
      </c>
      <c r="Z617" s="10"/>
      <c r="AA617" s="10" t="str">
        <f>IF('Intragroup liabilities'!Q611="GF2","Grandfathered T2",IF('Intragroup liabilities'!Q611="CET1","CET1","No"))</f>
        <v>No</v>
      </c>
      <c r="AB617" s="10">
        <f>IF('Intragroup liabilities'!R611="",0,'Intragroup liabilities'!R611)</f>
        <v>0</v>
      </c>
      <c r="AC617"/>
    </row>
    <row r="618" spans="3:29" ht="23.65" thickBot="1" x14ac:dyDescent="0.5">
      <c r="C618" s="17">
        <f t="shared" si="64"/>
        <v>999</v>
      </c>
      <c r="D618" s="18">
        <f t="shared" si="70"/>
        <v>611</v>
      </c>
      <c r="E618" s="10" t="str">
        <f>IF(AND(I618="SANTANDER TOTTA, SGPS, SA",'Intragroup liabilities'!F612="P_22"),"r0531 - o/w (part of) subordinated liabilities recognised as own funds",IF(AND(I618="Totta Seguros - Comp. Seg. Vida, SA.",'Intragroup liabilities'!F612="P_22"),"r0350 - Structured notes",IF(AND(AA618&lt;&gt;"No",'Intragroup liabilities'!F612="P_23"),"r0531 - o/w (part of) subordinated liabilities recognised as own funds",IF(AND(AA618="No",'Intragroup liabilities'!F612="P_23"),"r0120 - Secured liabilities - collateralized part (BRRD art. 44/2/b)",IF('Intragroup liabilities'!F612="C_31","r0511 - o/w capital instruments/share capital",IF('Intragroup liabilities'!F612="C_32","r0511 - o/w capital instruments/share capital",IF('Intragroup liabilities'!F612="C_33","r0512 - o/w instruments ranking pari passu with ordinary shares",IF(OR(ISNUMBER(SEARCH("ATLANTES",I618)),ISNUMBER(SEARCH("AZOR",I618)),ISNUMBER(SEARCH("HIPOTOTTA",I618)))=TRUE,"r0120 - Secured liabilities - collateralized part (BRRD art. 44/2/b)",IF(OR('Intragroup liabilities'!F612="P_27.1",'Intragroup liabilities'!F612="P_27.2",'Intragroup liabilities'!F612="P_24"),"r0390 - Non-financial liabilities",IF('Intragroup liabilities'!F612="P_30.1","r0170 - Employee liabilities (BRRD art. 44/2/g/i)",IF('Intragroup liabilities'!F612="P_30.3","r0390 - Non-financial liabilities",IF('Intragroup liabilities'!F612="C_36","r0511 - o/w capital instruments/share capital",IF(AND('Intragroup liabilities'!F612="P_20",IFERROR(VLOOKUP('Intragroup liabilities'!I612,'Auxiliar 210'!$B$18:$B$20,1,FALSE),0)&lt;&gt;0),"r0210 - Liabilities towards other entities of the resolution group (BRRD art. 44/2/h)",IF(AND('Intragroup liabilities'!F612="P_21",IFERROR(VLOOKUP('Intragroup liabilities'!I612,'Auxiliar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8" s="10" t="s">
        <v>483</v>
      </c>
      <c r="G618" s="10" t="str">
        <f t="shared" si="65"/>
        <v>Rank 9 - Ranking in insolvency (master scale)</v>
      </c>
      <c r="H618" s="10" t="s">
        <v>1125</v>
      </c>
      <c r="I618" s="10" t="s">
        <v>81</v>
      </c>
      <c r="J618" s="10" t="s">
        <v>696</v>
      </c>
      <c r="K618" s="10" t="s">
        <v>155</v>
      </c>
      <c r="L618" s="10" t="str">
        <f t="shared" si="66"/>
        <v>Parent</v>
      </c>
      <c r="M618" s="10" t="str">
        <f>IF(OR('Intragroup liabilities'!W612="x",'Intragroup liabilities'!W612="E"),"true","false")</f>
        <v>false</v>
      </c>
      <c r="N618" s="10" t="s">
        <v>470</v>
      </c>
      <c r="O618" s="10" t="s">
        <v>471</v>
      </c>
      <c r="P618" s="11">
        <v>0.1</v>
      </c>
      <c r="Q618" s="11">
        <f>IF('Intragroup liabilities'!E612="",0,'Intragroup liabilities'!E612)</f>
        <v>0</v>
      </c>
      <c r="R618" s="10" t="str">
        <f>+IF('Intragroup liabilities'!C612="EURO","Euro",IF('Intragroup liabilities'!C612="LIBRA INGLESA"," US Dollar",""))</f>
        <v>Euro</v>
      </c>
      <c r="S618" s="10" t="str">
        <f>IF(OR('Intragroup liabilities'!F612="P_20",'Intragroup liabilities'!F612="P_21"),'Intragroup liabilities'!M612,CONCATENATE(RIGHT('Intragroup liabilities'!T612,4),"-",LEFT(RIGHT('Intragroup liabilities'!T612,7),2),"-",LEFT('Intragroup liabilities'!T612,2)))</f>
        <v>--</v>
      </c>
      <c r="T618" s="20" t="str">
        <f t="shared" si="67"/>
        <v>--</v>
      </c>
      <c r="U618" s="20" t="str">
        <f>IF(OR('Intragroup liabilities'!F612="P_20",'Intragroup liabilities'!F612="P_21"),'T 03.01'!T618,CONCATENATE(RIGHT('Intragroup liabilities'!U612,4),"-",LEFT(RIGHT('Intragroup liabilities'!U612,7),2),"-",LEFT('Intragroup liabilities'!U612,2)))</f>
        <v>--</v>
      </c>
      <c r="V618" s="10" t="str">
        <f t="shared" si="68"/>
        <v>Unsecured</v>
      </c>
      <c r="W618" s="10">
        <v>0</v>
      </c>
      <c r="X618" s="10" t="s">
        <v>83</v>
      </c>
      <c r="Y618" s="10" t="str">
        <f t="shared" si="69"/>
        <v>Structured</v>
      </c>
      <c r="Z618" s="10"/>
      <c r="AA618" s="10" t="str">
        <f>IF('Intragroup liabilities'!Q612="GF2","Grandfathered T2",IF('Intragroup liabilities'!Q612="CET1","CET1","No"))</f>
        <v>No</v>
      </c>
      <c r="AB618" s="10">
        <f>IF('Intragroup liabilities'!R612="",0,'Intragroup liabilities'!R612)</f>
        <v>0</v>
      </c>
      <c r="AC618"/>
    </row>
    <row r="619" spans="3:29" ht="23.65" thickBot="1" x14ac:dyDescent="0.5">
      <c r="C619" s="17">
        <f t="shared" si="64"/>
        <v>999</v>
      </c>
      <c r="D619" s="18">
        <f t="shared" si="70"/>
        <v>612</v>
      </c>
      <c r="E619" s="10" t="str">
        <f>IF(AND(I619="SANTANDER TOTTA, SGPS, SA",'Intragroup liabilities'!F613="P_22"),"r0531 - o/w (part of) subordinated liabilities recognised as own funds",IF(AND(I619="Totta Seguros - Comp. Seg. Vida, SA.",'Intragroup liabilities'!F613="P_22"),"r0350 - Structured notes",IF(AND(AA619&lt;&gt;"No",'Intragroup liabilities'!F613="P_23"),"r0531 - o/w (part of) subordinated liabilities recognised as own funds",IF(AND(AA619="No",'Intragroup liabilities'!F613="P_23"),"r0120 - Secured liabilities - collateralized part (BRRD art. 44/2/b)",IF('Intragroup liabilities'!F613="C_31","r0511 - o/w capital instruments/share capital",IF('Intragroup liabilities'!F613="C_32","r0511 - o/w capital instruments/share capital",IF('Intragroup liabilities'!F613="C_33","r0512 - o/w instruments ranking pari passu with ordinary shares",IF(OR(ISNUMBER(SEARCH("ATLANTES",I619)),ISNUMBER(SEARCH("AZOR",I619)),ISNUMBER(SEARCH("HIPOTOTTA",I619)))=TRUE,"r0120 - Secured liabilities - collateralized part (BRRD art. 44/2/b)",IF(OR('Intragroup liabilities'!F613="P_27.1",'Intragroup liabilities'!F613="P_27.2",'Intragroup liabilities'!F613="P_24"),"r0390 - Non-financial liabilities",IF('Intragroup liabilities'!F613="P_30.1","r0170 - Employee liabilities (BRRD art. 44/2/g/i)",IF('Intragroup liabilities'!F613="P_30.3","r0390 - Non-financial liabilities",IF('Intragroup liabilities'!F613="C_36","r0511 - o/w capital instruments/share capital",IF(AND('Intragroup liabilities'!F613="P_20",IFERROR(VLOOKUP('Intragroup liabilities'!I613,'Auxiliar 210'!$B$18:$B$20,1,FALSE),0)&lt;&gt;0),"r0210 - Liabilities towards other entities of the resolution group (BRRD art. 44/2/h)",IF(AND('Intragroup liabilities'!F613="P_21",IFERROR(VLOOKUP('Intragroup liabilities'!I613,'Auxiliar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19" s="10" t="s">
        <v>483</v>
      </c>
      <c r="G619" s="10" t="str">
        <f t="shared" si="65"/>
        <v>Rank 9 - Ranking in insolvency (master scale)</v>
      </c>
      <c r="H619" s="10" t="s">
        <v>904</v>
      </c>
      <c r="I619" s="10" t="s">
        <v>81</v>
      </c>
      <c r="J619" s="10" t="s">
        <v>696</v>
      </c>
      <c r="K619" s="10" t="s">
        <v>155</v>
      </c>
      <c r="L619" s="10" t="str">
        <f t="shared" si="66"/>
        <v>Parent</v>
      </c>
      <c r="M619" s="10" t="str">
        <f>IF(OR('Intragroup liabilities'!W613="x",'Intragroup liabilities'!W613="E"),"true","false")</f>
        <v>false</v>
      </c>
      <c r="N619" s="10" t="s">
        <v>470</v>
      </c>
      <c r="O619" s="10" t="s">
        <v>471</v>
      </c>
      <c r="P619" s="11">
        <v>0.3</v>
      </c>
      <c r="Q619" s="11">
        <f>IF('Intragroup liabilities'!E613="",0,'Intragroup liabilities'!E613)</f>
        <v>0</v>
      </c>
      <c r="R619" s="10" t="str">
        <f>+IF('Intragroup liabilities'!C613="EURO","Euro",IF('Intragroup liabilities'!C613="LIBRA INGLESA"," US Dollar",""))</f>
        <v>Euro</v>
      </c>
      <c r="S619" s="10" t="str">
        <f>IF(OR('Intragroup liabilities'!F613="P_20",'Intragroup liabilities'!F613="P_21"),'Intragroup liabilities'!M613,CONCATENATE(RIGHT('Intragroup liabilities'!T613,4),"-",LEFT(RIGHT('Intragroup liabilities'!T613,7),2),"-",LEFT('Intragroup liabilities'!T613,2)))</f>
        <v>--</v>
      </c>
      <c r="T619" s="20" t="str">
        <f t="shared" si="67"/>
        <v>--</v>
      </c>
      <c r="U619" s="20" t="str">
        <f>IF(OR('Intragroup liabilities'!F613="P_20",'Intragroup liabilities'!F613="P_21"),'T 03.01'!T619,CONCATENATE(RIGHT('Intragroup liabilities'!U613,4),"-",LEFT(RIGHT('Intragroup liabilities'!U613,7),2),"-",LEFT('Intragroup liabilities'!U613,2)))</f>
        <v>--</v>
      </c>
      <c r="V619" s="10" t="str">
        <f t="shared" si="68"/>
        <v>Unsecured</v>
      </c>
      <c r="W619" s="10">
        <v>0</v>
      </c>
      <c r="X619" s="10" t="s">
        <v>83</v>
      </c>
      <c r="Y619" s="10" t="str">
        <f t="shared" si="69"/>
        <v>Structured</v>
      </c>
      <c r="Z619" s="10"/>
      <c r="AA619" s="10" t="str">
        <f>IF('Intragroup liabilities'!Q613="GF2","Grandfathered T2",IF('Intragroup liabilities'!Q613="CET1","CET1","No"))</f>
        <v>No</v>
      </c>
      <c r="AB619" s="10">
        <f>IF('Intragroup liabilities'!R613="",0,'Intragroup liabilities'!R613)</f>
        <v>0</v>
      </c>
      <c r="AC619"/>
    </row>
    <row r="620" spans="3:29" ht="23.65" thickBot="1" x14ac:dyDescent="0.5">
      <c r="C620" s="17">
        <f t="shared" si="64"/>
        <v>999</v>
      </c>
      <c r="D620" s="18">
        <f t="shared" si="70"/>
        <v>613</v>
      </c>
      <c r="E620" s="10" t="str">
        <f>IF(AND(I620="SANTANDER TOTTA, SGPS, SA",'Intragroup liabilities'!F614="P_22"),"r0531 - o/w (part of) subordinated liabilities recognised as own funds",IF(AND(I620="Totta Seguros - Comp. Seg. Vida, SA.",'Intragroup liabilities'!F614="P_22"),"r0350 - Structured notes",IF(AND(AA620&lt;&gt;"No",'Intragroup liabilities'!F614="P_23"),"r0531 - o/w (part of) subordinated liabilities recognised as own funds",IF(AND(AA620="No",'Intragroup liabilities'!F614="P_23"),"r0120 - Secured liabilities - collateralized part (BRRD art. 44/2/b)",IF('Intragroup liabilities'!F614="C_31","r0511 - o/w capital instruments/share capital",IF('Intragroup liabilities'!F614="C_32","r0511 - o/w capital instruments/share capital",IF('Intragroup liabilities'!F614="C_33","r0512 - o/w instruments ranking pari passu with ordinary shares",IF(OR(ISNUMBER(SEARCH("ATLANTES",I620)),ISNUMBER(SEARCH("AZOR",I620)),ISNUMBER(SEARCH("HIPOTOTTA",I620)))=TRUE,"r0120 - Secured liabilities - collateralized part (BRRD art. 44/2/b)",IF(OR('Intragroup liabilities'!F614="P_27.1",'Intragroup liabilities'!F614="P_27.2",'Intragroup liabilities'!F614="P_24"),"r0390 - Non-financial liabilities",IF('Intragroup liabilities'!F614="P_30.1","r0170 - Employee liabilities (BRRD art. 44/2/g/i)",IF('Intragroup liabilities'!F614="P_30.3","r0390 - Non-financial liabilities",IF('Intragroup liabilities'!F614="C_36","r0511 - o/w capital instruments/share capital",IF(AND('Intragroup liabilities'!F614="P_20",IFERROR(VLOOKUP('Intragroup liabilities'!I614,'Auxiliar 210'!$B$18:$B$20,1,FALSE),0)&lt;&gt;0),"r0210 - Liabilities towards other entities of the resolution group (BRRD art. 44/2/h)",IF(AND('Intragroup liabilities'!F614="P_21",IFERROR(VLOOKUP('Intragroup liabilities'!I614,'Auxiliar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0" s="10" t="s">
        <v>483</v>
      </c>
      <c r="G620" s="10" t="str">
        <f t="shared" si="65"/>
        <v>Rank 9 - Ranking in insolvency (master scale)</v>
      </c>
      <c r="H620" s="10" t="s">
        <v>821</v>
      </c>
      <c r="I620" s="10" t="s">
        <v>81</v>
      </c>
      <c r="J620" s="10" t="s">
        <v>696</v>
      </c>
      <c r="K620" s="10" t="s">
        <v>155</v>
      </c>
      <c r="L620" s="10" t="str">
        <f t="shared" si="66"/>
        <v>Parent</v>
      </c>
      <c r="M620" s="10" t="str">
        <f>IF(OR('Intragroup liabilities'!W614="x",'Intragroup liabilities'!W614="E"),"true","false")</f>
        <v>false</v>
      </c>
      <c r="N620" s="10" t="s">
        <v>470</v>
      </c>
      <c r="O620" s="10" t="s">
        <v>471</v>
      </c>
      <c r="P620" s="11">
        <v>0.87</v>
      </c>
      <c r="Q620" s="11">
        <f>IF('Intragroup liabilities'!E614="",0,'Intragroup liabilities'!E614)</f>
        <v>0</v>
      </c>
      <c r="R620" s="10" t="str">
        <f>+IF('Intragroup liabilities'!C614="EURO","Euro",IF('Intragroup liabilities'!C614="LIBRA INGLESA"," US Dollar",""))</f>
        <v>Euro</v>
      </c>
      <c r="S620" s="10" t="str">
        <f>IF(OR('Intragroup liabilities'!F614="P_20",'Intragroup liabilities'!F614="P_21"),'Intragroup liabilities'!M614,CONCATENATE(RIGHT('Intragroup liabilities'!T614,4),"-",LEFT(RIGHT('Intragroup liabilities'!T614,7),2),"-",LEFT('Intragroup liabilities'!T614,2)))</f>
        <v>--</v>
      </c>
      <c r="T620" s="20" t="str">
        <f t="shared" si="67"/>
        <v>--</v>
      </c>
      <c r="U620" s="20" t="str">
        <f>IF(OR('Intragroup liabilities'!F614="P_20",'Intragroup liabilities'!F614="P_21"),'T 03.01'!T620,CONCATENATE(RIGHT('Intragroup liabilities'!U614,4),"-",LEFT(RIGHT('Intragroup liabilities'!U614,7),2),"-",LEFT('Intragroup liabilities'!U614,2)))</f>
        <v>--</v>
      </c>
      <c r="V620" s="10" t="str">
        <f t="shared" si="68"/>
        <v>Unsecured</v>
      </c>
      <c r="W620" s="10">
        <v>0</v>
      </c>
      <c r="X620" s="10" t="s">
        <v>83</v>
      </c>
      <c r="Y620" s="10" t="str">
        <f t="shared" si="69"/>
        <v>Structured</v>
      </c>
      <c r="Z620" s="10"/>
      <c r="AA620" s="10" t="str">
        <f>IF('Intragroup liabilities'!Q614="GF2","Grandfathered T2",IF('Intragroup liabilities'!Q614="CET1","CET1","No"))</f>
        <v>No</v>
      </c>
      <c r="AB620" s="10">
        <f>IF('Intragroup liabilities'!R614="",0,'Intragroup liabilities'!R614)</f>
        <v>0</v>
      </c>
      <c r="AC620"/>
    </row>
    <row r="621" spans="3:29" ht="23.65" thickBot="1" x14ac:dyDescent="0.5">
      <c r="C621" s="17">
        <f t="shared" si="64"/>
        <v>999</v>
      </c>
      <c r="D621" s="18">
        <f t="shared" si="70"/>
        <v>614</v>
      </c>
      <c r="E621" s="10" t="str">
        <f>IF(AND(I621="SANTANDER TOTTA, SGPS, SA",'Intragroup liabilities'!F615="P_22"),"r0531 - o/w (part of) subordinated liabilities recognised as own funds",IF(AND(I621="Totta Seguros - Comp. Seg. Vida, SA.",'Intragroup liabilities'!F615="P_22"),"r0350 - Structured notes",IF(AND(AA621&lt;&gt;"No",'Intragroup liabilities'!F615="P_23"),"r0531 - o/w (part of) subordinated liabilities recognised as own funds",IF(AND(AA621="No",'Intragroup liabilities'!F615="P_23"),"r0120 - Secured liabilities - collateralized part (BRRD art. 44/2/b)",IF('Intragroup liabilities'!F615="C_31","r0511 - o/w capital instruments/share capital",IF('Intragroup liabilities'!F615="C_32","r0511 - o/w capital instruments/share capital",IF('Intragroup liabilities'!F615="C_33","r0512 - o/w instruments ranking pari passu with ordinary shares",IF(OR(ISNUMBER(SEARCH("ATLANTES",I621)),ISNUMBER(SEARCH("AZOR",I621)),ISNUMBER(SEARCH("HIPOTOTTA",I621)))=TRUE,"r0120 - Secured liabilities - collateralized part (BRRD art. 44/2/b)",IF(OR('Intragroup liabilities'!F615="P_27.1",'Intragroup liabilities'!F615="P_27.2",'Intragroup liabilities'!F615="P_24"),"r0390 - Non-financial liabilities",IF('Intragroup liabilities'!F615="P_30.1","r0170 - Employee liabilities (BRRD art. 44/2/g/i)",IF('Intragroup liabilities'!F615="P_30.3","r0390 - Non-financial liabilities",IF('Intragroup liabilities'!F615="C_36","r0511 - o/w capital instruments/share capital",IF(AND('Intragroup liabilities'!F615="P_20",IFERROR(VLOOKUP('Intragroup liabilities'!I615,'Auxiliar 210'!$B$18:$B$20,1,FALSE),0)&lt;&gt;0),"r0210 - Liabilities towards other entities of the resolution group (BRRD art. 44/2/h)",IF(AND('Intragroup liabilities'!F615="P_21",IFERROR(VLOOKUP('Intragroup liabilities'!I615,'Auxiliar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1" s="10" t="s">
        <v>483</v>
      </c>
      <c r="G621" s="10" t="str">
        <f t="shared" si="65"/>
        <v>Rank 9 - Ranking in insolvency (master scale)</v>
      </c>
      <c r="H621" s="10" t="s">
        <v>1300</v>
      </c>
      <c r="I621" s="10" t="s">
        <v>81</v>
      </c>
      <c r="J621" s="10" t="s">
        <v>696</v>
      </c>
      <c r="K621" s="10" t="s">
        <v>155</v>
      </c>
      <c r="L621" s="10" t="str">
        <f t="shared" si="66"/>
        <v>Parent</v>
      </c>
      <c r="M621" s="10" t="str">
        <f>IF(OR('Intragroup liabilities'!W615="x",'Intragroup liabilities'!W615="E"),"true","false")</f>
        <v>false</v>
      </c>
      <c r="N621" s="10" t="s">
        <v>470</v>
      </c>
      <c r="O621" s="10" t="s">
        <v>471</v>
      </c>
      <c r="P621" s="11">
        <v>0.52</v>
      </c>
      <c r="Q621" s="11">
        <f>IF('Intragroup liabilities'!E615="",0,'Intragroup liabilities'!E615)</f>
        <v>0</v>
      </c>
      <c r="R621" s="10" t="str">
        <f>+IF('Intragroup liabilities'!C615="EURO","Euro",IF('Intragroup liabilities'!C615="LIBRA INGLESA"," US Dollar",""))</f>
        <v>Euro</v>
      </c>
      <c r="S621" s="10" t="str">
        <f>IF(OR('Intragroup liabilities'!F615="P_20",'Intragroup liabilities'!F615="P_21"),'Intragroup liabilities'!M615,CONCATENATE(RIGHT('Intragroup liabilities'!T615,4),"-",LEFT(RIGHT('Intragroup liabilities'!T615,7),2),"-",LEFT('Intragroup liabilities'!T615,2)))</f>
        <v>--</v>
      </c>
      <c r="T621" s="20" t="str">
        <f t="shared" si="67"/>
        <v>--</v>
      </c>
      <c r="U621" s="20" t="str">
        <f>IF(OR('Intragroup liabilities'!F615="P_20",'Intragroup liabilities'!F615="P_21"),'T 03.01'!T621,CONCATENATE(RIGHT('Intragroup liabilities'!U615,4),"-",LEFT(RIGHT('Intragroup liabilities'!U615,7),2),"-",LEFT('Intragroup liabilities'!U615,2)))</f>
        <v>--</v>
      </c>
      <c r="V621" s="10" t="str">
        <f t="shared" si="68"/>
        <v>Unsecured</v>
      </c>
      <c r="W621" s="10">
        <v>0</v>
      </c>
      <c r="X621" s="10" t="s">
        <v>83</v>
      </c>
      <c r="Y621" s="10" t="str">
        <f t="shared" si="69"/>
        <v>Structured</v>
      </c>
      <c r="Z621" s="10"/>
      <c r="AA621" s="10" t="str">
        <f>IF('Intragroup liabilities'!Q615="GF2","Grandfathered T2",IF('Intragroup liabilities'!Q615="CET1","CET1","No"))</f>
        <v>No</v>
      </c>
      <c r="AB621" s="10">
        <f>IF('Intragroup liabilities'!R615="",0,'Intragroup liabilities'!R615)</f>
        <v>0</v>
      </c>
      <c r="AC621"/>
    </row>
    <row r="622" spans="3:29" ht="23.65" thickBot="1" x14ac:dyDescent="0.5">
      <c r="C622" s="17">
        <f t="shared" si="64"/>
        <v>999</v>
      </c>
      <c r="D622" s="18">
        <f t="shared" si="70"/>
        <v>615</v>
      </c>
      <c r="E622" s="10" t="str">
        <f>IF(AND(I622="SANTANDER TOTTA, SGPS, SA",'Intragroup liabilities'!F616="P_22"),"r0531 - o/w (part of) subordinated liabilities recognised as own funds",IF(AND(I622="Totta Seguros - Comp. Seg. Vida, SA.",'Intragroup liabilities'!F616="P_22"),"r0350 - Structured notes",IF(AND(AA622&lt;&gt;"No",'Intragroup liabilities'!F616="P_23"),"r0531 - o/w (part of) subordinated liabilities recognised as own funds",IF(AND(AA622="No",'Intragroup liabilities'!F616="P_23"),"r0120 - Secured liabilities - collateralized part (BRRD art. 44/2/b)",IF('Intragroup liabilities'!F616="C_31","r0511 - o/w capital instruments/share capital",IF('Intragroup liabilities'!F616="C_32","r0511 - o/w capital instruments/share capital",IF('Intragroup liabilities'!F616="C_33","r0512 - o/w instruments ranking pari passu with ordinary shares",IF(OR(ISNUMBER(SEARCH("ATLANTES",I622)),ISNUMBER(SEARCH("AZOR",I622)),ISNUMBER(SEARCH("HIPOTOTTA",I622)))=TRUE,"r0120 - Secured liabilities - collateralized part (BRRD art. 44/2/b)",IF(OR('Intragroup liabilities'!F616="P_27.1",'Intragroup liabilities'!F616="P_27.2",'Intragroup liabilities'!F616="P_24"),"r0390 - Non-financial liabilities",IF('Intragroup liabilities'!F616="P_30.1","r0170 - Employee liabilities (BRRD art. 44/2/g/i)",IF('Intragroup liabilities'!F616="P_30.3","r0390 - Non-financial liabilities",IF('Intragroup liabilities'!F616="C_36","r0511 - o/w capital instruments/share capital",IF(AND('Intragroup liabilities'!F616="P_20",IFERROR(VLOOKUP('Intragroup liabilities'!I616,'Auxiliar 210'!$B$18:$B$20,1,FALSE),0)&lt;&gt;0),"r0210 - Liabilities towards other entities of the resolution group (BRRD art. 44/2/h)",IF(AND('Intragroup liabilities'!F616="P_21",IFERROR(VLOOKUP('Intragroup liabilities'!I616,'Auxiliar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2" s="10" t="s">
        <v>483</v>
      </c>
      <c r="G622" s="10" t="str">
        <f t="shared" si="65"/>
        <v>Rank 9 - Ranking in insolvency (master scale)</v>
      </c>
      <c r="H622" s="10" t="s">
        <v>819</v>
      </c>
      <c r="I622" s="10" t="s">
        <v>700</v>
      </c>
      <c r="J622" s="10" t="s">
        <v>699</v>
      </c>
      <c r="K622" s="10" t="s">
        <v>155</v>
      </c>
      <c r="L622" s="10" t="str">
        <f t="shared" si="66"/>
        <v>Sister</v>
      </c>
      <c r="M622" s="10" t="str">
        <f>IF(OR('Intragroup liabilities'!W616="x",'Intragroup liabilities'!W616="E"),"true","false")</f>
        <v>false</v>
      </c>
      <c r="N622" s="10" t="s">
        <v>470</v>
      </c>
      <c r="O622" s="10" t="s">
        <v>471</v>
      </c>
      <c r="P622" s="11">
        <v>0.01</v>
      </c>
      <c r="Q622" s="11">
        <f>IF('Intragroup liabilities'!E616="",0,'Intragroup liabilities'!E616)</f>
        <v>0</v>
      </c>
      <c r="R622" s="10" t="str">
        <f>+IF('Intragroup liabilities'!C616="EURO","Euro",IF('Intragroup liabilities'!C616="LIBRA INGLESA"," US Dollar",""))</f>
        <v>Euro</v>
      </c>
      <c r="S622" s="10" t="str">
        <f>IF(OR('Intragroup liabilities'!F616="P_20",'Intragroup liabilities'!F616="P_21"),'Intragroup liabilities'!M616,CONCATENATE(RIGHT('Intragroup liabilities'!T616,4),"-",LEFT(RIGHT('Intragroup liabilities'!T616,7),2),"-",LEFT('Intragroup liabilities'!T616,2)))</f>
        <v>--</v>
      </c>
      <c r="T622" s="20" t="str">
        <f t="shared" si="67"/>
        <v>--</v>
      </c>
      <c r="U622" s="20" t="str">
        <f>IF(OR('Intragroup liabilities'!F616="P_20",'Intragroup liabilities'!F616="P_21"),'T 03.01'!T622,CONCATENATE(RIGHT('Intragroup liabilities'!U616,4),"-",LEFT(RIGHT('Intragroup liabilities'!U616,7),2),"-",LEFT('Intragroup liabilities'!U616,2)))</f>
        <v>--</v>
      </c>
      <c r="V622" s="10" t="str">
        <f t="shared" si="68"/>
        <v>Unsecured</v>
      </c>
      <c r="W622" s="10">
        <v>0</v>
      </c>
      <c r="X622" s="10" t="s">
        <v>83</v>
      </c>
      <c r="Y622" s="10" t="str">
        <f t="shared" si="69"/>
        <v>Structured</v>
      </c>
      <c r="Z622" s="10"/>
      <c r="AA622" s="10" t="str">
        <f>IF('Intragroup liabilities'!Q616="GF2","Grandfathered T2",IF('Intragroup liabilities'!Q616="CET1","CET1","No"))</f>
        <v>No</v>
      </c>
      <c r="AB622" s="10">
        <f>IF('Intragroup liabilities'!R616="",0,'Intragroup liabilities'!R616)</f>
        <v>0</v>
      </c>
      <c r="AC622"/>
    </row>
    <row r="623" spans="3:29" ht="23.65" thickBot="1" x14ac:dyDescent="0.5">
      <c r="C623" s="17">
        <f t="shared" si="64"/>
        <v>999</v>
      </c>
      <c r="D623" s="18">
        <f t="shared" si="70"/>
        <v>616</v>
      </c>
      <c r="E623" s="10" t="str">
        <f>IF(AND(I623="SANTANDER TOTTA, SGPS, SA",'Intragroup liabilities'!F617="P_22"),"r0531 - o/w (part of) subordinated liabilities recognised as own funds",IF(AND(I623="Totta Seguros - Comp. Seg. Vida, SA.",'Intragroup liabilities'!F617="P_22"),"r0350 - Structured notes",IF(AND(AA623&lt;&gt;"No",'Intragroup liabilities'!F617="P_23"),"r0531 - o/w (part of) subordinated liabilities recognised as own funds",IF(AND(AA623="No",'Intragroup liabilities'!F617="P_23"),"r0120 - Secured liabilities - collateralized part (BRRD art. 44/2/b)",IF('Intragroup liabilities'!F617="C_31","r0511 - o/w capital instruments/share capital",IF('Intragroup liabilities'!F617="C_32","r0511 - o/w capital instruments/share capital",IF('Intragroup liabilities'!F617="C_33","r0512 - o/w instruments ranking pari passu with ordinary shares",IF(OR(ISNUMBER(SEARCH("ATLANTES",I623)),ISNUMBER(SEARCH("AZOR",I623)),ISNUMBER(SEARCH("HIPOTOTTA",I623)))=TRUE,"r0120 - Secured liabilities - collateralized part (BRRD art. 44/2/b)",IF(OR('Intragroup liabilities'!F617="P_27.1",'Intragroup liabilities'!F617="P_27.2",'Intragroup liabilities'!F617="P_24"),"r0390 - Non-financial liabilities",IF('Intragroup liabilities'!F617="P_30.1","r0170 - Employee liabilities (BRRD art. 44/2/g/i)",IF('Intragroup liabilities'!F617="P_30.3","r0390 - Non-financial liabilities",IF('Intragroup liabilities'!F617="C_36","r0511 - o/w capital instruments/share capital",IF(AND('Intragroup liabilities'!F617="P_20",IFERROR(VLOOKUP('Intragroup liabilities'!I617,'Auxiliar 210'!$B$18:$B$20,1,FALSE),0)&lt;&gt;0),"r0210 - Liabilities towards other entities of the resolution group (BRRD art. 44/2/h)",IF(AND('Intragroup liabilities'!F617="P_21",IFERROR(VLOOKUP('Intragroup liabilities'!I617,'Auxiliar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3" s="10" t="s">
        <v>483</v>
      </c>
      <c r="G623" s="10" t="str">
        <f t="shared" si="65"/>
        <v>Rank 9 - Ranking in insolvency (master scale)</v>
      </c>
      <c r="H623" s="10" t="s">
        <v>911</v>
      </c>
      <c r="I623" s="10" t="s">
        <v>700</v>
      </c>
      <c r="J623" s="10" t="s">
        <v>699</v>
      </c>
      <c r="K623" s="10" t="s">
        <v>155</v>
      </c>
      <c r="L623" s="10" t="str">
        <f t="shared" si="66"/>
        <v>Sister</v>
      </c>
      <c r="M623" s="10" t="str">
        <f>IF(OR('Intragroup liabilities'!W617="x",'Intragroup liabilities'!W617="E"),"true","false")</f>
        <v>false</v>
      </c>
      <c r="N623" s="10" t="s">
        <v>470</v>
      </c>
      <c r="O623" s="10" t="s">
        <v>471</v>
      </c>
      <c r="P623" s="11">
        <v>0.02</v>
      </c>
      <c r="Q623" s="11">
        <f>IF('Intragroup liabilities'!E617="",0,'Intragroup liabilities'!E617)</f>
        <v>0</v>
      </c>
      <c r="R623" s="10" t="str">
        <f>+IF('Intragroup liabilities'!C617="EURO","Euro",IF('Intragroup liabilities'!C617="LIBRA INGLESA"," US Dollar",""))</f>
        <v>Euro</v>
      </c>
      <c r="S623" s="10" t="str">
        <f>IF(OR('Intragroup liabilities'!F617="P_20",'Intragroup liabilities'!F617="P_21"),'Intragroup liabilities'!M617,CONCATENATE(RIGHT('Intragroup liabilities'!T617,4),"-",LEFT(RIGHT('Intragroup liabilities'!T617,7),2),"-",LEFT('Intragroup liabilities'!T617,2)))</f>
        <v>--</v>
      </c>
      <c r="T623" s="20" t="str">
        <f t="shared" si="67"/>
        <v>--</v>
      </c>
      <c r="U623" s="20" t="str">
        <f>IF(OR('Intragroup liabilities'!F617="P_20",'Intragroup liabilities'!F617="P_21"),'T 03.01'!T623,CONCATENATE(RIGHT('Intragroup liabilities'!U617,4),"-",LEFT(RIGHT('Intragroup liabilities'!U617,7),2),"-",LEFT('Intragroup liabilities'!U617,2)))</f>
        <v>--</v>
      </c>
      <c r="V623" s="10" t="str">
        <f t="shared" si="68"/>
        <v>Unsecured</v>
      </c>
      <c r="W623" s="10">
        <v>0</v>
      </c>
      <c r="X623" s="10" t="s">
        <v>83</v>
      </c>
      <c r="Y623" s="10" t="str">
        <f t="shared" si="69"/>
        <v>Structured</v>
      </c>
      <c r="Z623" s="10"/>
      <c r="AA623" s="10" t="str">
        <f>IF('Intragroup liabilities'!Q617="GF2","Grandfathered T2",IF('Intragroup liabilities'!Q617="CET1","CET1","No"))</f>
        <v>No</v>
      </c>
      <c r="AB623" s="10">
        <f>IF('Intragroup liabilities'!R617="",0,'Intragroup liabilities'!R617)</f>
        <v>0</v>
      </c>
      <c r="AC623"/>
    </row>
    <row r="624" spans="3:29" ht="23.65" thickBot="1" x14ac:dyDescent="0.5">
      <c r="C624" s="17">
        <f t="shared" si="64"/>
        <v>999</v>
      </c>
      <c r="D624" s="18">
        <f t="shared" si="70"/>
        <v>617</v>
      </c>
      <c r="E624" s="10" t="str">
        <f>IF(AND(I624="SANTANDER TOTTA, SGPS, SA",'Intragroup liabilities'!F618="P_22"),"r0531 - o/w (part of) subordinated liabilities recognised as own funds",IF(AND(I624="Totta Seguros - Comp. Seg. Vida, SA.",'Intragroup liabilities'!F618="P_22"),"r0350 - Structured notes",IF(AND(AA624&lt;&gt;"No",'Intragroup liabilities'!F618="P_23"),"r0531 - o/w (part of) subordinated liabilities recognised as own funds",IF(AND(AA624="No",'Intragroup liabilities'!F618="P_23"),"r0120 - Secured liabilities - collateralized part (BRRD art. 44/2/b)",IF('Intragroup liabilities'!F618="C_31","r0511 - o/w capital instruments/share capital",IF('Intragroup liabilities'!F618="C_32","r0511 - o/w capital instruments/share capital",IF('Intragroup liabilities'!F618="C_33","r0512 - o/w instruments ranking pari passu with ordinary shares",IF(OR(ISNUMBER(SEARCH("ATLANTES",I624)),ISNUMBER(SEARCH("AZOR",I624)),ISNUMBER(SEARCH("HIPOTOTTA",I624)))=TRUE,"r0120 - Secured liabilities - collateralized part (BRRD art. 44/2/b)",IF(OR('Intragroup liabilities'!F618="P_27.1",'Intragroup liabilities'!F618="P_27.2",'Intragroup liabilities'!F618="P_24"),"r0390 - Non-financial liabilities",IF('Intragroup liabilities'!F618="P_30.1","r0170 - Employee liabilities (BRRD art. 44/2/g/i)",IF('Intragroup liabilities'!F618="P_30.3","r0390 - Non-financial liabilities",IF('Intragroup liabilities'!F618="C_36","r0511 - o/w capital instruments/share capital",IF(AND('Intragroup liabilities'!F618="P_20",IFERROR(VLOOKUP('Intragroup liabilities'!I618,'Auxiliar 210'!$B$18:$B$20,1,FALSE),0)&lt;&gt;0),"r0210 - Liabilities towards other entities of the resolution group (BRRD art. 44/2/h)",IF(AND('Intragroup liabilities'!F618="P_21",IFERROR(VLOOKUP('Intragroup liabilities'!I618,'Auxiliar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4" s="10" t="s">
        <v>483</v>
      </c>
      <c r="G624" s="10" t="str">
        <f t="shared" si="65"/>
        <v>Rank 9 - Ranking in insolvency (master scale)</v>
      </c>
      <c r="H624" s="10" t="s">
        <v>916</v>
      </c>
      <c r="I624" s="10" t="s">
        <v>700</v>
      </c>
      <c r="J624" s="10" t="s">
        <v>699</v>
      </c>
      <c r="K624" s="10" t="s">
        <v>155</v>
      </c>
      <c r="L624" s="10" t="str">
        <f t="shared" si="66"/>
        <v>Sister</v>
      </c>
      <c r="M624" s="10" t="str">
        <f>IF(OR('Intragroup liabilities'!W618="x",'Intragroup liabilities'!W618="E"),"true","false")</f>
        <v>false</v>
      </c>
      <c r="N624" s="10" t="s">
        <v>470</v>
      </c>
      <c r="O624" s="10" t="s">
        <v>471</v>
      </c>
      <c r="P624" s="11">
        <v>0.01</v>
      </c>
      <c r="Q624" s="11">
        <f>IF('Intragroup liabilities'!E618="",0,'Intragroup liabilities'!E618)</f>
        <v>0</v>
      </c>
      <c r="R624" s="10" t="str">
        <f>+IF('Intragroup liabilities'!C618="EURO","Euro",IF('Intragroup liabilities'!C618="LIBRA INGLESA"," US Dollar",""))</f>
        <v>Euro</v>
      </c>
      <c r="S624" s="10" t="str">
        <f>IF(OR('Intragroup liabilities'!F618="P_20",'Intragroup liabilities'!F618="P_21"),'Intragroup liabilities'!M618,CONCATENATE(RIGHT('Intragroup liabilities'!T618,4),"-",LEFT(RIGHT('Intragroup liabilities'!T618,7),2),"-",LEFT('Intragroup liabilities'!T618,2)))</f>
        <v>--</v>
      </c>
      <c r="T624" s="20" t="str">
        <f t="shared" si="67"/>
        <v>--</v>
      </c>
      <c r="U624" s="20" t="str">
        <f>IF(OR('Intragroup liabilities'!F618="P_20",'Intragroup liabilities'!F618="P_21"),'T 03.01'!T624,CONCATENATE(RIGHT('Intragroup liabilities'!U618,4),"-",LEFT(RIGHT('Intragroup liabilities'!U618,7),2),"-",LEFT('Intragroup liabilities'!U618,2)))</f>
        <v>--</v>
      </c>
      <c r="V624" s="10" t="str">
        <f t="shared" si="68"/>
        <v>Unsecured</v>
      </c>
      <c r="W624" s="10">
        <v>0</v>
      </c>
      <c r="X624" s="10" t="s">
        <v>83</v>
      </c>
      <c r="Y624" s="10" t="str">
        <f t="shared" si="69"/>
        <v>Structured</v>
      </c>
      <c r="Z624" s="10"/>
      <c r="AA624" s="10" t="str">
        <f>IF('Intragroup liabilities'!Q618="GF2","Grandfathered T2",IF('Intragroup liabilities'!Q618="CET1","CET1","No"))</f>
        <v>No</v>
      </c>
      <c r="AB624" s="10">
        <f>IF('Intragroup liabilities'!R618="",0,'Intragroup liabilities'!R618)</f>
        <v>0</v>
      </c>
      <c r="AC624"/>
    </row>
    <row r="625" spans="3:29" ht="23.65" thickBot="1" x14ac:dyDescent="0.5">
      <c r="C625" s="17">
        <f t="shared" si="64"/>
        <v>999</v>
      </c>
      <c r="D625" s="18">
        <f t="shared" si="70"/>
        <v>618</v>
      </c>
      <c r="E625" s="10" t="str">
        <f>IF(AND(I625="SANTANDER TOTTA, SGPS, SA",'Intragroup liabilities'!F619="P_22"),"r0531 - o/w (part of) subordinated liabilities recognised as own funds",IF(AND(I625="Totta Seguros - Comp. Seg. Vida, SA.",'Intragroup liabilities'!F619="P_22"),"r0350 - Structured notes",IF(AND(AA625&lt;&gt;"No",'Intragroup liabilities'!F619="P_23"),"r0531 - o/w (part of) subordinated liabilities recognised as own funds",IF(AND(AA625="No",'Intragroup liabilities'!F619="P_23"),"r0120 - Secured liabilities - collateralized part (BRRD art. 44/2/b)",IF('Intragroup liabilities'!F619="C_31","r0511 - o/w capital instruments/share capital",IF('Intragroup liabilities'!F619="C_32","r0511 - o/w capital instruments/share capital",IF('Intragroup liabilities'!F619="C_33","r0512 - o/w instruments ranking pari passu with ordinary shares",IF(OR(ISNUMBER(SEARCH("ATLANTES",I625)),ISNUMBER(SEARCH("AZOR",I625)),ISNUMBER(SEARCH("HIPOTOTTA",I625)))=TRUE,"r0120 - Secured liabilities - collateralized part (BRRD art. 44/2/b)",IF(OR('Intragroup liabilities'!F619="P_27.1",'Intragroup liabilities'!F619="P_27.2",'Intragroup liabilities'!F619="P_24"),"r0390 - Non-financial liabilities",IF('Intragroup liabilities'!F619="P_30.1","r0170 - Employee liabilities (BRRD art. 44/2/g/i)",IF('Intragroup liabilities'!F619="P_30.3","r0390 - Non-financial liabilities",IF('Intragroup liabilities'!F619="C_36","r0511 - o/w capital instruments/share capital",IF(AND('Intragroup liabilities'!F619="P_20",IFERROR(VLOOKUP('Intragroup liabilities'!I619,'Auxiliar 210'!$B$18:$B$20,1,FALSE),0)&lt;&gt;0),"r0210 - Liabilities towards other entities of the resolution group (BRRD art. 44/2/h)",IF(AND('Intragroup liabilities'!F619="P_21",IFERROR(VLOOKUP('Intragroup liabilities'!I619,'Auxiliar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5" s="10" t="s">
        <v>483</v>
      </c>
      <c r="G625" s="10" t="str">
        <f t="shared" si="65"/>
        <v>Rank 9 - Ranking in insolvency (master scale)</v>
      </c>
      <c r="H625" s="10" t="s">
        <v>757</v>
      </c>
      <c r="I625" s="10" t="s">
        <v>700</v>
      </c>
      <c r="J625" s="10" t="s">
        <v>699</v>
      </c>
      <c r="K625" s="10" t="s">
        <v>155</v>
      </c>
      <c r="L625" s="10" t="str">
        <f t="shared" si="66"/>
        <v>Sister</v>
      </c>
      <c r="M625" s="10" t="str">
        <f>IF(OR('Intragroup liabilities'!W619="x",'Intragroup liabilities'!W619="E"),"true","false")</f>
        <v>false</v>
      </c>
      <c r="N625" s="10" t="s">
        <v>470</v>
      </c>
      <c r="O625" s="10" t="s">
        <v>471</v>
      </c>
      <c r="P625" s="11">
        <v>0.01</v>
      </c>
      <c r="Q625" s="11">
        <f>IF('Intragroup liabilities'!E619="",0,'Intragroup liabilities'!E619)</f>
        <v>0</v>
      </c>
      <c r="R625" s="10" t="str">
        <f>+IF('Intragroup liabilities'!C619="EURO","Euro",IF('Intragroup liabilities'!C619="LIBRA INGLESA"," US Dollar",""))</f>
        <v>Euro</v>
      </c>
      <c r="S625" s="10" t="str">
        <f>IF(OR('Intragroup liabilities'!F619="P_20",'Intragroup liabilities'!F619="P_21"),'Intragroup liabilities'!M619,CONCATENATE(RIGHT('Intragroup liabilities'!T619,4),"-",LEFT(RIGHT('Intragroup liabilities'!T619,7),2),"-",LEFT('Intragroup liabilities'!T619,2)))</f>
        <v>--</v>
      </c>
      <c r="T625" s="20" t="str">
        <f t="shared" si="67"/>
        <v>--</v>
      </c>
      <c r="U625" s="20" t="str">
        <f>IF(OR('Intragroup liabilities'!F619="P_20",'Intragroup liabilities'!F619="P_21"),'T 03.01'!T625,CONCATENATE(RIGHT('Intragroup liabilities'!U619,4),"-",LEFT(RIGHT('Intragroup liabilities'!U619,7),2),"-",LEFT('Intragroup liabilities'!U619,2)))</f>
        <v>--</v>
      </c>
      <c r="V625" s="10" t="str">
        <f t="shared" si="68"/>
        <v>Unsecured</v>
      </c>
      <c r="W625" s="10">
        <v>0</v>
      </c>
      <c r="X625" s="10" t="s">
        <v>83</v>
      </c>
      <c r="Y625" s="10" t="str">
        <f t="shared" si="69"/>
        <v>Structured</v>
      </c>
      <c r="Z625" s="10"/>
      <c r="AA625" s="10" t="str">
        <f>IF('Intragroup liabilities'!Q619="GF2","Grandfathered T2",IF('Intragroup liabilities'!Q619="CET1","CET1","No"))</f>
        <v>No</v>
      </c>
      <c r="AB625" s="10">
        <f>IF('Intragroup liabilities'!R619="",0,'Intragroup liabilities'!R619)</f>
        <v>0</v>
      </c>
      <c r="AC625"/>
    </row>
    <row r="626" spans="3:29" ht="23.65" thickBot="1" x14ac:dyDescent="0.5">
      <c r="C626" s="17">
        <f t="shared" si="64"/>
        <v>999</v>
      </c>
      <c r="D626" s="18">
        <f t="shared" si="70"/>
        <v>619</v>
      </c>
      <c r="E626" s="10" t="str">
        <f>IF(AND(I626="SANTANDER TOTTA, SGPS, SA",'Intragroup liabilities'!F620="P_22"),"r0531 - o/w (part of) subordinated liabilities recognised as own funds",IF(AND(I626="Totta Seguros - Comp. Seg. Vida, SA.",'Intragroup liabilities'!F620="P_22"),"r0350 - Structured notes",IF(AND(AA626&lt;&gt;"No",'Intragroup liabilities'!F620="P_23"),"r0531 - o/w (part of) subordinated liabilities recognised as own funds",IF(AND(AA626="No",'Intragroup liabilities'!F620="P_23"),"r0120 - Secured liabilities - collateralized part (BRRD art. 44/2/b)",IF('Intragroup liabilities'!F620="C_31","r0511 - o/w capital instruments/share capital",IF('Intragroup liabilities'!F620="C_32","r0511 - o/w capital instruments/share capital",IF('Intragroup liabilities'!F620="C_33","r0512 - o/w instruments ranking pari passu with ordinary shares",IF(OR(ISNUMBER(SEARCH("ATLANTES",I626)),ISNUMBER(SEARCH("AZOR",I626)),ISNUMBER(SEARCH("HIPOTOTTA",I626)))=TRUE,"r0120 - Secured liabilities - collateralized part (BRRD art. 44/2/b)",IF(OR('Intragroup liabilities'!F620="P_27.1",'Intragroup liabilities'!F620="P_27.2",'Intragroup liabilities'!F620="P_24"),"r0390 - Non-financial liabilities",IF('Intragroup liabilities'!F620="P_30.1","r0170 - Employee liabilities (BRRD art. 44/2/g/i)",IF('Intragroup liabilities'!F620="P_30.3","r0390 - Non-financial liabilities",IF('Intragroup liabilities'!F620="C_36","r0511 - o/w capital instruments/share capital",IF(AND('Intragroup liabilities'!F620="P_20",IFERROR(VLOOKUP('Intragroup liabilities'!I620,'Auxiliar 210'!$B$18:$B$20,1,FALSE),0)&lt;&gt;0),"r0210 - Liabilities towards other entities of the resolution group (BRRD art. 44/2/h)",IF(AND('Intragroup liabilities'!F620="P_21",IFERROR(VLOOKUP('Intragroup liabilities'!I620,'Auxiliar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6" s="10" t="s">
        <v>483</v>
      </c>
      <c r="G626" s="10" t="str">
        <f t="shared" si="65"/>
        <v>Rank 9 - Ranking in insolvency (master scale)</v>
      </c>
      <c r="H626" s="10" t="s">
        <v>908</v>
      </c>
      <c r="I626" s="10" t="s">
        <v>81</v>
      </c>
      <c r="J626" s="10" t="s">
        <v>696</v>
      </c>
      <c r="K626" s="10" t="s">
        <v>155</v>
      </c>
      <c r="L626" s="10" t="str">
        <f t="shared" si="66"/>
        <v>Parent</v>
      </c>
      <c r="M626" s="10" t="str">
        <f>IF(OR('Intragroup liabilities'!W620="x",'Intragroup liabilities'!W620="E"),"true","false")</f>
        <v>false</v>
      </c>
      <c r="N626" s="10" t="s">
        <v>470</v>
      </c>
      <c r="O626" s="10" t="s">
        <v>471</v>
      </c>
      <c r="P626" s="11">
        <v>0.1</v>
      </c>
      <c r="Q626" s="11">
        <f>IF('Intragroup liabilities'!E620="",0,'Intragroup liabilities'!E620)</f>
        <v>0</v>
      </c>
      <c r="R626" s="10" t="str">
        <f>+IF('Intragroup liabilities'!C620="EURO","Euro",IF('Intragroup liabilities'!C620="LIBRA INGLESA"," US Dollar",""))</f>
        <v>Euro</v>
      </c>
      <c r="S626" s="10" t="str">
        <f>IF(OR('Intragroup liabilities'!F620="P_20",'Intragroup liabilities'!F620="P_21"),'Intragroup liabilities'!M620,CONCATENATE(RIGHT('Intragroup liabilities'!T620,4),"-",LEFT(RIGHT('Intragroup liabilities'!T620,7),2),"-",LEFT('Intragroup liabilities'!T620,2)))</f>
        <v>--</v>
      </c>
      <c r="T626" s="20" t="str">
        <f t="shared" si="67"/>
        <v>--</v>
      </c>
      <c r="U626" s="20" t="str">
        <f>IF(OR('Intragroup liabilities'!F620="P_20",'Intragroup liabilities'!F620="P_21"),'T 03.01'!T626,CONCATENATE(RIGHT('Intragroup liabilities'!U620,4),"-",LEFT(RIGHT('Intragroup liabilities'!U620,7),2),"-",LEFT('Intragroup liabilities'!U620,2)))</f>
        <v>--</v>
      </c>
      <c r="V626" s="10" t="str">
        <f t="shared" si="68"/>
        <v>Unsecured</v>
      </c>
      <c r="W626" s="10">
        <v>0</v>
      </c>
      <c r="X626" s="10" t="s">
        <v>83</v>
      </c>
      <c r="Y626" s="10" t="str">
        <f t="shared" si="69"/>
        <v>Structured</v>
      </c>
      <c r="Z626" s="10"/>
      <c r="AA626" s="10" t="str">
        <f>IF('Intragroup liabilities'!Q620="GF2","Grandfathered T2",IF('Intragroup liabilities'!Q620="CET1","CET1","No"))</f>
        <v>No</v>
      </c>
      <c r="AB626" s="10">
        <f>IF('Intragroup liabilities'!R620="",0,'Intragroup liabilities'!R620)</f>
        <v>0</v>
      </c>
      <c r="AC626"/>
    </row>
    <row r="627" spans="3:29" ht="23.65" thickBot="1" x14ac:dyDescent="0.5">
      <c r="C627" s="17">
        <f t="shared" si="64"/>
        <v>999</v>
      </c>
      <c r="D627" s="18">
        <f t="shared" si="70"/>
        <v>620</v>
      </c>
      <c r="E627" s="10" t="str">
        <f>IF(AND(I627="SANTANDER TOTTA, SGPS, SA",'Intragroup liabilities'!F621="P_22"),"r0531 - o/w (part of) subordinated liabilities recognised as own funds",IF(AND(I627="Totta Seguros - Comp. Seg. Vida, SA.",'Intragroup liabilities'!F621="P_22"),"r0350 - Structured notes",IF(AND(AA627&lt;&gt;"No",'Intragroup liabilities'!F621="P_23"),"r0531 - o/w (part of) subordinated liabilities recognised as own funds",IF(AND(AA627="No",'Intragroup liabilities'!F621="P_23"),"r0120 - Secured liabilities - collateralized part (BRRD art. 44/2/b)",IF('Intragroup liabilities'!F621="C_31","r0511 - o/w capital instruments/share capital",IF('Intragroup liabilities'!F621="C_32","r0511 - o/w capital instruments/share capital",IF('Intragroup liabilities'!F621="C_33","r0512 - o/w instruments ranking pari passu with ordinary shares",IF(OR(ISNUMBER(SEARCH("ATLANTES",I627)),ISNUMBER(SEARCH("AZOR",I627)),ISNUMBER(SEARCH("HIPOTOTTA",I627)))=TRUE,"r0120 - Secured liabilities - collateralized part (BRRD art. 44/2/b)",IF(OR('Intragroup liabilities'!F621="P_27.1",'Intragroup liabilities'!F621="P_27.2",'Intragroup liabilities'!F621="P_24"),"r0390 - Non-financial liabilities",IF('Intragroup liabilities'!F621="P_30.1","r0170 - Employee liabilities (BRRD art. 44/2/g/i)",IF('Intragroup liabilities'!F621="P_30.3","r0390 - Non-financial liabilities",IF('Intragroup liabilities'!F621="C_36","r0511 - o/w capital instruments/share capital",IF(AND('Intragroup liabilities'!F621="P_20",IFERROR(VLOOKUP('Intragroup liabilities'!I621,'Auxiliar 210'!$B$18:$B$20,1,FALSE),0)&lt;&gt;0),"r0210 - Liabilities towards other entities of the resolution group (BRRD art. 44/2/h)",IF(AND('Intragroup liabilities'!F621="P_21",IFERROR(VLOOKUP('Intragroup liabilities'!I621,'Auxiliar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7" s="10" t="s">
        <v>483</v>
      </c>
      <c r="G627" s="10" t="str">
        <f t="shared" si="65"/>
        <v>Rank 9 - Ranking in insolvency (master scale)</v>
      </c>
      <c r="H627" s="10" t="s">
        <v>922</v>
      </c>
      <c r="I627" s="10" t="s">
        <v>81</v>
      </c>
      <c r="J627" s="10" t="s">
        <v>696</v>
      </c>
      <c r="K627" s="10" t="s">
        <v>155</v>
      </c>
      <c r="L627" s="10" t="str">
        <f t="shared" si="66"/>
        <v>Parent</v>
      </c>
      <c r="M627" s="10" t="str">
        <f>IF(OR('Intragroup liabilities'!W621="x",'Intragroup liabilities'!W621="E"),"true","false")</f>
        <v>false</v>
      </c>
      <c r="N627" s="10" t="s">
        <v>470</v>
      </c>
      <c r="O627" s="10" t="s">
        <v>471</v>
      </c>
      <c r="P627" s="11">
        <v>0.45</v>
      </c>
      <c r="Q627" s="11">
        <f>IF('Intragroup liabilities'!E621="",0,'Intragroup liabilities'!E621)</f>
        <v>0</v>
      </c>
      <c r="R627" s="10" t="str">
        <f>+IF('Intragroup liabilities'!C621="EURO","Euro",IF('Intragroup liabilities'!C621="LIBRA INGLESA"," US Dollar",""))</f>
        <v>Euro</v>
      </c>
      <c r="S627" s="10" t="str">
        <f>IF(OR('Intragroup liabilities'!F621="P_20",'Intragroup liabilities'!F621="P_21"),'Intragroup liabilities'!M621,CONCATENATE(RIGHT('Intragroup liabilities'!T621,4),"-",LEFT(RIGHT('Intragroup liabilities'!T621,7),2),"-",LEFT('Intragroup liabilities'!T621,2)))</f>
        <v>--</v>
      </c>
      <c r="T627" s="20" t="str">
        <f t="shared" si="67"/>
        <v>--</v>
      </c>
      <c r="U627" s="20" t="str">
        <f>IF(OR('Intragroup liabilities'!F621="P_20",'Intragroup liabilities'!F621="P_21"),'T 03.01'!T627,CONCATENATE(RIGHT('Intragroup liabilities'!U621,4),"-",LEFT(RIGHT('Intragroup liabilities'!U621,7),2),"-",LEFT('Intragroup liabilities'!U621,2)))</f>
        <v>--</v>
      </c>
      <c r="V627" s="10" t="str">
        <f t="shared" si="68"/>
        <v>Unsecured</v>
      </c>
      <c r="W627" s="10">
        <v>0</v>
      </c>
      <c r="X627" s="10" t="s">
        <v>83</v>
      </c>
      <c r="Y627" s="10" t="str">
        <f t="shared" si="69"/>
        <v>Structured</v>
      </c>
      <c r="Z627" s="10"/>
      <c r="AA627" s="10" t="str">
        <f>IF('Intragroup liabilities'!Q621="GF2","Grandfathered T2",IF('Intragroup liabilities'!Q621="CET1","CET1","No"))</f>
        <v>No</v>
      </c>
      <c r="AB627" s="10">
        <f>IF('Intragroup liabilities'!R621="",0,'Intragroup liabilities'!R621)</f>
        <v>0</v>
      </c>
      <c r="AC627"/>
    </row>
    <row r="628" spans="3:29" ht="23.65" thickBot="1" x14ac:dyDescent="0.5">
      <c r="C628" s="17">
        <f t="shared" si="64"/>
        <v>999</v>
      </c>
      <c r="D628" s="18">
        <f t="shared" si="70"/>
        <v>621</v>
      </c>
      <c r="E628" s="10" t="str">
        <f>IF(AND(I628="SANTANDER TOTTA, SGPS, SA",'Intragroup liabilities'!F622="P_22"),"r0531 - o/w (part of) subordinated liabilities recognised as own funds",IF(AND(I628="Totta Seguros - Comp. Seg. Vida, SA.",'Intragroup liabilities'!F622="P_22"),"r0350 - Structured notes",IF(AND(AA628&lt;&gt;"No",'Intragroup liabilities'!F622="P_23"),"r0531 - o/w (part of) subordinated liabilities recognised as own funds",IF(AND(AA628="No",'Intragroup liabilities'!F622="P_23"),"r0120 - Secured liabilities - collateralized part (BRRD art. 44/2/b)",IF('Intragroup liabilities'!F622="C_31","r0511 - o/w capital instruments/share capital",IF('Intragroup liabilities'!F622="C_32","r0511 - o/w capital instruments/share capital",IF('Intragroup liabilities'!F622="C_33","r0512 - o/w instruments ranking pari passu with ordinary shares",IF(OR(ISNUMBER(SEARCH("ATLANTES",I628)),ISNUMBER(SEARCH("AZOR",I628)),ISNUMBER(SEARCH("HIPOTOTTA",I628)))=TRUE,"r0120 - Secured liabilities - collateralized part (BRRD art. 44/2/b)",IF(OR('Intragroup liabilities'!F622="P_27.1",'Intragroup liabilities'!F622="P_27.2",'Intragroup liabilities'!F622="P_24"),"r0390 - Non-financial liabilities",IF('Intragroup liabilities'!F622="P_30.1","r0170 - Employee liabilities (BRRD art. 44/2/g/i)",IF('Intragroup liabilities'!F622="P_30.3","r0390 - Non-financial liabilities",IF('Intragroup liabilities'!F622="C_36","r0511 - o/w capital instruments/share capital",IF(AND('Intragroup liabilities'!F622="P_20",IFERROR(VLOOKUP('Intragroup liabilities'!I622,'Auxiliar 210'!$B$18:$B$20,1,FALSE),0)&lt;&gt;0),"r0210 - Liabilities towards other entities of the resolution group (BRRD art. 44/2/h)",IF(AND('Intragroup liabilities'!F622="P_21",IFERROR(VLOOKUP('Intragroup liabilities'!I622,'Auxiliar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8" s="10" t="s">
        <v>483</v>
      </c>
      <c r="G628" s="10" t="str">
        <f t="shared" si="65"/>
        <v>Rank 9 - Ranking in insolvency (master scale)</v>
      </c>
      <c r="H628" s="10" t="s">
        <v>1092</v>
      </c>
      <c r="I628" s="10" t="s">
        <v>81</v>
      </c>
      <c r="J628" s="10" t="s">
        <v>696</v>
      </c>
      <c r="K628" s="10" t="s">
        <v>155</v>
      </c>
      <c r="L628" s="10" t="str">
        <f t="shared" si="66"/>
        <v>Parent</v>
      </c>
      <c r="M628" s="10" t="str">
        <f>IF(OR('Intragroup liabilities'!W622="x",'Intragroup liabilities'!W622="E"),"true","false")</f>
        <v>false</v>
      </c>
      <c r="N628" s="10" t="s">
        <v>470</v>
      </c>
      <c r="O628" s="10" t="s">
        <v>471</v>
      </c>
      <c r="P628" s="11">
        <v>0.09</v>
      </c>
      <c r="Q628" s="11">
        <f>IF('Intragroup liabilities'!E622="",0,'Intragroup liabilities'!E622)</f>
        <v>0</v>
      </c>
      <c r="R628" s="10" t="str">
        <f>+IF('Intragroup liabilities'!C622="EURO","Euro",IF('Intragroup liabilities'!C622="LIBRA INGLESA"," US Dollar",""))</f>
        <v>Euro</v>
      </c>
      <c r="S628" s="10" t="str">
        <f>IF(OR('Intragroup liabilities'!F622="P_20",'Intragroup liabilities'!F622="P_21"),'Intragroup liabilities'!M622,CONCATENATE(RIGHT('Intragroup liabilities'!T622,4),"-",LEFT(RIGHT('Intragroup liabilities'!T622,7),2),"-",LEFT('Intragroup liabilities'!T622,2)))</f>
        <v>--</v>
      </c>
      <c r="T628" s="20" t="str">
        <f t="shared" si="67"/>
        <v>--</v>
      </c>
      <c r="U628" s="20" t="str">
        <f>IF(OR('Intragroup liabilities'!F622="P_20",'Intragroup liabilities'!F622="P_21"),'T 03.01'!T628,CONCATENATE(RIGHT('Intragroup liabilities'!U622,4),"-",LEFT(RIGHT('Intragroup liabilities'!U622,7),2),"-",LEFT('Intragroup liabilities'!U622,2)))</f>
        <v>--</v>
      </c>
      <c r="V628" s="10" t="str">
        <f t="shared" si="68"/>
        <v>Unsecured</v>
      </c>
      <c r="W628" s="10">
        <v>0</v>
      </c>
      <c r="X628" s="10" t="s">
        <v>83</v>
      </c>
      <c r="Y628" s="10" t="str">
        <f t="shared" si="69"/>
        <v>Structured</v>
      </c>
      <c r="Z628" s="10"/>
      <c r="AA628" s="10" t="str">
        <f>IF('Intragroup liabilities'!Q622="GF2","Grandfathered T2",IF('Intragroup liabilities'!Q622="CET1","CET1","No"))</f>
        <v>No</v>
      </c>
      <c r="AB628" s="10">
        <f>IF('Intragroup liabilities'!R622="",0,'Intragroup liabilities'!R622)</f>
        <v>0</v>
      </c>
      <c r="AC628"/>
    </row>
    <row r="629" spans="3:29" ht="23.65" thickBot="1" x14ac:dyDescent="0.5">
      <c r="C629" s="17">
        <f t="shared" si="64"/>
        <v>999</v>
      </c>
      <c r="D629" s="18">
        <f t="shared" si="70"/>
        <v>622</v>
      </c>
      <c r="E629" s="10" t="str">
        <f>IF(AND(I629="SANTANDER TOTTA, SGPS, SA",'Intragroup liabilities'!F623="P_22"),"r0531 - o/w (part of) subordinated liabilities recognised as own funds",IF(AND(I629="Totta Seguros - Comp. Seg. Vida, SA.",'Intragroup liabilities'!F623="P_22"),"r0350 - Structured notes",IF(AND(AA629&lt;&gt;"No",'Intragroup liabilities'!F623="P_23"),"r0531 - o/w (part of) subordinated liabilities recognised as own funds",IF(AND(AA629="No",'Intragroup liabilities'!F623="P_23"),"r0120 - Secured liabilities - collateralized part (BRRD art. 44/2/b)",IF('Intragroup liabilities'!F623="C_31","r0511 - o/w capital instruments/share capital",IF('Intragroup liabilities'!F623="C_32","r0511 - o/w capital instruments/share capital",IF('Intragroup liabilities'!F623="C_33","r0512 - o/w instruments ranking pari passu with ordinary shares",IF(OR(ISNUMBER(SEARCH("ATLANTES",I629)),ISNUMBER(SEARCH("AZOR",I629)),ISNUMBER(SEARCH("HIPOTOTTA",I629)))=TRUE,"r0120 - Secured liabilities - collateralized part (BRRD art. 44/2/b)",IF(OR('Intragroup liabilities'!F623="P_27.1",'Intragroup liabilities'!F623="P_27.2",'Intragroup liabilities'!F623="P_24"),"r0390 - Non-financial liabilities",IF('Intragroup liabilities'!F623="P_30.1","r0170 - Employee liabilities (BRRD art. 44/2/g/i)",IF('Intragroup liabilities'!F623="P_30.3","r0390 - Non-financial liabilities",IF('Intragroup liabilities'!F623="C_36","r0511 - o/w capital instruments/share capital",IF(AND('Intragroup liabilities'!F623="P_20",IFERROR(VLOOKUP('Intragroup liabilities'!I623,'Auxiliar 210'!$B$18:$B$20,1,FALSE),0)&lt;&gt;0),"r0210 - Liabilities towards other entities of the resolution group (BRRD art. 44/2/h)",IF(AND('Intragroup liabilities'!F623="P_21",IFERROR(VLOOKUP('Intragroup liabilities'!I623,'Auxiliar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29" s="10" t="s">
        <v>483</v>
      </c>
      <c r="G629" s="10" t="str">
        <f t="shared" si="65"/>
        <v>Rank 9 - Ranking in insolvency (master scale)</v>
      </c>
      <c r="H629" s="10" t="s">
        <v>905</v>
      </c>
      <c r="I629" s="10" t="s">
        <v>700</v>
      </c>
      <c r="J629" s="10" t="s">
        <v>699</v>
      </c>
      <c r="K629" s="10" t="s">
        <v>155</v>
      </c>
      <c r="L629" s="10" t="str">
        <f t="shared" si="66"/>
        <v>Sister</v>
      </c>
      <c r="M629" s="10" t="str">
        <f>IF(OR('Intragroup liabilities'!W623="x",'Intragroup liabilities'!W623="E"),"true","false")</f>
        <v>false</v>
      </c>
      <c r="N629" s="10" t="s">
        <v>470</v>
      </c>
      <c r="O629" s="10" t="s">
        <v>471</v>
      </c>
      <c r="P629" s="11">
        <v>0.66</v>
      </c>
      <c r="Q629" s="11">
        <f>IF('Intragroup liabilities'!E623="",0,'Intragroup liabilities'!E623)</f>
        <v>0</v>
      </c>
      <c r="R629" s="10" t="str">
        <f>+IF('Intragroup liabilities'!C623="EURO","Euro",IF('Intragroup liabilities'!C623="LIBRA INGLESA"," US Dollar",""))</f>
        <v>Euro</v>
      </c>
      <c r="S629" s="10" t="str">
        <f>IF(OR('Intragroup liabilities'!F623="P_20",'Intragroup liabilities'!F623="P_21"),'Intragroup liabilities'!M623,CONCATENATE(RIGHT('Intragroup liabilities'!T623,4),"-",LEFT(RIGHT('Intragroup liabilities'!T623,7),2),"-",LEFT('Intragroup liabilities'!T623,2)))</f>
        <v>--</v>
      </c>
      <c r="T629" s="20" t="str">
        <f t="shared" si="67"/>
        <v>--</v>
      </c>
      <c r="U629" s="20" t="str">
        <f>IF(OR('Intragroup liabilities'!F623="P_20",'Intragroup liabilities'!F623="P_21"),'T 03.01'!T629,CONCATENATE(RIGHT('Intragroup liabilities'!U623,4),"-",LEFT(RIGHT('Intragroup liabilities'!U623,7),2),"-",LEFT('Intragroup liabilities'!U623,2)))</f>
        <v>--</v>
      </c>
      <c r="V629" s="10" t="str">
        <f t="shared" si="68"/>
        <v>Unsecured</v>
      </c>
      <c r="W629" s="10">
        <v>0</v>
      </c>
      <c r="X629" s="10" t="s">
        <v>83</v>
      </c>
      <c r="Y629" s="10" t="str">
        <f t="shared" si="69"/>
        <v>Structured</v>
      </c>
      <c r="Z629" s="10"/>
      <c r="AA629" s="10" t="str">
        <f>IF('Intragroup liabilities'!Q623="GF2","Grandfathered T2",IF('Intragroup liabilities'!Q623="CET1","CET1","No"))</f>
        <v>No</v>
      </c>
      <c r="AB629" s="10">
        <f>IF('Intragroup liabilities'!R623="",0,'Intragroup liabilities'!R623)</f>
        <v>0</v>
      </c>
      <c r="AC629"/>
    </row>
    <row r="630" spans="3:29" ht="23.65" thickBot="1" x14ac:dyDescent="0.5">
      <c r="C630" s="17">
        <f t="shared" si="64"/>
        <v>999</v>
      </c>
      <c r="D630" s="18">
        <f t="shared" si="70"/>
        <v>623</v>
      </c>
      <c r="E630" s="10" t="str">
        <f>IF(AND(I630="SANTANDER TOTTA, SGPS, SA",'Intragroup liabilities'!F624="P_22"),"r0531 - o/w (part of) subordinated liabilities recognised as own funds",IF(AND(I630="Totta Seguros - Comp. Seg. Vida, SA.",'Intragroup liabilities'!F624="P_22"),"r0350 - Structured notes",IF(AND(AA630&lt;&gt;"No",'Intragroup liabilities'!F624="P_23"),"r0531 - o/w (part of) subordinated liabilities recognised as own funds",IF(AND(AA630="No",'Intragroup liabilities'!F624="P_23"),"r0120 - Secured liabilities - collateralized part (BRRD art. 44/2/b)",IF('Intragroup liabilities'!F624="C_31","r0511 - o/w capital instruments/share capital",IF('Intragroup liabilities'!F624="C_32","r0511 - o/w capital instruments/share capital",IF('Intragroup liabilities'!F624="C_33","r0512 - o/w instruments ranking pari passu with ordinary shares",IF(OR(ISNUMBER(SEARCH("ATLANTES",I630)),ISNUMBER(SEARCH("AZOR",I630)),ISNUMBER(SEARCH("HIPOTOTTA",I630)))=TRUE,"r0120 - Secured liabilities - collateralized part (BRRD art. 44/2/b)",IF(OR('Intragroup liabilities'!F624="P_27.1",'Intragroup liabilities'!F624="P_27.2",'Intragroup liabilities'!F624="P_24"),"r0390 - Non-financial liabilities",IF('Intragroup liabilities'!F624="P_30.1","r0170 - Employee liabilities (BRRD art. 44/2/g/i)",IF('Intragroup liabilities'!F624="P_30.3","r0390 - Non-financial liabilities",IF('Intragroup liabilities'!F624="C_36","r0511 - o/w capital instruments/share capital",IF(AND('Intragroup liabilities'!F624="P_20",IFERROR(VLOOKUP('Intragroup liabilities'!I624,'Auxiliar 210'!$B$18:$B$20,1,FALSE),0)&lt;&gt;0),"r0210 - Liabilities towards other entities of the resolution group (BRRD art. 44/2/h)",IF(AND('Intragroup liabilities'!F624="P_21",IFERROR(VLOOKUP('Intragroup liabilities'!I624,'Auxiliar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0" s="10" t="s">
        <v>483</v>
      </c>
      <c r="G630" s="10" t="str">
        <f t="shared" si="65"/>
        <v>Rank 9 - Ranking in insolvency (master scale)</v>
      </c>
      <c r="H630" s="10" t="s">
        <v>758</v>
      </c>
      <c r="I630" s="10" t="s">
        <v>81</v>
      </c>
      <c r="J630" s="10" t="s">
        <v>696</v>
      </c>
      <c r="K630" s="10" t="s">
        <v>155</v>
      </c>
      <c r="L630" s="10" t="str">
        <f t="shared" si="66"/>
        <v>Parent</v>
      </c>
      <c r="M630" s="10" t="str">
        <f>IF(OR('Intragroup liabilities'!W624="x",'Intragroup liabilities'!W624="E"),"true","false")</f>
        <v>false</v>
      </c>
      <c r="N630" s="10" t="s">
        <v>470</v>
      </c>
      <c r="O630" s="10" t="s">
        <v>471</v>
      </c>
      <c r="P630" s="11">
        <v>0.12</v>
      </c>
      <c r="Q630" s="11">
        <f>IF('Intragroup liabilities'!E624="",0,'Intragroup liabilities'!E624)</f>
        <v>0</v>
      </c>
      <c r="R630" s="10" t="str">
        <f>+IF('Intragroup liabilities'!C624="EURO","Euro",IF('Intragroup liabilities'!C624="LIBRA INGLESA"," US Dollar",""))</f>
        <v>Euro</v>
      </c>
      <c r="S630" s="10" t="str">
        <f>IF(OR('Intragroup liabilities'!F624="P_20",'Intragroup liabilities'!F624="P_21"),'Intragroup liabilities'!M624,CONCATENATE(RIGHT('Intragroup liabilities'!T624,4),"-",LEFT(RIGHT('Intragroup liabilities'!T624,7),2),"-",LEFT('Intragroup liabilities'!T624,2)))</f>
        <v>--</v>
      </c>
      <c r="T630" s="20" t="str">
        <f t="shared" si="67"/>
        <v>--</v>
      </c>
      <c r="U630" s="20" t="str">
        <f>IF(OR('Intragroup liabilities'!F624="P_20",'Intragroup liabilities'!F624="P_21"),'T 03.01'!T630,CONCATENATE(RIGHT('Intragroup liabilities'!U624,4),"-",LEFT(RIGHT('Intragroup liabilities'!U624,7),2),"-",LEFT('Intragroup liabilities'!U624,2)))</f>
        <v>--</v>
      </c>
      <c r="V630" s="10" t="str">
        <f t="shared" si="68"/>
        <v>Unsecured</v>
      </c>
      <c r="W630" s="10">
        <v>0</v>
      </c>
      <c r="X630" s="10" t="s">
        <v>83</v>
      </c>
      <c r="Y630" s="10" t="str">
        <f t="shared" si="69"/>
        <v>Structured</v>
      </c>
      <c r="Z630" s="10"/>
      <c r="AA630" s="10" t="str">
        <f>IF('Intragroup liabilities'!Q624="GF2","Grandfathered T2",IF('Intragroup liabilities'!Q624="CET1","CET1","No"))</f>
        <v>No</v>
      </c>
      <c r="AB630" s="10">
        <f>IF('Intragroup liabilities'!R624="",0,'Intragroup liabilities'!R624)</f>
        <v>0</v>
      </c>
      <c r="AC630"/>
    </row>
    <row r="631" spans="3:29" ht="23.65" thickBot="1" x14ac:dyDescent="0.5">
      <c r="C631" s="17">
        <f t="shared" si="64"/>
        <v>999</v>
      </c>
      <c r="D631" s="18">
        <f t="shared" si="70"/>
        <v>624</v>
      </c>
      <c r="E631" s="10" t="str">
        <f>IF(AND(I631="SANTANDER TOTTA, SGPS, SA",'Intragroup liabilities'!F625="P_22"),"r0531 - o/w (part of) subordinated liabilities recognised as own funds",IF(AND(I631="Totta Seguros - Comp. Seg. Vida, SA.",'Intragroup liabilities'!F625="P_22"),"r0350 - Structured notes",IF(AND(AA631&lt;&gt;"No",'Intragroup liabilities'!F625="P_23"),"r0531 - o/w (part of) subordinated liabilities recognised as own funds",IF(AND(AA631="No",'Intragroup liabilities'!F625="P_23"),"r0120 - Secured liabilities - collateralized part (BRRD art. 44/2/b)",IF('Intragroup liabilities'!F625="C_31","r0511 - o/w capital instruments/share capital",IF('Intragroup liabilities'!F625="C_32","r0511 - o/w capital instruments/share capital",IF('Intragroup liabilities'!F625="C_33","r0512 - o/w instruments ranking pari passu with ordinary shares",IF(OR(ISNUMBER(SEARCH("ATLANTES",I631)),ISNUMBER(SEARCH("AZOR",I631)),ISNUMBER(SEARCH("HIPOTOTTA",I631)))=TRUE,"r0120 - Secured liabilities - collateralized part (BRRD art. 44/2/b)",IF(OR('Intragroup liabilities'!F625="P_27.1",'Intragroup liabilities'!F625="P_27.2",'Intragroup liabilities'!F625="P_24"),"r0390 - Non-financial liabilities",IF('Intragroup liabilities'!F625="P_30.1","r0170 - Employee liabilities (BRRD art. 44/2/g/i)",IF('Intragroup liabilities'!F625="P_30.3","r0390 - Non-financial liabilities",IF('Intragroup liabilities'!F625="C_36","r0511 - o/w capital instruments/share capital",IF(AND('Intragroup liabilities'!F625="P_20",IFERROR(VLOOKUP('Intragroup liabilities'!I625,'Auxiliar 210'!$B$18:$B$20,1,FALSE),0)&lt;&gt;0),"r0210 - Liabilities towards other entities of the resolution group (BRRD art. 44/2/h)",IF(AND('Intragroup liabilities'!F625="P_21",IFERROR(VLOOKUP('Intragroup liabilities'!I625,'Auxiliar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1" s="10" t="s">
        <v>483</v>
      </c>
      <c r="G631" s="10" t="str">
        <f t="shared" si="65"/>
        <v>Rank 9 - Ranking in insolvency (master scale)</v>
      </c>
      <c r="H631" s="10" t="s">
        <v>816</v>
      </c>
      <c r="I631" s="10" t="s">
        <v>700</v>
      </c>
      <c r="J631" s="10" t="s">
        <v>699</v>
      </c>
      <c r="K631" s="10" t="s">
        <v>155</v>
      </c>
      <c r="L631" s="10" t="str">
        <f t="shared" si="66"/>
        <v>Sister</v>
      </c>
      <c r="M631" s="10" t="str">
        <f>IF(OR('Intragroup liabilities'!W625="x",'Intragroup liabilities'!W625="E"),"true","false")</f>
        <v>false</v>
      </c>
      <c r="N631" s="10" t="s">
        <v>470</v>
      </c>
      <c r="O631" s="10" t="s">
        <v>471</v>
      </c>
      <c r="P631" s="11">
        <v>0.02</v>
      </c>
      <c r="Q631" s="11">
        <f>IF('Intragroup liabilities'!E625="",0,'Intragroup liabilities'!E625)</f>
        <v>0</v>
      </c>
      <c r="R631" s="10" t="str">
        <f>+IF('Intragroup liabilities'!C625="EURO","Euro",IF('Intragroup liabilities'!C625="LIBRA INGLESA"," US Dollar",""))</f>
        <v>Euro</v>
      </c>
      <c r="S631" s="10" t="str">
        <f>IF(OR('Intragroup liabilities'!F625="P_20",'Intragroup liabilities'!F625="P_21"),'Intragroup liabilities'!M625,CONCATENATE(RIGHT('Intragroup liabilities'!T625,4),"-",LEFT(RIGHT('Intragroup liabilities'!T625,7),2),"-",LEFT('Intragroup liabilities'!T625,2)))</f>
        <v>--</v>
      </c>
      <c r="T631" s="20" t="str">
        <f t="shared" si="67"/>
        <v>--</v>
      </c>
      <c r="U631" s="20" t="str">
        <f>IF(OR('Intragroup liabilities'!F625="P_20",'Intragroup liabilities'!F625="P_21"),'T 03.01'!T631,CONCATENATE(RIGHT('Intragroup liabilities'!U625,4),"-",LEFT(RIGHT('Intragroup liabilities'!U625,7),2),"-",LEFT('Intragroup liabilities'!U625,2)))</f>
        <v>--</v>
      </c>
      <c r="V631" s="10" t="str">
        <f t="shared" si="68"/>
        <v>Unsecured</v>
      </c>
      <c r="W631" s="10">
        <v>0</v>
      </c>
      <c r="X631" s="10" t="s">
        <v>83</v>
      </c>
      <c r="Y631" s="10" t="str">
        <f t="shared" si="69"/>
        <v>Structured</v>
      </c>
      <c r="Z631" s="10"/>
      <c r="AA631" s="10" t="str">
        <f>IF('Intragroup liabilities'!Q625="GF2","Grandfathered T2",IF('Intragroup liabilities'!Q625="CET1","CET1","No"))</f>
        <v>No</v>
      </c>
      <c r="AB631" s="10">
        <f>IF('Intragroup liabilities'!R625="",0,'Intragroup liabilities'!R625)</f>
        <v>0</v>
      </c>
      <c r="AC631"/>
    </row>
    <row r="632" spans="3:29" ht="23.65" thickBot="1" x14ac:dyDescent="0.5">
      <c r="C632" s="17">
        <f t="shared" si="64"/>
        <v>999</v>
      </c>
      <c r="D632" s="18">
        <f t="shared" si="70"/>
        <v>625</v>
      </c>
      <c r="E632" s="10" t="str">
        <f>IF(AND(I632="SANTANDER TOTTA, SGPS, SA",'Intragroup liabilities'!F626="P_22"),"r0531 - o/w (part of) subordinated liabilities recognised as own funds",IF(AND(I632="Totta Seguros - Comp. Seg. Vida, SA.",'Intragroup liabilities'!F626="P_22"),"r0350 - Structured notes",IF(AND(AA632&lt;&gt;"No",'Intragroup liabilities'!F626="P_23"),"r0531 - o/w (part of) subordinated liabilities recognised as own funds",IF(AND(AA632="No",'Intragroup liabilities'!F626="P_23"),"r0120 - Secured liabilities - collateralized part (BRRD art. 44/2/b)",IF('Intragroup liabilities'!F626="C_31","r0511 - o/w capital instruments/share capital",IF('Intragroup liabilities'!F626="C_32","r0511 - o/w capital instruments/share capital",IF('Intragroup liabilities'!F626="C_33","r0512 - o/w instruments ranking pari passu with ordinary shares",IF(OR(ISNUMBER(SEARCH("ATLANTES",I632)),ISNUMBER(SEARCH("AZOR",I632)),ISNUMBER(SEARCH("HIPOTOTTA",I632)))=TRUE,"r0120 - Secured liabilities - collateralized part (BRRD art. 44/2/b)",IF(OR('Intragroup liabilities'!F626="P_27.1",'Intragroup liabilities'!F626="P_27.2",'Intragroup liabilities'!F626="P_24"),"r0390 - Non-financial liabilities",IF('Intragroup liabilities'!F626="P_30.1","r0170 - Employee liabilities (BRRD art. 44/2/g/i)",IF('Intragroup liabilities'!F626="P_30.3","r0390 - Non-financial liabilities",IF('Intragroup liabilities'!F626="C_36","r0511 - o/w capital instruments/share capital",IF(AND('Intragroup liabilities'!F626="P_20",IFERROR(VLOOKUP('Intragroup liabilities'!I626,'Auxiliar 210'!$B$18:$B$20,1,FALSE),0)&lt;&gt;0),"r0210 - Liabilities towards other entities of the resolution group (BRRD art. 44/2/h)",IF(AND('Intragroup liabilities'!F626="P_21",IFERROR(VLOOKUP('Intragroup liabilities'!I626,'Auxiliar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2" s="10" t="s">
        <v>483</v>
      </c>
      <c r="G632" s="10" t="str">
        <f t="shared" si="65"/>
        <v>Rank 9 - Ranking in insolvency (master scale)</v>
      </c>
      <c r="H632" s="10" t="s">
        <v>915</v>
      </c>
      <c r="I632" s="10" t="s">
        <v>81</v>
      </c>
      <c r="J632" s="10" t="s">
        <v>696</v>
      </c>
      <c r="K632" s="10" t="s">
        <v>155</v>
      </c>
      <c r="L632" s="10" t="str">
        <f t="shared" si="66"/>
        <v>Parent</v>
      </c>
      <c r="M632" s="10" t="str">
        <f>IF(OR('Intragroup liabilities'!W626="x",'Intragroup liabilities'!W626="E"),"true","false")</f>
        <v>false</v>
      </c>
      <c r="N632" s="10" t="s">
        <v>470</v>
      </c>
      <c r="O632" s="10" t="s">
        <v>471</v>
      </c>
      <c r="P632" s="11">
        <v>0.64</v>
      </c>
      <c r="Q632" s="11">
        <f>IF('Intragroup liabilities'!E626="",0,'Intragroup liabilities'!E626)</f>
        <v>0</v>
      </c>
      <c r="R632" s="10" t="str">
        <f>+IF('Intragroup liabilities'!C626="EURO","Euro",IF('Intragroup liabilities'!C626="LIBRA INGLESA"," US Dollar",""))</f>
        <v>Euro</v>
      </c>
      <c r="S632" s="10" t="str">
        <f>IF(OR('Intragroup liabilities'!F626="P_20",'Intragroup liabilities'!F626="P_21"),'Intragroup liabilities'!M626,CONCATENATE(RIGHT('Intragroup liabilities'!T626,4),"-",LEFT(RIGHT('Intragroup liabilities'!T626,7),2),"-",LEFT('Intragroup liabilities'!T626,2)))</f>
        <v>--</v>
      </c>
      <c r="T632" s="20" t="str">
        <f t="shared" si="67"/>
        <v>--</v>
      </c>
      <c r="U632" s="20" t="str">
        <f>IF(OR('Intragroup liabilities'!F626="P_20",'Intragroup liabilities'!F626="P_21"),'T 03.01'!T632,CONCATENATE(RIGHT('Intragroup liabilities'!U626,4),"-",LEFT(RIGHT('Intragroup liabilities'!U626,7),2),"-",LEFT('Intragroup liabilities'!U626,2)))</f>
        <v>--</v>
      </c>
      <c r="V632" s="10" t="str">
        <f t="shared" si="68"/>
        <v>Unsecured</v>
      </c>
      <c r="W632" s="10">
        <v>0</v>
      </c>
      <c r="X632" s="10" t="s">
        <v>83</v>
      </c>
      <c r="Y632" s="10" t="str">
        <f t="shared" si="69"/>
        <v>Structured</v>
      </c>
      <c r="Z632" s="10"/>
      <c r="AA632" s="10" t="str">
        <f>IF('Intragroup liabilities'!Q626="GF2","Grandfathered T2",IF('Intragroup liabilities'!Q626="CET1","CET1","No"))</f>
        <v>No</v>
      </c>
      <c r="AB632" s="10">
        <f>IF('Intragroup liabilities'!R626="",0,'Intragroup liabilities'!R626)</f>
        <v>0</v>
      </c>
      <c r="AC632"/>
    </row>
    <row r="633" spans="3:29" ht="23.65" thickBot="1" x14ac:dyDescent="0.5">
      <c r="C633" s="17">
        <f t="shared" si="64"/>
        <v>999</v>
      </c>
      <c r="D633" s="18">
        <f t="shared" si="70"/>
        <v>626</v>
      </c>
      <c r="E633" s="10" t="str">
        <f>IF(AND(I633="SANTANDER TOTTA, SGPS, SA",'Intragroup liabilities'!F627="P_22"),"r0531 - o/w (part of) subordinated liabilities recognised as own funds",IF(AND(I633="Totta Seguros - Comp. Seg. Vida, SA.",'Intragroup liabilities'!F627="P_22"),"r0350 - Structured notes",IF(AND(AA633&lt;&gt;"No",'Intragroup liabilities'!F627="P_23"),"r0531 - o/w (part of) subordinated liabilities recognised as own funds",IF(AND(AA633="No",'Intragroup liabilities'!F627="P_23"),"r0120 - Secured liabilities - collateralized part (BRRD art. 44/2/b)",IF('Intragroup liabilities'!F627="C_31","r0511 - o/w capital instruments/share capital",IF('Intragroup liabilities'!F627="C_32","r0511 - o/w capital instruments/share capital",IF('Intragroup liabilities'!F627="C_33","r0512 - o/w instruments ranking pari passu with ordinary shares",IF(OR(ISNUMBER(SEARCH("ATLANTES",I633)),ISNUMBER(SEARCH("AZOR",I633)),ISNUMBER(SEARCH("HIPOTOTTA",I633)))=TRUE,"r0120 - Secured liabilities - collateralized part (BRRD art. 44/2/b)",IF(OR('Intragroup liabilities'!F627="P_27.1",'Intragroup liabilities'!F627="P_27.2",'Intragroup liabilities'!F627="P_24"),"r0390 - Non-financial liabilities",IF('Intragroup liabilities'!F627="P_30.1","r0170 - Employee liabilities (BRRD art. 44/2/g/i)",IF('Intragroup liabilities'!F627="P_30.3","r0390 - Non-financial liabilities",IF('Intragroup liabilities'!F627="C_36","r0511 - o/w capital instruments/share capital",IF(AND('Intragroup liabilities'!F627="P_20",IFERROR(VLOOKUP('Intragroup liabilities'!I627,'Auxiliar 210'!$B$18:$B$20,1,FALSE),0)&lt;&gt;0),"r0210 - Liabilities towards other entities of the resolution group (BRRD art. 44/2/h)",IF(AND('Intragroup liabilities'!F627="P_21",IFERROR(VLOOKUP('Intragroup liabilities'!I627,'Auxiliar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3" s="10" t="s">
        <v>483</v>
      </c>
      <c r="G633" s="10" t="str">
        <f t="shared" si="65"/>
        <v>Rank 9 - Ranking in insolvency (master scale)</v>
      </c>
      <c r="H633" s="10" t="s">
        <v>732</v>
      </c>
      <c r="I633" s="10" t="s">
        <v>81</v>
      </c>
      <c r="J633" s="10" t="s">
        <v>696</v>
      </c>
      <c r="K633" s="10" t="s">
        <v>155</v>
      </c>
      <c r="L633" s="10" t="str">
        <f t="shared" si="66"/>
        <v>Parent</v>
      </c>
      <c r="M633" s="10" t="str">
        <f>IF(OR('Intragroup liabilities'!W627="x",'Intragroup liabilities'!W627="E"),"true","false")</f>
        <v>false</v>
      </c>
      <c r="N633" s="10" t="s">
        <v>470</v>
      </c>
      <c r="O633" s="10" t="s">
        <v>471</v>
      </c>
      <c r="P633" s="11">
        <v>0.17</v>
      </c>
      <c r="Q633" s="11">
        <f>IF('Intragroup liabilities'!E627="",0,'Intragroup liabilities'!E627)</f>
        <v>0</v>
      </c>
      <c r="R633" s="10" t="str">
        <f>+IF('Intragroup liabilities'!C627="EURO","Euro",IF('Intragroup liabilities'!C627="LIBRA INGLESA"," US Dollar",""))</f>
        <v>Euro</v>
      </c>
      <c r="S633" s="10" t="str">
        <f>IF(OR('Intragroup liabilities'!F627="P_20",'Intragroup liabilities'!F627="P_21"),'Intragroup liabilities'!M627,CONCATENATE(RIGHT('Intragroup liabilities'!T627,4),"-",LEFT(RIGHT('Intragroup liabilities'!T627,7),2),"-",LEFT('Intragroup liabilities'!T627,2)))</f>
        <v>--</v>
      </c>
      <c r="T633" s="20" t="str">
        <f t="shared" si="67"/>
        <v>--</v>
      </c>
      <c r="U633" s="20" t="str">
        <f>IF(OR('Intragroup liabilities'!F627="P_20",'Intragroup liabilities'!F627="P_21"),'T 03.01'!T633,CONCATENATE(RIGHT('Intragroup liabilities'!U627,4),"-",LEFT(RIGHT('Intragroup liabilities'!U627,7),2),"-",LEFT('Intragroup liabilities'!U627,2)))</f>
        <v>--</v>
      </c>
      <c r="V633" s="10" t="str">
        <f t="shared" si="68"/>
        <v>Unsecured</v>
      </c>
      <c r="W633" s="10">
        <v>0</v>
      </c>
      <c r="X633" s="10" t="s">
        <v>83</v>
      </c>
      <c r="Y633" s="10" t="str">
        <f t="shared" si="69"/>
        <v>Structured</v>
      </c>
      <c r="Z633" s="10"/>
      <c r="AA633" s="10" t="str">
        <f>IF('Intragroup liabilities'!Q627="GF2","Grandfathered T2",IF('Intragroup liabilities'!Q627="CET1","CET1","No"))</f>
        <v>No</v>
      </c>
      <c r="AB633" s="10">
        <f>IF('Intragroup liabilities'!R627="",0,'Intragroup liabilities'!R627)</f>
        <v>0</v>
      </c>
      <c r="AC633"/>
    </row>
    <row r="634" spans="3:29" ht="23.65" thickBot="1" x14ac:dyDescent="0.5">
      <c r="C634" s="17">
        <f t="shared" si="64"/>
        <v>999</v>
      </c>
      <c r="D634" s="18">
        <f t="shared" si="70"/>
        <v>627</v>
      </c>
      <c r="E634" s="10" t="str">
        <f>IF(AND(I634="SANTANDER TOTTA, SGPS, SA",'Intragroup liabilities'!F628="P_22"),"r0531 - o/w (part of) subordinated liabilities recognised as own funds",IF(AND(I634="Totta Seguros - Comp. Seg. Vida, SA.",'Intragroup liabilities'!F628="P_22"),"r0350 - Structured notes",IF(AND(AA634&lt;&gt;"No",'Intragroup liabilities'!F628="P_23"),"r0531 - o/w (part of) subordinated liabilities recognised as own funds",IF(AND(AA634="No",'Intragroup liabilities'!F628="P_23"),"r0120 - Secured liabilities - collateralized part (BRRD art. 44/2/b)",IF('Intragroup liabilities'!F628="C_31","r0511 - o/w capital instruments/share capital",IF('Intragroup liabilities'!F628="C_32","r0511 - o/w capital instruments/share capital",IF('Intragroup liabilities'!F628="C_33","r0512 - o/w instruments ranking pari passu with ordinary shares",IF(OR(ISNUMBER(SEARCH("ATLANTES",I634)),ISNUMBER(SEARCH("AZOR",I634)),ISNUMBER(SEARCH("HIPOTOTTA",I634)))=TRUE,"r0120 - Secured liabilities - collateralized part (BRRD art. 44/2/b)",IF(OR('Intragroup liabilities'!F628="P_27.1",'Intragroup liabilities'!F628="P_27.2",'Intragroup liabilities'!F628="P_24"),"r0390 - Non-financial liabilities",IF('Intragroup liabilities'!F628="P_30.1","r0170 - Employee liabilities (BRRD art. 44/2/g/i)",IF('Intragroup liabilities'!F628="P_30.3","r0390 - Non-financial liabilities",IF('Intragroup liabilities'!F628="C_36","r0511 - o/w capital instruments/share capital",IF(AND('Intragroup liabilities'!F628="P_20",IFERROR(VLOOKUP('Intragroup liabilities'!I628,'Auxiliar 210'!$B$18:$B$20,1,FALSE),0)&lt;&gt;0),"r0210 - Liabilities towards other entities of the resolution group (BRRD art. 44/2/h)",IF(AND('Intragroup liabilities'!F628="P_21",IFERROR(VLOOKUP('Intragroup liabilities'!I628,'Auxiliar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4" s="10" t="s">
        <v>483</v>
      </c>
      <c r="G634" s="10" t="str">
        <f t="shared" si="65"/>
        <v>Rank 9 - Ranking in insolvency (master scale)</v>
      </c>
      <c r="H634" s="10" t="s">
        <v>989</v>
      </c>
      <c r="I634" s="10" t="s">
        <v>81</v>
      </c>
      <c r="J634" s="10" t="s">
        <v>696</v>
      </c>
      <c r="K634" s="10" t="s">
        <v>155</v>
      </c>
      <c r="L634" s="10" t="str">
        <f t="shared" si="66"/>
        <v>Parent</v>
      </c>
      <c r="M634" s="10" t="str">
        <f>IF(OR('Intragroup liabilities'!W628="x",'Intragroup liabilities'!W628="E"),"true","false")</f>
        <v>false</v>
      </c>
      <c r="N634" s="10" t="s">
        <v>470</v>
      </c>
      <c r="O634" s="10" t="s">
        <v>471</v>
      </c>
      <c r="P634" s="11">
        <v>0.13</v>
      </c>
      <c r="Q634" s="11">
        <f>IF('Intragroup liabilities'!E628="",0,'Intragroup liabilities'!E628)</f>
        <v>0</v>
      </c>
      <c r="R634" s="10" t="str">
        <f>+IF('Intragroup liabilities'!C628="EURO","Euro",IF('Intragroup liabilities'!C628="LIBRA INGLESA"," US Dollar",""))</f>
        <v>Euro</v>
      </c>
      <c r="S634" s="10" t="str">
        <f>IF(OR('Intragroup liabilities'!F628="P_20",'Intragroup liabilities'!F628="P_21"),'Intragroup liabilities'!M628,CONCATENATE(RIGHT('Intragroup liabilities'!T628,4),"-",LEFT(RIGHT('Intragroup liabilities'!T628,7),2),"-",LEFT('Intragroup liabilities'!T628,2)))</f>
        <v>--</v>
      </c>
      <c r="T634" s="20" t="str">
        <f t="shared" si="67"/>
        <v>--</v>
      </c>
      <c r="U634" s="20" t="str">
        <f>IF(OR('Intragroup liabilities'!F628="P_20",'Intragroup liabilities'!F628="P_21"),'T 03.01'!T634,CONCATENATE(RIGHT('Intragroup liabilities'!U628,4),"-",LEFT(RIGHT('Intragroup liabilities'!U628,7),2),"-",LEFT('Intragroup liabilities'!U628,2)))</f>
        <v>--</v>
      </c>
      <c r="V634" s="10" t="str">
        <f t="shared" si="68"/>
        <v>Unsecured</v>
      </c>
      <c r="W634" s="10">
        <v>0</v>
      </c>
      <c r="X634" s="10" t="s">
        <v>83</v>
      </c>
      <c r="Y634" s="10" t="str">
        <f t="shared" si="69"/>
        <v>Structured</v>
      </c>
      <c r="Z634" s="10"/>
      <c r="AA634" s="10" t="str">
        <f>IF('Intragroup liabilities'!Q628="GF2","Grandfathered T2",IF('Intragroup liabilities'!Q628="CET1","CET1","No"))</f>
        <v>No</v>
      </c>
      <c r="AB634" s="10">
        <f>IF('Intragroup liabilities'!R628="",0,'Intragroup liabilities'!R628)</f>
        <v>0</v>
      </c>
      <c r="AC634"/>
    </row>
    <row r="635" spans="3:29" ht="23.65" thickBot="1" x14ac:dyDescent="0.5">
      <c r="C635" s="17">
        <f t="shared" si="64"/>
        <v>999</v>
      </c>
      <c r="D635" s="18">
        <f t="shared" si="70"/>
        <v>628</v>
      </c>
      <c r="E635" s="10" t="str">
        <f>IF(AND(I635="SANTANDER TOTTA, SGPS, SA",'Intragroup liabilities'!F629="P_22"),"r0531 - o/w (part of) subordinated liabilities recognised as own funds",IF(AND(I635="Totta Seguros - Comp. Seg. Vida, SA.",'Intragroup liabilities'!F629="P_22"),"r0350 - Structured notes",IF(AND(AA635&lt;&gt;"No",'Intragroup liabilities'!F629="P_23"),"r0531 - o/w (part of) subordinated liabilities recognised as own funds",IF(AND(AA635="No",'Intragroup liabilities'!F629="P_23"),"r0120 - Secured liabilities - collateralized part (BRRD art. 44/2/b)",IF('Intragroup liabilities'!F629="C_31","r0511 - o/w capital instruments/share capital",IF('Intragroup liabilities'!F629="C_32","r0511 - o/w capital instruments/share capital",IF('Intragroup liabilities'!F629="C_33","r0512 - o/w instruments ranking pari passu with ordinary shares",IF(OR(ISNUMBER(SEARCH("ATLANTES",I635)),ISNUMBER(SEARCH("AZOR",I635)),ISNUMBER(SEARCH("HIPOTOTTA",I635)))=TRUE,"r0120 - Secured liabilities - collateralized part (BRRD art. 44/2/b)",IF(OR('Intragroup liabilities'!F629="P_27.1",'Intragroup liabilities'!F629="P_27.2",'Intragroup liabilities'!F629="P_24"),"r0390 - Non-financial liabilities",IF('Intragroup liabilities'!F629="P_30.1","r0170 - Employee liabilities (BRRD art. 44/2/g/i)",IF('Intragroup liabilities'!F629="P_30.3","r0390 - Non-financial liabilities",IF('Intragroup liabilities'!F629="C_36","r0511 - o/w capital instruments/share capital",IF(AND('Intragroup liabilities'!F629="P_20",IFERROR(VLOOKUP('Intragroup liabilities'!I629,'Auxiliar 210'!$B$18:$B$20,1,FALSE),0)&lt;&gt;0),"r0210 - Liabilities towards other entities of the resolution group (BRRD art. 44/2/h)",IF(AND('Intragroup liabilities'!F629="P_21",IFERROR(VLOOKUP('Intragroup liabilities'!I629,'Auxiliar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5" s="10" t="s">
        <v>483</v>
      </c>
      <c r="G635" s="10" t="str">
        <f t="shared" si="65"/>
        <v>Rank 9 - Ranking in insolvency (master scale)</v>
      </c>
      <c r="H635" s="10" t="s">
        <v>1093</v>
      </c>
      <c r="I635" s="10" t="s">
        <v>81</v>
      </c>
      <c r="J635" s="10" t="s">
        <v>696</v>
      </c>
      <c r="K635" s="10" t="s">
        <v>155</v>
      </c>
      <c r="L635" s="10" t="str">
        <f t="shared" si="66"/>
        <v>Parent</v>
      </c>
      <c r="M635" s="10" t="str">
        <f>IF(OR('Intragroup liabilities'!W629="x",'Intragroup liabilities'!W629="E"),"true","false")</f>
        <v>false</v>
      </c>
      <c r="N635" s="10" t="s">
        <v>470</v>
      </c>
      <c r="O635" s="10" t="s">
        <v>471</v>
      </c>
      <c r="P635" s="11">
        <v>0.11</v>
      </c>
      <c r="Q635" s="11">
        <f>IF('Intragroup liabilities'!E629="",0,'Intragroup liabilities'!E629)</f>
        <v>0</v>
      </c>
      <c r="R635" s="10" t="str">
        <f>+IF('Intragroup liabilities'!C629="EURO","Euro",IF('Intragroup liabilities'!C629="LIBRA INGLESA"," US Dollar",""))</f>
        <v>Euro</v>
      </c>
      <c r="S635" s="10" t="str">
        <f>IF(OR('Intragroup liabilities'!F629="P_20",'Intragroup liabilities'!F629="P_21"),'Intragroup liabilities'!M629,CONCATENATE(RIGHT('Intragroup liabilities'!T629,4),"-",LEFT(RIGHT('Intragroup liabilities'!T629,7),2),"-",LEFT('Intragroup liabilities'!T629,2)))</f>
        <v>--</v>
      </c>
      <c r="T635" s="20" t="str">
        <f t="shared" si="67"/>
        <v>--</v>
      </c>
      <c r="U635" s="20" t="str">
        <f>IF(OR('Intragroup liabilities'!F629="P_20",'Intragroup liabilities'!F629="P_21"),'T 03.01'!T635,CONCATENATE(RIGHT('Intragroup liabilities'!U629,4),"-",LEFT(RIGHT('Intragroup liabilities'!U629,7),2),"-",LEFT('Intragroup liabilities'!U629,2)))</f>
        <v>--</v>
      </c>
      <c r="V635" s="10" t="str">
        <f t="shared" si="68"/>
        <v>Unsecured</v>
      </c>
      <c r="W635" s="10">
        <v>0</v>
      </c>
      <c r="X635" s="10" t="s">
        <v>83</v>
      </c>
      <c r="Y635" s="10" t="str">
        <f t="shared" si="69"/>
        <v>Structured</v>
      </c>
      <c r="Z635" s="10"/>
      <c r="AA635" s="10" t="str">
        <f>IF('Intragroup liabilities'!Q629="GF2","Grandfathered T2",IF('Intragroup liabilities'!Q629="CET1","CET1","No"))</f>
        <v>No</v>
      </c>
      <c r="AB635" s="10">
        <f>IF('Intragroup liabilities'!R629="",0,'Intragroup liabilities'!R629)</f>
        <v>0</v>
      </c>
      <c r="AC635"/>
    </row>
    <row r="636" spans="3:29" ht="23.65" thickBot="1" x14ac:dyDescent="0.5">
      <c r="C636" s="17">
        <f t="shared" si="64"/>
        <v>999</v>
      </c>
      <c r="D636" s="18">
        <f t="shared" si="70"/>
        <v>629</v>
      </c>
      <c r="E636" s="10" t="str">
        <f>IF(AND(I636="SANTANDER TOTTA, SGPS, SA",'Intragroup liabilities'!F630="P_22"),"r0531 - o/w (part of) subordinated liabilities recognised as own funds",IF(AND(I636="Totta Seguros - Comp. Seg. Vida, SA.",'Intragroup liabilities'!F630="P_22"),"r0350 - Structured notes",IF(AND(AA636&lt;&gt;"No",'Intragroup liabilities'!F630="P_23"),"r0531 - o/w (part of) subordinated liabilities recognised as own funds",IF(AND(AA636="No",'Intragroup liabilities'!F630="P_23"),"r0120 - Secured liabilities - collateralized part (BRRD art. 44/2/b)",IF('Intragroup liabilities'!F630="C_31","r0511 - o/w capital instruments/share capital",IF('Intragroup liabilities'!F630="C_32","r0511 - o/w capital instruments/share capital",IF('Intragroup liabilities'!F630="C_33","r0512 - o/w instruments ranking pari passu with ordinary shares",IF(OR(ISNUMBER(SEARCH("ATLANTES",I636)),ISNUMBER(SEARCH("AZOR",I636)),ISNUMBER(SEARCH("HIPOTOTTA",I636)))=TRUE,"r0120 - Secured liabilities - collateralized part (BRRD art. 44/2/b)",IF(OR('Intragroup liabilities'!F630="P_27.1",'Intragroup liabilities'!F630="P_27.2",'Intragroup liabilities'!F630="P_24"),"r0390 - Non-financial liabilities",IF('Intragroup liabilities'!F630="P_30.1","r0170 - Employee liabilities (BRRD art. 44/2/g/i)",IF('Intragroup liabilities'!F630="P_30.3","r0390 - Non-financial liabilities",IF('Intragroup liabilities'!F630="C_36","r0511 - o/w capital instruments/share capital",IF(AND('Intragroup liabilities'!F630="P_20",IFERROR(VLOOKUP('Intragroup liabilities'!I630,'Auxiliar 210'!$B$18:$B$20,1,FALSE),0)&lt;&gt;0),"r0210 - Liabilities towards other entities of the resolution group (BRRD art. 44/2/h)",IF(AND('Intragroup liabilities'!F630="P_21",IFERROR(VLOOKUP('Intragroup liabilities'!I630,'Auxiliar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6" s="10" t="s">
        <v>483</v>
      </c>
      <c r="G636" s="10" t="str">
        <f t="shared" si="65"/>
        <v>Rank 9 - Ranking in insolvency (master scale)</v>
      </c>
      <c r="H636" s="10" t="s">
        <v>803</v>
      </c>
      <c r="I636" s="10" t="s">
        <v>81</v>
      </c>
      <c r="J636" s="10" t="s">
        <v>696</v>
      </c>
      <c r="K636" s="10" t="s">
        <v>155</v>
      </c>
      <c r="L636" s="10" t="str">
        <f t="shared" si="66"/>
        <v>Parent</v>
      </c>
      <c r="M636" s="10" t="str">
        <f>IF(OR('Intragroup liabilities'!W630="x",'Intragroup liabilities'!W630="E"),"true","false")</f>
        <v>false</v>
      </c>
      <c r="N636" s="10" t="s">
        <v>470</v>
      </c>
      <c r="O636" s="10" t="s">
        <v>471</v>
      </c>
      <c r="P636" s="11">
        <v>0.21</v>
      </c>
      <c r="Q636" s="11">
        <f>IF('Intragroup liabilities'!E630="",0,'Intragroup liabilities'!E630)</f>
        <v>0</v>
      </c>
      <c r="R636" s="10" t="str">
        <f>+IF('Intragroup liabilities'!C630="EURO","Euro",IF('Intragroup liabilities'!C630="LIBRA INGLESA"," US Dollar",""))</f>
        <v>Euro</v>
      </c>
      <c r="S636" s="10" t="str">
        <f>IF(OR('Intragroup liabilities'!F630="P_20",'Intragroup liabilities'!F630="P_21"),'Intragroup liabilities'!M630,CONCATENATE(RIGHT('Intragroup liabilities'!T630,4),"-",LEFT(RIGHT('Intragroup liabilities'!T630,7),2),"-",LEFT('Intragroup liabilities'!T630,2)))</f>
        <v>--</v>
      </c>
      <c r="T636" s="20" t="str">
        <f t="shared" si="67"/>
        <v>--</v>
      </c>
      <c r="U636" s="20" t="str">
        <f>IF(OR('Intragroup liabilities'!F630="P_20",'Intragroup liabilities'!F630="P_21"),'T 03.01'!T636,CONCATENATE(RIGHT('Intragroup liabilities'!U630,4),"-",LEFT(RIGHT('Intragroup liabilities'!U630,7),2),"-",LEFT('Intragroup liabilities'!U630,2)))</f>
        <v>--</v>
      </c>
      <c r="V636" s="10" t="str">
        <f t="shared" si="68"/>
        <v>Unsecured</v>
      </c>
      <c r="W636" s="10">
        <v>0</v>
      </c>
      <c r="X636" s="10" t="s">
        <v>83</v>
      </c>
      <c r="Y636" s="10" t="str">
        <f t="shared" si="69"/>
        <v>Structured</v>
      </c>
      <c r="Z636" s="10"/>
      <c r="AA636" s="10" t="str">
        <f>IF('Intragroup liabilities'!Q630="GF2","Grandfathered T2",IF('Intragroup liabilities'!Q630="CET1","CET1","No"))</f>
        <v>No</v>
      </c>
      <c r="AB636" s="10">
        <f>IF('Intragroup liabilities'!R630="",0,'Intragroup liabilities'!R630)</f>
        <v>0</v>
      </c>
      <c r="AC636"/>
    </row>
    <row r="637" spans="3:29" ht="23.65" thickBot="1" x14ac:dyDescent="0.5">
      <c r="C637" s="17">
        <f t="shared" si="64"/>
        <v>999</v>
      </c>
      <c r="D637" s="18">
        <f t="shared" si="70"/>
        <v>630</v>
      </c>
      <c r="E637" s="10" t="str">
        <f>IF(AND(I637="SANTANDER TOTTA, SGPS, SA",'Intragroup liabilities'!F631="P_22"),"r0531 - o/w (part of) subordinated liabilities recognised as own funds",IF(AND(I637="Totta Seguros - Comp. Seg. Vida, SA.",'Intragroup liabilities'!F631="P_22"),"r0350 - Structured notes",IF(AND(AA637&lt;&gt;"No",'Intragroup liabilities'!F631="P_23"),"r0531 - o/w (part of) subordinated liabilities recognised as own funds",IF(AND(AA637="No",'Intragroup liabilities'!F631="P_23"),"r0120 - Secured liabilities - collateralized part (BRRD art. 44/2/b)",IF('Intragroup liabilities'!F631="C_31","r0511 - o/w capital instruments/share capital",IF('Intragroup liabilities'!F631="C_32","r0511 - o/w capital instruments/share capital",IF('Intragroup liabilities'!F631="C_33","r0512 - o/w instruments ranking pari passu with ordinary shares",IF(OR(ISNUMBER(SEARCH("ATLANTES",I637)),ISNUMBER(SEARCH("AZOR",I637)),ISNUMBER(SEARCH("HIPOTOTTA",I637)))=TRUE,"r0120 - Secured liabilities - collateralized part (BRRD art. 44/2/b)",IF(OR('Intragroup liabilities'!F631="P_27.1",'Intragroup liabilities'!F631="P_27.2",'Intragroup liabilities'!F631="P_24"),"r0390 - Non-financial liabilities",IF('Intragroup liabilities'!F631="P_30.1","r0170 - Employee liabilities (BRRD art. 44/2/g/i)",IF('Intragroup liabilities'!F631="P_30.3","r0390 - Non-financial liabilities",IF('Intragroup liabilities'!F631="C_36","r0511 - o/w capital instruments/share capital",IF(AND('Intragroup liabilities'!F631="P_20",IFERROR(VLOOKUP('Intragroup liabilities'!I631,'Auxiliar 210'!$B$18:$B$20,1,FALSE),0)&lt;&gt;0),"r0210 - Liabilities towards other entities of the resolution group (BRRD art. 44/2/h)",IF(AND('Intragroup liabilities'!F631="P_21",IFERROR(VLOOKUP('Intragroup liabilities'!I631,'Auxiliar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7" s="10" t="s">
        <v>483</v>
      </c>
      <c r="G637" s="10" t="str">
        <f t="shared" si="65"/>
        <v>Rank 9 - Ranking in insolvency (master scale)</v>
      </c>
      <c r="H637" s="10" t="s">
        <v>1091</v>
      </c>
      <c r="I637" s="10" t="s">
        <v>81</v>
      </c>
      <c r="J637" s="10" t="s">
        <v>696</v>
      </c>
      <c r="K637" s="10" t="s">
        <v>155</v>
      </c>
      <c r="L637" s="10" t="str">
        <f t="shared" si="66"/>
        <v>Parent</v>
      </c>
      <c r="M637" s="10" t="str">
        <f>IF(OR('Intragroup liabilities'!W631="x",'Intragroup liabilities'!W631="E"),"true","false")</f>
        <v>false</v>
      </c>
      <c r="N637" s="10" t="s">
        <v>470</v>
      </c>
      <c r="O637" s="10" t="s">
        <v>471</v>
      </c>
      <c r="P637" s="11">
        <v>0.18</v>
      </c>
      <c r="Q637" s="11">
        <f>IF('Intragroup liabilities'!E631="",0,'Intragroup liabilities'!E631)</f>
        <v>0</v>
      </c>
      <c r="R637" s="10" t="str">
        <f>+IF('Intragroup liabilities'!C631="EURO","Euro",IF('Intragroup liabilities'!C631="LIBRA INGLESA"," US Dollar",""))</f>
        <v>Euro</v>
      </c>
      <c r="S637" s="10" t="str">
        <f>IF(OR('Intragroup liabilities'!F631="P_20",'Intragroup liabilities'!F631="P_21"),'Intragroup liabilities'!M631,CONCATENATE(RIGHT('Intragroup liabilities'!T631,4),"-",LEFT(RIGHT('Intragroup liabilities'!T631,7),2),"-",LEFT('Intragroup liabilities'!T631,2)))</f>
        <v>--</v>
      </c>
      <c r="T637" s="20" t="str">
        <f t="shared" si="67"/>
        <v>--</v>
      </c>
      <c r="U637" s="20" t="str">
        <f>IF(OR('Intragroup liabilities'!F631="P_20",'Intragroup liabilities'!F631="P_21"),'T 03.01'!T637,CONCATENATE(RIGHT('Intragroup liabilities'!U631,4),"-",LEFT(RIGHT('Intragroup liabilities'!U631,7),2),"-",LEFT('Intragroup liabilities'!U631,2)))</f>
        <v>--</v>
      </c>
      <c r="V637" s="10" t="str">
        <f t="shared" si="68"/>
        <v>Unsecured</v>
      </c>
      <c r="W637" s="10">
        <v>0</v>
      </c>
      <c r="X637" s="10" t="s">
        <v>83</v>
      </c>
      <c r="Y637" s="10" t="str">
        <f t="shared" si="69"/>
        <v>Structured</v>
      </c>
      <c r="Z637" s="10"/>
      <c r="AA637" s="10" t="str">
        <f>IF('Intragroup liabilities'!Q631="GF2","Grandfathered T2",IF('Intragroup liabilities'!Q631="CET1","CET1","No"))</f>
        <v>No</v>
      </c>
      <c r="AB637" s="10">
        <f>IF('Intragroup liabilities'!R631="",0,'Intragroup liabilities'!R631)</f>
        <v>0</v>
      </c>
      <c r="AC637"/>
    </row>
    <row r="638" spans="3:29" ht="23.65" thickBot="1" x14ac:dyDescent="0.5">
      <c r="C638" s="17">
        <f t="shared" si="64"/>
        <v>999</v>
      </c>
      <c r="D638" s="18">
        <f t="shared" si="70"/>
        <v>631</v>
      </c>
      <c r="E638" s="10" t="str">
        <f>IF(AND(I638="SANTANDER TOTTA, SGPS, SA",'Intragroup liabilities'!F632="P_22"),"r0531 - o/w (part of) subordinated liabilities recognised as own funds",IF(AND(I638="Totta Seguros - Comp. Seg. Vida, SA.",'Intragroup liabilities'!F632="P_22"),"r0350 - Structured notes",IF(AND(AA638&lt;&gt;"No",'Intragroup liabilities'!F632="P_23"),"r0531 - o/w (part of) subordinated liabilities recognised as own funds",IF(AND(AA638="No",'Intragroup liabilities'!F632="P_23"),"r0120 - Secured liabilities - collateralized part (BRRD art. 44/2/b)",IF('Intragroup liabilities'!F632="C_31","r0511 - o/w capital instruments/share capital",IF('Intragroup liabilities'!F632="C_32","r0511 - o/w capital instruments/share capital",IF('Intragroup liabilities'!F632="C_33","r0512 - o/w instruments ranking pari passu with ordinary shares",IF(OR(ISNUMBER(SEARCH("ATLANTES",I638)),ISNUMBER(SEARCH("AZOR",I638)),ISNUMBER(SEARCH("HIPOTOTTA",I638)))=TRUE,"r0120 - Secured liabilities - collateralized part (BRRD art. 44/2/b)",IF(OR('Intragroup liabilities'!F632="P_27.1",'Intragroup liabilities'!F632="P_27.2",'Intragroup liabilities'!F632="P_24"),"r0390 - Non-financial liabilities",IF('Intragroup liabilities'!F632="P_30.1","r0170 - Employee liabilities (BRRD art. 44/2/g/i)",IF('Intragroup liabilities'!F632="P_30.3","r0390 - Non-financial liabilities",IF('Intragroup liabilities'!F632="C_36","r0511 - o/w capital instruments/share capital",IF(AND('Intragroup liabilities'!F632="P_20",IFERROR(VLOOKUP('Intragroup liabilities'!I632,'Auxiliar 210'!$B$18:$B$20,1,FALSE),0)&lt;&gt;0),"r0210 - Liabilities towards other entities of the resolution group (BRRD art. 44/2/h)",IF(AND('Intragroup liabilities'!F632="P_21",IFERROR(VLOOKUP('Intragroup liabilities'!I632,'Auxiliar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8" s="10" t="s">
        <v>483</v>
      </c>
      <c r="G638" s="10" t="str">
        <f t="shared" si="65"/>
        <v>Rank 9 - Ranking in insolvency (master scale)</v>
      </c>
      <c r="H638" s="10" t="s">
        <v>814</v>
      </c>
      <c r="I638" s="10" t="s">
        <v>700</v>
      </c>
      <c r="J638" s="10" t="s">
        <v>699</v>
      </c>
      <c r="K638" s="10" t="s">
        <v>155</v>
      </c>
      <c r="L638" s="10" t="str">
        <f t="shared" si="66"/>
        <v>Sister</v>
      </c>
      <c r="M638" s="10" t="str">
        <f>IF(OR('Intragroup liabilities'!W632="x",'Intragroup liabilities'!W632="E"),"true","false")</f>
        <v>false</v>
      </c>
      <c r="N638" s="10" t="s">
        <v>470</v>
      </c>
      <c r="O638" s="10" t="s">
        <v>471</v>
      </c>
      <c r="P638" s="11">
        <v>0.12</v>
      </c>
      <c r="Q638" s="11">
        <f>IF('Intragroup liabilities'!E632="",0,'Intragroup liabilities'!E632)</f>
        <v>0</v>
      </c>
      <c r="R638" s="10" t="str">
        <f>+IF('Intragroup liabilities'!C632="EURO","Euro",IF('Intragroup liabilities'!C632="LIBRA INGLESA"," US Dollar",""))</f>
        <v>Euro</v>
      </c>
      <c r="S638" s="10" t="str">
        <f>IF(OR('Intragroup liabilities'!F632="P_20",'Intragroup liabilities'!F632="P_21"),'Intragroup liabilities'!M632,CONCATENATE(RIGHT('Intragroup liabilities'!T632,4),"-",LEFT(RIGHT('Intragroup liabilities'!T632,7),2),"-",LEFT('Intragroup liabilities'!T632,2)))</f>
        <v>--</v>
      </c>
      <c r="T638" s="20" t="str">
        <f t="shared" si="67"/>
        <v>--</v>
      </c>
      <c r="U638" s="20" t="str">
        <f>IF(OR('Intragroup liabilities'!F632="P_20",'Intragroup liabilities'!F632="P_21"),'T 03.01'!T638,CONCATENATE(RIGHT('Intragroup liabilities'!U632,4),"-",LEFT(RIGHT('Intragroup liabilities'!U632,7),2),"-",LEFT('Intragroup liabilities'!U632,2)))</f>
        <v>--</v>
      </c>
      <c r="V638" s="10" t="str">
        <f t="shared" si="68"/>
        <v>Unsecured</v>
      </c>
      <c r="W638" s="10">
        <v>0</v>
      </c>
      <c r="X638" s="10" t="s">
        <v>83</v>
      </c>
      <c r="Y638" s="10" t="str">
        <f t="shared" si="69"/>
        <v>Structured</v>
      </c>
      <c r="Z638" s="10"/>
      <c r="AA638" s="10" t="str">
        <f>IF('Intragroup liabilities'!Q632="GF2","Grandfathered T2",IF('Intragroup liabilities'!Q632="CET1","CET1","No"))</f>
        <v>No</v>
      </c>
      <c r="AB638" s="10">
        <f>IF('Intragroup liabilities'!R632="",0,'Intragroup liabilities'!R632)</f>
        <v>0</v>
      </c>
      <c r="AC638"/>
    </row>
    <row r="639" spans="3:29" ht="23.65" thickBot="1" x14ac:dyDescent="0.5">
      <c r="C639" s="17">
        <f t="shared" si="64"/>
        <v>999</v>
      </c>
      <c r="D639" s="18">
        <f t="shared" si="70"/>
        <v>632</v>
      </c>
      <c r="E639" s="10" t="str">
        <f>IF(AND(I639="SANTANDER TOTTA, SGPS, SA",'Intragroup liabilities'!F633="P_22"),"r0531 - o/w (part of) subordinated liabilities recognised as own funds",IF(AND(I639="Totta Seguros - Comp. Seg. Vida, SA.",'Intragroup liabilities'!F633="P_22"),"r0350 - Structured notes",IF(AND(AA639&lt;&gt;"No",'Intragroup liabilities'!F633="P_23"),"r0531 - o/w (part of) subordinated liabilities recognised as own funds",IF(AND(AA639="No",'Intragroup liabilities'!F633="P_23"),"r0120 - Secured liabilities - collateralized part (BRRD art. 44/2/b)",IF('Intragroup liabilities'!F633="C_31","r0511 - o/w capital instruments/share capital",IF('Intragroup liabilities'!F633="C_32","r0511 - o/w capital instruments/share capital",IF('Intragroup liabilities'!F633="C_33","r0512 - o/w instruments ranking pari passu with ordinary shares",IF(OR(ISNUMBER(SEARCH("ATLANTES",I639)),ISNUMBER(SEARCH("AZOR",I639)),ISNUMBER(SEARCH("HIPOTOTTA",I639)))=TRUE,"r0120 - Secured liabilities - collateralized part (BRRD art. 44/2/b)",IF(OR('Intragroup liabilities'!F633="P_27.1",'Intragroup liabilities'!F633="P_27.2",'Intragroup liabilities'!F633="P_24"),"r0390 - Non-financial liabilities",IF('Intragroup liabilities'!F633="P_30.1","r0170 - Employee liabilities (BRRD art. 44/2/g/i)",IF('Intragroup liabilities'!F633="P_30.3","r0390 - Non-financial liabilities",IF('Intragroup liabilities'!F633="C_36","r0511 - o/w capital instruments/share capital",IF(AND('Intragroup liabilities'!F633="P_20",IFERROR(VLOOKUP('Intragroup liabilities'!I633,'Auxiliar 210'!$B$18:$B$20,1,FALSE),0)&lt;&gt;0),"r0210 - Liabilities towards other entities of the resolution group (BRRD art. 44/2/h)",IF(AND('Intragroup liabilities'!F633="P_21",IFERROR(VLOOKUP('Intragroup liabilities'!I633,'Auxiliar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39" s="10" t="s">
        <v>483</v>
      </c>
      <c r="G639" s="10" t="str">
        <f t="shared" si="65"/>
        <v>Rank 9 - Ranking in insolvency (master scale)</v>
      </c>
      <c r="H639" s="10" t="s">
        <v>1079</v>
      </c>
      <c r="I639" s="10" t="s">
        <v>81</v>
      </c>
      <c r="J639" s="10" t="s">
        <v>696</v>
      </c>
      <c r="K639" s="10" t="s">
        <v>155</v>
      </c>
      <c r="L639" s="10" t="str">
        <f t="shared" si="66"/>
        <v>Parent</v>
      </c>
      <c r="M639" s="10" t="str">
        <f>IF(OR('Intragroup liabilities'!W633="x",'Intragroup liabilities'!W633="E"),"true","false")</f>
        <v>false</v>
      </c>
      <c r="N639" s="10" t="s">
        <v>470</v>
      </c>
      <c r="O639" s="10" t="s">
        <v>471</v>
      </c>
      <c r="P639" s="11">
        <v>0.08</v>
      </c>
      <c r="Q639" s="11">
        <f>IF('Intragroup liabilities'!E633="",0,'Intragroup liabilities'!E633)</f>
        <v>0</v>
      </c>
      <c r="R639" s="10" t="str">
        <f>+IF('Intragroup liabilities'!C633="EURO","Euro",IF('Intragroup liabilities'!C633="LIBRA INGLESA"," US Dollar",""))</f>
        <v>Euro</v>
      </c>
      <c r="S639" s="10" t="str">
        <f>IF(OR('Intragroup liabilities'!F633="P_20",'Intragroup liabilities'!F633="P_21"),'Intragroup liabilities'!M633,CONCATENATE(RIGHT('Intragroup liabilities'!T633,4),"-",LEFT(RIGHT('Intragroup liabilities'!T633,7),2),"-",LEFT('Intragroup liabilities'!T633,2)))</f>
        <v>--</v>
      </c>
      <c r="T639" s="20" t="str">
        <f t="shared" si="67"/>
        <v>--</v>
      </c>
      <c r="U639" s="20" t="str">
        <f>IF(OR('Intragroup liabilities'!F633="P_20",'Intragroup liabilities'!F633="P_21"),'T 03.01'!T639,CONCATENATE(RIGHT('Intragroup liabilities'!U633,4),"-",LEFT(RIGHT('Intragroup liabilities'!U633,7),2),"-",LEFT('Intragroup liabilities'!U633,2)))</f>
        <v>--</v>
      </c>
      <c r="V639" s="10" t="str">
        <f t="shared" si="68"/>
        <v>Unsecured</v>
      </c>
      <c r="W639" s="10">
        <v>0</v>
      </c>
      <c r="X639" s="10" t="s">
        <v>83</v>
      </c>
      <c r="Y639" s="10" t="str">
        <f t="shared" si="69"/>
        <v>Structured</v>
      </c>
      <c r="Z639" s="10"/>
      <c r="AA639" s="10" t="str">
        <f>IF('Intragroup liabilities'!Q633="GF2","Grandfathered T2",IF('Intragroup liabilities'!Q633="CET1","CET1","No"))</f>
        <v>No</v>
      </c>
      <c r="AB639" s="10">
        <f>IF('Intragroup liabilities'!R633="",0,'Intragroup liabilities'!R633)</f>
        <v>0</v>
      </c>
      <c r="AC639"/>
    </row>
    <row r="640" spans="3:29" ht="23.65" thickBot="1" x14ac:dyDescent="0.5">
      <c r="C640" s="17">
        <f t="shared" si="64"/>
        <v>999</v>
      </c>
      <c r="D640" s="18">
        <f t="shared" si="70"/>
        <v>633</v>
      </c>
      <c r="E640" s="10" t="str">
        <f>IF(AND(I640="SANTANDER TOTTA, SGPS, SA",'Intragroup liabilities'!F634="P_22"),"r0531 - o/w (part of) subordinated liabilities recognised as own funds",IF(AND(I640="Totta Seguros - Comp. Seg. Vida, SA.",'Intragroup liabilities'!F634="P_22"),"r0350 - Structured notes",IF(AND(AA640&lt;&gt;"No",'Intragroup liabilities'!F634="P_23"),"r0531 - o/w (part of) subordinated liabilities recognised as own funds",IF(AND(AA640="No",'Intragroup liabilities'!F634="P_23"),"r0120 - Secured liabilities - collateralized part (BRRD art. 44/2/b)",IF('Intragroup liabilities'!F634="C_31","r0511 - o/w capital instruments/share capital",IF('Intragroup liabilities'!F634="C_32","r0511 - o/w capital instruments/share capital",IF('Intragroup liabilities'!F634="C_33","r0512 - o/w instruments ranking pari passu with ordinary shares",IF(OR(ISNUMBER(SEARCH("ATLANTES",I640)),ISNUMBER(SEARCH("AZOR",I640)),ISNUMBER(SEARCH("HIPOTOTTA",I640)))=TRUE,"r0120 - Secured liabilities - collateralized part (BRRD art. 44/2/b)",IF(OR('Intragroup liabilities'!F634="P_27.1",'Intragroup liabilities'!F634="P_27.2",'Intragroup liabilities'!F634="P_24"),"r0390 - Non-financial liabilities",IF('Intragroup liabilities'!F634="P_30.1","r0170 - Employee liabilities (BRRD art. 44/2/g/i)",IF('Intragroup liabilities'!F634="P_30.3","r0390 - Non-financial liabilities",IF('Intragroup liabilities'!F634="C_36","r0511 - o/w capital instruments/share capital",IF(AND('Intragroup liabilities'!F634="P_20",IFERROR(VLOOKUP('Intragroup liabilities'!I634,'Auxiliar 210'!$B$18:$B$20,1,FALSE),0)&lt;&gt;0),"r0210 - Liabilities towards other entities of the resolution group (BRRD art. 44/2/h)",IF(AND('Intragroup liabilities'!F634="P_21",IFERROR(VLOOKUP('Intragroup liabilities'!I634,'Auxiliar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0" s="10" t="s">
        <v>483</v>
      </c>
      <c r="G640" s="10" t="str">
        <f t="shared" si="65"/>
        <v>Rank 9 - Ranking in insolvency (master scale)</v>
      </c>
      <c r="H640" s="10" t="s">
        <v>1080</v>
      </c>
      <c r="I640" s="10" t="s">
        <v>700</v>
      </c>
      <c r="J640" s="10" t="s">
        <v>699</v>
      </c>
      <c r="K640" s="10" t="s">
        <v>155</v>
      </c>
      <c r="L640" s="10" t="str">
        <f t="shared" si="66"/>
        <v>Sister</v>
      </c>
      <c r="M640" s="10" t="str">
        <f>IF(OR('Intragroup liabilities'!W634="x",'Intragroup liabilities'!W634="E"),"true","false")</f>
        <v>false</v>
      </c>
      <c r="N640" s="10" t="s">
        <v>470</v>
      </c>
      <c r="O640" s="10" t="s">
        <v>471</v>
      </c>
      <c r="P640" s="11">
        <v>0.01</v>
      </c>
      <c r="Q640" s="11">
        <f>IF('Intragroup liabilities'!E634="",0,'Intragroup liabilities'!E634)</f>
        <v>0</v>
      </c>
      <c r="R640" s="10" t="str">
        <f>+IF('Intragroup liabilities'!C634="EURO","Euro",IF('Intragroup liabilities'!C634="LIBRA INGLESA"," US Dollar",""))</f>
        <v>Euro</v>
      </c>
      <c r="S640" s="10" t="str">
        <f>IF(OR('Intragroup liabilities'!F634="P_20",'Intragroup liabilities'!F634="P_21"),'Intragroup liabilities'!M634,CONCATENATE(RIGHT('Intragroup liabilities'!T634,4),"-",LEFT(RIGHT('Intragroup liabilities'!T634,7),2),"-",LEFT('Intragroup liabilities'!T634,2)))</f>
        <v>--</v>
      </c>
      <c r="T640" s="20" t="str">
        <f t="shared" si="67"/>
        <v>--</v>
      </c>
      <c r="U640" s="20" t="str">
        <f>IF(OR('Intragroup liabilities'!F634="P_20",'Intragroup liabilities'!F634="P_21"),'T 03.01'!T640,CONCATENATE(RIGHT('Intragroup liabilities'!U634,4),"-",LEFT(RIGHT('Intragroup liabilities'!U634,7),2),"-",LEFT('Intragroup liabilities'!U634,2)))</f>
        <v>--</v>
      </c>
      <c r="V640" s="10" t="str">
        <f t="shared" si="68"/>
        <v>Unsecured</v>
      </c>
      <c r="W640" s="10">
        <v>0</v>
      </c>
      <c r="X640" s="10" t="s">
        <v>83</v>
      </c>
      <c r="Y640" s="10" t="str">
        <f t="shared" si="69"/>
        <v>Structured</v>
      </c>
      <c r="Z640" s="10"/>
      <c r="AA640" s="10" t="str">
        <f>IF('Intragroup liabilities'!Q634="GF2","Grandfathered T2",IF('Intragroup liabilities'!Q634="CET1","CET1","No"))</f>
        <v>No</v>
      </c>
      <c r="AB640" s="10">
        <f>IF('Intragroup liabilities'!R634="",0,'Intragroup liabilities'!R634)</f>
        <v>0</v>
      </c>
      <c r="AC640"/>
    </row>
    <row r="641" spans="3:29" ht="23.65" thickBot="1" x14ac:dyDescent="0.5">
      <c r="C641" s="17">
        <f t="shared" si="64"/>
        <v>999</v>
      </c>
      <c r="D641" s="18">
        <f t="shared" si="70"/>
        <v>634</v>
      </c>
      <c r="E641" s="10" t="str">
        <f>IF(AND(I641="SANTANDER TOTTA, SGPS, SA",'Intragroup liabilities'!F635="P_22"),"r0531 - o/w (part of) subordinated liabilities recognised as own funds",IF(AND(I641="Totta Seguros - Comp. Seg. Vida, SA.",'Intragroup liabilities'!F635="P_22"),"r0350 - Structured notes",IF(AND(AA641&lt;&gt;"No",'Intragroup liabilities'!F635="P_23"),"r0531 - o/w (part of) subordinated liabilities recognised as own funds",IF(AND(AA641="No",'Intragroup liabilities'!F635="P_23"),"r0120 - Secured liabilities - collateralized part (BRRD art. 44/2/b)",IF('Intragroup liabilities'!F635="C_31","r0511 - o/w capital instruments/share capital",IF('Intragroup liabilities'!F635="C_32","r0511 - o/w capital instruments/share capital",IF('Intragroup liabilities'!F635="C_33","r0512 - o/w instruments ranking pari passu with ordinary shares",IF(OR(ISNUMBER(SEARCH("ATLANTES",I641)),ISNUMBER(SEARCH("AZOR",I641)),ISNUMBER(SEARCH("HIPOTOTTA",I641)))=TRUE,"r0120 - Secured liabilities - collateralized part (BRRD art. 44/2/b)",IF(OR('Intragroup liabilities'!F635="P_27.1",'Intragroup liabilities'!F635="P_27.2",'Intragroup liabilities'!F635="P_24"),"r0390 - Non-financial liabilities",IF('Intragroup liabilities'!F635="P_30.1","r0170 - Employee liabilities (BRRD art. 44/2/g/i)",IF('Intragroup liabilities'!F635="P_30.3","r0390 - Non-financial liabilities",IF('Intragroup liabilities'!F635="C_36","r0511 - o/w capital instruments/share capital",IF(AND('Intragroup liabilities'!F635="P_20",IFERROR(VLOOKUP('Intragroup liabilities'!I635,'Auxiliar 210'!$B$18:$B$20,1,FALSE),0)&lt;&gt;0),"r0210 - Liabilities towards other entities of the resolution group (BRRD art. 44/2/h)",IF(AND('Intragroup liabilities'!F635="P_21",IFERROR(VLOOKUP('Intragroup liabilities'!I635,'Auxiliar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1" s="10" t="s">
        <v>483</v>
      </c>
      <c r="G641" s="10" t="str">
        <f t="shared" si="65"/>
        <v>Rank 9 - Ranking in insolvency (master scale)</v>
      </c>
      <c r="H641" s="10" t="s">
        <v>1081</v>
      </c>
      <c r="I641" s="10" t="s">
        <v>700</v>
      </c>
      <c r="J641" s="10" t="s">
        <v>699</v>
      </c>
      <c r="K641" s="10" t="s">
        <v>155</v>
      </c>
      <c r="L641" s="10" t="str">
        <f t="shared" si="66"/>
        <v>Sister</v>
      </c>
      <c r="M641" s="10" t="str">
        <f>IF(OR('Intragroup liabilities'!W635="x",'Intragroup liabilities'!W635="E"),"true","false")</f>
        <v>false</v>
      </c>
      <c r="N641" s="10" t="s">
        <v>470</v>
      </c>
      <c r="O641" s="10" t="s">
        <v>471</v>
      </c>
      <c r="P641" s="11">
        <v>0.01</v>
      </c>
      <c r="Q641" s="11">
        <f>IF('Intragroup liabilities'!E635="",0,'Intragroup liabilities'!E635)</f>
        <v>0</v>
      </c>
      <c r="R641" s="10" t="str">
        <f>+IF('Intragroup liabilities'!C635="EURO","Euro",IF('Intragroup liabilities'!C635="LIBRA INGLESA"," US Dollar",""))</f>
        <v>Euro</v>
      </c>
      <c r="S641" s="10" t="str">
        <f>IF(OR('Intragroup liabilities'!F635="P_20",'Intragroup liabilities'!F635="P_21"),'Intragroup liabilities'!M635,CONCATENATE(RIGHT('Intragroup liabilities'!T635,4),"-",LEFT(RIGHT('Intragroup liabilities'!T635,7),2),"-",LEFT('Intragroup liabilities'!T635,2)))</f>
        <v>--</v>
      </c>
      <c r="T641" s="20" t="str">
        <f t="shared" si="67"/>
        <v>--</v>
      </c>
      <c r="U641" s="20" t="str">
        <f>IF(OR('Intragroup liabilities'!F635="P_20",'Intragroup liabilities'!F635="P_21"),'T 03.01'!T641,CONCATENATE(RIGHT('Intragroup liabilities'!U635,4),"-",LEFT(RIGHT('Intragroup liabilities'!U635,7),2),"-",LEFT('Intragroup liabilities'!U635,2)))</f>
        <v>--</v>
      </c>
      <c r="V641" s="10" t="str">
        <f t="shared" si="68"/>
        <v>Unsecured</v>
      </c>
      <c r="W641" s="10">
        <v>0</v>
      </c>
      <c r="X641" s="10" t="s">
        <v>83</v>
      </c>
      <c r="Y641" s="10" t="str">
        <f t="shared" si="69"/>
        <v>Structured</v>
      </c>
      <c r="Z641" s="10"/>
      <c r="AA641" s="10" t="str">
        <f>IF('Intragroup liabilities'!Q635="GF2","Grandfathered T2",IF('Intragroup liabilities'!Q635="CET1","CET1","No"))</f>
        <v>No</v>
      </c>
      <c r="AB641" s="10">
        <f>IF('Intragroup liabilities'!R635="",0,'Intragroup liabilities'!R635)</f>
        <v>0</v>
      </c>
      <c r="AC641"/>
    </row>
    <row r="642" spans="3:29" ht="23.65" thickBot="1" x14ac:dyDescent="0.5">
      <c r="C642" s="17">
        <f t="shared" si="64"/>
        <v>999</v>
      </c>
      <c r="D642" s="18">
        <f t="shared" si="70"/>
        <v>635</v>
      </c>
      <c r="E642" s="10" t="str">
        <f>IF(AND(I642="SANTANDER TOTTA, SGPS, SA",'Intragroup liabilities'!F636="P_22"),"r0531 - o/w (part of) subordinated liabilities recognised as own funds",IF(AND(I642="Totta Seguros - Comp. Seg. Vida, SA.",'Intragroup liabilities'!F636="P_22"),"r0350 - Structured notes",IF(AND(AA642&lt;&gt;"No",'Intragroup liabilities'!F636="P_23"),"r0531 - o/w (part of) subordinated liabilities recognised as own funds",IF(AND(AA642="No",'Intragroup liabilities'!F636="P_23"),"r0120 - Secured liabilities - collateralized part (BRRD art. 44/2/b)",IF('Intragroup liabilities'!F636="C_31","r0511 - o/w capital instruments/share capital",IF('Intragroup liabilities'!F636="C_32","r0511 - o/w capital instruments/share capital",IF('Intragroup liabilities'!F636="C_33","r0512 - o/w instruments ranking pari passu with ordinary shares",IF(OR(ISNUMBER(SEARCH("ATLANTES",I642)),ISNUMBER(SEARCH("AZOR",I642)),ISNUMBER(SEARCH("HIPOTOTTA",I642)))=TRUE,"r0120 - Secured liabilities - collateralized part (BRRD art. 44/2/b)",IF(OR('Intragroup liabilities'!F636="P_27.1",'Intragroup liabilities'!F636="P_27.2",'Intragroup liabilities'!F636="P_24"),"r0390 - Non-financial liabilities",IF('Intragroup liabilities'!F636="P_30.1","r0170 - Employee liabilities (BRRD art. 44/2/g/i)",IF('Intragroup liabilities'!F636="P_30.3","r0390 - Non-financial liabilities",IF('Intragroup liabilities'!F636="C_36","r0511 - o/w capital instruments/share capital",IF(AND('Intragroup liabilities'!F636="P_20",IFERROR(VLOOKUP('Intragroup liabilities'!I636,'Auxiliar 210'!$B$18:$B$20,1,FALSE),0)&lt;&gt;0),"r0210 - Liabilities towards other entities of the resolution group (BRRD art. 44/2/h)",IF(AND('Intragroup liabilities'!F636="P_21",IFERROR(VLOOKUP('Intragroup liabilities'!I636,'Auxiliar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2" s="10" t="s">
        <v>483</v>
      </c>
      <c r="G642" s="10" t="str">
        <f t="shared" si="65"/>
        <v>Rank 9 - Ranking in insolvency (master scale)</v>
      </c>
      <c r="H642" s="10" t="s">
        <v>920</v>
      </c>
      <c r="I642" s="10" t="s">
        <v>81</v>
      </c>
      <c r="J642" s="10" t="s">
        <v>696</v>
      </c>
      <c r="K642" s="10" t="s">
        <v>155</v>
      </c>
      <c r="L642" s="10" t="str">
        <f t="shared" si="66"/>
        <v>Parent</v>
      </c>
      <c r="M642" s="10" t="str">
        <f>IF(OR('Intragroup liabilities'!W636="x",'Intragroup liabilities'!W636="E"),"true","false")</f>
        <v>false</v>
      </c>
      <c r="N642" s="10" t="s">
        <v>470</v>
      </c>
      <c r="O642" s="10" t="s">
        <v>471</v>
      </c>
      <c r="P642" s="11">
        <v>0.02</v>
      </c>
      <c r="Q642" s="11">
        <f>IF('Intragroup liabilities'!E636="",0,'Intragroup liabilities'!E636)</f>
        <v>0</v>
      </c>
      <c r="R642" s="10" t="str">
        <f>+IF('Intragroup liabilities'!C636="EURO","Euro",IF('Intragroup liabilities'!C636="LIBRA INGLESA"," US Dollar",""))</f>
        <v>Euro</v>
      </c>
      <c r="S642" s="10" t="str">
        <f>IF(OR('Intragroup liabilities'!F636="P_20",'Intragroup liabilities'!F636="P_21"),'Intragroup liabilities'!M636,CONCATENATE(RIGHT('Intragroup liabilities'!T636,4),"-",LEFT(RIGHT('Intragroup liabilities'!T636,7),2),"-",LEFT('Intragroup liabilities'!T636,2)))</f>
        <v>--</v>
      </c>
      <c r="T642" s="20" t="str">
        <f t="shared" si="67"/>
        <v>--</v>
      </c>
      <c r="U642" s="20" t="str">
        <f>IF(OR('Intragroup liabilities'!F636="P_20",'Intragroup liabilities'!F636="P_21"),'T 03.01'!T642,CONCATENATE(RIGHT('Intragroup liabilities'!U636,4),"-",LEFT(RIGHT('Intragroup liabilities'!U636,7),2),"-",LEFT('Intragroup liabilities'!U636,2)))</f>
        <v>--</v>
      </c>
      <c r="V642" s="10" t="str">
        <f t="shared" si="68"/>
        <v>Unsecured</v>
      </c>
      <c r="W642" s="10">
        <v>0</v>
      </c>
      <c r="X642" s="10" t="s">
        <v>83</v>
      </c>
      <c r="Y642" s="10" t="str">
        <f t="shared" si="69"/>
        <v>Structured</v>
      </c>
      <c r="Z642" s="10"/>
      <c r="AA642" s="10" t="str">
        <f>IF('Intragroup liabilities'!Q636="GF2","Grandfathered T2",IF('Intragroup liabilities'!Q636="CET1","CET1","No"))</f>
        <v>No</v>
      </c>
      <c r="AB642" s="10">
        <f>IF('Intragroup liabilities'!R636="",0,'Intragroup liabilities'!R636)</f>
        <v>0</v>
      </c>
      <c r="AC642"/>
    </row>
    <row r="643" spans="3:29" ht="23.65" thickBot="1" x14ac:dyDescent="0.5">
      <c r="C643" s="17">
        <f t="shared" si="64"/>
        <v>999</v>
      </c>
      <c r="D643" s="18">
        <f t="shared" si="70"/>
        <v>636</v>
      </c>
      <c r="E643" s="10" t="str">
        <f>IF(AND(I643="SANTANDER TOTTA, SGPS, SA",'Intragroup liabilities'!F637="P_22"),"r0531 - o/w (part of) subordinated liabilities recognised as own funds",IF(AND(I643="Totta Seguros - Comp. Seg. Vida, SA.",'Intragroup liabilities'!F637="P_22"),"r0350 - Structured notes",IF(AND(AA643&lt;&gt;"No",'Intragroup liabilities'!F637="P_23"),"r0531 - o/w (part of) subordinated liabilities recognised as own funds",IF(AND(AA643="No",'Intragroup liabilities'!F637="P_23"),"r0120 - Secured liabilities - collateralized part (BRRD art. 44/2/b)",IF('Intragroup liabilities'!F637="C_31","r0511 - o/w capital instruments/share capital",IF('Intragroup liabilities'!F637="C_32","r0511 - o/w capital instruments/share capital",IF('Intragroup liabilities'!F637="C_33","r0512 - o/w instruments ranking pari passu with ordinary shares",IF(OR(ISNUMBER(SEARCH("ATLANTES",I643)),ISNUMBER(SEARCH("AZOR",I643)),ISNUMBER(SEARCH("HIPOTOTTA",I643)))=TRUE,"r0120 - Secured liabilities - collateralized part (BRRD art. 44/2/b)",IF(OR('Intragroup liabilities'!F637="P_27.1",'Intragroup liabilities'!F637="P_27.2",'Intragroup liabilities'!F637="P_24"),"r0390 - Non-financial liabilities",IF('Intragroup liabilities'!F637="P_30.1","r0170 - Employee liabilities (BRRD art. 44/2/g/i)",IF('Intragroup liabilities'!F637="P_30.3","r0390 - Non-financial liabilities",IF('Intragroup liabilities'!F637="C_36","r0511 - o/w capital instruments/share capital",IF(AND('Intragroup liabilities'!F637="P_20",IFERROR(VLOOKUP('Intragroup liabilities'!I637,'Auxiliar 210'!$B$18:$B$20,1,FALSE),0)&lt;&gt;0),"r0210 - Liabilities towards other entities of the resolution group (BRRD art. 44/2/h)",IF(AND('Intragroup liabilities'!F637="P_21",IFERROR(VLOOKUP('Intragroup liabilities'!I637,'Auxiliar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3" s="10" t="s">
        <v>483</v>
      </c>
      <c r="G643" s="10" t="str">
        <f t="shared" si="65"/>
        <v>Rank 9 - Ranking in insolvency (master scale)</v>
      </c>
      <c r="H643" s="10" t="s">
        <v>822</v>
      </c>
      <c r="I643" s="10" t="s">
        <v>81</v>
      </c>
      <c r="J643" s="10" t="s">
        <v>696</v>
      </c>
      <c r="K643" s="10" t="s">
        <v>155</v>
      </c>
      <c r="L643" s="10" t="str">
        <f t="shared" si="66"/>
        <v>Parent</v>
      </c>
      <c r="M643" s="10" t="str">
        <f>IF(OR('Intragroup liabilities'!W637="x",'Intragroup liabilities'!W637="E"),"true","false")</f>
        <v>false</v>
      </c>
      <c r="N643" s="10" t="s">
        <v>470</v>
      </c>
      <c r="O643" s="10" t="s">
        <v>471</v>
      </c>
      <c r="P643" s="11">
        <v>0.11</v>
      </c>
      <c r="Q643" s="11">
        <f>IF('Intragroup liabilities'!E637="",0,'Intragroup liabilities'!E637)</f>
        <v>0</v>
      </c>
      <c r="R643" s="10" t="str">
        <f>+IF('Intragroup liabilities'!C637="EURO","Euro",IF('Intragroup liabilities'!C637="LIBRA INGLESA"," US Dollar",""))</f>
        <v>Euro</v>
      </c>
      <c r="S643" s="10" t="str">
        <f>IF(OR('Intragroup liabilities'!F637="P_20",'Intragroup liabilities'!F637="P_21"),'Intragroup liabilities'!M637,CONCATENATE(RIGHT('Intragroup liabilities'!T637,4),"-",LEFT(RIGHT('Intragroup liabilities'!T637,7),2),"-",LEFT('Intragroup liabilities'!T637,2)))</f>
        <v>--</v>
      </c>
      <c r="T643" s="20" t="str">
        <f t="shared" si="67"/>
        <v>--</v>
      </c>
      <c r="U643" s="20" t="str">
        <f>IF(OR('Intragroup liabilities'!F637="P_20",'Intragroup liabilities'!F637="P_21"),'T 03.01'!T643,CONCATENATE(RIGHT('Intragroup liabilities'!U637,4),"-",LEFT(RIGHT('Intragroup liabilities'!U637,7),2),"-",LEFT('Intragroup liabilities'!U637,2)))</f>
        <v>--</v>
      </c>
      <c r="V643" s="10" t="str">
        <f t="shared" si="68"/>
        <v>Unsecured</v>
      </c>
      <c r="W643" s="10">
        <v>0</v>
      </c>
      <c r="X643" s="10" t="s">
        <v>83</v>
      </c>
      <c r="Y643" s="10" t="str">
        <f t="shared" si="69"/>
        <v>Structured</v>
      </c>
      <c r="Z643" s="10"/>
      <c r="AA643" s="10" t="str">
        <f>IF('Intragroup liabilities'!Q637="GF2","Grandfathered T2",IF('Intragroup liabilities'!Q637="CET1","CET1","No"))</f>
        <v>No</v>
      </c>
      <c r="AB643" s="10">
        <f>IF('Intragroup liabilities'!R637="",0,'Intragroup liabilities'!R637)</f>
        <v>0</v>
      </c>
      <c r="AC643"/>
    </row>
    <row r="644" spans="3:29" ht="23.65" thickBot="1" x14ac:dyDescent="0.5">
      <c r="C644" s="17">
        <f t="shared" si="64"/>
        <v>999</v>
      </c>
      <c r="D644" s="18">
        <f t="shared" si="70"/>
        <v>637</v>
      </c>
      <c r="E644" s="10" t="str">
        <f>IF(AND(I644="SANTANDER TOTTA, SGPS, SA",'Intragroup liabilities'!F638="P_22"),"r0531 - o/w (part of) subordinated liabilities recognised as own funds",IF(AND(I644="Totta Seguros - Comp. Seg. Vida, SA.",'Intragroup liabilities'!F638="P_22"),"r0350 - Structured notes",IF(AND(AA644&lt;&gt;"No",'Intragroup liabilities'!F638="P_23"),"r0531 - o/w (part of) subordinated liabilities recognised as own funds",IF(AND(AA644="No",'Intragroup liabilities'!F638="P_23"),"r0120 - Secured liabilities - collateralized part (BRRD art. 44/2/b)",IF('Intragroup liabilities'!F638="C_31","r0511 - o/w capital instruments/share capital",IF('Intragroup liabilities'!F638="C_32","r0511 - o/w capital instruments/share capital",IF('Intragroup liabilities'!F638="C_33","r0512 - o/w instruments ranking pari passu with ordinary shares",IF(OR(ISNUMBER(SEARCH("ATLANTES",I644)),ISNUMBER(SEARCH("AZOR",I644)),ISNUMBER(SEARCH("HIPOTOTTA",I644)))=TRUE,"r0120 - Secured liabilities - collateralized part (BRRD art. 44/2/b)",IF(OR('Intragroup liabilities'!F638="P_27.1",'Intragroup liabilities'!F638="P_27.2",'Intragroup liabilities'!F638="P_24"),"r0390 - Non-financial liabilities",IF('Intragroup liabilities'!F638="P_30.1","r0170 - Employee liabilities (BRRD art. 44/2/g/i)",IF('Intragroup liabilities'!F638="P_30.3","r0390 - Non-financial liabilities",IF('Intragroup liabilities'!F638="C_36","r0511 - o/w capital instruments/share capital",IF(AND('Intragroup liabilities'!F638="P_20",IFERROR(VLOOKUP('Intragroup liabilities'!I638,'Auxiliar 210'!$B$18:$B$20,1,FALSE),0)&lt;&gt;0),"r0210 - Liabilities towards other entities of the resolution group (BRRD art. 44/2/h)",IF(AND('Intragroup liabilities'!F638="P_21",IFERROR(VLOOKUP('Intragroup liabilities'!I638,'Auxiliar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644" s="10" t="s">
        <v>153</v>
      </c>
      <c r="G644" s="10" t="str">
        <f t="shared" si="65"/>
        <v>Rank 12 - Ranking in insolvency (master scale)</v>
      </c>
      <c r="H644" s="10" t="s">
        <v>40</v>
      </c>
      <c r="I644" s="10" t="s">
        <v>56</v>
      </c>
      <c r="J644" s="10" t="s">
        <v>55</v>
      </c>
      <c r="K644" s="10" t="s">
        <v>155</v>
      </c>
      <c r="L644" s="10" t="str">
        <f t="shared" si="66"/>
        <v>Sister</v>
      </c>
      <c r="M644" s="10" t="str">
        <f>IF(OR('Intragroup liabilities'!W638="x",'Intragroup liabilities'!W638="E"),"true","false")</f>
        <v>true</v>
      </c>
      <c r="N644" s="10" t="s">
        <v>470</v>
      </c>
      <c r="O644" s="10" t="s">
        <v>471</v>
      </c>
      <c r="P644" s="11">
        <v>163772.35</v>
      </c>
      <c r="Q644" s="11">
        <f>IF('Intragroup liabilities'!E638="",0,'Intragroup liabilities'!E638)</f>
        <v>2.46</v>
      </c>
      <c r="R644" s="10" t="str">
        <f>+IF('Intragroup liabilities'!C638="EURO","Euro",IF('Intragroup liabilities'!C638="LIBRA INGLESA"," US Dollar",""))</f>
        <v>Euro</v>
      </c>
      <c r="S644" s="10" t="str">
        <f>IF(OR('Intragroup liabilities'!F638="P_20",'Intragroup liabilities'!F638="P_21"),'Intragroup liabilities'!M638,CONCATENATE(RIGHT('Intragroup liabilities'!T638,4),"-",LEFT(RIGHT('Intragroup liabilities'!T638,7),2),"-",LEFT('Intragroup liabilities'!T638,2)))</f>
        <v>2022-12-31</v>
      </c>
      <c r="T644" s="20">
        <f t="shared" si="67"/>
        <v>44928</v>
      </c>
      <c r="U644" s="20">
        <f>IF(OR('Intragroup liabilities'!F638="P_20",'Intragroup liabilities'!F638="P_21"),'T 03.01'!T644,CONCATENATE(RIGHT('Intragroup liabilities'!U638,4),"-",LEFT(RIGHT('Intragroup liabilities'!U638,7),2),"-",LEFT('Intragroup liabilities'!U638,2)))</f>
        <v>44928</v>
      </c>
      <c r="V644" s="10" t="str">
        <f t="shared" si="68"/>
        <v>Unsecured</v>
      </c>
      <c r="W644" s="10">
        <v>0</v>
      </c>
      <c r="X644" s="10" t="s">
        <v>83</v>
      </c>
      <c r="Y644" s="10" t="str">
        <f t="shared" si="69"/>
        <v>Non-structured/Vanilla</v>
      </c>
      <c r="Z644" s="10"/>
      <c r="AA644" s="10" t="str">
        <f>IF('Intragroup liabilities'!Q638="GF2","Grandfathered T2",IF('Intragroup liabilities'!Q638="CET1","CET1","No"))</f>
        <v>No</v>
      </c>
      <c r="AB644" s="10">
        <f>IF('Intragroup liabilities'!R638="",0,'Intragroup liabilities'!R638)</f>
        <v>0</v>
      </c>
      <c r="AC644"/>
    </row>
    <row r="645" spans="3:29" ht="35.25" thickBot="1" x14ac:dyDescent="0.5">
      <c r="C645" s="17">
        <f t="shared" si="64"/>
        <v>999</v>
      </c>
      <c r="D645" s="18">
        <f t="shared" si="70"/>
        <v>638</v>
      </c>
      <c r="E645" s="10" t="str">
        <f>IF(AND(I645="SANTANDER TOTTA, SGPS, SA",'Intragroup liabilities'!F639="P_22"),"r0531 - o/w (part of) subordinated liabilities recognised as own funds",IF(AND(I645="Totta Seguros - Comp. Seg. Vida, SA.",'Intragroup liabilities'!F639="P_22"),"r0350 - Structured notes",IF(AND(AA645&lt;&gt;"No",'Intragroup liabilities'!F639="P_23"),"r0531 - o/w (part of) subordinated liabilities recognised as own funds",IF(AND(AA645="No",'Intragroup liabilities'!F639="P_23"),"r0120 - Secured liabilities - collateralized part (BRRD art. 44/2/b)",IF('Intragroup liabilities'!F639="C_31","r0511 - o/w capital instruments/share capital",IF('Intragroup liabilities'!F639="C_32","r0511 - o/w capital instruments/share capital",IF('Intragroup liabilities'!F639="C_33","r0512 - o/w instruments ranking pari passu with ordinary shares",IF(OR(ISNUMBER(SEARCH("ATLANTES",I645)),ISNUMBER(SEARCH("AZOR",I645)),ISNUMBER(SEARCH("HIPOTOTTA",I645)))=TRUE,"r0120 - Secured liabilities - collateralized part (BRRD art. 44/2/b)",IF(OR('Intragroup liabilities'!F639="P_27.1",'Intragroup liabilities'!F639="P_27.2",'Intragroup liabilities'!F639="P_24"),"r0390 - Non-financial liabilities",IF('Intragroup liabilities'!F639="P_30.1","r0170 - Employee liabilities (BRRD art. 44/2/g/i)",IF('Intragroup liabilities'!F639="P_30.3","r0390 - Non-financial liabilities",IF('Intragroup liabilities'!F639="C_36","r0511 - o/w capital instruments/share capital",IF(AND('Intragroup liabilities'!F639="P_20",IFERROR(VLOOKUP('Intragroup liabilities'!I639,'Auxiliar 210'!$B$18:$B$20,1,FALSE),0)&lt;&gt;0),"r0210 - Liabilities towards other entities of the resolution group (BRRD art. 44/2/h)",IF(AND('Intragroup liabilities'!F639="P_21",IFERROR(VLOOKUP('Intragroup liabilities'!I639,'Auxiliar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645" s="10" t="s">
        <v>153</v>
      </c>
      <c r="G645" s="10" t="str">
        <f t="shared" si="65"/>
        <v>Rank 20 - Ranking in insolvency (master scale)</v>
      </c>
      <c r="H645" s="10" t="s">
        <v>1593</v>
      </c>
      <c r="I645" s="10" t="s">
        <v>30</v>
      </c>
      <c r="J645" s="10" t="s">
        <v>164</v>
      </c>
      <c r="K645" s="10" t="s">
        <v>155</v>
      </c>
      <c r="L645" s="10" t="str">
        <f t="shared" si="66"/>
        <v>Sister</v>
      </c>
      <c r="M645" s="10" t="str">
        <f>IF(OR('Intragroup liabilities'!W639="x",'Intragroup liabilities'!W639="E"),"true","false")</f>
        <v>true</v>
      </c>
      <c r="N645" s="10" t="s">
        <v>470</v>
      </c>
      <c r="O645" s="10" t="s">
        <v>471</v>
      </c>
      <c r="P645" s="11">
        <v>0</v>
      </c>
      <c r="Q645" s="11">
        <f>IF('Intragroup liabilities'!E639="",0,'Intragroup liabilities'!E639)</f>
        <v>0.08</v>
      </c>
      <c r="R645" s="10" t="str">
        <f>+IF('Intragroup liabilities'!C639="EURO","Euro",IF('Intragroup liabilities'!C639="LIBRA INGLESA"," US Dollar",""))</f>
        <v>Euro</v>
      </c>
      <c r="S645" s="10" t="str">
        <f>IF(OR('Intragroup liabilities'!F639="P_20",'Intragroup liabilities'!F639="P_21"),'Intragroup liabilities'!M639,CONCATENATE(RIGHT('Intragroup liabilities'!T639,4),"-",LEFT(RIGHT('Intragroup liabilities'!T639,7),2),"-",LEFT('Intragroup liabilities'!T639,2)))</f>
        <v>--</v>
      </c>
      <c r="T645" s="20" t="str">
        <f t="shared" si="67"/>
        <v/>
      </c>
      <c r="U645" s="20" t="str">
        <f>IF(OR('Intragroup liabilities'!F639="P_20",'Intragroup liabilities'!F639="P_21"),'T 03.01'!T645,CONCATENATE(RIGHT('Intragroup liabilities'!U639,4),"-",LEFT(RIGHT('Intragroup liabilities'!U639,7),2),"-",LEFT('Intragroup liabilities'!U639,2)))</f>
        <v>--</v>
      </c>
      <c r="V645" s="10" t="str">
        <f t="shared" si="68"/>
        <v>Secured</v>
      </c>
      <c r="W645" s="10">
        <v>0</v>
      </c>
      <c r="X645" s="10" t="s">
        <v>83</v>
      </c>
      <c r="Y645" s="10" t="str">
        <f t="shared" si="69"/>
        <v>Non-structured/Vanilla</v>
      </c>
      <c r="Z645" s="10"/>
      <c r="AA645" s="10" t="str">
        <f>IF('Intragroup liabilities'!Q639="GF2","Grandfathered T2",IF('Intragroup liabilities'!Q639="CET1","CET1","No"))</f>
        <v>No</v>
      </c>
      <c r="AB645" s="10">
        <f>IF('Intragroup liabilities'!R639="",0,'Intragroup liabilities'!R639)</f>
        <v>0</v>
      </c>
      <c r="AC645"/>
    </row>
    <row r="646" spans="3:29" ht="35.25" thickBot="1" x14ac:dyDescent="0.5">
      <c r="C646" s="17">
        <f t="shared" si="64"/>
        <v>999</v>
      </c>
      <c r="D646" s="18">
        <f t="shared" si="70"/>
        <v>639</v>
      </c>
      <c r="E646" s="10" t="str">
        <f>IF(AND(I646="SANTANDER TOTTA, SGPS, SA",'Intragroup liabilities'!F640="P_22"),"r0531 - o/w (part of) subordinated liabilities recognised as own funds",IF(AND(I646="Totta Seguros - Comp. Seg. Vida, SA.",'Intragroup liabilities'!F640="P_22"),"r0350 - Structured notes",IF(AND(AA646&lt;&gt;"No",'Intragroup liabilities'!F640="P_23"),"r0531 - o/w (part of) subordinated liabilities recognised as own funds",IF(AND(AA646="No",'Intragroup liabilities'!F640="P_23"),"r0120 - Secured liabilities - collateralized part (BRRD art. 44/2/b)",IF('Intragroup liabilities'!F640="C_31","r0511 - o/w capital instruments/share capital",IF('Intragroup liabilities'!F640="C_32","r0511 - o/w capital instruments/share capital",IF('Intragroup liabilities'!F640="C_33","r0512 - o/w instruments ranking pari passu with ordinary shares",IF(OR(ISNUMBER(SEARCH("ATLANTES",I646)),ISNUMBER(SEARCH("AZOR",I646)),ISNUMBER(SEARCH("HIPOTOTTA",I646)))=TRUE,"r0120 - Secured liabilities - collateralized part (BRRD art. 44/2/b)",IF(OR('Intragroup liabilities'!F640="P_27.1",'Intragroup liabilities'!F640="P_27.2",'Intragroup liabilities'!F640="P_24"),"r0390 - Non-financial liabilities",IF('Intragroup liabilities'!F640="P_30.1","r0170 - Employee liabilities (BRRD art. 44/2/g/i)",IF('Intragroup liabilities'!F640="P_30.3","r0390 - Non-financial liabilities",IF('Intragroup liabilities'!F640="C_36","r0511 - o/w capital instruments/share capital",IF(AND('Intragroup liabilities'!F640="P_20",IFERROR(VLOOKUP('Intragroup liabilities'!I640,'Auxiliar 210'!$B$18:$B$20,1,FALSE),0)&lt;&gt;0),"r0210 - Liabilities towards other entities of the resolution group (BRRD art. 44/2/h)",IF(AND('Intragroup liabilities'!F640="P_21",IFERROR(VLOOKUP('Intragroup liabilities'!I640,'Auxiliar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646" s="10" t="s">
        <v>153</v>
      </c>
      <c r="G646" s="10" t="str">
        <f t="shared" si="65"/>
        <v>Rank 20 - Ranking in insolvency (master scale)</v>
      </c>
      <c r="H646" s="10" t="s">
        <v>460</v>
      </c>
      <c r="I646" s="10" t="s">
        <v>30</v>
      </c>
      <c r="J646" s="10" t="s">
        <v>164</v>
      </c>
      <c r="K646" s="10" t="s">
        <v>155</v>
      </c>
      <c r="L646" s="10" t="str">
        <f t="shared" si="66"/>
        <v>Sister</v>
      </c>
      <c r="M646" s="10" t="str">
        <f>IF(OR('Intragroup liabilities'!W640="x",'Intragroup liabilities'!W640="E"),"true","false")</f>
        <v>true</v>
      </c>
      <c r="N646" s="10" t="s">
        <v>470</v>
      </c>
      <c r="O646" s="10" t="s">
        <v>471</v>
      </c>
      <c r="P646" s="11">
        <v>978.8</v>
      </c>
      <c r="Q646" s="11">
        <f>IF('Intragroup liabilities'!E640="",0,'Intragroup liabilities'!E640)</f>
        <v>1.43</v>
      </c>
      <c r="R646" s="10" t="str">
        <f>+IF('Intragroup liabilities'!C640="EURO","Euro",IF('Intragroup liabilities'!C640="LIBRA INGLESA"," US Dollar",""))</f>
        <v>Euro</v>
      </c>
      <c r="S646" s="10" t="str">
        <f>IF(OR('Intragroup liabilities'!F640="P_20",'Intragroup liabilities'!F640="P_21"),'Intragroup liabilities'!M640,CONCATENATE(RIGHT('Intragroup liabilities'!T640,4),"-",LEFT(RIGHT('Intragroup liabilities'!T640,7),2),"-",LEFT('Intragroup liabilities'!T640,2)))</f>
        <v>--</v>
      </c>
      <c r="T646" s="20" t="str">
        <f t="shared" si="67"/>
        <v/>
      </c>
      <c r="U646" s="20" t="str">
        <f>IF(OR('Intragroup liabilities'!F640="P_20",'Intragroup liabilities'!F640="P_21"),'T 03.01'!T646,CONCATENATE(RIGHT('Intragroup liabilities'!U640,4),"-",LEFT(RIGHT('Intragroup liabilities'!U640,7),2),"-",LEFT('Intragroup liabilities'!U640,2)))</f>
        <v>--</v>
      </c>
      <c r="V646" s="10" t="str">
        <f t="shared" si="68"/>
        <v>Secured</v>
      </c>
      <c r="W646" s="10">
        <v>0</v>
      </c>
      <c r="X646" s="10" t="s">
        <v>83</v>
      </c>
      <c r="Y646" s="10" t="str">
        <f t="shared" si="69"/>
        <v>Non-structured/Vanilla</v>
      </c>
      <c r="Z646" s="10"/>
      <c r="AA646" s="10" t="str">
        <f>IF('Intragroup liabilities'!Q640="GF2","Grandfathered T2",IF('Intragroup liabilities'!Q640="CET1","CET1","No"))</f>
        <v>No</v>
      </c>
      <c r="AB646" s="10">
        <f>IF('Intragroup liabilities'!R640="",0,'Intragroup liabilities'!R640)</f>
        <v>0</v>
      </c>
      <c r="AC646"/>
    </row>
    <row r="647" spans="3:29" ht="23.65" thickBot="1" x14ac:dyDescent="0.5">
      <c r="C647" s="17">
        <f t="shared" si="64"/>
        <v>999</v>
      </c>
      <c r="D647" s="18">
        <f t="shared" si="70"/>
        <v>640</v>
      </c>
      <c r="E647" s="10" t="str">
        <f>IF(AND(I647="SANTANDER TOTTA, SGPS, SA",'Intragroup liabilities'!F641="P_22"),"r0531 - o/w (part of) subordinated liabilities recognised as own funds",IF(AND(I647="Totta Seguros - Comp. Seg. Vida, SA.",'Intragroup liabilities'!F641="P_22"),"r0350 - Structured notes",IF(AND(AA647&lt;&gt;"No",'Intragroup liabilities'!F641="P_23"),"r0531 - o/w (part of) subordinated liabilities recognised as own funds",IF(AND(AA647="No",'Intragroup liabilities'!F641="P_23"),"r0120 - Secured liabilities - collateralized part (BRRD art. 44/2/b)",IF('Intragroup liabilities'!F641="C_31","r0511 - o/w capital instruments/share capital",IF('Intragroup liabilities'!F641="C_32","r0511 - o/w capital instruments/share capital",IF('Intragroup liabilities'!F641="C_33","r0512 - o/w instruments ranking pari passu with ordinary shares",IF(OR(ISNUMBER(SEARCH("ATLANTES",I647)),ISNUMBER(SEARCH("AZOR",I647)),ISNUMBER(SEARCH("HIPOTOTTA",I647)))=TRUE,"r0120 - Secured liabilities - collateralized part (BRRD art. 44/2/b)",IF(OR('Intragroup liabilities'!F641="P_27.1",'Intragroup liabilities'!F641="P_27.2",'Intragroup liabilities'!F641="P_24"),"r0390 - Non-financial liabilities",IF('Intragroup liabilities'!F641="P_30.1","r0170 - Employee liabilities (BRRD art. 44/2/g/i)",IF('Intragroup liabilities'!F641="P_30.3","r0390 - Non-financial liabilities",IF('Intragroup liabilities'!F641="C_36","r0511 - o/w capital instruments/share capital",IF(AND('Intragroup liabilities'!F641="P_20",IFERROR(VLOOKUP('Intragroup liabilities'!I641,'Auxiliar 210'!$B$18:$B$20,1,FALSE),0)&lt;&gt;0),"r0210 - Liabilities towards other entities of the resolution group (BRRD art. 44/2/h)",IF(AND('Intragroup liabilities'!F641="P_21",IFERROR(VLOOKUP('Intragroup liabilities'!I641,'Auxiliar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7" s="10" t="s">
        <v>483</v>
      </c>
      <c r="G647" s="10" t="str">
        <f t="shared" si="65"/>
        <v>Rank 9 - Ranking in insolvency (master scale)</v>
      </c>
      <c r="H647" s="10" t="s">
        <v>1063</v>
      </c>
      <c r="I647" s="10" t="s">
        <v>700</v>
      </c>
      <c r="J647" s="10" t="s">
        <v>699</v>
      </c>
      <c r="K647" s="10" t="s">
        <v>155</v>
      </c>
      <c r="L647" s="10" t="str">
        <f t="shared" si="66"/>
        <v>Sister</v>
      </c>
      <c r="M647" s="10" t="str">
        <f>IF(OR('Intragroup liabilities'!W641="x",'Intragroup liabilities'!W641="E"),"true","false")</f>
        <v>false</v>
      </c>
      <c r="N647" s="10" t="s">
        <v>470</v>
      </c>
      <c r="O647" s="10" t="s">
        <v>471</v>
      </c>
      <c r="P647" s="11">
        <v>0.45</v>
      </c>
      <c r="Q647" s="11">
        <f>IF('Intragroup liabilities'!E641="",0,'Intragroup liabilities'!E641)</f>
        <v>0</v>
      </c>
      <c r="R647" s="10" t="str">
        <f>+IF('Intragroup liabilities'!C641="EURO","Euro",IF('Intragroup liabilities'!C641="LIBRA INGLESA"," US Dollar",""))</f>
        <v>Euro</v>
      </c>
      <c r="S647" s="10" t="str">
        <f>IF(OR('Intragroup liabilities'!F641="P_20",'Intragroup liabilities'!F641="P_21"),'Intragroup liabilities'!M641,CONCATENATE(RIGHT('Intragroup liabilities'!T641,4),"-",LEFT(RIGHT('Intragroup liabilities'!T641,7),2),"-",LEFT('Intragroup liabilities'!T641,2)))</f>
        <v>--</v>
      </c>
      <c r="T647" s="20" t="str">
        <f t="shared" si="67"/>
        <v>--</v>
      </c>
      <c r="U647" s="20" t="str">
        <f>IF(OR('Intragroup liabilities'!F641="P_20",'Intragroup liabilities'!F641="P_21"),'T 03.01'!T647,CONCATENATE(RIGHT('Intragroup liabilities'!U641,4),"-",LEFT(RIGHT('Intragroup liabilities'!U641,7),2),"-",LEFT('Intragroup liabilities'!U641,2)))</f>
        <v>--</v>
      </c>
      <c r="V647" s="10" t="str">
        <f t="shared" si="68"/>
        <v>Unsecured</v>
      </c>
      <c r="W647" s="10">
        <v>0</v>
      </c>
      <c r="X647" s="10" t="s">
        <v>83</v>
      </c>
      <c r="Y647" s="10" t="str">
        <f t="shared" si="69"/>
        <v>Structured</v>
      </c>
      <c r="Z647" s="10"/>
      <c r="AA647" s="10" t="str">
        <f>IF('Intragroup liabilities'!Q641="GF2","Grandfathered T2",IF('Intragroup liabilities'!Q641="CET1","CET1","No"))</f>
        <v>No</v>
      </c>
      <c r="AB647" s="10">
        <f>IF('Intragroup liabilities'!R641="",0,'Intragroup liabilities'!R641)</f>
        <v>0</v>
      </c>
      <c r="AC647"/>
    </row>
    <row r="648" spans="3:29" ht="23.65" thickBot="1" x14ac:dyDescent="0.5">
      <c r="C648" s="17">
        <f t="shared" si="64"/>
        <v>999</v>
      </c>
      <c r="D648" s="18">
        <f t="shared" si="70"/>
        <v>641</v>
      </c>
      <c r="E648" s="10" t="str">
        <f>IF(AND(I648="SANTANDER TOTTA, SGPS, SA",'Intragroup liabilities'!F642="P_22"),"r0531 - o/w (part of) subordinated liabilities recognised as own funds",IF(AND(I648="Totta Seguros - Comp. Seg. Vida, SA.",'Intragroup liabilities'!F642="P_22"),"r0350 - Structured notes",IF(AND(AA648&lt;&gt;"No",'Intragroup liabilities'!F642="P_23"),"r0531 - o/w (part of) subordinated liabilities recognised as own funds",IF(AND(AA648="No",'Intragroup liabilities'!F642="P_23"),"r0120 - Secured liabilities - collateralized part (BRRD art. 44/2/b)",IF('Intragroup liabilities'!F642="C_31","r0511 - o/w capital instruments/share capital",IF('Intragroup liabilities'!F642="C_32","r0511 - o/w capital instruments/share capital",IF('Intragroup liabilities'!F642="C_33","r0512 - o/w instruments ranking pari passu with ordinary shares",IF(OR(ISNUMBER(SEARCH("ATLANTES",I648)),ISNUMBER(SEARCH("AZOR",I648)),ISNUMBER(SEARCH("HIPOTOTTA",I648)))=TRUE,"r0120 - Secured liabilities - collateralized part (BRRD art. 44/2/b)",IF(OR('Intragroup liabilities'!F642="P_27.1",'Intragroup liabilities'!F642="P_27.2",'Intragroup liabilities'!F642="P_24"),"r0390 - Non-financial liabilities",IF('Intragroup liabilities'!F642="P_30.1","r0170 - Employee liabilities (BRRD art. 44/2/g/i)",IF('Intragroup liabilities'!F642="P_30.3","r0390 - Non-financial liabilities",IF('Intragroup liabilities'!F642="C_36","r0511 - o/w capital instruments/share capital",IF(AND('Intragroup liabilities'!F642="P_20",IFERROR(VLOOKUP('Intragroup liabilities'!I642,'Auxiliar 210'!$B$18:$B$20,1,FALSE),0)&lt;&gt;0),"r0210 - Liabilities towards other entities of the resolution group (BRRD art. 44/2/h)",IF(AND('Intragroup liabilities'!F642="P_21",IFERROR(VLOOKUP('Intragroup liabilities'!I642,'Auxiliar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8" s="10" t="s">
        <v>483</v>
      </c>
      <c r="G648" s="10" t="str">
        <f t="shared" si="65"/>
        <v>Rank 9 - Ranking in insolvency (master scale)</v>
      </c>
      <c r="H648" s="10" t="s">
        <v>889</v>
      </c>
      <c r="I648" s="10" t="s">
        <v>700</v>
      </c>
      <c r="J648" s="10" t="s">
        <v>699</v>
      </c>
      <c r="K648" s="10" t="s">
        <v>155</v>
      </c>
      <c r="L648" s="10" t="str">
        <f t="shared" si="66"/>
        <v>Sister</v>
      </c>
      <c r="M648" s="10" t="str">
        <f>IF(OR('Intragroup liabilities'!W642="x",'Intragroup liabilities'!W642="E"),"true","false")</f>
        <v>false</v>
      </c>
      <c r="N648" s="10" t="s">
        <v>470</v>
      </c>
      <c r="O648" s="10" t="s">
        <v>471</v>
      </c>
      <c r="P648" s="11">
        <v>1.1000000000000001</v>
      </c>
      <c r="Q648" s="11">
        <f>IF('Intragroup liabilities'!E642="",0,'Intragroup liabilities'!E642)</f>
        <v>0</v>
      </c>
      <c r="R648" s="10" t="str">
        <f>+IF('Intragroup liabilities'!C642="EURO","Euro",IF('Intragroup liabilities'!C642="LIBRA INGLESA"," US Dollar",""))</f>
        <v>Euro</v>
      </c>
      <c r="S648" s="10" t="str">
        <f>IF(OR('Intragroup liabilities'!F642="P_20",'Intragroup liabilities'!F642="P_21"),'Intragroup liabilities'!M642,CONCATENATE(RIGHT('Intragroup liabilities'!T642,4),"-",LEFT(RIGHT('Intragroup liabilities'!T642,7),2),"-",LEFT('Intragroup liabilities'!T642,2)))</f>
        <v>--</v>
      </c>
      <c r="T648" s="20" t="str">
        <f t="shared" si="67"/>
        <v>--</v>
      </c>
      <c r="U648" s="20" t="str">
        <f>IF(OR('Intragroup liabilities'!F642="P_20",'Intragroup liabilities'!F642="P_21"),'T 03.01'!T648,CONCATENATE(RIGHT('Intragroup liabilities'!U642,4),"-",LEFT(RIGHT('Intragroup liabilities'!U642,7),2),"-",LEFT('Intragroup liabilities'!U642,2)))</f>
        <v>--</v>
      </c>
      <c r="V648" s="10" t="str">
        <f t="shared" si="68"/>
        <v>Unsecured</v>
      </c>
      <c r="W648" s="10">
        <v>0</v>
      </c>
      <c r="X648" s="10" t="s">
        <v>83</v>
      </c>
      <c r="Y648" s="10" t="str">
        <f t="shared" si="69"/>
        <v>Structured</v>
      </c>
      <c r="Z648" s="10"/>
      <c r="AA648" s="10" t="str">
        <f>IF('Intragroup liabilities'!Q642="GF2","Grandfathered T2",IF('Intragroup liabilities'!Q642="CET1","CET1","No"))</f>
        <v>No</v>
      </c>
      <c r="AB648" s="10">
        <f>IF('Intragroup liabilities'!R642="",0,'Intragroup liabilities'!R642)</f>
        <v>0</v>
      </c>
      <c r="AC648"/>
    </row>
    <row r="649" spans="3:29" ht="23.65" thickBot="1" x14ac:dyDescent="0.5">
      <c r="C649" s="17">
        <f t="shared" ref="C649:C712" si="71">+IF(E649="","",999)</f>
        <v>999</v>
      </c>
      <c r="D649" s="18">
        <f t="shared" si="70"/>
        <v>642</v>
      </c>
      <c r="E649" s="10" t="str">
        <f>IF(AND(I649="SANTANDER TOTTA, SGPS, SA",'Intragroup liabilities'!F643="P_22"),"r0531 - o/w (part of) subordinated liabilities recognised as own funds",IF(AND(I649="Totta Seguros - Comp. Seg. Vida, SA.",'Intragroup liabilities'!F643="P_22"),"r0350 - Structured notes",IF(AND(AA649&lt;&gt;"No",'Intragroup liabilities'!F643="P_23"),"r0531 - o/w (part of) subordinated liabilities recognised as own funds",IF(AND(AA649="No",'Intragroup liabilities'!F643="P_23"),"r0120 - Secured liabilities - collateralized part (BRRD art. 44/2/b)",IF('Intragroup liabilities'!F643="C_31","r0511 - o/w capital instruments/share capital",IF('Intragroup liabilities'!F643="C_32","r0511 - o/w capital instruments/share capital",IF('Intragroup liabilities'!F643="C_33","r0512 - o/w instruments ranking pari passu with ordinary shares",IF(OR(ISNUMBER(SEARCH("ATLANTES",I649)),ISNUMBER(SEARCH("AZOR",I649)),ISNUMBER(SEARCH("HIPOTOTTA",I649)))=TRUE,"r0120 - Secured liabilities - collateralized part (BRRD art. 44/2/b)",IF(OR('Intragroup liabilities'!F643="P_27.1",'Intragroup liabilities'!F643="P_27.2",'Intragroup liabilities'!F643="P_24"),"r0390 - Non-financial liabilities",IF('Intragroup liabilities'!F643="P_30.1","r0170 - Employee liabilities (BRRD art. 44/2/g/i)",IF('Intragroup liabilities'!F643="P_30.3","r0390 - Non-financial liabilities",IF('Intragroup liabilities'!F643="C_36","r0511 - o/w capital instruments/share capital",IF(AND('Intragroup liabilities'!F643="P_20",IFERROR(VLOOKUP('Intragroup liabilities'!I643,'Auxiliar 210'!$B$18:$B$20,1,FALSE),0)&lt;&gt;0),"r0210 - Liabilities towards other entities of the resolution group (BRRD art. 44/2/h)",IF(AND('Intragroup liabilities'!F643="P_21",IFERROR(VLOOKUP('Intragroup liabilities'!I643,'Auxiliar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49" s="10" t="s">
        <v>483</v>
      </c>
      <c r="G649" s="10" t="str">
        <f t="shared" ref="G649:G712" si="72">IF(E649="r0110 - Covered deposits (BRRD art. 44/2/a)","Rank 14 - Ranking in insolvency (master scale)",IF(E649="r0120 - Secured liabilities - collateralized part (BRRD art. 44/2/b)","Rank 20 - Ranking in insolvency (master scale)",IF(E649="r0320 - Deposits, not covered and not preferential","Rank 12 - Ranking in insolvency (master scale)",IF(E649="r0370 - Subordinated liabilities (not recognised as own funds)","Rank 4 - Ranking in insolvency (master scale)",IF(OR(E649="r0511 - o/w capital instruments/share capital",E649="r0512 - o/w instruments ranking pari passu with ordinary shares"),"Rank 1 - Ranking in insolvency (master scale)",IF(E649="r0531 - o/w (part of) subordinated liabilities recognised as own funds","Rank 3 - Ranking in insolvency (master scale)",IF(E649="r0350 - Structured notes","Rank 9 - Ranking in insolvency (master scale)",IF(E649="r0390 - Non-financial liabilities","Rank 9 - Ranking in insolvency (master scale)",""))))))))</f>
        <v>Rank 9 - Ranking in insolvency (master scale)</v>
      </c>
      <c r="H649" s="10" t="s">
        <v>1097</v>
      </c>
      <c r="I649" s="10" t="s">
        <v>753</v>
      </c>
      <c r="J649" s="10" t="s">
        <v>752</v>
      </c>
      <c r="K649" s="10" t="s">
        <v>155</v>
      </c>
      <c r="L649" s="10" t="str">
        <f t="shared" ref="L649:L712" si="73">IF(OR(I649="SANTANDER TOTTA, SGPS, SA",I649="BANCO SANTANDER TOTTA SA"),"Parent","Sister")</f>
        <v>Sister</v>
      </c>
      <c r="M649" s="10" t="str">
        <f>IF(OR('Intragroup liabilities'!W643="x",'Intragroup liabilities'!W643="E"),"true","false")</f>
        <v>false</v>
      </c>
      <c r="N649" s="10" t="s">
        <v>470</v>
      </c>
      <c r="O649" s="10" t="s">
        <v>471</v>
      </c>
      <c r="P649" s="11">
        <v>0.05</v>
      </c>
      <c r="Q649" s="11">
        <f>IF('Intragroup liabilities'!E643="",0,'Intragroup liabilities'!E643)</f>
        <v>0</v>
      </c>
      <c r="R649" s="10" t="str">
        <f>+IF('Intragroup liabilities'!C643="EURO","Euro",IF('Intragroup liabilities'!C643="LIBRA INGLESA"," US Dollar",""))</f>
        <v>Euro</v>
      </c>
      <c r="S649" s="10" t="str">
        <f>IF(OR('Intragroup liabilities'!F643="P_20",'Intragroup liabilities'!F643="P_21"),'Intragroup liabilities'!M643,CONCATENATE(RIGHT('Intragroup liabilities'!T643,4),"-",LEFT(RIGHT('Intragroup liabilities'!T643,7),2),"-",LEFT('Intragroup liabilities'!T643,2)))</f>
        <v>--</v>
      </c>
      <c r="T649" s="20" t="str">
        <f t="shared" ref="T649:T712" si="74">IFERROR(IF(OR(E649="r0110 - Covered deposits (BRRD art. 44/2/a)",E649="r0120 - Secured liabilities - collateralized part (BRRD art. 44/2/b)",E649="r0320 - Deposits, not covered and not preferential"),WORKDAY(S649,1,"1/1/2021"),S649),"")</f>
        <v>--</v>
      </c>
      <c r="U649" s="20" t="str">
        <f>IF(OR('Intragroup liabilities'!F643="P_20",'Intragroup liabilities'!F643="P_21"),'T 03.01'!T649,CONCATENATE(RIGHT('Intragroup liabilities'!U643,4),"-",LEFT(RIGHT('Intragroup liabilities'!U643,7),2),"-",LEFT('Intragroup liabilities'!U643,2)))</f>
        <v>--</v>
      </c>
      <c r="V649" s="10" t="str">
        <f t="shared" ref="V649:V712" si="75">IF(E649="r0120 - Secured liabilities - collateralized part (BRRD art. 44/2/b)","Secured","Unsecured")</f>
        <v>Unsecured</v>
      </c>
      <c r="W649" s="10">
        <v>0</v>
      </c>
      <c r="X649" s="10" t="s">
        <v>83</v>
      </c>
      <c r="Y649" s="10" t="str">
        <f t="shared" ref="Y649:Y712" si="76">IFERROR(IF(OR(E649="r0110 - Covered deposits (BRRD art. 44/2/a)",E649="r0120 - Secured liabilities - collateralized part (BRRD art. 44/2/b)",E649="r0320 - Deposits, not covered and not preferential"),"Non-structured/Vanilla","Structured"),"")</f>
        <v>Structured</v>
      </c>
      <c r="Z649" s="10"/>
      <c r="AA649" s="10" t="str">
        <f>IF('Intragroup liabilities'!Q643="GF2","Grandfathered T2",IF('Intragroup liabilities'!Q643="CET1","CET1","No"))</f>
        <v>No</v>
      </c>
      <c r="AB649" s="10">
        <f>IF('Intragroup liabilities'!R643="",0,'Intragroup liabilities'!R643)</f>
        <v>0</v>
      </c>
      <c r="AC649"/>
    </row>
    <row r="650" spans="3:29" ht="23.65" thickBot="1" x14ac:dyDescent="0.5">
      <c r="C650" s="17">
        <f t="shared" si="71"/>
        <v>999</v>
      </c>
      <c r="D650" s="18">
        <f t="shared" ref="D650:D713" si="77">IF(E650="","",D649+1)</f>
        <v>643</v>
      </c>
      <c r="E650" s="10" t="str">
        <f>IF(AND(I650="SANTANDER TOTTA, SGPS, SA",'Intragroup liabilities'!F644="P_22"),"r0531 - o/w (part of) subordinated liabilities recognised as own funds",IF(AND(I650="Totta Seguros - Comp. Seg. Vida, SA.",'Intragroup liabilities'!F644="P_22"),"r0350 - Structured notes",IF(AND(AA650&lt;&gt;"No",'Intragroup liabilities'!F644="P_23"),"r0531 - o/w (part of) subordinated liabilities recognised as own funds",IF(AND(AA650="No",'Intragroup liabilities'!F644="P_23"),"r0120 - Secured liabilities - collateralized part (BRRD art. 44/2/b)",IF('Intragroup liabilities'!F644="C_31","r0511 - o/w capital instruments/share capital",IF('Intragroup liabilities'!F644="C_32","r0511 - o/w capital instruments/share capital",IF('Intragroup liabilities'!F644="C_33","r0512 - o/w instruments ranking pari passu with ordinary shares",IF(OR(ISNUMBER(SEARCH("ATLANTES",I650)),ISNUMBER(SEARCH("AZOR",I650)),ISNUMBER(SEARCH("HIPOTOTTA",I650)))=TRUE,"r0120 - Secured liabilities - collateralized part (BRRD art. 44/2/b)",IF(OR('Intragroup liabilities'!F644="P_27.1",'Intragroup liabilities'!F644="P_27.2",'Intragroup liabilities'!F644="P_24"),"r0390 - Non-financial liabilities",IF('Intragroup liabilities'!F644="P_30.1","r0170 - Employee liabilities (BRRD art. 44/2/g/i)",IF('Intragroup liabilities'!F644="P_30.3","r0390 - Non-financial liabilities",IF('Intragroup liabilities'!F644="C_36","r0511 - o/w capital instruments/share capital",IF(AND('Intragroup liabilities'!F644="P_20",IFERROR(VLOOKUP('Intragroup liabilities'!I644,'Auxiliar 210'!$B$18:$B$20,1,FALSE),0)&lt;&gt;0),"r0210 - Liabilities towards other entities of the resolution group (BRRD art. 44/2/h)",IF(AND('Intragroup liabilities'!F644="P_21",IFERROR(VLOOKUP('Intragroup liabilities'!I644,'Auxiliar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0" s="10" t="s">
        <v>483</v>
      </c>
      <c r="G650" s="10" t="str">
        <f t="shared" si="72"/>
        <v>Rank 9 - Ranking in insolvency (master scale)</v>
      </c>
      <c r="H650" s="10" t="s">
        <v>1065</v>
      </c>
      <c r="I650" s="10" t="s">
        <v>700</v>
      </c>
      <c r="J650" s="10" t="s">
        <v>699</v>
      </c>
      <c r="K650" s="10" t="s">
        <v>155</v>
      </c>
      <c r="L650" s="10" t="str">
        <f t="shared" si="73"/>
        <v>Sister</v>
      </c>
      <c r="M650" s="10" t="str">
        <f>IF(OR('Intragroup liabilities'!W644="x",'Intragroup liabilities'!W644="E"),"true","false")</f>
        <v>false</v>
      </c>
      <c r="N650" s="10" t="s">
        <v>470</v>
      </c>
      <c r="O650" s="10" t="s">
        <v>471</v>
      </c>
      <c r="P650" s="11">
        <v>0.04</v>
      </c>
      <c r="Q650" s="11">
        <f>IF('Intragroup liabilities'!E644="",0,'Intragroup liabilities'!E644)</f>
        <v>0</v>
      </c>
      <c r="R650" s="10" t="str">
        <f>+IF('Intragroup liabilities'!C644="EURO","Euro",IF('Intragroup liabilities'!C644="LIBRA INGLESA"," US Dollar",""))</f>
        <v>Euro</v>
      </c>
      <c r="S650" s="10" t="str">
        <f>IF(OR('Intragroup liabilities'!F644="P_20",'Intragroup liabilities'!F644="P_21"),'Intragroup liabilities'!M644,CONCATENATE(RIGHT('Intragroup liabilities'!T644,4),"-",LEFT(RIGHT('Intragroup liabilities'!T644,7),2),"-",LEFT('Intragroup liabilities'!T644,2)))</f>
        <v>--</v>
      </c>
      <c r="T650" s="20" t="str">
        <f t="shared" si="74"/>
        <v>--</v>
      </c>
      <c r="U650" s="20" t="str">
        <f>IF(OR('Intragroup liabilities'!F644="P_20",'Intragroup liabilities'!F644="P_21"),'T 03.01'!T650,CONCATENATE(RIGHT('Intragroup liabilities'!U644,4),"-",LEFT(RIGHT('Intragroup liabilities'!U644,7),2),"-",LEFT('Intragroup liabilities'!U644,2)))</f>
        <v>--</v>
      </c>
      <c r="V650" s="10" t="str">
        <f t="shared" si="75"/>
        <v>Unsecured</v>
      </c>
      <c r="W650" s="10">
        <v>0</v>
      </c>
      <c r="X650" s="10" t="s">
        <v>83</v>
      </c>
      <c r="Y650" s="10" t="str">
        <f t="shared" si="76"/>
        <v>Structured</v>
      </c>
      <c r="Z650" s="10"/>
      <c r="AA650" s="10" t="str">
        <f>IF('Intragroup liabilities'!Q644="GF2","Grandfathered T2",IF('Intragroup liabilities'!Q644="CET1","CET1","No"))</f>
        <v>No</v>
      </c>
      <c r="AB650" s="10">
        <f>IF('Intragroup liabilities'!R644="",0,'Intragroup liabilities'!R644)</f>
        <v>0</v>
      </c>
      <c r="AC650"/>
    </row>
    <row r="651" spans="3:29" ht="23.65" thickBot="1" x14ac:dyDescent="0.5">
      <c r="C651" s="17">
        <f t="shared" si="71"/>
        <v>999</v>
      </c>
      <c r="D651" s="18">
        <f t="shared" si="77"/>
        <v>644</v>
      </c>
      <c r="E651" s="10" t="str">
        <f>IF(AND(I651="SANTANDER TOTTA, SGPS, SA",'Intragroup liabilities'!F645="P_22"),"r0531 - o/w (part of) subordinated liabilities recognised as own funds",IF(AND(I651="Totta Seguros - Comp. Seg. Vida, SA.",'Intragroup liabilities'!F645="P_22"),"r0350 - Structured notes",IF(AND(AA651&lt;&gt;"No",'Intragroup liabilities'!F645="P_23"),"r0531 - o/w (part of) subordinated liabilities recognised as own funds",IF(AND(AA651="No",'Intragroup liabilities'!F645="P_23"),"r0120 - Secured liabilities - collateralized part (BRRD art. 44/2/b)",IF('Intragroup liabilities'!F645="C_31","r0511 - o/w capital instruments/share capital",IF('Intragroup liabilities'!F645="C_32","r0511 - o/w capital instruments/share capital",IF('Intragroup liabilities'!F645="C_33","r0512 - o/w instruments ranking pari passu with ordinary shares",IF(OR(ISNUMBER(SEARCH("ATLANTES",I651)),ISNUMBER(SEARCH("AZOR",I651)),ISNUMBER(SEARCH("HIPOTOTTA",I651)))=TRUE,"r0120 - Secured liabilities - collateralized part (BRRD art. 44/2/b)",IF(OR('Intragroup liabilities'!F645="P_27.1",'Intragroup liabilities'!F645="P_27.2",'Intragroup liabilities'!F645="P_24"),"r0390 - Non-financial liabilities",IF('Intragroup liabilities'!F645="P_30.1","r0170 - Employee liabilities (BRRD art. 44/2/g/i)",IF('Intragroup liabilities'!F645="P_30.3","r0390 - Non-financial liabilities",IF('Intragroup liabilities'!F645="C_36","r0511 - o/w capital instruments/share capital",IF(AND('Intragroup liabilities'!F645="P_20",IFERROR(VLOOKUP('Intragroup liabilities'!I645,'Auxiliar 210'!$B$18:$B$20,1,FALSE),0)&lt;&gt;0),"r0210 - Liabilities towards other entities of the resolution group (BRRD art. 44/2/h)",IF(AND('Intragroup liabilities'!F645="P_21",IFERROR(VLOOKUP('Intragroup liabilities'!I645,'Auxiliar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1" s="10" t="s">
        <v>483</v>
      </c>
      <c r="G651" s="10" t="str">
        <f t="shared" si="72"/>
        <v>Rank 9 - Ranking in insolvency (master scale)</v>
      </c>
      <c r="H651" s="10" t="s">
        <v>1096</v>
      </c>
      <c r="I651" s="10" t="s">
        <v>700</v>
      </c>
      <c r="J651" s="10" t="s">
        <v>699</v>
      </c>
      <c r="K651" s="10" t="s">
        <v>155</v>
      </c>
      <c r="L651" s="10" t="str">
        <f t="shared" si="73"/>
        <v>Sister</v>
      </c>
      <c r="M651" s="10" t="str">
        <f>IF(OR('Intragroup liabilities'!W645="x",'Intragroup liabilities'!W645="E"),"true","false")</f>
        <v>false</v>
      </c>
      <c r="N651" s="10" t="s">
        <v>470</v>
      </c>
      <c r="O651" s="10" t="s">
        <v>471</v>
      </c>
      <c r="P651" s="11">
        <v>0.04</v>
      </c>
      <c r="Q651" s="11">
        <f>IF('Intragroup liabilities'!E645="",0,'Intragroup liabilities'!E645)</f>
        <v>0</v>
      </c>
      <c r="R651" s="10" t="str">
        <f>+IF('Intragroup liabilities'!C645="EURO","Euro",IF('Intragroup liabilities'!C645="LIBRA INGLESA"," US Dollar",""))</f>
        <v>Euro</v>
      </c>
      <c r="S651" s="10" t="str">
        <f>IF(OR('Intragroup liabilities'!F645="P_20",'Intragroup liabilities'!F645="P_21"),'Intragroup liabilities'!M645,CONCATENATE(RIGHT('Intragroup liabilities'!T645,4),"-",LEFT(RIGHT('Intragroup liabilities'!T645,7),2),"-",LEFT('Intragroup liabilities'!T645,2)))</f>
        <v>--</v>
      </c>
      <c r="T651" s="20" t="str">
        <f t="shared" si="74"/>
        <v>--</v>
      </c>
      <c r="U651" s="20" t="str">
        <f>IF(OR('Intragroup liabilities'!F645="P_20",'Intragroup liabilities'!F645="P_21"),'T 03.01'!T651,CONCATENATE(RIGHT('Intragroup liabilities'!U645,4),"-",LEFT(RIGHT('Intragroup liabilities'!U645,7),2),"-",LEFT('Intragroup liabilities'!U645,2)))</f>
        <v>--</v>
      </c>
      <c r="V651" s="10" t="str">
        <f t="shared" si="75"/>
        <v>Unsecured</v>
      </c>
      <c r="W651" s="10">
        <v>0</v>
      </c>
      <c r="X651" s="10" t="s">
        <v>83</v>
      </c>
      <c r="Y651" s="10" t="str">
        <f t="shared" si="76"/>
        <v>Structured</v>
      </c>
      <c r="Z651" s="10"/>
      <c r="AA651" s="10" t="str">
        <f>IF('Intragroup liabilities'!Q645="GF2","Grandfathered T2",IF('Intragroup liabilities'!Q645="CET1","CET1","No"))</f>
        <v>No</v>
      </c>
      <c r="AB651" s="10">
        <f>IF('Intragroup liabilities'!R645="",0,'Intragroup liabilities'!R645)</f>
        <v>0</v>
      </c>
      <c r="AC651"/>
    </row>
    <row r="652" spans="3:29" ht="23.65" thickBot="1" x14ac:dyDescent="0.5">
      <c r="C652" s="17">
        <f t="shared" si="71"/>
        <v>999</v>
      </c>
      <c r="D652" s="18">
        <f t="shared" si="77"/>
        <v>645</v>
      </c>
      <c r="E652" s="10" t="str">
        <f>IF(AND(I652="SANTANDER TOTTA, SGPS, SA",'Intragroup liabilities'!F646="P_22"),"r0531 - o/w (part of) subordinated liabilities recognised as own funds",IF(AND(I652="Totta Seguros - Comp. Seg. Vida, SA.",'Intragroup liabilities'!F646="P_22"),"r0350 - Structured notes",IF(AND(AA652&lt;&gt;"No",'Intragroup liabilities'!F646="P_23"),"r0531 - o/w (part of) subordinated liabilities recognised as own funds",IF(AND(AA652="No",'Intragroup liabilities'!F646="P_23"),"r0120 - Secured liabilities - collateralized part (BRRD art. 44/2/b)",IF('Intragroup liabilities'!F646="C_31","r0511 - o/w capital instruments/share capital",IF('Intragroup liabilities'!F646="C_32","r0511 - o/w capital instruments/share capital",IF('Intragroup liabilities'!F646="C_33","r0512 - o/w instruments ranking pari passu with ordinary shares",IF(OR(ISNUMBER(SEARCH("ATLANTES",I652)),ISNUMBER(SEARCH("AZOR",I652)),ISNUMBER(SEARCH("HIPOTOTTA",I652)))=TRUE,"r0120 - Secured liabilities - collateralized part (BRRD art. 44/2/b)",IF(OR('Intragroup liabilities'!F646="P_27.1",'Intragroup liabilities'!F646="P_27.2",'Intragroup liabilities'!F646="P_24"),"r0390 - Non-financial liabilities",IF('Intragroup liabilities'!F646="P_30.1","r0170 - Employee liabilities (BRRD art. 44/2/g/i)",IF('Intragroup liabilities'!F646="P_30.3","r0390 - Non-financial liabilities",IF('Intragroup liabilities'!F646="C_36","r0511 - o/w capital instruments/share capital",IF(AND('Intragroup liabilities'!F646="P_20",IFERROR(VLOOKUP('Intragroup liabilities'!I646,'Auxiliar 210'!$B$18:$B$20,1,FALSE),0)&lt;&gt;0),"r0210 - Liabilities towards other entities of the resolution group (BRRD art. 44/2/h)",IF(AND('Intragroup liabilities'!F646="P_21",IFERROR(VLOOKUP('Intragroup liabilities'!I646,'Auxiliar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2" s="10" t="s">
        <v>483</v>
      </c>
      <c r="G652" s="10" t="str">
        <f t="shared" si="72"/>
        <v>Rank 9 - Ranking in insolvency (master scale)</v>
      </c>
      <c r="H652" s="10" t="s">
        <v>1101</v>
      </c>
      <c r="I652" s="10" t="s">
        <v>700</v>
      </c>
      <c r="J652" s="10" t="s">
        <v>699</v>
      </c>
      <c r="K652" s="10" t="s">
        <v>155</v>
      </c>
      <c r="L652" s="10" t="str">
        <f t="shared" si="73"/>
        <v>Sister</v>
      </c>
      <c r="M652" s="10" t="str">
        <f>IF(OR('Intragroup liabilities'!W646="x",'Intragroup liabilities'!W646="E"),"true","false")</f>
        <v>false</v>
      </c>
      <c r="N652" s="10" t="s">
        <v>470</v>
      </c>
      <c r="O652" s="10" t="s">
        <v>471</v>
      </c>
      <c r="P652" s="11">
        <v>0.05</v>
      </c>
      <c r="Q652" s="11">
        <f>IF('Intragroup liabilities'!E646="",0,'Intragroup liabilities'!E646)</f>
        <v>0</v>
      </c>
      <c r="R652" s="10" t="str">
        <f>+IF('Intragroup liabilities'!C646="EURO","Euro",IF('Intragroup liabilities'!C646="LIBRA INGLESA"," US Dollar",""))</f>
        <v>Euro</v>
      </c>
      <c r="S652" s="10" t="str">
        <f>IF(OR('Intragroup liabilities'!F646="P_20",'Intragroup liabilities'!F646="P_21"),'Intragroup liabilities'!M646,CONCATENATE(RIGHT('Intragroup liabilities'!T646,4),"-",LEFT(RIGHT('Intragroup liabilities'!T646,7),2),"-",LEFT('Intragroup liabilities'!T646,2)))</f>
        <v>--</v>
      </c>
      <c r="T652" s="20" t="str">
        <f t="shared" si="74"/>
        <v>--</v>
      </c>
      <c r="U652" s="20" t="str">
        <f>IF(OR('Intragroup liabilities'!F646="P_20",'Intragroup liabilities'!F646="P_21"),'T 03.01'!T652,CONCATENATE(RIGHT('Intragroup liabilities'!U646,4),"-",LEFT(RIGHT('Intragroup liabilities'!U646,7),2),"-",LEFT('Intragroup liabilities'!U646,2)))</f>
        <v>--</v>
      </c>
      <c r="V652" s="10" t="str">
        <f t="shared" si="75"/>
        <v>Unsecured</v>
      </c>
      <c r="W652" s="10">
        <v>0</v>
      </c>
      <c r="X652" s="10" t="s">
        <v>83</v>
      </c>
      <c r="Y652" s="10" t="str">
        <f t="shared" si="76"/>
        <v>Structured</v>
      </c>
      <c r="Z652" s="10"/>
      <c r="AA652" s="10" t="str">
        <f>IF('Intragroup liabilities'!Q646="GF2","Grandfathered T2",IF('Intragroup liabilities'!Q646="CET1","CET1","No"))</f>
        <v>No</v>
      </c>
      <c r="AB652" s="10">
        <f>IF('Intragroup liabilities'!R646="",0,'Intragroup liabilities'!R646)</f>
        <v>0</v>
      </c>
      <c r="AC652"/>
    </row>
    <row r="653" spans="3:29" ht="23.65" thickBot="1" x14ac:dyDescent="0.5">
      <c r="C653" s="17">
        <f t="shared" si="71"/>
        <v>999</v>
      </c>
      <c r="D653" s="18">
        <f t="shared" si="77"/>
        <v>646</v>
      </c>
      <c r="E653" s="10" t="str">
        <f>IF(AND(I653="SANTANDER TOTTA, SGPS, SA",'Intragroup liabilities'!F647="P_22"),"r0531 - o/w (part of) subordinated liabilities recognised as own funds",IF(AND(I653="Totta Seguros - Comp. Seg. Vida, SA.",'Intragroup liabilities'!F647="P_22"),"r0350 - Structured notes",IF(AND(AA653&lt;&gt;"No",'Intragroup liabilities'!F647="P_23"),"r0531 - o/w (part of) subordinated liabilities recognised as own funds",IF(AND(AA653="No",'Intragroup liabilities'!F647="P_23"),"r0120 - Secured liabilities - collateralized part (BRRD art. 44/2/b)",IF('Intragroup liabilities'!F647="C_31","r0511 - o/w capital instruments/share capital",IF('Intragroup liabilities'!F647="C_32","r0511 - o/w capital instruments/share capital",IF('Intragroup liabilities'!F647="C_33","r0512 - o/w instruments ranking pari passu with ordinary shares",IF(OR(ISNUMBER(SEARCH("ATLANTES",I653)),ISNUMBER(SEARCH("AZOR",I653)),ISNUMBER(SEARCH("HIPOTOTTA",I653)))=TRUE,"r0120 - Secured liabilities - collateralized part (BRRD art. 44/2/b)",IF(OR('Intragroup liabilities'!F647="P_27.1",'Intragroup liabilities'!F647="P_27.2",'Intragroup liabilities'!F647="P_24"),"r0390 - Non-financial liabilities",IF('Intragroup liabilities'!F647="P_30.1","r0170 - Employee liabilities (BRRD art. 44/2/g/i)",IF('Intragroup liabilities'!F647="P_30.3","r0390 - Non-financial liabilities",IF('Intragroup liabilities'!F647="C_36","r0511 - o/w capital instruments/share capital",IF(AND('Intragroup liabilities'!F647="P_20",IFERROR(VLOOKUP('Intragroup liabilities'!I647,'Auxiliar 210'!$B$18:$B$20,1,FALSE),0)&lt;&gt;0),"r0210 - Liabilities towards other entities of the resolution group (BRRD art. 44/2/h)",IF(AND('Intragroup liabilities'!F647="P_21",IFERROR(VLOOKUP('Intragroup liabilities'!I647,'Auxiliar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3" s="10" t="s">
        <v>483</v>
      </c>
      <c r="G653" s="10" t="str">
        <f t="shared" si="72"/>
        <v>Rank 9 - Ranking in insolvency (master scale)</v>
      </c>
      <c r="H653" s="10" t="s">
        <v>1095</v>
      </c>
      <c r="I653" s="10" t="s">
        <v>700</v>
      </c>
      <c r="J653" s="10" t="s">
        <v>699</v>
      </c>
      <c r="K653" s="10" t="s">
        <v>155</v>
      </c>
      <c r="L653" s="10" t="str">
        <f t="shared" si="73"/>
        <v>Sister</v>
      </c>
      <c r="M653" s="10" t="str">
        <f>IF(OR('Intragroup liabilities'!W647="x",'Intragroup liabilities'!W647="E"),"true","false")</f>
        <v>false</v>
      </c>
      <c r="N653" s="10" t="s">
        <v>470</v>
      </c>
      <c r="O653" s="10" t="s">
        <v>471</v>
      </c>
      <c r="P653" s="11">
        <v>0.87</v>
      </c>
      <c r="Q653" s="11">
        <f>IF('Intragroup liabilities'!E647="",0,'Intragroup liabilities'!E647)</f>
        <v>0</v>
      </c>
      <c r="R653" s="10" t="str">
        <f>+IF('Intragroup liabilities'!C647="EURO","Euro",IF('Intragroup liabilities'!C647="LIBRA INGLESA"," US Dollar",""))</f>
        <v>Euro</v>
      </c>
      <c r="S653" s="10" t="str">
        <f>IF(OR('Intragroup liabilities'!F647="P_20",'Intragroup liabilities'!F647="P_21"),'Intragroup liabilities'!M647,CONCATENATE(RIGHT('Intragroup liabilities'!T647,4),"-",LEFT(RIGHT('Intragroup liabilities'!T647,7),2),"-",LEFT('Intragroup liabilities'!T647,2)))</f>
        <v>--</v>
      </c>
      <c r="T653" s="20" t="str">
        <f t="shared" si="74"/>
        <v>--</v>
      </c>
      <c r="U653" s="20" t="str">
        <f>IF(OR('Intragroup liabilities'!F647="P_20",'Intragroup liabilities'!F647="P_21"),'T 03.01'!T653,CONCATENATE(RIGHT('Intragroup liabilities'!U647,4),"-",LEFT(RIGHT('Intragroup liabilities'!U647,7),2),"-",LEFT('Intragroup liabilities'!U647,2)))</f>
        <v>--</v>
      </c>
      <c r="V653" s="10" t="str">
        <f t="shared" si="75"/>
        <v>Unsecured</v>
      </c>
      <c r="W653" s="10">
        <v>0</v>
      </c>
      <c r="X653" s="10" t="s">
        <v>83</v>
      </c>
      <c r="Y653" s="10" t="str">
        <f t="shared" si="76"/>
        <v>Structured</v>
      </c>
      <c r="Z653" s="10"/>
      <c r="AA653" s="10" t="str">
        <f>IF('Intragroup liabilities'!Q647="GF2","Grandfathered T2",IF('Intragroup liabilities'!Q647="CET1","CET1","No"))</f>
        <v>No</v>
      </c>
      <c r="AB653" s="10">
        <f>IF('Intragroup liabilities'!R647="",0,'Intragroup liabilities'!R647)</f>
        <v>0</v>
      </c>
      <c r="AC653"/>
    </row>
    <row r="654" spans="3:29" ht="23.65" thickBot="1" x14ac:dyDescent="0.5">
      <c r="C654" s="17">
        <f t="shared" si="71"/>
        <v>999</v>
      </c>
      <c r="D654" s="18">
        <f t="shared" si="77"/>
        <v>647</v>
      </c>
      <c r="E654" s="10" t="str">
        <f>IF(AND(I654="SANTANDER TOTTA, SGPS, SA",'Intragroup liabilities'!F648="P_22"),"r0531 - o/w (part of) subordinated liabilities recognised as own funds",IF(AND(I654="Totta Seguros - Comp. Seg. Vida, SA.",'Intragroup liabilities'!F648="P_22"),"r0350 - Structured notes",IF(AND(AA654&lt;&gt;"No",'Intragroup liabilities'!F648="P_23"),"r0531 - o/w (part of) subordinated liabilities recognised as own funds",IF(AND(AA654="No",'Intragroup liabilities'!F648="P_23"),"r0120 - Secured liabilities - collateralized part (BRRD art. 44/2/b)",IF('Intragroup liabilities'!F648="C_31","r0511 - o/w capital instruments/share capital",IF('Intragroup liabilities'!F648="C_32","r0511 - o/w capital instruments/share capital",IF('Intragroup liabilities'!F648="C_33","r0512 - o/w instruments ranking pari passu with ordinary shares",IF(OR(ISNUMBER(SEARCH("ATLANTES",I654)),ISNUMBER(SEARCH("AZOR",I654)),ISNUMBER(SEARCH("HIPOTOTTA",I654)))=TRUE,"r0120 - Secured liabilities - collateralized part (BRRD art. 44/2/b)",IF(OR('Intragroup liabilities'!F648="P_27.1",'Intragroup liabilities'!F648="P_27.2",'Intragroup liabilities'!F648="P_24"),"r0390 - Non-financial liabilities",IF('Intragroup liabilities'!F648="P_30.1","r0170 - Employee liabilities (BRRD art. 44/2/g/i)",IF('Intragroup liabilities'!F648="P_30.3","r0390 - Non-financial liabilities",IF('Intragroup liabilities'!F648="C_36","r0511 - o/w capital instruments/share capital",IF(AND('Intragroup liabilities'!F648="P_20",IFERROR(VLOOKUP('Intragroup liabilities'!I648,'Auxiliar 210'!$B$18:$B$20,1,FALSE),0)&lt;&gt;0),"r0210 - Liabilities towards other entities of the resolution group (BRRD art. 44/2/h)",IF(AND('Intragroup liabilities'!F648="P_21",IFERROR(VLOOKUP('Intragroup liabilities'!I648,'Auxiliar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4" s="10" t="s">
        <v>483</v>
      </c>
      <c r="G654" s="10" t="str">
        <f t="shared" si="72"/>
        <v>Rank 9 - Ranking in insolvency (master scale)</v>
      </c>
      <c r="H654" s="10" t="s">
        <v>1098</v>
      </c>
      <c r="I654" s="10" t="s">
        <v>700</v>
      </c>
      <c r="J654" s="10" t="s">
        <v>699</v>
      </c>
      <c r="K654" s="10" t="s">
        <v>155</v>
      </c>
      <c r="L654" s="10" t="str">
        <f t="shared" si="73"/>
        <v>Sister</v>
      </c>
      <c r="M654" s="10" t="str">
        <f>IF(OR('Intragroup liabilities'!W648="x",'Intragroup liabilities'!W648="E"),"true","false")</f>
        <v>false</v>
      </c>
      <c r="N654" s="10" t="s">
        <v>470</v>
      </c>
      <c r="O654" s="10" t="s">
        <v>471</v>
      </c>
      <c r="P654" s="11">
        <v>0.05</v>
      </c>
      <c r="Q654" s="11">
        <f>IF('Intragroup liabilities'!E648="",0,'Intragroup liabilities'!E648)</f>
        <v>0</v>
      </c>
      <c r="R654" s="10" t="str">
        <f>+IF('Intragroup liabilities'!C648="EURO","Euro",IF('Intragroup liabilities'!C648="LIBRA INGLESA"," US Dollar",""))</f>
        <v>Euro</v>
      </c>
      <c r="S654" s="10" t="str">
        <f>IF(OR('Intragroup liabilities'!F648="P_20",'Intragroup liabilities'!F648="P_21"),'Intragroup liabilities'!M648,CONCATENATE(RIGHT('Intragroup liabilities'!T648,4),"-",LEFT(RIGHT('Intragroup liabilities'!T648,7),2),"-",LEFT('Intragroup liabilities'!T648,2)))</f>
        <v>--</v>
      </c>
      <c r="T654" s="20" t="str">
        <f t="shared" si="74"/>
        <v>--</v>
      </c>
      <c r="U654" s="20" t="str">
        <f>IF(OR('Intragroup liabilities'!F648="P_20",'Intragroup liabilities'!F648="P_21"),'T 03.01'!T654,CONCATENATE(RIGHT('Intragroup liabilities'!U648,4),"-",LEFT(RIGHT('Intragroup liabilities'!U648,7),2),"-",LEFT('Intragroup liabilities'!U648,2)))</f>
        <v>--</v>
      </c>
      <c r="V654" s="10" t="str">
        <f t="shared" si="75"/>
        <v>Unsecured</v>
      </c>
      <c r="W654" s="10">
        <v>0</v>
      </c>
      <c r="X654" s="10" t="s">
        <v>83</v>
      </c>
      <c r="Y654" s="10" t="str">
        <f t="shared" si="76"/>
        <v>Structured</v>
      </c>
      <c r="Z654" s="10"/>
      <c r="AA654" s="10" t="str">
        <f>IF('Intragroup liabilities'!Q648="GF2","Grandfathered T2",IF('Intragroup liabilities'!Q648="CET1","CET1","No"))</f>
        <v>No</v>
      </c>
      <c r="AB654" s="10">
        <f>IF('Intragroup liabilities'!R648="",0,'Intragroup liabilities'!R648)</f>
        <v>0</v>
      </c>
      <c r="AC654"/>
    </row>
    <row r="655" spans="3:29" ht="23.65" thickBot="1" x14ac:dyDescent="0.5">
      <c r="C655" s="17">
        <f t="shared" si="71"/>
        <v>999</v>
      </c>
      <c r="D655" s="18">
        <f t="shared" si="77"/>
        <v>648</v>
      </c>
      <c r="E655" s="10" t="str">
        <f>IF(AND(I655="SANTANDER TOTTA, SGPS, SA",'Intragroup liabilities'!F649="P_22"),"r0531 - o/w (part of) subordinated liabilities recognised as own funds",IF(AND(I655="Totta Seguros - Comp. Seg. Vida, SA.",'Intragroup liabilities'!F649="P_22"),"r0350 - Structured notes",IF(AND(AA655&lt;&gt;"No",'Intragroup liabilities'!F649="P_23"),"r0531 - o/w (part of) subordinated liabilities recognised as own funds",IF(AND(AA655="No",'Intragroup liabilities'!F649="P_23"),"r0120 - Secured liabilities - collateralized part (BRRD art. 44/2/b)",IF('Intragroup liabilities'!F649="C_31","r0511 - o/w capital instruments/share capital",IF('Intragroup liabilities'!F649="C_32","r0511 - o/w capital instruments/share capital",IF('Intragroup liabilities'!F649="C_33","r0512 - o/w instruments ranking pari passu with ordinary shares",IF(OR(ISNUMBER(SEARCH("ATLANTES",I655)),ISNUMBER(SEARCH("AZOR",I655)),ISNUMBER(SEARCH("HIPOTOTTA",I655)))=TRUE,"r0120 - Secured liabilities - collateralized part (BRRD art. 44/2/b)",IF(OR('Intragroup liabilities'!F649="P_27.1",'Intragroup liabilities'!F649="P_27.2",'Intragroup liabilities'!F649="P_24"),"r0390 - Non-financial liabilities",IF('Intragroup liabilities'!F649="P_30.1","r0170 - Employee liabilities (BRRD art. 44/2/g/i)",IF('Intragroup liabilities'!F649="P_30.3","r0390 - Non-financial liabilities",IF('Intragroup liabilities'!F649="C_36","r0511 - o/w capital instruments/share capital",IF(AND('Intragroup liabilities'!F649="P_20",IFERROR(VLOOKUP('Intragroup liabilities'!I649,'Auxiliar 210'!$B$18:$B$20,1,FALSE),0)&lt;&gt;0),"r0210 - Liabilities towards other entities of the resolution group (BRRD art. 44/2/h)",IF(AND('Intragroup liabilities'!F649="P_21",IFERROR(VLOOKUP('Intragroup liabilities'!I649,'Auxiliar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5" s="10" t="s">
        <v>483</v>
      </c>
      <c r="G655" s="10" t="str">
        <f t="shared" si="72"/>
        <v>Rank 9 - Ranking in insolvency (master scale)</v>
      </c>
      <c r="H655" s="10" t="s">
        <v>1112</v>
      </c>
      <c r="I655" s="10" t="s">
        <v>700</v>
      </c>
      <c r="J655" s="10" t="s">
        <v>699</v>
      </c>
      <c r="K655" s="10" t="s">
        <v>155</v>
      </c>
      <c r="L655" s="10" t="str">
        <f t="shared" si="73"/>
        <v>Sister</v>
      </c>
      <c r="M655" s="10" t="str">
        <f>IF(OR('Intragroup liabilities'!W649="x",'Intragroup liabilities'!W649="E"),"true","false")</f>
        <v>false</v>
      </c>
      <c r="N655" s="10" t="s">
        <v>470</v>
      </c>
      <c r="O655" s="10" t="s">
        <v>471</v>
      </c>
      <c r="P655" s="11">
        <v>0.03</v>
      </c>
      <c r="Q655" s="11">
        <f>IF('Intragroup liabilities'!E649="",0,'Intragroup liabilities'!E649)</f>
        <v>0</v>
      </c>
      <c r="R655" s="10" t="str">
        <f>+IF('Intragroup liabilities'!C649="EURO","Euro",IF('Intragroup liabilities'!C649="LIBRA INGLESA"," US Dollar",""))</f>
        <v>Euro</v>
      </c>
      <c r="S655" s="10" t="str">
        <f>IF(OR('Intragroup liabilities'!F649="P_20",'Intragroup liabilities'!F649="P_21"),'Intragroup liabilities'!M649,CONCATENATE(RIGHT('Intragroup liabilities'!T649,4),"-",LEFT(RIGHT('Intragroup liabilities'!T649,7),2),"-",LEFT('Intragroup liabilities'!T649,2)))</f>
        <v>--</v>
      </c>
      <c r="T655" s="20" t="str">
        <f t="shared" si="74"/>
        <v>--</v>
      </c>
      <c r="U655" s="20" t="str">
        <f>IF(OR('Intragroup liabilities'!F649="P_20",'Intragroup liabilities'!F649="P_21"),'T 03.01'!T655,CONCATENATE(RIGHT('Intragroup liabilities'!U649,4),"-",LEFT(RIGHT('Intragroup liabilities'!U649,7),2),"-",LEFT('Intragroup liabilities'!U649,2)))</f>
        <v>--</v>
      </c>
      <c r="V655" s="10" t="str">
        <f t="shared" si="75"/>
        <v>Unsecured</v>
      </c>
      <c r="W655" s="10">
        <v>0</v>
      </c>
      <c r="X655" s="10" t="s">
        <v>83</v>
      </c>
      <c r="Y655" s="10" t="str">
        <f t="shared" si="76"/>
        <v>Structured</v>
      </c>
      <c r="Z655" s="10"/>
      <c r="AA655" s="10" t="str">
        <f>IF('Intragroup liabilities'!Q649="GF2","Grandfathered T2",IF('Intragroup liabilities'!Q649="CET1","CET1","No"))</f>
        <v>No</v>
      </c>
      <c r="AB655" s="10">
        <f>IF('Intragroup liabilities'!R649="",0,'Intragroup liabilities'!R649)</f>
        <v>0</v>
      </c>
      <c r="AC655"/>
    </row>
    <row r="656" spans="3:29" ht="23.65" thickBot="1" x14ac:dyDescent="0.5">
      <c r="C656" s="17">
        <f t="shared" si="71"/>
        <v>999</v>
      </c>
      <c r="D656" s="18">
        <f t="shared" si="77"/>
        <v>649</v>
      </c>
      <c r="E656" s="10" t="str">
        <f>IF(AND(I656="SANTANDER TOTTA, SGPS, SA",'Intragroup liabilities'!F650="P_22"),"r0531 - o/w (part of) subordinated liabilities recognised as own funds",IF(AND(I656="Totta Seguros - Comp. Seg. Vida, SA.",'Intragroup liabilities'!F650="P_22"),"r0350 - Structured notes",IF(AND(AA656&lt;&gt;"No",'Intragroup liabilities'!F650="P_23"),"r0531 - o/w (part of) subordinated liabilities recognised as own funds",IF(AND(AA656="No",'Intragroup liabilities'!F650="P_23"),"r0120 - Secured liabilities - collateralized part (BRRD art. 44/2/b)",IF('Intragroup liabilities'!F650="C_31","r0511 - o/w capital instruments/share capital",IF('Intragroup liabilities'!F650="C_32","r0511 - o/w capital instruments/share capital",IF('Intragroup liabilities'!F650="C_33","r0512 - o/w instruments ranking pari passu with ordinary shares",IF(OR(ISNUMBER(SEARCH("ATLANTES",I656)),ISNUMBER(SEARCH("AZOR",I656)),ISNUMBER(SEARCH("HIPOTOTTA",I656)))=TRUE,"r0120 - Secured liabilities - collateralized part (BRRD art. 44/2/b)",IF(OR('Intragroup liabilities'!F650="P_27.1",'Intragroup liabilities'!F650="P_27.2",'Intragroup liabilities'!F650="P_24"),"r0390 - Non-financial liabilities",IF('Intragroup liabilities'!F650="P_30.1","r0170 - Employee liabilities (BRRD art. 44/2/g/i)",IF('Intragroup liabilities'!F650="P_30.3","r0390 - Non-financial liabilities",IF('Intragroup liabilities'!F650="C_36","r0511 - o/w capital instruments/share capital",IF(AND('Intragroup liabilities'!F650="P_20",IFERROR(VLOOKUP('Intragroup liabilities'!I650,'Auxiliar 210'!$B$18:$B$20,1,FALSE),0)&lt;&gt;0),"r0210 - Liabilities towards other entities of the resolution group (BRRD art. 44/2/h)",IF(AND('Intragroup liabilities'!F650="P_21",IFERROR(VLOOKUP('Intragroup liabilities'!I650,'Auxiliar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6" s="10" t="s">
        <v>161</v>
      </c>
      <c r="G656" s="10" t="str">
        <f t="shared" si="72"/>
        <v>Rank 9 - Ranking in insolvency (master scale)</v>
      </c>
      <c r="H656" s="10" t="s">
        <v>652</v>
      </c>
      <c r="I656" s="10" t="s">
        <v>45</v>
      </c>
      <c r="J656" s="10" t="s">
        <v>447</v>
      </c>
      <c r="K656" s="10" t="s">
        <v>155</v>
      </c>
      <c r="L656" s="10" t="str">
        <f t="shared" si="73"/>
        <v>Sister</v>
      </c>
      <c r="M656" s="10" t="str">
        <f>IF(OR('Intragroup liabilities'!W650="x",'Intragroup liabilities'!W650="E"),"true","false")</f>
        <v>true</v>
      </c>
      <c r="N656" s="10" t="s">
        <v>470</v>
      </c>
      <c r="O656" s="10" t="s">
        <v>471</v>
      </c>
      <c r="P656" s="11">
        <v>221.69</v>
      </c>
      <c r="Q656" s="11">
        <f>IF('Intragroup liabilities'!E650="",0,'Intragroup liabilities'!E650)</f>
        <v>0</v>
      </c>
      <c r="R656" s="10" t="str">
        <f>+IF('Intragroup liabilities'!C650="EURO","Euro",IF('Intragroup liabilities'!C650="LIBRA INGLESA"," US Dollar",""))</f>
        <v>Euro</v>
      </c>
      <c r="S656" s="10" t="str">
        <f>IF(OR('Intragroup liabilities'!F650="P_20",'Intragroup liabilities'!F650="P_21"),'Intragroup liabilities'!M650,CONCATENATE(RIGHT('Intragroup liabilities'!T650,4),"-",LEFT(RIGHT('Intragroup liabilities'!T650,7),2),"-",LEFT('Intragroup liabilities'!T650,2)))</f>
        <v>--</v>
      </c>
      <c r="T656" s="20" t="str">
        <f t="shared" si="74"/>
        <v>--</v>
      </c>
      <c r="U656" s="20" t="str">
        <f>IF(OR('Intragroup liabilities'!F650="P_20",'Intragroup liabilities'!F650="P_21"),'T 03.01'!T656,CONCATENATE(RIGHT('Intragroup liabilities'!U650,4),"-",LEFT(RIGHT('Intragroup liabilities'!U650,7),2),"-",LEFT('Intragroup liabilities'!U650,2)))</f>
        <v>--</v>
      </c>
      <c r="V656" s="10" t="str">
        <f t="shared" si="75"/>
        <v>Unsecured</v>
      </c>
      <c r="W656" s="10">
        <v>0</v>
      </c>
      <c r="X656" s="10" t="s">
        <v>83</v>
      </c>
      <c r="Y656" s="10" t="str">
        <f t="shared" si="76"/>
        <v>Structured</v>
      </c>
      <c r="Z656" s="10"/>
      <c r="AA656" s="10" t="str">
        <f>IF('Intragroup liabilities'!Q650="GF2","Grandfathered T2",IF('Intragroup liabilities'!Q650="CET1","CET1","No"))</f>
        <v>No</v>
      </c>
      <c r="AB656" s="10">
        <f>IF('Intragroup liabilities'!R650="",0,'Intragroup liabilities'!R650)</f>
        <v>0</v>
      </c>
      <c r="AC656"/>
    </row>
    <row r="657" spans="3:29" ht="23.65" thickBot="1" x14ac:dyDescent="0.5">
      <c r="C657" s="17">
        <f t="shared" si="71"/>
        <v>999</v>
      </c>
      <c r="D657" s="18">
        <f t="shared" si="77"/>
        <v>650</v>
      </c>
      <c r="E657" s="10" t="str">
        <f>IF(AND(I657="SANTANDER TOTTA, SGPS, SA",'Intragroup liabilities'!F651="P_22"),"r0531 - o/w (part of) subordinated liabilities recognised as own funds",IF(AND(I657="Totta Seguros - Comp. Seg. Vida, SA.",'Intragroup liabilities'!F651="P_22"),"r0350 - Structured notes",IF(AND(AA657&lt;&gt;"No",'Intragroup liabilities'!F651="P_23"),"r0531 - o/w (part of) subordinated liabilities recognised as own funds",IF(AND(AA657="No",'Intragroup liabilities'!F651="P_23"),"r0120 - Secured liabilities - collateralized part (BRRD art. 44/2/b)",IF('Intragroup liabilities'!F651="C_31","r0511 - o/w capital instruments/share capital",IF('Intragroup liabilities'!F651="C_32","r0511 - o/w capital instruments/share capital",IF('Intragroup liabilities'!F651="C_33","r0512 - o/w instruments ranking pari passu with ordinary shares",IF(OR(ISNUMBER(SEARCH("ATLANTES",I657)),ISNUMBER(SEARCH("AZOR",I657)),ISNUMBER(SEARCH("HIPOTOTTA",I657)))=TRUE,"r0120 - Secured liabilities - collateralized part (BRRD art. 44/2/b)",IF(OR('Intragroup liabilities'!F651="P_27.1",'Intragroup liabilities'!F651="P_27.2",'Intragroup liabilities'!F651="P_24"),"r0390 - Non-financial liabilities",IF('Intragroup liabilities'!F651="P_30.1","r0170 - Employee liabilities (BRRD art. 44/2/g/i)",IF('Intragroup liabilities'!F651="P_30.3","r0390 - Non-financial liabilities",IF('Intragroup liabilities'!F651="C_36","r0511 - o/w capital instruments/share capital",IF(AND('Intragroup liabilities'!F651="P_20",IFERROR(VLOOKUP('Intragroup liabilities'!I651,'Auxiliar 210'!$B$18:$B$20,1,FALSE),0)&lt;&gt;0),"r0210 - Liabilities towards other entities of the resolution group (BRRD art. 44/2/h)",IF(AND('Intragroup liabilities'!F651="P_21",IFERROR(VLOOKUP('Intragroup liabilities'!I651,'Auxiliar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7" s="10" t="s">
        <v>483</v>
      </c>
      <c r="G657" s="10" t="str">
        <f t="shared" si="72"/>
        <v>Rank 9 - Ranking in insolvency (master scale)</v>
      </c>
      <c r="H657" s="10" t="s">
        <v>764</v>
      </c>
      <c r="I657" s="10" t="s">
        <v>700</v>
      </c>
      <c r="J657" s="10" t="s">
        <v>699</v>
      </c>
      <c r="K657" s="10" t="s">
        <v>155</v>
      </c>
      <c r="L657" s="10" t="str">
        <f t="shared" si="73"/>
        <v>Sister</v>
      </c>
      <c r="M657" s="10" t="str">
        <f>IF(OR('Intragroup liabilities'!W651="x",'Intragroup liabilities'!W651="E"),"true","false")</f>
        <v>false</v>
      </c>
      <c r="N657" s="10" t="s">
        <v>470</v>
      </c>
      <c r="O657" s="10" t="s">
        <v>471</v>
      </c>
      <c r="P657" s="11">
        <v>0.02</v>
      </c>
      <c r="Q657" s="11">
        <f>IF('Intragroup liabilities'!E651="",0,'Intragroup liabilities'!E651)</f>
        <v>0</v>
      </c>
      <c r="R657" s="10" t="str">
        <f>+IF('Intragroup liabilities'!C651="EURO","Euro",IF('Intragroup liabilities'!C651="LIBRA INGLESA"," US Dollar",""))</f>
        <v>Euro</v>
      </c>
      <c r="S657" s="10" t="str">
        <f>IF(OR('Intragroup liabilities'!F651="P_20",'Intragroup liabilities'!F651="P_21"),'Intragroup liabilities'!M651,CONCATENATE(RIGHT('Intragroup liabilities'!T651,4),"-",LEFT(RIGHT('Intragroup liabilities'!T651,7),2),"-",LEFT('Intragroup liabilities'!T651,2)))</f>
        <v>--</v>
      </c>
      <c r="T657" s="20" t="str">
        <f t="shared" si="74"/>
        <v>--</v>
      </c>
      <c r="U657" s="20" t="str">
        <f>IF(OR('Intragroup liabilities'!F651="P_20",'Intragroup liabilities'!F651="P_21"),'T 03.01'!T657,CONCATENATE(RIGHT('Intragroup liabilities'!U651,4),"-",LEFT(RIGHT('Intragroup liabilities'!U651,7),2),"-",LEFT('Intragroup liabilities'!U651,2)))</f>
        <v>--</v>
      </c>
      <c r="V657" s="10" t="str">
        <f t="shared" si="75"/>
        <v>Unsecured</v>
      </c>
      <c r="W657" s="10">
        <v>0</v>
      </c>
      <c r="X657" s="10" t="s">
        <v>83</v>
      </c>
      <c r="Y657" s="10" t="str">
        <f t="shared" si="76"/>
        <v>Structured</v>
      </c>
      <c r="Z657" s="10"/>
      <c r="AA657" s="10" t="str">
        <f>IF('Intragroup liabilities'!Q651="GF2","Grandfathered T2",IF('Intragroup liabilities'!Q651="CET1","CET1","No"))</f>
        <v>No</v>
      </c>
      <c r="AB657" s="10">
        <f>IF('Intragroup liabilities'!R651="",0,'Intragroup liabilities'!R651)</f>
        <v>0</v>
      </c>
      <c r="AC657"/>
    </row>
    <row r="658" spans="3:29" ht="23.65" thickBot="1" x14ac:dyDescent="0.5">
      <c r="C658" s="17">
        <f t="shared" si="71"/>
        <v>999</v>
      </c>
      <c r="D658" s="18">
        <f t="shared" si="77"/>
        <v>651</v>
      </c>
      <c r="E658" s="10" t="str">
        <f>IF(AND(I658="SANTANDER TOTTA, SGPS, SA",'Intragroup liabilities'!F652="P_22"),"r0531 - o/w (part of) subordinated liabilities recognised as own funds",IF(AND(I658="Totta Seguros - Comp. Seg. Vida, SA.",'Intragroup liabilities'!F652="P_22"),"r0350 - Structured notes",IF(AND(AA658&lt;&gt;"No",'Intragroup liabilities'!F652="P_23"),"r0531 - o/w (part of) subordinated liabilities recognised as own funds",IF(AND(AA658="No",'Intragroup liabilities'!F652="P_23"),"r0120 - Secured liabilities - collateralized part (BRRD art. 44/2/b)",IF('Intragroup liabilities'!F652="C_31","r0511 - o/w capital instruments/share capital",IF('Intragroup liabilities'!F652="C_32","r0511 - o/w capital instruments/share capital",IF('Intragroup liabilities'!F652="C_33","r0512 - o/w instruments ranking pari passu with ordinary shares",IF(OR(ISNUMBER(SEARCH("ATLANTES",I658)),ISNUMBER(SEARCH("AZOR",I658)),ISNUMBER(SEARCH("HIPOTOTTA",I658)))=TRUE,"r0120 - Secured liabilities - collateralized part (BRRD art. 44/2/b)",IF(OR('Intragroup liabilities'!F652="P_27.1",'Intragroup liabilities'!F652="P_27.2",'Intragroup liabilities'!F652="P_24"),"r0390 - Non-financial liabilities",IF('Intragroup liabilities'!F652="P_30.1","r0170 - Employee liabilities (BRRD art. 44/2/g/i)",IF('Intragroup liabilities'!F652="P_30.3","r0390 - Non-financial liabilities",IF('Intragroup liabilities'!F652="C_36","r0511 - o/w capital instruments/share capital",IF(AND('Intragroup liabilities'!F652="P_20",IFERROR(VLOOKUP('Intragroup liabilities'!I652,'Auxiliar 210'!$B$18:$B$20,1,FALSE),0)&lt;&gt;0),"r0210 - Liabilities towards other entities of the resolution group (BRRD art. 44/2/h)",IF(AND('Intragroup liabilities'!F652="P_21",IFERROR(VLOOKUP('Intragroup liabilities'!I652,'Auxiliar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8" s="10" t="s">
        <v>483</v>
      </c>
      <c r="G658" s="10" t="str">
        <f t="shared" si="72"/>
        <v>Rank 9 - Ranking in insolvency (master scale)</v>
      </c>
      <c r="H658" s="10" t="s">
        <v>930</v>
      </c>
      <c r="I658" s="10" t="s">
        <v>700</v>
      </c>
      <c r="J658" s="10" t="s">
        <v>699</v>
      </c>
      <c r="K658" s="10" t="s">
        <v>155</v>
      </c>
      <c r="L658" s="10" t="str">
        <f t="shared" si="73"/>
        <v>Sister</v>
      </c>
      <c r="M658" s="10" t="str">
        <f>IF(OR('Intragroup liabilities'!W652="x",'Intragroup liabilities'!W652="E"),"true","false")</f>
        <v>false</v>
      </c>
      <c r="N658" s="10" t="s">
        <v>470</v>
      </c>
      <c r="O658" s="10" t="s">
        <v>471</v>
      </c>
      <c r="P658" s="11">
        <v>0.04</v>
      </c>
      <c r="Q658" s="11">
        <f>IF('Intragroup liabilities'!E652="",0,'Intragroup liabilities'!E652)</f>
        <v>0</v>
      </c>
      <c r="R658" s="10" t="str">
        <f>+IF('Intragroup liabilities'!C652="EURO","Euro",IF('Intragroup liabilities'!C652="LIBRA INGLESA"," US Dollar",""))</f>
        <v>Euro</v>
      </c>
      <c r="S658" s="10" t="str">
        <f>IF(OR('Intragroup liabilities'!F652="P_20",'Intragroup liabilities'!F652="P_21"),'Intragroup liabilities'!M652,CONCATENATE(RIGHT('Intragroup liabilities'!T652,4),"-",LEFT(RIGHT('Intragroup liabilities'!T652,7),2),"-",LEFT('Intragroup liabilities'!T652,2)))</f>
        <v>--</v>
      </c>
      <c r="T658" s="20" t="str">
        <f t="shared" si="74"/>
        <v>--</v>
      </c>
      <c r="U658" s="20" t="str">
        <f>IF(OR('Intragroup liabilities'!F652="P_20",'Intragroup liabilities'!F652="P_21"),'T 03.01'!T658,CONCATENATE(RIGHT('Intragroup liabilities'!U652,4),"-",LEFT(RIGHT('Intragroup liabilities'!U652,7),2),"-",LEFT('Intragroup liabilities'!U652,2)))</f>
        <v>--</v>
      </c>
      <c r="V658" s="10" t="str">
        <f t="shared" si="75"/>
        <v>Unsecured</v>
      </c>
      <c r="W658" s="10">
        <v>0</v>
      </c>
      <c r="X658" s="10" t="s">
        <v>83</v>
      </c>
      <c r="Y658" s="10" t="str">
        <f t="shared" si="76"/>
        <v>Structured</v>
      </c>
      <c r="Z658" s="10"/>
      <c r="AA658" s="10" t="str">
        <f>IF('Intragroup liabilities'!Q652="GF2","Grandfathered T2",IF('Intragroup liabilities'!Q652="CET1","CET1","No"))</f>
        <v>No</v>
      </c>
      <c r="AB658" s="10">
        <f>IF('Intragroup liabilities'!R652="",0,'Intragroup liabilities'!R652)</f>
        <v>0</v>
      </c>
      <c r="AC658"/>
    </row>
    <row r="659" spans="3:29" ht="23.65" thickBot="1" x14ac:dyDescent="0.5">
      <c r="C659" s="17">
        <f t="shared" si="71"/>
        <v>999</v>
      </c>
      <c r="D659" s="18">
        <f t="shared" si="77"/>
        <v>652</v>
      </c>
      <c r="E659" s="10" t="str">
        <f>IF(AND(I659="SANTANDER TOTTA, SGPS, SA",'Intragroup liabilities'!F653="P_22"),"r0531 - o/w (part of) subordinated liabilities recognised as own funds",IF(AND(I659="Totta Seguros - Comp. Seg. Vida, SA.",'Intragroup liabilities'!F653="P_22"),"r0350 - Structured notes",IF(AND(AA659&lt;&gt;"No",'Intragroup liabilities'!F653="P_23"),"r0531 - o/w (part of) subordinated liabilities recognised as own funds",IF(AND(AA659="No",'Intragroup liabilities'!F653="P_23"),"r0120 - Secured liabilities - collateralized part (BRRD art. 44/2/b)",IF('Intragroup liabilities'!F653="C_31","r0511 - o/w capital instruments/share capital",IF('Intragroup liabilities'!F653="C_32","r0511 - o/w capital instruments/share capital",IF('Intragroup liabilities'!F653="C_33","r0512 - o/w instruments ranking pari passu with ordinary shares",IF(OR(ISNUMBER(SEARCH("ATLANTES",I659)),ISNUMBER(SEARCH("AZOR",I659)),ISNUMBER(SEARCH("HIPOTOTTA",I659)))=TRUE,"r0120 - Secured liabilities - collateralized part (BRRD art. 44/2/b)",IF(OR('Intragroup liabilities'!F653="P_27.1",'Intragroup liabilities'!F653="P_27.2",'Intragroup liabilities'!F653="P_24"),"r0390 - Non-financial liabilities",IF('Intragroup liabilities'!F653="P_30.1","r0170 - Employee liabilities (BRRD art. 44/2/g/i)",IF('Intragroup liabilities'!F653="P_30.3","r0390 - Non-financial liabilities",IF('Intragroup liabilities'!F653="C_36","r0511 - o/w capital instruments/share capital",IF(AND('Intragroup liabilities'!F653="P_20",IFERROR(VLOOKUP('Intragroup liabilities'!I653,'Auxiliar 210'!$B$18:$B$20,1,FALSE),0)&lt;&gt;0),"r0210 - Liabilities towards other entities of the resolution group (BRRD art. 44/2/h)",IF(AND('Intragroup liabilities'!F653="P_21",IFERROR(VLOOKUP('Intragroup liabilities'!I653,'Auxiliar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59" s="10" t="s">
        <v>483</v>
      </c>
      <c r="G659" s="10" t="str">
        <f t="shared" si="72"/>
        <v>Rank 9 - Ranking in insolvency (master scale)</v>
      </c>
      <c r="H659" s="10" t="s">
        <v>1181</v>
      </c>
      <c r="I659" s="10" t="s">
        <v>81</v>
      </c>
      <c r="J659" s="10" t="s">
        <v>696</v>
      </c>
      <c r="K659" s="10" t="s">
        <v>155</v>
      </c>
      <c r="L659" s="10" t="str">
        <f t="shared" si="73"/>
        <v>Parent</v>
      </c>
      <c r="M659" s="10" t="str">
        <f>IF(OR('Intragroup liabilities'!W653="x",'Intragroup liabilities'!W653="E"),"true","false")</f>
        <v>false</v>
      </c>
      <c r="N659" s="10" t="s">
        <v>470</v>
      </c>
      <c r="O659" s="10" t="s">
        <v>471</v>
      </c>
      <c r="P659" s="11">
        <v>0.3</v>
      </c>
      <c r="Q659" s="11">
        <f>IF('Intragroup liabilities'!E653="",0,'Intragroup liabilities'!E653)</f>
        <v>0</v>
      </c>
      <c r="R659" s="10" t="str">
        <f>+IF('Intragroup liabilities'!C653="EURO","Euro",IF('Intragroup liabilities'!C653="LIBRA INGLESA"," US Dollar",""))</f>
        <v>Euro</v>
      </c>
      <c r="S659" s="10" t="str">
        <f>IF(OR('Intragroup liabilities'!F653="P_20",'Intragroup liabilities'!F653="P_21"),'Intragroup liabilities'!M653,CONCATENATE(RIGHT('Intragroup liabilities'!T653,4),"-",LEFT(RIGHT('Intragroup liabilities'!T653,7),2),"-",LEFT('Intragroup liabilities'!T653,2)))</f>
        <v>--</v>
      </c>
      <c r="T659" s="20" t="str">
        <f t="shared" si="74"/>
        <v>--</v>
      </c>
      <c r="U659" s="20" t="str">
        <f>IF(OR('Intragroup liabilities'!F653="P_20",'Intragroup liabilities'!F653="P_21"),'T 03.01'!T659,CONCATENATE(RIGHT('Intragroup liabilities'!U653,4),"-",LEFT(RIGHT('Intragroup liabilities'!U653,7),2),"-",LEFT('Intragroup liabilities'!U653,2)))</f>
        <v>--</v>
      </c>
      <c r="V659" s="10" t="str">
        <f t="shared" si="75"/>
        <v>Unsecured</v>
      </c>
      <c r="W659" s="10">
        <v>0</v>
      </c>
      <c r="X659" s="10" t="s">
        <v>83</v>
      </c>
      <c r="Y659" s="10" t="str">
        <f t="shared" si="76"/>
        <v>Structured</v>
      </c>
      <c r="Z659" s="10"/>
      <c r="AA659" s="10" t="str">
        <f>IF('Intragroup liabilities'!Q653="GF2","Grandfathered T2",IF('Intragroup liabilities'!Q653="CET1","CET1","No"))</f>
        <v>No</v>
      </c>
      <c r="AB659" s="10">
        <f>IF('Intragroup liabilities'!R653="",0,'Intragroup liabilities'!R653)</f>
        <v>0</v>
      </c>
      <c r="AC659"/>
    </row>
    <row r="660" spans="3:29" ht="23.65" thickBot="1" x14ac:dyDescent="0.5">
      <c r="C660" s="17">
        <f t="shared" si="71"/>
        <v>999</v>
      </c>
      <c r="D660" s="18">
        <f t="shared" si="77"/>
        <v>653</v>
      </c>
      <c r="E660" s="10" t="str">
        <f>IF(AND(I660="SANTANDER TOTTA, SGPS, SA",'Intragroup liabilities'!F654="P_22"),"r0531 - o/w (part of) subordinated liabilities recognised as own funds",IF(AND(I660="Totta Seguros - Comp. Seg. Vida, SA.",'Intragroup liabilities'!F654="P_22"),"r0350 - Structured notes",IF(AND(AA660&lt;&gt;"No",'Intragroup liabilities'!F654="P_23"),"r0531 - o/w (part of) subordinated liabilities recognised as own funds",IF(AND(AA660="No",'Intragroup liabilities'!F654="P_23"),"r0120 - Secured liabilities - collateralized part (BRRD art. 44/2/b)",IF('Intragroup liabilities'!F654="C_31","r0511 - o/w capital instruments/share capital",IF('Intragroup liabilities'!F654="C_32","r0511 - o/w capital instruments/share capital",IF('Intragroup liabilities'!F654="C_33","r0512 - o/w instruments ranking pari passu with ordinary shares",IF(OR(ISNUMBER(SEARCH("ATLANTES",I660)),ISNUMBER(SEARCH("AZOR",I660)),ISNUMBER(SEARCH("HIPOTOTTA",I660)))=TRUE,"r0120 - Secured liabilities - collateralized part (BRRD art. 44/2/b)",IF(OR('Intragroup liabilities'!F654="P_27.1",'Intragroup liabilities'!F654="P_27.2",'Intragroup liabilities'!F654="P_24"),"r0390 - Non-financial liabilities",IF('Intragroup liabilities'!F654="P_30.1","r0170 - Employee liabilities (BRRD art. 44/2/g/i)",IF('Intragroup liabilities'!F654="P_30.3","r0390 - Non-financial liabilities",IF('Intragroup liabilities'!F654="C_36","r0511 - o/w capital instruments/share capital",IF(AND('Intragroup liabilities'!F654="P_20",IFERROR(VLOOKUP('Intragroup liabilities'!I654,'Auxiliar 210'!$B$18:$B$20,1,FALSE),0)&lt;&gt;0),"r0210 - Liabilities towards other entities of the resolution group (BRRD art. 44/2/h)",IF(AND('Intragroup liabilities'!F654="P_21",IFERROR(VLOOKUP('Intragroup liabilities'!I654,'Auxiliar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0" s="10" t="s">
        <v>483</v>
      </c>
      <c r="G660" s="10" t="str">
        <f t="shared" si="72"/>
        <v>Rank 9 - Ranking in insolvency (master scale)</v>
      </c>
      <c r="H660" s="10" t="s">
        <v>1011</v>
      </c>
      <c r="I660" s="10" t="s">
        <v>707</v>
      </c>
      <c r="J660" s="10" t="s">
        <v>706</v>
      </c>
      <c r="K660" s="10" t="s">
        <v>155</v>
      </c>
      <c r="L660" s="10" t="str">
        <f t="shared" si="73"/>
        <v>Sister</v>
      </c>
      <c r="M660" s="10" t="str">
        <f>IF(OR('Intragroup liabilities'!W654="x",'Intragroup liabilities'!W654="E"),"true","false")</f>
        <v>false</v>
      </c>
      <c r="N660" s="10" t="s">
        <v>470</v>
      </c>
      <c r="O660" s="10" t="s">
        <v>471</v>
      </c>
      <c r="P660" s="11">
        <v>0.66</v>
      </c>
      <c r="Q660" s="11">
        <f>IF('Intragroup liabilities'!E654="",0,'Intragroup liabilities'!E654)</f>
        <v>0</v>
      </c>
      <c r="R660" s="10" t="str">
        <f>+IF('Intragroup liabilities'!C654="EURO","Euro",IF('Intragroup liabilities'!C654="LIBRA INGLESA"," US Dollar",""))</f>
        <v>Euro</v>
      </c>
      <c r="S660" s="10" t="str">
        <f>IF(OR('Intragroup liabilities'!F654="P_20",'Intragroup liabilities'!F654="P_21"),'Intragroup liabilities'!M654,CONCATENATE(RIGHT('Intragroup liabilities'!T654,4),"-",LEFT(RIGHT('Intragroup liabilities'!T654,7),2),"-",LEFT('Intragroup liabilities'!T654,2)))</f>
        <v>--</v>
      </c>
      <c r="T660" s="20" t="str">
        <f t="shared" si="74"/>
        <v>--</v>
      </c>
      <c r="U660" s="20" t="str">
        <f>IF(OR('Intragroup liabilities'!F654="P_20",'Intragroup liabilities'!F654="P_21"),'T 03.01'!T660,CONCATENATE(RIGHT('Intragroup liabilities'!U654,4),"-",LEFT(RIGHT('Intragroup liabilities'!U654,7),2),"-",LEFT('Intragroup liabilities'!U654,2)))</f>
        <v>--</v>
      </c>
      <c r="V660" s="10" t="str">
        <f t="shared" si="75"/>
        <v>Unsecured</v>
      </c>
      <c r="W660" s="10">
        <v>0</v>
      </c>
      <c r="X660" s="10" t="s">
        <v>83</v>
      </c>
      <c r="Y660" s="10" t="str">
        <f t="shared" si="76"/>
        <v>Structured</v>
      </c>
      <c r="Z660" s="10"/>
      <c r="AA660" s="10" t="str">
        <f>IF('Intragroup liabilities'!Q654="GF2","Grandfathered T2",IF('Intragroup liabilities'!Q654="CET1","CET1","No"))</f>
        <v>No</v>
      </c>
      <c r="AB660" s="10">
        <f>IF('Intragroup liabilities'!R654="",0,'Intragroup liabilities'!R654)</f>
        <v>0</v>
      </c>
      <c r="AC660"/>
    </row>
    <row r="661" spans="3:29" ht="23.65" thickBot="1" x14ac:dyDescent="0.5">
      <c r="C661" s="17">
        <f t="shared" si="71"/>
        <v>999</v>
      </c>
      <c r="D661" s="18">
        <f t="shared" si="77"/>
        <v>654</v>
      </c>
      <c r="E661" s="10" t="str">
        <f>IF(AND(I661="SANTANDER TOTTA, SGPS, SA",'Intragroup liabilities'!F655="P_22"),"r0531 - o/w (part of) subordinated liabilities recognised as own funds",IF(AND(I661="Totta Seguros - Comp. Seg. Vida, SA.",'Intragroup liabilities'!F655="P_22"),"r0350 - Structured notes",IF(AND(AA661&lt;&gt;"No",'Intragroup liabilities'!F655="P_23"),"r0531 - o/w (part of) subordinated liabilities recognised as own funds",IF(AND(AA661="No",'Intragroup liabilities'!F655="P_23"),"r0120 - Secured liabilities - collateralized part (BRRD art. 44/2/b)",IF('Intragroup liabilities'!F655="C_31","r0511 - o/w capital instruments/share capital",IF('Intragroup liabilities'!F655="C_32","r0511 - o/w capital instruments/share capital",IF('Intragroup liabilities'!F655="C_33","r0512 - o/w instruments ranking pari passu with ordinary shares",IF(OR(ISNUMBER(SEARCH("ATLANTES",I661)),ISNUMBER(SEARCH("AZOR",I661)),ISNUMBER(SEARCH("HIPOTOTTA",I661)))=TRUE,"r0120 - Secured liabilities - collateralized part (BRRD art. 44/2/b)",IF(OR('Intragroup liabilities'!F655="P_27.1",'Intragroup liabilities'!F655="P_27.2",'Intragroup liabilities'!F655="P_24"),"r0390 - Non-financial liabilities",IF('Intragroup liabilities'!F655="P_30.1","r0170 - Employee liabilities (BRRD art. 44/2/g/i)",IF('Intragroup liabilities'!F655="P_30.3","r0390 - Non-financial liabilities",IF('Intragroup liabilities'!F655="C_36","r0511 - o/w capital instruments/share capital",IF(AND('Intragroup liabilities'!F655="P_20",IFERROR(VLOOKUP('Intragroup liabilities'!I655,'Auxiliar 210'!$B$18:$B$20,1,FALSE),0)&lt;&gt;0),"r0210 - Liabilities towards other entities of the resolution group (BRRD art. 44/2/h)",IF(AND('Intragroup liabilities'!F655="P_21",IFERROR(VLOOKUP('Intragroup liabilities'!I655,'Auxiliar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1" s="10" t="s">
        <v>483</v>
      </c>
      <c r="G661" s="10" t="str">
        <f t="shared" si="72"/>
        <v>Rank 9 - Ranking in insolvency (master scale)</v>
      </c>
      <c r="H661" s="10" t="s">
        <v>840</v>
      </c>
      <c r="I661" s="10" t="s">
        <v>700</v>
      </c>
      <c r="J661" s="10" t="s">
        <v>699</v>
      </c>
      <c r="K661" s="10" t="s">
        <v>155</v>
      </c>
      <c r="L661" s="10" t="str">
        <f t="shared" si="73"/>
        <v>Sister</v>
      </c>
      <c r="M661" s="10" t="str">
        <f>IF(OR('Intragroup liabilities'!W655="x",'Intragroup liabilities'!W655="E"),"true","false")</f>
        <v>false</v>
      </c>
      <c r="N661" s="10" t="s">
        <v>470</v>
      </c>
      <c r="O661" s="10" t="s">
        <v>471</v>
      </c>
      <c r="P661" s="11">
        <v>0.02</v>
      </c>
      <c r="Q661" s="11">
        <f>IF('Intragroup liabilities'!E655="",0,'Intragroup liabilities'!E655)</f>
        <v>0</v>
      </c>
      <c r="R661" s="10" t="str">
        <f>+IF('Intragroup liabilities'!C655="EURO","Euro",IF('Intragroup liabilities'!C655="LIBRA INGLESA"," US Dollar",""))</f>
        <v>Euro</v>
      </c>
      <c r="S661" s="10" t="str">
        <f>IF(OR('Intragroup liabilities'!F655="P_20",'Intragroup liabilities'!F655="P_21"),'Intragroup liabilities'!M655,CONCATENATE(RIGHT('Intragroup liabilities'!T655,4),"-",LEFT(RIGHT('Intragroup liabilities'!T655,7),2),"-",LEFT('Intragroup liabilities'!T655,2)))</f>
        <v>--</v>
      </c>
      <c r="T661" s="20" t="str">
        <f t="shared" si="74"/>
        <v>--</v>
      </c>
      <c r="U661" s="20" t="str">
        <f>IF(OR('Intragroup liabilities'!F655="P_20",'Intragroup liabilities'!F655="P_21"),'T 03.01'!T661,CONCATENATE(RIGHT('Intragroup liabilities'!U655,4),"-",LEFT(RIGHT('Intragroup liabilities'!U655,7),2),"-",LEFT('Intragroup liabilities'!U655,2)))</f>
        <v>--</v>
      </c>
      <c r="V661" s="10" t="str">
        <f t="shared" si="75"/>
        <v>Unsecured</v>
      </c>
      <c r="W661" s="10">
        <v>0</v>
      </c>
      <c r="X661" s="10" t="s">
        <v>83</v>
      </c>
      <c r="Y661" s="10" t="str">
        <f t="shared" si="76"/>
        <v>Structured</v>
      </c>
      <c r="Z661" s="10"/>
      <c r="AA661" s="10" t="str">
        <f>IF('Intragroup liabilities'!Q655="GF2","Grandfathered T2",IF('Intragroup liabilities'!Q655="CET1","CET1","No"))</f>
        <v>No</v>
      </c>
      <c r="AB661" s="10">
        <f>IF('Intragroup liabilities'!R655="",0,'Intragroup liabilities'!R655)</f>
        <v>0</v>
      </c>
      <c r="AC661"/>
    </row>
    <row r="662" spans="3:29" ht="23.65" thickBot="1" x14ac:dyDescent="0.5">
      <c r="C662" s="17">
        <f t="shared" si="71"/>
        <v>999</v>
      </c>
      <c r="D662" s="18">
        <f t="shared" si="77"/>
        <v>655</v>
      </c>
      <c r="E662" s="10" t="str">
        <f>IF(AND(I662="SANTANDER TOTTA, SGPS, SA",'Intragroup liabilities'!F656="P_22"),"r0531 - o/w (part of) subordinated liabilities recognised as own funds",IF(AND(I662="Totta Seguros - Comp. Seg. Vida, SA.",'Intragroup liabilities'!F656="P_22"),"r0350 - Structured notes",IF(AND(AA662&lt;&gt;"No",'Intragroup liabilities'!F656="P_23"),"r0531 - o/w (part of) subordinated liabilities recognised as own funds",IF(AND(AA662="No",'Intragroup liabilities'!F656="P_23"),"r0120 - Secured liabilities - collateralized part (BRRD art. 44/2/b)",IF('Intragroup liabilities'!F656="C_31","r0511 - o/w capital instruments/share capital",IF('Intragroup liabilities'!F656="C_32","r0511 - o/w capital instruments/share capital",IF('Intragroup liabilities'!F656="C_33","r0512 - o/w instruments ranking pari passu with ordinary shares",IF(OR(ISNUMBER(SEARCH("ATLANTES",I662)),ISNUMBER(SEARCH("AZOR",I662)),ISNUMBER(SEARCH("HIPOTOTTA",I662)))=TRUE,"r0120 - Secured liabilities - collateralized part (BRRD art. 44/2/b)",IF(OR('Intragroup liabilities'!F656="P_27.1",'Intragroup liabilities'!F656="P_27.2",'Intragroup liabilities'!F656="P_24"),"r0390 - Non-financial liabilities",IF('Intragroup liabilities'!F656="P_30.1","r0170 - Employee liabilities (BRRD art. 44/2/g/i)",IF('Intragroup liabilities'!F656="P_30.3","r0390 - Non-financial liabilities",IF('Intragroup liabilities'!F656="C_36","r0511 - o/w capital instruments/share capital",IF(AND('Intragroup liabilities'!F656="P_20",IFERROR(VLOOKUP('Intragroup liabilities'!I656,'Auxiliar 210'!$B$18:$B$20,1,FALSE),0)&lt;&gt;0),"r0210 - Liabilities towards other entities of the resolution group (BRRD art. 44/2/h)",IF(AND('Intragroup liabilities'!F656="P_21",IFERROR(VLOOKUP('Intragroup liabilities'!I656,'Auxiliar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2" s="10" t="s">
        <v>483</v>
      </c>
      <c r="G662" s="10" t="str">
        <f t="shared" si="72"/>
        <v>Rank 9 - Ranking in insolvency (master scale)</v>
      </c>
      <c r="H662" s="10" t="s">
        <v>1100</v>
      </c>
      <c r="I662" s="10" t="s">
        <v>700</v>
      </c>
      <c r="J662" s="10" t="s">
        <v>699</v>
      </c>
      <c r="K662" s="10" t="s">
        <v>155</v>
      </c>
      <c r="L662" s="10" t="str">
        <f t="shared" si="73"/>
        <v>Sister</v>
      </c>
      <c r="M662" s="10" t="str">
        <f>IF(OR('Intragroup liabilities'!W656="x",'Intragroup liabilities'!W656="E"),"true","false")</f>
        <v>false</v>
      </c>
      <c r="N662" s="10" t="s">
        <v>470</v>
      </c>
      <c r="O662" s="10" t="s">
        <v>471</v>
      </c>
      <c r="P662" s="11">
        <v>0.4</v>
      </c>
      <c r="Q662" s="11">
        <f>IF('Intragroup liabilities'!E656="",0,'Intragroup liabilities'!E656)</f>
        <v>0</v>
      </c>
      <c r="R662" s="10" t="str">
        <f>+IF('Intragroup liabilities'!C656="EURO","Euro",IF('Intragroup liabilities'!C656="LIBRA INGLESA"," US Dollar",""))</f>
        <v>Euro</v>
      </c>
      <c r="S662" s="10" t="str">
        <f>IF(OR('Intragroup liabilities'!F656="P_20",'Intragroup liabilities'!F656="P_21"),'Intragroup liabilities'!M656,CONCATENATE(RIGHT('Intragroup liabilities'!T656,4),"-",LEFT(RIGHT('Intragroup liabilities'!T656,7),2),"-",LEFT('Intragroup liabilities'!T656,2)))</f>
        <v>--</v>
      </c>
      <c r="T662" s="20" t="str">
        <f t="shared" si="74"/>
        <v>--</v>
      </c>
      <c r="U662" s="20" t="str">
        <f>IF(OR('Intragroup liabilities'!F656="P_20",'Intragroup liabilities'!F656="P_21"),'T 03.01'!T662,CONCATENATE(RIGHT('Intragroup liabilities'!U656,4),"-",LEFT(RIGHT('Intragroup liabilities'!U656,7),2),"-",LEFT('Intragroup liabilities'!U656,2)))</f>
        <v>--</v>
      </c>
      <c r="V662" s="10" t="str">
        <f t="shared" si="75"/>
        <v>Unsecured</v>
      </c>
      <c r="W662" s="10">
        <v>0</v>
      </c>
      <c r="X662" s="10" t="s">
        <v>83</v>
      </c>
      <c r="Y662" s="10" t="str">
        <f t="shared" si="76"/>
        <v>Structured</v>
      </c>
      <c r="Z662" s="10"/>
      <c r="AA662" s="10" t="str">
        <f>IF('Intragroup liabilities'!Q656="GF2","Grandfathered T2",IF('Intragroup liabilities'!Q656="CET1","CET1","No"))</f>
        <v>No</v>
      </c>
      <c r="AB662" s="10">
        <f>IF('Intragroup liabilities'!R656="",0,'Intragroup liabilities'!R656)</f>
        <v>0</v>
      </c>
      <c r="AC662"/>
    </row>
    <row r="663" spans="3:29" ht="23.65" thickBot="1" x14ac:dyDescent="0.5">
      <c r="C663" s="17">
        <f t="shared" si="71"/>
        <v>999</v>
      </c>
      <c r="D663" s="18">
        <f t="shared" si="77"/>
        <v>656</v>
      </c>
      <c r="E663" s="10" t="str">
        <f>IF(AND(I663="SANTANDER TOTTA, SGPS, SA",'Intragroup liabilities'!F657="P_22"),"r0531 - o/w (part of) subordinated liabilities recognised as own funds",IF(AND(I663="Totta Seguros - Comp. Seg. Vida, SA.",'Intragroup liabilities'!F657="P_22"),"r0350 - Structured notes",IF(AND(AA663&lt;&gt;"No",'Intragroup liabilities'!F657="P_23"),"r0531 - o/w (part of) subordinated liabilities recognised as own funds",IF(AND(AA663="No",'Intragroup liabilities'!F657="P_23"),"r0120 - Secured liabilities - collateralized part (BRRD art. 44/2/b)",IF('Intragroup liabilities'!F657="C_31","r0511 - o/w capital instruments/share capital",IF('Intragroup liabilities'!F657="C_32","r0511 - o/w capital instruments/share capital",IF('Intragroup liabilities'!F657="C_33","r0512 - o/w instruments ranking pari passu with ordinary shares",IF(OR(ISNUMBER(SEARCH("ATLANTES",I663)),ISNUMBER(SEARCH("AZOR",I663)),ISNUMBER(SEARCH("HIPOTOTTA",I663)))=TRUE,"r0120 - Secured liabilities - collateralized part (BRRD art. 44/2/b)",IF(OR('Intragroup liabilities'!F657="P_27.1",'Intragroup liabilities'!F657="P_27.2",'Intragroup liabilities'!F657="P_24"),"r0390 - Non-financial liabilities",IF('Intragroup liabilities'!F657="P_30.1","r0170 - Employee liabilities (BRRD art. 44/2/g/i)",IF('Intragroup liabilities'!F657="P_30.3","r0390 - Non-financial liabilities",IF('Intragroup liabilities'!F657="C_36","r0511 - o/w capital instruments/share capital",IF(AND('Intragroup liabilities'!F657="P_20",IFERROR(VLOOKUP('Intragroup liabilities'!I657,'Auxiliar 210'!$B$18:$B$20,1,FALSE),0)&lt;&gt;0),"r0210 - Liabilities towards other entities of the resolution group (BRRD art. 44/2/h)",IF(AND('Intragroup liabilities'!F657="P_21",IFERROR(VLOOKUP('Intragroup liabilities'!I657,'Auxiliar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3" s="10" t="s">
        <v>483</v>
      </c>
      <c r="G663" s="10" t="str">
        <f t="shared" si="72"/>
        <v>Rank 9 - Ranking in insolvency (master scale)</v>
      </c>
      <c r="H663" s="10" t="s">
        <v>1158</v>
      </c>
      <c r="I663" s="10" t="s">
        <v>700</v>
      </c>
      <c r="J663" s="10" t="s">
        <v>699</v>
      </c>
      <c r="K663" s="10" t="s">
        <v>155</v>
      </c>
      <c r="L663" s="10" t="str">
        <f t="shared" si="73"/>
        <v>Sister</v>
      </c>
      <c r="M663" s="10" t="str">
        <f>IF(OR('Intragroup liabilities'!W657="x",'Intragroup liabilities'!W657="E"),"true","false")</f>
        <v>false</v>
      </c>
      <c r="N663" s="10" t="s">
        <v>470</v>
      </c>
      <c r="O663" s="10" t="s">
        <v>471</v>
      </c>
      <c r="P663" s="11">
        <v>0.02</v>
      </c>
      <c r="Q663" s="11">
        <f>IF('Intragroup liabilities'!E657="",0,'Intragroup liabilities'!E657)</f>
        <v>0</v>
      </c>
      <c r="R663" s="10" t="str">
        <f>+IF('Intragroup liabilities'!C657="EURO","Euro",IF('Intragroup liabilities'!C657="LIBRA INGLESA"," US Dollar",""))</f>
        <v>Euro</v>
      </c>
      <c r="S663" s="10" t="str">
        <f>IF(OR('Intragroup liabilities'!F657="P_20",'Intragroup liabilities'!F657="P_21"),'Intragroup liabilities'!M657,CONCATENATE(RIGHT('Intragroup liabilities'!T657,4),"-",LEFT(RIGHT('Intragroup liabilities'!T657,7),2),"-",LEFT('Intragroup liabilities'!T657,2)))</f>
        <v>--</v>
      </c>
      <c r="T663" s="20" t="str">
        <f t="shared" si="74"/>
        <v>--</v>
      </c>
      <c r="U663" s="20" t="str">
        <f>IF(OR('Intragroup liabilities'!F657="P_20",'Intragroup liabilities'!F657="P_21"),'T 03.01'!T663,CONCATENATE(RIGHT('Intragroup liabilities'!U657,4),"-",LEFT(RIGHT('Intragroup liabilities'!U657,7),2),"-",LEFT('Intragroup liabilities'!U657,2)))</f>
        <v>--</v>
      </c>
      <c r="V663" s="10" t="str">
        <f t="shared" si="75"/>
        <v>Unsecured</v>
      </c>
      <c r="W663" s="10">
        <v>0</v>
      </c>
      <c r="X663" s="10" t="s">
        <v>83</v>
      </c>
      <c r="Y663" s="10" t="str">
        <f t="shared" si="76"/>
        <v>Structured</v>
      </c>
      <c r="Z663" s="10"/>
      <c r="AA663" s="10" t="str">
        <f>IF('Intragroup liabilities'!Q657="GF2","Grandfathered T2",IF('Intragroup liabilities'!Q657="CET1","CET1","No"))</f>
        <v>No</v>
      </c>
      <c r="AB663" s="10">
        <f>IF('Intragroup liabilities'!R657="",0,'Intragroup liabilities'!R657)</f>
        <v>0</v>
      </c>
      <c r="AC663"/>
    </row>
    <row r="664" spans="3:29" ht="23.65" thickBot="1" x14ac:dyDescent="0.5">
      <c r="C664" s="17">
        <f t="shared" si="71"/>
        <v>999</v>
      </c>
      <c r="D664" s="18">
        <f t="shared" si="77"/>
        <v>657</v>
      </c>
      <c r="E664" s="10" t="str">
        <f>IF(AND(I664="SANTANDER TOTTA, SGPS, SA",'Intragroup liabilities'!F658="P_22"),"r0531 - o/w (part of) subordinated liabilities recognised as own funds",IF(AND(I664="Totta Seguros - Comp. Seg. Vida, SA.",'Intragroup liabilities'!F658="P_22"),"r0350 - Structured notes",IF(AND(AA664&lt;&gt;"No",'Intragroup liabilities'!F658="P_23"),"r0531 - o/w (part of) subordinated liabilities recognised as own funds",IF(AND(AA664="No",'Intragroup liabilities'!F658="P_23"),"r0120 - Secured liabilities - collateralized part (BRRD art. 44/2/b)",IF('Intragroup liabilities'!F658="C_31","r0511 - o/w capital instruments/share capital",IF('Intragroup liabilities'!F658="C_32","r0511 - o/w capital instruments/share capital",IF('Intragroup liabilities'!F658="C_33","r0512 - o/w instruments ranking pari passu with ordinary shares",IF(OR(ISNUMBER(SEARCH("ATLANTES",I664)),ISNUMBER(SEARCH("AZOR",I664)),ISNUMBER(SEARCH("HIPOTOTTA",I664)))=TRUE,"r0120 - Secured liabilities - collateralized part (BRRD art. 44/2/b)",IF(OR('Intragroup liabilities'!F658="P_27.1",'Intragroup liabilities'!F658="P_27.2",'Intragroup liabilities'!F658="P_24"),"r0390 - Non-financial liabilities",IF('Intragroup liabilities'!F658="P_30.1","r0170 - Employee liabilities (BRRD art. 44/2/g/i)",IF('Intragroup liabilities'!F658="P_30.3","r0390 - Non-financial liabilities",IF('Intragroup liabilities'!F658="C_36","r0511 - o/w capital instruments/share capital",IF(AND('Intragroup liabilities'!F658="P_20",IFERROR(VLOOKUP('Intragroup liabilities'!I658,'Auxiliar 210'!$B$18:$B$20,1,FALSE),0)&lt;&gt;0),"r0210 - Liabilities towards other entities of the resolution group (BRRD art. 44/2/h)",IF(AND('Intragroup liabilities'!F658="P_21",IFERROR(VLOOKUP('Intragroup liabilities'!I658,'Auxiliar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4" s="10" t="s">
        <v>483</v>
      </c>
      <c r="G664" s="10" t="str">
        <f t="shared" si="72"/>
        <v>Rank 9 - Ranking in insolvency (master scale)</v>
      </c>
      <c r="H664" s="10" t="s">
        <v>772</v>
      </c>
      <c r="I664" s="10" t="s">
        <v>81</v>
      </c>
      <c r="J664" s="10" t="s">
        <v>696</v>
      </c>
      <c r="K664" s="10" t="s">
        <v>155</v>
      </c>
      <c r="L664" s="10" t="str">
        <f t="shared" si="73"/>
        <v>Parent</v>
      </c>
      <c r="M664" s="10" t="str">
        <f>IF(OR('Intragroup liabilities'!W658="x",'Intragroup liabilities'!W658="E"),"true","false")</f>
        <v>false</v>
      </c>
      <c r="N664" s="10" t="s">
        <v>470</v>
      </c>
      <c r="O664" s="10" t="s">
        <v>471</v>
      </c>
      <c r="P664" s="11">
        <v>0.14000000000000001</v>
      </c>
      <c r="Q664" s="11">
        <f>IF('Intragroup liabilities'!E658="",0,'Intragroup liabilities'!E658)</f>
        <v>0</v>
      </c>
      <c r="R664" s="10" t="str">
        <f>+IF('Intragroup liabilities'!C658="EURO","Euro",IF('Intragroup liabilities'!C658="LIBRA INGLESA"," US Dollar",""))</f>
        <v>Euro</v>
      </c>
      <c r="S664" s="10" t="str">
        <f>IF(OR('Intragroup liabilities'!F658="P_20",'Intragroup liabilities'!F658="P_21"),'Intragroup liabilities'!M658,CONCATENATE(RIGHT('Intragroup liabilities'!T658,4),"-",LEFT(RIGHT('Intragroup liabilities'!T658,7),2),"-",LEFT('Intragroup liabilities'!T658,2)))</f>
        <v>--</v>
      </c>
      <c r="T664" s="20" t="str">
        <f t="shared" si="74"/>
        <v>--</v>
      </c>
      <c r="U664" s="20" t="str">
        <f>IF(OR('Intragroup liabilities'!F658="P_20",'Intragroup liabilities'!F658="P_21"),'T 03.01'!T664,CONCATENATE(RIGHT('Intragroup liabilities'!U658,4),"-",LEFT(RIGHT('Intragroup liabilities'!U658,7),2),"-",LEFT('Intragroup liabilities'!U658,2)))</f>
        <v>--</v>
      </c>
      <c r="V664" s="10" t="str">
        <f t="shared" si="75"/>
        <v>Unsecured</v>
      </c>
      <c r="W664" s="10">
        <v>0</v>
      </c>
      <c r="X664" s="10" t="s">
        <v>83</v>
      </c>
      <c r="Y664" s="10" t="str">
        <f t="shared" si="76"/>
        <v>Structured</v>
      </c>
      <c r="Z664" s="10"/>
      <c r="AA664" s="10" t="str">
        <f>IF('Intragroup liabilities'!Q658="GF2","Grandfathered T2",IF('Intragroup liabilities'!Q658="CET1","CET1","No"))</f>
        <v>No</v>
      </c>
      <c r="AB664" s="10">
        <f>IF('Intragroup liabilities'!R658="",0,'Intragroup liabilities'!R658)</f>
        <v>0</v>
      </c>
      <c r="AC664"/>
    </row>
    <row r="665" spans="3:29" ht="23.65" thickBot="1" x14ac:dyDescent="0.5">
      <c r="C665" s="17">
        <f t="shared" si="71"/>
        <v>999</v>
      </c>
      <c r="D665" s="18">
        <f t="shared" si="77"/>
        <v>658</v>
      </c>
      <c r="E665" s="10" t="str">
        <f>IF(AND(I665="SANTANDER TOTTA, SGPS, SA",'Intragroup liabilities'!F659="P_22"),"r0531 - o/w (part of) subordinated liabilities recognised as own funds",IF(AND(I665="Totta Seguros - Comp. Seg. Vida, SA.",'Intragroup liabilities'!F659="P_22"),"r0350 - Structured notes",IF(AND(AA665&lt;&gt;"No",'Intragroup liabilities'!F659="P_23"),"r0531 - o/w (part of) subordinated liabilities recognised as own funds",IF(AND(AA665="No",'Intragroup liabilities'!F659="P_23"),"r0120 - Secured liabilities - collateralized part (BRRD art. 44/2/b)",IF('Intragroup liabilities'!F659="C_31","r0511 - o/w capital instruments/share capital",IF('Intragroup liabilities'!F659="C_32","r0511 - o/w capital instruments/share capital",IF('Intragroup liabilities'!F659="C_33","r0512 - o/w instruments ranking pari passu with ordinary shares",IF(OR(ISNUMBER(SEARCH("ATLANTES",I665)),ISNUMBER(SEARCH("AZOR",I665)),ISNUMBER(SEARCH("HIPOTOTTA",I665)))=TRUE,"r0120 - Secured liabilities - collateralized part (BRRD art. 44/2/b)",IF(OR('Intragroup liabilities'!F659="P_27.1",'Intragroup liabilities'!F659="P_27.2",'Intragroup liabilities'!F659="P_24"),"r0390 - Non-financial liabilities",IF('Intragroup liabilities'!F659="P_30.1","r0170 - Employee liabilities (BRRD art. 44/2/g/i)",IF('Intragroup liabilities'!F659="P_30.3","r0390 - Non-financial liabilities",IF('Intragroup liabilities'!F659="C_36","r0511 - o/w capital instruments/share capital",IF(AND('Intragroup liabilities'!F659="P_20",IFERROR(VLOOKUP('Intragroup liabilities'!I659,'Auxiliar 210'!$B$18:$B$20,1,FALSE),0)&lt;&gt;0),"r0210 - Liabilities towards other entities of the resolution group (BRRD art. 44/2/h)",IF(AND('Intragroup liabilities'!F659="P_21",IFERROR(VLOOKUP('Intragroup liabilities'!I659,'Auxiliar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5" s="10" t="s">
        <v>483</v>
      </c>
      <c r="G665" s="10" t="str">
        <f t="shared" si="72"/>
        <v>Rank 9 - Ranking in insolvency (master scale)</v>
      </c>
      <c r="H665" s="10" t="s">
        <v>831</v>
      </c>
      <c r="I665" s="10" t="s">
        <v>700</v>
      </c>
      <c r="J665" s="10" t="s">
        <v>699</v>
      </c>
      <c r="K665" s="10" t="s">
        <v>155</v>
      </c>
      <c r="L665" s="10" t="str">
        <f t="shared" si="73"/>
        <v>Sister</v>
      </c>
      <c r="M665" s="10" t="str">
        <f>IF(OR('Intragroup liabilities'!W659="x",'Intragroup liabilities'!W659="E"),"true","false")</f>
        <v>false</v>
      </c>
      <c r="N665" s="10" t="s">
        <v>470</v>
      </c>
      <c r="O665" s="10" t="s">
        <v>471</v>
      </c>
      <c r="P665" s="11">
        <v>0.01</v>
      </c>
      <c r="Q665" s="11">
        <f>IF('Intragroup liabilities'!E659="",0,'Intragroup liabilities'!E659)</f>
        <v>0</v>
      </c>
      <c r="R665" s="10" t="str">
        <f>+IF('Intragroup liabilities'!C659="EURO","Euro",IF('Intragroup liabilities'!C659="LIBRA INGLESA"," US Dollar",""))</f>
        <v>Euro</v>
      </c>
      <c r="S665" s="10" t="str">
        <f>IF(OR('Intragroup liabilities'!F659="P_20",'Intragroup liabilities'!F659="P_21"),'Intragroup liabilities'!M659,CONCATENATE(RIGHT('Intragroup liabilities'!T659,4),"-",LEFT(RIGHT('Intragroup liabilities'!T659,7),2),"-",LEFT('Intragroup liabilities'!T659,2)))</f>
        <v>--</v>
      </c>
      <c r="T665" s="20" t="str">
        <f t="shared" si="74"/>
        <v>--</v>
      </c>
      <c r="U665" s="20" t="str">
        <f>IF(OR('Intragroup liabilities'!F659="P_20",'Intragroup liabilities'!F659="P_21"),'T 03.01'!T665,CONCATENATE(RIGHT('Intragroup liabilities'!U659,4),"-",LEFT(RIGHT('Intragroup liabilities'!U659,7),2),"-",LEFT('Intragroup liabilities'!U659,2)))</f>
        <v>--</v>
      </c>
      <c r="V665" s="10" t="str">
        <f t="shared" si="75"/>
        <v>Unsecured</v>
      </c>
      <c r="W665" s="10">
        <v>0</v>
      </c>
      <c r="X665" s="10" t="s">
        <v>83</v>
      </c>
      <c r="Y665" s="10" t="str">
        <f t="shared" si="76"/>
        <v>Structured</v>
      </c>
      <c r="Z665" s="10"/>
      <c r="AA665" s="10" t="str">
        <f>IF('Intragroup liabilities'!Q659="GF2","Grandfathered T2",IF('Intragroup liabilities'!Q659="CET1","CET1","No"))</f>
        <v>No</v>
      </c>
      <c r="AB665" s="10">
        <f>IF('Intragroup liabilities'!R659="",0,'Intragroup liabilities'!R659)</f>
        <v>0</v>
      </c>
      <c r="AC665"/>
    </row>
    <row r="666" spans="3:29" ht="23.65" thickBot="1" x14ac:dyDescent="0.5">
      <c r="C666" s="17">
        <f t="shared" si="71"/>
        <v>999</v>
      </c>
      <c r="D666" s="18">
        <f t="shared" si="77"/>
        <v>659</v>
      </c>
      <c r="E666" s="10" t="str">
        <f>IF(AND(I666="SANTANDER TOTTA, SGPS, SA",'Intragroup liabilities'!F660="P_22"),"r0531 - o/w (part of) subordinated liabilities recognised as own funds",IF(AND(I666="Totta Seguros - Comp. Seg. Vida, SA.",'Intragroup liabilities'!F660="P_22"),"r0350 - Structured notes",IF(AND(AA666&lt;&gt;"No",'Intragroup liabilities'!F660="P_23"),"r0531 - o/w (part of) subordinated liabilities recognised as own funds",IF(AND(AA666="No",'Intragroup liabilities'!F660="P_23"),"r0120 - Secured liabilities - collateralized part (BRRD art. 44/2/b)",IF('Intragroup liabilities'!F660="C_31","r0511 - o/w capital instruments/share capital",IF('Intragroup liabilities'!F660="C_32","r0511 - o/w capital instruments/share capital",IF('Intragroup liabilities'!F660="C_33","r0512 - o/w instruments ranking pari passu with ordinary shares",IF(OR(ISNUMBER(SEARCH("ATLANTES",I666)),ISNUMBER(SEARCH("AZOR",I666)),ISNUMBER(SEARCH("HIPOTOTTA",I666)))=TRUE,"r0120 - Secured liabilities - collateralized part (BRRD art. 44/2/b)",IF(OR('Intragroup liabilities'!F660="P_27.1",'Intragroup liabilities'!F660="P_27.2",'Intragroup liabilities'!F660="P_24"),"r0390 - Non-financial liabilities",IF('Intragroup liabilities'!F660="P_30.1","r0170 - Employee liabilities (BRRD art. 44/2/g/i)",IF('Intragroup liabilities'!F660="P_30.3","r0390 - Non-financial liabilities",IF('Intragroup liabilities'!F660="C_36","r0511 - o/w capital instruments/share capital",IF(AND('Intragroup liabilities'!F660="P_20",IFERROR(VLOOKUP('Intragroup liabilities'!I660,'Auxiliar 210'!$B$18:$B$20,1,FALSE),0)&lt;&gt;0),"r0210 - Liabilities towards other entities of the resolution group (BRRD art. 44/2/h)",IF(AND('Intragroup liabilities'!F660="P_21",IFERROR(VLOOKUP('Intragroup liabilities'!I660,'Auxiliar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6" s="10" t="s">
        <v>483</v>
      </c>
      <c r="G666" s="10" t="str">
        <f t="shared" si="72"/>
        <v>Rank 9 - Ranking in insolvency (master scale)</v>
      </c>
      <c r="H666" s="10" t="s">
        <v>1198</v>
      </c>
      <c r="I666" s="10" t="s">
        <v>81</v>
      </c>
      <c r="J666" s="10" t="s">
        <v>696</v>
      </c>
      <c r="K666" s="10" t="s">
        <v>155</v>
      </c>
      <c r="L666" s="10" t="str">
        <f t="shared" si="73"/>
        <v>Parent</v>
      </c>
      <c r="M666" s="10" t="str">
        <f>IF(OR('Intragroup liabilities'!W660="x",'Intragroup liabilities'!W660="E"),"true","false")</f>
        <v>false</v>
      </c>
      <c r="N666" s="10" t="s">
        <v>470</v>
      </c>
      <c r="O666" s="10" t="s">
        <v>471</v>
      </c>
      <c r="P666" s="11">
        <v>0.08</v>
      </c>
      <c r="Q666" s="11">
        <f>IF('Intragroup liabilities'!E660="",0,'Intragroup liabilities'!E660)</f>
        <v>0</v>
      </c>
      <c r="R666" s="10" t="str">
        <f>+IF('Intragroup liabilities'!C660="EURO","Euro",IF('Intragroup liabilities'!C660="LIBRA INGLESA"," US Dollar",""))</f>
        <v>Euro</v>
      </c>
      <c r="S666" s="10" t="str">
        <f>IF(OR('Intragroup liabilities'!F660="P_20",'Intragroup liabilities'!F660="P_21"),'Intragroup liabilities'!M660,CONCATENATE(RIGHT('Intragroup liabilities'!T660,4),"-",LEFT(RIGHT('Intragroup liabilities'!T660,7),2),"-",LEFT('Intragroup liabilities'!T660,2)))</f>
        <v>--</v>
      </c>
      <c r="T666" s="20" t="str">
        <f t="shared" si="74"/>
        <v>--</v>
      </c>
      <c r="U666" s="20" t="str">
        <f>IF(OR('Intragroup liabilities'!F660="P_20",'Intragroup liabilities'!F660="P_21"),'T 03.01'!T666,CONCATENATE(RIGHT('Intragroup liabilities'!U660,4),"-",LEFT(RIGHT('Intragroup liabilities'!U660,7),2),"-",LEFT('Intragroup liabilities'!U660,2)))</f>
        <v>--</v>
      </c>
      <c r="V666" s="10" t="str">
        <f t="shared" si="75"/>
        <v>Unsecured</v>
      </c>
      <c r="W666" s="10">
        <v>0</v>
      </c>
      <c r="X666" s="10" t="s">
        <v>83</v>
      </c>
      <c r="Y666" s="10" t="str">
        <f t="shared" si="76"/>
        <v>Structured</v>
      </c>
      <c r="Z666" s="10"/>
      <c r="AA666" s="10" t="str">
        <f>IF('Intragroup liabilities'!Q660="GF2","Grandfathered T2",IF('Intragroup liabilities'!Q660="CET1","CET1","No"))</f>
        <v>No</v>
      </c>
      <c r="AB666" s="10">
        <f>IF('Intragroup liabilities'!R660="",0,'Intragroup liabilities'!R660)</f>
        <v>0</v>
      </c>
      <c r="AC666"/>
    </row>
    <row r="667" spans="3:29" ht="23.65" thickBot="1" x14ac:dyDescent="0.5">
      <c r="C667" s="17">
        <f t="shared" si="71"/>
        <v>999</v>
      </c>
      <c r="D667" s="18">
        <f t="shared" si="77"/>
        <v>660</v>
      </c>
      <c r="E667" s="10" t="str">
        <f>IF(AND(I667="SANTANDER TOTTA, SGPS, SA",'Intragroup liabilities'!F661="P_22"),"r0531 - o/w (part of) subordinated liabilities recognised as own funds",IF(AND(I667="Totta Seguros - Comp. Seg. Vida, SA.",'Intragroup liabilities'!F661="P_22"),"r0350 - Structured notes",IF(AND(AA667&lt;&gt;"No",'Intragroup liabilities'!F661="P_23"),"r0531 - o/w (part of) subordinated liabilities recognised as own funds",IF(AND(AA667="No",'Intragroup liabilities'!F661="P_23"),"r0120 - Secured liabilities - collateralized part (BRRD art. 44/2/b)",IF('Intragroup liabilities'!F661="C_31","r0511 - o/w capital instruments/share capital",IF('Intragroup liabilities'!F661="C_32","r0511 - o/w capital instruments/share capital",IF('Intragroup liabilities'!F661="C_33","r0512 - o/w instruments ranking pari passu with ordinary shares",IF(OR(ISNUMBER(SEARCH("ATLANTES",I667)),ISNUMBER(SEARCH("AZOR",I667)),ISNUMBER(SEARCH("HIPOTOTTA",I667)))=TRUE,"r0120 - Secured liabilities - collateralized part (BRRD art. 44/2/b)",IF(OR('Intragroup liabilities'!F661="P_27.1",'Intragroup liabilities'!F661="P_27.2",'Intragroup liabilities'!F661="P_24"),"r0390 - Non-financial liabilities",IF('Intragroup liabilities'!F661="P_30.1","r0170 - Employee liabilities (BRRD art. 44/2/g/i)",IF('Intragroup liabilities'!F661="P_30.3","r0390 - Non-financial liabilities",IF('Intragroup liabilities'!F661="C_36","r0511 - o/w capital instruments/share capital",IF(AND('Intragroup liabilities'!F661="P_20",IFERROR(VLOOKUP('Intragroup liabilities'!I661,'Auxiliar 210'!$B$18:$B$20,1,FALSE),0)&lt;&gt;0),"r0210 - Liabilities towards other entities of the resolution group (BRRD art. 44/2/h)",IF(AND('Intragroup liabilities'!F661="P_21",IFERROR(VLOOKUP('Intragroup liabilities'!I661,'Auxiliar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7" s="10" t="s">
        <v>483</v>
      </c>
      <c r="G667" s="10" t="str">
        <f t="shared" si="72"/>
        <v>Rank 9 - Ranking in insolvency (master scale)</v>
      </c>
      <c r="H667" s="10" t="s">
        <v>990</v>
      </c>
      <c r="I667" s="10" t="s">
        <v>81</v>
      </c>
      <c r="J667" s="10" t="s">
        <v>696</v>
      </c>
      <c r="K667" s="10" t="s">
        <v>155</v>
      </c>
      <c r="L667" s="10" t="str">
        <f t="shared" si="73"/>
        <v>Parent</v>
      </c>
      <c r="M667" s="10" t="str">
        <f>IF(OR('Intragroup liabilities'!W661="x",'Intragroup liabilities'!W661="E"),"true","false")</f>
        <v>false</v>
      </c>
      <c r="N667" s="10" t="s">
        <v>470</v>
      </c>
      <c r="O667" s="10" t="s">
        <v>471</v>
      </c>
      <c r="P667" s="11">
        <v>0.23</v>
      </c>
      <c r="Q667" s="11">
        <f>IF('Intragroup liabilities'!E661="",0,'Intragroup liabilities'!E661)</f>
        <v>0</v>
      </c>
      <c r="R667" s="10" t="str">
        <f>+IF('Intragroup liabilities'!C661="EURO","Euro",IF('Intragroup liabilities'!C661="LIBRA INGLESA"," US Dollar",""))</f>
        <v>Euro</v>
      </c>
      <c r="S667" s="10" t="str">
        <f>IF(OR('Intragroup liabilities'!F661="P_20",'Intragroup liabilities'!F661="P_21"),'Intragroup liabilities'!M661,CONCATENATE(RIGHT('Intragroup liabilities'!T661,4),"-",LEFT(RIGHT('Intragroup liabilities'!T661,7),2),"-",LEFT('Intragroup liabilities'!T661,2)))</f>
        <v>--</v>
      </c>
      <c r="T667" s="20" t="str">
        <f t="shared" si="74"/>
        <v>--</v>
      </c>
      <c r="U667" s="20" t="str">
        <f>IF(OR('Intragroup liabilities'!F661="P_20",'Intragroup liabilities'!F661="P_21"),'T 03.01'!T667,CONCATENATE(RIGHT('Intragroup liabilities'!U661,4),"-",LEFT(RIGHT('Intragroup liabilities'!U661,7),2),"-",LEFT('Intragroup liabilities'!U661,2)))</f>
        <v>--</v>
      </c>
      <c r="V667" s="10" t="str">
        <f t="shared" si="75"/>
        <v>Unsecured</v>
      </c>
      <c r="W667" s="10">
        <v>0</v>
      </c>
      <c r="X667" s="10" t="s">
        <v>83</v>
      </c>
      <c r="Y667" s="10" t="str">
        <f t="shared" si="76"/>
        <v>Structured</v>
      </c>
      <c r="Z667" s="10"/>
      <c r="AA667" s="10" t="str">
        <f>IF('Intragroup liabilities'!Q661="GF2","Grandfathered T2",IF('Intragroup liabilities'!Q661="CET1","CET1","No"))</f>
        <v>No</v>
      </c>
      <c r="AB667" s="10">
        <f>IF('Intragroup liabilities'!R661="",0,'Intragroup liabilities'!R661)</f>
        <v>0</v>
      </c>
      <c r="AC667"/>
    </row>
    <row r="668" spans="3:29" ht="23.65" thickBot="1" x14ac:dyDescent="0.5">
      <c r="C668" s="17">
        <f t="shared" si="71"/>
        <v>999</v>
      </c>
      <c r="D668" s="18">
        <f t="shared" si="77"/>
        <v>661</v>
      </c>
      <c r="E668" s="10" t="str">
        <f>IF(AND(I668="SANTANDER TOTTA, SGPS, SA",'Intragroup liabilities'!F662="P_22"),"r0531 - o/w (part of) subordinated liabilities recognised as own funds",IF(AND(I668="Totta Seguros - Comp. Seg. Vida, SA.",'Intragroup liabilities'!F662="P_22"),"r0350 - Structured notes",IF(AND(AA668&lt;&gt;"No",'Intragroup liabilities'!F662="P_23"),"r0531 - o/w (part of) subordinated liabilities recognised as own funds",IF(AND(AA668="No",'Intragroup liabilities'!F662="P_23"),"r0120 - Secured liabilities - collateralized part (BRRD art. 44/2/b)",IF('Intragroup liabilities'!F662="C_31","r0511 - o/w capital instruments/share capital",IF('Intragroup liabilities'!F662="C_32","r0511 - o/w capital instruments/share capital",IF('Intragroup liabilities'!F662="C_33","r0512 - o/w instruments ranking pari passu with ordinary shares",IF(OR(ISNUMBER(SEARCH("ATLANTES",I668)),ISNUMBER(SEARCH("AZOR",I668)),ISNUMBER(SEARCH("HIPOTOTTA",I668)))=TRUE,"r0120 - Secured liabilities - collateralized part (BRRD art. 44/2/b)",IF(OR('Intragroup liabilities'!F662="P_27.1",'Intragroup liabilities'!F662="P_27.2",'Intragroup liabilities'!F662="P_24"),"r0390 - Non-financial liabilities",IF('Intragroup liabilities'!F662="P_30.1","r0170 - Employee liabilities (BRRD art. 44/2/g/i)",IF('Intragroup liabilities'!F662="P_30.3","r0390 - Non-financial liabilities",IF('Intragroup liabilities'!F662="C_36","r0511 - o/w capital instruments/share capital",IF(AND('Intragroup liabilities'!F662="P_20",IFERROR(VLOOKUP('Intragroup liabilities'!I662,'Auxiliar 210'!$B$18:$B$20,1,FALSE),0)&lt;&gt;0),"r0210 - Liabilities towards other entities of the resolution group (BRRD art. 44/2/h)",IF(AND('Intragroup liabilities'!F662="P_21",IFERROR(VLOOKUP('Intragroup liabilities'!I662,'Auxiliar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8" s="10" t="s">
        <v>483</v>
      </c>
      <c r="G668" s="10" t="str">
        <f t="shared" si="72"/>
        <v>Rank 9 - Ranking in insolvency (master scale)</v>
      </c>
      <c r="H668" s="10" t="s">
        <v>1195</v>
      </c>
      <c r="I668" s="10" t="s">
        <v>81</v>
      </c>
      <c r="J668" s="10" t="s">
        <v>696</v>
      </c>
      <c r="K668" s="10" t="s">
        <v>155</v>
      </c>
      <c r="L668" s="10" t="str">
        <f t="shared" si="73"/>
        <v>Parent</v>
      </c>
      <c r="M668" s="10" t="str">
        <f>IF(OR('Intragroup liabilities'!W662="x",'Intragroup liabilities'!W662="E"),"true","false")</f>
        <v>false</v>
      </c>
      <c r="N668" s="10" t="s">
        <v>470</v>
      </c>
      <c r="O668" s="10" t="s">
        <v>471</v>
      </c>
      <c r="P668" s="11">
        <v>0.1</v>
      </c>
      <c r="Q668" s="11">
        <f>IF('Intragroup liabilities'!E662="",0,'Intragroup liabilities'!E662)</f>
        <v>0</v>
      </c>
      <c r="R668" s="10" t="str">
        <f>+IF('Intragroup liabilities'!C662="EURO","Euro",IF('Intragroup liabilities'!C662="LIBRA INGLESA"," US Dollar",""))</f>
        <v>Euro</v>
      </c>
      <c r="S668" s="10" t="str">
        <f>IF(OR('Intragroup liabilities'!F662="P_20",'Intragroup liabilities'!F662="P_21"),'Intragroup liabilities'!M662,CONCATENATE(RIGHT('Intragroup liabilities'!T662,4),"-",LEFT(RIGHT('Intragroup liabilities'!T662,7),2),"-",LEFT('Intragroup liabilities'!T662,2)))</f>
        <v>--</v>
      </c>
      <c r="T668" s="20" t="str">
        <f t="shared" si="74"/>
        <v>--</v>
      </c>
      <c r="U668" s="20" t="str">
        <f>IF(OR('Intragroup liabilities'!F662="P_20",'Intragroup liabilities'!F662="P_21"),'T 03.01'!T668,CONCATENATE(RIGHT('Intragroup liabilities'!U662,4),"-",LEFT(RIGHT('Intragroup liabilities'!U662,7),2),"-",LEFT('Intragroup liabilities'!U662,2)))</f>
        <v>--</v>
      </c>
      <c r="V668" s="10" t="str">
        <f t="shared" si="75"/>
        <v>Unsecured</v>
      </c>
      <c r="W668" s="10">
        <v>0</v>
      </c>
      <c r="X668" s="10" t="s">
        <v>83</v>
      </c>
      <c r="Y668" s="10" t="str">
        <f t="shared" si="76"/>
        <v>Structured</v>
      </c>
      <c r="Z668" s="10"/>
      <c r="AA668" s="10" t="str">
        <f>IF('Intragroup liabilities'!Q662="GF2","Grandfathered T2",IF('Intragroup liabilities'!Q662="CET1","CET1","No"))</f>
        <v>No</v>
      </c>
      <c r="AB668" s="10">
        <f>IF('Intragroup liabilities'!R662="",0,'Intragroup liabilities'!R662)</f>
        <v>0</v>
      </c>
      <c r="AC668"/>
    </row>
    <row r="669" spans="3:29" ht="23.65" thickBot="1" x14ac:dyDescent="0.5">
      <c r="C669" s="17">
        <f t="shared" si="71"/>
        <v>999</v>
      </c>
      <c r="D669" s="18">
        <f t="shared" si="77"/>
        <v>662</v>
      </c>
      <c r="E669" s="10" t="str">
        <f>IF(AND(I669="SANTANDER TOTTA, SGPS, SA",'Intragroup liabilities'!F663="P_22"),"r0531 - o/w (part of) subordinated liabilities recognised as own funds",IF(AND(I669="Totta Seguros - Comp. Seg. Vida, SA.",'Intragroup liabilities'!F663="P_22"),"r0350 - Structured notes",IF(AND(AA669&lt;&gt;"No",'Intragroup liabilities'!F663="P_23"),"r0531 - o/w (part of) subordinated liabilities recognised as own funds",IF(AND(AA669="No",'Intragroup liabilities'!F663="P_23"),"r0120 - Secured liabilities - collateralized part (BRRD art. 44/2/b)",IF('Intragroup liabilities'!F663="C_31","r0511 - o/w capital instruments/share capital",IF('Intragroup liabilities'!F663="C_32","r0511 - o/w capital instruments/share capital",IF('Intragroup liabilities'!F663="C_33","r0512 - o/w instruments ranking pari passu with ordinary shares",IF(OR(ISNUMBER(SEARCH("ATLANTES",I669)),ISNUMBER(SEARCH("AZOR",I669)),ISNUMBER(SEARCH("HIPOTOTTA",I669)))=TRUE,"r0120 - Secured liabilities - collateralized part (BRRD art. 44/2/b)",IF(OR('Intragroup liabilities'!F663="P_27.1",'Intragroup liabilities'!F663="P_27.2",'Intragroup liabilities'!F663="P_24"),"r0390 - Non-financial liabilities",IF('Intragroup liabilities'!F663="P_30.1","r0170 - Employee liabilities (BRRD art. 44/2/g/i)",IF('Intragroup liabilities'!F663="P_30.3","r0390 - Non-financial liabilities",IF('Intragroup liabilities'!F663="C_36","r0511 - o/w capital instruments/share capital",IF(AND('Intragroup liabilities'!F663="P_20",IFERROR(VLOOKUP('Intragroup liabilities'!I663,'Auxiliar 210'!$B$18:$B$20,1,FALSE),0)&lt;&gt;0),"r0210 - Liabilities towards other entities of the resolution group (BRRD art. 44/2/h)",IF(AND('Intragroup liabilities'!F663="P_21",IFERROR(VLOOKUP('Intragroup liabilities'!I663,'Auxiliar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69" s="10" t="s">
        <v>483</v>
      </c>
      <c r="G669" s="10" t="str">
        <f t="shared" si="72"/>
        <v>Rank 9 - Ranking in insolvency (master scale)</v>
      </c>
      <c r="H669" s="10" t="s">
        <v>1210</v>
      </c>
      <c r="I669" s="10" t="s">
        <v>81</v>
      </c>
      <c r="J669" s="10" t="s">
        <v>696</v>
      </c>
      <c r="K669" s="10" t="s">
        <v>155</v>
      </c>
      <c r="L669" s="10" t="str">
        <f t="shared" si="73"/>
        <v>Parent</v>
      </c>
      <c r="M669" s="10" t="str">
        <f>IF(OR('Intragroup liabilities'!W663="x",'Intragroup liabilities'!W663="E"),"true","false")</f>
        <v>false</v>
      </c>
      <c r="N669" s="10" t="s">
        <v>470</v>
      </c>
      <c r="O669" s="10" t="s">
        <v>471</v>
      </c>
      <c r="P669" s="11">
        <v>0.14000000000000001</v>
      </c>
      <c r="Q669" s="11">
        <f>IF('Intragroup liabilities'!E663="",0,'Intragroup liabilities'!E663)</f>
        <v>0</v>
      </c>
      <c r="R669" s="10" t="str">
        <f>+IF('Intragroup liabilities'!C663="EURO","Euro",IF('Intragroup liabilities'!C663="LIBRA INGLESA"," US Dollar",""))</f>
        <v>Euro</v>
      </c>
      <c r="S669" s="10" t="str">
        <f>IF(OR('Intragroup liabilities'!F663="P_20",'Intragroup liabilities'!F663="P_21"),'Intragroup liabilities'!M663,CONCATENATE(RIGHT('Intragroup liabilities'!T663,4),"-",LEFT(RIGHT('Intragroup liabilities'!T663,7),2),"-",LEFT('Intragroup liabilities'!T663,2)))</f>
        <v>--</v>
      </c>
      <c r="T669" s="20" t="str">
        <f t="shared" si="74"/>
        <v>--</v>
      </c>
      <c r="U669" s="20" t="str">
        <f>IF(OR('Intragroup liabilities'!F663="P_20",'Intragroup liabilities'!F663="P_21"),'T 03.01'!T669,CONCATENATE(RIGHT('Intragroup liabilities'!U663,4),"-",LEFT(RIGHT('Intragroup liabilities'!U663,7),2),"-",LEFT('Intragroup liabilities'!U663,2)))</f>
        <v>--</v>
      </c>
      <c r="V669" s="10" t="str">
        <f t="shared" si="75"/>
        <v>Unsecured</v>
      </c>
      <c r="W669" s="10">
        <v>0</v>
      </c>
      <c r="X669" s="10" t="s">
        <v>83</v>
      </c>
      <c r="Y669" s="10" t="str">
        <f t="shared" si="76"/>
        <v>Structured</v>
      </c>
      <c r="Z669" s="10"/>
      <c r="AA669" s="10" t="str">
        <f>IF('Intragroup liabilities'!Q663="GF2","Grandfathered T2",IF('Intragroup liabilities'!Q663="CET1","CET1","No"))</f>
        <v>No</v>
      </c>
      <c r="AB669" s="10">
        <f>IF('Intragroup liabilities'!R663="",0,'Intragroup liabilities'!R663)</f>
        <v>0</v>
      </c>
      <c r="AC669"/>
    </row>
    <row r="670" spans="3:29" ht="23.65" thickBot="1" x14ac:dyDescent="0.5">
      <c r="C670" s="17">
        <f t="shared" si="71"/>
        <v>999</v>
      </c>
      <c r="D670" s="18">
        <f t="shared" si="77"/>
        <v>663</v>
      </c>
      <c r="E670" s="10" t="str">
        <f>IF(AND(I670="SANTANDER TOTTA, SGPS, SA",'Intragroup liabilities'!F664="P_22"),"r0531 - o/w (part of) subordinated liabilities recognised as own funds",IF(AND(I670="Totta Seguros - Comp. Seg. Vida, SA.",'Intragroup liabilities'!F664="P_22"),"r0350 - Structured notes",IF(AND(AA670&lt;&gt;"No",'Intragroup liabilities'!F664="P_23"),"r0531 - o/w (part of) subordinated liabilities recognised as own funds",IF(AND(AA670="No",'Intragroup liabilities'!F664="P_23"),"r0120 - Secured liabilities - collateralized part (BRRD art. 44/2/b)",IF('Intragroup liabilities'!F664="C_31","r0511 - o/w capital instruments/share capital",IF('Intragroup liabilities'!F664="C_32","r0511 - o/w capital instruments/share capital",IF('Intragroup liabilities'!F664="C_33","r0512 - o/w instruments ranking pari passu with ordinary shares",IF(OR(ISNUMBER(SEARCH("ATLANTES",I670)),ISNUMBER(SEARCH("AZOR",I670)),ISNUMBER(SEARCH("HIPOTOTTA",I670)))=TRUE,"r0120 - Secured liabilities - collateralized part (BRRD art. 44/2/b)",IF(OR('Intragroup liabilities'!F664="P_27.1",'Intragroup liabilities'!F664="P_27.2",'Intragroup liabilities'!F664="P_24"),"r0390 - Non-financial liabilities",IF('Intragroup liabilities'!F664="P_30.1","r0170 - Employee liabilities (BRRD art. 44/2/g/i)",IF('Intragroup liabilities'!F664="P_30.3","r0390 - Non-financial liabilities",IF('Intragroup liabilities'!F664="C_36","r0511 - o/w capital instruments/share capital",IF(AND('Intragroup liabilities'!F664="P_20",IFERROR(VLOOKUP('Intragroup liabilities'!I664,'Auxiliar 210'!$B$18:$B$20,1,FALSE),0)&lt;&gt;0),"r0210 - Liabilities towards other entities of the resolution group (BRRD art. 44/2/h)",IF(AND('Intragroup liabilities'!F664="P_21",IFERROR(VLOOKUP('Intragroup liabilities'!I664,'Auxiliar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0" s="10" t="s">
        <v>483</v>
      </c>
      <c r="G670" s="10" t="str">
        <f t="shared" si="72"/>
        <v>Rank 9 - Ranking in insolvency (master scale)</v>
      </c>
      <c r="H670" s="10" t="s">
        <v>1018</v>
      </c>
      <c r="I670" s="10" t="s">
        <v>707</v>
      </c>
      <c r="J670" s="10" t="s">
        <v>706</v>
      </c>
      <c r="K670" s="10" t="s">
        <v>155</v>
      </c>
      <c r="L670" s="10" t="str">
        <f t="shared" si="73"/>
        <v>Sister</v>
      </c>
      <c r="M670" s="10" t="str">
        <f>IF(OR('Intragroup liabilities'!W664="x",'Intragroup liabilities'!W664="E"),"true","false")</f>
        <v>false</v>
      </c>
      <c r="N670" s="10" t="s">
        <v>470</v>
      </c>
      <c r="O670" s="10" t="s">
        <v>471</v>
      </c>
      <c r="P670" s="11">
        <v>96.52</v>
      </c>
      <c r="Q670" s="11">
        <f>IF('Intragroup liabilities'!E664="",0,'Intragroup liabilities'!E664)</f>
        <v>0</v>
      </c>
      <c r="R670" s="10" t="str">
        <f>+IF('Intragroup liabilities'!C664="EURO","Euro",IF('Intragroup liabilities'!C664="LIBRA INGLESA"," US Dollar",""))</f>
        <v>Euro</v>
      </c>
      <c r="S670" s="10" t="str">
        <f>IF(OR('Intragroup liabilities'!F664="P_20",'Intragroup liabilities'!F664="P_21"),'Intragroup liabilities'!M664,CONCATENATE(RIGHT('Intragroup liabilities'!T664,4),"-",LEFT(RIGHT('Intragroup liabilities'!T664,7),2),"-",LEFT('Intragroup liabilities'!T664,2)))</f>
        <v>--</v>
      </c>
      <c r="T670" s="20" t="str">
        <f t="shared" si="74"/>
        <v>--</v>
      </c>
      <c r="U670" s="20" t="str">
        <f>IF(OR('Intragroup liabilities'!F664="P_20",'Intragroup liabilities'!F664="P_21"),'T 03.01'!T670,CONCATENATE(RIGHT('Intragroup liabilities'!U664,4),"-",LEFT(RIGHT('Intragroup liabilities'!U664,7),2),"-",LEFT('Intragroup liabilities'!U664,2)))</f>
        <v>--</v>
      </c>
      <c r="V670" s="10" t="str">
        <f t="shared" si="75"/>
        <v>Unsecured</v>
      </c>
      <c r="W670" s="10">
        <v>0</v>
      </c>
      <c r="X670" s="10" t="s">
        <v>83</v>
      </c>
      <c r="Y670" s="10" t="str">
        <f t="shared" si="76"/>
        <v>Structured</v>
      </c>
      <c r="Z670" s="10"/>
      <c r="AA670" s="10" t="str">
        <f>IF('Intragroup liabilities'!Q664="GF2","Grandfathered T2",IF('Intragroup liabilities'!Q664="CET1","CET1","No"))</f>
        <v>No</v>
      </c>
      <c r="AB670" s="10">
        <f>IF('Intragroup liabilities'!R664="",0,'Intragroup liabilities'!R664)</f>
        <v>0</v>
      </c>
      <c r="AC670"/>
    </row>
    <row r="671" spans="3:29" ht="23.65" thickBot="1" x14ac:dyDescent="0.5">
      <c r="C671" s="17">
        <f t="shared" si="71"/>
        <v>999</v>
      </c>
      <c r="D671" s="18">
        <f t="shared" si="77"/>
        <v>664</v>
      </c>
      <c r="E671" s="10" t="str">
        <f>IF(AND(I671="SANTANDER TOTTA, SGPS, SA",'Intragroup liabilities'!F665="P_22"),"r0531 - o/w (part of) subordinated liabilities recognised as own funds",IF(AND(I671="Totta Seguros - Comp. Seg. Vida, SA.",'Intragroup liabilities'!F665="P_22"),"r0350 - Structured notes",IF(AND(AA671&lt;&gt;"No",'Intragroup liabilities'!F665="P_23"),"r0531 - o/w (part of) subordinated liabilities recognised as own funds",IF(AND(AA671="No",'Intragroup liabilities'!F665="P_23"),"r0120 - Secured liabilities - collateralized part (BRRD art. 44/2/b)",IF('Intragroup liabilities'!F665="C_31","r0511 - o/w capital instruments/share capital",IF('Intragroup liabilities'!F665="C_32","r0511 - o/w capital instruments/share capital",IF('Intragroup liabilities'!F665="C_33","r0512 - o/w instruments ranking pari passu with ordinary shares",IF(OR(ISNUMBER(SEARCH("ATLANTES",I671)),ISNUMBER(SEARCH("AZOR",I671)),ISNUMBER(SEARCH("HIPOTOTTA",I671)))=TRUE,"r0120 - Secured liabilities - collateralized part (BRRD art. 44/2/b)",IF(OR('Intragroup liabilities'!F665="P_27.1",'Intragroup liabilities'!F665="P_27.2",'Intragroup liabilities'!F665="P_24"),"r0390 - Non-financial liabilities",IF('Intragroup liabilities'!F665="P_30.1","r0170 - Employee liabilities (BRRD art. 44/2/g/i)",IF('Intragroup liabilities'!F665="P_30.3","r0390 - Non-financial liabilities",IF('Intragroup liabilities'!F665="C_36","r0511 - o/w capital instruments/share capital",IF(AND('Intragroup liabilities'!F665="P_20",IFERROR(VLOOKUP('Intragroup liabilities'!I665,'Auxiliar 210'!$B$18:$B$20,1,FALSE),0)&lt;&gt;0),"r0210 - Liabilities towards other entities of the resolution group (BRRD art. 44/2/h)",IF(AND('Intragroup liabilities'!F665="P_21",IFERROR(VLOOKUP('Intragroup liabilities'!I665,'Auxiliar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1" s="10" t="s">
        <v>483</v>
      </c>
      <c r="G671" s="10" t="str">
        <f t="shared" si="72"/>
        <v>Rank 9 - Ranking in insolvency (master scale)</v>
      </c>
      <c r="H671" s="10" t="s">
        <v>1212</v>
      </c>
      <c r="I671" s="10" t="s">
        <v>81</v>
      </c>
      <c r="J671" s="10" t="s">
        <v>696</v>
      </c>
      <c r="K671" s="10" t="s">
        <v>155</v>
      </c>
      <c r="L671" s="10" t="str">
        <f t="shared" si="73"/>
        <v>Parent</v>
      </c>
      <c r="M671" s="10" t="str">
        <f>IF(OR('Intragroup liabilities'!W665="x",'Intragroup liabilities'!W665="E"),"true","false")</f>
        <v>false</v>
      </c>
      <c r="N671" s="10" t="s">
        <v>470</v>
      </c>
      <c r="O671" s="10" t="s">
        <v>471</v>
      </c>
      <c r="P671" s="11">
        <v>0.21</v>
      </c>
      <c r="Q671" s="11">
        <f>IF('Intragroup liabilities'!E665="",0,'Intragroup liabilities'!E665)</f>
        <v>0</v>
      </c>
      <c r="R671" s="10" t="str">
        <f>+IF('Intragroup liabilities'!C665="EURO","Euro",IF('Intragroup liabilities'!C665="LIBRA INGLESA"," US Dollar",""))</f>
        <v>Euro</v>
      </c>
      <c r="S671" s="10" t="str">
        <f>IF(OR('Intragroup liabilities'!F665="P_20",'Intragroup liabilities'!F665="P_21"),'Intragroup liabilities'!M665,CONCATENATE(RIGHT('Intragroup liabilities'!T665,4),"-",LEFT(RIGHT('Intragroup liabilities'!T665,7),2),"-",LEFT('Intragroup liabilities'!T665,2)))</f>
        <v>--</v>
      </c>
      <c r="T671" s="20" t="str">
        <f t="shared" si="74"/>
        <v>--</v>
      </c>
      <c r="U671" s="20" t="str">
        <f>IF(OR('Intragroup liabilities'!F665="P_20",'Intragroup liabilities'!F665="P_21"),'T 03.01'!T671,CONCATENATE(RIGHT('Intragroup liabilities'!U665,4),"-",LEFT(RIGHT('Intragroup liabilities'!U665,7),2),"-",LEFT('Intragroup liabilities'!U665,2)))</f>
        <v>--</v>
      </c>
      <c r="V671" s="10" t="str">
        <f t="shared" si="75"/>
        <v>Unsecured</v>
      </c>
      <c r="W671" s="10">
        <v>0</v>
      </c>
      <c r="X671" s="10" t="s">
        <v>83</v>
      </c>
      <c r="Y671" s="10" t="str">
        <f t="shared" si="76"/>
        <v>Structured</v>
      </c>
      <c r="Z671" s="10"/>
      <c r="AA671" s="10" t="str">
        <f>IF('Intragroup liabilities'!Q665="GF2","Grandfathered T2",IF('Intragroup liabilities'!Q665="CET1","CET1","No"))</f>
        <v>No</v>
      </c>
      <c r="AB671" s="10">
        <f>IF('Intragroup liabilities'!R665="",0,'Intragroup liabilities'!R665)</f>
        <v>0</v>
      </c>
      <c r="AC671"/>
    </row>
    <row r="672" spans="3:29" ht="23.65" thickBot="1" x14ac:dyDescent="0.5">
      <c r="C672" s="17">
        <f t="shared" si="71"/>
        <v>999</v>
      </c>
      <c r="D672" s="18">
        <f t="shared" si="77"/>
        <v>665</v>
      </c>
      <c r="E672" s="10" t="str">
        <f>IF(AND(I672="SANTANDER TOTTA, SGPS, SA",'Intragroup liabilities'!F666="P_22"),"r0531 - o/w (part of) subordinated liabilities recognised as own funds",IF(AND(I672="Totta Seguros - Comp. Seg. Vida, SA.",'Intragroup liabilities'!F666="P_22"),"r0350 - Structured notes",IF(AND(AA672&lt;&gt;"No",'Intragroup liabilities'!F666="P_23"),"r0531 - o/w (part of) subordinated liabilities recognised as own funds",IF(AND(AA672="No",'Intragroup liabilities'!F666="P_23"),"r0120 - Secured liabilities - collateralized part (BRRD art. 44/2/b)",IF('Intragroup liabilities'!F666="C_31","r0511 - o/w capital instruments/share capital",IF('Intragroup liabilities'!F666="C_32","r0511 - o/w capital instruments/share capital",IF('Intragroup liabilities'!F666="C_33","r0512 - o/w instruments ranking pari passu with ordinary shares",IF(OR(ISNUMBER(SEARCH("ATLANTES",I672)),ISNUMBER(SEARCH("AZOR",I672)),ISNUMBER(SEARCH("HIPOTOTTA",I672)))=TRUE,"r0120 - Secured liabilities - collateralized part (BRRD art. 44/2/b)",IF(OR('Intragroup liabilities'!F666="P_27.1",'Intragroup liabilities'!F666="P_27.2",'Intragroup liabilities'!F666="P_24"),"r0390 - Non-financial liabilities",IF('Intragroup liabilities'!F666="P_30.1","r0170 - Employee liabilities (BRRD art. 44/2/g/i)",IF('Intragroup liabilities'!F666="P_30.3","r0390 - Non-financial liabilities",IF('Intragroup liabilities'!F666="C_36","r0511 - o/w capital instruments/share capital",IF(AND('Intragroup liabilities'!F666="P_20",IFERROR(VLOOKUP('Intragroup liabilities'!I666,'Auxiliar 210'!$B$18:$B$20,1,FALSE),0)&lt;&gt;0),"r0210 - Liabilities towards other entities of the resolution group (BRRD art. 44/2/h)",IF(AND('Intragroup liabilities'!F666="P_21",IFERROR(VLOOKUP('Intragroup liabilities'!I666,'Auxiliar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2" s="10" t="s">
        <v>483</v>
      </c>
      <c r="G672" s="10" t="str">
        <f t="shared" si="72"/>
        <v>Rank 9 - Ranking in insolvency (master scale)</v>
      </c>
      <c r="H672" s="10" t="s">
        <v>1209</v>
      </c>
      <c r="I672" s="10" t="s">
        <v>81</v>
      </c>
      <c r="J672" s="10" t="s">
        <v>696</v>
      </c>
      <c r="K672" s="10" t="s">
        <v>155</v>
      </c>
      <c r="L672" s="10" t="str">
        <f t="shared" si="73"/>
        <v>Parent</v>
      </c>
      <c r="M672" s="10" t="str">
        <f>IF(OR('Intragroup liabilities'!W666="x",'Intragroup liabilities'!W666="E"),"true","false")</f>
        <v>false</v>
      </c>
      <c r="N672" s="10" t="s">
        <v>470</v>
      </c>
      <c r="O672" s="10" t="s">
        <v>471</v>
      </c>
      <c r="P672" s="11">
        <v>0.1</v>
      </c>
      <c r="Q672" s="11">
        <f>IF('Intragroup liabilities'!E666="",0,'Intragroup liabilities'!E666)</f>
        <v>0</v>
      </c>
      <c r="R672" s="10" t="str">
        <f>+IF('Intragroup liabilities'!C666="EURO","Euro",IF('Intragroup liabilities'!C666="LIBRA INGLESA"," US Dollar",""))</f>
        <v>Euro</v>
      </c>
      <c r="S672" s="10" t="str">
        <f>IF(OR('Intragroup liabilities'!F666="P_20",'Intragroup liabilities'!F666="P_21"),'Intragroup liabilities'!M666,CONCATENATE(RIGHT('Intragroup liabilities'!T666,4),"-",LEFT(RIGHT('Intragroup liabilities'!T666,7),2),"-",LEFT('Intragroup liabilities'!T666,2)))</f>
        <v>--</v>
      </c>
      <c r="T672" s="20" t="str">
        <f t="shared" si="74"/>
        <v>--</v>
      </c>
      <c r="U672" s="20" t="str">
        <f>IF(OR('Intragroup liabilities'!F666="P_20",'Intragroup liabilities'!F666="P_21"),'T 03.01'!T672,CONCATENATE(RIGHT('Intragroup liabilities'!U666,4),"-",LEFT(RIGHT('Intragroup liabilities'!U666,7),2),"-",LEFT('Intragroup liabilities'!U666,2)))</f>
        <v>--</v>
      </c>
      <c r="V672" s="10" t="str">
        <f t="shared" si="75"/>
        <v>Unsecured</v>
      </c>
      <c r="W672" s="10">
        <v>0</v>
      </c>
      <c r="X672" s="10" t="s">
        <v>83</v>
      </c>
      <c r="Y672" s="10" t="str">
        <f t="shared" si="76"/>
        <v>Structured</v>
      </c>
      <c r="Z672" s="10"/>
      <c r="AA672" s="10" t="str">
        <f>IF('Intragroup liabilities'!Q666="GF2","Grandfathered T2",IF('Intragroup liabilities'!Q666="CET1","CET1","No"))</f>
        <v>No</v>
      </c>
      <c r="AB672" s="10">
        <f>IF('Intragroup liabilities'!R666="",0,'Intragroup liabilities'!R666)</f>
        <v>0</v>
      </c>
      <c r="AC672"/>
    </row>
    <row r="673" spans="3:29" ht="23.65" thickBot="1" x14ac:dyDescent="0.5">
      <c r="C673" s="17">
        <f t="shared" si="71"/>
        <v>999</v>
      </c>
      <c r="D673" s="18">
        <f t="shared" si="77"/>
        <v>666</v>
      </c>
      <c r="E673" s="10" t="str">
        <f>IF(AND(I673="SANTANDER TOTTA, SGPS, SA",'Intragroup liabilities'!F667="P_22"),"r0531 - o/w (part of) subordinated liabilities recognised as own funds",IF(AND(I673="Totta Seguros - Comp. Seg. Vida, SA.",'Intragroup liabilities'!F667="P_22"),"r0350 - Structured notes",IF(AND(AA673&lt;&gt;"No",'Intragroup liabilities'!F667="P_23"),"r0531 - o/w (part of) subordinated liabilities recognised as own funds",IF(AND(AA673="No",'Intragroup liabilities'!F667="P_23"),"r0120 - Secured liabilities - collateralized part (BRRD art. 44/2/b)",IF('Intragroup liabilities'!F667="C_31","r0511 - o/w capital instruments/share capital",IF('Intragroup liabilities'!F667="C_32","r0511 - o/w capital instruments/share capital",IF('Intragroup liabilities'!F667="C_33","r0512 - o/w instruments ranking pari passu with ordinary shares",IF(OR(ISNUMBER(SEARCH("ATLANTES",I673)),ISNUMBER(SEARCH("AZOR",I673)),ISNUMBER(SEARCH("HIPOTOTTA",I673)))=TRUE,"r0120 - Secured liabilities - collateralized part (BRRD art. 44/2/b)",IF(OR('Intragroup liabilities'!F667="P_27.1",'Intragroup liabilities'!F667="P_27.2",'Intragroup liabilities'!F667="P_24"),"r0390 - Non-financial liabilities",IF('Intragroup liabilities'!F667="P_30.1","r0170 - Employee liabilities (BRRD art. 44/2/g/i)",IF('Intragroup liabilities'!F667="P_30.3","r0390 - Non-financial liabilities",IF('Intragroup liabilities'!F667="C_36","r0511 - o/w capital instruments/share capital",IF(AND('Intragroup liabilities'!F667="P_20",IFERROR(VLOOKUP('Intragroup liabilities'!I667,'Auxiliar 210'!$B$18:$B$20,1,FALSE),0)&lt;&gt;0),"r0210 - Liabilities towards other entities of the resolution group (BRRD art. 44/2/h)",IF(AND('Intragroup liabilities'!F667="P_21",IFERROR(VLOOKUP('Intragroup liabilities'!I667,'Auxiliar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3" s="10" t="s">
        <v>483</v>
      </c>
      <c r="G673" s="10" t="str">
        <f t="shared" si="72"/>
        <v>Rank 9 - Ranking in insolvency (master scale)</v>
      </c>
      <c r="H673" s="10" t="s">
        <v>847</v>
      </c>
      <c r="I673" s="10" t="s">
        <v>81</v>
      </c>
      <c r="J673" s="10" t="s">
        <v>696</v>
      </c>
      <c r="K673" s="10" t="s">
        <v>155</v>
      </c>
      <c r="L673" s="10" t="str">
        <f t="shared" si="73"/>
        <v>Parent</v>
      </c>
      <c r="M673" s="10" t="str">
        <f>IF(OR('Intragroup liabilities'!W667="x",'Intragroup liabilities'!W667="E"),"true","false")</f>
        <v>false</v>
      </c>
      <c r="N673" s="10" t="s">
        <v>470</v>
      </c>
      <c r="O673" s="10" t="s">
        <v>471</v>
      </c>
      <c r="P673" s="11">
        <v>0.3</v>
      </c>
      <c r="Q673" s="11">
        <f>IF('Intragroup liabilities'!E667="",0,'Intragroup liabilities'!E667)</f>
        <v>0</v>
      </c>
      <c r="R673" s="10" t="str">
        <f>+IF('Intragroup liabilities'!C667="EURO","Euro",IF('Intragroup liabilities'!C667="LIBRA INGLESA"," US Dollar",""))</f>
        <v>Euro</v>
      </c>
      <c r="S673" s="10" t="str">
        <f>IF(OR('Intragroup liabilities'!F667="P_20",'Intragroup liabilities'!F667="P_21"),'Intragroup liabilities'!M667,CONCATENATE(RIGHT('Intragroup liabilities'!T667,4),"-",LEFT(RIGHT('Intragroup liabilities'!T667,7),2),"-",LEFT('Intragroup liabilities'!T667,2)))</f>
        <v>--</v>
      </c>
      <c r="T673" s="20" t="str">
        <f t="shared" si="74"/>
        <v>--</v>
      </c>
      <c r="U673" s="20" t="str">
        <f>IF(OR('Intragroup liabilities'!F667="P_20",'Intragroup liabilities'!F667="P_21"),'T 03.01'!T673,CONCATENATE(RIGHT('Intragroup liabilities'!U667,4),"-",LEFT(RIGHT('Intragroup liabilities'!U667,7),2),"-",LEFT('Intragroup liabilities'!U667,2)))</f>
        <v>--</v>
      </c>
      <c r="V673" s="10" t="str">
        <f t="shared" si="75"/>
        <v>Unsecured</v>
      </c>
      <c r="W673" s="10">
        <v>0</v>
      </c>
      <c r="X673" s="10" t="s">
        <v>83</v>
      </c>
      <c r="Y673" s="10" t="str">
        <f t="shared" si="76"/>
        <v>Structured</v>
      </c>
      <c r="Z673" s="10"/>
      <c r="AA673" s="10" t="str">
        <f>IF('Intragroup liabilities'!Q667="GF2","Grandfathered T2",IF('Intragroup liabilities'!Q667="CET1","CET1","No"))</f>
        <v>No</v>
      </c>
      <c r="AB673" s="10">
        <f>IF('Intragroup liabilities'!R667="",0,'Intragroup liabilities'!R667)</f>
        <v>0</v>
      </c>
      <c r="AC673"/>
    </row>
    <row r="674" spans="3:29" ht="23.65" thickBot="1" x14ac:dyDescent="0.5">
      <c r="C674" s="17">
        <f t="shared" si="71"/>
        <v>999</v>
      </c>
      <c r="D674" s="18">
        <f t="shared" si="77"/>
        <v>667</v>
      </c>
      <c r="E674" s="10" t="str">
        <f>IF(AND(I674="SANTANDER TOTTA, SGPS, SA",'Intragroup liabilities'!F668="P_22"),"r0531 - o/w (part of) subordinated liabilities recognised as own funds",IF(AND(I674="Totta Seguros - Comp. Seg. Vida, SA.",'Intragroup liabilities'!F668="P_22"),"r0350 - Structured notes",IF(AND(AA674&lt;&gt;"No",'Intragroup liabilities'!F668="P_23"),"r0531 - o/w (part of) subordinated liabilities recognised as own funds",IF(AND(AA674="No",'Intragroup liabilities'!F668="P_23"),"r0120 - Secured liabilities - collateralized part (BRRD art. 44/2/b)",IF('Intragroup liabilities'!F668="C_31","r0511 - o/w capital instruments/share capital",IF('Intragroup liabilities'!F668="C_32","r0511 - o/w capital instruments/share capital",IF('Intragroup liabilities'!F668="C_33","r0512 - o/w instruments ranking pari passu with ordinary shares",IF(OR(ISNUMBER(SEARCH("ATLANTES",I674)),ISNUMBER(SEARCH("AZOR",I674)),ISNUMBER(SEARCH("HIPOTOTTA",I674)))=TRUE,"r0120 - Secured liabilities - collateralized part (BRRD art. 44/2/b)",IF(OR('Intragroup liabilities'!F668="P_27.1",'Intragroup liabilities'!F668="P_27.2",'Intragroup liabilities'!F668="P_24"),"r0390 - Non-financial liabilities",IF('Intragroup liabilities'!F668="P_30.1","r0170 - Employee liabilities (BRRD art. 44/2/g/i)",IF('Intragroup liabilities'!F668="P_30.3","r0390 - Non-financial liabilities",IF('Intragroup liabilities'!F668="C_36","r0511 - o/w capital instruments/share capital",IF(AND('Intragroup liabilities'!F668="P_20",IFERROR(VLOOKUP('Intragroup liabilities'!I668,'Auxiliar 210'!$B$18:$B$20,1,FALSE),0)&lt;&gt;0),"r0210 - Liabilities towards other entities of the resolution group (BRRD art. 44/2/h)",IF(AND('Intragroup liabilities'!F668="P_21",IFERROR(VLOOKUP('Intragroup liabilities'!I668,'Auxiliar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4" s="10" t="s">
        <v>483</v>
      </c>
      <c r="G674" s="10" t="str">
        <f t="shared" si="72"/>
        <v>Rank 9 - Ranking in insolvency (master scale)</v>
      </c>
      <c r="H674" s="10" t="s">
        <v>1155</v>
      </c>
      <c r="I674" s="10" t="s">
        <v>700</v>
      </c>
      <c r="J674" s="10" t="s">
        <v>699</v>
      </c>
      <c r="K674" s="10" t="s">
        <v>155</v>
      </c>
      <c r="L674" s="10" t="str">
        <f t="shared" si="73"/>
        <v>Sister</v>
      </c>
      <c r="M674" s="10" t="str">
        <f>IF(OR('Intragroup liabilities'!W668="x",'Intragroup liabilities'!W668="E"),"true","false")</f>
        <v>false</v>
      </c>
      <c r="N674" s="10" t="s">
        <v>470</v>
      </c>
      <c r="O674" s="10" t="s">
        <v>471</v>
      </c>
      <c r="P674" s="11">
        <v>0.01</v>
      </c>
      <c r="Q674" s="11">
        <f>IF('Intragroup liabilities'!E668="",0,'Intragroup liabilities'!E668)</f>
        <v>0</v>
      </c>
      <c r="R674" s="10" t="str">
        <f>+IF('Intragroup liabilities'!C668="EURO","Euro",IF('Intragroup liabilities'!C668="LIBRA INGLESA"," US Dollar",""))</f>
        <v>Euro</v>
      </c>
      <c r="S674" s="10" t="str">
        <f>IF(OR('Intragroup liabilities'!F668="P_20",'Intragroup liabilities'!F668="P_21"),'Intragroup liabilities'!M668,CONCATENATE(RIGHT('Intragroup liabilities'!T668,4),"-",LEFT(RIGHT('Intragroup liabilities'!T668,7),2),"-",LEFT('Intragroup liabilities'!T668,2)))</f>
        <v>--</v>
      </c>
      <c r="T674" s="20" t="str">
        <f t="shared" si="74"/>
        <v>--</v>
      </c>
      <c r="U674" s="20" t="str">
        <f>IF(OR('Intragroup liabilities'!F668="P_20",'Intragroup liabilities'!F668="P_21"),'T 03.01'!T674,CONCATENATE(RIGHT('Intragroup liabilities'!U668,4),"-",LEFT(RIGHT('Intragroup liabilities'!U668,7),2),"-",LEFT('Intragroup liabilities'!U668,2)))</f>
        <v>--</v>
      </c>
      <c r="V674" s="10" t="str">
        <f t="shared" si="75"/>
        <v>Unsecured</v>
      </c>
      <c r="W674" s="10">
        <v>0</v>
      </c>
      <c r="X674" s="10" t="s">
        <v>83</v>
      </c>
      <c r="Y674" s="10" t="str">
        <f t="shared" si="76"/>
        <v>Structured</v>
      </c>
      <c r="Z674" s="10"/>
      <c r="AA674" s="10" t="str">
        <f>IF('Intragroup liabilities'!Q668="GF2","Grandfathered T2",IF('Intragroup liabilities'!Q668="CET1","CET1","No"))</f>
        <v>No</v>
      </c>
      <c r="AB674" s="10">
        <f>IF('Intragroup liabilities'!R668="",0,'Intragroup liabilities'!R668)</f>
        <v>0</v>
      </c>
      <c r="AC674"/>
    </row>
    <row r="675" spans="3:29" ht="23.65" thickBot="1" x14ac:dyDescent="0.5">
      <c r="C675" s="17">
        <f t="shared" si="71"/>
        <v>999</v>
      </c>
      <c r="D675" s="18">
        <f t="shared" si="77"/>
        <v>668</v>
      </c>
      <c r="E675" s="10" t="str">
        <f>IF(AND(I675="SANTANDER TOTTA, SGPS, SA",'Intragroup liabilities'!F669="P_22"),"r0531 - o/w (part of) subordinated liabilities recognised as own funds",IF(AND(I675="Totta Seguros - Comp. Seg. Vida, SA.",'Intragroup liabilities'!F669="P_22"),"r0350 - Structured notes",IF(AND(AA675&lt;&gt;"No",'Intragroup liabilities'!F669="P_23"),"r0531 - o/w (part of) subordinated liabilities recognised as own funds",IF(AND(AA675="No",'Intragroup liabilities'!F669="P_23"),"r0120 - Secured liabilities - collateralized part (BRRD art. 44/2/b)",IF('Intragroup liabilities'!F669="C_31","r0511 - o/w capital instruments/share capital",IF('Intragroup liabilities'!F669="C_32","r0511 - o/w capital instruments/share capital",IF('Intragroup liabilities'!F669="C_33","r0512 - o/w instruments ranking pari passu with ordinary shares",IF(OR(ISNUMBER(SEARCH("ATLANTES",I675)),ISNUMBER(SEARCH("AZOR",I675)),ISNUMBER(SEARCH("HIPOTOTTA",I675)))=TRUE,"r0120 - Secured liabilities - collateralized part (BRRD art. 44/2/b)",IF(OR('Intragroup liabilities'!F669="P_27.1",'Intragroup liabilities'!F669="P_27.2",'Intragroup liabilities'!F669="P_24"),"r0390 - Non-financial liabilities",IF('Intragroup liabilities'!F669="P_30.1","r0170 - Employee liabilities (BRRD art. 44/2/g/i)",IF('Intragroup liabilities'!F669="P_30.3","r0390 - Non-financial liabilities",IF('Intragroup liabilities'!F669="C_36","r0511 - o/w capital instruments/share capital",IF(AND('Intragroup liabilities'!F669="P_20",IFERROR(VLOOKUP('Intragroup liabilities'!I669,'Auxiliar 210'!$B$18:$B$20,1,FALSE),0)&lt;&gt;0),"r0210 - Liabilities towards other entities of the resolution group (BRRD art. 44/2/h)",IF(AND('Intragroup liabilities'!F669="P_21",IFERROR(VLOOKUP('Intragroup liabilities'!I669,'Auxiliar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5" s="10" t="s">
        <v>483</v>
      </c>
      <c r="G675" s="10" t="str">
        <f t="shared" si="72"/>
        <v>Rank 9 - Ranking in insolvency (master scale)</v>
      </c>
      <c r="H675" s="10" t="s">
        <v>1202</v>
      </c>
      <c r="I675" s="10" t="s">
        <v>81</v>
      </c>
      <c r="J675" s="10" t="s">
        <v>696</v>
      </c>
      <c r="K675" s="10" t="s">
        <v>155</v>
      </c>
      <c r="L675" s="10" t="str">
        <f t="shared" si="73"/>
        <v>Parent</v>
      </c>
      <c r="M675" s="10" t="str">
        <f>IF(OR('Intragroup liabilities'!W669="x",'Intragroup liabilities'!W669="E"),"true","false")</f>
        <v>false</v>
      </c>
      <c r="N675" s="10" t="s">
        <v>470</v>
      </c>
      <c r="O675" s="10" t="s">
        <v>471</v>
      </c>
      <c r="P675" s="11">
        <v>0.09</v>
      </c>
      <c r="Q675" s="11">
        <f>IF('Intragroup liabilities'!E669="",0,'Intragroup liabilities'!E669)</f>
        <v>0</v>
      </c>
      <c r="R675" s="10" t="str">
        <f>+IF('Intragroup liabilities'!C669="EURO","Euro",IF('Intragroup liabilities'!C669="LIBRA INGLESA"," US Dollar",""))</f>
        <v>Euro</v>
      </c>
      <c r="S675" s="10" t="str">
        <f>IF(OR('Intragroup liabilities'!F669="P_20",'Intragroup liabilities'!F669="P_21"),'Intragroup liabilities'!M669,CONCATENATE(RIGHT('Intragroup liabilities'!T669,4),"-",LEFT(RIGHT('Intragroup liabilities'!T669,7),2),"-",LEFT('Intragroup liabilities'!T669,2)))</f>
        <v>--</v>
      </c>
      <c r="T675" s="20" t="str">
        <f t="shared" si="74"/>
        <v>--</v>
      </c>
      <c r="U675" s="20" t="str">
        <f>IF(OR('Intragroup liabilities'!F669="P_20",'Intragroup liabilities'!F669="P_21"),'T 03.01'!T675,CONCATENATE(RIGHT('Intragroup liabilities'!U669,4),"-",LEFT(RIGHT('Intragroup liabilities'!U669,7),2),"-",LEFT('Intragroup liabilities'!U669,2)))</f>
        <v>--</v>
      </c>
      <c r="V675" s="10" t="str">
        <f t="shared" si="75"/>
        <v>Unsecured</v>
      </c>
      <c r="W675" s="10">
        <v>0</v>
      </c>
      <c r="X675" s="10" t="s">
        <v>83</v>
      </c>
      <c r="Y675" s="10" t="str">
        <f t="shared" si="76"/>
        <v>Structured</v>
      </c>
      <c r="Z675" s="10"/>
      <c r="AA675" s="10" t="str">
        <f>IF('Intragroup liabilities'!Q669="GF2","Grandfathered T2",IF('Intragroup liabilities'!Q669="CET1","CET1","No"))</f>
        <v>No</v>
      </c>
      <c r="AB675" s="10">
        <f>IF('Intragroup liabilities'!R669="",0,'Intragroup liabilities'!R669)</f>
        <v>0</v>
      </c>
      <c r="AC675"/>
    </row>
    <row r="676" spans="3:29" ht="23.65" thickBot="1" x14ac:dyDescent="0.5">
      <c r="C676" s="17">
        <f t="shared" si="71"/>
        <v>999</v>
      </c>
      <c r="D676" s="18">
        <f t="shared" si="77"/>
        <v>669</v>
      </c>
      <c r="E676" s="10" t="str">
        <f>IF(AND(I676="SANTANDER TOTTA, SGPS, SA",'Intragroup liabilities'!F670="P_22"),"r0531 - o/w (part of) subordinated liabilities recognised as own funds",IF(AND(I676="Totta Seguros - Comp. Seg. Vida, SA.",'Intragroup liabilities'!F670="P_22"),"r0350 - Structured notes",IF(AND(AA676&lt;&gt;"No",'Intragroup liabilities'!F670="P_23"),"r0531 - o/w (part of) subordinated liabilities recognised as own funds",IF(AND(AA676="No",'Intragroup liabilities'!F670="P_23"),"r0120 - Secured liabilities - collateralized part (BRRD art. 44/2/b)",IF('Intragroup liabilities'!F670="C_31","r0511 - o/w capital instruments/share capital",IF('Intragroup liabilities'!F670="C_32","r0511 - o/w capital instruments/share capital",IF('Intragroup liabilities'!F670="C_33","r0512 - o/w instruments ranking pari passu with ordinary shares",IF(OR(ISNUMBER(SEARCH("ATLANTES",I676)),ISNUMBER(SEARCH("AZOR",I676)),ISNUMBER(SEARCH("HIPOTOTTA",I676)))=TRUE,"r0120 - Secured liabilities - collateralized part (BRRD art. 44/2/b)",IF(OR('Intragroup liabilities'!F670="P_27.1",'Intragroup liabilities'!F670="P_27.2",'Intragroup liabilities'!F670="P_24"),"r0390 - Non-financial liabilities",IF('Intragroup liabilities'!F670="P_30.1","r0170 - Employee liabilities (BRRD art. 44/2/g/i)",IF('Intragroup liabilities'!F670="P_30.3","r0390 - Non-financial liabilities",IF('Intragroup liabilities'!F670="C_36","r0511 - o/w capital instruments/share capital",IF(AND('Intragroup liabilities'!F670="P_20",IFERROR(VLOOKUP('Intragroup liabilities'!I670,'Auxiliar 210'!$B$18:$B$20,1,FALSE),0)&lt;&gt;0),"r0210 - Liabilities towards other entities of the resolution group (BRRD art. 44/2/h)",IF(AND('Intragroup liabilities'!F670="P_21",IFERROR(VLOOKUP('Intragroup liabilities'!I670,'Auxiliar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6" s="10" t="s">
        <v>483</v>
      </c>
      <c r="G676" s="10" t="str">
        <f t="shared" si="72"/>
        <v>Rank 9 - Ranking in insolvency (master scale)</v>
      </c>
      <c r="H676" s="10" t="s">
        <v>868</v>
      </c>
      <c r="I676" s="10" t="s">
        <v>707</v>
      </c>
      <c r="J676" s="10" t="s">
        <v>706</v>
      </c>
      <c r="K676" s="10" t="s">
        <v>155</v>
      </c>
      <c r="L676" s="10" t="str">
        <f t="shared" si="73"/>
        <v>Sister</v>
      </c>
      <c r="M676" s="10" t="str">
        <f>IF(OR('Intragroup liabilities'!W670="x",'Intragroup liabilities'!W670="E"),"true","false")</f>
        <v>false</v>
      </c>
      <c r="N676" s="10" t="s">
        <v>470</v>
      </c>
      <c r="O676" s="10" t="s">
        <v>471</v>
      </c>
      <c r="P676" s="11">
        <v>0.16</v>
      </c>
      <c r="Q676" s="11">
        <f>IF('Intragroup liabilities'!E670="",0,'Intragroup liabilities'!E670)</f>
        <v>0</v>
      </c>
      <c r="R676" s="10" t="str">
        <f>+IF('Intragroup liabilities'!C670="EURO","Euro",IF('Intragroup liabilities'!C670="LIBRA INGLESA"," US Dollar",""))</f>
        <v>Euro</v>
      </c>
      <c r="S676" s="10" t="str">
        <f>IF(OR('Intragroup liabilities'!F670="P_20",'Intragroup liabilities'!F670="P_21"),'Intragroup liabilities'!M670,CONCATENATE(RIGHT('Intragroup liabilities'!T670,4),"-",LEFT(RIGHT('Intragroup liabilities'!T670,7),2),"-",LEFT('Intragroup liabilities'!T670,2)))</f>
        <v>--</v>
      </c>
      <c r="T676" s="20" t="str">
        <f t="shared" si="74"/>
        <v>--</v>
      </c>
      <c r="U676" s="20" t="str">
        <f>IF(OR('Intragroup liabilities'!F670="P_20",'Intragroup liabilities'!F670="P_21"),'T 03.01'!T676,CONCATENATE(RIGHT('Intragroup liabilities'!U670,4),"-",LEFT(RIGHT('Intragroup liabilities'!U670,7),2),"-",LEFT('Intragroup liabilities'!U670,2)))</f>
        <v>--</v>
      </c>
      <c r="V676" s="10" t="str">
        <f t="shared" si="75"/>
        <v>Unsecured</v>
      </c>
      <c r="W676" s="10">
        <v>0</v>
      </c>
      <c r="X676" s="10" t="s">
        <v>83</v>
      </c>
      <c r="Y676" s="10" t="str">
        <f t="shared" si="76"/>
        <v>Structured</v>
      </c>
      <c r="Z676" s="10"/>
      <c r="AA676" s="10" t="str">
        <f>IF('Intragroup liabilities'!Q670="GF2","Grandfathered T2",IF('Intragroup liabilities'!Q670="CET1","CET1","No"))</f>
        <v>No</v>
      </c>
      <c r="AB676" s="10">
        <f>IF('Intragroup liabilities'!R670="",0,'Intragroup liabilities'!R670)</f>
        <v>0</v>
      </c>
      <c r="AC676"/>
    </row>
    <row r="677" spans="3:29" ht="23.65" thickBot="1" x14ac:dyDescent="0.5">
      <c r="C677" s="17">
        <f t="shared" si="71"/>
        <v>999</v>
      </c>
      <c r="D677" s="18">
        <f t="shared" si="77"/>
        <v>670</v>
      </c>
      <c r="E677" s="10" t="str">
        <f>IF(AND(I677="SANTANDER TOTTA, SGPS, SA",'Intragroup liabilities'!F671="P_22"),"r0531 - o/w (part of) subordinated liabilities recognised as own funds",IF(AND(I677="Totta Seguros - Comp. Seg. Vida, SA.",'Intragroup liabilities'!F671="P_22"),"r0350 - Structured notes",IF(AND(AA677&lt;&gt;"No",'Intragroup liabilities'!F671="P_23"),"r0531 - o/w (part of) subordinated liabilities recognised as own funds",IF(AND(AA677="No",'Intragroup liabilities'!F671="P_23"),"r0120 - Secured liabilities - collateralized part (BRRD art. 44/2/b)",IF('Intragroup liabilities'!F671="C_31","r0511 - o/w capital instruments/share capital",IF('Intragroup liabilities'!F671="C_32","r0511 - o/w capital instruments/share capital",IF('Intragroup liabilities'!F671="C_33","r0512 - o/w instruments ranking pari passu with ordinary shares",IF(OR(ISNUMBER(SEARCH("ATLANTES",I677)),ISNUMBER(SEARCH("AZOR",I677)),ISNUMBER(SEARCH("HIPOTOTTA",I677)))=TRUE,"r0120 - Secured liabilities - collateralized part (BRRD art. 44/2/b)",IF(OR('Intragroup liabilities'!F671="P_27.1",'Intragroup liabilities'!F671="P_27.2",'Intragroup liabilities'!F671="P_24"),"r0390 - Non-financial liabilities",IF('Intragroup liabilities'!F671="P_30.1","r0170 - Employee liabilities (BRRD art. 44/2/g/i)",IF('Intragroup liabilities'!F671="P_30.3","r0390 - Non-financial liabilities",IF('Intragroup liabilities'!F671="C_36","r0511 - o/w capital instruments/share capital",IF(AND('Intragroup liabilities'!F671="P_20",IFERROR(VLOOKUP('Intragroup liabilities'!I671,'Auxiliar 210'!$B$18:$B$20,1,FALSE),0)&lt;&gt;0),"r0210 - Liabilities towards other entities of the resolution group (BRRD art. 44/2/h)",IF(AND('Intragroup liabilities'!F671="P_21",IFERROR(VLOOKUP('Intragroup liabilities'!I671,'Auxiliar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7" s="10" t="s">
        <v>483</v>
      </c>
      <c r="G677" s="10" t="str">
        <f t="shared" si="72"/>
        <v>Rank 9 - Ranking in insolvency (master scale)</v>
      </c>
      <c r="H677" s="10" t="s">
        <v>1089</v>
      </c>
      <c r="I677" s="10" t="s">
        <v>700</v>
      </c>
      <c r="J677" s="10" t="s">
        <v>699</v>
      </c>
      <c r="K677" s="10" t="s">
        <v>155</v>
      </c>
      <c r="L677" s="10" t="str">
        <f t="shared" si="73"/>
        <v>Sister</v>
      </c>
      <c r="M677" s="10" t="str">
        <f>IF(OR('Intragroup liabilities'!W671="x",'Intragroup liabilities'!W671="E"),"true","false")</f>
        <v>false</v>
      </c>
      <c r="N677" s="10" t="s">
        <v>470</v>
      </c>
      <c r="O677" s="10" t="s">
        <v>471</v>
      </c>
      <c r="P677" s="11">
        <v>0.08</v>
      </c>
      <c r="Q677" s="11">
        <f>IF('Intragroup liabilities'!E671="",0,'Intragroup liabilities'!E671)</f>
        <v>0</v>
      </c>
      <c r="R677" s="10" t="str">
        <f>+IF('Intragroup liabilities'!C671="EURO","Euro",IF('Intragroup liabilities'!C671="LIBRA INGLESA"," US Dollar",""))</f>
        <v>Euro</v>
      </c>
      <c r="S677" s="10" t="str">
        <f>IF(OR('Intragroup liabilities'!F671="P_20",'Intragroup liabilities'!F671="P_21"),'Intragroup liabilities'!M671,CONCATENATE(RIGHT('Intragroup liabilities'!T671,4),"-",LEFT(RIGHT('Intragroup liabilities'!T671,7),2),"-",LEFT('Intragroup liabilities'!T671,2)))</f>
        <v>--</v>
      </c>
      <c r="T677" s="20" t="str">
        <f t="shared" si="74"/>
        <v>--</v>
      </c>
      <c r="U677" s="20" t="str">
        <f>IF(OR('Intragroup liabilities'!F671="P_20",'Intragroup liabilities'!F671="P_21"),'T 03.01'!T677,CONCATENATE(RIGHT('Intragroup liabilities'!U671,4),"-",LEFT(RIGHT('Intragroup liabilities'!U671,7),2),"-",LEFT('Intragroup liabilities'!U671,2)))</f>
        <v>--</v>
      </c>
      <c r="V677" s="10" t="str">
        <f t="shared" si="75"/>
        <v>Unsecured</v>
      </c>
      <c r="W677" s="10">
        <v>0</v>
      </c>
      <c r="X677" s="10" t="s">
        <v>83</v>
      </c>
      <c r="Y677" s="10" t="str">
        <f t="shared" si="76"/>
        <v>Structured</v>
      </c>
      <c r="Z677" s="10"/>
      <c r="AA677" s="10" t="str">
        <f>IF('Intragroup liabilities'!Q671="GF2","Grandfathered T2",IF('Intragroup liabilities'!Q671="CET1","CET1","No"))</f>
        <v>No</v>
      </c>
      <c r="AB677" s="10">
        <f>IF('Intragroup liabilities'!R671="",0,'Intragroup liabilities'!R671)</f>
        <v>0</v>
      </c>
      <c r="AC677"/>
    </row>
    <row r="678" spans="3:29" ht="23.65" thickBot="1" x14ac:dyDescent="0.5">
      <c r="C678" s="17">
        <f t="shared" si="71"/>
        <v>999</v>
      </c>
      <c r="D678" s="18">
        <f t="shared" si="77"/>
        <v>671</v>
      </c>
      <c r="E678" s="10" t="str">
        <f>IF(AND(I678="SANTANDER TOTTA, SGPS, SA",'Intragroup liabilities'!F672="P_22"),"r0531 - o/w (part of) subordinated liabilities recognised as own funds",IF(AND(I678="Totta Seguros - Comp. Seg. Vida, SA.",'Intragroup liabilities'!F672="P_22"),"r0350 - Structured notes",IF(AND(AA678&lt;&gt;"No",'Intragroup liabilities'!F672="P_23"),"r0531 - o/w (part of) subordinated liabilities recognised as own funds",IF(AND(AA678="No",'Intragroup liabilities'!F672="P_23"),"r0120 - Secured liabilities - collateralized part (BRRD art. 44/2/b)",IF('Intragroup liabilities'!F672="C_31","r0511 - o/w capital instruments/share capital",IF('Intragroup liabilities'!F672="C_32","r0511 - o/w capital instruments/share capital",IF('Intragroup liabilities'!F672="C_33","r0512 - o/w instruments ranking pari passu with ordinary shares",IF(OR(ISNUMBER(SEARCH("ATLANTES",I678)),ISNUMBER(SEARCH("AZOR",I678)),ISNUMBER(SEARCH("HIPOTOTTA",I678)))=TRUE,"r0120 - Secured liabilities - collateralized part (BRRD art. 44/2/b)",IF(OR('Intragroup liabilities'!F672="P_27.1",'Intragroup liabilities'!F672="P_27.2",'Intragroup liabilities'!F672="P_24"),"r0390 - Non-financial liabilities",IF('Intragroup liabilities'!F672="P_30.1","r0170 - Employee liabilities (BRRD art. 44/2/g/i)",IF('Intragroup liabilities'!F672="P_30.3","r0390 - Non-financial liabilities",IF('Intragroup liabilities'!F672="C_36","r0511 - o/w capital instruments/share capital",IF(AND('Intragroup liabilities'!F672="P_20",IFERROR(VLOOKUP('Intragroup liabilities'!I672,'Auxiliar 210'!$B$18:$B$20,1,FALSE),0)&lt;&gt;0),"r0210 - Liabilities towards other entities of the resolution group (BRRD art. 44/2/h)",IF(AND('Intragroup liabilities'!F672="P_21",IFERROR(VLOOKUP('Intragroup liabilities'!I672,'Auxiliar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8" s="10" t="s">
        <v>483</v>
      </c>
      <c r="G678" s="10" t="str">
        <f t="shared" si="72"/>
        <v>Rank 9 - Ranking in insolvency (master scale)</v>
      </c>
      <c r="H678" s="10" t="s">
        <v>1355</v>
      </c>
      <c r="I678" s="10" t="s">
        <v>700</v>
      </c>
      <c r="J678" s="10" t="s">
        <v>699</v>
      </c>
      <c r="K678" s="10" t="s">
        <v>155</v>
      </c>
      <c r="L678" s="10" t="str">
        <f t="shared" si="73"/>
        <v>Sister</v>
      </c>
      <c r="M678" s="10" t="str">
        <f>IF(OR('Intragroup liabilities'!W672="x",'Intragroup liabilities'!W672="E"),"true","false")</f>
        <v>false</v>
      </c>
      <c r="N678" s="10" t="s">
        <v>470</v>
      </c>
      <c r="O678" s="10" t="s">
        <v>471</v>
      </c>
      <c r="P678" s="11">
        <v>0.01</v>
      </c>
      <c r="Q678" s="11">
        <f>IF('Intragroup liabilities'!E672="",0,'Intragroup liabilities'!E672)</f>
        <v>0</v>
      </c>
      <c r="R678" s="10" t="str">
        <f>+IF('Intragroup liabilities'!C672="EURO","Euro",IF('Intragroup liabilities'!C672="LIBRA INGLESA"," US Dollar",""))</f>
        <v>Euro</v>
      </c>
      <c r="S678" s="10" t="str">
        <f>IF(OR('Intragroup liabilities'!F672="P_20",'Intragroup liabilities'!F672="P_21"),'Intragroup liabilities'!M672,CONCATENATE(RIGHT('Intragroup liabilities'!T672,4),"-",LEFT(RIGHT('Intragroup liabilities'!T672,7),2),"-",LEFT('Intragroup liabilities'!T672,2)))</f>
        <v>--</v>
      </c>
      <c r="T678" s="20" t="str">
        <f t="shared" si="74"/>
        <v>--</v>
      </c>
      <c r="U678" s="20" t="str">
        <f>IF(OR('Intragroup liabilities'!F672="P_20",'Intragroup liabilities'!F672="P_21"),'T 03.01'!T678,CONCATENATE(RIGHT('Intragroup liabilities'!U672,4),"-",LEFT(RIGHT('Intragroup liabilities'!U672,7),2),"-",LEFT('Intragroup liabilities'!U672,2)))</f>
        <v>--</v>
      </c>
      <c r="V678" s="10" t="str">
        <f t="shared" si="75"/>
        <v>Unsecured</v>
      </c>
      <c r="W678" s="10">
        <v>0</v>
      </c>
      <c r="X678" s="10" t="s">
        <v>83</v>
      </c>
      <c r="Y678" s="10" t="str">
        <f t="shared" si="76"/>
        <v>Structured</v>
      </c>
      <c r="Z678" s="10"/>
      <c r="AA678" s="10" t="str">
        <f>IF('Intragroup liabilities'!Q672="GF2","Grandfathered T2",IF('Intragroup liabilities'!Q672="CET1","CET1","No"))</f>
        <v>No</v>
      </c>
      <c r="AB678" s="10">
        <f>IF('Intragroup liabilities'!R672="",0,'Intragroup liabilities'!R672)</f>
        <v>0</v>
      </c>
      <c r="AC678"/>
    </row>
    <row r="679" spans="3:29" ht="23.65" thickBot="1" x14ac:dyDescent="0.5">
      <c r="C679" s="17">
        <f t="shared" si="71"/>
        <v>999</v>
      </c>
      <c r="D679" s="18">
        <f t="shared" si="77"/>
        <v>672</v>
      </c>
      <c r="E679" s="10" t="str">
        <f>IF(AND(I679="SANTANDER TOTTA, SGPS, SA",'Intragroup liabilities'!F673="P_22"),"r0531 - o/w (part of) subordinated liabilities recognised as own funds",IF(AND(I679="Totta Seguros - Comp. Seg. Vida, SA.",'Intragroup liabilities'!F673="P_22"),"r0350 - Structured notes",IF(AND(AA679&lt;&gt;"No",'Intragroup liabilities'!F673="P_23"),"r0531 - o/w (part of) subordinated liabilities recognised as own funds",IF(AND(AA679="No",'Intragroup liabilities'!F673="P_23"),"r0120 - Secured liabilities - collateralized part (BRRD art. 44/2/b)",IF('Intragroup liabilities'!F673="C_31","r0511 - o/w capital instruments/share capital",IF('Intragroup liabilities'!F673="C_32","r0511 - o/w capital instruments/share capital",IF('Intragroup liabilities'!F673="C_33","r0512 - o/w instruments ranking pari passu with ordinary shares",IF(OR(ISNUMBER(SEARCH("ATLANTES",I679)),ISNUMBER(SEARCH("AZOR",I679)),ISNUMBER(SEARCH("HIPOTOTTA",I679)))=TRUE,"r0120 - Secured liabilities - collateralized part (BRRD art. 44/2/b)",IF(OR('Intragroup liabilities'!F673="P_27.1",'Intragroup liabilities'!F673="P_27.2",'Intragroup liabilities'!F673="P_24"),"r0390 - Non-financial liabilities",IF('Intragroup liabilities'!F673="P_30.1","r0170 - Employee liabilities (BRRD art. 44/2/g/i)",IF('Intragroup liabilities'!F673="P_30.3","r0390 - Non-financial liabilities",IF('Intragroup liabilities'!F673="C_36","r0511 - o/w capital instruments/share capital",IF(AND('Intragroup liabilities'!F673="P_20",IFERROR(VLOOKUP('Intragroup liabilities'!I673,'Auxiliar 210'!$B$18:$B$20,1,FALSE),0)&lt;&gt;0),"r0210 - Liabilities towards other entities of the resolution group (BRRD art. 44/2/h)",IF(AND('Intragroup liabilities'!F673="P_21",IFERROR(VLOOKUP('Intragroup liabilities'!I673,'Auxiliar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79" s="10" t="s">
        <v>161</v>
      </c>
      <c r="G679" s="10" t="str">
        <f t="shared" si="72"/>
        <v>Rank 9 - Ranking in insolvency (master scale)</v>
      </c>
      <c r="H679" s="10" t="s">
        <v>502</v>
      </c>
      <c r="I679" s="10" t="s">
        <v>45</v>
      </c>
      <c r="J679" s="10" t="s">
        <v>447</v>
      </c>
      <c r="K679" s="10" t="s">
        <v>155</v>
      </c>
      <c r="L679" s="10" t="str">
        <f t="shared" si="73"/>
        <v>Sister</v>
      </c>
      <c r="M679" s="10" t="str">
        <f>IF(OR('Intragroup liabilities'!W673="x",'Intragroup liabilities'!W673="E"),"true","false")</f>
        <v>true</v>
      </c>
      <c r="N679" s="10" t="s">
        <v>470</v>
      </c>
      <c r="O679" s="10" t="s">
        <v>471</v>
      </c>
      <c r="P679" s="11">
        <v>5.67</v>
      </c>
      <c r="Q679" s="11">
        <f>IF('Intragroup liabilities'!E673="",0,'Intragroup liabilities'!E673)</f>
        <v>0</v>
      </c>
      <c r="R679" s="10" t="str">
        <f>+IF('Intragroup liabilities'!C673="EURO","Euro",IF('Intragroup liabilities'!C673="LIBRA INGLESA"," US Dollar",""))</f>
        <v>Euro</v>
      </c>
      <c r="S679" s="10" t="str">
        <f>IF(OR('Intragroup liabilities'!F673="P_20",'Intragroup liabilities'!F673="P_21"),'Intragroup liabilities'!M673,CONCATENATE(RIGHT('Intragroup liabilities'!T673,4),"-",LEFT(RIGHT('Intragroup liabilities'!T673,7),2),"-",LEFT('Intragroup liabilities'!T673,2)))</f>
        <v>--</v>
      </c>
      <c r="T679" s="20" t="str">
        <f t="shared" si="74"/>
        <v>--</v>
      </c>
      <c r="U679" s="20" t="str">
        <f>IF(OR('Intragroup liabilities'!F673="P_20",'Intragroup liabilities'!F673="P_21"),'T 03.01'!T679,CONCATENATE(RIGHT('Intragroup liabilities'!U673,4),"-",LEFT(RIGHT('Intragroup liabilities'!U673,7),2),"-",LEFT('Intragroup liabilities'!U673,2)))</f>
        <v>--</v>
      </c>
      <c r="V679" s="10" t="str">
        <f t="shared" si="75"/>
        <v>Unsecured</v>
      </c>
      <c r="W679" s="10">
        <v>0</v>
      </c>
      <c r="X679" s="10" t="s">
        <v>83</v>
      </c>
      <c r="Y679" s="10" t="str">
        <f t="shared" si="76"/>
        <v>Structured</v>
      </c>
      <c r="Z679" s="10"/>
      <c r="AA679" s="10" t="str">
        <f>IF('Intragroup liabilities'!Q673="GF2","Grandfathered T2",IF('Intragroup liabilities'!Q673="CET1","CET1","No"))</f>
        <v>No</v>
      </c>
      <c r="AB679" s="10">
        <f>IF('Intragroup liabilities'!R673="",0,'Intragroup liabilities'!R673)</f>
        <v>0</v>
      </c>
      <c r="AC679"/>
    </row>
    <row r="680" spans="3:29" ht="23.65" thickBot="1" x14ac:dyDescent="0.5">
      <c r="C680" s="17">
        <f t="shared" si="71"/>
        <v>999</v>
      </c>
      <c r="D680" s="18">
        <f t="shared" si="77"/>
        <v>673</v>
      </c>
      <c r="E680" s="10" t="str">
        <f>IF(AND(I680="SANTANDER TOTTA, SGPS, SA",'Intragroup liabilities'!F674="P_22"),"r0531 - o/w (part of) subordinated liabilities recognised as own funds",IF(AND(I680="Totta Seguros - Comp. Seg. Vida, SA.",'Intragroup liabilities'!F674="P_22"),"r0350 - Structured notes",IF(AND(AA680&lt;&gt;"No",'Intragroup liabilities'!F674="P_23"),"r0531 - o/w (part of) subordinated liabilities recognised as own funds",IF(AND(AA680="No",'Intragroup liabilities'!F674="P_23"),"r0120 - Secured liabilities - collateralized part (BRRD art. 44/2/b)",IF('Intragroup liabilities'!F674="C_31","r0511 - o/w capital instruments/share capital",IF('Intragroup liabilities'!F674="C_32","r0511 - o/w capital instruments/share capital",IF('Intragroup liabilities'!F674="C_33","r0512 - o/w instruments ranking pari passu with ordinary shares",IF(OR(ISNUMBER(SEARCH("ATLANTES",I680)),ISNUMBER(SEARCH("AZOR",I680)),ISNUMBER(SEARCH("HIPOTOTTA",I680)))=TRUE,"r0120 - Secured liabilities - collateralized part (BRRD art. 44/2/b)",IF(OR('Intragroup liabilities'!F674="P_27.1",'Intragroup liabilities'!F674="P_27.2",'Intragroup liabilities'!F674="P_24"),"r0390 - Non-financial liabilities",IF('Intragroup liabilities'!F674="P_30.1","r0170 - Employee liabilities (BRRD art. 44/2/g/i)",IF('Intragroup liabilities'!F674="P_30.3","r0390 - Non-financial liabilities",IF('Intragroup liabilities'!F674="C_36","r0511 - o/w capital instruments/share capital",IF(AND('Intragroup liabilities'!F674="P_20",IFERROR(VLOOKUP('Intragroup liabilities'!I674,'Auxiliar 210'!$B$18:$B$20,1,FALSE),0)&lt;&gt;0),"r0210 - Liabilities towards other entities of the resolution group (BRRD art. 44/2/h)",IF(AND('Intragroup liabilities'!F674="P_21",IFERROR(VLOOKUP('Intragroup liabilities'!I674,'Auxiliar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0" s="10" t="s">
        <v>161</v>
      </c>
      <c r="G680" s="10" t="str">
        <f t="shared" si="72"/>
        <v>Rank 9 - Ranking in insolvency (master scale)</v>
      </c>
      <c r="H680" s="10" t="s">
        <v>1403</v>
      </c>
      <c r="I680" s="10" t="s">
        <v>45</v>
      </c>
      <c r="J680" s="10" t="s">
        <v>447</v>
      </c>
      <c r="K680" s="10" t="s">
        <v>155</v>
      </c>
      <c r="L680" s="10" t="str">
        <f t="shared" si="73"/>
        <v>Sister</v>
      </c>
      <c r="M680" s="10" t="str">
        <f>IF(OR('Intragroup liabilities'!W674="x",'Intragroup liabilities'!W674="E"),"true","false")</f>
        <v>true</v>
      </c>
      <c r="N680" s="10" t="s">
        <v>470</v>
      </c>
      <c r="O680" s="10" t="s">
        <v>471</v>
      </c>
      <c r="P680" s="11">
        <v>0.01</v>
      </c>
      <c r="Q680" s="11">
        <f>IF('Intragroup liabilities'!E674="",0,'Intragroup liabilities'!E674)</f>
        <v>0</v>
      </c>
      <c r="R680" s="10" t="str">
        <f>+IF('Intragroup liabilities'!C674="EURO","Euro",IF('Intragroup liabilities'!C674="LIBRA INGLESA"," US Dollar",""))</f>
        <v>Euro</v>
      </c>
      <c r="S680" s="10" t="str">
        <f>IF(OR('Intragroup liabilities'!F674="P_20",'Intragroup liabilities'!F674="P_21"),'Intragroup liabilities'!M674,CONCATENATE(RIGHT('Intragroup liabilities'!T674,4),"-",LEFT(RIGHT('Intragroup liabilities'!T674,7),2),"-",LEFT('Intragroup liabilities'!T674,2)))</f>
        <v>--</v>
      </c>
      <c r="T680" s="20" t="str">
        <f t="shared" si="74"/>
        <v>--</v>
      </c>
      <c r="U680" s="20" t="str">
        <f>IF(OR('Intragroup liabilities'!F674="P_20",'Intragroup liabilities'!F674="P_21"),'T 03.01'!T680,CONCATENATE(RIGHT('Intragroup liabilities'!U674,4),"-",LEFT(RIGHT('Intragroup liabilities'!U674,7),2),"-",LEFT('Intragroup liabilities'!U674,2)))</f>
        <v>--</v>
      </c>
      <c r="V680" s="10" t="str">
        <f t="shared" si="75"/>
        <v>Unsecured</v>
      </c>
      <c r="W680" s="10">
        <v>0</v>
      </c>
      <c r="X680" s="10" t="s">
        <v>83</v>
      </c>
      <c r="Y680" s="10" t="str">
        <f t="shared" si="76"/>
        <v>Structured</v>
      </c>
      <c r="Z680" s="10"/>
      <c r="AA680" s="10" t="str">
        <f>IF('Intragroup liabilities'!Q674="GF2","Grandfathered T2",IF('Intragroup liabilities'!Q674="CET1","CET1","No"))</f>
        <v>No</v>
      </c>
      <c r="AB680" s="10">
        <f>IF('Intragroup liabilities'!R674="",0,'Intragroup liabilities'!R674)</f>
        <v>0</v>
      </c>
      <c r="AC680"/>
    </row>
    <row r="681" spans="3:29" ht="23.65" thickBot="1" x14ac:dyDescent="0.5">
      <c r="C681" s="17">
        <f t="shared" si="71"/>
        <v>999</v>
      </c>
      <c r="D681" s="18">
        <f t="shared" si="77"/>
        <v>674</v>
      </c>
      <c r="E681" s="10" t="str">
        <f>IF(AND(I681="SANTANDER TOTTA, SGPS, SA",'Intragroup liabilities'!F675="P_22"),"r0531 - o/w (part of) subordinated liabilities recognised as own funds",IF(AND(I681="Totta Seguros - Comp. Seg. Vida, SA.",'Intragroup liabilities'!F675="P_22"),"r0350 - Structured notes",IF(AND(AA681&lt;&gt;"No",'Intragroup liabilities'!F675="P_23"),"r0531 - o/w (part of) subordinated liabilities recognised as own funds",IF(AND(AA681="No",'Intragroup liabilities'!F675="P_23"),"r0120 - Secured liabilities - collateralized part (BRRD art. 44/2/b)",IF('Intragroup liabilities'!F675="C_31","r0511 - o/w capital instruments/share capital",IF('Intragroup liabilities'!F675="C_32","r0511 - o/w capital instruments/share capital",IF('Intragroup liabilities'!F675="C_33","r0512 - o/w instruments ranking pari passu with ordinary shares",IF(OR(ISNUMBER(SEARCH("ATLANTES",I681)),ISNUMBER(SEARCH("AZOR",I681)),ISNUMBER(SEARCH("HIPOTOTTA",I681)))=TRUE,"r0120 - Secured liabilities - collateralized part (BRRD art. 44/2/b)",IF(OR('Intragroup liabilities'!F675="P_27.1",'Intragroup liabilities'!F675="P_27.2",'Intragroup liabilities'!F675="P_24"),"r0390 - Non-financial liabilities",IF('Intragroup liabilities'!F675="P_30.1","r0170 - Employee liabilities (BRRD art. 44/2/g/i)",IF('Intragroup liabilities'!F675="P_30.3","r0390 - Non-financial liabilities",IF('Intragroup liabilities'!F675="C_36","r0511 - o/w capital instruments/share capital",IF(AND('Intragroup liabilities'!F675="P_20",IFERROR(VLOOKUP('Intragroup liabilities'!I675,'Auxiliar 210'!$B$18:$B$20,1,FALSE),0)&lt;&gt;0),"r0210 - Liabilities towards other entities of the resolution group (BRRD art. 44/2/h)",IF(AND('Intragroup liabilities'!F675="P_21",IFERROR(VLOOKUP('Intragroup liabilities'!I675,'Auxiliar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1" s="10" t="s">
        <v>483</v>
      </c>
      <c r="G681" s="10" t="str">
        <f t="shared" si="72"/>
        <v>Rank 9 - Ranking in insolvency (master scale)</v>
      </c>
      <c r="H681" s="10" t="s">
        <v>1204</v>
      </c>
      <c r="I681" s="10" t="s">
        <v>81</v>
      </c>
      <c r="J681" s="10" t="s">
        <v>696</v>
      </c>
      <c r="K681" s="10" t="s">
        <v>155</v>
      </c>
      <c r="L681" s="10" t="str">
        <f t="shared" si="73"/>
        <v>Parent</v>
      </c>
      <c r="M681" s="10" t="str">
        <f>IF(OR('Intragroup liabilities'!W675="x",'Intragroup liabilities'!W675="E"),"true","false")</f>
        <v>false</v>
      </c>
      <c r="N681" s="10" t="s">
        <v>470</v>
      </c>
      <c r="O681" s="10" t="s">
        <v>471</v>
      </c>
      <c r="P681" s="11">
        <v>0.11</v>
      </c>
      <c r="Q681" s="11">
        <f>IF('Intragroup liabilities'!E675="",0,'Intragroup liabilities'!E675)</f>
        <v>0</v>
      </c>
      <c r="R681" s="10" t="str">
        <f>+IF('Intragroup liabilities'!C675="EURO","Euro",IF('Intragroup liabilities'!C675="LIBRA INGLESA"," US Dollar",""))</f>
        <v>Euro</v>
      </c>
      <c r="S681" s="10" t="str">
        <f>IF(OR('Intragroup liabilities'!F675="P_20",'Intragroup liabilities'!F675="P_21"),'Intragroup liabilities'!M675,CONCATENATE(RIGHT('Intragroup liabilities'!T675,4),"-",LEFT(RIGHT('Intragroup liabilities'!T675,7),2),"-",LEFT('Intragroup liabilities'!T675,2)))</f>
        <v>--</v>
      </c>
      <c r="T681" s="20" t="str">
        <f t="shared" si="74"/>
        <v>--</v>
      </c>
      <c r="U681" s="20" t="str">
        <f>IF(OR('Intragroup liabilities'!F675="P_20",'Intragroup liabilities'!F675="P_21"),'T 03.01'!T681,CONCATENATE(RIGHT('Intragroup liabilities'!U675,4),"-",LEFT(RIGHT('Intragroup liabilities'!U675,7),2),"-",LEFT('Intragroup liabilities'!U675,2)))</f>
        <v>--</v>
      </c>
      <c r="V681" s="10" t="str">
        <f t="shared" si="75"/>
        <v>Unsecured</v>
      </c>
      <c r="W681" s="10">
        <v>0</v>
      </c>
      <c r="X681" s="10" t="s">
        <v>83</v>
      </c>
      <c r="Y681" s="10" t="str">
        <f t="shared" si="76"/>
        <v>Structured</v>
      </c>
      <c r="Z681" s="10"/>
      <c r="AA681" s="10" t="str">
        <f>IF('Intragroup liabilities'!Q675="GF2","Grandfathered T2",IF('Intragroup liabilities'!Q675="CET1","CET1","No"))</f>
        <v>No</v>
      </c>
      <c r="AB681" s="10">
        <f>IF('Intragroup liabilities'!R675="",0,'Intragroup liabilities'!R675)</f>
        <v>0</v>
      </c>
      <c r="AC681"/>
    </row>
    <row r="682" spans="3:29" ht="23.65" thickBot="1" x14ac:dyDescent="0.5">
      <c r="C682" s="17">
        <f t="shared" si="71"/>
        <v>999</v>
      </c>
      <c r="D682" s="18">
        <f t="shared" si="77"/>
        <v>675</v>
      </c>
      <c r="E682" s="10" t="str">
        <f>IF(AND(I682="SANTANDER TOTTA, SGPS, SA",'Intragroup liabilities'!F676="P_22"),"r0531 - o/w (part of) subordinated liabilities recognised as own funds",IF(AND(I682="Totta Seguros - Comp. Seg. Vida, SA.",'Intragroup liabilities'!F676="P_22"),"r0350 - Structured notes",IF(AND(AA682&lt;&gt;"No",'Intragroup liabilities'!F676="P_23"),"r0531 - o/w (part of) subordinated liabilities recognised as own funds",IF(AND(AA682="No",'Intragroup liabilities'!F676="P_23"),"r0120 - Secured liabilities - collateralized part (BRRD art. 44/2/b)",IF('Intragroup liabilities'!F676="C_31","r0511 - o/w capital instruments/share capital",IF('Intragroup liabilities'!F676="C_32","r0511 - o/w capital instruments/share capital",IF('Intragroup liabilities'!F676="C_33","r0512 - o/w instruments ranking pari passu with ordinary shares",IF(OR(ISNUMBER(SEARCH("ATLANTES",I682)),ISNUMBER(SEARCH("AZOR",I682)),ISNUMBER(SEARCH("HIPOTOTTA",I682)))=TRUE,"r0120 - Secured liabilities - collateralized part (BRRD art. 44/2/b)",IF(OR('Intragroup liabilities'!F676="P_27.1",'Intragroup liabilities'!F676="P_27.2",'Intragroup liabilities'!F676="P_24"),"r0390 - Non-financial liabilities",IF('Intragroup liabilities'!F676="P_30.1","r0170 - Employee liabilities (BRRD art. 44/2/g/i)",IF('Intragroup liabilities'!F676="P_30.3","r0390 - Non-financial liabilities",IF('Intragroup liabilities'!F676="C_36","r0511 - o/w capital instruments/share capital",IF(AND('Intragroup liabilities'!F676="P_20",IFERROR(VLOOKUP('Intragroup liabilities'!I676,'Auxiliar 210'!$B$18:$B$20,1,FALSE),0)&lt;&gt;0),"r0210 - Liabilities towards other entities of the resolution group (BRRD art. 44/2/h)",IF(AND('Intragroup liabilities'!F676="P_21",IFERROR(VLOOKUP('Intragroup liabilities'!I676,'Auxiliar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2" s="10" t="s">
        <v>483</v>
      </c>
      <c r="G682" s="10" t="str">
        <f t="shared" si="72"/>
        <v>Rank 9 - Ranking in insolvency (master scale)</v>
      </c>
      <c r="H682" s="10" t="s">
        <v>996</v>
      </c>
      <c r="I682" s="10" t="s">
        <v>81</v>
      </c>
      <c r="J682" s="10" t="s">
        <v>696</v>
      </c>
      <c r="K682" s="10" t="s">
        <v>155</v>
      </c>
      <c r="L682" s="10" t="str">
        <f t="shared" si="73"/>
        <v>Parent</v>
      </c>
      <c r="M682" s="10" t="str">
        <f>IF(OR('Intragroup liabilities'!W676="x",'Intragroup liabilities'!W676="E"),"true","false")</f>
        <v>false</v>
      </c>
      <c r="N682" s="10" t="s">
        <v>470</v>
      </c>
      <c r="O682" s="10" t="s">
        <v>471</v>
      </c>
      <c r="P682" s="11">
        <v>0.08</v>
      </c>
      <c r="Q682" s="11">
        <f>IF('Intragroup liabilities'!E676="",0,'Intragroup liabilities'!E676)</f>
        <v>0</v>
      </c>
      <c r="R682" s="10" t="str">
        <f>+IF('Intragroup liabilities'!C676="EURO","Euro",IF('Intragroup liabilities'!C676="LIBRA INGLESA"," US Dollar",""))</f>
        <v>Euro</v>
      </c>
      <c r="S682" s="10" t="str">
        <f>IF(OR('Intragroup liabilities'!F676="P_20",'Intragroup liabilities'!F676="P_21"),'Intragroup liabilities'!M676,CONCATENATE(RIGHT('Intragroup liabilities'!T676,4),"-",LEFT(RIGHT('Intragroup liabilities'!T676,7),2),"-",LEFT('Intragroup liabilities'!T676,2)))</f>
        <v>--</v>
      </c>
      <c r="T682" s="20" t="str">
        <f t="shared" si="74"/>
        <v>--</v>
      </c>
      <c r="U682" s="20" t="str">
        <f>IF(OR('Intragroup liabilities'!F676="P_20",'Intragroup liabilities'!F676="P_21"),'T 03.01'!T682,CONCATENATE(RIGHT('Intragroup liabilities'!U676,4),"-",LEFT(RIGHT('Intragroup liabilities'!U676,7),2),"-",LEFT('Intragroup liabilities'!U676,2)))</f>
        <v>--</v>
      </c>
      <c r="V682" s="10" t="str">
        <f t="shared" si="75"/>
        <v>Unsecured</v>
      </c>
      <c r="W682" s="10">
        <v>0</v>
      </c>
      <c r="X682" s="10" t="s">
        <v>83</v>
      </c>
      <c r="Y682" s="10" t="str">
        <f t="shared" si="76"/>
        <v>Structured</v>
      </c>
      <c r="Z682" s="10"/>
      <c r="AA682" s="10" t="str">
        <f>IF('Intragroup liabilities'!Q676="GF2","Grandfathered T2",IF('Intragroup liabilities'!Q676="CET1","CET1","No"))</f>
        <v>No</v>
      </c>
      <c r="AB682" s="10">
        <f>IF('Intragroup liabilities'!R676="",0,'Intragroup liabilities'!R676)</f>
        <v>0</v>
      </c>
      <c r="AC682"/>
    </row>
    <row r="683" spans="3:29" ht="23.65" thickBot="1" x14ac:dyDescent="0.5">
      <c r="C683" s="17">
        <f t="shared" si="71"/>
        <v>999</v>
      </c>
      <c r="D683" s="18">
        <f t="shared" si="77"/>
        <v>676</v>
      </c>
      <c r="E683" s="10" t="str">
        <f>IF(AND(I683="SANTANDER TOTTA, SGPS, SA",'Intragroup liabilities'!F677="P_22"),"r0531 - o/w (part of) subordinated liabilities recognised as own funds",IF(AND(I683="Totta Seguros - Comp. Seg. Vida, SA.",'Intragroup liabilities'!F677="P_22"),"r0350 - Structured notes",IF(AND(AA683&lt;&gt;"No",'Intragroup liabilities'!F677="P_23"),"r0531 - o/w (part of) subordinated liabilities recognised as own funds",IF(AND(AA683="No",'Intragroup liabilities'!F677="P_23"),"r0120 - Secured liabilities - collateralized part (BRRD art. 44/2/b)",IF('Intragroup liabilities'!F677="C_31","r0511 - o/w capital instruments/share capital",IF('Intragroup liabilities'!F677="C_32","r0511 - o/w capital instruments/share capital",IF('Intragroup liabilities'!F677="C_33","r0512 - o/w instruments ranking pari passu with ordinary shares",IF(OR(ISNUMBER(SEARCH("ATLANTES",I683)),ISNUMBER(SEARCH("AZOR",I683)),ISNUMBER(SEARCH("HIPOTOTTA",I683)))=TRUE,"r0120 - Secured liabilities - collateralized part (BRRD art. 44/2/b)",IF(OR('Intragroup liabilities'!F677="P_27.1",'Intragroup liabilities'!F677="P_27.2",'Intragroup liabilities'!F677="P_24"),"r0390 - Non-financial liabilities",IF('Intragroup liabilities'!F677="P_30.1","r0170 - Employee liabilities (BRRD art. 44/2/g/i)",IF('Intragroup liabilities'!F677="P_30.3","r0390 - Non-financial liabilities",IF('Intragroup liabilities'!F677="C_36","r0511 - o/w capital instruments/share capital",IF(AND('Intragroup liabilities'!F677="P_20",IFERROR(VLOOKUP('Intragroup liabilities'!I677,'Auxiliar 210'!$B$18:$B$20,1,FALSE),0)&lt;&gt;0),"r0210 - Liabilities towards other entities of the resolution group (BRRD art. 44/2/h)",IF(AND('Intragroup liabilities'!F677="P_21",IFERROR(VLOOKUP('Intragroup liabilities'!I677,'Auxiliar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3" s="10" t="s">
        <v>483</v>
      </c>
      <c r="G683" s="10" t="str">
        <f t="shared" si="72"/>
        <v>Rank 9 - Ranking in insolvency (master scale)</v>
      </c>
      <c r="H683" s="10" t="s">
        <v>1201</v>
      </c>
      <c r="I683" s="10" t="s">
        <v>81</v>
      </c>
      <c r="J683" s="10" t="s">
        <v>696</v>
      </c>
      <c r="K683" s="10" t="s">
        <v>155</v>
      </c>
      <c r="L683" s="10" t="str">
        <f t="shared" si="73"/>
        <v>Parent</v>
      </c>
      <c r="M683" s="10" t="str">
        <f>IF(OR('Intragroup liabilities'!W677="x",'Intragroup liabilities'!W677="E"),"true","false")</f>
        <v>false</v>
      </c>
      <c r="N683" s="10" t="s">
        <v>470</v>
      </c>
      <c r="O683" s="10" t="s">
        <v>471</v>
      </c>
      <c r="P683" s="11">
        <v>0.15</v>
      </c>
      <c r="Q683" s="11">
        <f>IF('Intragroup liabilities'!E677="",0,'Intragroup liabilities'!E677)</f>
        <v>0</v>
      </c>
      <c r="R683" s="10" t="str">
        <f>+IF('Intragroup liabilities'!C677="EURO","Euro",IF('Intragroup liabilities'!C677="LIBRA INGLESA"," US Dollar",""))</f>
        <v>Euro</v>
      </c>
      <c r="S683" s="10" t="str">
        <f>IF(OR('Intragroup liabilities'!F677="P_20",'Intragroup liabilities'!F677="P_21"),'Intragroup liabilities'!M677,CONCATENATE(RIGHT('Intragroup liabilities'!T677,4),"-",LEFT(RIGHT('Intragroup liabilities'!T677,7),2),"-",LEFT('Intragroup liabilities'!T677,2)))</f>
        <v>--</v>
      </c>
      <c r="T683" s="20" t="str">
        <f t="shared" si="74"/>
        <v>--</v>
      </c>
      <c r="U683" s="20" t="str">
        <f>IF(OR('Intragroup liabilities'!F677="P_20",'Intragroup liabilities'!F677="P_21"),'T 03.01'!T683,CONCATENATE(RIGHT('Intragroup liabilities'!U677,4),"-",LEFT(RIGHT('Intragroup liabilities'!U677,7),2),"-",LEFT('Intragroup liabilities'!U677,2)))</f>
        <v>--</v>
      </c>
      <c r="V683" s="10" t="str">
        <f t="shared" si="75"/>
        <v>Unsecured</v>
      </c>
      <c r="W683" s="10">
        <v>0</v>
      </c>
      <c r="X683" s="10" t="s">
        <v>83</v>
      </c>
      <c r="Y683" s="10" t="str">
        <f t="shared" si="76"/>
        <v>Structured</v>
      </c>
      <c r="Z683" s="10"/>
      <c r="AA683" s="10" t="str">
        <f>IF('Intragroup liabilities'!Q677="GF2","Grandfathered T2",IF('Intragroup liabilities'!Q677="CET1","CET1","No"))</f>
        <v>No</v>
      </c>
      <c r="AB683" s="10">
        <f>IF('Intragroup liabilities'!R677="",0,'Intragroup liabilities'!R677)</f>
        <v>0</v>
      </c>
      <c r="AC683"/>
    </row>
    <row r="684" spans="3:29" ht="23.65" thickBot="1" x14ac:dyDescent="0.5">
      <c r="C684" s="17">
        <f t="shared" si="71"/>
        <v>999</v>
      </c>
      <c r="D684" s="18">
        <f t="shared" si="77"/>
        <v>677</v>
      </c>
      <c r="E684" s="10" t="str">
        <f>IF(AND(I684="SANTANDER TOTTA, SGPS, SA",'Intragroup liabilities'!F678="P_22"),"r0531 - o/w (part of) subordinated liabilities recognised as own funds",IF(AND(I684="Totta Seguros - Comp. Seg. Vida, SA.",'Intragroup liabilities'!F678="P_22"),"r0350 - Structured notes",IF(AND(AA684&lt;&gt;"No",'Intragroup liabilities'!F678="P_23"),"r0531 - o/w (part of) subordinated liabilities recognised as own funds",IF(AND(AA684="No",'Intragroup liabilities'!F678="P_23"),"r0120 - Secured liabilities - collateralized part (BRRD art. 44/2/b)",IF('Intragroup liabilities'!F678="C_31","r0511 - o/w capital instruments/share capital",IF('Intragroup liabilities'!F678="C_32","r0511 - o/w capital instruments/share capital",IF('Intragroup liabilities'!F678="C_33","r0512 - o/w instruments ranking pari passu with ordinary shares",IF(OR(ISNUMBER(SEARCH("ATLANTES",I684)),ISNUMBER(SEARCH("AZOR",I684)),ISNUMBER(SEARCH("HIPOTOTTA",I684)))=TRUE,"r0120 - Secured liabilities - collateralized part (BRRD art. 44/2/b)",IF(OR('Intragroup liabilities'!F678="P_27.1",'Intragroup liabilities'!F678="P_27.2",'Intragroup liabilities'!F678="P_24"),"r0390 - Non-financial liabilities",IF('Intragroup liabilities'!F678="P_30.1","r0170 - Employee liabilities (BRRD art. 44/2/g/i)",IF('Intragroup liabilities'!F678="P_30.3","r0390 - Non-financial liabilities",IF('Intragroup liabilities'!F678="C_36","r0511 - o/w capital instruments/share capital",IF(AND('Intragroup liabilities'!F678="P_20",IFERROR(VLOOKUP('Intragroup liabilities'!I678,'Auxiliar 210'!$B$18:$B$20,1,FALSE),0)&lt;&gt;0),"r0210 - Liabilities towards other entities of the resolution group (BRRD art. 44/2/h)",IF(AND('Intragroup liabilities'!F678="P_21",IFERROR(VLOOKUP('Intragroup liabilities'!I678,'Auxiliar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4" s="10" t="s">
        <v>483</v>
      </c>
      <c r="G684" s="10" t="str">
        <f t="shared" si="72"/>
        <v>Rank 9 - Ranking in insolvency (master scale)</v>
      </c>
      <c r="H684" s="10" t="s">
        <v>1208</v>
      </c>
      <c r="I684" s="10" t="s">
        <v>81</v>
      </c>
      <c r="J684" s="10" t="s">
        <v>696</v>
      </c>
      <c r="K684" s="10" t="s">
        <v>155</v>
      </c>
      <c r="L684" s="10" t="str">
        <f t="shared" si="73"/>
        <v>Parent</v>
      </c>
      <c r="M684" s="10" t="str">
        <f>IF(OR('Intragroup liabilities'!W678="x",'Intragroup liabilities'!W678="E"),"true","false")</f>
        <v>false</v>
      </c>
      <c r="N684" s="10" t="s">
        <v>470</v>
      </c>
      <c r="O684" s="10" t="s">
        <v>471</v>
      </c>
      <c r="P684" s="11">
        <v>0.17</v>
      </c>
      <c r="Q684" s="11">
        <f>IF('Intragroup liabilities'!E678="",0,'Intragroup liabilities'!E678)</f>
        <v>0</v>
      </c>
      <c r="R684" s="10" t="str">
        <f>+IF('Intragroup liabilities'!C678="EURO","Euro",IF('Intragroup liabilities'!C678="LIBRA INGLESA"," US Dollar",""))</f>
        <v>Euro</v>
      </c>
      <c r="S684" s="10" t="str">
        <f>IF(OR('Intragroup liabilities'!F678="P_20",'Intragroup liabilities'!F678="P_21"),'Intragroup liabilities'!M678,CONCATENATE(RIGHT('Intragroup liabilities'!T678,4),"-",LEFT(RIGHT('Intragroup liabilities'!T678,7),2),"-",LEFT('Intragroup liabilities'!T678,2)))</f>
        <v>--</v>
      </c>
      <c r="T684" s="20" t="str">
        <f t="shared" si="74"/>
        <v>--</v>
      </c>
      <c r="U684" s="20" t="str">
        <f>IF(OR('Intragroup liabilities'!F678="P_20",'Intragroup liabilities'!F678="P_21"),'T 03.01'!T684,CONCATENATE(RIGHT('Intragroup liabilities'!U678,4),"-",LEFT(RIGHT('Intragroup liabilities'!U678,7),2),"-",LEFT('Intragroup liabilities'!U678,2)))</f>
        <v>--</v>
      </c>
      <c r="V684" s="10" t="str">
        <f t="shared" si="75"/>
        <v>Unsecured</v>
      </c>
      <c r="W684" s="10">
        <v>0</v>
      </c>
      <c r="X684" s="10" t="s">
        <v>83</v>
      </c>
      <c r="Y684" s="10" t="str">
        <f t="shared" si="76"/>
        <v>Structured</v>
      </c>
      <c r="Z684" s="10"/>
      <c r="AA684" s="10" t="str">
        <f>IF('Intragroup liabilities'!Q678="GF2","Grandfathered T2",IF('Intragroup liabilities'!Q678="CET1","CET1","No"))</f>
        <v>No</v>
      </c>
      <c r="AB684" s="10">
        <f>IF('Intragroup liabilities'!R678="",0,'Intragroup liabilities'!R678)</f>
        <v>0</v>
      </c>
      <c r="AC684"/>
    </row>
    <row r="685" spans="3:29" ht="23.65" thickBot="1" x14ac:dyDescent="0.5">
      <c r="C685" s="17">
        <f t="shared" si="71"/>
        <v>999</v>
      </c>
      <c r="D685" s="18">
        <f t="shared" si="77"/>
        <v>678</v>
      </c>
      <c r="E685" s="10" t="str">
        <f>IF(AND(I685="SANTANDER TOTTA, SGPS, SA",'Intragroup liabilities'!F679="P_22"),"r0531 - o/w (part of) subordinated liabilities recognised as own funds",IF(AND(I685="Totta Seguros - Comp. Seg. Vida, SA.",'Intragroup liabilities'!F679="P_22"),"r0350 - Structured notes",IF(AND(AA685&lt;&gt;"No",'Intragroup liabilities'!F679="P_23"),"r0531 - o/w (part of) subordinated liabilities recognised as own funds",IF(AND(AA685="No",'Intragroup liabilities'!F679="P_23"),"r0120 - Secured liabilities - collateralized part (BRRD art. 44/2/b)",IF('Intragroup liabilities'!F679="C_31","r0511 - o/w capital instruments/share capital",IF('Intragroup liabilities'!F679="C_32","r0511 - o/w capital instruments/share capital",IF('Intragroup liabilities'!F679="C_33","r0512 - o/w instruments ranking pari passu with ordinary shares",IF(OR(ISNUMBER(SEARCH("ATLANTES",I685)),ISNUMBER(SEARCH("AZOR",I685)),ISNUMBER(SEARCH("HIPOTOTTA",I685)))=TRUE,"r0120 - Secured liabilities - collateralized part (BRRD art. 44/2/b)",IF(OR('Intragroup liabilities'!F679="P_27.1",'Intragroup liabilities'!F679="P_27.2",'Intragroup liabilities'!F679="P_24"),"r0390 - Non-financial liabilities",IF('Intragroup liabilities'!F679="P_30.1","r0170 - Employee liabilities (BRRD art. 44/2/g/i)",IF('Intragroup liabilities'!F679="P_30.3","r0390 - Non-financial liabilities",IF('Intragroup liabilities'!F679="C_36","r0511 - o/w capital instruments/share capital",IF(AND('Intragroup liabilities'!F679="P_20",IFERROR(VLOOKUP('Intragroup liabilities'!I679,'Auxiliar 210'!$B$18:$B$20,1,FALSE),0)&lt;&gt;0),"r0210 - Liabilities towards other entities of the resolution group (BRRD art. 44/2/h)",IF(AND('Intragroup liabilities'!F679="P_21",IFERROR(VLOOKUP('Intragroup liabilities'!I679,'Auxiliar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5" s="10" t="s">
        <v>483</v>
      </c>
      <c r="G685" s="10" t="str">
        <f t="shared" si="72"/>
        <v>Rank 9 - Ranking in insolvency (master scale)</v>
      </c>
      <c r="H685" s="10" t="s">
        <v>1103</v>
      </c>
      <c r="I685" s="10" t="s">
        <v>700</v>
      </c>
      <c r="J685" s="10" t="s">
        <v>699</v>
      </c>
      <c r="K685" s="10" t="s">
        <v>155</v>
      </c>
      <c r="L685" s="10" t="str">
        <f t="shared" si="73"/>
        <v>Sister</v>
      </c>
      <c r="M685" s="10" t="str">
        <f>IF(OR('Intragroup liabilities'!W679="x",'Intragroup liabilities'!W679="E"),"true","false")</f>
        <v>false</v>
      </c>
      <c r="N685" s="10" t="s">
        <v>470</v>
      </c>
      <c r="O685" s="10" t="s">
        <v>471</v>
      </c>
      <c r="P685" s="11">
        <v>0.01</v>
      </c>
      <c r="Q685" s="11">
        <f>IF('Intragroup liabilities'!E679="",0,'Intragroup liabilities'!E679)</f>
        <v>0</v>
      </c>
      <c r="R685" s="10" t="str">
        <f>+IF('Intragroup liabilities'!C679="EURO","Euro",IF('Intragroup liabilities'!C679="LIBRA INGLESA"," US Dollar",""))</f>
        <v>Euro</v>
      </c>
      <c r="S685" s="10" t="str">
        <f>IF(OR('Intragroup liabilities'!F679="P_20",'Intragroup liabilities'!F679="P_21"),'Intragroup liabilities'!M679,CONCATENATE(RIGHT('Intragroup liabilities'!T679,4),"-",LEFT(RIGHT('Intragroup liabilities'!T679,7),2),"-",LEFT('Intragroup liabilities'!T679,2)))</f>
        <v>--</v>
      </c>
      <c r="T685" s="20" t="str">
        <f t="shared" si="74"/>
        <v>--</v>
      </c>
      <c r="U685" s="20" t="str">
        <f>IF(OR('Intragroup liabilities'!F679="P_20",'Intragroup liabilities'!F679="P_21"),'T 03.01'!T685,CONCATENATE(RIGHT('Intragroup liabilities'!U679,4),"-",LEFT(RIGHT('Intragroup liabilities'!U679,7),2),"-",LEFT('Intragroup liabilities'!U679,2)))</f>
        <v>--</v>
      </c>
      <c r="V685" s="10" t="str">
        <f t="shared" si="75"/>
        <v>Unsecured</v>
      </c>
      <c r="W685" s="10">
        <v>0</v>
      </c>
      <c r="X685" s="10" t="s">
        <v>83</v>
      </c>
      <c r="Y685" s="10" t="str">
        <f t="shared" si="76"/>
        <v>Structured</v>
      </c>
      <c r="Z685" s="10"/>
      <c r="AA685" s="10" t="str">
        <f>IF('Intragroup liabilities'!Q679="GF2","Grandfathered T2",IF('Intragroup liabilities'!Q679="CET1","CET1","No"))</f>
        <v>No</v>
      </c>
      <c r="AB685" s="10">
        <f>IF('Intragroup liabilities'!R679="",0,'Intragroup liabilities'!R679)</f>
        <v>0</v>
      </c>
      <c r="AC685"/>
    </row>
    <row r="686" spans="3:29" ht="23.65" thickBot="1" x14ac:dyDescent="0.5">
      <c r="C686" s="17">
        <f t="shared" si="71"/>
        <v>999</v>
      </c>
      <c r="D686" s="18">
        <f t="shared" si="77"/>
        <v>679</v>
      </c>
      <c r="E686" s="10" t="str">
        <f>IF(AND(I686="SANTANDER TOTTA, SGPS, SA",'Intragroup liabilities'!F680="P_22"),"r0531 - o/w (part of) subordinated liabilities recognised as own funds",IF(AND(I686="Totta Seguros - Comp. Seg. Vida, SA.",'Intragroup liabilities'!F680="P_22"),"r0350 - Structured notes",IF(AND(AA686&lt;&gt;"No",'Intragroup liabilities'!F680="P_23"),"r0531 - o/w (part of) subordinated liabilities recognised as own funds",IF(AND(AA686="No",'Intragroup liabilities'!F680="P_23"),"r0120 - Secured liabilities - collateralized part (BRRD art. 44/2/b)",IF('Intragroup liabilities'!F680="C_31","r0511 - o/w capital instruments/share capital",IF('Intragroup liabilities'!F680="C_32","r0511 - o/w capital instruments/share capital",IF('Intragroup liabilities'!F680="C_33","r0512 - o/w instruments ranking pari passu with ordinary shares",IF(OR(ISNUMBER(SEARCH("ATLANTES",I686)),ISNUMBER(SEARCH("AZOR",I686)),ISNUMBER(SEARCH("HIPOTOTTA",I686)))=TRUE,"r0120 - Secured liabilities - collateralized part (BRRD art. 44/2/b)",IF(OR('Intragroup liabilities'!F680="P_27.1",'Intragroup liabilities'!F680="P_27.2",'Intragroup liabilities'!F680="P_24"),"r0390 - Non-financial liabilities",IF('Intragroup liabilities'!F680="P_30.1","r0170 - Employee liabilities (BRRD art. 44/2/g/i)",IF('Intragroup liabilities'!F680="P_30.3","r0390 - Non-financial liabilities",IF('Intragroup liabilities'!F680="C_36","r0511 - o/w capital instruments/share capital",IF(AND('Intragroup liabilities'!F680="P_20",IFERROR(VLOOKUP('Intragroup liabilities'!I680,'Auxiliar 210'!$B$18:$B$20,1,FALSE),0)&lt;&gt;0),"r0210 - Liabilities towards other entities of the resolution group (BRRD art. 44/2/h)",IF(AND('Intragroup liabilities'!F680="P_21",IFERROR(VLOOKUP('Intragroup liabilities'!I680,'Auxiliar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6" s="10" t="s">
        <v>483</v>
      </c>
      <c r="G686" s="10" t="str">
        <f t="shared" si="72"/>
        <v>Rank 9 - Ranking in insolvency (master scale)</v>
      </c>
      <c r="H686" s="10" t="s">
        <v>936</v>
      </c>
      <c r="I686" s="10" t="s">
        <v>700</v>
      </c>
      <c r="J686" s="10" t="s">
        <v>699</v>
      </c>
      <c r="K686" s="10" t="s">
        <v>155</v>
      </c>
      <c r="L686" s="10" t="str">
        <f t="shared" si="73"/>
        <v>Sister</v>
      </c>
      <c r="M686" s="10" t="str">
        <f>IF(OR('Intragroup liabilities'!W680="x",'Intragroup liabilities'!W680="E"),"true","false")</f>
        <v>false</v>
      </c>
      <c r="N686" s="10" t="s">
        <v>470</v>
      </c>
      <c r="O686" s="10" t="s">
        <v>471</v>
      </c>
      <c r="P686" s="11">
        <v>0.1</v>
      </c>
      <c r="Q686" s="11">
        <f>IF('Intragroup liabilities'!E680="",0,'Intragroup liabilities'!E680)</f>
        <v>0</v>
      </c>
      <c r="R686" s="10" t="str">
        <f>+IF('Intragroup liabilities'!C680="EURO","Euro",IF('Intragroup liabilities'!C680="LIBRA INGLESA"," US Dollar",""))</f>
        <v>Euro</v>
      </c>
      <c r="S686" s="10" t="str">
        <f>IF(OR('Intragroup liabilities'!F680="P_20",'Intragroup liabilities'!F680="P_21"),'Intragroup liabilities'!M680,CONCATENATE(RIGHT('Intragroup liabilities'!T680,4),"-",LEFT(RIGHT('Intragroup liabilities'!T680,7),2),"-",LEFT('Intragroup liabilities'!T680,2)))</f>
        <v>--</v>
      </c>
      <c r="T686" s="20" t="str">
        <f t="shared" si="74"/>
        <v>--</v>
      </c>
      <c r="U686" s="20" t="str">
        <f>IF(OR('Intragroup liabilities'!F680="P_20",'Intragroup liabilities'!F680="P_21"),'T 03.01'!T686,CONCATENATE(RIGHT('Intragroup liabilities'!U680,4),"-",LEFT(RIGHT('Intragroup liabilities'!U680,7),2),"-",LEFT('Intragroup liabilities'!U680,2)))</f>
        <v>--</v>
      </c>
      <c r="V686" s="10" t="str">
        <f t="shared" si="75"/>
        <v>Unsecured</v>
      </c>
      <c r="W686" s="10">
        <v>0</v>
      </c>
      <c r="X686" s="10" t="s">
        <v>83</v>
      </c>
      <c r="Y686" s="10" t="str">
        <f t="shared" si="76"/>
        <v>Structured</v>
      </c>
      <c r="Z686" s="10"/>
      <c r="AA686" s="10" t="str">
        <f>IF('Intragroup liabilities'!Q680="GF2","Grandfathered T2",IF('Intragroup liabilities'!Q680="CET1","CET1","No"))</f>
        <v>No</v>
      </c>
      <c r="AB686" s="10">
        <f>IF('Intragroup liabilities'!R680="",0,'Intragroup liabilities'!R680)</f>
        <v>0</v>
      </c>
      <c r="AC686"/>
    </row>
    <row r="687" spans="3:29" ht="23.65" thickBot="1" x14ac:dyDescent="0.5">
      <c r="C687" s="17">
        <f t="shared" si="71"/>
        <v>999</v>
      </c>
      <c r="D687" s="18">
        <f t="shared" si="77"/>
        <v>680</v>
      </c>
      <c r="E687" s="10" t="str">
        <f>IF(AND(I687="SANTANDER TOTTA, SGPS, SA",'Intragroup liabilities'!F681="P_22"),"r0531 - o/w (part of) subordinated liabilities recognised as own funds",IF(AND(I687="Totta Seguros - Comp. Seg. Vida, SA.",'Intragroup liabilities'!F681="P_22"),"r0350 - Structured notes",IF(AND(AA687&lt;&gt;"No",'Intragroup liabilities'!F681="P_23"),"r0531 - o/w (part of) subordinated liabilities recognised as own funds",IF(AND(AA687="No",'Intragroup liabilities'!F681="P_23"),"r0120 - Secured liabilities - collateralized part (BRRD art. 44/2/b)",IF('Intragroup liabilities'!F681="C_31","r0511 - o/w capital instruments/share capital",IF('Intragroup liabilities'!F681="C_32","r0511 - o/w capital instruments/share capital",IF('Intragroup liabilities'!F681="C_33","r0512 - o/w instruments ranking pari passu with ordinary shares",IF(OR(ISNUMBER(SEARCH("ATLANTES",I687)),ISNUMBER(SEARCH("AZOR",I687)),ISNUMBER(SEARCH("HIPOTOTTA",I687)))=TRUE,"r0120 - Secured liabilities - collateralized part (BRRD art. 44/2/b)",IF(OR('Intragroup liabilities'!F681="P_27.1",'Intragroup liabilities'!F681="P_27.2",'Intragroup liabilities'!F681="P_24"),"r0390 - Non-financial liabilities",IF('Intragroup liabilities'!F681="P_30.1","r0170 - Employee liabilities (BRRD art. 44/2/g/i)",IF('Intragroup liabilities'!F681="P_30.3","r0390 - Non-financial liabilities",IF('Intragroup liabilities'!F681="C_36","r0511 - o/w capital instruments/share capital",IF(AND('Intragroup liabilities'!F681="P_20",IFERROR(VLOOKUP('Intragroup liabilities'!I681,'Auxiliar 210'!$B$18:$B$20,1,FALSE),0)&lt;&gt;0),"r0210 - Liabilities towards other entities of the resolution group (BRRD art. 44/2/h)",IF(AND('Intragroup liabilities'!F681="P_21",IFERROR(VLOOKUP('Intragroup liabilities'!I681,'Auxiliar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7" s="10" t="s">
        <v>483</v>
      </c>
      <c r="G687" s="10" t="str">
        <f t="shared" si="72"/>
        <v>Rank 9 - Ranking in insolvency (master scale)</v>
      </c>
      <c r="H687" s="10" t="s">
        <v>1215</v>
      </c>
      <c r="I687" s="10" t="s">
        <v>81</v>
      </c>
      <c r="J687" s="10" t="s">
        <v>696</v>
      </c>
      <c r="K687" s="10" t="s">
        <v>155</v>
      </c>
      <c r="L687" s="10" t="str">
        <f t="shared" si="73"/>
        <v>Parent</v>
      </c>
      <c r="M687" s="10" t="str">
        <f>IF(OR('Intragroup liabilities'!W681="x",'Intragroup liabilities'!W681="E"),"true","false")</f>
        <v>false</v>
      </c>
      <c r="N687" s="10" t="s">
        <v>470</v>
      </c>
      <c r="O687" s="10" t="s">
        <v>471</v>
      </c>
      <c r="P687" s="11">
        <v>0.14000000000000001</v>
      </c>
      <c r="Q687" s="11">
        <f>IF('Intragroup liabilities'!E681="",0,'Intragroup liabilities'!E681)</f>
        <v>0</v>
      </c>
      <c r="R687" s="10" t="str">
        <f>+IF('Intragroup liabilities'!C681="EURO","Euro",IF('Intragroup liabilities'!C681="LIBRA INGLESA"," US Dollar",""))</f>
        <v>Euro</v>
      </c>
      <c r="S687" s="10" t="str">
        <f>IF(OR('Intragroup liabilities'!F681="P_20",'Intragroup liabilities'!F681="P_21"),'Intragroup liabilities'!M681,CONCATENATE(RIGHT('Intragroup liabilities'!T681,4),"-",LEFT(RIGHT('Intragroup liabilities'!T681,7),2),"-",LEFT('Intragroup liabilities'!T681,2)))</f>
        <v>--</v>
      </c>
      <c r="T687" s="20" t="str">
        <f t="shared" si="74"/>
        <v>--</v>
      </c>
      <c r="U687" s="20" t="str">
        <f>IF(OR('Intragroup liabilities'!F681="P_20",'Intragroup liabilities'!F681="P_21"),'T 03.01'!T687,CONCATENATE(RIGHT('Intragroup liabilities'!U681,4),"-",LEFT(RIGHT('Intragroup liabilities'!U681,7),2),"-",LEFT('Intragroup liabilities'!U681,2)))</f>
        <v>--</v>
      </c>
      <c r="V687" s="10" t="str">
        <f t="shared" si="75"/>
        <v>Unsecured</v>
      </c>
      <c r="W687" s="10">
        <v>0</v>
      </c>
      <c r="X687" s="10" t="s">
        <v>83</v>
      </c>
      <c r="Y687" s="10" t="str">
        <f t="shared" si="76"/>
        <v>Structured</v>
      </c>
      <c r="Z687" s="10"/>
      <c r="AA687" s="10" t="str">
        <f>IF('Intragroup liabilities'!Q681="GF2","Grandfathered T2",IF('Intragroup liabilities'!Q681="CET1","CET1","No"))</f>
        <v>No</v>
      </c>
      <c r="AB687" s="10">
        <f>IF('Intragroup liabilities'!R681="",0,'Intragroup liabilities'!R681)</f>
        <v>0</v>
      </c>
      <c r="AC687"/>
    </row>
    <row r="688" spans="3:29" ht="23.65" thickBot="1" x14ac:dyDescent="0.5">
      <c r="C688" s="17">
        <f t="shared" si="71"/>
        <v>999</v>
      </c>
      <c r="D688" s="18">
        <f t="shared" si="77"/>
        <v>681</v>
      </c>
      <c r="E688" s="10" t="str">
        <f>IF(AND(I688="SANTANDER TOTTA, SGPS, SA",'Intragroup liabilities'!F682="P_22"),"r0531 - o/w (part of) subordinated liabilities recognised as own funds",IF(AND(I688="Totta Seguros - Comp. Seg. Vida, SA.",'Intragroup liabilities'!F682="P_22"),"r0350 - Structured notes",IF(AND(AA688&lt;&gt;"No",'Intragroup liabilities'!F682="P_23"),"r0531 - o/w (part of) subordinated liabilities recognised as own funds",IF(AND(AA688="No",'Intragroup liabilities'!F682="P_23"),"r0120 - Secured liabilities - collateralized part (BRRD art. 44/2/b)",IF('Intragroup liabilities'!F682="C_31","r0511 - o/w capital instruments/share capital",IF('Intragroup liabilities'!F682="C_32","r0511 - o/w capital instruments/share capital",IF('Intragroup liabilities'!F682="C_33","r0512 - o/w instruments ranking pari passu with ordinary shares",IF(OR(ISNUMBER(SEARCH("ATLANTES",I688)),ISNUMBER(SEARCH("AZOR",I688)),ISNUMBER(SEARCH("HIPOTOTTA",I688)))=TRUE,"r0120 - Secured liabilities - collateralized part (BRRD art. 44/2/b)",IF(OR('Intragroup liabilities'!F682="P_27.1",'Intragroup liabilities'!F682="P_27.2",'Intragroup liabilities'!F682="P_24"),"r0390 - Non-financial liabilities",IF('Intragroup liabilities'!F682="P_30.1","r0170 - Employee liabilities (BRRD art. 44/2/g/i)",IF('Intragroup liabilities'!F682="P_30.3","r0390 - Non-financial liabilities",IF('Intragroup liabilities'!F682="C_36","r0511 - o/w capital instruments/share capital",IF(AND('Intragroup liabilities'!F682="P_20",IFERROR(VLOOKUP('Intragroup liabilities'!I682,'Auxiliar 210'!$B$18:$B$20,1,FALSE),0)&lt;&gt;0),"r0210 - Liabilities towards other entities of the resolution group (BRRD art. 44/2/h)",IF(AND('Intragroup liabilities'!F682="P_21",IFERROR(VLOOKUP('Intragroup liabilities'!I682,'Auxiliar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8" s="10" t="s">
        <v>483</v>
      </c>
      <c r="G688" s="10" t="str">
        <f t="shared" si="72"/>
        <v>Rank 9 - Ranking in insolvency (master scale)</v>
      </c>
      <c r="H688" s="10" t="s">
        <v>1173</v>
      </c>
      <c r="I688" s="10" t="s">
        <v>81</v>
      </c>
      <c r="J688" s="10" t="s">
        <v>696</v>
      </c>
      <c r="K688" s="10" t="s">
        <v>155</v>
      </c>
      <c r="L688" s="10" t="str">
        <f t="shared" si="73"/>
        <v>Parent</v>
      </c>
      <c r="M688" s="10" t="str">
        <f>IF(OR('Intragroup liabilities'!W682="x",'Intragroup liabilities'!W682="E"),"true","false")</f>
        <v>false</v>
      </c>
      <c r="N688" s="10" t="s">
        <v>470</v>
      </c>
      <c r="O688" s="10" t="s">
        <v>471</v>
      </c>
      <c r="P688" s="11">
        <v>0.15</v>
      </c>
      <c r="Q688" s="11">
        <f>IF('Intragroup liabilities'!E682="",0,'Intragroup liabilities'!E682)</f>
        <v>0</v>
      </c>
      <c r="R688" s="10" t="str">
        <f>+IF('Intragroup liabilities'!C682="EURO","Euro",IF('Intragroup liabilities'!C682="LIBRA INGLESA"," US Dollar",""))</f>
        <v>Euro</v>
      </c>
      <c r="S688" s="10" t="str">
        <f>IF(OR('Intragroup liabilities'!F682="P_20",'Intragroup liabilities'!F682="P_21"),'Intragroup liabilities'!M682,CONCATENATE(RIGHT('Intragroup liabilities'!T682,4),"-",LEFT(RIGHT('Intragroup liabilities'!T682,7),2),"-",LEFT('Intragroup liabilities'!T682,2)))</f>
        <v>--</v>
      </c>
      <c r="T688" s="20" t="str">
        <f t="shared" si="74"/>
        <v>--</v>
      </c>
      <c r="U688" s="20" t="str">
        <f>IF(OR('Intragroup liabilities'!F682="P_20",'Intragroup liabilities'!F682="P_21"),'T 03.01'!T688,CONCATENATE(RIGHT('Intragroup liabilities'!U682,4),"-",LEFT(RIGHT('Intragroup liabilities'!U682,7),2),"-",LEFT('Intragroup liabilities'!U682,2)))</f>
        <v>--</v>
      </c>
      <c r="V688" s="10" t="str">
        <f t="shared" si="75"/>
        <v>Unsecured</v>
      </c>
      <c r="W688" s="10">
        <v>0</v>
      </c>
      <c r="X688" s="10" t="s">
        <v>83</v>
      </c>
      <c r="Y688" s="10" t="str">
        <f t="shared" si="76"/>
        <v>Structured</v>
      </c>
      <c r="Z688" s="10"/>
      <c r="AA688" s="10" t="str">
        <f>IF('Intragroup liabilities'!Q682="GF2","Grandfathered T2",IF('Intragroup liabilities'!Q682="CET1","CET1","No"))</f>
        <v>No</v>
      </c>
      <c r="AB688" s="10">
        <f>IF('Intragroup liabilities'!R682="",0,'Intragroup liabilities'!R682)</f>
        <v>0</v>
      </c>
      <c r="AC688"/>
    </row>
    <row r="689" spans="3:29" ht="23.65" thickBot="1" x14ac:dyDescent="0.5">
      <c r="C689" s="17">
        <f t="shared" si="71"/>
        <v>999</v>
      </c>
      <c r="D689" s="18">
        <f t="shared" si="77"/>
        <v>682</v>
      </c>
      <c r="E689" s="10" t="str">
        <f>IF(AND(I689="SANTANDER TOTTA, SGPS, SA",'Intragroup liabilities'!F683="P_22"),"r0531 - o/w (part of) subordinated liabilities recognised as own funds",IF(AND(I689="Totta Seguros - Comp. Seg. Vida, SA.",'Intragroup liabilities'!F683="P_22"),"r0350 - Structured notes",IF(AND(AA689&lt;&gt;"No",'Intragroup liabilities'!F683="P_23"),"r0531 - o/w (part of) subordinated liabilities recognised as own funds",IF(AND(AA689="No",'Intragroup liabilities'!F683="P_23"),"r0120 - Secured liabilities - collateralized part (BRRD art. 44/2/b)",IF('Intragroup liabilities'!F683="C_31","r0511 - o/w capital instruments/share capital",IF('Intragroup liabilities'!F683="C_32","r0511 - o/w capital instruments/share capital",IF('Intragroup liabilities'!F683="C_33","r0512 - o/w instruments ranking pari passu with ordinary shares",IF(OR(ISNUMBER(SEARCH("ATLANTES",I689)),ISNUMBER(SEARCH("AZOR",I689)),ISNUMBER(SEARCH("HIPOTOTTA",I689)))=TRUE,"r0120 - Secured liabilities - collateralized part (BRRD art. 44/2/b)",IF(OR('Intragroup liabilities'!F683="P_27.1",'Intragroup liabilities'!F683="P_27.2",'Intragroup liabilities'!F683="P_24"),"r0390 - Non-financial liabilities",IF('Intragroup liabilities'!F683="P_30.1","r0170 - Employee liabilities (BRRD art. 44/2/g/i)",IF('Intragroup liabilities'!F683="P_30.3","r0390 - Non-financial liabilities",IF('Intragroup liabilities'!F683="C_36","r0511 - o/w capital instruments/share capital",IF(AND('Intragroup liabilities'!F683="P_20",IFERROR(VLOOKUP('Intragroup liabilities'!I683,'Auxiliar 210'!$B$18:$B$20,1,FALSE),0)&lt;&gt;0),"r0210 - Liabilities towards other entities of the resolution group (BRRD art. 44/2/h)",IF(AND('Intragroup liabilities'!F683="P_21",IFERROR(VLOOKUP('Intragroup liabilities'!I683,'Auxiliar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89" s="10" t="s">
        <v>483</v>
      </c>
      <c r="G689" s="10" t="str">
        <f t="shared" si="72"/>
        <v>Rank 9 - Ranking in insolvency (master scale)</v>
      </c>
      <c r="H689" s="10" t="s">
        <v>845</v>
      </c>
      <c r="I689" s="10" t="s">
        <v>707</v>
      </c>
      <c r="J689" s="10" t="s">
        <v>706</v>
      </c>
      <c r="K689" s="10" t="s">
        <v>155</v>
      </c>
      <c r="L689" s="10" t="str">
        <f t="shared" si="73"/>
        <v>Sister</v>
      </c>
      <c r="M689" s="10" t="str">
        <f>IF(OR('Intragroup liabilities'!W683="x",'Intragroup liabilities'!W683="E"),"true","false")</f>
        <v>false</v>
      </c>
      <c r="N689" s="10" t="s">
        <v>470</v>
      </c>
      <c r="O689" s="10" t="s">
        <v>471</v>
      </c>
      <c r="P689" s="11">
        <v>0.28999999999999998</v>
      </c>
      <c r="Q689" s="11">
        <f>IF('Intragroup liabilities'!E683="",0,'Intragroup liabilities'!E683)</f>
        <v>0</v>
      </c>
      <c r="R689" s="10" t="str">
        <f>+IF('Intragroup liabilities'!C683="EURO","Euro",IF('Intragroup liabilities'!C683="LIBRA INGLESA"," US Dollar",""))</f>
        <v>Euro</v>
      </c>
      <c r="S689" s="10" t="str">
        <f>IF(OR('Intragroup liabilities'!F683="P_20",'Intragroup liabilities'!F683="P_21"),'Intragroup liabilities'!M683,CONCATENATE(RIGHT('Intragroup liabilities'!T683,4),"-",LEFT(RIGHT('Intragroup liabilities'!T683,7),2),"-",LEFT('Intragroup liabilities'!T683,2)))</f>
        <v>--</v>
      </c>
      <c r="T689" s="20" t="str">
        <f t="shared" si="74"/>
        <v>--</v>
      </c>
      <c r="U689" s="20" t="str">
        <f>IF(OR('Intragroup liabilities'!F683="P_20",'Intragroup liabilities'!F683="P_21"),'T 03.01'!T689,CONCATENATE(RIGHT('Intragroup liabilities'!U683,4),"-",LEFT(RIGHT('Intragroup liabilities'!U683,7),2),"-",LEFT('Intragroup liabilities'!U683,2)))</f>
        <v>--</v>
      </c>
      <c r="V689" s="10" t="str">
        <f t="shared" si="75"/>
        <v>Unsecured</v>
      </c>
      <c r="W689" s="10">
        <v>0</v>
      </c>
      <c r="X689" s="10" t="s">
        <v>83</v>
      </c>
      <c r="Y689" s="10" t="str">
        <f t="shared" si="76"/>
        <v>Structured</v>
      </c>
      <c r="Z689" s="10"/>
      <c r="AA689" s="10" t="str">
        <f>IF('Intragroup liabilities'!Q683="GF2","Grandfathered T2",IF('Intragroup liabilities'!Q683="CET1","CET1","No"))</f>
        <v>No</v>
      </c>
      <c r="AB689" s="10">
        <f>IF('Intragroup liabilities'!R683="",0,'Intragroup liabilities'!R683)</f>
        <v>0</v>
      </c>
      <c r="AC689"/>
    </row>
    <row r="690" spans="3:29" ht="23.65" thickBot="1" x14ac:dyDescent="0.5">
      <c r="C690" s="17">
        <f t="shared" si="71"/>
        <v>999</v>
      </c>
      <c r="D690" s="18">
        <f t="shared" si="77"/>
        <v>683</v>
      </c>
      <c r="E690" s="10" t="str">
        <f>IF(AND(I690="SANTANDER TOTTA, SGPS, SA",'Intragroup liabilities'!F684="P_22"),"r0531 - o/w (part of) subordinated liabilities recognised as own funds",IF(AND(I690="Totta Seguros - Comp. Seg. Vida, SA.",'Intragroup liabilities'!F684="P_22"),"r0350 - Structured notes",IF(AND(AA690&lt;&gt;"No",'Intragroup liabilities'!F684="P_23"),"r0531 - o/w (part of) subordinated liabilities recognised as own funds",IF(AND(AA690="No",'Intragroup liabilities'!F684="P_23"),"r0120 - Secured liabilities - collateralized part (BRRD art. 44/2/b)",IF('Intragroup liabilities'!F684="C_31","r0511 - o/w capital instruments/share capital",IF('Intragroup liabilities'!F684="C_32","r0511 - o/w capital instruments/share capital",IF('Intragroup liabilities'!F684="C_33","r0512 - o/w instruments ranking pari passu with ordinary shares",IF(OR(ISNUMBER(SEARCH("ATLANTES",I690)),ISNUMBER(SEARCH("AZOR",I690)),ISNUMBER(SEARCH("HIPOTOTTA",I690)))=TRUE,"r0120 - Secured liabilities - collateralized part (BRRD art. 44/2/b)",IF(OR('Intragroup liabilities'!F684="P_27.1",'Intragroup liabilities'!F684="P_27.2",'Intragroup liabilities'!F684="P_24"),"r0390 - Non-financial liabilities",IF('Intragroup liabilities'!F684="P_30.1","r0170 - Employee liabilities (BRRD art. 44/2/g/i)",IF('Intragroup liabilities'!F684="P_30.3","r0390 - Non-financial liabilities",IF('Intragroup liabilities'!F684="C_36","r0511 - o/w capital instruments/share capital",IF(AND('Intragroup liabilities'!F684="P_20",IFERROR(VLOOKUP('Intragroup liabilities'!I684,'Auxiliar 210'!$B$18:$B$20,1,FALSE),0)&lt;&gt;0),"r0210 - Liabilities towards other entities of the resolution group (BRRD art. 44/2/h)",IF(AND('Intragroup liabilities'!F684="P_21",IFERROR(VLOOKUP('Intragroup liabilities'!I684,'Auxiliar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0" s="10" t="s">
        <v>483</v>
      </c>
      <c r="G690" s="10" t="str">
        <f t="shared" si="72"/>
        <v>Rank 9 - Ranking in insolvency (master scale)</v>
      </c>
      <c r="H690" s="10" t="s">
        <v>823</v>
      </c>
      <c r="I690" s="10" t="s">
        <v>700</v>
      </c>
      <c r="J690" s="10" t="s">
        <v>699</v>
      </c>
      <c r="K690" s="10" t="s">
        <v>155</v>
      </c>
      <c r="L690" s="10" t="str">
        <f t="shared" si="73"/>
        <v>Sister</v>
      </c>
      <c r="M690" s="10" t="str">
        <f>IF(OR('Intragroup liabilities'!W684="x",'Intragroup liabilities'!W684="E"),"true","false")</f>
        <v>false</v>
      </c>
      <c r="N690" s="10" t="s">
        <v>470</v>
      </c>
      <c r="O690" s="10" t="s">
        <v>471</v>
      </c>
      <c r="P690" s="11">
        <v>2.4900000000000002</v>
      </c>
      <c r="Q690" s="11">
        <f>IF('Intragroup liabilities'!E684="",0,'Intragroup liabilities'!E684)</f>
        <v>0</v>
      </c>
      <c r="R690" s="10" t="str">
        <f>+IF('Intragroup liabilities'!C684="EURO","Euro",IF('Intragroup liabilities'!C684="LIBRA INGLESA"," US Dollar",""))</f>
        <v>Euro</v>
      </c>
      <c r="S690" s="10" t="str">
        <f>IF(OR('Intragroup liabilities'!F684="P_20",'Intragroup liabilities'!F684="P_21"),'Intragroup liabilities'!M684,CONCATENATE(RIGHT('Intragroup liabilities'!T684,4),"-",LEFT(RIGHT('Intragroup liabilities'!T684,7),2),"-",LEFT('Intragroup liabilities'!T684,2)))</f>
        <v>--</v>
      </c>
      <c r="T690" s="20" t="str">
        <f t="shared" si="74"/>
        <v>--</v>
      </c>
      <c r="U690" s="20" t="str">
        <f>IF(OR('Intragroup liabilities'!F684="P_20",'Intragroup liabilities'!F684="P_21"),'T 03.01'!T690,CONCATENATE(RIGHT('Intragroup liabilities'!U684,4),"-",LEFT(RIGHT('Intragroup liabilities'!U684,7),2),"-",LEFT('Intragroup liabilities'!U684,2)))</f>
        <v>--</v>
      </c>
      <c r="V690" s="10" t="str">
        <f t="shared" si="75"/>
        <v>Unsecured</v>
      </c>
      <c r="W690" s="10">
        <v>0</v>
      </c>
      <c r="X690" s="10" t="s">
        <v>83</v>
      </c>
      <c r="Y690" s="10" t="str">
        <f t="shared" si="76"/>
        <v>Structured</v>
      </c>
      <c r="Z690" s="10"/>
      <c r="AA690" s="10" t="str">
        <f>IF('Intragroup liabilities'!Q684="GF2","Grandfathered T2",IF('Intragroup liabilities'!Q684="CET1","CET1","No"))</f>
        <v>No</v>
      </c>
      <c r="AB690" s="10">
        <f>IF('Intragroup liabilities'!R684="",0,'Intragroup liabilities'!R684)</f>
        <v>0</v>
      </c>
      <c r="AC690"/>
    </row>
    <row r="691" spans="3:29" ht="23.65" thickBot="1" x14ac:dyDescent="0.5">
      <c r="C691" s="17">
        <f t="shared" si="71"/>
        <v>999</v>
      </c>
      <c r="D691" s="18">
        <f t="shared" si="77"/>
        <v>684</v>
      </c>
      <c r="E691" s="10" t="str">
        <f>IF(AND(I691="SANTANDER TOTTA, SGPS, SA",'Intragroup liabilities'!F685="P_22"),"r0531 - o/w (part of) subordinated liabilities recognised as own funds",IF(AND(I691="Totta Seguros - Comp. Seg. Vida, SA.",'Intragroup liabilities'!F685="P_22"),"r0350 - Structured notes",IF(AND(AA691&lt;&gt;"No",'Intragroup liabilities'!F685="P_23"),"r0531 - o/w (part of) subordinated liabilities recognised as own funds",IF(AND(AA691="No",'Intragroup liabilities'!F685="P_23"),"r0120 - Secured liabilities - collateralized part (BRRD art. 44/2/b)",IF('Intragroup liabilities'!F685="C_31","r0511 - o/w capital instruments/share capital",IF('Intragroup liabilities'!F685="C_32","r0511 - o/w capital instruments/share capital",IF('Intragroup liabilities'!F685="C_33","r0512 - o/w instruments ranking pari passu with ordinary shares",IF(OR(ISNUMBER(SEARCH("ATLANTES",I691)),ISNUMBER(SEARCH("AZOR",I691)),ISNUMBER(SEARCH("HIPOTOTTA",I691)))=TRUE,"r0120 - Secured liabilities - collateralized part (BRRD art. 44/2/b)",IF(OR('Intragroup liabilities'!F685="P_27.1",'Intragroup liabilities'!F685="P_27.2",'Intragroup liabilities'!F685="P_24"),"r0390 - Non-financial liabilities",IF('Intragroup liabilities'!F685="P_30.1","r0170 - Employee liabilities (BRRD art. 44/2/g/i)",IF('Intragroup liabilities'!F685="P_30.3","r0390 - Non-financial liabilities",IF('Intragroup liabilities'!F685="C_36","r0511 - o/w capital instruments/share capital",IF(AND('Intragroup liabilities'!F685="P_20",IFERROR(VLOOKUP('Intragroup liabilities'!I685,'Auxiliar 210'!$B$18:$B$20,1,FALSE),0)&lt;&gt;0),"r0210 - Liabilities towards other entities of the resolution group (BRRD art. 44/2/h)",IF(AND('Intragroup liabilities'!F685="P_21",IFERROR(VLOOKUP('Intragroup liabilities'!I685,'Auxiliar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1" s="10" t="s">
        <v>483</v>
      </c>
      <c r="G691" s="10" t="str">
        <f t="shared" si="72"/>
        <v>Rank 9 - Ranking in insolvency (master scale)</v>
      </c>
      <c r="H691" s="10" t="s">
        <v>1238</v>
      </c>
      <c r="I691" s="10" t="s">
        <v>81</v>
      </c>
      <c r="J691" s="10" t="s">
        <v>696</v>
      </c>
      <c r="K691" s="10" t="s">
        <v>155</v>
      </c>
      <c r="L691" s="10" t="str">
        <f t="shared" si="73"/>
        <v>Parent</v>
      </c>
      <c r="M691" s="10" t="str">
        <f>IF(OR('Intragroup liabilities'!W685="x",'Intragroup liabilities'!W685="E"),"true","false")</f>
        <v>false</v>
      </c>
      <c r="N691" s="10" t="s">
        <v>470</v>
      </c>
      <c r="O691" s="10" t="s">
        <v>471</v>
      </c>
      <c r="P691" s="11">
        <v>0.27</v>
      </c>
      <c r="Q691" s="11">
        <f>IF('Intragroup liabilities'!E685="",0,'Intragroup liabilities'!E685)</f>
        <v>0</v>
      </c>
      <c r="R691" s="10" t="str">
        <f>+IF('Intragroup liabilities'!C685="EURO","Euro",IF('Intragroup liabilities'!C685="LIBRA INGLESA"," US Dollar",""))</f>
        <v>Euro</v>
      </c>
      <c r="S691" s="10" t="str">
        <f>IF(OR('Intragroup liabilities'!F685="P_20",'Intragroup liabilities'!F685="P_21"),'Intragroup liabilities'!M685,CONCATENATE(RIGHT('Intragroup liabilities'!T685,4),"-",LEFT(RIGHT('Intragroup liabilities'!T685,7),2),"-",LEFT('Intragroup liabilities'!T685,2)))</f>
        <v>--</v>
      </c>
      <c r="T691" s="20" t="str">
        <f t="shared" si="74"/>
        <v>--</v>
      </c>
      <c r="U691" s="20" t="str">
        <f>IF(OR('Intragroup liabilities'!F685="P_20",'Intragroup liabilities'!F685="P_21"),'T 03.01'!T691,CONCATENATE(RIGHT('Intragroup liabilities'!U685,4),"-",LEFT(RIGHT('Intragroup liabilities'!U685,7),2),"-",LEFT('Intragroup liabilities'!U685,2)))</f>
        <v>--</v>
      </c>
      <c r="V691" s="10" t="str">
        <f t="shared" si="75"/>
        <v>Unsecured</v>
      </c>
      <c r="W691" s="10">
        <v>0</v>
      </c>
      <c r="X691" s="10" t="s">
        <v>83</v>
      </c>
      <c r="Y691" s="10" t="str">
        <f t="shared" si="76"/>
        <v>Structured</v>
      </c>
      <c r="Z691" s="10"/>
      <c r="AA691" s="10" t="str">
        <f>IF('Intragroup liabilities'!Q685="GF2","Grandfathered T2",IF('Intragroup liabilities'!Q685="CET1","CET1","No"))</f>
        <v>No</v>
      </c>
      <c r="AB691" s="10">
        <f>IF('Intragroup liabilities'!R685="",0,'Intragroup liabilities'!R685)</f>
        <v>0</v>
      </c>
      <c r="AC691"/>
    </row>
    <row r="692" spans="3:29" ht="23.65" thickBot="1" x14ac:dyDescent="0.5">
      <c r="C692" s="17">
        <f t="shared" si="71"/>
        <v>999</v>
      </c>
      <c r="D692" s="18">
        <f t="shared" si="77"/>
        <v>685</v>
      </c>
      <c r="E692" s="10" t="str">
        <f>IF(AND(I692="SANTANDER TOTTA, SGPS, SA",'Intragroup liabilities'!F686="P_22"),"r0531 - o/w (part of) subordinated liabilities recognised as own funds",IF(AND(I692="Totta Seguros - Comp. Seg. Vida, SA.",'Intragroup liabilities'!F686="P_22"),"r0350 - Structured notes",IF(AND(AA692&lt;&gt;"No",'Intragroup liabilities'!F686="P_23"),"r0531 - o/w (part of) subordinated liabilities recognised as own funds",IF(AND(AA692="No",'Intragroup liabilities'!F686="P_23"),"r0120 - Secured liabilities - collateralized part (BRRD art. 44/2/b)",IF('Intragroup liabilities'!F686="C_31","r0511 - o/w capital instruments/share capital",IF('Intragroup liabilities'!F686="C_32","r0511 - o/w capital instruments/share capital",IF('Intragroup liabilities'!F686="C_33","r0512 - o/w instruments ranking pari passu with ordinary shares",IF(OR(ISNUMBER(SEARCH("ATLANTES",I692)),ISNUMBER(SEARCH("AZOR",I692)),ISNUMBER(SEARCH("HIPOTOTTA",I692)))=TRUE,"r0120 - Secured liabilities - collateralized part (BRRD art. 44/2/b)",IF(OR('Intragroup liabilities'!F686="P_27.1",'Intragroup liabilities'!F686="P_27.2",'Intragroup liabilities'!F686="P_24"),"r0390 - Non-financial liabilities",IF('Intragroup liabilities'!F686="P_30.1","r0170 - Employee liabilities (BRRD art. 44/2/g/i)",IF('Intragroup liabilities'!F686="P_30.3","r0390 - Non-financial liabilities",IF('Intragroup liabilities'!F686="C_36","r0511 - o/w capital instruments/share capital",IF(AND('Intragroup liabilities'!F686="P_20",IFERROR(VLOOKUP('Intragroup liabilities'!I686,'Auxiliar 210'!$B$18:$B$20,1,FALSE),0)&lt;&gt;0),"r0210 - Liabilities towards other entities of the resolution group (BRRD art. 44/2/h)",IF(AND('Intragroup liabilities'!F686="P_21",IFERROR(VLOOKUP('Intragroup liabilities'!I686,'Auxiliar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2" s="10" t="s">
        <v>483</v>
      </c>
      <c r="G692" s="10" t="str">
        <f t="shared" si="72"/>
        <v>Rank 9 - Ranking in insolvency (master scale)</v>
      </c>
      <c r="H692" s="10" t="s">
        <v>1240</v>
      </c>
      <c r="I692" s="10" t="s">
        <v>81</v>
      </c>
      <c r="J692" s="10" t="s">
        <v>696</v>
      </c>
      <c r="K692" s="10" t="s">
        <v>155</v>
      </c>
      <c r="L692" s="10" t="str">
        <f t="shared" si="73"/>
        <v>Parent</v>
      </c>
      <c r="M692" s="10" t="str">
        <f>IF(OR('Intragroup liabilities'!W686="x",'Intragroup liabilities'!W686="E"),"true","false")</f>
        <v>false</v>
      </c>
      <c r="N692" s="10" t="s">
        <v>470</v>
      </c>
      <c r="O692" s="10" t="s">
        <v>471</v>
      </c>
      <c r="P692" s="11">
        <v>0.09</v>
      </c>
      <c r="Q692" s="11">
        <f>IF('Intragroup liabilities'!E686="",0,'Intragroup liabilities'!E686)</f>
        <v>0</v>
      </c>
      <c r="R692" s="10" t="str">
        <f>+IF('Intragroup liabilities'!C686="EURO","Euro",IF('Intragroup liabilities'!C686="LIBRA INGLESA"," US Dollar",""))</f>
        <v>Euro</v>
      </c>
      <c r="S692" s="10" t="str">
        <f>IF(OR('Intragroup liabilities'!F686="P_20",'Intragroup liabilities'!F686="P_21"),'Intragroup liabilities'!M686,CONCATENATE(RIGHT('Intragroup liabilities'!T686,4),"-",LEFT(RIGHT('Intragroup liabilities'!T686,7),2),"-",LEFT('Intragroup liabilities'!T686,2)))</f>
        <v>--</v>
      </c>
      <c r="T692" s="20" t="str">
        <f t="shared" si="74"/>
        <v>--</v>
      </c>
      <c r="U692" s="20" t="str">
        <f>IF(OR('Intragroup liabilities'!F686="P_20",'Intragroup liabilities'!F686="P_21"),'T 03.01'!T692,CONCATENATE(RIGHT('Intragroup liabilities'!U686,4),"-",LEFT(RIGHT('Intragroup liabilities'!U686,7),2),"-",LEFT('Intragroup liabilities'!U686,2)))</f>
        <v>--</v>
      </c>
      <c r="V692" s="10" t="str">
        <f t="shared" si="75"/>
        <v>Unsecured</v>
      </c>
      <c r="W692" s="10">
        <v>0</v>
      </c>
      <c r="X692" s="10" t="s">
        <v>83</v>
      </c>
      <c r="Y692" s="10" t="str">
        <f t="shared" si="76"/>
        <v>Structured</v>
      </c>
      <c r="Z692" s="10"/>
      <c r="AA692" s="10" t="str">
        <f>IF('Intragroup liabilities'!Q686="GF2","Grandfathered T2",IF('Intragroup liabilities'!Q686="CET1","CET1","No"))</f>
        <v>No</v>
      </c>
      <c r="AB692" s="10">
        <f>IF('Intragroup liabilities'!R686="",0,'Intragroup liabilities'!R686)</f>
        <v>0</v>
      </c>
      <c r="AC692"/>
    </row>
    <row r="693" spans="3:29" ht="23.65" thickBot="1" x14ac:dyDescent="0.5">
      <c r="C693" s="17">
        <f t="shared" si="71"/>
        <v>999</v>
      </c>
      <c r="D693" s="18">
        <f t="shared" si="77"/>
        <v>686</v>
      </c>
      <c r="E693" s="10" t="str">
        <f>IF(AND(I693="SANTANDER TOTTA, SGPS, SA",'Intragroup liabilities'!F687="P_22"),"r0531 - o/w (part of) subordinated liabilities recognised as own funds",IF(AND(I693="Totta Seguros - Comp. Seg. Vida, SA.",'Intragroup liabilities'!F687="P_22"),"r0350 - Structured notes",IF(AND(AA693&lt;&gt;"No",'Intragroup liabilities'!F687="P_23"),"r0531 - o/w (part of) subordinated liabilities recognised as own funds",IF(AND(AA693="No",'Intragroup liabilities'!F687="P_23"),"r0120 - Secured liabilities - collateralized part (BRRD art. 44/2/b)",IF('Intragroup liabilities'!F687="C_31","r0511 - o/w capital instruments/share capital",IF('Intragroup liabilities'!F687="C_32","r0511 - o/w capital instruments/share capital",IF('Intragroup liabilities'!F687="C_33","r0512 - o/w instruments ranking pari passu with ordinary shares",IF(OR(ISNUMBER(SEARCH("ATLANTES",I693)),ISNUMBER(SEARCH("AZOR",I693)),ISNUMBER(SEARCH("HIPOTOTTA",I693)))=TRUE,"r0120 - Secured liabilities - collateralized part (BRRD art. 44/2/b)",IF(OR('Intragroup liabilities'!F687="P_27.1",'Intragroup liabilities'!F687="P_27.2",'Intragroup liabilities'!F687="P_24"),"r0390 - Non-financial liabilities",IF('Intragroup liabilities'!F687="P_30.1","r0170 - Employee liabilities (BRRD art. 44/2/g/i)",IF('Intragroup liabilities'!F687="P_30.3","r0390 - Non-financial liabilities",IF('Intragroup liabilities'!F687="C_36","r0511 - o/w capital instruments/share capital",IF(AND('Intragroup liabilities'!F687="P_20",IFERROR(VLOOKUP('Intragroup liabilities'!I687,'Auxiliar 210'!$B$18:$B$20,1,FALSE),0)&lt;&gt;0),"r0210 - Liabilities towards other entities of the resolution group (BRRD art. 44/2/h)",IF(AND('Intragroup liabilities'!F687="P_21",IFERROR(VLOOKUP('Intragroup liabilities'!I687,'Auxiliar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3" s="10" t="s">
        <v>161</v>
      </c>
      <c r="G693" s="10" t="str">
        <f t="shared" si="72"/>
        <v>Rank 9 - Ranking in insolvency (master scale)</v>
      </c>
      <c r="H693" s="10" t="s">
        <v>647</v>
      </c>
      <c r="I693" s="10" t="s">
        <v>45</v>
      </c>
      <c r="J693" s="10" t="s">
        <v>447</v>
      </c>
      <c r="K693" s="10" t="s">
        <v>155</v>
      </c>
      <c r="L693" s="10" t="str">
        <f t="shared" si="73"/>
        <v>Sister</v>
      </c>
      <c r="M693" s="10" t="str">
        <f>IF(OR('Intragroup liabilities'!W687="x",'Intragroup liabilities'!W687="E"),"true","false")</f>
        <v>true</v>
      </c>
      <c r="N693" s="10" t="s">
        <v>470</v>
      </c>
      <c r="O693" s="10" t="s">
        <v>471</v>
      </c>
      <c r="P693" s="11">
        <v>4.6500000000000004</v>
      </c>
      <c r="Q693" s="11">
        <f>IF('Intragroup liabilities'!E687="",0,'Intragroup liabilities'!E687)</f>
        <v>0</v>
      </c>
      <c r="R693" s="10" t="str">
        <f>+IF('Intragroup liabilities'!C687="EURO","Euro",IF('Intragroup liabilities'!C687="LIBRA INGLESA"," US Dollar",""))</f>
        <v>Euro</v>
      </c>
      <c r="S693" s="10" t="str">
        <f>IF(OR('Intragroup liabilities'!F687="P_20",'Intragroup liabilities'!F687="P_21"),'Intragroup liabilities'!M687,CONCATENATE(RIGHT('Intragroup liabilities'!T687,4),"-",LEFT(RIGHT('Intragroup liabilities'!T687,7),2),"-",LEFT('Intragroup liabilities'!T687,2)))</f>
        <v>--</v>
      </c>
      <c r="T693" s="20" t="str">
        <f t="shared" si="74"/>
        <v>--</v>
      </c>
      <c r="U693" s="20" t="str">
        <f>IF(OR('Intragroup liabilities'!F687="P_20",'Intragroup liabilities'!F687="P_21"),'T 03.01'!T693,CONCATENATE(RIGHT('Intragroup liabilities'!U687,4),"-",LEFT(RIGHT('Intragroup liabilities'!U687,7),2),"-",LEFT('Intragroup liabilities'!U687,2)))</f>
        <v>--</v>
      </c>
      <c r="V693" s="10" t="str">
        <f t="shared" si="75"/>
        <v>Unsecured</v>
      </c>
      <c r="W693" s="10">
        <v>0</v>
      </c>
      <c r="X693" s="10" t="s">
        <v>83</v>
      </c>
      <c r="Y693" s="10" t="str">
        <f t="shared" si="76"/>
        <v>Structured</v>
      </c>
      <c r="Z693" s="10"/>
      <c r="AA693" s="10" t="str">
        <f>IF('Intragroup liabilities'!Q687="GF2","Grandfathered T2",IF('Intragroup liabilities'!Q687="CET1","CET1","No"))</f>
        <v>No</v>
      </c>
      <c r="AB693" s="10">
        <f>IF('Intragroup liabilities'!R687="",0,'Intragroup liabilities'!R687)</f>
        <v>0</v>
      </c>
      <c r="AC693"/>
    </row>
    <row r="694" spans="3:29" ht="23.65" thickBot="1" x14ac:dyDescent="0.5">
      <c r="C694" s="17">
        <f t="shared" si="71"/>
        <v>999</v>
      </c>
      <c r="D694" s="18">
        <f t="shared" si="77"/>
        <v>687</v>
      </c>
      <c r="E694" s="10" t="str">
        <f>IF(AND(I694="SANTANDER TOTTA, SGPS, SA",'Intragroup liabilities'!F688="P_22"),"r0531 - o/w (part of) subordinated liabilities recognised as own funds",IF(AND(I694="Totta Seguros - Comp. Seg. Vida, SA.",'Intragroup liabilities'!F688="P_22"),"r0350 - Structured notes",IF(AND(AA694&lt;&gt;"No",'Intragroup liabilities'!F688="P_23"),"r0531 - o/w (part of) subordinated liabilities recognised as own funds",IF(AND(AA694="No",'Intragroup liabilities'!F688="P_23"),"r0120 - Secured liabilities - collateralized part (BRRD art. 44/2/b)",IF('Intragroup liabilities'!F688="C_31","r0511 - o/w capital instruments/share capital",IF('Intragroup liabilities'!F688="C_32","r0511 - o/w capital instruments/share capital",IF('Intragroup liabilities'!F688="C_33","r0512 - o/w instruments ranking pari passu with ordinary shares",IF(OR(ISNUMBER(SEARCH("ATLANTES",I694)),ISNUMBER(SEARCH("AZOR",I694)),ISNUMBER(SEARCH("HIPOTOTTA",I694)))=TRUE,"r0120 - Secured liabilities - collateralized part (BRRD art. 44/2/b)",IF(OR('Intragroup liabilities'!F688="P_27.1",'Intragroup liabilities'!F688="P_27.2",'Intragroup liabilities'!F688="P_24"),"r0390 - Non-financial liabilities",IF('Intragroup liabilities'!F688="P_30.1","r0170 - Employee liabilities (BRRD art. 44/2/g/i)",IF('Intragroup liabilities'!F688="P_30.3","r0390 - Non-financial liabilities",IF('Intragroup liabilities'!F688="C_36","r0511 - o/w capital instruments/share capital",IF(AND('Intragroup liabilities'!F688="P_20",IFERROR(VLOOKUP('Intragroup liabilities'!I688,'Auxiliar 210'!$B$18:$B$20,1,FALSE),0)&lt;&gt;0),"r0210 - Liabilities towards other entities of the resolution group (BRRD art. 44/2/h)",IF(AND('Intragroup liabilities'!F688="P_21",IFERROR(VLOOKUP('Intragroup liabilities'!I688,'Auxiliar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4" s="10" t="s">
        <v>483</v>
      </c>
      <c r="G694" s="10" t="str">
        <f t="shared" si="72"/>
        <v>Rank 9 - Ranking in insolvency (master scale)</v>
      </c>
      <c r="H694" s="10" t="s">
        <v>941</v>
      </c>
      <c r="I694" s="10" t="s">
        <v>700</v>
      </c>
      <c r="J694" s="10" t="s">
        <v>699</v>
      </c>
      <c r="K694" s="10" t="s">
        <v>155</v>
      </c>
      <c r="L694" s="10" t="str">
        <f t="shared" si="73"/>
        <v>Sister</v>
      </c>
      <c r="M694" s="10" t="str">
        <f>IF(OR('Intragroup liabilities'!W688="x",'Intragroup liabilities'!W688="E"),"true","false")</f>
        <v>false</v>
      </c>
      <c r="N694" s="10" t="s">
        <v>470</v>
      </c>
      <c r="O694" s="10" t="s">
        <v>471</v>
      </c>
      <c r="P694" s="11">
        <v>0.02</v>
      </c>
      <c r="Q694" s="11">
        <f>IF('Intragroup liabilities'!E688="",0,'Intragroup liabilities'!E688)</f>
        <v>0</v>
      </c>
      <c r="R694" s="10" t="str">
        <f>+IF('Intragroup liabilities'!C688="EURO","Euro",IF('Intragroup liabilities'!C688="LIBRA INGLESA"," US Dollar",""))</f>
        <v>Euro</v>
      </c>
      <c r="S694" s="10" t="str">
        <f>IF(OR('Intragroup liabilities'!F688="P_20",'Intragroup liabilities'!F688="P_21"),'Intragroup liabilities'!M688,CONCATENATE(RIGHT('Intragroup liabilities'!T688,4),"-",LEFT(RIGHT('Intragroup liabilities'!T688,7),2),"-",LEFT('Intragroup liabilities'!T688,2)))</f>
        <v>--</v>
      </c>
      <c r="T694" s="20" t="str">
        <f t="shared" si="74"/>
        <v>--</v>
      </c>
      <c r="U694" s="20" t="str">
        <f>IF(OR('Intragroup liabilities'!F688="P_20",'Intragroup liabilities'!F688="P_21"),'T 03.01'!T694,CONCATENATE(RIGHT('Intragroup liabilities'!U688,4),"-",LEFT(RIGHT('Intragroup liabilities'!U688,7),2),"-",LEFT('Intragroup liabilities'!U688,2)))</f>
        <v>--</v>
      </c>
      <c r="V694" s="10" t="str">
        <f t="shared" si="75"/>
        <v>Unsecured</v>
      </c>
      <c r="W694" s="10">
        <v>0</v>
      </c>
      <c r="X694" s="10" t="s">
        <v>83</v>
      </c>
      <c r="Y694" s="10" t="str">
        <f t="shared" si="76"/>
        <v>Structured</v>
      </c>
      <c r="Z694" s="10"/>
      <c r="AA694" s="10" t="str">
        <f>IF('Intragroup liabilities'!Q688="GF2","Grandfathered T2",IF('Intragroup liabilities'!Q688="CET1","CET1","No"))</f>
        <v>No</v>
      </c>
      <c r="AB694" s="10">
        <f>IF('Intragroup liabilities'!R688="",0,'Intragroup liabilities'!R688)</f>
        <v>0</v>
      </c>
      <c r="AC694"/>
    </row>
    <row r="695" spans="3:29" ht="23.65" thickBot="1" x14ac:dyDescent="0.5">
      <c r="C695" s="17">
        <f t="shared" si="71"/>
        <v>999</v>
      </c>
      <c r="D695" s="18">
        <f t="shared" si="77"/>
        <v>688</v>
      </c>
      <c r="E695" s="10" t="str">
        <f>IF(AND(I695="SANTANDER TOTTA, SGPS, SA",'Intragroup liabilities'!F689="P_22"),"r0531 - o/w (part of) subordinated liabilities recognised as own funds",IF(AND(I695="Totta Seguros - Comp. Seg. Vida, SA.",'Intragroup liabilities'!F689="P_22"),"r0350 - Structured notes",IF(AND(AA695&lt;&gt;"No",'Intragroup liabilities'!F689="P_23"),"r0531 - o/w (part of) subordinated liabilities recognised as own funds",IF(AND(AA695="No",'Intragroup liabilities'!F689="P_23"),"r0120 - Secured liabilities - collateralized part (BRRD art. 44/2/b)",IF('Intragroup liabilities'!F689="C_31","r0511 - o/w capital instruments/share capital",IF('Intragroup liabilities'!F689="C_32","r0511 - o/w capital instruments/share capital",IF('Intragroup liabilities'!F689="C_33","r0512 - o/w instruments ranking pari passu with ordinary shares",IF(OR(ISNUMBER(SEARCH("ATLANTES",I695)),ISNUMBER(SEARCH("AZOR",I695)),ISNUMBER(SEARCH("HIPOTOTTA",I695)))=TRUE,"r0120 - Secured liabilities - collateralized part (BRRD art. 44/2/b)",IF(OR('Intragroup liabilities'!F689="P_27.1",'Intragroup liabilities'!F689="P_27.2",'Intragroup liabilities'!F689="P_24"),"r0390 - Non-financial liabilities",IF('Intragroup liabilities'!F689="P_30.1","r0170 - Employee liabilities (BRRD art. 44/2/g/i)",IF('Intragroup liabilities'!F689="P_30.3","r0390 - Non-financial liabilities",IF('Intragroup liabilities'!F689="C_36","r0511 - o/w capital instruments/share capital",IF(AND('Intragroup liabilities'!F689="P_20",IFERROR(VLOOKUP('Intragroup liabilities'!I689,'Auxiliar 210'!$B$18:$B$20,1,FALSE),0)&lt;&gt;0),"r0210 - Liabilities towards other entities of the resolution group (BRRD art. 44/2/h)",IF(AND('Intragroup liabilities'!F689="P_21",IFERROR(VLOOKUP('Intragroup liabilities'!I689,'Auxiliar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5" s="10" t="s">
        <v>483</v>
      </c>
      <c r="G695" s="10" t="str">
        <f t="shared" si="72"/>
        <v>Rank 9 - Ranking in insolvency (master scale)</v>
      </c>
      <c r="H695" s="10" t="s">
        <v>1014</v>
      </c>
      <c r="I695" s="10" t="s">
        <v>707</v>
      </c>
      <c r="J695" s="10" t="s">
        <v>706</v>
      </c>
      <c r="K695" s="10" t="s">
        <v>155</v>
      </c>
      <c r="L695" s="10" t="str">
        <f t="shared" si="73"/>
        <v>Sister</v>
      </c>
      <c r="M695" s="10" t="str">
        <f>IF(OR('Intragroup liabilities'!W689="x",'Intragroup liabilities'!W689="E"),"true","false")</f>
        <v>false</v>
      </c>
      <c r="N695" s="10" t="s">
        <v>470</v>
      </c>
      <c r="O695" s="10" t="s">
        <v>471</v>
      </c>
      <c r="P695" s="11">
        <v>1.19</v>
      </c>
      <c r="Q695" s="11">
        <f>IF('Intragroup liabilities'!E689="",0,'Intragroup liabilities'!E689)</f>
        <v>0</v>
      </c>
      <c r="R695" s="10" t="str">
        <f>+IF('Intragroup liabilities'!C689="EURO","Euro",IF('Intragroup liabilities'!C689="LIBRA INGLESA"," US Dollar",""))</f>
        <v>Euro</v>
      </c>
      <c r="S695" s="10" t="str">
        <f>IF(OR('Intragroup liabilities'!F689="P_20",'Intragroup liabilities'!F689="P_21"),'Intragroup liabilities'!M689,CONCATENATE(RIGHT('Intragroup liabilities'!T689,4),"-",LEFT(RIGHT('Intragroup liabilities'!T689,7),2),"-",LEFT('Intragroup liabilities'!T689,2)))</f>
        <v>--</v>
      </c>
      <c r="T695" s="20" t="str">
        <f t="shared" si="74"/>
        <v>--</v>
      </c>
      <c r="U695" s="20" t="str">
        <f>IF(OR('Intragroup liabilities'!F689="P_20",'Intragroup liabilities'!F689="P_21"),'T 03.01'!T695,CONCATENATE(RIGHT('Intragroup liabilities'!U689,4),"-",LEFT(RIGHT('Intragroup liabilities'!U689,7),2),"-",LEFT('Intragroup liabilities'!U689,2)))</f>
        <v>--</v>
      </c>
      <c r="V695" s="10" t="str">
        <f t="shared" si="75"/>
        <v>Unsecured</v>
      </c>
      <c r="W695" s="10">
        <v>0</v>
      </c>
      <c r="X695" s="10" t="s">
        <v>83</v>
      </c>
      <c r="Y695" s="10" t="str">
        <f t="shared" si="76"/>
        <v>Structured</v>
      </c>
      <c r="Z695" s="10"/>
      <c r="AA695" s="10" t="str">
        <f>IF('Intragroup liabilities'!Q689="GF2","Grandfathered T2",IF('Intragroup liabilities'!Q689="CET1","CET1","No"))</f>
        <v>No</v>
      </c>
      <c r="AB695" s="10">
        <f>IF('Intragroup liabilities'!R689="",0,'Intragroup liabilities'!R689)</f>
        <v>0</v>
      </c>
      <c r="AC695"/>
    </row>
    <row r="696" spans="3:29" ht="23.65" thickBot="1" x14ac:dyDescent="0.5">
      <c r="C696" s="17">
        <f t="shared" si="71"/>
        <v>999</v>
      </c>
      <c r="D696" s="18">
        <f t="shared" si="77"/>
        <v>689</v>
      </c>
      <c r="E696" s="10" t="str">
        <f>IF(AND(I696="SANTANDER TOTTA, SGPS, SA",'Intragroup liabilities'!F690="P_22"),"r0531 - o/w (part of) subordinated liabilities recognised as own funds",IF(AND(I696="Totta Seguros - Comp. Seg. Vida, SA.",'Intragroup liabilities'!F690="P_22"),"r0350 - Structured notes",IF(AND(AA696&lt;&gt;"No",'Intragroup liabilities'!F690="P_23"),"r0531 - o/w (part of) subordinated liabilities recognised as own funds",IF(AND(AA696="No",'Intragroup liabilities'!F690="P_23"),"r0120 - Secured liabilities - collateralized part (BRRD art. 44/2/b)",IF('Intragroup liabilities'!F690="C_31","r0511 - o/w capital instruments/share capital",IF('Intragroup liabilities'!F690="C_32","r0511 - o/w capital instruments/share capital",IF('Intragroup liabilities'!F690="C_33","r0512 - o/w instruments ranking pari passu with ordinary shares",IF(OR(ISNUMBER(SEARCH("ATLANTES",I696)),ISNUMBER(SEARCH("AZOR",I696)),ISNUMBER(SEARCH("HIPOTOTTA",I696)))=TRUE,"r0120 - Secured liabilities - collateralized part (BRRD art. 44/2/b)",IF(OR('Intragroup liabilities'!F690="P_27.1",'Intragroup liabilities'!F690="P_27.2",'Intragroup liabilities'!F690="P_24"),"r0390 - Non-financial liabilities",IF('Intragroup liabilities'!F690="P_30.1","r0170 - Employee liabilities (BRRD art. 44/2/g/i)",IF('Intragroup liabilities'!F690="P_30.3","r0390 - Non-financial liabilities",IF('Intragroup liabilities'!F690="C_36","r0511 - o/w capital instruments/share capital",IF(AND('Intragroup liabilities'!F690="P_20",IFERROR(VLOOKUP('Intragroup liabilities'!I690,'Auxiliar 210'!$B$18:$B$20,1,FALSE),0)&lt;&gt;0),"r0210 - Liabilities towards other entities of the resolution group (BRRD art. 44/2/h)",IF(AND('Intragroup liabilities'!F690="P_21",IFERROR(VLOOKUP('Intragroup liabilities'!I690,'Auxiliar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6" s="10" t="s">
        <v>483</v>
      </c>
      <c r="G696" s="10" t="str">
        <f t="shared" si="72"/>
        <v>Rank 9 - Ranking in insolvency (master scale)</v>
      </c>
      <c r="H696" s="10" t="s">
        <v>849</v>
      </c>
      <c r="I696" s="10" t="s">
        <v>81</v>
      </c>
      <c r="J696" s="10" t="s">
        <v>696</v>
      </c>
      <c r="K696" s="10" t="s">
        <v>155</v>
      </c>
      <c r="L696" s="10" t="str">
        <f t="shared" si="73"/>
        <v>Parent</v>
      </c>
      <c r="M696" s="10" t="str">
        <f>IF(OR('Intragroup liabilities'!W690="x",'Intragroup liabilities'!W690="E"),"true","false")</f>
        <v>false</v>
      </c>
      <c r="N696" s="10" t="s">
        <v>470</v>
      </c>
      <c r="O696" s="10" t="s">
        <v>471</v>
      </c>
      <c r="P696" s="11">
        <v>0.16</v>
      </c>
      <c r="Q696" s="11">
        <f>IF('Intragroup liabilities'!E690="",0,'Intragroup liabilities'!E690)</f>
        <v>0</v>
      </c>
      <c r="R696" s="10" t="str">
        <f>+IF('Intragroup liabilities'!C690="EURO","Euro",IF('Intragroup liabilities'!C690="LIBRA INGLESA"," US Dollar",""))</f>
        <v>Euro</v>
      </c>
      <c r="S696" s="10" t="str">
        <f>IF(OR('Intragroup liabilities'!F690="P_20",'Intragroup liabilities'!F690="P_21"),'Intragroup liabilities'!M690,CONCATENATE(RIGHT('Intragroup liabilities'!T690,4),"-",LEFT(RIGHT('Intragroup liabilities'!T690,7),2),"-",LEFT('Intragroup liabilities'!T690,2)))</f>
        <v>--</v>
      </c>
      <c r="T696" s="20" t="str">
        <f t="shared" si="74"/>
        <v>--</v>
      </c>
      <c r="U696" s="20" t="str">
        <f>IF(OR('Intragroup liabilities'!F690="P_20",'Intragroup liabilities'!F690="P_21"),'T 03.01'!T696,CONCATENATE(RIGHT('Intragroup liabilities'!U690,4),"-",LEFT(RIGHT('Intragroup liabilities'!U690,7),2),"-",LEFT('Intragroup liabilities'!U690,2)))</f>
        <v>--</v>
      </c>
      <c r="V696" s="10" t="str">
        <f t="shared" si="75"/>
        <v>Unsecured</v>
      </c>
      <c r="W696" s="10">
        <v>0</v>
      </c>
      <c r="X696" s="10" t="s">
        <v>83</v>
      </c>
      <c r="Y696" s="10" t="str">
        <f t="shared" si="76"/>
        <v>Structured</v>
      </c>
      <c r="Z696" s="10"/>
      <c r="AA696" s="10" t="str">
        <f>IF('Intragroup liabilities'!Q690="GF2","Grandfathered T2",IF('Intragroup liabilities'!Q690="CET1","CET1","No"))</f>
        <v>No</v>
      </c>
      <c r="AB696" s="10">
        <f>IF('Intragroup liabilities'!R690="",0,'Intragroup liabilities'!R690)</f>
        <v>0</v>
      </c>
      <c r="AC696"/>
    </row>
    <row r="697" spans="3:29" ht="23.65" thickBot="1" x14ac:dyDescent="0.5">
      <c r="C697" s="17">
        <f t="shared" si="71"/>
        <v>999</v>
      </c>
      <c r="D697" s="18">
        <f t="shared" si="77"/>
        <v>690</v>
      </c>
      <c r="E697" s="10" t="str">
        <f>IF(AND(I697="SANTANDER TOTTA, SGPS, SA",'Intragroup liabilities'!F691="P_22"),"r0531 - o/w (part of) subordinated liabilities recognised as own funds",IF(AND(I697="Totta Seguros - Comp. Seg. Vida, SA.",'Intragroup liabilities'!F691="P_22"),"r0350 - Structured notes",IF(AND(AA697&lt;&gt;"No",'Intragroup liabilities'!F691="P_23"),"r0531 - o/w (part of) subordinated liabilities recognised as own funds",IF(AND(AA697="No",'Intragroup liabilities'!F691="P_23"),"r0120 - Secured liabilities - collateralized part (BRRD art. 44/2/b)",IF('Intragroup liabilities'!F691="C_31","r0511 - o/w capital instruments/share capital",IF('Intragroup liabilities'!F691="C_32","r0511 - o/w capital instruments/share capital",IF('Intragroup liabilities'!F691="C_33","r0512 - o/w instruments ranking pari passu with ordinary shares",IF(OR(ISNUMBER(SEARCH("ATLANTES",I697)),ISNUMBER(SEARCH("AZOR",I697)),ISNUMBER(SEARCH("HIPOTOTTA",I697)))=TRUE,"r0120 - Secured liabilities - collateralized part (BRRD art. 44/2/b)",IF(OR('Intragroup liabilities'!F691="P_27.1",'Intragroup liabilities'!F691="P_27.2",'Intragroup liabilities'!F691="P_24"),"r0390 - Non-financial liabilities",IF('Intragroup liabilities'!F691="P_30.1","r0170 - Employee liabilities (BRRD art. 44/2/g/i)",IF('Intragroup liabilities'!F691="P_30.3","r0390 - Non-financial liabilities",IF('Intragroup liabilities'!F691="C_36","r0511 - o/w capital instruments/share capital",IF(AND('Intragroup liabilities'!F691="P_20",IFERROR(VLOOKUP('Intragroup liabilities'!I691,'Auxiliar 210'!$B$18:$B$20,1,FALSE),0)&lt;&gt;0),"r0210 - Liabilities towards other entities of the resolution group (BRRD art. 44/2/h)",IF(AND('Intragroup liabilities'!F691="P_21",IFERROR(VLOOKUP('Intragroup liabilities'!I691,'Auxiliar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7" s="10" t="s">
        <v>483</v>
      </c>
      <c r="G697" s="10" t="str">
        <f t="shared" si="72"/>
        <v>Rank 9 - Ranking in insolvency (master scale)</v>
      </c>
      <c r="H697" s="10" t="s">
        <v>1132</v>
      </c>
      <c r="I697" s="10" t="s">
        <v>81</v>
      </c>
      <c r="J697" s="10" t="s">
        <v>696</v>
      </c>
      <c r="K697" s="10" t="s">
        <v>155</v>
      </c>
      <c r="L697" s="10" t="str">
        <f t="shared" si="73"/>
        <v>Parent</v>
      </c>
      <c r="M697" s="10" t="str">
        <f>IF(OR('Intragroup liabilities'!W691="x",'Intragroup liabilities'!W691="E"),"true","false")</f>
        <v>false</v>
      </c>
      <c r="N697" s="10" t="s">
        <v>470</v>
      </c>
      <c r="O697" s="10" t="s">
        <v>471</v>
      </c>
      <c r="P697" s="11">
        <v>7.0000000000000007E-2</v>
      </c>
      <c r="Q697" s="11">
        <f>IF('Intragroup liabilities'!E691="",0,'Intragroup liabilities'!E691)</f>
        <v>0</v>
      </c>
      <c r="R697" s="10" t="str">
        <f>+IF('Intragroup liabilities'!C691="EURO","Euro",IF('Intragroup liabilities'!C691="LIBRA INGLESA"," US Dollar",""))</f>
        <v>Euro</v>
      </c>
      <c r="S697" s="10" t="str">
        <f>IF(OR('Intragroup liabilities'!F691="P_20",'Intragroup liabilities'!F691="P_21"),'Intragroup liabilities'!M691,CONCATENATE(RIGHT('Intragroup liabilities'!T691,4),"-",LEFT(RIGHT('Intragroup liabilities'!T691,7),2),"-",LEFT('Intragroup liabilities'!T691,2)))</f>
        <v>--</v>
      </c>
      <c r="T697" s="20" t="str">
        <f t="shared" si="74"/>
        <v>--</v>
      </c>
      <c r="U697" s="20" t="str">
        <f>IF(OR('Intragroup liabilities'!F691="P_20",'Intragroup liabilities'!F691="P_21"),'T 03.01'!T697,CONCATENATE(RIGHT('Intragroup liabilities'!U691,4),"-",LEFT(RIGHT('Intragroup liabilities'!U691,7),2),"-",LEFT('Intragroup liabilities'!U691,2)))</f>
        <v>--</v>
      </c>
      <c r="V697" s="10" t="str">
        <f t="shared" si="75"/>
        <v>Unsecured</v>
      </c>
      <c r="W697" s="10">
        <v>0</v>
      </c>
      <c r="X697" s="10" t="s">
        <v>83</v>
      </c>
      <c r="Y697" s="10" t="str">
        <f t="shared" si="76"/>
        <v>Structured</v>
      </c>
      <c r="Z697" s="10"/>
      <c r="AA697" s="10" t="str">
        <f>IF('Intragroup liabilities'!Q691="GF2","Grandfathered T2",IF('Intragroup liabilities'!Q691="CET1","CET1","No"))</f>
        <v>No</v>
      </c>
      <c r="AB697" s="10">
        <f>IF('Intragroup liabilities'!R691="",0,'Intragroup liabilities'!R691)</f>
        <v>0</v>
      </c>
      <c r="AC697"/>
    </row>
    <row r="698" spans="3:29" ht="23.65" thickBot="1" x14ac:dyDescent="0.5">
      <c r="C698" s="17">
        <f t="shared" si="71"/>
        <v>999</v>
      </c>
      <c r="D698" s="18">
        <f t="shared" si="77"/>
        <v>691</v>
      </c>
      <c r="E698" s="10" t="str">
        <f>IF(AND(I698="SANTANDER TOTTA, SGPS, SA",'Intragroup liabilities'!F692="P_22"),"r0531 - o/w (part of) subordinated liabilities recognised as own funds",IF(AND(I698="Totta Seguros - Comp. Seg. Vida, SA.",'Intragroup liabilities'!F692="P_22"),"r0350 - Structured notes",IF(AND(AA698&lt;&gt;"No",'Intragroup liabilities'!F692="P_23"),"r0531 - o/w (part of) subordinated liabilities recognised as own funds",IF(AND(AA698="No",'Intragroup liabilities'!F692="P_23"),"r0120 - Secured liabilities - collateralized part (BRRD art. 44/2/b)",IF('Intragroup liabilities'!F692="C_31","r0511 - o/w capital instruments/share capital",IF('Intragroup liabilities'!F692="C_32","r0511 - o/w capital instruments/share capital",IF('Intragroup liabilities'!F692="C_33","r0512 - o/w instruments ranking pari passu with ordinary shares",IF(OR(ISNUMBER(SEARCH("ATLANTES",I698)),ISNUMBER(SEARCH("AZOR",I698)),ISNUMBER(SEARCH("HIPOTOTTA",I698)))=TRUE,"r0120 - Secured liabilities - collateralized part (BRRD art. 44/2/b)",IF(OR('Intragroup liabilities'!F692="P_27.1",'Intragroup liabilities'!F692="P_27.2",'Intragroup liabilities'!F692="P_24"),"r0390 - Non-financial liabilities",IF('Intragroup liabilities'!F692="P_30.1","r0170 - Employee liabilities (BRRD art. 44/2/g/i)",IF('Intragroup liabilities'!F692="P_30.3","r0390 - Non-financial liabilities",IF('Intragroup liabilities'!F692="C_36","r0511 - o/w capital instruments/share capital",IF(AND('Intragroup liabilities'!F692="P_20",IFERROR(VLOOKUP('Intragroup liabilities'!I692,'Auxiliar 210'!$B$18:$B$20,1,FALSE),0)&lt;&gt;0),"r0210 - Liabilities towards other entities of the resolution group (BRRD art. 44/2/h)",IF(AND('Intragroup liabilities'!F692="P_21",IFERROR(VLOOKUP('Intragroup liabilities'!I692,'Auxiliar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8" s="10" t="s">
        <v>161</v>
      </c>
      <c r="G698" s="10" t="str">
        <f t="shared" si="72"/>
        <v>Rank 9 - Ranking in insolvency (master scale)</v>
      </c>
      <c r="H698" s="10" t="s">
        <v>569</v>
      </c>
      <c r="I698" s="10" t="s">
        <v>45</v>
      </c>
      <c r="J698" s="10" t="s">
        <v>447</v>
      </c>
      <c r="K698" s="10" t="s">
        <v>155</v>
      </c>
      <c r="L698" s="10" t="str">
        <f t="shared" si="73"/>
        <v>Sister</v>
      </c>
      <c r="M698" s="10" t="str">
        <f>IF(OR('Intragroup liabilities'!W692="x",'Intragroup liabilities'!W692="E"),"true","false")</f>
        <v>true</v>
      </c>
      <c r="N698" s="10" t="s">
        <v>470</v>
      </c>
      <c r="O698" s="10" t="s">
        <v>471</v>
      </c>
      <c r="P698" s="11">
        <v>157.02000000000001</v>
      </c>
      <c r="Q698" s="11">
        <f>IF('Intragroup liabilities'!E692="",0,'Intragroup liabilities'!E692)</f>
        <v>0</v>
      </c>
      <c r="R698" s="10" t="str">
        <f>+IF('Intragroup liabilities'!C692="EURO","Euro",IF('Intragroup liabilities'!C692="LIBRA INGLESA"," US Dollar",""))</f>
        <v>Euro</v>
      </c>
      <c r="S698" s="10" t="str">
        <f>IF(OR('Intragroup liabilities'!F692="P_20",'Intragroup liabilities'!F692="P_21"),'Intragroup liabilities'!M692,CONCATENATE(RIGHT('Intragroup liabilities'!T692,4),"-",LEFT(RIGHT('Intragroup liabilities'!T692,7),2),"-",LEFT('Intragroup liabilities'!T692,2)))</f>
        <v>--</v>
      </c>
      <c r="T698" s="20" t="str">
        <f t="shared" si="74"/>
        <v>--</v>
      </c>
      <c r="U698" s="20" t="str">
        <f>IF(OR('Intragroup liabilities'!F692="P_20",'Intragroup liabilities'!F692="P_21"),'T 03.01'!T698,CONCATENATE(RIGHT('Intragroup liabilities'!U692,4),"-",LEFT(RIGHT('Intragroup liabilities'!U692,7),2),"-",LEFT('Intragroup liabilities'!U692,2)))</f>
        <v>--</v>
      </c>
      <c r="V698" s="10" t="str">
        <f t="shared" si="75"/>
        <v>Unsecured</v>
      </c>
      <c r="W698" s="10">
        <v>0</v>
      </c>
      <c r="X698" s="10" t="s">
        <v>83</v>
      </c>
      <c r="Y698" s="10" t="str">
        <f t="shared" si="76"/>
        <v>Structured</v>
      </c>
      <c r="Z698" s="10"/>
      <c r="AA698" s="10" t="str">
        <f>IF('Intragroup liabilities'!Q692="GF2","Grandfathered T2",IF('Intragroup liabilities'!Q692="CET1","CET1","No"))</f>
        <v>No</v>
      </c>
      <c r="AB698" s="10">
        <f>IF('Intragroup liabilities'!R692="",0,'Intragroup liabilities'!R692)</f>
        <v>0</v>
      </c>
      <c r="AC698"/>
    </row>
    <row r="699" spans="3:29" ht="23.65" thickBot="1" x14ac:dyDescent="0.5">
      <c r="C699" s="17">
        <f t="shared" si="71"/>
        <v>999</v>
      </c>
      <c r="D699" s="18">
        <f t="shared" si="77"/>
        <v>692</v>
      </c>
      <c r="E699" s="10" t="str">
        <f>IF(AND(I699="SANTANDER TOTTA, SGPS, SA",'Intragroup liabilities'!F693="P_22"),"r0531 - o/w (part of) subordinated liabilities recognised as own funds",IF(AND(I699="Totta Seguros - Comp. Seg. Vida, SA.",'Intragroup liabilities'!F693="P_22"),"r0350 - Structured notes",IF(AND(AA699&lt;&gt;"No",'Intragroup liabilities'!F693="P_23"),"r0531 - o/w (part of) subordinated liabilities recognised as own funds",IF(AND(AA699="No",'Intragroup liabilities'!F693="P_23"),"r0120 - Secured liabilities - collateralized part (BRRD art. 44/2/b)",IF('Intragroup liabilities'!F693="C_31","r0511 - o/w capital instruments/share capital",IF('Intragroup liabilities'!F693="C_32","r0511 - o/w capital instruments/share capital",IF('Intragroup liabilities'!F693="C_33","r0512 - o/w instruments ranking pari passu with ordinary shares",IF(OR(ISNUMBER(SEARCH("ATLANTES",I699)),ISNUMBER(SEARCH("AZOR",I699)),ISNUMBER(SEARCH("HIPOTOTTA",I699)))=TRUE,"r0120 - Secured liabilities - collateralized part (BRRD art. 44/2/b)",IF(OR('Intragroup liabilities'!F693="P_27.1",'Intragroup liabilities'!F693="P_27.2",'Intragroup liabilities'!F693="P_24"),"r0390 - Non-financial liabilities",IF('Intragroup liabilities'!F693="P_30.1","r0170 - Employee liabilities (BRRD art. 44/2/g/i)",IF('Intragroup liabilities'!F693="P_30.3","r0390 - Non-financial liabilities",IF('Intragroup liabilities'!F693="C_36","r0511 - o/w capital instruments/share capital",IF(AND('Intragroup liabilities'!F693="P_20",IFERROR(VLOOKUP('Intragroup liabilities'!I693,'Auxiliar 210'!$B$18:$B$20,1,FALSE),0)&lt;&gt;0),"r0210 - Liabilities towards other entities of the resolution group (BRRD art. 44/2/h)",IF(AND('Intragroup liabilities'!F693="P_21",IFERROR(VLOOKUP('Intragroup liabilities'!I693,'Auxiliar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699" s="10" t="s">
        <v>483</v>
      </c>
      <c r="G699" s="10" t="str">
        <f t="shared" si="72"/>
        <v>Rank 9 - Ranking in insolvency (master scale)</v>
      </c>
      <c r="H699" s="10" t="s">
        <v>935</v>
      </c>
      <c r="I699" s="10" t="s">
        <v>81</v>
      </c>
      <c r="J699" s="10" t="s">
        <v>696</v>
      </c>
      <c r="K699" s="10" t="s">
        <v>155</v>
      </c>
      <c r="L699" s="10" t="str">
        <f t="shared" si="73"/>
        <v>Parent</v>
      </c>
      <c r="M699" s="10" t="str">
        <f>IF(OR('Intragroup liabilities'!W693="x",'Intragroup liabilities'!W693="E"),"true","false")</f>
        <v>false</v>
      </c>
      <c r="N699" s="10" t="s">
        <v>470</v>
      </c>
      <c r="O699" s="10" t="s">
        <v>471</v>
      </c>
      <c r="P699" s="11">
        <v>0.03</v>
      </c>
      <c r="Q699" s="11">
        <f>IF('Intragroup liabilities'!E693="",0,'Intragroup liabilities'!E693)</f>
        <v>0</v>
      </c>
      <c r="R699" s="10" t="str">
        <f>+IF('Intragroup liabilities'!C693="EURO","Euro",IF('Intragroup liabilities'!C693="LIBRA INGLESA"," US Dollar",""))</f>
        <v>Euro</v>
      </c>
      <c r="S699" s="10" t="str">
        <f>IF(OR('Intragroup liabilities'!F693="P_20",'Intragroup liabilities'!F693="P_21"),'Intragroup liabilities'!M693,CONCATENATE(RIGHT('Intragroup liabilities'!T693,4),"-",LEFT(RIGHT('Intragroup liabilities'!T693,7),2),"-",LEFT('Intragroup liabilities'!T693,2)))</f>
        <v>--</v>
      </c>
      <c r="T699" s="20" t="str">
        <f t="shared" si="74"/>
        <v>--</v>
      </c>
      <c r="U699" s="20" t="str">
        <f>IF(OR('Intragroup liabilities'!F693="P_20",'Intragroup liabilities'!F693="P_21"),'T 03.01'!T699,CONCATENATE(RIGHT('Intragroup liabilities'!U693,4),"-",LEFT(RIGHT('Intragroup liabilities'!U693,7),2),"-",LEFT('Intragroup liabilities'!U693,2)))</f>
        <v>--</v>
      </c>
      <c r="V699" s="10" t="str">
        <f t="shared" si="75"/>
        <v>Unsecured</v>
      </c>
      <c r="W699" s="10">
        <v>0</v>
      </c>
      <c r="X699" s="10" t="s">
        <v>83</v>
      </c>
      <c r="Y699" s="10" t="str">
        <f t="shared" si="76"/>
        <v>Structured</v>
      </c>
      <c r="Z699" s="10"/>
      <c r="AA699" s="10" t="str">
        <f>IF('Intragroup liabilities'!Q693="GF2","Grandfathered T2",IF('Intragroup liabilities'!Q693="CET1","CET1","No"))</f>
        <v>No</v>
      </c>
      <c r="AB699" s="10">
        <f>IF('Intragroup liabilities'!R693="",0,'Intragroup liabilities'!R693)</f>
        <v>0</v>
      </c>
      <c r="AC699"/>
    </row>
    <row r="700" spans="3:29" ht="23.65" thickBot="1" x14ac:dyDescent="0.5">
      <c r="C700" s="17">
        <f t="shared" si="71"/>
        <v>999</v>
      </c>
      <c r="D700" s="18">
        <f t="shared" si="77"/>
        <v>693</v>
      </c>
      <c r="E700" s="10" t="str">
        <f>IF(AND(I700="SANTANDER TOTTA, SGPS, SA",'Intragroup liabilities'!F694="P_22"),"r0531 - o/w (part of) subordinated liabilities recognised as own funds",IF(AND(I700="Totta Seguros - Comp. Seg. Vida, SA.",'Intragroup liabilities'!F694="P_22"),"r0350 - Structured notes",IF(AND(AA700&lt;&gt;"No",'Intragroup liabilities'!F694="P_23"),"r0531 - o/w (part of) subordinated liabilities recognised as own funds",IF(AND(AA700="No",'Intragroup liabilities'!F694="P_23"),"r0120 - Secured liabilities - collateralized part (BRRD art. 44/2/b)",IF('Intragroup liabilities'!F694="C_31","r0511 - o/w capital instruments/share capital",IF('Intragroup liabilities'!F694="C_32","r0511 - o/w capital instruments/share capital",IF('Intragroup liabilities'!F694="C_33","r0512 - o/w instruments ranking pari passu with ordinary shares",IF(OR(ISNUMBER(SEARCH("ATLANTES",I700)),ISNUMBER(SEARCH("AZOR",I700)),ISNUMBER(SEARCH("HIPOTOTTA",I700)))=TRUE,"r0120 - Secured liabilities - collateralized part (BRRD art. 44/2/b)",IF(OR('Intragroup liabilities'!F694="P_27.1",'Intragroup liabilities'!F694="P_27.2",'Intragroup liabilities'!F694="P_24"),"r0390 - Non-financial liabilities",IF('Intragroup liabilities'!F694="P_30.1","r0170 - Employee liabilities (BRRD art. 44/2/g/i)",IF('Intragroup liabilities'!F694="P_30.3","r0390 - Non-financial liabilities",IF('Intragroup liabilities'!F694="C_36","r0511 - o/w capital instruments/share capital",IF(AND('Intragroup liabilities'!F694="P_20",IFERROR(VLOOKUP('Intragroup liabilities'!I694,'Auxiliar 210'!$B$18:$B$20,1,FALSE),0)&lt;&gt;0),"r0210 - Liabilities towards other entities of the resolution group (BRRD art. 44/2/h)",IF(AND('Intragroup liabilities'!F694="P_21",IFERROR(VLOOKUP('Intragroup liabilities'!I694,'Auxiliar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0" s="10" t="s">
        <v>483</v>
      </c>
      <c r="G700" s="10" t="str">
        <f t="shared" si="72"/>
        <v>Rank 9 - Ranking in insolvency (master scale)</v>
      </c>
      <c r="H700" s="10" t="s">
        <v>1241</v>
      </c>
      <c r="I700" s="10" t="s">
        <v>81</v>
      </c>
      <c r="J700" s="10" t="s">
        <v>696</v>
      </c>
      <c r="K700" s="10" t="s">
        <v>155</v>
      </c>
      <c r="L700" s="10" t="str">
        <f t="shared" si="73"/>
        <v>Parent</v>
      </c>
      <c r="M700" s="10" t="str">
        <f>IF(OR('Intragroup liabilities'!W694="x",'Intragroup liabilities'!W694="E"),"true","false")</f>
        <v>false</v>
      </c>
      <c r="N700" s="10" t="s">
        <v>470</v>
      </c>
      <c r="O700" s="10" t="s">
        <v>471</v>
      </c>
      <c r="P700" s="11">
        <v>0.09</v>
      </c>
      <c r="Q700" s="11">
        <f>IF('Intragroup liabilities'!E694="",0,'Intragroup liabilities'!E694)</f>
        <v>0</v>
      </c>
      <c r="R700" s="10" t="str">
        <f>+IF('Intragroup liabilities'!C694="EURO","Euro",IF('Intragroup liabilities'!C694="LIBRA INGLESA"," US Dollar",""))</f>
        <v>Euro</v>
      </c>
      <c r="S700" s="10" t="str">
        <f>IF(OR('Intragroup liabilities'!F694="P_20",'Intragroup liabilities'!F694="P_21"),'Intragroup liabilities'!M694,CONCATENATE(RIGHT('Intragroup liabilities'!T694,4),"-",LEFT(RIGHT('Intragroup liabilities'!T694,7),2),"-",LEFT('Intragroup liabilities'!T694,2)))</f>
        <v>--</v>
      </c>
      <c r="T700" s="20" t="str">
        <f t="shared" si="74"/>
        <v>--</v>
      </c>
      <c r="U700" s="20" t="str">
        <f>IF(OR('Intragroup liabilities'!F694="P_20",'Intragroup liabilities'!F694="P_21"),'T 03.01'!T700,CONCATENATE(RIGHT('Intragroup liabilities'!U694,4),"-",LEFT(RIGHT('Intragroup liabilities'!U694,7),2),"-",LEFT('Intragroup liabilities'!U694,2)))</f>
        <v>--</v>
      </c>
      <c r="V700" s="10" t="str">
        <f t="shared" si="75"/>
        <v>Unsecured</v>
      </c>
      <c r="W700" s="10">
        <v>0</v>
      </c>
      <c r="X700" s="10" t="s">
        <v>83</v>
      </c>
      <c r="Y700" s="10" t="str">
        <f t="shared" si="76"/>
        <v>Structured</v>
      </c>
      <c r="Z700" s="10"/>
      <c r="AA700" s="10" t="str">
        <f>IF('Intragroup liabilities'!Q694="GF2","Grandfathered T2",IF('Intragroup liabilities'!Q694="CET1","CET1","No"))</f>
        <v>No</v>
      </c>
      <c r="AB700" s="10">
        <f>IF('Intragroup liabilities'!R694="",0,'Intragroup liabilities'!R694)</f>
        <v>0</v>
      </c>
      <c r="AC700"/>
    </row>
    <row r="701" spans="3:29" ht="23.65" thickBot="1" x14ac:dyDescent="0.5">
      <c r="C701" s="17">
        <f t="shared" si="71"/>
        <v>999</v>
      </c>
      <c r="D701" s="18">
        <f t="shared" si="77"/>
        <v>694</v>
      </c>
      <c r="E701" s="10" t="str">
        <f>IF(AND(I701="SANTANDER TOTTA, SGPS, SA",'Intragroup liabilities'!F695="P_22"),"r0531 - o/w (part of) subordinated liabilities recognised as own funds",IF(AND(I701="Totta Seguros - Comp. Seg. Vida, SA.",'Intragroup liabilities'!F695="P_22"),"r0350 - Structured notes",IF(AND(AA701&lt;&gt;"No",'Intragroup liabilities'!F695="P_23"),"r0531 - o/w (part of) subordinated liabilities recognised as own funds",IF(AND(AA701="No",'Intragroup liabilities'!F695="P_23"),"r0120 - Secured liabilities - collateralized part (BRRD art. 44/2/b)",IF('Intragroup liabilities'!F695="C_31","r0511 - o/w capital instruments/share capital",IF('Intragroup liabilities'!F695="C_32","r0511 - o/w capital instruments/share capital",IF('Intragroup liabilities'!F695="C_33","r0512 - o/w instruments ranking pari passu with ordinary shares",IF(OR(ISNUMBER(SEARCH("ATLANTES",I701)),ISNUMBER(SEARCH("AZOR",I701)),ISNUMBER(SEARCH("HIPOTOTTA",I701)))=TRUE,"r0120 - Secured liabilities - collateralized part (BRRD art. 44/2/b)",IF(OR('Intragroup liabilities'!F695="P_27.1",'Intragroup liabilities'!F695="P_27.2",'Intragroup liabilities'!F695="P_24"),"r0390 - Non-financial liabilities",IF('Intragroup liabilities'!F695="P_30.1","r0170 - Employee liabilities (BRRD art. 44/2/g/i)",IF('Intragroup liabilities'!F695="P_30.3","r0390 - Non-financial liabilities",IF('Intragroup liabilities'!F695="C_36","r0511 - o/w capital instruments/share capital",IF(AND('Intragroup liabilities'!F695="P_20",IFERROR(VLOOKUP('Intragroup liabilities'!I695,'Auxiliar 210'!$B$18:$B$20,1,FALSE),0)&lt;&gt;0),"r0210 - Liabilities towards other entities of the resolution group (BRRD art. 44/2/h)",IF(AND('Intragroup liabilities'!F695="P_21",IFERROR(VLOOKUP('Intragroup liabilities'!I695,'Auxiliar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1" s="10" t="s">
        <v>483</v>
      </c>
      <c r="G701" s="10" t="str">
        <f t="shared" si="72"/>
        <v>Rank 9 - Ranking in insolvency (master scale)</v>
      </c>
      <c r="H701" s="10" t="s">
        <v>1213</v>
      </c>
      <c r="I701" s="10" t="s">
        <v>81</v>
      </c>
      <c r="J701" s="10" t="s">
        <v>696</v>
      </c>
      <c r="K701" s="10" t="s">
        <v>155</v>
      </c>
      <c r="L701" s="10" t="str">
        <f t="shared" si="73"/>
        <v>Parent</v>
      </c>
      <c r="M701" s="10" t="str">
        <f>IF(OR('Intragroup liabilities'!W695="x",'Intragroup liabilities'!W695="E"),"true","false")</f>
        <v>false</v>
      </c>
      <c r="N701" s="10" t="s">
        <v>470</v>
      </c>
      <c r="O701" s="10" t="s">
        <v>471</v>
      </c>
      <c r="P701" s="11">
        <v>0.6</v>
      </c>
      <c r="Q701" s="11">
        <f>IF('Intragroup liabilities'!E695="",0,'Intragroup liabilities'!E695)</f>
        <v>0</v>
      </c>
      <c r="R701" s="10" t="str">
        <f>+IF('Intragroup liabilities'!C695="EURO","Euro",IF('Intragroup liabilities'!C695="LIBRA INGLESA"," US Dollar",""))</f>
        <v>Euro</v>
      </c>
      <c r="S701" s="10" t="str">
        <f>IF(OR('Intragroup liabilities'!F695="P_20",'Intragroup liabilities'!F695="P_21"),'Intragroup liabilities'!M695,CONCATENATE(RIGHT('Intragroup liabilities'!T695,4),"-",LEFT(RIGHT('Intragroup liabilities'!T695,7),2),"-",LEFT('Intragroup liabilities'!T695,2)))</f>
        <v>--</v>
      </c>
      <c r="T701" s="20" t="str">
        <f t="shared" si="74"/>
        <v>--</v>
      </c>
      <c r="U701" s="20" t="str">
        <f>IF(OR('Intragroup liabilities'!F695="P_20",'Intragroup liabilities'!F695="P_21"),'T 03.01'!T701,CONCATENATE(RIGHT('Intragroup liabilities'!U695,4),"-",LEFT(RIGHT('Intragroup liabilities'!U695,7),2),"-",LEFT('Intragroup liabilities'!U695,2)))</f>
        <v>--</v>
      </c>
      <c r="V701" s="10" t="str">
        <f t="shared" si="75"/>
        <v>Unsecured</v>
      </c>
      <c r="W701" s="10">
        <v>0</v>
      </c>
      <c r="X701" s="10" t="s">
        <v>83</v>
      </c>
      <c r="Y701" s="10" t="str">
        <f t="shared" si="76"/>
        <v>Structured</v>
      </c>
      <c r="Z701" s="10"/>
      <c r="AA701" s="10" t="str">
        <f>IF('Intragroup liabilities'!Q695="GF2","Grandfathered T2",IF('Intragroup liabilities'!Q695="CET1","CET1","No"))</f>
        <v>No</v>
      </c>
      <c r="AB701" s="10">
        <f>IF('Intragroup liabilities'!R695="",0,'Intragroup liabilities'!R695)</f>
        <v>0</v>
      </c>
      <c r="AC701"/>
    </row>
    <row r="702" spans="3:29" ht="23.65" thickBot="1" x14ac:dyDescent="0.5">
      <c r="C702" s="17">
        <f t="shared" si="71"/>
        <v>999</v>
      </c>
      <c r="D702" s="18">
        <f t="shared" si="77"/>
        <v>695</v>
      </c>
      <c r="E702" s="10" t="str">
        <f>IF(AND(I702="SANTANDER TOTTA, SGPS, SA",'Intragroup liabilities'!F696="P_22"),"r0531 - o/w (part of) subordinated liabilities recognised as own funds",IF(AND(I702="Totta Seguros - Comp. Seg. Vida, SA.",'Intragroup liabilities'!F696="P_22"),"r0350 - Structured notes",IF(AND(AA702&lt;&gt;"No",'Intragroup liabilities'!F696="P_23"),"r0531 - o/w (part of) subordinated liabilities recognised as own funds",IF(AND(AA702="No",'Intragroup liabilities'!F696="P_23"),"r0120 - Secured liabilities - collateralized part (BRRD art. 44/2/b)",IF('Intragroup liabilities'!F696="C_31","r0511 - o/w capital instruments/share capital",IF('Intragroup liabilities'!F696="C_32","r0511 - o/w capital instruments/share capital",IF('Intragroup liabilities'!F696="C_33","r0512 - o/w instruments ranking pari passu with ordinary shares",IF(OR(ISNUMBER(SEARCH("ATLANTES",I702)),ISNUMBER(SEARCH("AZOR",I702)),ISNUMBER(SEARCH("HIPOTOTTA",I702)))=TRUE,"r0120 - Secured liabilities - collateralized part (BRRD art. 44/2/b)",IF(OR('Intragroup liabilities'!F696="P_27.1",'Intragroup liabilities'!F696="P_27.2",'Intragroup liabilities'!F696="P_24"),"r0390 - Non-financial liabilities",IF('Intragroup liabilities'!F696="P_30.1","r0170 - Employee liabilities (BRRD art. 44/2/g/i)",IF('Intragroup liabilities'!F696="P_30.3","r0390 - Non-financial liabilities",IF('Intragroup liabilities'!F696="C_36","r0511 - o/w capital instruments/share capital",IF(AND('Intragroup liabilities'!F696="P_20",IFERROR(VLOOKUP('Intragroup liabilities'!I696,'Auxiliar 210'!$B$18:$B$20,1,FALSE),0)&lt;&gt;0),"r0210 - Liabilities towards other entities of the resolution group (BRRD art. 44/2/h)",IF(AND('Intragroup liabilities'!F696="P_21",IFERROR(VLOOKUP('Intragroup liabilities'!I696,'Auxiliar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2" s="10" t="s">
        <v>483</v>
      </c>
      <c r="G702" s="10" t="str">
        <f t="shared" si="72"/>
        <v>Rank 9 - Ranking in insolvency (master scale)</v>
      </c>
      <c r="H702" s="10" t="s">
        <v>1133</v>
      </c>
      <c r="I702" s="10" t="s">
        <v>81</v>
      </c>
      <c r="J702" s="10" t="s">
        <v>696</v>
      </c>
      <c r="K702" s="10" t="s">
        <v>155</v>
      </c>
      <c r="L702" s="10" t="str">
        <f t="shared" si="73"/>
        <v>Parent</v>
      </c>
      <c r="M702" s="10" t="str">
        <f>IF(OR('Intragroup liabilities'!W696="x",'Intragroup liabilities'!W696="E"),"true","false")</f>
        <v>false</v>
      </c>
      <c r="N702" s="10" t="s">
        <v>470</v>
      </c>
      <c r="O702" s="10" t="s">
        <v>471</v>
      </c>
      <c r="P702" s="11">
        <v>0.04</v>
      </c>
      <c r="Q702" s="11">
        <f>IF('Intragroup liabilities'!E696="",0,'Intragroup liabilities'!E696)</f>
        <v>0</v>
      </c>
      <c r="R702" s="10" t="str">
        <f>+IF('Intragroup liabilities'!C696="EURO","Euro",IF('Intragroup liabilities'!C696="LIBRA INGLESA"," US Dollar",""))</f>
        <v>Euro</v>
      </c>
      <c r="S702" s="10" t="str">
        <f>IF(OR('Intragroup liabilities'!F696="P_20",'Intragroup liabilities'!F696="P_21"),'Intragroup liabilities'!M696,CONCATENATE(RIGHT('Intragroup liabilities'!T696,4),"-",LEFT(RIGHT('Intragroup liabilities'!T696,7),2),"-",LEFT('Intragroup liabilities'!T696,2)))</f>
        <v>--</v>
      </c>
      <c r="T702" s="20" t="str">
        <f t="shared" si="74"/>
        <v>--</v>
      </c>
      <c r="U702" s="20" t="str">
        <f>IF(OR('Intragroup liabilities'!F696="P_20",'Intragroup liabilities'!F696="P_21"),'T 03.01'!T702,CONCATENATE(RIGHT('Intragroup liabilities'!U696,4),"-",LEFT(RIGHT('Intragroup liabilities'!U696,7),2),"-",LEFT('Intragroup liabilities'!U696,2)))</f>
        <v>--</v>
      </c>
      <c r="V702" s="10" t="str">
        <f t="shared" si="75"/>
        <v>Unsecured</v>
      </c>
      <c r="W702" s="10">
        <v>0</v>
      </c>
      <c r="X702" s="10" t="s">
        <v>83</v>
      </c>
      <c r="Y702" s="10" t="str">
        <f t="shared" si="76"/>
        <v>Structured</v>
      </c>
      <c r="Z702" s="10"/>
      <c r="AA702" s="10" t="str">
        <f>IF('Intragroup liabilities'!Q696="GF2","Grandfathered T2",IF('Intragroup liabilities'!Q696="CET1","CET1","No"))</f>
        <v>No</v>
      </c>
      <c r="AB702" s="10">
        <f>IF('Intragroup liabilities'!R696="",0,'Intragroup liabilities'!R696)</f>
        <v>0</v>
      </c>
      <c r="AC702"/>
    </row>
    <row r="703" spans="3:29" ht="23.65" thickBot="1" x14ac:dyDescent="0.5">
      <c r="C703" s="17">
        <f t="shared" si="71"/>
        <v>999</v>
      </c>
      <c r="D703" s="18">
        <f t="shared" si="77"/>
        <v>696</v>
      </c>
      <c r="E703" s="10" t="str">
        <f>IF(AND(I703="SANTANDER TOTTA, SGPS, SA",'Intragroup liabilities'!F697="P_22"),"r0531 - o/w (part of) subordinated liabilities recognised as own funds",IF(AND(I703="Totta Seguros - Comp. Seg. Vida, SA.",'Intragroup liabilities'!F697="P_22"),"r0350 - Structured notes",IF(AND(AA703&lt;&gt;"No",'Intragroup liabilities'!F697="P_23"),"r0531 - o/w (part of) subordinated liabilities recognised as own funds",IF(AND(AA703="No",'Intragroup liabilities'!F697="P_23"),"r0120 - Secured liabilities - collateralized part (BRRD art. 44/2/b)",IF('Intragroup liabilities'!F697="C_31","r0511 - o/w capital instruments/share capital",IF('Intragroup liabilities'!F697="C_32","r0511 - o/w capital instruments/share capital",IF('Intragroup liabilities'!F697="C_33","r0512 - o/w instruments ranking pari passu with ordinary shares",IF(OR(ISNUMBER(SEARCH("ATLANTES",I703)),ISNUMBER(SEARCH("AZOR",I703)),ISNUMBER(SEARCH("HIPOTOTTA",I703)))=TRUE,"r0120 - Secured liabilities - collateralized part (BRRD art. 44/2/b)",IF(OR('Intragroup liabilities'!F697="P_27.1",'Intragroup liabilities'!F697="P_27.2",'Intragroup liabilities'!F697="P_24"),"r0390 - Non-financial liabilities",IF('Intragroup liabilities'!F697="P_30.1","r0170 - Employee liabilities (BRRD art. 44/2/g/i)",IF('Intragroup liabilities'!F697="P_30.3","r0390 - Non-financial liabilities",IF('Intragroup liabilities'!F697="C_36","r0511 - o/w capital instruments/share capital",IF(AND('Intragroup liabilities'!F697="P_20",IFERROR(VLOOKUP('Intragroup liabilities'!I697,'Auxiliar 210'!$B$18:$B$20,1,FALSE),0)&lt;&gt;0),"r0210 - Liabilities towards other entities of the resolution group (BRRD art. 44/2/h)",IF(AND('Intragroup liabilities'!F697="P_21",IFERROR(VLOOKUP('Intragroup liabilities'!I697,'Auxiliar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3" s="10" t="s">
        <v>483</v>
      </c>
      <c r="G703" s="10" t="str">
        <f t="shared" si="72"/>
        <v>Rank 9 - Ranking in insolvency (master scale)</v>
      </c>
      <c r="H703" s="10" t="s">
        <v>1119</v>
      </c>
      <c r="I703" s="10" t="s">
        <v>81</v>
      </c>
      <c r="J703" s="10" t="s">
        <v>696</v>
      </c>
      <c r="K703" s="10" t="s">
        <v>155</v>
      </c>
      <c r="L703" s="10" t="str">
        <f t="shared" si="73"/>
        <v>Parent</v>
      </c>
      <c r="M703" s="10" t="str">
        <f>IF(OR('Intragroup liabilities'!W697="x",'Intragroup liabilities'!W697="E"),"true","false")</f>
        <v>false</v>
      </c>
      <c r="N703" s="10" t="s">
        <v>470</v>
      </c>
      <c r="O703" s="10" t="s">
        <v>471</v>
      </c>
      <c r="P703" s="11">
        <v>0.01</v>
      </c>
      <c r="Q703" s="11">
        <f>IF('Intragroup liabilities'!E697="",0,'Intragroup liabilities'!E697)</f>
        <v>0</v>
      </c>
      <c r="R703" s="10" t="str">
        <f>+IF('Intragroup liabilities'!C697="EURO","Euro",IF('Intragroup liabilities'!C697="LIBRA INGLESA"," US Dollar",""))</f>
        <v>Euro</v>
      </c>
      <c r="S703" s="10" t="str">
        <f>IF(OR('Intragroup liabilities'!F697="P_20",'Intragroup liabilities'!F697="P_21"),'Intragroup liabilities'!M697,CONCATENATE(RIGHT('Intragroup liabilities'!T697,4),"-",LEFT(RIGHT('Intragroup liabilities'!T697,7),2),"-",LEFT('Intragroup liabilities'!T697,2)))</f>
        <v>--</v>
      </c>
      <c r="T703" s="20" t="str">
        <f t="shared" si="74"/>
        <v>--</v>
      </c>
      <c r="U703" s="20" t="str">
        <f>IF(OR('Intragroup liabilities'!F697="P_20",'Intragroup liabilities'!F697="P_21"),'T 03.01'!T703,CONCATENATE(RIGHT('Intragroup liabilities'!U697,4),"-",LEFT(RIGHT('Intragroup liabilities'!U697,7),2),"-",LEFT('Intragroup liabilities'!U697,2)))</f>
        <v>--</v>
      </c>
      <c r="V703" s="10" t="str">
        <f t="shared" si="75"/>
        <v>Unsecured</v>
      </c>
      <c r="W703" s="10">
        <v>0</v>
      </c>
      <c r="X703" s="10" t="s">
        <v>83</v>
      </c>
      <c r="Y703" s="10" t="str">
        <f t="shared" si="76"/>
        <v>Structured</v>
      </c>
      <c r="Z703" s="10"/>
      <c r="AA703" s="10" t="str">
        <f>IF('Intragroup liabilities'!Q697="GF2","Grandfathered T2",IF('Intragroup liabilities'!Q697="CET1","CET1","No"))</f>
        <v>No</v>
      </c>
      <c r="AB703" s="10">
        <f>IF('Intragroup liabilities'!R697="",0,'Intragroup liabilities'!R697)</f>
        <v>0</v>
      </c>
      <c r="AC703"/>
    </row>
    <row r="704" spans="3:29" ht="23.65" thickBot="1" x14ac:dyDescent="0.5">
      <c r="C704" s="17">
        <f t="shared" si="71"/>
        <v>999</v>
      </c>
      <c r="D704" s="18">
        <f t="shared" si="77"/>
        <v>697</v>
      </c>
      <c r="E704" s="10" t="str">
        <f>IF(AND(I704="SANTANDER TOTTA, SGPS, SA",'Intragroup liabilities'!F698="P_22"),"r0531 - o/w (part of) subordinated liabilities recognised as own funds",IF(AND(I704="Totta Seguros - Comp. Seg. Vida, SA.",'Intragroup liabilities'!F698="P_22"),"r0350 - Structured notes",IF(AND(AA704&lt;&gt;"No",'Intragroup liabilities'!F698="P_23"),"r0531 - o/w (part of) subordinated liabilities recognised as own funds",IF(AND(AA704="No",'Intragroup liabilities'!F698="P_23"),"r0120 - Secured liabilities - collateralized part (BRRD art. 44/2/b)",IF('Intragroup liabilities'!F698="C_31","r0511 - o/w capital instruments/share capital",IF('Intragroup liabilities'!F698="C_32","r0511 - o/w capital instruments/share capital",IF('Intragroup liabilities'!F698="C_33","r0512 - o/w instruments ranking pari passu with ordinary shares",IF(OR(ISNUMBER(SEARCH("ATLANTES",I704)),ISNUMBER(SEARCH("AZOR",I704)),ISNUMBER(SEARCH("HIPOTOTTA",I704)))=TRUE,"r0120 - Secured liabilities - collateralized part (BRRD art. 44/2/b)",IF(OR('Intragroup liabilities'!F698="P_27.1",'Intragroup liabilities'!F698="P_27.2",'Intragroup liabilities'!F698="P_24"),"r0390 - Non-financial liabilities",IF('Intragroup liabilities'!F698="P_30.1","r0170 - Employee liabilities (BRRD art. 44/2/g/i)",IF('Intragroup liabilities'!F698="P_30.3","r0390 - Non-financial liabilities",IF('Intragroup liabilities'!F698="C_36","r0511 - o/w capital instruments/share capital",IF(AND('Intragroup liabilities'!F698="P_20",IFERROR(VLOOKUP('Intragroup liabilities'!I698,'Auxiliar 210'!$B$18:$B$20,1,FALSE),0)&lt;&gt;0),"r0210 - Liabilities towards other entities of the resolution group (BRRD art. 44/2/h)",IF(AND('Intragroup liabilities'!F698="P_21",IFERROR(VLOOKUP('Intragroup liabilities'!I698,'Auxiliar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4" s="10" t="s">
        <v>161</v>
      </c>
      <c r="G704" s="10" t="str">
        <f t="shared" si="72"/>
        <v>Rank 9 - Ranking in insolvency (master scale)</v>
      </c>
      <c r="H704" s="10" t="s">
        <v>646</v>
      </c>
      <c r="I704" s="10" t="s">
        <v>45</v>
      </c>
      <c r="J704" s="10" t="s">
        <v>447</v>
      </c>
      <c r="K704" s="10" t="s">
        <v>155</v>
      </c>
      <c r="L704" s="10" t="str">
        <f t="shared" si="73"/>
        <v>Sister</v>
      </c>
      <c r="M704" s="10" t="str">
        <f>IF(OR('Intragroup liabilities'!W698="x",'Intragroup liabilities'!W698="E"),"true","false")</f>
        <v>true</v>
      </c>
      <c r="N704" s="10" t="s">
        <v>470</v>
      </c>
      <c r="O704" s="10" t="s">
        <v>471</v>
      </c>
      <c r="P704" s="11">
        <v>7.31</v>
      </c>
      <c r="Q704" s="11">
        <f>IF('Intragroup liabilities'!E698="",0,'Intragroup liabilities'!E698)</f>
        <v>0</v>
      </c>
      <c r="R704" s="10" t="str">
        <f>+IF('Intragroup liabilities'!C698="EURO","Euro",IF('Intragroup liabilities'!C698="LIBRA INGLESA"," US Dollar",""))</f>
        <v>Euro</v>
      </c>
      <c r="S704" s="10" t="str">
        <f>IF(OR('Intragroup liabilities'!F698="P_20",'Intragroup liabilities'!F698="P_21"),'Intragroup liabilities'!M698,CONCATENATE(RIGHT('Intragroup liabilities'!T698,4),"-",LEFT(RIGHT('Intragroup liabilities'!T698,7),2),"-",LEFT('Intragroup liabilities'!T698,2)))</f>
        <v>--</v>
      </c>
      <c r="T704" s="20" t="str">
        <f t="shared" si="74"/>
        <v>--</v>
      </c>
      <c r="U704" s="20" t="str">
        <f>IF(OR('Intragroup liabilities'!F698="P_20",'Intragroup liabilities'!F698="P_21"),'T 03.01'!T704,CONCATENATE(RIGHT('Intragroup liabilities'!U698,4),"-",LEFT(RIGHT('Intragroup liabilities'!U698,7),2),"-",LEFT('Intragroup liabilities'!U698,2)))</f>
        <v>--</v>
      </c>
      <c r="V704" s="10" t="str">
        <f t="shared" si="75"/>
        <v>Unsecured</v>
      </c>
      <c r="W704" s="10">
        <v>0</v>
      </c>
      <c r="X704" s="10" t="s">
        <v>83</v>
      </c>
      <c r="Y704" s="10" t="str">
        <f t="shared" si="76"/>
        <v>Structured</v>
      </c>
      <c r="Z704" s="10"/>
      <c r="AA704" s="10" t="str">
        <f>IF('Intragroup liabilities'!Q698="GF2","Grandfathered T2",IF('Intragroup liabilities'!Q698="CET1","CET1","No"))</f>
        <v>No</v>
      </c>
      <c r="AB704" s="10">
        <f>IF('Intragroup liabilities'!R698="",0,'Intragroup liabilities'!R698)</f>
        <v>0</v>
      </c>
      <c r="AC704"/>
    </row>
    <row r="705" spans="3:29" ht="23.65" thickBot="1" x14ac:dyDescent="0.5">
      <c r="C705" s="17">
        <f t="shared" si="71"/>
        <v>999</v>
      </c>
      <c r="D705" s="18">
        <f t="shared" si="77"/>
        <v>698</v>
      </c>
      <c r="E705" s="10" t="str">
        <f>IF(AND(I705="SANTANDER TOTTA, SGPS, SA",'Intragroup liabilities'!F699="P_22"),"r0531 - o/w (part of) subordinated liabilities recognised as own funds",IF(AND(I705="Totta Seguros - Comp. Seg. Vida, SA.",'Intragroup liabilities'!F699="P_22"),"r0350 - Structured notes",IF(AND(AA705&lt;&gt;"No",'Intragroup liabilities'!F699="P_23"),"r0531 - o/w (part of) subordinated liabilities recognised as own funds",IF(AND(AA705="No",'Intragroup liabilities'!F699="P_23"),"r0120 - Secured liabilities - collateralized part (BRRD art. 44/2/b)",IF('Intragroup liabilities'!F699="C_31","r0511 - o/w capital instruments/share capital",IF('Intragroup liabilities'!F699="C_32","r0511 - o/w capital instruments/share capital",IF('Intragroup liabilities'!F699="C_33","r0512 - o/w instruments ranking pari passu with ordinary shares",IF(OR(ISNUMBER(SEARCH("ATLANTES",I705)),ISNUMBER(SEARCH("AZOR",I705)),ISNUMBER(SEARCH("HIPOTOTTA",I705)))=TRUE,"r0120 - Secured liabilities - collateralized part (BRRD art. 44/2/b)",IF(OR('Intragroup liabilities'!F699="P_27.1",'Intragroup liabilities'!F699="P_27.2",'Intragroup liabilities'!F699="P_24"),"r0390 - Non-financial liabilities",IF('Intragroup liabilities'!F699="P_30.1","r0170 - Employee liabilities (BRRD art. 44/2/g/i)",IF('Intragroup liabilities'!F699="P_30.3","r0390 - Non-financial liabilities",IF('Intragroup liabilities'!F699="C_36","r0511 - o/w capital instruments/share capital",IF(AND('Intragroup liabilities'!F699="P_20",IFERROR(VLOOKUP('Intragroup liabilities'!I699,'Auxiliar 210'!$B$18:$B$20,1,FALSE),0)&lt;&gt;0),"r0210 - Liabilities towards other entities of the resolution group (BRRD art. 44/2/h)",IF(AND('Intragroup liabilities'!F699="P_21",IFERROR(VLOOKUP('Intragroup liabilities'!I699,'Auxiliar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5" s="10" t="s">
        <v>483</v>
      </c>
      <c r="G705" s="10" t="str">
        <f t="shared" si="72"/>
        <v>Rank 9 - Ranking in insolvency (master scale)</v>
      </c>
      <c r="H705" s="10" t="s">
        <v>1135</v>
      </c>
      <c r="I705" s="10" t="s">
        <v>81</v>
      </c>
      <c r="J705" s="10" t="s">
        <v>696</v>
      </c>
      <c r="K705" s="10" t="s">
        <v>155</v>
      </c>
      <c r="L705" s="10" t="str">
        <f t="shared" si="73"/>
        <v>Parent</v>
      </c>
      <c r="M705" s="10" t="str">
        <f>IF(OR('Intragroup liabilities'!W699="x",'Intragroup liabilities'!W699="E"),"true","false")</f>
        <v>false</v>
      </c>
      <c r="N705" s="10" t="s">
        <v>470</v>
      </c>
      <c r="O705" s="10" t="s">
        <v>471</v>
      </c>
      <c r="P705" s="11">
        <v>0.05</v>
      </c>
      <c r="Q705" s="11">
        <f>IF('Intragroup liabilities'!E699="",0,'Intragroup liabilities'!E699)</f>
        <v>0</v>
      </c>
      <c r="R705" s="10" t="str">
        <f>+IF('Intragroup liabilities'!C699="EURO","Euro",IF('Intragroup liabilities'!C699="LIBRA INGLESA"," US Dollar",""))</f>
        <v>Euro</v>
      </c>
      <c r="S705" s="10" t="str">
        <f>IF(OR('Intragroup liabilities'!F699="P_20",'Intragroup liabilities'!F699="P_21"),'Intragroup liabilities'!M699,CONCATENATE(RIGHT('Intragroup liabilities'!T699,4),"-",LEFT(RIGHT('Intragroup liabilities'!T699,7),2),"-",LEFT('Intragroup liabilities'!T699,2)))</f>
        <v>--</v>
      </c>
      <c r="T705" s="20" t="str">
        <f t="shared" si="74"/>
        <v>--</v>
      </c>
      <c r="U705" s="20" t="str">
        <f>IF(OR('Intragroup liabilities'!F699="P_20",'Intragroup liabilities'!F699="P_21"),'T 03.01'!T705,CONCATENATE(RIGHT('Intragroup liabilities'!U699,4),"-",LEFT(RIGHT('Intragroup liabilities'!U699,7),2),"-",LEFT('Intragroup liabilities'!U699,2)))</f>
        <v>--</v>
      </c>
      <c r="V705" s="10" t="str">
        <f t="shared" si="75"/>
        <v>Unsecured</v>
      </c>
      <c r="W705" s="10">
        <v>0</v>
      </c>
      <c r="X705" s="10" t="s">
        <v>83</v>
      </c>
      <c r="Y705" s="10" t="str">
        <f t="shared" si="76"/>
        <v>Structured</v>
      </c>
      <c r="Z705" s="10"/>
      <c r="AA705" s="10" t="str">
        <f>IF('Intragroup liabilities'!Q699="GF2","Grandfathered T2",IF('Intragroup liabilities'!Q699="CET1","CET1","No"))</f>
        <v>No</v>
      </c>
      <c r="AB705" s="10">
        <f>IF('Intragroup liabilities'!R699="",0,'Intragroup liabilities'!R699)</f>
        <v>0</v>
      </c>
      <c r="AC705"/>
    </row>
    <row r="706" spans="3:29" ht="23.65" thickBot="1" x14ac:dyDescent="0.5">
      <c r="C706" s="17">
        <f t="shared" si="71"/>
        <v>999</v>
      </c>
      <c r="D706" s="18">
        <f t="shared" si="77"/>
        <v>699</v>
      </c>
      <c r="E706" s="10" t="str">
        <f>IF(AND(I706="SANTANDER TOTTA, SGPS, SA",'Intragroup liabilities'!F700="P_22"),"r0531 - o/w (part of) subordinated liabilities recognised as own funds",IF(AND(I706="Totta Seguros - Comp. Seg. Vida, SA.",'Intragroup liabilities'!F700="P_22"),"r0350 - Structured notes",IF(AND(AA706&lt;&gt;"No",'Intragroup liabilities'!F700="P_23"),"r0531 - o/w (part of) subordinated liabilities recognised as own funds",IF(AND(AA706="No",'Intragroup liabilities'!F700="P_23"),"r0120 - Secured liabilities - collateralized part (BRRD art. 44/2/b)",IF('Intragroup liabilities'!F700="C_31","r0511 - o/w capital instruments/share capital",IF('Intragroup liabilities'!F700="C_32","r0511 - o/w capital instruments/share capital",IF('Intragroup liabilities'!F700="C_33","r0512 - o/w instruments ranking pari passu with ordinary shares",IF(OR(ISNUMBER(SEARCH("ATLANTES",I706)),ISNUMBER(SEARCH("AZOR",I706)),ISNUMBER(SEARCH("HIPOTOTTA",I706)))=TRUE,"r0120 - Secured liabilities - collateralized part (BRRD art. 44/2/b)",IF(OR('Intragroup liabilities'!F700="P_27.1",'Intragroup liabilities'!F700="P_27.2",'Intragroup liabilities'!F700="P_24"),"r0390 - Non-financial liabilities",IF('Intragroup liabilities'!F700="P_30.1","r0170 - Employee liabilities (BRRD art. 44/2/g/i)",IF('Intragroup liabilities'!F700="P_30.3","r0390 - Non-financial liabilities",IF('Intragroup liabilities'!F700="C_36","r0511 - o/w capital instruments/share capital",IF(AND('Intragroup liabilities'!F700="P_20",IFERROR(VLOOKUP('Intragroup liabilities'!I700,'Auxiliar 210'!$B$18:$B$20,1,FALSE),0)&lt;&gt;0),"r0210 - Liabilities towards other entities of the resolution group (BRRD art. 44/2/h)",IF(AND('Intragroup liabilities'!F700="P_21",IFERROR(VLOOKUP('Intragroup liabilities'!I700,'Auxiliar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6" s="10" t="s">
        <v>483</v>
      </c>
      <c r="G706" s="10" t="str">
        <f t="shared" si="72"/>
        <v>Rank 9 - Ranking in insolvency (master scale)</v>
      </c>
      <c r="H706" s="10" t="s">
        <v>735</v>
      </c>
      <c r="I706" s="10" t="s">
        <v>81</v>
      </c>
      <c r="J706" s="10" t="s">
        <v>696</v>
      </c>
      <c r="K706" s="10" t="s">
        <v>155</v>
      </c>
      <c r="L706" s="10" t="str">
        <f t="shared" si="73"/>
        <v>Parent</v>
      </c>
      <c r="M706" s="10" t="str">
        <f>IF(OR('Intragroup liabilities'!W700="x",'Intragroup liabilities'!W700="E"),"true","false")</f>
        <v>false</v>
      </c>
      <c r="N706" s="10" t="s">
        <v>470</v>
      </c>
      <c r="O706" s="10" t="s">
        <v>471</v>
      </c>
      <c r="P706" s="11">
        <v>0.26</v>
      </c>
      <c r="Q706" s="11">
        <f>IF('Intragroup liabilities'!E700="",0,'Intragroup liabilities'!E700)</f>
        <v>0</v>
      </c>
      <c r="R706" s="10" t="str">
        <f>+IF('Intragroup liabilities'!C700="EURO","Euro",IF('Intragroup liabilities'!C700="LIBRA INGLESA"," US Dollar",""))</f>
        <v>Euro</v>
      </c>
      <c r="S706" s="10" t="str">
        <f>IF(OR('Intragroup liabilities'!F700="P_20",'Intragroup liabilities'!F700="P_21"),'Intragroup liabilities'!M700,CONCATENATE(RIGHT('Intragroup liabilities'!T700,4),"-",LEFT(RIGHT('Intragroup liabilities'!T700,7),2),"-",LEFT('Intragroup liabilities'!T700,2)))</f>
        <v>--</v>
      </c>
      <c r="T706" s="20" t="str">
        <f t="shared" si="74"/>
        <v>--</v>
      </c>
      <c r="U706" s="20" t="str">
        <f>IF(OR('Intragroup liabilities'!F700="P_20",'Intragroup liabilities'!F700="P_21"),'T 03.01'!T706,CONCATENATE(RIGHT('Intragroup liabilities'!U700,4),"-",LEFT(RIGHT('Intragroup liabilities'!U700,7),2),"-",LEFT('Intragroup liabilities'!U700,2)))</f>
        <v>--</v>
      </c>
      <c r="V706" s="10" t="str">
        <f t="shared" si="75"/>
        <v>Unsecured</v>
      </c>
      <c r="W706" s="10">
        <v>0</v>
      </c>
      <c r="X706" s="10" t="s">
        <v>83</v>
      </c>
      <c r="Y706" s="10" t="str">
        <f t="shared" si="76"/>
        <v>Structured</v>
      </c>
      <c r="Z706" s="10"/>
      <c r="AA706" s="10" t="str">
        <f>IF('Intragroup liabilities'!Q700="GF2","Grandfathered T2",IF('Intragroup liabilities'!Q700="CET1","CET1","No"))</f>
        <v>No</v>
      </c>
      <c r="AB706" s="10">
        <f>IF('Intragroup liabilities'!R700="",0,'Intragroup liabilities'!R700)</f>
        <v>0</v>
      </c>
      <c r="AC706"/>
    </row>
    <row r="707" spans="3:29" ht="23.65" thickBot="1" x14ac:dyDescent="0.5">
      <c r="C707" s="17">
        <f t="shared" si="71"/>
        <v>999</v>
      </c>
      <c r="D707" s="18">
        <f t="shared" si="77"/>
        <v>700</v>
      </c>
      <c r="E707" s="10" t="str">
        <f>IF(AND(I707="SANTANDER TOTTA, SGPS, SA",'Intragroup liabilities'!F701="P_22"),"r0531 - o/w (part of) subordinated liabilities recognised as own funds",IF(AND(I707="Totta Seguros - Comp. Seg. Vida, SA.",'Intragroup liabilities'!F701="P_22"),"r0350 - Structured notes",IF(AND(AA707&lt;&gt;"No",'Intragroup liabilities'!F701="P_23"),"r0531 - o/w (part of) subordinated liabilities recognised as own funds",IF(AND(AA707="No",'Intragroup liabilities'!F701="P_23"),"r0120 - Secured liabilities - collateralized part (BRRD art. 44/2/b)",IF('Intragroup liabilities'!F701="C_31","r0511 - o/w capital instruments/share capital",IF('Intragroup liabilities'!F701="C_32","r0511 - o/w capital instruments/share capital",IF('Intragroup liabilities'!F701="C_33","r0512 - o/w instruments ranking pari passu with ordinary shares",IF(OR(ISNUMBER(SEARCH("ATLANTES",I707)),ISNUMBER(SEARCH("AZOR",I707)),ISNUMBER(SEARCH("HIPOTOTTA",I707)))=TRUE,"r0120 - Secured liabilities - collateralized part (BRRD art. 44/2/b)",IF(OR('Intragroup liabilities'!F701="P_27.1",'Intragroup liabilities'!F701="P_27.2",'Intragroup liabilities'!F701="P_24"),"r0390 - Non-financial liabilities",IF('Intragroup liabilities'!F701="P_30.1","r0170 - Employee liabilities (BRRD art. 44/2/g/i)",IF('Intragroup liabilities'!F701="P_30.3","r0390 - Non-financial liabilities",IF('Intragroup liabilities'!F701="C_36","r0511 - o/w capital instruments/share capital",IF(AND('Intragroup liabilities'!F701="P_20",IFERROR(VLOOKUP('Intragroup liabilities'!I701,'Auxiliar 210'!$B$18:$B$20,1,FALSE),0)&lt;&gt;0),"r0210 - Liabilities towards other entities of the resolution group (BRRD art. 44/2/h)",IF(AND('Intragroup liabilities'!F701="P_21",IFERROR(VLOOKUP('Intragroup liabilities'!I701,'Auxiliar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7" s="10" t="s">
        <v>483</v>
      </c>
      <c r="G707" s="10" t="str">
        <f t="shared" si="72"/>
        <v>Rank 9 - Ranking in insolvency (master scale)</v>
      </c>
      <c r="H707" s="10" t="s">
        <v>1099</v>
      </c>
      <c r="I707" s="10" t="s">
        <v>700</v>
      </c>
      <c r="J707" s="10" t="s">
        <v>699</v>
      </c>
      <c r="K707" s="10" t="s">
        <v>155</v>
      </c>
      <c r="L707" s="10" t="str">
        <f t="shared" si="73"/>
        <v>Sister</v>
      </c>
      <c r="M707" s="10" t="str">
        <f>IF(OR('Intragroup liabilities'!W701="x",'Intragroup liabilities'!W701="E"),"true","false")</f>
        <v>false</v>
      </c>
      <c r="N707" s="10" t="s">
        <v>470</v>
      </c>
      <c r="O707" s="10" t="s">
        <v>471</v>
      </c>
      <c r="P707" s="11">
        <v>0.09</v>
      </c>
      <c r="Q707" s="11">
        <f>IF('Intragroup liabilities'!E701="",0,'Intragroup liabilities'!E701)</f>
        <v>0</v>
      </c>
      <c r="R707" s="10" t="str">
        <f>+IF('Intragroup liabilities'!C701="EURO","Euro",IF('Intragroup liabilities'!C701="LIBRA INGLESA"," US Dollar",""))</f>
        <v>Euro</v>
      </c>
      <c r="S707" s="10" t="str">
        <f>IF(OR('Intragroup liabilities'!F701="P_20",'Intragroup liabilities'!F701="P_21"),'Intragroup liabilities'!M701,CONCATENATE(RIGHT('Intragroup liabilities'!T701,4),"-",LEFT(RIGHT('Intragroup liabilities'!T701,7),2),"-",LEFT('Intragroup liabilities'!T701,2)))</f>
        <v>--</v>
      </c>
      <c r="T707" s="20" t="str">
        <f t="shared" si="74"/>
        <v>--</v>
      </c>
      <c r="U707" s="20" t="str">
        <f>IF(OR('Intragroup liabilities'!F701="P_20",'Intragroup liabilities'!F701="P_21"),'T 03.01'!T707,CONCATENATE(RIGHT('Intragroup liabilities'!U701,4),"-",LEFT(RIGHT('Intragroup liabilities'!U701,7),2),"-",LEFT('Intragroup liabilities'!U701,2)))</f>
        <v>--</v>
      </c>
      <c r="V707" s="10" t="str">
        <f t="shared" si="75"/>
        <v>Unsecured</v>
      </c>
      <c r="W707" s="10">
        <v>0</v>
      </c>
      <c r="X707" s="10" t="s">
        <v>83</v>
      </c>
      <c r="Y707" s="10" t="str">
        <f t="shared" si="76"/>
        <v>Structured</v>
      </c>
      <c r="Z707" s="10"/>
      <c r="AA707" s="10" t="str">
        <f>IF('Intragroup liabilities'!Q701="GF2","Grandfathered T2",IF('Intragroup liabilities'!Q701="CET1","CET1","No"))</f>
        <v>No</v>
      </c>
      <c r="AB707" s="10">
        <f>IF('Intragroup liabilities'!R701="",0,'Intragroup liabilities'!R701)</f>
        <v>0</v>
      </c>
      <c r="AC707"/>
    </row>
    <row r="708" spans="3:29" ht="23.65" thickBot="1" x14ac:dyDescent="0.5">
      <c r="C708" s="17">
        <f t="shared" si="71"/>
        <v>999</v>
      </c>
      <c r="D708" s="18">
        <f t="shared" si="77"/>
        <v>701</v>
      </c>
      <c r="E708" s="10" t="str">
        <f>IF(AND(I708="SANTANDER TOTTA, SGPS, SA",'Intragroup liabilities'!F702="P_22"),"r0531 - o/w (part of) subordinated liabilities recognised as own funds",IF(AND(I708="Totta Seguros - Comp. Seg. Vida, SA.",'Intragroup liabilities'!F702="P_22"),"r0350 - Structured notes",IF(AND(AA708&lt;&gt;"No",'Intragroup liabilities'!F702="P_23"),"r0531 - o/w (part of) subordinated liabilities recognised as own funds",IF(AND(AA708="No",'Intragroup liabilities'!F702="P_23"),"r0120 - Secured liabilities - collateralized part (BRRD art. 44/2/b)",IF('Intragroup liabilities'!F702="C_31","r0511 - o/w capital instruments/share capital",IF('Intragroup liabilities'!F702="C_32","r0511 - o/w capital instruments/share capital",IF('Intragroup liabilities'!F702="C_33","r0512 - o/w instruments ranking pari passu with ordinary shares",IF(OR(ISNUMBER(SEARCH("ATLANTES",I708)),ISNUMBER(SEARCH("AZOR",I708)),ISNUMBER(SEARCH("HIPOTOTTA",I708)))=TRUE,"r0120 - Secured liabilities - collateralized part (BRRD art. 44/2/b)",IF(OR('Intragroup liabilities'!F702="P_27.1",'Intragroup liabilities'!F702="P_27.2",'Intragroup liabilities'!F702="P_24"),"r0390 - Non-financial liabilities",IF('Intragroup liabilities'!F702="P_30.1","r0170 - Employee liabilities (BRRD art. 44/2/g/i)",IF('Intragroup liabilities'!F702="P_30.3","r0390 - Non-financial liabilities",IF('Intragroup liabilities'!F702="C_36","r0511 - o/w capital instruments/share capital",IF(AND('Intragroup liabilities'!F702="P_20",IFERROR(VLOOKUP('Intragroup liabilities'!I702,'Auxiliar 210'!$B$18:$B$20,1,FALSE),0)&lt;&gt;0),"r0210 - Liabilities towards other entities of the resolution group (BRRD art. 44/2/h)",IF(AND('Intragroup liabilities'!F702="P_21",IFERROR(VLOOKUP('Intragroup liabilities'!I702,'Auxiliar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8" s="10" t="s">
        <v>483</v>
      </c>
      <c r="G708" s="10" t="str">
        <f t="shared" si="72"/>
        <v>Rank 9 - Ranking in insolvency (master scale)</v>
      </c>
      <c r="H708" s="10" t="s">
        <v>1113</v>
      </c>
      <c r="I708" s="10" t="s">
        <v>700</v>
      </c>
      <c r="J708" s="10" t="s">
        <v>699</v>
      </c>
      <c r="K708" s="10" t="s">
        <v>155</v>
      </c>
      <c r="L708" s="10" t="str">
        <f t="shared" si="73"/>
        <v>Sister</v>
      </c>
      <c r="M708" s="10" t="str">
        <f>IF(OR('Intragroup liabilities'!W702="x",'Intragroup liabilities'!W702="E"),"true","false")</f>
        <v>false</v>
      </c>
      <c r="N708" s="10" t="s">
        <v>470</v>
      </c>
      <c r="O708" s="10" t="s">
        <v>471</v>
      </c>
      <c r="P708" s="11">
        <v>0.05</v>
      </c>
      <c r="Q708" s="11">
        <f>IF('Intragroup liabilities'!E702="",0,'Intragroup liabilities'!E702)</f>
        <v>0</v>
      </c>
      <c r="R708" s="10" t="str">
        <f>+IF('Intragroup liabilities'!C702="EURO","Euro",IF('Intragroup liabilities'!C702="LIBRA INGLESA"," US Dollar",""))</f>
        <v>Euro</v>
      </c>
      <c r="S708" s="10" t="str">
        <f>IF(OR('Intragroup liabilities'!F702="P_20",'Intragroup liabilities'!F702="P_21"),'Intragroup liabilities'!M702,CONCATENATE(RIGHT('Intragroup liabilities'!T702,4),"-",LEFT(RIGHT('Intragroup liabilities'!T702,7),2),"-",LEFT('Intragroup liabilities'!T702,2)))</f>
        <v>--</v>
      </c>
      <c r="T708" s="20" t="str">
        <f t="shared" si="74"/>
        <v>--</v>
      </c>
      <c r="U708" s="20" t="str">
        <f>IF(OR('Intragroup liabilities'!F702="P_20",'Intragroup liabilities'!F702="P_21"),'T 03.01'!T708,CONCATENATE(RIGHT('Intragroup liabilities'!U702,4),"-",LEFT(RIGHT('Intragroup liabilities'!U702,7),2),"-",LEFT('Intragroup liabilities'!U702,2)))</f>
        <v>--</v>
      </c>
      <c r="V708" s="10" t="str">
        <f t="shared" si="75"/>
        <v>Unsecured</v>
      </c>
      <c r="W708" s="10">
        <v>0</v>
      </c>
      <c r="X708" s="10" t="s">
        <v>83</v>
      </c>
      <c r="Y708" s="10" t="str">
        <f t="shared" si="76"/>
        <v>Structured</v>
      </c>
      <c r="Z708" s="10"/>
      <c r="AA708" s="10" t="str">
        <f>IF('Intragroup liabilities'!Q702="GF2","Grandfathered T2",IF('Intragroup liabilities'!Q702="CET1","CET1","No"))</f>
        <v>No</v>
      </c>
      <c r="AB708" s="10">
        <f>IF('Intragroup liabilities'!R702="",0,'Intragroup liabilities'!R702)</f>
        <v>0</v>
      </c>
      <c r="AC708"/>
    </row>
    <row r="709" spans="3:29" ht="23.65" thickBot="1" x14ac:dyDescent="0.5">
      <c r="C709" s="17">
        <f t="shared" si="71"/>
        <v>999</v>
      </c>
      <c r="D709" s="18">
        <f t="shared" si="77"/>
        <v>702</v>
      </c>
      <c r="E709" s="10" t="str">
        <f>IF(AND(I709="SANTANDER TOTTA, SGPS, SA",'Intragroup liabilities'!F703="P_22"),"r0531 - o/w (part of) subordinated liabilities recognised as own funds",IF(AND(I709="Totta Seguros - Comp. Seg. Vida, SA.",'Intragroup liabilities'!F703="P_22"),"r0350 - Structured notes",IF(AND(AA709&lt;&gt;"No",'Intragroup liabilities'!F703="P_23"),"r0531 - o/w (part of) subordinated liabilities recognised as own funds",IF(AND(AA709="No",'Intragroup liabilities'!F703="P_23"),"r0120 - Secured liabilities - collateralized part (BRRD art. 44/2/b)",IF('Intragroup liabilities'!F703="C_31","r0511 - o/w capital instruments/share capital",IF('Intragroup liabilities'!F703="C_32","r0511 - o/w capital instruments/share capital",IF('Intragroup liabilities'!F703="C_33","r0512 - o/w instruments ranking pari passu with ordinary shares",IF(OR(ISNUMBER(SEARCH("ATLANTES",I709)),ISNUMBER(SEARCH("AZOR",I709)),ISNUMBER(SEARCH("HIPOTOTTA",I709)))=TRUE,"r0120 - Secured liabilities - collateralized part (BRRD art. 44/2/b)",IF(OR('Intragroup liabilities'!F703="P_27.1",'Intragroup liabilities'!F703="P_27.2",'Intragroup liabilities'!F703="P_24"),"r0390 - Non-financial liabilities",IF('Intragroup liabilities'!F703="P_30.1","r0170 - Employee liabilities (BRRD art. 44/2/g/i)",IF('Intragroup liabilities'!F703="P_30.3","r0390 - Non-financial liabilities",IF('Intragroup liabilities'!F703="C_36","r0511 - o/w capital instruments/share capital",IF(AND('Intragroup liabilities'!F703="P_20",IFERROR(VLOOKUP('Intragroup liabilities'!I703,'Auxiliar 210'!$B$18:$B$20,1,FALSE),0)&lt;&gt;0),"r0210 - Liabilities towards other entities of the resolution group (BRRD art. 44/2/h)",IF(AND('Intragroup liabilities'!F703="P_21",IFERROR(VLOOKUP('Intragroup liabilities'!I703,'Auxiliar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09" s="10" t="s">
        <v>161</v>
      </c>
      <c r="G709" s="10" t="str">
        <f t="shared" si="72"/>
        <v>Rank 9 - Ranking in insolvency (master scale)</v>
      </c>
      <c r="H709" s="10" t="s">
        <v>563</v>
      </c>
      <c r="I709" s="10" t="s">
        <v>45</v>
      </c>
      <c r="J709" s="10" t="s">
        <v>447</v>
      </c>
      <c r="K709" s="10" t="s">
        <v>155</v>
      </c>
      <c r="L709" s="10" t="str">
        <f t="shared" si="73"/>
        <v>Sister</v>
      </c>
      <c r="M709" s="10" t="str">
        <f>IF(OR('Intragroup liabilities'!W703="x",'Intragroup liabilities'!W703="E"),"true","false")</f>
        <v>true</v>
      </c>
      <c r="N709" s="10" t="s">
        <v>470</v>
      </c>
      <c r="O709" s="10" t="s">
        <v>471</v>
      </c>
      <c r="P709" s="11">
        <v>4.6500000000000004</v>
      </c>
      <c r="Q709" s="11">
        <f>IF('Intragroup liabilities'!E703="",0,'Intragroup liabilities'!E703)</f>
        <v>0</v>
      </c>
      <c r="R709" s="10" t="str">
        <f>+IF('Intragroup liabilities'!C703="EURO","Euro",IF('Intragroup liabilities'!C703="LIBRA INGLESA"," US Dollar",""))</f>
        <v>Euro</v>
      </c>
      <c r="S709" s="10" t="str">
        <f>IF(OR('Intragroup liabilities'!F703="P_20",'Intragroup liabilities'!F703="P_21"),'Intragroup liabilities'!M703,CONCATENATE(RIGHT('Intragroup liabilities'!T703,4),"-",LEFT(RIGHT('Intragroup liabilities'!T703,7),2),"-",LEFT('Intragroup liabilities'!T703,2)))</f>
        <v>--</v>
      </c>
      <c r="T709" s="20" t="str">
        <f t="shared" si="74"/>
        <v>--</v>
      </c>
      <c r="U709" s="20" t="str">
        <f>IF(OR('Intragroup liabilities'!F703="P_20",'Intragroup liabilities'!F703="P_21"),'T 03.01'!T709,CONCATENATE(RIGHT('Intragroup liabilities'!U703,4),"-",LEFT(RIGHT('Intragroup liabilities'!U703,7),2),"-",LEFT('Intragroup liabilities'!U703,2)))</f>
        <v>--</v>
      </c>
      <c r="V709" s="10" t="str">
        <f t="shared" si="75"/>
        <v>Unsecured</v>
      </c>
      <c r="W709" s="10">
        <v>0</v>
      </c>
      <c r="X709" s="10" t="s">
        <v>83</v>
      </c>
      <c r="Y709" s="10" t="str">
        <f t="shared" si="76"/>
        <v>Structured</v>
      </c>
      <c r="Z709" s="10"/>
      <c r="AA709" s="10" t="str">
        <f>IF('Intragroup liabilities'!Q703="GF2","Grandfathered T2",IF('Intragroup liabilities'!Q703="CET1","CET1","No"))</f>
        <v>No</v>
      </c>
      <c r="AB709" s="10">
        <f>IF('Intragroup liabilities'!R703="",0,'Intragroup liabilities'!R703)</f>
        <v>0</v>
      </c>
      <c r="AC709"/>
    </row>
    <row r="710" spans="3:29" ht="23.65" thickBot="1" x14ac:dyDescent="0.5">
      <c r="C710" s="17">
        <f t="shared" si="71"/>
        <v>999</v>
      </c>
      <c r="D710" s="18">
        <f t="shared" si="77"/>
        <v>703</v>
      </c>
      <c r="E710" s="10" t="str">
        <f>IF(AND(I710="SANTANDER TOTTA, SGPS, SA",'Intragroup liabilities'!F704="P_22"),"r0531 - o/w (part of) subordinated liabilities recognised as own funds",IF(AND(I710="Totta Seguros - Comp. Seg. Vida, SA.",'Intragroup liabilities'!F704="P_22"),"r0350 - Structured notes",IF(AND(AA710&lt;&gt;"No",'Intragroup liabilities'!F704="P_23"),"r0531 - o/w (part of) subordinated liabilities recognised as own funds",IF(AND(AA710="No",'Intragroup liabilities'!F704="P_23"),"r0120 - Secured liabilities - collateralized part (BRRD art. 44/2/b)",IF('Intragroup liabilities'!F704="C_31","r0511 - o/w capital instruments/share capital",IF('Intragroup liabilities'!F704="C_32","r0511 - o/w capital instruments/share capital",IF('Intragroup liabilities'!F704="C_33","r0512 - o/w instruments ranking pari passu with ordinary shares",IF(OR(ISNUMBER(SEARCH("ATLANTES",I710)),ISNUMBER(SEARCH("AZOR",I710)),ISNUMBER(SEARCH("HIPOTOTTA",I710)))=TRUE,"r0120 - Secured liabilities - collateralized part (BRRD art. 44/2/b)",IF(OR('Intragroup liabilities'!F704="P_27.1",'Intragroup liabilities'!F704="P_27.2",'Intragroup liabilities'!F704="P_24"),"r0390 - Non-financial liabilities",IF('Intragroup liabilities'!F704="P_30.1","r0170 - Employee liabilities (BRRD art. 44/2/g/i)",IF('Intragroup liabilities'!F704="P_30.3","r0390 - Non-financial liabilities",IF('Intragroup liabilities'!F704="C_36","r0511 - o/w capital instruments/share capital",IF(AND('Intragroup liabilities'!F704="P_20",IFERROR(VLOOKUP('Intragroup liabilities'!I704,'Auxiliar 210'!$B$18:$B$20,1,FALSE),0)&lt;&gt;0),"r0210 - Liabilities towards other entities of the resolution group (BRRD art. 44/2/h)",IF(AND('Intragroup liabilities'!F704="P_21",IFERROR(VLOOKUP('Intragroup liabilities'!I704,'Auxiliar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0" s="10" t="s">
        <v>483</v>
      </c>
      <c r="G710" s="10" t="str">
        <f t="shared" si="72"/>
        <v>Rank 9 - Ranking in insolvency (master scale)</v>
      </c>
      <c r="H710" s="10" t="s">
        <v>1136</v>
      </c>
      <c r="I710" s="10" t="s">
        <v>81</v>
      </c>
      <c r="J710" s="10" t="s">
        <v>696</v>
      </c>
      <c r="K710" s="10" t="s">
        <v>155</v>
      </c>
      <c r="L710" s="10" t="str">
        <f t="shared" si="73"/>
        <v>Parent</v>
      </c>
      <c r="M710" s="10" t="str">
        <f>IF(OR('Intragroup liabilities'!W704="x",'Intragroup liabilities'!W704="E"),"true","false")</f>
        <v>false</v>
      </c>
      <c r="N710" s="10" t="s">
        <v>470</v>
      </c>
      <c r="O710" s="10" t="s">
        <v>471</v>
      </c>
      <c r="P710" s="11">
        <v>0.26</v>
      </c>
      <c r="Q710" s="11">
        <f>IF('Intragroup liabilities'!E704="",0,'Intragroup liabilities'!E704)</f>
        <v>0</v>
      </c>
      <c r="R710" s="10" t="str">
        <f>+IF('Intragroup liabilities'!C704="EURO","Euro",IF('Intragroup liabilities'!C704="LIBRA INGLESA"," US Dollar",""))</f>
        <v>Euro</v>
      </c>
      <c r="S710" s="10" t="str">
        <f>IF(OR('Intragroup liabilities'!F704="P_20",'Intragroup liabilities'!F704="P_21"),'Intragroup liabilities'!M704,CONCATENATE(RIGHT('Intragroup liabilities'!T704,4),"-",LEFT(RIGHT('Intragroup liabilities'!T704,7),2),"-",LEFT('Intragroup liabilities'!T704,2)))</f>
        <v>--</v>
      </c>
      <c r="T710" s="20" t="str">
        <f t="shared" si="74"/>
        <v>--</v>
      </c>
      <c r="U710" s="20" t="str">
        <f>IF(OR('Intragroup liabilities'!F704="P_20",'Intragroup liabilities'!F704="P_21"),'T 03.01'!T710,CONCATENATE(RIGHT('Intragroup liabilities'!U704,4),"-",LEFT(RIGHT('Intragroup liabilities'!U704,7),2),"-",LEFT('Intragroup liabilities'!U704,2)))</f>
        <v>--</v>
      </c>
      <c r="V710" s="10" t="str">
        <f t="shared" si="75"/>
        <v>Unsecured</v>
      </c>
      <c r="W710" s="10">
        <v>0</v>
      </c>
      <c r="X710" s="10" t="s">
        <v>83</v>
      </c>
      <c r="Y710" s="10" t="str">
        <f t="shared" si="76"/>
        <v>Structured</v>
      </c>
      <c r="Z710" s="10"/>
      <c r="AA710" s="10" t="str">
        <f>IF('Intragroup liabilities'!Q704="GF2","Grandfathered T2",IF('Intragroup liabilities'!Q704="CET1","CET1","No"))</f>
        <v>No</v>
      </c>
      <c r="AB710" s="10">
        <f>IF('Intragroup liabilities'!R704="",0,'Intragroup liabilities'!R704)</f>
        <v>0</v>
      </c>
      <c r="AC710"/>
    </row>
    <row r="711" spans="3:29" ht="23.65" thickBot="1" x14ac:dyDescent="0.5">
      <c r="C711" s="17">
        <f t="shared" si="71"/>
        <v>999</v>
      </c>
      <c r="D711" s="18">
        <f t="shared" si="77"/>
        <v>704</v>
      </c>
      <c r="E711" s="10" t="str">
        <f>IF(AND(I711="SANTANDER TOTTA, SGPS, SA",'Intragroup liabilities'!F705="P_22"),"r0531 - o/w (part of) subordinated liabilities recognised as own funds",IF(AND(I711="Totta Seguros - Comp. Seg. Vida, SA.",'Intragroup liabilities'!F705="P_22"),"r0350 - Structured notes",IF(AND(AA711&lt;&gt;"No",'Intragroup liabilities'!F705="P_23"),"r0531 - o/w (part of) subordinated liabilities recognised as own funds",IF(AND(AA711="No",'Intragroup liabilities'!F705="P_23"),"r0120 - Secured liabilities - collateralized part (BRRD art. 44/2/b)",IF('Intragroup liabilities'!F705="C_31","r0511 - o/w capital instruments/share capital",IF('Intragroup liabilities'!F705="C_32","r0511 - o/w capital instruments/share capital",IF('Intragroup liabilities'!F705="C_33","r0512 - o/w instruments ranking pari passu with ordinary shares",IF(OR(ISNUMBER(SEARCH("ATLANTES",I711)),ISNUMBER(SEARCH("AZOR",I711)),ISNUMBER(SEARCH("HIPOTOTTA",I711)))=TRUE,"r0120 - Secured liabilities - collateralized part (BRRD art. 44/2/b)",IF(OR('Intragroup liabilities'!F705="P_27.1",'Intragroup liabilities'!F705="P_27.2",'Intragroup liabilities'!F705="P_24"),"r0390 - Non-financial liabilities",IF('Intragroup liabilities'!F705="P_30.1","r0170 - Employee liabilities (BRRD art. 44/2/g/i)",IF('Intragroup liabilities'!F705="P_30.3","r0390 - Non-financial liabilities",IF('Intragroup liabilities'!F705="C_36","r0511 - o/w capital instruments/share capital",IF(AND('Intragroup liabilities'!F705="P_20",IFERROR(VLOOKUP('Intragroup liabilities'!I705,'Auxiliar 210'!$B$18:$B$20,1,FALSE),0)&lt;&gt;0),"r0210 - Liabilities towards other entities of the resolution group (BRRD art. 44/2/h)",IF(AND('Intragroup liabilities'!F705="P_21",IFERROR(VLOOKUP('Intragroup liabilities'!I705,'Auxiliar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1" s="10" t="s">
        <v>483</v>
      </c>
      <c r="G711" s="10" t="str">
        <f t="shared" si="72"/>
        <v>Rank 9 - Ranking in insolvency (master scale)</v>
      </c>
      <c r="H711" s="10" t="s">
        <v>1144</v>
      </c>
      <c r="I711" s="10" t="s">
        <v>81</v>
      </c>
      <c r="J711" s="10" t="s">
        <v>696</v>
      </c>
      <c r="K711" s="10" t="s">
        <v>155</v>
      </c>
      <c r="L711" s="10" t="str">
        <f t="shared" si="73"/>
        <v>Parent</v>
      </c>
      <c r="M711" s="10" t="str">
        <f>IF(OR('Intragroup liabilities'!W705="x",'Intragroup liabilities'!W705="E"),"true","false")</f>
        <v>false</v>
      </c>
      <c r="N711" s="10" t="s">
        <v>470</v>
      </c>
      <c r="O711" s="10" t="s">
        <v>471</v>
      </c>
      <c r="P711" s="11">
        <v>0.11</v>
      </c>
      <c r="Q711" s="11">
        <f>IF('Intragroup liabilities'!E705="",0,'Intragroup liabilities'!E705)</f>
        <v>0</v>
      </c>
      <c r="R711" s="10" t="str">
        <f>+IF('Intragroup liabilities'!C705="EURO","Euro",IF('Intragroup liabilities'!C705="LIBRA INGLESA"," US Dollar",""))</f>
        <v>Euro</v>
      </c>
      <c r="S711" s="10" t="str">
        <f>IF(OR('Intragroup liabilities'!F705="P_20",'Intragroup liabilities'!F705="P_21"),'Intragroup liabilities'!M705,CONCATENATE(RIGHT('Intragroup liabilities'!T705,4),"-",LEFT(RIGHT('Intragroup liabilities'!T705,7),2),"-",LEFT('Intragroup liabilities'!T705,2)))</f>
        <v>--</v>
      </c>
      <c r="T711" s="20" t="str">
        <f t="shared" si="74"/>
        <v>--</v>
      </c>
      <c r="U711" s="20" t="str">
        <f>IF(OR('Intragroup liabilities'!F705="P_20",'Intragroup liabilities'!F705="P_21"),'T 03.01'!T711,CONCATENATE(RIGHT('Intragroup liabilities'!U705,4),"-",LEFT(RIGHT('Intragroup liabilities'!U705,7),2),"-",LEFT('Intragroup liabilities'!U705,2)))</f>
        <v>--</v>
      </c>
      <c r="V711" s="10" t="str">
        <f t="shared" si="75"/>
        <v>Unsecured</v>
      </c>
      <c r="W711" s="10">
        <v>0</v>
      </c>
      <c r="X711" s="10" t="s">
        <v>83</v>
      </c>
      <c r="Y711" s="10" t="str">
        <f t="shared" si="76"/>
        <v>Structured</v>
      </c>
      <c r="Z711" s="10"/>
      <c r="AA711" s="10" t="str">
        <f>IF('Intragroup liabilities'!Q705="GF2","Grandfathered T2",IF('Intragroup liabilities'!Q705="CET1","CET1","No"))</f>
        <v>No</v>
      </c>
      <c r="AB711" s="10">
        <f>IF('Intragroup liabilities'!R705="",0,'Intragroup liabilities'!R705)</f>
        <v>0</v>
      </c>
      <c r="AC711"/>
    </row>
    <row r="712" spans="3:29" ht="23.65" thickBot="1" x14ac:dyDescent="0.5">
      <c r="C712" s="17">
        <f t="shared" si="71"/>
        <v>999</v>
      </c>
      <c r="D712" s="18">
        <f t="shared" si="77"/>
        <v>705</v>
      </c>
      <c r="E712" s="10" t="str">
        <f>IF(AND(I712="SANTANDER TOTTA, SGPS, SA",'Intragroup liabilities'!F706="P_22"),"r0531 - o/w (part of) subordinated liabilities recognised as own funds",IF(AND(I712="Totta Seguros - Comp. Seg. Vida, SA.",'Intragroup liabilities'!F706="P_22"),"r0350 - Structured notes",IF(AND(AA712&lt;&gt;"No",'Intragroup liabilities'!F706="P_23"),"r0531 - o/w (part of) subordinated liabilities recognised as own funds",IF(AND(AA712="No",'Intragroup liabilities'!F706="P_23"),"r0120 - Secured liabilities - collateralized part (BRRD art. 44/2/b)",IF('Intragroup liabilities'!F706="C_31","r0511 - o/w capital instruments/share capital",IF('Intragroup liabilities'!F706="C_32","r0511 - o/w capital instruments/share capital",IF('Intragroup liabilities'!F706="C_33","r0512 - o/w instruments ranking pari passu with ordinary shares",IF(OR(ISNUMBER(SEARCH("ATLANTES",I712)),ISNUMBER(SEARCH("AZOR",I712)),ISNUMBER(SEARCH("HIPOTOTTA",I712)))=TRUE,"r0120 - Secured liabilities - collateralized part (BRRD art. 44/2/b)",IF(OR('Intragroup liabilities'!F706="P_27.1",'Intragroup liabilities'!F706="P_27.2",'Intragroup liabilities'!F706="P_24"),"r0390 - Non-financial liabilities",IF('Intragroup liabilities'!F706="P_30.1","r0170 - Employee liabilities (BRRD art. 44/2/g/i)",IF('Intragroup liabilities'!F706="P_30.3","r0390 - Non-financial liabilities",IF('Intragroup liabilities'!F706="C_36","r0511 - o/w capital instruments/share capital",IF(AND('Intragroup liabilities'!F706="P_20",IFERROR(VLOOKUP('Intragroup liabilities'!I706,'Auxiliar 210'!$B$18:$B$20,1,FALSE),0)&lt;&gt;0),"r0210 - Liabilities towards other entities of the resolution group (BRRD art. 44/2/h)",IF(AND('Intragroup liabilities'!F706="P_21",IFERROR(VLOOKUP('Intragroup liabilities'!I706,'Auxiliar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2" s="10" t="s">
        <v>483</v>
      </c>
      <c r="G712" s="10" t="str">
        <f t="shared" si="72"/>
        <v>Rank 9 - Ranking in insolvency (master scale)</v>
      </c>
      <c r="H712" s="10" t="s">
        <v>1085</v>
      </c>
      <c r="I712" s="10" t="s">
        <v>81</v>
      </c>
      <c r="J712" s="10" t="s">
        <v>696</v>
      </c>
      <c r="K712" s="10" t="s">
        <v>155</v>
      </c>
      <c r="L712" s="10" t="str">
        <f t="shared" si="73"/>
        <v>Parent</v>
      </c>
      <c r="M712" s="10" t="str">
        <f>IF(OR('Intragroup liabilities'!W706="x",'Intragroup liabilities'!W706="E"),"true","false")</f>
        <v>false</v>
      </c>
      <c r="N712" s="10" t="s">
        <v>470</v>
      </c>
      <c r="O712" s="10" t="s">
        <v>471</v>
      </c>
      <c r="P712" s="11">
        <v>0.1</v>
      </c>
      <c r="Q712" s="11">
        <f>IF('Intragroup liabilities'!E706="",0,'Intragroup liabilities'!E706)</f>
        <v>0</v>
      </c>
      <c r="R712" s="10" t="str">
        <f>+IF('Intragroup liabilities'!C706="EURO","Euro",IF('Intragroup liabilities'!C706="LIBRA INGLESA"," US Dollar",""))</f>
        <v>Euro</v>
      </c>
      <c r="S712" s="10" t="str">
        <f>IF(OR('Intragroup liabilities'!F706="P_20",'Intragroup liabilities'!F706="P_21"),'Intragroup liabilities'!M706,CONCATENATE(RIGHT('Intragroup liabilities'!T706,4),"-",LEFT(RIGHT('Intragroup liabilities'!T706,7),2),"-",LEFT('Intragroup liabilities'!T706,2)))</f>
        <v>--</v>
      </c>
      <c r="T712" s="20" t="str">
        <f t="shared" si="74"/>
        <v>--</v>
      </c>
      <c r="U712" s="20" t="str">
        <f>IF(OR('Intragroup liabilities'!F706="P_20",'Intragroup liabilities'!F706="P_21"),'T 03.01'!T712,CONCATENATE(RIGHT('Intragroup liabilities'!U706,4),"-",LEFT(RIGHT('Intragroup liabilities'!U706,7),2),"-",LEFT('Intragroup liabilities'!U706,2)))</f>
        <v>--</v>
      </c>
      <c r="V712" s="10" t="str">
        <f t="shared" si="75"/>
        <v>Unsecured</v>
      </c>
      <c r="W712" s="10">
        <v>0</v>
      </c>
      <c r="X712" s="10" t="s">
        <v>83</v>
      </c>
      <c r="Y712" s="10" t="str">
        <f t="shared" si="76"/>
        <v>Structured</v>
      </c>
      <c r="Z712" s="10"/>
      <c r="AA712" s="10" t="str">
        <f>IF('Intragroup liabilities'!Q706="GF2","Grandfathered T2",IF('Intragroup liabilities'!Q706="CET1","CET1","No"))</f>
        <v>No</v>
      </c>
      <c r="AB712" s="10">
        <f>IF('Intragroup liabilities'!R706="",0,'Intragroup liabilities'!R706)</f>
        <v>0</v>
      </c>
      <c r="AC712"/>
    </row>
    <row r="713" spans="3:29" ht="23.65" thickBot="1" x14ac:dyDescent="0.5">
      <c r="C713" s="17">
        <f t="shared" ref="C713:C776" si="78">+IF(E713="","",999)</f>
        <v>999</v>
      </c>
      <c r="D713" s="18">
        <f t="shared" si="77"/>
        <v>706</v>
      </c>
      <c r="E713" s="10" t="str">
        <f>IF(AND(I713="SANTANDER TOTTA, SGPS, SA",'Intragroup liabilities'!F707="P_22"),"r0531 - o/w (part of) subordinated liabilities recognised as own funds",IF(AND(I713="Totta Seguros - Comp. Seg. Vida, SA.",'Intragroup liabilities'!F707="P_22"),"r0350 - Structured notes",IF(AND(AA713&lt;&gt;"No",'Intragroup liabilities'!F707="P_23"),"r0531 - o/w (part of) subordinated liabilities recognised as own funds",IF(AND(AA713="No",'Intragroup liabilities'!F707="P_23"),"r0120 - Secured liabilities - collateralized part (BRRD art. 44/2/b)",IF('Intragroup liabilities'!F707="C_31","r0511 - o/w capital instruments/share capital",IF('Intragroup liabilities'!F707="C_32","r0511 - o/w capital instruments/share capital",IF('Intragroup liabilities'!F707="C_33","r0512 - o/w instruments ranking pari passu with ordinary shares",IF(OR(ISNUMBER(SEARCH("ATLANTES",I713)),ISNUMBER(SEARCH("AZOR",I713)),ISNUMBER(SEARCH("HIPOTOTTA",I713)))=TRUE,"r0120 - Secured liabilities - collateralized part (BRRD art. 44/2/b)",IF(OR('Intragroup liabilities'!F707="P_27.1",'Intragroup liabilities'!F707="P_27.2",'Intragroup liabilities'!F707="P_24"),"r0390 - Non-financial liabilities",IF('Intragroup liabilities'!F707="P_30.1","r0170 - Employee liabilities (BRRD art. 44/2/g/i)",IF('Intragroup liabilities'!F707="P_30.3","r0390 - Non-financial liabilities",IF('Intragroup liabilities'!F707="C_36","r0511 - o/w capital instruments/share capital",IF(AND('Intragroup liabilities'!F707="P_20",IFERROR(VLOOKUP('Intragroup liabilities'!I707,'Auxiliar 210'!$B$18:$B$20,1,FALSE),0)&lt;&gt;0),"r0210 - Liabilities towards other entities of the resolution group (BRRD art. 44/2/h)",IF(AND('Intragroup liabilities'!F707="P_21",IFERROR(VLOOKUP('Intragroup liabilities'!I707,'Auxiliar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3" s="10" t="s">
        <v>483</v>
      </c>
      <c r="G713" s="10" t="str">
        <f t="shared" ref="G713:G776" si="79">IF(E713="r0110 - Covered deposits (BRRD art. 44/2/a)","Rank 14 - Ranking in insolvency (master scale)",IF(E713="r0120 - Secured liabilities - collateralized part (BRRD art. 44/2/b)","Rank 20 - Ranking in insolvency (master scale)",IF(E713="r0320 - Deposits, not covered and not preferential","Rank 12 - Ranking in insolvency (master scale)",IF(E713="r0370 - Subordinated liabilities (not recognised as own funds)","Rank 4 - Ranking in insolvency (master scale)",IF(OR(E713="r0511 - o/w capital instruments/share capital",E713="r0512 - o/w instruments ranking pari passu with ordinary shares"),"Rank 1 - Ranking in insolvency (master scale)",IF(E713="r0531 - o/w (part of) subordinated liabilities recognised as own funds","Rank 3 - Ranking in insolvency (master scale)",IF(E713="r0350 - Structured notes","Rank 9 - Ranking in insolvency (master scale)",IF(E713="r0390 - Non-financial liabilities","Rank 9 - Ranking in insolvency (master scale)",""))))))))</f>
        <v>Rank 9 - Ranking in insolvency (master scale)</v>
      </c>
      <c r="H713" s="10" t="s">
        <v>1242</v>
      </c>
      <c r="I713" s="10" t="s">
        <v>81</v>
      </c>
      <c r="J713" s="10" t="s">
        <v>696</v>
      </c>
      <c r="K713" s="10" t="s">
        <v>155</v>
      </c>
      <c r="L713" s="10" t="str">
        <f t="shared" ref="L713:L776" si="80">IF(OR(I713="SANTANDER TOTTA, SGPS, SA",I713="BANCO SANTANDER TOTTA SA"),"Parent","Sister")</f>
        <v>Parent</v>
      </c>
      <c r="M713" s="10" t="str">
        <f>IF(OR('Intragroup liabilities'!W707="x",'Intragroup liabilities'!W707="E"),"true","false")</f>
        <v>false</v>
      </c>
      <c r="N713" s="10" t="s">
        <v>470</v>
      </c>
      <c r="O713" s="10" t="s">
        <v>471</v>
      </c>
      <c r="P713" s="11">
        <v>0.27</v>
      </c>
      <c r="Q713" s="11">
        <f>IF('Intragroup liabilities'!E707="",0,'Intragroup liabilities'!E707)</f>
        <v>0</v>
      </c>
      <c r="R713" s="10" t="str">
        <f>+IF('Intragroup liabilities'!C707="EURO","Euro",IF('Intragroup liabilities'!C707="LIBRA INGLESA"," US Dollar",""))</f>
        <v>Euro</v>
      </c>
      <c r="S713" s="10" t="str">
        <f>IF(OR('Intragroup liabilities'!F707="P_20",'Intragroup liabilities'!F707="P_21"),'Intragroup liabilities'!M707,CONCATENATE(RIGHT('Intragroup liabilities'!T707,4),"-",LEFT(RIGHT('Intragroup liabilities'!T707,7),2),"-",LEFT('Intragroup liabilities'!T707,2)))</f>
        <v>--</v>
      </c>
      <c r="T713" s="20" t="str">
        <f t="shared" ref="T713:T776" si="81">IFERROR(IF(OR(E713="r0110 - Covered deposits (BRRD art. 44/2/a)",E713="r0120 - Secured liabilities - collateralized part (BRRD art. 44/2/b)",E713="r0320 - Deposits, not covered and not preferential"),WORKDAY(S713,1,"1/1/2021"),S713),"")</f>
        <v>--</v>
      </c>
      <c r="U713" s="20" t="str">
        <f>IF(OR('Intragroup liabilities'!F707="P_20",'Intragroup liabilities'!F707="P_21"),'T 03.01'!T713,CONCATENATE(RIGHT('Intragroup liabilities'!U707,4),"-",LEFT(RIGHT('Intragroup liabilities'!U707,7),2),"-",LEFT('Intragroup liabilities'!U707,2)))</f>
        <v>--</v>
      </c>
      <c r="V713" s="10" t="str">
        <f t="shared" ref="V713:V776" si="82">IF(E713="r0120 - Secured liabilities - collateralized part (BRRD art. 44/2/b)","Secured","Unsecured")</f>
        <v>Unsecured</v>
      </c>
      <c r="W713" s="10">
        <v>0</v>
      </c>
      <c r="X713" s="10" t="s">
        <v>83</v>
      </c>
      <c r="Y713" s="10" t="str">
        <f t="shared" ref="Y713:Y776" si="83">IFERROR(IF(OR(E713="r0110 - Covered deposits (BRRD art. 44/2/a)",E713="r0120 - Secured liabilities - collateralized part (BRRD art. 44/2/b)",E713="r0320 - Deposits, not covered and not preferential"),"Non-structured/Vanilla","Structured"),"")</f>
        <v>Structured</v>
      </c>
      <c r="Z713" s="10"/>
      <c r="AA713" s="10" t="str">
        <f>IF('Intragroup liabilities'!Q707="GF2","Grandfathered T2",IF('Intragroup liabilities'!Q707="CET1","CET1","No"))</f>
        <v>No</v>
      </c>
      <c r="AB713" s="10">
        <f>IF('Intragroup liabilities'!R707="",0,'Intragroup liabilities'!R707)</f>
        <v>0</v>
      </c>
      <c r="AC713"/>
    </row>
    <row r="714" spans="3:29" ht="23.65" thickBot="1" x14ac:dyDescent="0.5">
      <c r="C714" s="17">
        <f t="shared" si="78"/>
        <v>999</v>
      </c>
      <c r="D714" s="18">
        <f t="shared" ref="D714:D777" si="84">IF(E714="","",D713+1)</f>
        <v>707</v>
      </c>
      <c r="E714" s="10" t="str">
        <f>IF(AND(I714="SANTANDER TOTTA, SGPS, SA",'Intragroup liabilities'!F708="P_22"),"r0531 - o/w (part of) subordinated liabilities recognised as own funds",IF(AND(I714="Totta Seguros - Comp. Seg. Vida, SA.",'Intragroup liabilities'!F708="P_22"),"r0350 - Structured notes",IF(AND(AA714&lt;&gt;"No",'Intragroup liabilities'!F708="P_23"),"r0531 - o/w (part of) subordinated liabilities recognised as own funds",IF(AND(AA714="No",'Intragroup liabilities'!F708="P_23"),"r0120 - Secured liabilities - collateralized part (BRRD art. 44/2/b)",IF('Intragroup liabilities'!F708="C_31","r0511 - o/w capital instruments/share capital",IF('Intragroup liabilities'!F708="C_32","r0511 - o/w capital instruments/share capital",IF('Intragroup liabilities'!F708="C_33","r0512 - o/w instruments ranking pari passu with ordinary shares",IF(OR(ISNUMBER(SEARCH("ATLANTES",I714)),ISNUMBER(SEARCH("AZOR",I714)),ISNUMBER(SEARCH("HIPOTOTTA",I714)))=TRUE,"r0120 - Secured liabilities - collateralized part (BRRD art. 44/2/b)",IF(OR('Intragroup liabilities'!F708="P_27.1",'Intragroup liabilities'!F708="P_27.2",'Intragroup liabilities'!F708="P_24"),"r0390 - Non-financial liabilities",IF('Intragroup liabilities'!F708="P_30.1","r0170 - Employee liabilities (BRRD art. 44/2/g/i)",IF('Intragroup liabilities'!F708="P_30.3","r0390 - Non-financial liabilities",IF('Intragroup liabilities'!F708="C_36","r0511 - o/w capital instruments/share capital",IF(AND('Intragroup liabilities'!F708="P_20",IFERROR(VLOOKUP('Intragroup liabilities'!I708,'Auxiliar 210'!$B$18:$B$20,1,FALSE),0)&lt;&gt;0),"r0210 - Liabilities towards other entities of the resolution group (BRRD art. 44/2/h)",IF(AND('Intragroup liabilities'!F708="P_21",IFERROR(VLOOKUP('Intragroup liabilities'!I708,'Auxiliar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4" s="10" t="s">
        <v>483</v>
      </c>
      <c r="G714" s="10" t="str">
        <f t="shared" si="79"/>
        <v>Rank 9 - Ranking in insolvency (master scale)</v>
      </c>
      <c r="H714" s="10" t="s">
        <v>1118</v>
      </c>
      <c r="I714" s="10" t="s">
        <v>700</v>
      </c>
      <c r="J714" s="10" t="s">
        <v>699</v>
      </c>
      <c r="K714" s="10" t="s">
        <v>155</v>
      </c>
      <c r="L714" s="10" t="str">
        <f t="shared" si="80"/>
        <v>Sister</v>
      </c>
      <c r="M714" s="10" t="str">
        <f>IF(OR('Intragroup liabilities'!W708="x",'Intragroup liabilities'!W708="E"),"true","false")</f>
        <v>false</v>
      </c>
      <c r="N714" s="10" t="s">
        <v>470</v>
      </c>
      <c r="O714" s="10" t="s">
        <v>471</v>
      </c>
      <c r="P714" s="11">
        <v>0.01</v>
      </c>
      <c r="Q714" s="11">
        <f>IF('Intragroup liabilities'!E708="",0,'Intragroup liabilities'!E708)</f>
        <v>0</v>
      </c>
      <c r="R714" s="10" t="str">
        <f>+IF('Intragroup liabilities'!C708="EURO","Euro",IF('Intragroup liabilities'!C708="LIBRA INGLESA"," US Dollar",""))</f>
        <v>Euro</v>
      </c>
      <c r="S714" s="10" t="str">
        <f>IF(OR('Intragroup liabilities'!F708="P_20",'Intragroup liabilities'!F708="P_21"),'Intragroup liabilities'!M708,CONCATENATE(RIGHT('Intragroup liabilities'!T708,4),"-",LEFT(RIGHT('Intragroup liabilities'!T708,7),2),"-",LEFT('Intragroup liabilities'!T708,2)))</f>
        <v>--</v>
      </c>
      <c r="T714" s="20" t="str">
        <f t="shared" si="81"/>
        <v>--</v>
      </c>
      <c r="U714" s="20" t="str">
        <f>IF(OR('Intragroup liabilities'!F708="P_20",'Intragroup liabilities'!F708="P_21"),'T 03.01'!T714,CONCATENATE(RIGHT('Intragroup liabilities'!U708,4),"-",LEFT(RIGHT('Intragroup liabilities'!U708,7),2),"-",LEFT('Intragroup liabilities'!U708,2)))</f>
        <v>--</v>
      </c>
      <c r="V714" s="10" t="str">
        <f t="shared" si="82"/>
        <v>Unsecured</v>
      </c>
      <c r="W714" s="10">
        <v>0</v>
      </c>
      <c r="X714" s="10" t="s">
        <v>83</v>
      </c>
      <c r="Y714" s="10" t="str">
        <f t="shared" si="83"/>
        <v>Structured</v>
      </c>
      <c r="Z714" s="10"/>
      <c r="AA714" s="10" t="str">
        <f>IF('Intragroup liabilities'!Q708="GF2","Grandfathered T2",IF('Intragroup liabilities'!Q708="CET1","CET1","No"))</f>
        <v>No</v>
      </c>
      <c r="AB714" s="10">
        <f>IF('Intragroup liabilities'!R708="",0,'Intragroup liabilities'!R708)</f>
        <v>0</v>
      </c>
      <c r="AC714"/>
    </row>
    <row r="715" spans="3:29" ht="23.65" thickBot="1" x14ac:dyDescent="0.5">
      <c r="C715" s="17">
        <f t="shared" si="78"/>
        <v>999</v>
      </c>
      <c r="D715" s="18">
        <f t="shared" si="84"/>
        <v>708</v>
      </c>
      <c r="E715" s="10" t="str">
        <f>IF(AND(I715="SANTANDER TOTTA, SGPS, SA",'Intragroup liabilities'!F709="P_22"),"r0531 - o/w (part of) subordinated liabilities recognised as own funds",IF(AND(I715="Totta Seguros - Comp. Seg. Vida, SA.",'Intragroup liabilities'!F709="P_22"),"r0350 - Structured notes",IF(AND(AA715&lt;&gt;"No",'Intragroup liabilities'!F709="P_23"),"r0531 - o/w (part of) subordinated liabilities recognised as own funds",IF(AND(AA715="No",'Intragroup liabilities'!F709="P_23"),"r0120 - Secured liabilities - collateralized part (BRRD art. 44/2/b)",IF('Intragroup liabilities'!F709="C_31","r0511 - o/w capital instruments/share capital",IF('Intragroup liabilities'!F709="C_32","r0511 - o/w capital instruments/share capital",IF('Intragroup liabilities'!F709="C_33","r0512 - o/w instruments ranking pari passu with ordinary shares",IF(OR(ISNUMBER(SEARCH("ATLANTES",I715)),ISNUMBER(SEARCH("AZOR",I715)),ISNUMBER(SEARCH("HIPOTOTTA",I715)))=TRUE,"r0120 - Secured liabilities - collateralized part (BRRD art. 44/2/b)",IF(OR('Intragroup liabilities'!F709="P_27.1",'Intragroup liabilities'!F709="P_27.2",'Intragroup liabilities'!F709="P_24"),"r0390 - Non-financial liabilities",IF('Intragroup liabilities'!F709="P_30.1","r0170 - Employee liabilities (BRRD art. 44/2/g/i)",IF('Intragroup liabilities'!F709="P_30.3","r0390 - Non-financial liabilities",IF('Intragroup liabilities'!F709="C_36","r0511 - o/w capital instruments/share capital",IF(AND('Intragroup liabilities'!F709="P_20",IFERROR(VLOOKUP('Intragroup liabilities'!I709,'Auxiliar 210'!$B$18:$B$20,1,FALSE),0)&lt;&gt;0),"r0210 - Liabilities towards other entities of the resolution group (BRRD art. 44/2/h)",IF(AND('Intragroup liabilities'!F709="P_21",IFERROR(VLOOKUP('Intragroup liabilities'!I709,'Auxiliar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5" s="10" t="s">
        <v>483</v>
      </c>
      <c r="G715" s="10" t="str">
        <f t="shared" si="79"/>
        <v>Rank 9 - Ranking in insolvency (master scale)</v>
      </c>
      <c r="H715" s="10" t="s">
        <v>1138</v>
      </c>
      <c r="I715" s="10" t="s">
        <v>81</v>
      </c>
      <c r="J715" s="10" t="s">
        <v>696</v>
      </c>
      <c r="K715" s="10" t="s">
        <v>155</v>
      </c>
      <c r="L715" s="10" t="str">
        <f t="shared" si="80"/>
        <v>Parent</v>
      </c>
      <c r="M715" s="10" t="str">
        <f>IF(OR('Intragroup liabilities'!W709="x",'Intragroup liabilities'!W709="E"),"true","false")</f>
        <v>false</v>
      </c>
      <c r="N715" s="10" t="s">
        <v>470</v>
      </c>
      <c r="O715" s="10" t="s">
        <v>471</v>
      </c>
      <c r="P715" s="11">
        <v>0.56999999999999995</v>
      </c>
      <c r="Q715" s="11">
        <f>IF('Intragroup liabilities'!E709="",0,'Intragroup liabilities'!E709)</f>
        <v>0</v>
      </c>
      <c r="R715" s="10" t="str">
        <f>+IF('Intragroup liabilities'!C709="EURO","Euro",IF('Intragroup liabilities'!C709="LIBRA INGLESA"," US Dollar",""))</f>
        <v>Euro</v>
      </c>
      <c r="S715" s="10" t="str">
        <f>IF(OR('Intragroup liabilities'!F709="P_20",'Intragroup liabilities'!F709="P_21"),'Intragroup liabilities'!M709,CONCATENATE(RIGHT('Intragroup liabilities'!T709,4),"-",LEFT(RIGHT('Intragroup liabilities'!T709,7),2),"-",LEFT('Intragroup liabilities'!T709,2)))</f>
        <v>--</v>
      </c>
      <c r="T715" s="20" t="str">
        <f t="shared" si="81"/>
        <v>--</v>
      </c>
      <c r="U715" s="20" t="str">
        <f>IF(OR('Intragroup liabilities'!F709="P_20",'Intragroup liabilities'!F709="P_21"),'T 03.01'!T715,CONCATENATE(RIGHT('Intragroup liabilities'!U709,4),"-",LEFT(RIGHT('Intragroup liabilities'!U709,7),2),"-",LEFT('Intragroup liabilities'!U709,2)))</f>
        <v>--</v>
      </c>
      <c r="V715" s="10" t="str">
        <f t="shared" si="82"/>
        <v>Unsecured</v>
      </c>
      <c r="W715" s="10">
        <v>0</v>
      </c>
      <c r="X715" s="10" t="s">
        <v>83</v>
      </c>
      <c r="Y715" s="10" t="str">
        <f t="shared" si="83"/>
        <v>Structured</v>
      </c>
      <c r="Z715" s="10"/>
      <c r="AA715" s="10" t="str">
        <f>IF('Intragroup liabilities'!Q709="GF2","Grandfathered T2",IF('Intragroup liabilities'!Q709="CET1","CET1","No"))</f>
        <v>No</v>
      </c>
      <c r="AB715" s="10">
        <f>IF('Intragroup liabilities'!R709="",0,'Intragroup liabilities'!R709)</f>
        <v>0</v>
      </c>
      <c r="AC715"/>
    </row>
    <row r="716" spans="3:29" ht="23.65" thickBot="1" x14ac:dyDescent="0.5">
      <c r="C716" s="17">
        <f t="shared" si="78"/>
        <v>999</v>
      </c>
      <c r="D716" s="18">
        <f t="shared" si="84"/>
        <v>709</v>
      </c>
      <c r="E716" s="10" t="str">
        <f>IF(AND(I716="SANTANDER TOTTA, SGPS, SA",'Intragroup liabilities'!F710="P_22"),"r0531 - o/w (part of) subordinated liabilities recognised as own funds",IF(AND(I716="Totta Seguros - Comp. Seg. Vida, SA.",'Intragroup liabilities'!F710="P_22"),"r0350 - Structured notes",IF(AND(AA716&lt;&gt;"No",'Intragroup liabilities'!F710="P_23"),"r0531 - o/w (part of) subordinated liabilities recognised as own funds",IF(AND(AA716="No",'Intragroup liabilities'!F710="P_23"),"r0120 - Secured liabilities - collateralized part (BRRD art. 44/2/b)",IF('Intragroup liabilities'!F710="C_31","r0511 - o/w capital instruments/share capital",IF('Intragroup liabilities'!F710="C_32","r0511 - o/w capital instruments/share capital",IF('Intragroup liabilities'!F710="C_33","r0512 - o/w instruments ranking pari passu with ordinary shares",IF(OR(ISNUMBER(SEARCH("ATLANTES",I716)),ISNUMBER(SEARCH("AZOR",I716)),ISNUMBER(SEARCH("HIPOTOTTA",I716)))=TRUE,"r0120 - Secured liabilities - collateralized part (BRRD art. 44/2/b)",IF(OR('Intragroup liabilities'!F710="P_27.1",'Intragroup liabilities'!F710="P_27.2",'Intragroup liabilities'!F710="P_24"),"r0390 - Non-financial liabilities",IF('Intragroup liabilities'!F710="P_30.1","r0170 - Employee liabilities (BRRD art. 44/2/g/i)",IF('Intragroup liabilities'!F710="P_30.3","r0390 - Non-financial liabilities",IF('Intragroup liabilities'!F710="C_36","r0511 - o/w capital instruments/share capital",IF(AND('Intragroup liabilities'!F710="P_20",IFERROR(VLOOKUP('Intragroup liabilities'!I710,'Auxiliar 210'!$B$18:$B$20,1,FALSE),0)&lt;&gt;0),"r0210 - Liabilities towards other entities of the resolution group (BRRD art. 44/2/h)",IF(AND('Intragroup liabilities'!F710="P_21",IFERROR(VLOOKUP('Intragroup liabilities'!I710,'Auxiliar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6" s="10" t="s">
        <v>483</v>
      </c>
      <c r="G716" s="10" t="str">
        <f t="shared" si="79"/>
        <v>Rank 9 - Ranking in insolvency (master scale)</v>
      </c>
      <c r="H716" s="10" t="s">
        <v>953</v>
      </c>
      <c r="I716" s="10" t="s">
        <v>81</v>
      </c>
      <c r="J716" s="10" t="s">
        <v>696</v>
      </c>
      <c r="K716" s="10" t="s">
        <v>155</v>
      </c>
      <c r="L716" s="10" t="str">
        <f t="shared" si="80"/>
        <v>Parent</v>
      </c>
      <c r="M716" s="10" t="str">
        <f>IF(OR('Intragroup liabilities'!W710="x",'Intragroup liabilities'!W710="E"),"true","false")</f>
        <v>false</v>
      </c>
      <c r="N716" s="10" t="s">
        <v>470</v>
      </c>
      <c r="O716" s="10" t="s">
        <v>471</v>
      </c>
      <c r="P716" s="11">
        <v>0.13</v>
      </c>
      <c r="Q716" s="11">
        <f>IF('Intragroup liabilities'!E710="",0,'Intragroup liabilities'!E710)</f>
        <v>0</v>
      </c>
      <c r="R716" s="10" t="str">
        <f>+IF('Intragroup liabilities'!C710="EURO","Euro",IF('Intragroup liabilities'!C710="LIBRA INGLESA"," US Dollar",""))</f>
        <v>Euro</v>
      </c>
      <c r="S716" s="10" t="str">
        <f>IF(OR('Intragroup liabilities'!F710="P_20",'Intragroup liabilities'!F710="P_21"),'Intragroup liabilities'!M710,CONCATENATE(RIGHT('Intragroup liabilities'!T710,4),"-",LEFT(RIGHT('Intragroup liabilities'!T710,7),2),"-",LEFT('Intragroup liabilities'!T710,2)))</f>
        <v>--</v>
      </c>
      <c r="T716" s="20" t="str">
        <f t="shared" si="81"/>
        <v>--</v>
      </c>
      <c r="U716" s="20" t="str">
        <f>IF(OR('Intragroup liabilities'!F710="P_20",'Intragroup liabilities'!F710="P_21"),'T 03.01'!T716,CONCATENATE(RIGHT('Intragroup liabilities'!U710,4),"-",LEFT(RIGHT('Intragroup liabilities'!U710,7),2),"-",LEFT('Intragroup liabilities'!U710,2)))</f>
        <v>--</v>
      </c>
      <c r="V716" s="10" t="str">
        <f t="shared" si="82"/>
        <v>Unsecured</v>
      </c>
      <c r="W716" s="10">
        <v>0</v>
      </c>
      <c r="X716" s="10" t="s">
        <v>83</v>
      </c>
      <c r="Y716" s="10" t="str">
        <f t="shared" si="83"/>
        <v>Structured</v>
      </c>
      <c r="Z716" s="10"/>
      <c r="AA716" s="10" t="str">
        <f>IF('Intragroup liabilities'!Q710="GF2","Grandfathered T2",IF('Intragroup liabilities'!Q710="CET1","CET1","No"))</f>
        <v>No</v>
      </c>
      <c r="AB716" s="10">
        <f>IF('Intragroup liabilities'!R710="",0,'Intragroup liabilities'!R710)</f>
        <v>0</v>
      </c>
      <c r="AC716"/>
    </row>
    <row r="717" spans="3:29" ht="23.65" thickBot="1" x14ac:dyDescent="0.5">
      <c r="C717" s="17">
        <f t="shared" si="78"/>
        <v>999</v>
      </c>
      <c r="D717" s="18">
        <f t="shared" si="84"/>
        <v>710</v>
      </c>
      <c r="E717" s="10" t="str">
        <f>IF(AND(I717="SANTANDER TOTTA, SGPS, SA",'Intragroup liabilities'!F711="P_22"),"r0531 - o/w (part of) subordinated liabilities recognised as own funds",IF(AND(I717="Totta Seguros - Comp. Seg. Vida, SA.",'Intragroup liabilities'!F711="P_22"),"r0350 - Structured notes",IF(AND(AA717&lt;&gt;"No",'Intragroup liabilities'!F711="P_23"),"r0531 - o/w (part of) subordinated liabilities recognised as own funds",IF(AND(AA717="No",'Intragroup liabilities'!F711="P_23"),"r0120 - Secured liabilities - collateralized part (BRRD art. 44/2/b)",IF('Intragroup liabilities'!F711="C_31","r0511 - o/w capital instruments/share capital",IF('Intragroup liabilities'!F711="C_32","r0511 - o/w capital instruments/share capital",IF('Intragroup liabilities'!F711="C_33","r0512 - o/w instruments ranking pari passu with ordinary shares",IF(OR(ISNUMBER(SEARCH("ATLANTES",I717)),ISNUMBER(SEARCH("AZOR",I717)),ISNUMBER(SEARCH("HIPOTOTTA",I717)))=TRUE,"r0120 - Secured liabilities - collateralized part (BRRD art. 44/2/b)",IF(OR('Intragroup liabilities'!F711="P_27.1",'Intragroup liabilities'!F711="P_27.2",'Intragroup liabilities'!F711="P_24"),"r0390 - Non-financial liabilities",IF('Intragroup liabilities'!F711="P_30.1","r0170 - Employee liabilities (BRRD art. 44/2/g/i)",IF('Intragroup liabilities'!F711="P_30.3","r0390 - Non-financial liabilities",IF('Intragroup liabilities'!F711="C_36","r0511 - o/w capital instruments/share capital",IF(AND('Intragroup liabilities'!F711="P_20",IFERROR(VLOOKUP('Intragroup liabilities'!I711,'Auxiliar 210'!$B$18:$B$20,1,FALSE),0)&lt;&gt;0),"r0210 - Liabilities towards other entities of the resolution group (BRRD art. 44/2/h)",IF(AND('Intragroup liabilities'!F711="P_21",IFERROR(VLOOKUP('Intragroup liabilities'!I711,'Auxiliar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7" s="10" t="s">
        <v>483</v>
      </c>
      <c r="G717" s="10" t="str">
        <f t="shared" si="79"/>
        <v>Rank 9 - Ranking in insolvency (master scale)</v>
      </c>
      <c r="H717" s="10" t="s">
        <v>942</v>
      </c>
      <c r="I717" s="10" t="s">
        <v>81</v>
      </c>
      <c r="J717" s="10" t="s">
        <v>696</v>
      </c>
      <c r="K717" s="10" t="s">
        <v>155</v>
      </c>
      <c r="L717" s="10" t="str">
        <f t="shared" si="80"/>
        <v>Parent</v>
      </c>
      <c r="M717" s="10" t="str">
        <f>IF(OR('Intragroup liabilities'!W711="x",'Intragroup liabilities'!W711="E"),"true","false")</f>
        <v>false</v>
      </c>
      <c r="N717" s="10" t="s">
        <v>470</v>
      </c>
      <c r="O717" s="10" t="s">
        <v>471</v>
      </c>
      <c r="P717" s="11">
        <v>0.11</v>
      </c>
      <c r="Q717" s="11">
        <f>IF('Intragroup liabilities'!E711="",0,'Intragroup liabilities'!E711)</f>
        <v>0</v>
      </c>
      <c r="R717" s="10" t="str">
        <f>+IF('Intragroup liabilities'!C711="EURO","Euro",IF('Intragroup liabilities'!C711="LIBRA INGLESA"," US Dollar",""))</f>
        <v>Euro</v>
      </c>
      <c r="S717" s="10" t="str">
        <f>IF(OR('Intragroup liabilities'!F711="P_20",'Intragroup liabilities'!F711="P_21"),'Intragroup liabilities'!M711,CONCATENATE(RIGHT('Intragroup liabilities'!T711,4),"-",LEFT(RIGHT('Intragroup liabilities'!T711,7),2),"-",LEFT('Intragroup liabilities'!T711,2)))</f>
        <v>--</v>
      </c>
      <c r="T717" s="20" t="str">
        <f t="shared" si="81"/>
        <v>--</v>
      </c>
      <c r="U717" s="20" t="str">
        <f>IF(OR('Intragroup liabilities'!F711="P_20",'Intragroup liabilities'!F711="P_21"),'T 03.01'!T717,CONCATENATE(RIGHT('Intragroup liabilities'!U711,4),"-",LEFT(RIGHT('Intragroup liabilities'!U711,7),2),"-",LEFT('Intragroup liabilities'!U711,2)))</f>
        <v>--</v>
      </c>
      <c r="V717" s="10" t="str">
        <f t="shared" si="82"/>
        <v>Unsecured</v>
      </c>
      <c r="W717" s="10">
        <v>0</v>
      </c>
      <c r="X717" s="10" t="s">
        <v>83</v>
      </c>
      <c r="Y717" s="10" t="str">
        <f t="shared" si="83"/>
        <v>Structured</v>
      </c>
      <c r="Z717" s="10"/>
      <c r="AA717" s="10" t="str">
        <f>IF('Intragroup liabilities'!Q711="GF2","Grandfathered T2",IF('Intragroup liabilities'!Q711="CET1","CET1","No"))</f>
        <v>No</v>
      </c>
      <c r="AB717" s="10">
        <f>IF('Intragroup liabilities'!R711="",0,'Intragroup liabilities'!R711)</f>
        <v>0</v>
      </c>
      <c r="AC717"/>
    </row>
    <row r="718" spans="3:29" ht="23.65" thickBot="1" x14ac:dyDescent="0.5">
      <c r="C718" s="17">
        <f t="shared" si="78"/>
        <v>999</v>
      </c>
      <c r="D718" s="18">
        <f t="shared" si="84"/>
        <v>711</v>
      </c>
      <c r="E718" s="10" t="str">
        <f>IF(AND(I718="SANTANDER TOTTA, SGPS, SA",'Intragroup liabilities'!F712="P_22"),"r0531 - o/w (part of) subordinated liabilities recognised as own funds",IF(AND(I718="Totta Seguros - Comp. Seg. Vida, SA.",'Intragroup liabilities'!F712="P_22"),"r0350 - Structured notes",IF(AND(AA718&lt;&gt;"No",'Intragroup liabilities'!F712="P_23"),"r0531 - o/w (part of) subordinated liabilities recognised as own funds",IF(AND(AA718="No",'Intragroup liabilities'!F712="P_23"),"r0120 - Secured liabilities - collateralized part (BRRD art. 44/2/b)",IF('Intragroup liabilities'!F712="C_31","r0511 - o/w capital instruments/share capital",IF('Intragroup liabilities'!F712="C_32","r0511 - o/w capital instruments/share capital",IF('Intragroup liabilities'!F712="C_33","r0512 - o/w instruments ranking pari passu with ordinary shares",IF(OR(ISNUMBER(SEARCH("ATLANTES",I718)),ISNUMBER(SEARCH("AZOR",I718)),ISNUMBER(SEARCH("HIPOTOTTA",I718)))=TRUE,"r0120 - Secured liabilities - collateralized part (BRRD art. 44/2/b)",IF(OR('Intragroup liabilities'!F712="P_27.1",'Intragroup liabilities'!F712="P_27.2",'Intragroup liabilities'!F712="P_24"),"r0390 - Non-financial liabilities",IF('Intragroup liabilities'!F712="P_30.1","r0170 - Employee liabilities (BRRD art. 44/2/g/i)",IF('Intragroup liabilities'!F712="P_30.3","r0390 - Non-financial liabilities",IF('Intragroup liabilities'!F712="C_36","r0511 - o/w capital instruments/share capital",IF(AND('Intragroup liabilities'!F712="P_20",IFERROR(VLOOKUP('Intragroup liabilities'!I712,'Auxiliar 210'!$B$18:$B$20,1,FALSE),0)&lt;&gt;0),"r0210 - Liabilities towards other entities of the resolution group (BRRD art. 44/2/h)",IF(AND('Intragroup liabilities'!F712="P_21",IFERROR(VLOOKUP('Intragroup liabilities'!I712,'Auxiliar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8" s="10" t="s">
        <v>483</v>
      </c>
      <c r="G718" s="10" t="str">
        <f t="shared" si="79"/>
        <v>Rank 9 - Ranking in insolvency (master scale)</v>
      </c>
      <c r="H718" s="10" t="s">
        <v>1005</v>
      </c>
      <c r="I718" s="10" t="s">
        <v>81</v>
      </c>
      <c r="J718" s="10" t="s">
        <v>696</v>
      </c>
      <c r="K718" s="10" t="s">
        <v>155</v>
      </c>
      <c r="L718" s="10" t="str">
        <f t="shared" si="80"/>
        <v>Parent</v>
      </c>
      <c r="M718" s="10" t="str">
        <f>IF(OR('Intragroup liabilities'!W712="x",'Intragroup liabilities'!W712="E"),"true","false")</f>
        <v>false</v>
      </c>
      <c r="N718" s="10" t="s">
        <v>470</v>
      </c>
      <c r="O718" s="10" t="s">
        <v>471</v>
      </c>
      <c r="P718" s="11">
        <v>0.14000000000000001</v>
      </c>
      <c r="Q718" s="11">
        <f>IF('Intragroup liabilities'!E712="",0,'Intragroup liabilities'!E712)</f>
        <v>0</v>
      </c>
      <c r="R718" s="10" t="str">
        <f>+IF('Intragroup liabilities'!C712="EURO","Euro",IF('Intragroup liabilities'!C712="LIBRA INGLESA"," US Dollar",""))</f>
        <v>Euro</v>
      </c>
      <c r="S718" s="10" t="str">
        <f>IF(OR('Intragroup liabilities'!F712="P_20",'Intragroup liabilities'!F712="P_21"),'Intragroup liabilities'!M712,CONCATENATE(RIGHT('Intragroup liabilities'!T712,4),"-",LEFT(RIGHT('Intragroup liabilities'!T712,7),2),"-",LEFT('Intragroup liabilities'!T712,2)))</f>
        <v>--</v>
      </c>
      <c r="T718" s="20" t="str">
        <f t="shared" si="81"/>
        <v>--</v>
      </c>
      <c r="U718" s="20" t="str">
        <f>IF(OR('Intragroup liabilities'!F712="P_20",'Intragroup liabilities'!F712="P_21"),'T 03.01'!T718,CONCATENATE(RIGHT('Intragroup liabilities'!U712,4),"-",LEFT(RIGHT('Intragroup liabilities'!U712,7),2),"-",LEFT('Intragroup liabilities'!U712,2)))</f>
        <v>--</v>
      </c>
      <c r="V718" s="10" t="str">
        <f t="shared" si="82"/>
        <v>Unsecured</v>
      </c>
      <c r="W718" s="10">
        <v>0</v>
      </c>
      <c r="X718" s="10" t="s">
        <v>83</v>
      </c>
      <c r="Y718" s="10" t="str">
        <f t="shared" si="83"/>
        <v>Structured</v>
      </c>
      <c r="Z718" s="10"/>
      <c r="AA718" s="10" t="str">
        <f>IF('Intragroup liabilities'!Q712="GF2","Grandfathered T2",IF('Intragroup liabilities'!Q712="CET1","CET1","No"))</f>
        <v>No</v>
      </c>
      <c r="AB718" s="10">
        <f>IF('Intragroup liabilities'!R712="",0,'Intragroup liabilities'!R712)</f>
        <v>0</v>
      </c>
      <c r="AC718"/>
    </row>
    <row r="719" spans="3:29" ht="23.65" thickBot="1" x14ac:dyDescent="0.5">
      <c r="C719" s="17">
        <f t="shared" si="78"/>
        <v>999</v>
      </c>
      <c r="D719" s="18">
        <f t="shared" si="84"/>
        <v>712</v>
      </c>
      <c r="E719" s="10" t="str">
        <f>IF(AND(I719="SANTANDER TOTTA, SGPS, SA",'Intragroup liabilities'!F713="P_22"),"r0531 - o/w (part of) subordinated liabilities recognised as own funds",IF(AND(I719="Totta Seguros - Comp. Seg. Vida, SA.",'Intragroup liabilities'!F713="P_22"),"r0350 - Structured notes",IF(AND(AA719&lt;&gt;"No",'Intragroup liabilities'!F713="P_23"),"r0531 - o/w (part of) subordinated liabilities recognised as own funds",IF(AND(AA719="No",'Intragroup liabilities'!F713="P_23"),"r0120 - Secured liabilities - collateralized part (BRRD art. 44/2/b)",IF('Intragroup liabilities'!F713="C_31","r0511 - o/w capital instruments/share capital",IF('Intragroup liabilities'!F713="C_32","r0511 - o/w capital instruments/share capital",IF('Intragroup liabilities'!F713="C_33","r0512 - o/w instruments ranking pari passu with ordinary shares",IF(OR(ISNUMBER(SEARCH("ATLANTES",I719)),ISNUMBER(SEARCH("AZOR",I719)),ISNUMBER(SEARCH("HIPOTOTTA",I719)))=TRUE,"r0120 - Secured liabilities - collateralized part (BRRD art. 44/2/b)",IF(OR('Intragroup liabilities'!F713="P_27.1",'Intragroup liabilities'!F713="P_27.2",'Intragroup liabilities'!F713="P_24"),"r0390 - Non-financial liabilities",IF('Intragroup liabilities'!F713="P_30.1","r0170 - Employee liabilities (BRRD art. 44/2/g/i)",IF('Intragroup liabilities'!F713="P_30.3","r0390 - Non-financial liabilities",IF('Intragroup liabilities'!F713="C_36","r0511 - o/w capital instruments/share capital",IF(AND('Intragroup liabilities'!F713="P_20",IFERROR(VLOOKUP('Intragroup liabilities'!I713,'Auxiliar 210'!$B$18:$B$20,1,FALSE),0)&lt;&gt;0),"r0210 - Liabilities towards other entities of the resolution group (BRRD art. 44/2/h)",IF(AND('Intragroup liabilities'!F713="P_21",IFERROR(VLOOKUP('Intragroup liabilities'!I713,'Auxiliar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19" s="10" t="s">
        <v>483</v>
      </c>
      <c r="G719" s="10" t="str">
        <f t="shared" si="79"/>
        <v>Rank 9 - Ranking in insolvency (master scale)</v>
      </c>
      <c r="H719" s="10" t="s">
        <v>982</v>
      </c>
      <c r="I719" s="10" t="s">
        <v>81</v>
      </c>
      <c r="J719" s="10" t="s">
        <v>696</v>
      </c>
      <c r="K719" s="10" t="s">
        <v>155</v>
      </c>
      <c r="L719" s="10" t="str">
        <f t="shared" si="80"/>
        <v>Parent</v>
      </c>
      <c r="M719" s="10" t="str">
        <f>IF(OR('Intragroup liabilities'!W713="x",'Intragroup liabilities'!W713="E"),"true","false")</f>
        <v>false</v>
      </c>
      <c r="N719" s="10" t="s">
        <v>470</v>
      </c>
      <c r="O719" s="10" t="s">
        <v>471</v>
      </c>
      <c r="P719" s="11">
        <v>0.09</v>
      </c>
      <c r="Q719" s="11">
        <f>IF('Intragroup liabilities'!E713="",0,'Intragroup liabilities'!E713)</f>
        <v>0</v>
      </c>
      <c r="R719" s="10" t="str">
        <f>+IF('Intragroup liabilities'!C713="EURO","Euro",IF('Intragroup liabilities'!C713="LIBRA INGLESA"," US Dollar",""))</f>
        <v>Euro</v>
      </c>
      <c r="S719" s="10" t="str">
        <f>IF(OR('Intragroup liabilities'!F713="P_20",'Intragroup liabilities'!F713="P_21"),'Intragroup liabilities'!M713,CONCATENATE(RIGHT('Intragroup liabilities'!T713,4),"-",LEFT(RIGHT('Intragroup liabilities'!T713,7),2),"-",LEFT('Intragroup liabilities'!T713,2)))</f>
        <v>--</v>
      </c>
      <c r="T719" s="20" t="str">
        <f t="shared" si="81"/>
        <v>--</v>
      </c>
      <c r="U719" s="20" t="str">
        <f>IF(OR('Intragroup liabilities'!F713="P_20",'Intragroup liabilities'!F713="P_21"),'T 03.01'!T719,CONCATENATE(RIGHT('Intragroup liabilities'!U713,4),"-",LEFT(RIGHT('Intragroup liabilities'!U713,7),2),"-",LEFT('Intragroup liabilities'!U713,2)))</f>
        <v>--</v>
      </c>
      <c r="V719" s="10" t="str">
        <f t="shared" si="82"/>
        <v>Unsecured</v>
      </c>
      <c r="W719" s="10">
        <v>0</v>
      </c>
      <c r="X719" s="10" t="s">
        <v>83</v>
      </c>
      <c r="Y719" s="10" t="str">
        <f t="shared" si="83"/>
        <v>Structured</v>
      </c>
      <c r="Z719" s="10"/>
      <c r="AA719" s="10" t="str">
        <f>IF('Intragroup liabilities'!Q713="GF2","Grandfathered T2",IF('Intragroup liabilities'!Q713="CET1","CET1","No"))</f>
        <v>No</v>
      </c>
      <c r="AB719" s="10">
        <f>IF('Intragroup liabilities'!R713="",0,'Intragroup liabilities'!R713)</f>
        <v>0</v>
      </c>
      <c r="AC719"/>
    </row>
    <row r="720" spans="3:29" ht="23.65" thickBot="1" x14ac:dyDescent="0.5">
      <c r="C720" s="17">
        <f t="shared" si="78"/>
        <v>999</v>
      </c>
      <c r="D720" s="18">
        <f t="shared" si="84"/>
        <v>713</v>
      </c>
      <c r="E720" s="10" t="str">
        <f>IF(AND(I720="SANTANDER TOTTA, SGPS, SA",'Intragroup liabilities'!F714="P_22"),"r0531 - o/w (part of) subordinated liabilities recognised as own funds",IF(AND(I720="Totta Seguros - Comp. Seg. Vida, SA.",'Intragroup liabilities'!F714="P_22"),"r0350 - Structured notes",IF(AND(AA720&lt;&gt;"No",'Intragroup liabilities'!F714="P_23"),"r0531 - o/w (part of) subordinated liabilities recognised as own funds",IF(AND(AA720="No",'Intragroup liabilities'!F714="P_23"),"r0120 - Secured liabilities - collateralized part (BRRD art. 44/2/b)",IF('Intragroup liabilities'!F714="C_31","r0511 - o/w capital instruments/share capital",IF('Intragroup liabilities'!F714="C_32","r0511 - o/w capital instruments/share capital",IF('Intragroup liabilities'!F714="C_33","r0512 - o/w instruments ranking pari passu with ordinary shares",IF(OR(ISNUMBER(SEARCH("ATLANTES",I720)),ISNUMBER(SEARCH("AZOR",I720)),ISNUMBER(SEARCH("HIPOTOTTA",I720)))=TRUE,"r0120 - Secured liabilities - collateralized part (BRRD art. 44/2/b)",IF(OR('Intragroup liabilities'!F714="P_27.1",'Intragroup liabilities'!F714="P_27.2",'Intragroup liabilities'!F714="P_24"),"r0390 - Non-financial liabilities",IF('Intragroup liabilities'!F714="P_30.1","r0170 - Employee liabilities (BRRD art. 44/2/g/i)",IF('Intragroup liabilities'!F714="P_30.3","r0390 - Non-financial liabilities",IF('Intragroup liabilities'!F714="C_36","r0511 - o/w capital instruments/share capital",IF(AND('Intragroup liabilities'!F714="P_20",IFERROR(VLOOKUP('Intragroup liabilities'!I714,'Auxiliar 210'!$B$18:$B$20,1,FALSE),0)&lt;&gt;0),"r0210 - Liabilities towards other entities of the resolution group (BRRD art. 44/2/h)",IF(AND('Intragroup liabilities'!F714="P_21",IFERROR(VLOOKUP('Intragroup liabilities'!I714,'Auxiliar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0" s="10" t="s">
        <v>483</v>
      </c>
      <c r="G720" s="10" t="str">
        <f t="shared" si="79"/>
        <v>Rank 9 - Ranking in insolvency (master scale)</v>
      </c>
      <c r="H720" s="10" t="s">
        <v>1178</v>
      </c>
      <c r="I720" s="10" t="s">
        <v>81</v>
      </c>
      <c r="J720" s="10" t="s">
        <v>696</v>
      </c>
      <c r="K720" s="10" t="s">
        <v>155</v>
      </c>
      <c r="L720" s="10" t="str">
        <f t="shared" si="80"/>
        <v>Parent</v>
      </c>
      <c r="M720" s="10" t="str">
        <f>IF(OR('Intragroup liabilities'!W714="x",'Intragroup liabilities'!W714="E"),"true","false")</f>
        <v>false</v>
      </c>
      <c r="N720" s="10" t="s">
        <v>470</v>
      </c>
      <c r="O720" s="10" t="s">
        <v>471</v>
      </c>
      <c r="P720" s="11">
        <v>0.3</v>
      </c>
      <c r="Q720" s="11">
        <f>IF('Intragroup liabilities'!E714="",0,'Intragroup liabilities'!E714)</f>
        <v>0</v>
      </c>
      <c r="R720" s="10" t="str">
        <f>+IF('Intragroup liabilities'!C714="EURO","Euro",IF('Intragroup liabilities'!C714="LIBRA INGLESA"," US Dollar",""))</f>
        <v>Euro</v>
      </c>
      <c r="S720" s="10" t="str">
        <f>IF(OR('Intragroup liabilities'!F714="P_20",'Intragroup liabilities'!F714="P_21"),'Intragroup liabilities'!M714,CONCATENATE(RIGHT('Intragroup liabilities'!T714,4),"-",LEFT(RIGHT('Intragroup liabilities'!T714,7),2),"-",LEFT('Intragroup liabilities'!T714,2)))</f>
        <v>--</v>
      </c>
      <c r="T720" s="20" t="str">
        <f t="shared" si="81"/>
        <v>--</v>
      </c>
      <c r="U720" s="20" t="str">
        <f>IF(OR('Intragroup liabilities'!F714="P_20",'Intragroup liabilities'!F714="P_21"),'T 03.01'!T720,CONCATENATE(RIGHT('Intragroup liabilities'!U714,4),"-",LEFT(RIGHT('Intragroup liabilities'!U714,7),2),"-",LEFT('Intragroup liabilities'!U714,2)))</f>
        <v>--</v>
      </c>
      <c r="V720" s="10" t="str">
        <f t="shared" si="82"/>
        <v>Unsecured</v>
      </c>
      <c r="W720" s="10">
        <v>0</v>
      </c>
      <c r="X720" s="10" t="s">
        <v>83</v>
      </c>
      <c r="Y720" s="10" t="str">
        <f t="shared" si="83"/>
        <v>Structured</v>
      </c>
      <c r="Z720" s="10"/>
      <c r="AA720" s="10" t="str">
        <f>IF('Intragroup liabilities'!Q714="GF2","Grandfathered T2",IF('Intragroup liabilities'!Q714="CET1","CET1","No"))</f>
        <v>No</v>
      </c>
      <c r="AB720" s="10">
        <f>IF('Intragroup liabilities'!R714="",0,'Intragroup liabilities'!R714)</f>
        <v>0</v>
      </c>
      <c r="AC720"/>
    </row>
    <row r="721" spans="3:29" ht="23.65" thickBot="1" x14ac:dyDescent="0.5">
      <c r="C721" s="17">
        <f t="shared" si="78"/>
        <v>999</v>
      </c>
      <c r="D721" s="18">
        <f t="shared" si="84"/>
        <v>714</v>
      </c>
      <c r="E721" s="10" t="str">
        <f>IF(AND(I721="SANTANDER TOTTA, SGPS, SA",'Intragroup liabilities'!F715="P_22"),"r0531 - o/w (part of) subordinated liabilities recognised as own funds",IF(AND(I721="Totta Seguros - Comp. Seg. Vida, SA.",'Intragroup liabilities'!F715="P_22"),"r0350 - Structured notes",IF(AND(AA721&lt;&gt;"No",'Intragroup liabilities'!F715="P_23"),"r0531 - o/w (part of) subordinated liabilities recognised as own funds",IF(AND(AA721="No",'Intragroup liabilities'!F715="P_23"),"r0120 - Secured liabilities - collateralized part (BRRD art. 44/2/b)",IF('Intragroup liabilities'!F715="C_31","r0511 - o/w capital instruments/share capital",IF('Intragroup liabilities'!F715="C_32","r0511 - o/w capital instruments/share capital",IF('Intragroup liabilities'!F715="C_33","r0512 - o/w instruments ranking pari passu with ordinary shares",IF(OR(ISNUMBER(SEARCH("ATLANTES",I721)),ISNUMBER(SEARCH("AZOR",I721)),ISNUMBER(SEARCH("HIPOTOTTA",I721)))=TRUE,"r0120 - Secured liabilities - collateralized part (BRRD art. 44/2/b)",IF(OR('Intragroup liabilities'!F715="P_27.1",'Intragroup liabilities'!F715="P_27.2",'Intragroup liabilities'!F715="P_24"),"r0390 - Non-financial liabilities",IF('Intragroup liabilities'!F715="P_30.1","r0170 - Employee liabilities (BRRD art. 44/2/g/i)",IF('Intragroup liabilities'!F715="P_30.3","r0390 - Non-financial liabilities",IF('Intragroup liabilities'!F715="C_36","r0511 - o/w capital instruments/share capital",IF(AND('Intragroup liabilities'!F715="P_20",IFERROR(VLOOKUP('Intragroup liabilities'!I715,'Auxiliar 210'!$B$18:$B$20,1,FALSE),0)&lt;&gt;0),"r0210 - Liabilities towards other entities of the resolution group (BRRD art. 44/2/h)",IF(AND('Intragroup liabilities'!F715="P_21",IFERROR(VLOOKUP('Intragroup liabilities'!I715,'Auxiliar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1" s="10" t="s">
        <v>483</v>
      </c>
      <c r="G721" s="10" t="str">
        <f t="shared" si="79"/>
        <v>Rank 9 - Ranking in insolvency (master scale)</v>
      </c>
      <c r="H721" s="10" t="s">
        <v>1140</v>
      </c>
      <c r="I721" s="10" t="s">
        <v>81</v>
      </c>
      <c r="J721" s="10" t="s">
        <v>696</v>
      </c>
      <c r="K721" s="10" t="s">
        <v>155</v>
      </c>
      <c r="L721" s="10" t="str">
        <f t="shared" si="80"/>
        <v>Parent</v>
      </c>
      <c r="M721" s="10" t="str">
        <f>IF(OR('Intragroup liabilities'!W715="x",'Intragroup liabilities'!W715="E"),"true","false")</f>
        <v>false</v>
      </c>
      <c r="N721" s="10" t="s">
        <v>470</v>
      </c>
      <c r="O721" s="10" t="s">
        <v>471</v>
      </c>
      <c r="P721" s="11">
        <v>0.11</v>
      </c>
      <c r="Q721" s="11">
        <f>IF('Intragroup liabilities'!E715="",0,'Intragroup liabilities'!E715)</f>
        <v>0</v>
      </c>
      <c r="R721" s="10" t="str">
        <f>+IF('Intragroup liabilities'!C715="EURO","Euro",IF('Intragroup liabilities'!C715="LIBRA INGLESA"," US Dollar",""))</f>
        <v>Euro</v>
      </c>
      <c r="S721" s="10" t="str">
        <f>IF(OR('Intragroup liabilities'!F715="P_20",'Intragroup liabilities'!F715="P_21"),'Intragroup liabilities'!M715,CONCATENATE(RIGHT('Intragroup liabilities'!T715,4),"-",LEFT(RIGHT('Intragroup liabilities'!T715,7),2),"-",LEFT('Intragroup liabilities'!T715,2)))</f>
        <v>--</v>
      </c>
      <c r="T721" s="20" t="str">
        <f t="shared" si="81"/>
        <v>--</v>
      </c>
      <c r="U721" s="20" t="str">
        <f>IF(OR('Intragroup liabilities'!F715="P_20",'Intragroup liabilities'!F715="P_21"),'T 03.01'!T721,CONCATENATE(RIGHT('Intragroup liabilities'!U715,4),"-",LEFT(RIGHT('Intragroup liabilities'!U715,7),2),"-",LEFT('Intragroup liabilities'!U715,2)))</f>
        <v>--</v>
      </c>
      <c r="V721" s="10" t="str">
        <f t="shared" si="82"/>
        <v>Unsecured</v>
      </c>
      <c r="W721" s="10">
        <v>0</v>
      </c>
      <c r="X721" s="10" t="s">
        <v>83</v>
      </c>
      <c r="Y721" s="10" t="str">
        <f t="shared" si="83"/>
        <v>Structured</v>
      </c>
      <c r="Z721" s="10"/>
      <c r="AA721" s="10" t="str">
        <f>IF('Intragroup liabilities'!Q715="GF2","Grandfathered T2",IF('Intragroup liabilities'!Q715="CET1","CET1","No"))</f>
        <v>No</v>
      </c>
      <c r="AB721" s="10">
        <f>IF('Intragroup liabilities'!R715="",0,'Intragroup liabilities'!R715)</f>
        <v>0</v>
      </c>
      <c r="AC721"/>
    </row>
    <row r="722" spans="3:29" ht="23.65" thickBot="1" x14ac:dyDescent="0.5">
      <c r="C722" s="17">
        <f t="shared" si="78"/>
        <v>999</v>
      </c>
      <c r="D722" s="18">
        <f t="shared" si="84"/>
        <v>715</v>
      </c>
      <c r="E722" s="10" t="str">
        <f>IF(AND(I722="SANTANDER TOTTA, SGPS, SA",'Intragroup liabilities'!F716="P_22"),"r0531 - o/w (part of) subordinated liabilities recognised as own funds",IF(AND(I722="Totta Seguros - Comp. Seg. Vida, SA.",'Intragroup liabilities'!F716="P_22"),"r0350 - Structured notes",IF(AND(AA722&lt;&gt;"No",'Intragroup liabilities'!F716="P_23"),"r0531 - o/w (part of) subordinated liabilities recognised as own funds",IF(AND(AA722="No",'Intragroup liabilities'!F716="P_23"),"r0120 - Secured liabilities - collateralized part (BRRD art. 44/2/b)",IF('Intragroup liabilities'!F716="C_31","r0511 - o/w capital instruments/share capital",IF('Intragroup liabilities'!F716="C_32","r0511 - o/w capital instruments/share capital",IF('Intragroup liabilities'!F716="C_33","r0512 - o/w instruments ranking pari passu with ordinary shares",IF(OR(ISNUMBER(SEARCH("ATLANTES",I722)),ISNUMBER(SEARCH("AZOR",I722)),ISNUMBER(SEARCH("HIPOTOTTA",I722)))=TRUE,"r0120 - Secured liabilities - collateralized part (BRRD art. 44/2/b)",IF(OR('Intragroup liabilities'!F716="P_27.1",'Intragroup liabilities'!F716="P_27.2",'Intragroup liabilities'!F716="P_24"),"r0390 - Non-financial liabilities",IF('Intragroup liabilities'!F716="P_30.1","r0170 - Employee liabilities (BRRD art. 44/2/g/i)",IF('Intragroup liabilities'!F716="P_30.3","r0390 - Non-financial liabilities",IF('Intragroup liabilities'!F716="C_36","r0511 - o/w capital instruments/share capital",IF(AND('Intragroup liabilities'!F716="P_20",IFERROR(VLOOKUP('Intragroup liabilities'!I716,'Auxiliar 210'!$B$18:$B$20,1,FALSE),0)&lt;&gt;0),"r0210 - Liabilities towards other entities of the resolution group (BRRD art. 44/2/h)",IF(AND('Intragroup liabilities'!F716="P_21",IFERROR(VLOOKUP('Intragroup liabilities'!I716,'Auxiliar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2" s="10" t="s">
        <v>483</v>
      </c>
      <c r="G722" s="10" t="str">
        <f t="shared" si="79"/>
        <v>Rank 9 - Ranking in insolvency (master scale)</v>
      </c>
      <c r="H722" s="10" t="s">
        <v>711</v>
      </c>
      <c r="I722" s="10" t="s">
        <v>707</v>
      </c>
      <c r="J722" s="10" t="s">
        <v>706</v>
      </c>
      <c r="K722" s="10" t="s">
        <v>155</v>
      </c>
      <c r="L722" s="10" t="str">
        <f t="shared" si="80"/>
        <v>Sister</v>
      </c>
      <c r="M722" s="10" t="str">
        <f>IF(OR('Intragroup liabilities'!W716="x",'Intragroup liabilities'!W716="E"),"true","false")</f>
        <v>false</v>
      </c>
      <c r="N722" s="10" t="s">
        <v>470</v>
      </c>
      <c r="O722" s="10" t="s">
        <v>471</v>
      </c>
      <c r="P722" s="11">
        <v>0.46</v>
      </c>
      <c r="Q722" s="11">
        <f>IF('Intragroup liabilities'!E716="",0,'Intragroup liabilities'!E716)</f>
        <v>0</v>
      </c>
      <c r="R722" s="10" t="str">
        <f>+IF('Intragroup liabilities'!C716="EURO","Euro",IF('Intragroup liabilities'!C716="LIBRA INGLESA"," US Dollar",""))</f>
        <v>Euro</v>
      </c>
      <c r="S722" s="10" t="str">
        <f>IF(OR('Intragroup liabilities'!F716="P_20",'Intragroup liabilities'!F716="P_21"),'Intragroup liabilities'!M716,CONCATENATE(RIGHT('Intragroup liabilities'!T716,4),"-",LEFT(RIGHT('Intragroup liabilities'!T716,7),2),"-",LEFT('Intragroup liabilities'!T716,2)))</f>
        <v>--</v>
      </c>
      <c r="T722" s="20" t="str">
        <f t="shared" si="81"/>
        <v>--</v>
      </c>
      <c r="U722" s="20" t="str">
        <f>IF(OR('Intragroup liabilities'!F716="P_20",'Intragroup liabilities'!F716="P_21"),'T 03.01'!T722,CONCATENATE(RIGHT('Intragroup liabilities'!U716,4),"-",LEFT(RIGHT('Intragroup liabilities'!U716,7),2),"-",LEFT('Intragroup liabilities'!U716,2)))</f>
        <v>--</v>
      </c>
      <c r="V722" s="10" t="str">
        <f t="shared" si="82"/>
        <v>Unsecured</v>
      </c>
      <c r="W722" s="10">
        <v>0</v>
      </c>
      <c r="X722" s="10" t="s">
        <v>83</v>
      </c>
      <c r="Y722" s="10" t="str">
        <f t="shared" si="83"/>
        <v>Structured</v>
      </c>
      <c r="Z722" s="10"/>
      <c r="AA722" s="10" t="str">
        <f>IF('Intragroup liabilities'!Q716="GF2","Grandfathered T2",IF('Intragroup liabilities'!Q716="CET1","CET1","No"))</f>
        <v>No</v>
      </c>
      <c r="AB722" s="10">
        <f>IF('Intragroup liabilities'!R716="",0,'Intragroup liabilities'!R716)</f>
        <v>0</v>
      </c>
      <c r="AC722"/>
    </row>
    <row r="723" spans="3:29" ht="23.65" thickBot="1" x14ac:dyDescent="0.5">
      <c r="C723" s="17">
        <f t="shared" si="78"/>
        <v>999</v>
      </c>
      <c r="D723" s="18">
        <f t="shared" si="84"/>
        <v>716</v>
      </c>
      <c r="E723" s="10" t="str">
        <f>IF(AND(I723="SANTANDER TOTTA, SGPS, SA",'Intragroup liabilities'!F717="P_22"),"r0531 - o/w (part of) subordinated liabilities recognised as own funds",IF(AND(I723="Totta Seguros - Comp. Seg. Vida, SA.",'Intragroup liabilities'!F717="P_22"),"r0350 - Structured notes",IF(AND(AA723&lt;&gt;"No",'Intragroup liabilities'!F717="P_23"),"r0531 - o/w (part of) subordinated liabilities recognised as own funds",IF(AND(AA723="No",'Intragroup liabilities'!F717="P_23"),"r0120 - Secured liabilities - collateralized part (BRRD art. 44/2/b)",IF('Intragroup liabilities'!F717="C_31","r0511 - o/w capital instruments/share capital",IF('Intragroup liabilities'!F717="C_32","r0511 - o/w capital instruments/share capital",IF('Intragroup liabilities'!F717="C_33","r0512 - o/w instruments ranking pari passu with ordinary shares",IF(OR(ISNUMBER(SEARCH("ATLANTES",I723)),ISNUMBER(SEARCH("AZOR",I723)),ISNUMBER(SEARCH("HIPOTOTTA",I723)))=TRUE,"r0120 - Secured liabilities - collateralized part (BRRD art. 44/2/b)",IF(OR('Intragroup liabilities'!F717="P_27.1",'Intragroup liabilities'!F717="P_27.2",'Intragroup liabilities'!F717="P_24"),"r0390 - Non-financial liabilities",IF('Intragroup liabilities'!F717="P_30.1","r0170 - Employee liabilities (BRRD art. 44/2/g/i)",IF('Intragroup liabilities'!F717="P_30.3","r0390 - Non-financial liabilities",IF('Intragroup liabilities'!F717="C_36","r0511 - o/w capital instruments/share capital",IF(AND('Intragroup liabilities'!F717="P_20",IFERROR(VLOOKUP('Intragroup liabilities'!I717,'Auxiliar 210'!$B$18:$B$20,1,FALSE),0)&lt;&gt;0),"r0210 - Liabilities towards other entities of the resolution group (BRRD art. 44/2/h)",IF(AND('Intragroup liabilities'!F717="P_21",IFERROR(VLOOKUP('Intragroup liabilities'!I717,'Auxiliar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3" s="10" t="s">
        <v>483</v>
      </c>
      <c r="G723" s="10" t="str">
        <f t="shared" si="79"/>
        <v>Rank 9 - Ranking in insolvency (master scale)</v>
      </c>
      <c r="H723" s="10" t="s">
        <v>864</v>
      </c>
      <c r="I723" s="10" t="s">
        <v>81</v>
      </c>
      <c r="J723" s="10" t="s">
        <v>696</v>
      </c>
      <c r="K723" s="10" t="s">
        <v>155</v>
      </c>
      <c r="L723" s="10" t="str">
        <f t="shared" si="80"/>
        <v>Parent</v>
      </c>
      <c r="M723" s="10" t="str">
        <f>IF(OR('Intragroup liabilities'!W717="x",'Intragroup liabilities'!W717="E"),"true","false")</f>
        <v>false</v>
      </c>
      <c r="N723" s="10" t="s">
        <v>470</v>
      </c>
      <c r="O723" s="10" t="s">
        <v>471</v>
      </c>
      <c r="P723" s="11">
        <v>0.11</v>
      </c>
      <c r="Q723" s="11">
        <f>IF('Intragroup liabilities'!E717="",0,'Intragroup liabilities'!E717)</f>
        <v>0</v>
      </c>
      <c r="R723" s="10" t="str">
        <f>+IF('Intragroup liabilities'!C717="EURO","Euro",IF('Intragroup liabilities'!C717="LIBRA INGLESA"," US Dollar",""))</f>
        <v>Euro</v>
      </c>
      <c r="S723" s="10" t="str">
        <f>IF(OR('Intragroup liabilities'!F717="P_20",'Intragroup liabilities'!F717="P_21"),'Intragroup liabilities'!M717,CONCATENATE(RIGHT('Intragroup liabilities'!T717,4),"-",LEFT(RIGHT('Intragroup liabilities'!T717,7),2),"-",LEFT('Intragroup liabilities'!T717,2)))</f>
        <v>--</v>
      </c>
      <c r="T723" s="20" t="str">
        <f t="shared" si="81"/>
        <v>--</v>
      </c>
      <c r="U723" s="20" t="str">
        <f>IF(OR('Intragroup liabilities'!F717="P_20",'Intragroup liabilities'!F717="P_21"),'T 03.01'!T723,CONCATENATE(RIGHT('Intragroup liabilities'!U717,4),"-",LEFT(RIGHT('Intragroup liabilities'!U717,7),2),"-",LEFT('Intragroup liabilities'!U717,2)))</f>
        <v>--</v>
      </c>
      <c r="V723" s="10" t="str">
        <f t="shared" si="82"/>
        <v>Unsecured</v>
      </c>
      <c r="W723" s="10">
        <v>0</v>
      </c>
      <c r="X723" s="10" t="s">
        <v>83</v>
      </c>
      <c r="Y723" s="10" t="str">
        <f t="shared" si="83"/>
        <v>Structured</v>
      </c>
      <c r="Z723" s="10"/>
      <c r="AA723" s="10" t="str">
        <f>IF('Intragroup liabilities'!Q717="GF2","Grandfathered T2",IF('Intragroup liabilities'!Q717="CET1","CET1","No"))</f>
        <v>No</v>
      </c>
      <c r="AB723" s="10">
        <f>IF('Intragroup liabilities'!R717="",0,'Intragroup liabilities'!R717)</f>
        <v>0</v>
      </c>
      <c r="AC723"/>
    </row>
    <row r="724" spans="3:29" ht="23.65" thickBot="1" x14ac:dyDescent="0.5">
      <c r="C724" s="17">
        <f t="shared" si="78"/>
        <v>999</v>
      </c>
      <c r="D724" s="18">
        <f t="shared" si="84"/>
        <v>717</v>
      </c>
      <c r="E724" s="10" t="str">
        <f>IF(AND(I724="SANTANDER TOTTA, SGPS, SA",'Intragroup liabilities'!F718="P_22"),"r0531 - o/w (part of) subordinated liabilities recognised as own funds",IF(AND(I724="Totta Seguros - Comp. Seg. Vida, SA.",'Intragroup liabilities'!F718="P_22"),"r0350 - Structured notes",IF(AND(AA724&lt;&gt;"No",'Intragroup liabilities'!F718="P_23"),"r0531 - o/w (part of) subordinated liabilities recognised as own funds",IF(AND(AA724="No",'Intragroup liabilities'!F718="P_23"),"r0120 - Secured liabilities - collateralized part (BRRD art. 44/2/b)",IF('Intragroup liabilities'!F718="C_31","r0511 - o/w capital instruments/share capital",IF('Intragroup liabilities'!F718="C_32","r0511 - o/w capital instruments/share capital",IF('Intragroup liabilities'!F718="C_33","r0512 - o/w instruments ranking pari passu with ordinary shares",IF(OR(ISNUMBER(SEARCH("ATLANTES",I724)),ISNUMBER(SEARCH("AZOR",I724)),ISNUMBER(SEARCH("HIPOTOTTA",I724)))=TRUE,"r0120 - Secured liabilities - collateralized part (BRRD art. 44/2/b)",IF(OR('Intragroup liabilities'!F718="P_27.1",'Intragroup liabilities'!F718="P_27.2",'Intragroup liabilities'!F718="P_24"),"r0390 - Non-financial liabilities",IF('Intragroup liabilities'!F718="P_30.1","r0170 - Employee liabilities (BRRD art. 44/2/g/i)",IF('Intragroup liabilities'!F718="P_30.3","r0390 - Non-financial liabilities",IF('Intragroup liabilities'!F718="C_36","r0511 - o/w capital instruments/share capital",IF(AND('Intragroup liabilities'!F718="P_20",IFERROR(VLOOKUP('Intragroup liabilities'!I718,'Auxiliar 210'!$B$18:$B$20,1,FALSE),0)&lt;&gt;0),"r0210 - Liabilities towards other entities of the resolution group (BRRD art. 44/2/h)",IF(AND('Intragroup liabilities'!F718="P_21",IFERROR(VLOOKUP('Intragroup liabilities'!I718,'Auxiliar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4" s="10" t="s">
        <v>483</v>
      </c>
      <c r="G724" s="10" t="str">
        <f t="shared" si="79"/>
        <v>Rank 9 - Ranking in insolvency (master scale)</v>
      </c>
      <c r="H724" s="10" t="s">
        <v>1128</v>
      </c>
      <c r="I724" s="10" t="s">
        <v>81</v>
      </c>
      <c r="J724" s="10" t="s">
        <v>696</v>
      </c>
      <c r="K724" s="10" t="s">
        <v>155</v>
      </c>
      <c r="L724" s="10" t="str">
        <f t="shared" si="80"/>
        <v>Parent</v>
      </c>
      <c r="M724" s="10" t="str">
        <f>IF(OR('Intragroup liabilities'!W718="x",'Intragroup liabilities'!W718="E"),"true","false")</f>
        <v>false</v>
      </c>
      <c r="N724" s="10" t="s">
        <v>470</v>
      </c>
      <c r="O724" s="10" t="s">
        <v>471</v>
      </c>
      <c r="P724" s="11">
        <v>0.32</v>
      </c>
      <c r="Q724" s="11">
        <f>IF('Intragroup liabilities'!E718="",0,'Intragroup liabilities'!E718)</f>
        <v>0</v>
      </c>
      <c r="R724" s="10" t="str">
        <f>+IF('Intragroup liabilities'!C718="EURO","Euro",IF('Intragroup liabilities'!C718="LIBRA INGLESA"," US Dollar",""))</f>
        <v>Euro</v>
      </c>
      <c r="S724" s="10" t="str">
        <f>IF(OR('Intragroup liabilities'!F718="P_20",'Intragroup liabilities'!F718="P_21"),'Intragroup liabilities'!M718,CONCATENATE(RIGHT('Intragroup liabilities'!T718,4),"-",LEFT(RIGHT('Intragroup liabilities'!T718,7),2),"-",LEFT('Intragroup liabilities'!T718,2)))</f>
        <v>--</v>
      </c>
      <c r="T724" s="20" t="str">
        <f t="shared" si="81"/>
        <v>--</v>
      </c>
      <c r="U724" s="20" t="str">
        <f>IF(OR('Intragroup liabilities'!F718="P_20",'Intragroup liabilities'!F718="P_21"),'T 03.01'!T724,CONCATENATE(RIGHT('Intragroup liabilities'!U718,4),"-",LEFT(RIGHT('Intragroup liabilities'!U718,7),2),"-",LEFT('Intragroup liabilities'!U718,2)))</f>
        <v>--</v>
      </c>
      <c r="V724" s="10" t="str">
        <f t="shared" si="82"/>
        <v>Unsecured</v>
      </c>
      <c r="W724" s="10">
        <v>0</v>
      </c>
      <c r="X724" s="10" t="s">
        <v>83</v>
      </c>
      <c r="Y724" s="10" t="str">
        <f t="shared" si="83"/>
        <v>Structured</v>
      </c>
      <c r="Z724" s="10"/>
      <c r="AA724" s="10" t="str">
        <f>IF('Intragroup liabilities'!Q718="GF2","Grandfathered T2",IF('Intragroup liabilities'!Q718="CET1","CET1","No"))</f>
        <v>No</v>
      </c>
      <c r="AB724" s="10">
        <f>IF('Intragroup liabilities'!R718="",0,'Intragroup liabilities'!R718)</f>
        <v>0</v>
      </c>
      <c r="AC724"/>
    </row>
    <row r="725" spans="3:29" ht="23.65" thickBot="1" x14ac:dyDescent="0.5">
      <c r="C725" s="17">
        <f t="shared" si="78"/>
        <v>999</v>
      </c>
      <c r="D725" s="18">
        <f t="shared" si="84"/>
        <v>718</v>
      </c>
      <c r="E725" s="10" t="str">
        <f>IF(AND(I725="SANTANDER TOTTA, SGPS, SA",'Intragroup liabilities'!F719="P_22"),"r0531 - o/w (part of) subordinated liabilities recognised as own funds",IF(AND(I725="Totta Seguros - Comp. Seg. Vida, SA.",'Intragroup liabilities'!F719="P_22"),"r0350 - Structured notes",IF(AND(AA725&lt;&gt;"No",'Intragroup liabilities'!F719="P_23"),"r0531 - o/w (part of) subordinated liabilities recognised as own funds",IF(AND(AA725="No",'Intragroup liabilities'!F719="P_23"),"r0120 - Secured liabilities - collateralized part (BRRD art. 44/2/b)",IF('Intragroup liabilities'!F719="C_31","r0511 - o/w capital instruments/share capital",IF('Intragroup liabilities'!F719="C_32","r0511 - o/w capital instruments/share capital",IF('Intragroup liabilities'!F719="C_33","r0512 - o/w instruments ranking pari passu with ordinary shares",IF(OR(ISNUMBER(SEARCH("ATLANTES",I725)),ISNUMBER(SEARCH("AZOR",I725)),ISNUMBER(SEARCH("HIPOTOTTA",I725)))=TRUE,"r0120 - Secured liabilities - collateralized part (BRRD art. 44/2/b)",IF(OR('Intragroup liabilities'!F719="P_27.1",'Intragroup liabilities'!F719="P_27.2",'Intragroup liabilities'!F719="P_24"),"r0390 - Non-financial liabilities",IF('Intragroup liabilities'!F719="P_30.1","r0170 - Employee liabilities (BRRD art. 44/2/g/i)",IF('Intragroup liabilities'!F719="P_30.3","r0390 - Non-financial liabilities",IF('Intragroup liabilities'!F719="C_36","r0511 - o/w capital instruments/share capital",IF(AND('Intragroup liabilities'!F719="P_20",IFERROR(VLOOKUP('Intragroup liabilities'!I719,'Auxiliar 210'!$B$18:$B$20,1,FALSE),0)&lt;&gt;0),"r0210 - Liabilities towards other entities of the resolution group (BRRD art. 44/2/h)",IF(AND('Intragroup liabilities'!F719="P_21",IFERROR(VLOOKUP('Intragroup liabilities'!I719,'Auxiliar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5" s="10" t="s">
        <v>483</v>
      </c>
      <c r="G725" s="10" t="str">
        <f t="shared" si="79"/>
        <v>Rank 9 - Ranking in insolvency (master scale)</v>
      </c>
      <c r="H725" s="10" t="s">
        <v>917</v>
      </c>
      <c r="I725" s="10" t="s">
        <v>700</v>
      </c>
      <c r="J725" s="10" t="s">
        <v>699</v>
      </c>
      <c r="K725" s="10" t="s">
        <v>155</v>
      </c>
      <c r="L725" s="10" t="str">
        <f t="shared" si="80"/>
        <v>Sister</v>
      </c>
      <c r="M725" s="10" t="str">
        <f>IF(OR('Intragroup liabilities'!W719="x",'Intragroup liabilities'!W719="E"),"true","false")</f>
        <v>false</v>
      </c>
      <c r="N725" s="10" t="s">
        <v>470</v>
      </c>
      <c r="O725" s="10" t="s">
        <v>471</v>
      </c>
      <c r="P725" s="11">
        <v>0.01</v>
      </c>
      <c r="Q725" s="11">
        <f>IF('Intragroup liabilities'!E719="",0,'Intragroup liabilities'!E719)</f>
        <v>0</v>
      </c>
      <c r="R725" s="10" t="str">
        <f>+IF('Intragroup liabilities'!C719="EURO","Euro",IF('Intragroup liabilities'!C719="LIBRA INGLESA"," US Dollar",""))</f>
        <v>Euro</v>
      </c>
      <c r="S725" s="10" t="str">
        <f>IF(OR('Intragroup liabilities'!F719="P_20",'Intragroup liabilities'!F719="P_21"),'Intragroup liabilities'!M719,CONCATENATE(RIGHT('Intragroup liabilities'!T719,4),"-",LEFT(RIGHT('Intragroup liabilities'!T719,7),2),"-",LEFT('Intragroup liabilities'!T719,2)))</f>
        <v>--</v>
      </c>
      <c r="T725" s="20" t="str">
        <f t="shared" si="81"/>
        <v>--</v>
      </c>
      <c r="U725" s="20" t="str">
        <f>IF(OR('Intragroup liabilities'!F719="P_20",'Intragroup liabilities'!F719="P_21"),'T 03.01'!T725,CONCATENATE(RIGHT('Intragroup liabilities'!U719,4),"-",LEFT(RIGHT('Intragroup liabilities'!U719,7),2),"-",LEFT('Intragroup liabilities'!U719,2)))</f>
        <v>--</v>
      </c>
      <c r="V725" s="10" t="str">
        <f t="shared" si="82"/>
        <v>Unsecured</v>
      </c>
      <c r="W725" s="10">
        <v>0</v>
      </c>
      <c r="X725" s="10" t="s">
        <v>83</v>
      </c>
      <c r="Y725" s="10" t="str">
        <f t="shared" si="83"/>
        <v>Structured</v>
      </c>
      <c r="Z725" s="10"/>
      <c r="AA725" s="10" t="str">
        <f>IF('Intragroup liabilities'!Q719="GF2","Grandfathered T2",IF('Intragroup liabilities'!Q719="CET1","CET1","No"))</f>
        <v>No</v>
      </c>
      <c r="AB725" s="10">
        <f>IF('Intragroup liabilities'!R719="",0,'Intragroup liabilities'!R719)</f>
        <v>0</v>
      </c>
      <c r="AC725"/>
    </row>
    <row r="726" spans="3:29" ht="23.65" thickBot="1" x14ac:dyDescent="0.5">
      <c r="C726" s="17">
        <f t="shared" si="78"/>
        <v>999</v>
      </c>
      <c r="D726" s="18">
        <f t="shared" si="84"/>
        <v>719</v>
      </c>
      <c r="E726" s="10" t="str">
        <f>IF(AND(I726="SANTANDER TOTTA, SGPS, SA",'Intragroup liabilities'!F720="P_22"),"r0531 - o/w (part of) subordinated liabilities recognised as own funds",IF(AND(I726="Totta Seguros - Comp. Seg. Vida, SA.",'Intragroup liabilities'!F720="P_22"),"r0350 - Structured notes",IF(AND(AA726&lt;&gt;"No",'Intragroup liabilities'!F720="P_23"),"r0531 - o/w (part of) subordinated liabilities recognised as own funds",IF(AND(AA726="No",'Intragroup liabilities'!F720="P_23"),"r0120 - Secured liabilities - collateralized part (BRRD art. 44/2/b)",IF('Intragroup liabilities'!F720="C_31","r0511 - o/w capital instruments/share capital",IF('Intragroup liabilities'!F720="C_32","r0511 - o/w capital instruments/share capital",IF('Intragroup liabilities'!F720="C_33","r0512 - o/w instruments ranking pari passu with ordinary shares",IF(OR(ISNUMBER(SEARCH("ATLANTES",I726)),ISNUMBER(SEARCH("AZOR",I726)),ISNUMBER(SEARCH("HIPOTOTTA",I726)))=TRUE,"r0120 - Secured liabilities - collateralized part (BRRD art. 44/2/b)",IF(OR('Intragroup liabilities'!F720="P_27.1",'Intragroup liabilities'!F720="P_27.2",'Intragroup liabilities'!F720="P_24"),"r0390 - Non-financial liabilities",IF('Intragroup liabilities'!F720="P_30.1","r0170 - Employee liabilities (BRRD art. 44/2/g/i)",IF('Intragroup liabilities'!F720="P_30.3","r0390 - Non-financial liabilities",IF('Intragroup liabilities'!F720="C_36","r0511 - o/w capital instruments/share capital",IF(AND('Intragroup liabilities'!F720="P_20",IFERROR(VLOOKUP('Intragroup liabilities'!I720,'Auxiliar 210'!$B$18:$B$20,1,FALSE),0)&lt;&gt;0),"r0210 - Liabilities towards other entities of the resolution group (BRRD art. 44/2/h)",IF(AND('Intragroup liabilities'!F720="P_21",IFERROR(VLOOKUP('Intragroup liabilities'!I720,'Auxiliar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6" s="10" t="s">
        <v>483</v>
      </c>
      <c r="G726" s="10" t="str">
        <f t="shared" si="79"/>
        <v>Rank 9 - Ranking in insolvency (master scale)</v>
      </c>
      <c r="H726" s="10" t="s">
        <v>1141</v>
      </c>
      <c r="I726" s="10" t="s">
        <v>81</v>
      </c>
      <c r="J726" s="10" t="s">
        <v>696</v>
      </c>
      <c r="K726" s="10" t="s">
        <v>155</v>
      </c>
      <c r="L726" s="10" t="str">
        <f t="shared" si="80"/>
        <v>Parent</v>
      </c>
      <c r="M726" s="10" t="str">
        <f>IF(OR('Intragroup liabilities'!W720="x",'Intragroup liabilities'!W720="E"),"true","false")</f>
        <v>false</v>
      </c>
      <c r="N726" s="10" t="s">
        <v>470</v>
      </c>
      <c r="O726" s="10" t="s">
        <v>471</v>
      </c>
      <c r="P726" s="11">
        <v>0.19</v>
      </c>
      <c r="Q726" s="11">
        <f>IF('Intragroup liabilities'!E720="",0,'Intragroup liabilities'!E720)</f>
        <v>0</v>
      </c>
      <c r="R726" s="10" t="str">
        <f>+IF('Intragroup liabilities'!C720="EURO","Euro",IF('Intragroup liabilities'!C720="LIBRA INGLESA"," US Dollar",""))</f>
        <v>Euro</v>
      </c>
      <c r="S726" s="10" t="str">
        <f>IF(OR('Intragroup liabilities'!F720="P_20",'Intragroup liabilities'!F720="P_21"),'Intragroup liabilities'!M720,CONCATENATE(RIGHT('Intragroup liabilities'!T720,4),"-",LEFT(RIGHT('Intragroup liabilities'!T720,7),2),"-",LEFT('Intragroup liabilities'!T720,2)))</f>
        <v>--</v>
      </c>
      <c r="T726" s="20" t="str">
        <f t="shared" si="81"/>
        <v>--</v>
      </c>
      <c r="U726" s="20" t="str">
        <f>IF(OR('Intragroup liabilities'!F720="P_20",'Intragroup liabilities'!F720="P_21"),'T 03.01'!T726,CONCATENATE(RIGHT('Intragroup liabilities'!U720,4),"-",LEFT(RIGHT('Intragroup liabilities'!U720,7),2),"-",LEFT('Intragroup liabilities'!U720,2)))</f>
        <v>--</v>
      </c>
      <c r="V726" s="10" t="str">
        <f t="shared" si="82"/>
        <v>Unsecured</v>
      </c>
      <c r="W726" s="10">
        <v>0</v>
      </c>
      <c r="X726" s="10" t="s">
        <v>83</v>
      </c>
      <c r="Y726" s="10" t="str">
        <f t="shared" si="83"/>
        <v>Structured</v>
      </c>
      <c r="Z726" s="10"/>
      <c r="AA726" s="10" t="str">
        <f>IF('Intragroup liabilities'!Q720="GF2","Grandfathered T2",IF('Intragroup liabilities'!Q720="CET1","CET1","No"))</f>
        <v>No</v>
      </c>
      <c r="AB726" s="10">
        <f>IF('Intragroup liabilities'!R720="",0,'Intragroup liabilities'!R720)</f>
        <v>0</v>
      </c>
      <c r="AC726"/>
    </row>
    <row r="727" spans="3:29" ht="23.65" thickBot="1" x14ac:dyDescent="0.5">
      <c r="C727" s="17">
        <f t="shared" si="78"/>
        <v>999</v>
      </c>
      <c r="D727" s="18">
        <f t="shared" si="84"/>
        <v>720</v>
      </c>
      <c r="E727" s="10" t="str">
        <f>IF(AND(I727="SANTANDER TOTTA, SGPS, SA",'Intragroup liabilities'!F721="P_22"),"r0531 - o/w (part of) subordinated liabilities recognised as own funds",IF(AND(I727="Totta Seguros - Comp. Seg. Vida, SA.",'Intragroup liabilities'!F721="P_22"),"r0350 - Structured notes",IF(AND(AA727&lt;&gt;"No",'Intragroup liabilities'!F721="P_23"),"r0531 - o/w (part of) subordinated liabilities recognised as own funds",IF(AND(AA727="No",'Intragroup liabilities'!F721="P_23"),"r0120 - Secured liabilities - collateralized part (BRRD art. 44/2/b)",IF('Intragroup liabilities'!F721="C_31","r0511 - o/w capital instruments/share capital",IF('Intragroup liabilities'!F721="C_32","r0511 - o/w capital instruments/share capital",IF('Intragroup liabilities'!F721="C_33","r0512 - o/w instruments ranking pari passu with ordinary shares",IF(OR(ISNUMBER(SEARCH("ATLANTES",I727)),ISNUMBER(SEARCH("AZOR",I727)),ISNUMBER(SEARCH("HIPOTOTTA",I727)))=TRUE,"r0120 - Secured liabilities - collateralized part (BRRD art. 44/2/b)",IF(OR('Intragroup liabilities'!F721="P_27.1",'Intragroup liabilities'!F721="P_27.2",'Intragroup liabilities'!F721="P_24"),"r0390 - Non-financial liabilities",IF('Intragroup liabilities'!F721="P_30.1","r0170 - Employee liabilities (BRRD art. 44/2/g/i)",IF('Intragroup liabilities'!F721="P_30.3","r0390 - Non-financial liabilities",IF('Intragroup liabilities'!F721="C_36","r0511 - o/w capital instruments/share capital",IF(AND('Intragroup liabilities'!F721="P_20",IFERROR(VLOOKUP('Intragroup liabilities'!I721,'Auxiliar 210'!$B$18:$B$20,1,FALSE),0)&lt;&gt;0),"r0210 - Liabilities towards other entities of the resolution group (BRRD art. 44/2/h)",IF(AND('Intragroup liabilities'!F721="P_21",IFERROR(VLOOKUP('Intragroup liabilities'!I721,'Auxiliar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7" s="10" t="s">
        <v>483</v>
      </c>
      <c r="G727" s="10" t="str">
        <f t="shared" si="79"/>
        <v>Rank 9 - Ranking in insolvency (master scale)</v>
      </c>
      <c r="H727" s="10" t="s">
        <v>975</v>
      </c>
      <c r="I727" s="10" t="s">
        <v>81</v>
      </c>
      <c r="J727" s="10" t="s">
        <v>696</v>
      </c>
      <c r="K727" s="10" t="s">
        <v>155</v>
      </c>
      <c r="L727" s="10" t="str">
        <f t="shared" si="80"/>
        <v>Parent</v>
      </c>
      <c r="M727" s="10" t="str">
        <f>IF(OR('Intragroup liabilities'!W721="x",'Intragroup liabilities'!W721="E"),"true","false")</f>
        <v>false</v>
      </c>
      <c r="N727" s="10" t="s">
        <v>470</v>
      </c>
      <c r="O727" s="10" t="s">
        <v>471</v>
      </c>
      <c r="P727" s="11">
        <v>0.48</v>
      </c>
      <c r="Q727" s="11">
        <f>IF('Intragroup liabilities'!E721="",0,'Intragroup liabilities'!E721)</f>
        <v>0</v>
      </c>
      <c r="R727" s="10" t="str">
        <f>+IF('Intragroup liabilities'!C721="EURO","Euro",IF('Intragroup liabilities'!C721="LIBRA INGLESA"," US Dollar",""))</f>
        <v>Euro</v>
      </c>
      <c r="S727" s="10" t="str">
        <f>IF(OR('Intragroup liabilities'!F721="P_20",'Intragroup liabilities'!F721="P_21"),'Intragroup liabilities'!M721,CONCATENATE(RIGHT('Intragroup liabilities'!T721,4),"-",LEFT(RIGHT('Intragroup liabilities'!T721,7),2),"-",LEFT('Intragroup liabilities'!T721,2)))</f>
        <v>--</v>
      </c>
      <c r="T727" s="20" t="str">
        <f t="shared" si="81"/>
        <v>--</v>
      </c>
      <c r="U727" s="20" t="str">
        <f>IF(OR('Intragroup liabilities'!F721="P_20",'Intragroup liabilities'!F721="P_21"),'T 03.01'!T727,CONCATENATE(RIGHT('Intragroup liabilities'!U721,4),"-",LEFT(RIGHT('Intragroup liabilities'!U721,7),2),"-",LEFT('Intragroup liabilities'!U721,2)))</f>
        <v>--</v>
      </c>
      <c r="V727" s="10" t="str">
        <f t="shared" si="82"/>
        <v>Unsecured</v>
      </c>
      <c r="W727" s="10">
        <v>0</v>
      </c>
      <c r="X727" s="10" t="s">
        <v>83</v>
      </c>
      <c r="Y727" s="10" t="str">
        <f t="shared" si="83"/>
        <v>Structured</v>
      </c>
      <c r="Z727" s="10"/>
      <c r="AA727" s="10" t="str">
        <f>IF('Intragroup liabilities'!Q721="GF2","Grandfathered T2",IF('Intragroup liabilities'!Q721="CET1","CET1","No"))</f>
        <v>No</v>
      </c>
      <c r="AB727" s="10">
        <f>IF('Intragroup liabilities'!R721="",0,'Intragroup liabilities'!R721)</f>
        <v>0</v>
      </c>
      <c r="AC727"/>
    </row>
    <row r="728" spans="3:29" ht="23.65" thickBot="1" x14ac:dyDescent="0.5">
      <c r="C728" s="17">
        <f t="shared" si="78"/>
        <v>999</v>
      </c>
      <c r="D728" s="18">
        <f t="shared" si="84"/>
        <v>721</v>
      </c>
      <c r="E728" s="10" t="str">
        <f>IF(AND(I728="SANTANDER TOTTA, SGPS, SA",'Intragroup liabilities'!F722="P_22"),"r0531 - o/w (part of) subordinated liabilities recognised as own funds",IF(AND(I728="Totta Seguros - Comp. Seg. Vida, SA.",'Intragroup liabilities'!F722="P_22"),"r0350 - Structured notes",IF(AND(AA728&lt;&gt;"No",'Intragroup liabilities'!F722="P_23"),"r0531 - o/w (part of) subordinated liabilities recognised as own funds",IF(AND(AA728="No",'Intragroup liabilities'!F722="P_23"),"r0120 - Secured liabilities - collateralized part (BRRD art. 44/2/b)",IF('Intragroup liabilities'!F722="C_31","r0511 - o/w capital instruments/share capital",IF('Intragroup liabilities'!F722="C_32","r0511 - o/w capital instruments/share capital",IF('Intragroup liabilities'!F722="C_33","r0512 - o/w instruments ranking pari passu with ordinary shares",IF(OR(ISNUMBER(SEARCH("ATLANTES",I728)),ISNUMBER(SEARCH("AZOR",I728)),ISNUMBER(SEARCH("HIPOTOTTA",I728)))=TRUE,"r0120 - Secured liabilities - collateralized part (BRRD art. 44/2/b)",IF(OR('Intragroup liabilities'!F722="P_27.1",'Intragroup liabilities'!F722="P_27.2",'Intragroup liabilities'!F722="P_24"),"r0390 - Non-financial liabilities",IF('Intragroup liabilities'!F722="P_30.1","r0170 - Employee liabilities (BRRD art. 44/2/g/i)",IF('Intragroup liabilities'!F722="P_30.3","r0390 - Non-financial liabilities",IF('Intragroup liabilities'!F722="C_36","r0511 - o/w capital instruments/share capital",IF(AND('Intragroup liabilities'!F722="P_20",IFERROR(VLOOKUP('Intragroup liabilities'!I722,'Auxiliar 210'!$B$18:$B$20,1,FALSE),0)&lt;&gt;0),"r0210 - Liabilities towards other entities of the resolution group (BRRD art. 44/2/h)",IF(AND('Intragroup liabilities'!F722="P_21",IFERROR(VLOOKUP('Intragroup liabilities'!I722,'Auxiliar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8" s="10" t="s">
        <v>483</v>
      </c>
      <c r="G728" s="10" t="str">
        <f t="shared" si="79"/>
        <v>Rank 9 - Ranking in insolvency (master scale)</v>
      </c>
      <c r="H728" s="10" t="s">
        <v>1219</v>
      </c>
      <c r="I728" s="10" t="s">
        <v>81</v>
      </c>
      <c r="J728" s="10" t="s">
        <v>696</v>
      </c>
      <c r="K728" s="10" t="s">
        <v>155</v>
      </c>
      <c r="L728" s="10" t="str">
        <f t="shared" si="80"/>
        <v>Parent</v>
      </c>
      <c r="M728" s="10" t="str">
        <f>IF(OR('Intragroup liabilities'!W722="x",'Intragroup liabilities'!W722="E"),"true","false")</f>
        <v>false</v>
      </c>
      <c r="N728" s="10" t="s">
        <v>470</v>
      </c>
      <c r="O728" s="10" t="s">
        <v>471</v>
      </c>
      <c r="P728" s="11">
        <v>0.2</v>
      </c>
      <c r="Q728" s="11">
        <f>IF('Intragroup liabilities'!E722="",0,'Intragroup liabilities'!E722)</f>
        <v>0</v>
      </c>
      <c r="R728" s="10" t="str">
        <f>+IF('Intragroup liabilities'!C722="EURO","Euro",IF('Intragroup liabilities'!C722="LIBRA INGLESA"," US Dollar",""))</f>
        <v>Euro</v>
      </c>
      <c r="S728" s="10" t="str">
        <f>IF(OR('Intragroup liabilities'!F722="P_20",'Intragroup liabilities'!F722="P_21"),'Intragroup liabilities'!M722,CONCATENATE(RIGHT('Intragroup liabilities'!T722,4),"-",LEFT(RIGHT('Intragroup liabilities'!T722,7),2),"-",LEFT('Intragroup liabilities'!T722,2)))</f>
        <v>--</v>
      </c>
      <c r="T728" s="20" t="str">
        <f t="shared" si="81"/>
        <v>--</v>
      </c>
      <c r="U728" s="20" t="str">
        <f>IF(OR('Intragroup liabilities'!F722="P_20",'Intragroup liabilities'!F722="P_21"),'T 03.01'!T728,CONCATENATE(RIGHT('Intragroup liabilities'!U722,4),"-",LEFT(RIGHT('Intragroup liabilities'!U722,7),2),"-",LEFT('Intragroup liabilities'!U722,2)))</f>
        <v>--</v>
      </c>
      <c r="V728" s="10" t="str">
        <f t="shared" si="82"/>
        <v>Unsecured</v>
      </c>
      <c r="W728" s="10">
        <v>0</v>
      </c>
      <c r="X728" s="10" t="s">
        <v>83</v>
      </c>
      <c r="Y728" s="10" t="str">
        <f t="shared" si="83"/>
        <v>Structured</v>
      </c>
      <c r="Z728" s="10"/>
      <c r="AA728" s="10" t="str">
        <f>IF('Intragroup liabilities'!Q722="GF2","Grandfathered T2",IF('Intragroup liabilities'!Q722="CET1","CET1","No"))</f>
        <v>No</v>
      </c>
      <c r="AB728" s="10">
        <f>IF('Intragroup liabilities'!R722="",0,'Intragroup liabilities'!R722)</f>
        <v>0</v>
      </c>
      <c r="AC728"/>
    </row>
    <row r="729" spans="3:29" ht="23.65" thickBot="1" x14ac:dyDescent="0.5">
      <c r="C729" s="17">
        <f t="shared" si="78"/>
        <v>999</v>
      </c>
      <c r="D729" s="18">
        <f t="shared" si="84"/>
        <v>722</v>
      </c>
      <c r="E729" s="10" t="str">
        <f>IF(AND(I729="SANTANDER TOTTA, SGPS, SA",'Intragroup liabilities'!F723="P_22"),"r0531 - o/w (part of) subordinated liabilities recognised as own funds",IF(AND(I729="Totta Seguros - Comp. Seg. Vida, SA.",'Intragroup liabilities'!F723="P_22"),"r0350 - Structured notes",IF(AND(AA729&lt;&gt;"No",'Intragroup liabilities'!F723="P_23"),"r0531 - o/w (part of) subordinated liabilities recognised as own funds",IF(AND(AA729="No",'Intragroup liabilities'!F723="P_23"),"r0120 - Secured liabilities - collateralized part (BRRD art. 44/2/b)",IF('Intragroup liabilities'!F723="C_31","r0511 - o/w capital instruments/share capital",IF('Intragroup liabilities'!F723="C_32","r0511 - o/w capital instruments/share capital",IF('Intragroup liabilities'!F723="C_33","r0512 - o/w instruments ranking pari passu with ordinary shares",IF(OR(ISNUMBER(SEARCH("ATLANTES",I729)),ISNUMBER(SEARCH("AZOR",I729)),ISNUMBER(SEARCH("HIPOTOTTA",I729)))=TRUE,"r0120 - Secured liabilities - collateralized part (BRRD art. 44/2/b)",IF(OR('Intragroup liabilities'!F723="P_27.1",'Intragroup liabilities'!F723="P_27.2",'Intragroup liabilities'!F723="P_24"),"r0390 - Non-financial liabilities",IF('Intragroup liabilities'!F723="P_30.1","r0170 - Employee liabilities (BRRD art. 44/2/g/i)",IF('Intragroup liabilities'!F723="P_30.3","r0390 - Non-financial liabilities",IF('Intragroup liabilities'!F723="C_36","r0511 - o/w capital instruments/share capital",IF(AND('Intragroup liabilities'!F723="P_20",IFERROR(VLOOKUP('Intragroup liabilities'!I723,'Auxiliar 210'!$B$18:$B$20,1,FALSE),0)&lt;&gt;0),"r0210 - Liabilities towards other entities of the resolution group (BRRD art. 44/2/h)",IF(AND('Intragroup liabilities'!F723="P_21",IFERROR(VLOOKUP('Intragroup liabilities'!I723,'Auxiliar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29" s="10" t="s">
        <v>483</v>
      </c>
      <c r="G729" s="10" t="str">
        <f t="shared" si="79"/>
        <v>Rank 9 - Ranking in insolvency (master scale)</v>
      </c>
      <c r="H729" s="10" t="s">
        <v>834</v>
      </c>
      <c r="I729" s="10" t="s">
        <v>81</v>
      </c>
      <c r="J729" s="10" t="s">
        <v>696</v>
      </c>
      <c r="K729" s="10" t="s">
        <v>155</v>
      </c>
      <c r="L729" s="10" t="str">
        <f t="shared" si="80"/>
        <v>Parent</v>
      </c>
      <c r="M729" s="10" t="str">
        <f>IF(OR('Intragroup liabilities'!W723="x",'Intragroup liabilities'!W723="E"),"true","false")</f>
        <v>false</v>
      </c>
      <c r="N729" s="10" t="s">
        <v>470</v>
      </c>
      <c r="O729" s="10" t="s">
        <v>471</v>
      </c>
      <c r="P729" s="11">
        <v>0.23</v>
      </c>
      <c r="Q729" s="11">
        <f>IF('Intragroup liabilities'!E723="",0,'Intragroup liabilities'!E723)</f>
        <v>0</v>
      </c>
      <c r="R729" s="10" t="str">
        <f>+IF('Intragroup liabilities'!C723="EURO","Euro",IF('Intragroup liabilities'!C723="LIBRA INGLESA"," US Dollar",""))</f>
        <v>Euro</v>
      </c>
      <c r="S729" s="10" t="str">
        <f>IF(OR('Intragroup liabilities'!F723="P_20",'Intragroup liabilities'!F723="P_21"),'Intragroup liabilities'!M723,CONCATENATE(RIGHT('Intragroup liabilities'!T723,4),"-",LEFT(RIGHT('Intragroup liabilities'!T723,7),2),"-",LEFT('Intragroup liabilities'!T723,2)))</f>
        <v>--</v>
      </c>
      <c r="T729" s="20" t="str">
        <f t="shared" si="81"/>
        <v>--</v>
      </c>
      <c r="U729" s="20" t="str">
        <f>IF(OR('Intragroup liabilities'!F723="P_20",'Intragroup liabilities'!F723="P_21"),'T 03.01'!T729,CONCATENATE(RIGHT('Intragroup liabilities'!U723,4),"-",LEFT(RIGHT('Intragroup liabilities'!U723,7),2),"-",LEFT('Intragroup liabilities'!U723,2)))</f>
        <v>--</v>
      </c>
      <c r="V729" s="10" t="str">
        <f t="shared" si="82"/>
        <v>Unsecured</v>
      </c>
      <c r="W729" s="10">
        <v>0</v>
      </c>
      <c r="X729" s="10" t="s">
        <v>83</v>
      </c>
      <c r="Y729" s="10" t="str">
        <f t="shared" si="83"/>
        <v>Structured</v>
      </c>
      <c r="Z729" s="10"/>
      <c r="AA729" s="10" t="str">
        <f>IF('Intragroup liabilities'!Q723="GF2","Grandfathered T2",IF('Intragroup liabilities'!Q723="CET1","CET1","No"))</f>
        <v>No</v>
      </c>
      <c r="AB729" s="10">
        <f>IF('Intragroup liabilities'!R723="",0,'Intragroup liabilities'!R723)</f>
        <v>0</v>
      </c>
      <c r="AC729"/>
    </row>
    <row r="730" spans="3:29" ht="23.65" thickBot="1" x14ac:dyDescent="0.5">
      <c r="C730" s="17">
        <f t="shared" si="78"/>
        <v>999</v>
      </c>
      <c r="D730" s="18">
        <f t="shared" si="84"/>
        <v>723</v>
      </c>
      <c r="E730" s="10" t="str">
        <f>IF(AND(I730="SANTANDER TOTTA, SGPS, SA",'Intragroup liabilities'!F724="P_22"),"r0531 - o/w (part of) subordinated liabilities recognised as own funds",IF(AND(I730="Totta Seguros - Comp. Seg. Vida, SA.",'Intragroup liabilities'!F724="P_22"),"r0350 - Structured notes",IF(AND(AA730&lt;&gt;"No",'Intragroup liabilities'!F724="P_23"),"r0531 - o/w (part of) subordinated liabilities recognised as own funds",IF(AND(AA730="No",'Intragroup liabilities'!F724="P_23"),"r0120 - Secured liabilities - collateralized part (BRRD art. 44/2/b)",IF('Intragroup liabilities'!F724="C_31","r0511 - o/w capital instruments/share capital",IF('Intragroup liabilities'!F724="C_32","r0511 - o/w capital instruments/share capital",IF('Intragroup liabilities'!F724="C_33","r0512 - o/w instruments ranking pari passu with ordinary shares",IF(OR(ISNUMBER(SEARCH("ATLANTES",I730)),ISNUMBER(SEARCH("AZOR",I730)),ISNUMBER(SEARCH("HIPOTOTTA",I730)))=TRUE,"r0120 - Secured liabilities - collateralized part (BRRD art. 44/2/b)",IF(OR('Intragroup liabilities'!F724="P_27.1",'Intragroup liabilities'!F724="P_27.2",'Intragroup liabilities'!F724="P_24"),"r0390 - Non-financial liabilities",IF('Intragroup liabilities'!F724="P_30.1","r0170 - Employee liabilities (BRRD art. 44/2/g/i)",IF('Intragroup liabilities'!F724="P_30.3","r0390 - Non-financial liabilities",IF('Intragroup liabilities'!F724="C_36","r0511 - o/w capital instruments/share capital",IF(AND('Intragroup liabilities'!F724="P_20",IFERROR(VLOOKUP('Intragroup liabilities'!I724,'Auxiliar 210'!$B$18:$B$20,1,FALSE),0)&lt;&gt;0),"r0210 - Liabilities towards other entities of the resolution group (BRRD art. 44/2/h)",IF(AND('Intragroup liabilities'!F724="P_21",IFERROR(VLOOKUP('Intragroup liabilities'!I724,'Auxiliar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0" s="10" t="s">
        <v>161</v>
      </c>
      <c r="G730" s="10" t="str">
        <f t="shared" si="79"/>
        <v>Rank 9 - Ranking in insolvency (master scale)</v>
      </c>
      <c r="H730" s="10" t="s">
        <v>648</v>
      </c>
      <c r="I730" s="10" t="s">
        <v>45</v>
      </c>
      <c r="J730" s="10" t="s">
        <v>447</v>
      </c>
      <c r="K730" s="10" t="s">
        <v>155</v>
      </c>
      <c r="L730" s="10" t="str">
        <f t="shared" si="80"/>
        <v>Sister</v>
      </c>
      <c r="M730" s="10" t="str">
        <f>IF(OR('Intragroup liabilities'!W724="x",'Intragroup liabilities'!W724="E"),"true","false")</f>
        <v>true</v>
      </c>
      <c r="N730" s="10" t="s">
        <v>470</v>
      </c>
      <c r="O730" s="10" t="s">
        <v>471</v>
      </c>
      <c r="P730" s="11">
        <v>6.15</v>
      </c>
      <c r="Q730" s="11">
        <f>IF('Intragroup liabilities'!E724="",0,'Intragroup liabilities'!E724)</f>
        <v>0</v>
      </c>
      <c r="R730" s="10" t="str">
        <f>+IF('Intragroup liabilities'!C724="EURO","Euro",IF('Intragroup liabilities'!C724="LIBRA INGLESA"," US Dollar",""))</f>
        <v>Euro</v>
      </c>
      <c r="S730" s="10" t="str">
        <f>IF(OR('Intragroup liabilities'!F724="P_20",'Intragroup liabilities'!F724="P_21"),'Intragroup liabilities'!M724,CONCATENATE(RIGHT('Intragroup liabilities'!T724,4),"-",LEFT(RIGHT('Intragroup liabilities'!T724,7),2),"-",LEFT('Intragroup liabilities'!T724,2)))</f>
        <v>--</v>
      </c>
      <c r="T730" s="20" t="str">
        <f t="shared" si="81"/>
        <v>--</v>
      </c>
      <c r="U730" s="20" t="str">
        <f>IF(OR('Intragroup liabilities'!F724="P_20",'Intragroup liabilities'!F724="P_21"),'T 03.01'!T730,CONCATENATE(RIGHT('Intragroup liabilities'!U724,4),"-",LEFT(RIGHT('Intragroup liabilities'!U724,7),2),"-",LEFT('Intragroup liabilities'!U724,2)))</f>
        <v>--</v>
      </c>
      <c r="V730" s="10" t="str">
        <f t="shared" si="82"/>
        <v>Unsecured</v>
      </c>
      <c r="W730" s="10">
        <v>0</v>
      </c>
      <c r="X730" s="10" t="s">
        <v>83</v>
      </c>
      <c r="Y730" s="10" t="str">
        <f t="shared" si="83"/>
        <v>Structured</v>
      </c>
      <c r="Z730" s="10"/>
      <c r="AA730" s="10" t="str">
        <f>IF('Intragroup liabilities'!Q724="GF2","Grandfathered T2",IF('Intragroup liabilities'!Q724="CET1","CET1","No"))</f>
        <v>No</v>
      </c>
      <c r="AB730" s="10">
        <f>IF('Intragroup liabilities'!R724="",0,'Intragroup liabilities'!R724)</f>
        <v>0</v>
      </c>
      <c r="AC730"/>
    </row>
    <row r="731" spans="3:29" ht="23.65" thickBot="1" x14ac:dyDescent="0.5">
      <c r="C731" s="17">
        <f t="shared" si="78"/>
        <v>999</v>
      </c>
      <c r="D731" s="18">
        <f t="shared" si="84"/>
        <v>724</v>
      </c>
      <c r="E731" s="10" t="str">
        <f>IF(AND(I731="SANTANDER TOTTA, SGPS, SA",'Intragroup liabilities'!F725="P_22"),"r0531 - o/w (part of) subordinated liabilities recognised as own funds",IF(AND(I731="Totta Seguros - Comp. Seg. Vida, SA.",'Intragroup liabilities'!F725="P_22"),"r0350 - Structured notes",IF(AND(AA731&lt;&gt;"No",'Intragroup liabilities'!F725="P_23"),"r0531 - o/w (part of) subordinated liabilities recognised as own funds",IF(AND(AA731="No",'Intragroup liabilities'!F725="P_23"),"r0120 - Secured liabilities - collateralized part (BRRD art. 44/2/b)",IF('Intragroup liabilities'!F725="C_31","r0511 - o/w capital instruments/share capital",IF('Intragroup liabilities'!F725="C_32","r0511 - o/w capital instruments/share capital",IF('Intragroup liabilities'!F725="C_33","r0512 - o/w instruments ranking pari passu with ordinary shares",IF(OR(ISNUMBER(SEARCH("ATLANTES",I731)),ISNUMBER(SEARCH("AZOR",I731)),ISNUMBER(SEARCH("HIPOTOTTA",I731)))=TRUE,"r0120 - Secured liabilities - collateralized part (BRRD art. 44/2/b)",IF(OR('Intragroup liabilities'!F725="P_27.1",'Intragroup liabilities'!F725="P_27.2",'Intragroup liabilities'!F725="P_24"),"r0390 - Non-financial liabilities",IF('Intragroup liabilities'!F725="P_30.1","r0170 - Employee liabilities (BRRD art. 44/2/g/i)",IF('Intragroup liabilities'!F725="P_30.3","r0390 - Non-financial liabilities",IF('Intragroup liabilities'!F725="C_36","r0511 - o/w capital instruments/share capital",IF(AND('Intragroup liabilities'!F725="P_20",IFERROR(VLOOKUP('Intragroup liabilities'!I725,'Auxiliar 210'!$B$18:$B$20,1,FALSE),0)&lt;&gt;0),"r0210 - Liabilities towards other entities of the resolution group (BRRD art. 44/2/h)",IF(AND('Intragroup liabilities'!F725="P_21",IFERROR(VLOOKUP('Intragroup liabilities'!I725,'Auxiliar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1" s="10" t="s">
        <v>483</v>
      </c>
      <c r="G731" s="10" t="str">
        <f t="shared" si="79"/>
        <v>Rank 9 - Ranking in insolvency (master scale)</v>
      </c>
      <c r="H731" s="10" t="s">
        <v>1007</v>
      </c>
      <c r="I731" s="10" t="s">
        <v>81</v>
      </c>
      <c r="J731" s="10" t="s">
        <v>696</v>
      </c>
      <c r="K731" s="10" t="s">
        <v>155</v>
      </c>
      <c r="L731" s="10" t="str">
        <f t="shared" si="80"/>
        <v>Parent</v>
      </c>
      <c r="M731" s="10" t="str">
        <f>IF(OR('Intragroup liabilities'!W725="x",'Intragroup liabilities'!W725="E"),"true","false")</f>
        <v>false</v>
      </c>
      <c r="N731" s="10" t="s">
        <v>470</v>
      </c>
      <c r="O731" s="10" t="s">
        <v>471</v>
      </c>
      <c r="P731" s="11">
        <v>0.28999999999999998</v>
      </c>
      <c r="Q731" s="11">
        <f>IF('Intragroup liabilities'!E725="",0,'Intragroup liabilities'!E725)</f>
        <v>0</v>
      </c>
      <c r="R731" s="10" t="str">
        <f>+IF('Intragroup liabilities'!C725="EURO","Euro",IF('Intragroup liabilities'!C725="LIBRA INGLESA"," US Dollar",""))</f>
        <v>Euro</v>
      </c>
      <c r="S731" s="10" t="str">
        <f>IF(OR('Intragroup liabilities'!F725="P_20",'Intragroup liabilities'!F725="P_21"),'Intragroup liabilities'!M725,CONCATENATE(RIGHT('Intragroup liabilities'!T725,4),"-",LEFT(RIGHT('Intragroup liabilities'!T725,7),2),"-",LEFT('Intragroup liabilities'!T725,2)))</f>
        <v>--</v>
      </c>
      <c r="T731" s="20" t="str">
        <f t="shared" si="81"/>
        <v>--</v>
      </c>
      <c r="U731" s="20" t="str">
        <f>IF(OR('Intragroup liabilities'!F725="P_20",'Intragroup liabilities'!F725="P_21"),'T 03.01'!T731,CONCATENATE(RIGHT('Intragroup liabilities'!U725,4),"-",LEFT(RIGHT('Intragroup liabilities'!U725,7),2),"-",LEFT('Intragroup liabilities'!U725,2)))</f>
        <v>--</v>
      </c>
      <c r="V731" s="10" t="str">
        <f t="shared" si="82"/>
        <v>Unsecured</v>
      </c>
      <c r="W731" s="10">
        <v>0</v>
      </c>
      <c r="X731" s="10" t="s">
        <v>83</v>
      </c>
      <c r="Y731" s="10" t="str">
        <f t="shared" si="83"/>
        <v>Structured</v>
      </c>
      <c r="Z731" s="10"/>
      <c r="AA731" s="10" t="str">
        <f>IF('Intragroup liabilities'!Q725="GF2","Grandfathered T2",IF('Intragroup liabilities'!Q725="CET1","CET1","No"))</f>
        <v>No</v>
      </c>
      <c r="AB731" s="10">
        <f>IF('Intragroup liabilities'!R725="",0,'Intragroup liabilities'!R725)</f>
        <v>0</v>
      </c>
      <c r="AC731"/>
    </row>
    <row r="732" spans="3:29" ht="23.65" thickBot="1" x14ac:dyDescent="0.5">
      <c r="C732" s="17">
        <f t="shared" si="78"/>
        <v>999</v>
      </c>
      <c r="D732" s="18">
        <f t="shared" si="84"/>
        <v>725</v>
      </c>
      <c r="E732" s="10" t="str">
        <f>IF(AND(I732="SANTANDER TOTTA, SGPS, SA",'Intragroup liabilities'!F726="P_22"),"r0531 - o/w (part of) subordinated liabilities recognised as own funds",IF(AND(I732="Totta Seguros - Comp. Seg. Vida, SA.",'Intragroup liabilities'!F726="P_22"),"r0350 - Structured notes",IF(AND(AA732&lt;&gt;"No",'Intragroup liabilities'!F726="P_23"),"r0531 - o/w (part of) subordinated liabilities recognised as own funds",IF(AND(AA732="No",'Intragroup liabilities'!F726="P_23"),"r0120 - Secured liabilities - collateralized part (BRRD art. 44/2/b)",IF('Intragroup liabilities'!F726="C_31","r0511 - o/w capital instruments/share capital",IF('Intragroup liabilities'!F726="C_32","r0511 - o/w capital instruments/share capital",IF('Intragroup liabilities'!F726="C_33","r0512 - o/w instruments ranking pari passu with ordinary shares",IF(OR(ISNUMBER(SEARCH("ATLANTES",I732)),ISNUMBER(SEARCH("AZOR",I732)),ISNUMBER(SEARCH("HIPOTOTTA",I732)))=TRUE,"r0120 - Secured liabilities - collateralized part (BRRD art. 44/2/b)",IF(OR('Intragroup liabilities'!F726="P_27.1",'Intragroup liabilities'!F726="P_27.2",'Intragroup liabilities'!F726="P_24"),"r0390 - Non-financial liabilities",IF('Intragroup liabilities'!F726="P_30.1","r0170 - Employee liabilities (BRRD art. 44/2/g/i)",IF('Intragroup liabilities'!F726="P_30.3","r0390 - Non-financial liabilities",IF('Intragroup liabilities'!F726="C_36","r0511 - o/w capital instruments/share capital",IF(AND('Intragroup liabilities'!F726="P_20",IFERROR(VLOOKUP('Intragroup liabilities'!I726,'Auxiliar 210'!$B$18:$B$20,1,FALSE),0)&lt;&gt;0),"r0210 - Liabilities towards other entities of the resolution group (BRRD art. 44/2/h)",IF(AND('Intragroup liabilities'!F726="P_21",IFERROR(VLOOKUP('Intragroup liabilities'!I726,'Auxiliar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2" s="10" t="s">
        <v>483</v>
      </c>
      <c r="G732" s="10" t="str">
        <f t="shared" si="79"/>
        <v>Rank 9 - Ranking in insolvency (master scale)</v>
      </c>
      <c r="H732" s="10" t="s">
        <v>1143</v>
      </c>
      <c r="I732" s="10" t="s">
        <v>81</v>
      </c>
      <c r="J732" s="10" t="s">
        <v>696</v>
      </c>
      <c r="K732" s="10" t="s">
        <v>155</v>
      </c>
      <c r="L732" s="10" t="str">
        <f t="shared" si="80"/>
        <v>Parent</v>
      </c>
      <c r="M732" s="10" t="str">
        <f>IF(OR('Intragroup liabilities'!W726="x",'Intragroup liabilities'!W726="E"),"true","false")</f>
        <v>false</v>
      </c>
      <c r="N732" s="10" t="s">
        <v>470</v>
      </c>
      <c r="O732" s="10" t="s">
        <v>471</v>
      </c>
      <c r="P732" s="11">
        <v>0.17</v>
      </c>
      <c r="Q732" s="11">
        <f>IF('Intragroup liabilities'!E726="",0,'Intragroup liabilities'!E726)</f>
        <v>0</v>
      </c>
      <c r="R732" s="10" t="str">
        <f>+IF('Intragroup liabilities'!C726="EURO","Euro",IF('Intragroup liabilities'!C726="LIBRA INGLESA"," US Dollar",""))</f>
        <v>Euro</v>
      </c>
      <c r="S732" s="10" t="str">
        <f>IF(OR('Intragroup liabilities'!F726="P_20",'Intragroup liabilities'!F726="P_21"),'Intragroup liabilities'!M726,CONCATENATE(RIGHT('Intragroup liabilities'!T726,4),"-",LEFT(RIGHT('Intragroup liabilities'!T726,7),2),"-",LEFT('Intragroup liabilities'!T726,2)))</f>
        <v>--</v>
      </c>
      <c r="T732" s="20" t="str">
        <f t="shared" si="81"/>
        <v>--</v>
      </c>
      <c r="U732" s="20" t="str">
        <f>IF(OR('Intragroup liabilities'!F726="P_20",'Intragroup liabilities'!F726="P_21"),'T 03.01'!T732,CONCATENATE(RIGHT('Intragroup liabilities'!U726,4),"-",LEFT(RIGHT('Intragroup liabilities'!U726,7),2),"-",LEFT('Intragroup liabilities'!U726,2)))</f>
        <v>--</v>
      </c>
      <c r="V732" s="10" t="str">
        <f t="shared" si="82"/>
        <v>Unsecured</v>
      </c>
      <c r="W732" s="10">
        <v>0</v>
      </c>
      <c r="X732" s="10" t="s">
        <v>83</v>
      </c>
      <c r="Y732" s="10" t="str">
        <f t="shared" si="83"/>
        <v>Structured</v>
      </c>
      <c r="Z732" s="10"/>
      <c r="AA732" s="10" t="str">
        <f>IF('Intragroup liabilities'!Q726="GF2","Grandfathered T2",IF('Intragroup liabilities'!Q726="CET1","CET1","No"))</f>
        <v>No</v>
      </c>
      <c r="AB732" s="10">
        <f>IF('Intragroup liabilities'!R726="",0,'Intragroup liabilities'!R726)</f>
        <v>0</v>
      </c>
      <c r="AC732"/>
    </row>
    <row r="733" spans="3:29" ht="23.65" thickBot="1" x14ac:dyDescent="0.5">
      <c r="C733" s="17">
        <f t="shared" si="78"/>
        <v>999</v>
      </c>
      <c r="D733" s="18">
        <f t="shared" si="84"/>
        <v>726</v>
      </c>
      <c r="E733" s="10" t="str">
        <f>IF(AND(I733="SANTANDER TOTTA, SGPS, SA",'Intragroup liabilities'!F727="P_22"),"r0531 - o/w (part of) subordinated liabilities recognised as own funds",IF(AND(I733="Totta Seguros - Comp. Seg. Vida, SA.",'Intragroup liabilities'!F727="P_22"),"r0350 - Structured notes",IF(AND(AA733&lt;&gt;"No",'Intragroup liabilities'!F727="P_23"),"r0531 - o/w (part of) subordinated liabilities recognised as own funds",IF(AND(AA733="No",'Intragroup liabilities'!F727="P_23"),"r0120 - Secured liabilities - collateralized part (BRRD art. 44/2/b)",IF('Intragroup liabilities'!F727="C_31","r0511 - o/w capital instruments/share capital",IF('Intragroup liabilities'!F727="C_32","r0511 - o/w capital instruments/share capital",IF('Intragroup liabilities'!F727="C_33","r0512 - o/w instruments ranking pari passu with ordinary shares",IF(OR(ISNUMBER(SEARCH("ATLANTES",I733)),ISNUMBER(SEARCH("AZOR",I733)),ISNUMBER(SEARCH("HIPOTOTTA",I733)))=TRUE,"r0120 - Secured liabilities - collateralized part (BRRD art. 44/2/b)",IF(OR('Intragroup liabilities'!F727="P_27.1",'Intragroup liabilities'!F727="P_27.2",'Intragroup liabilities'!F727="P_24"),"r0390 - Non-financial liabilities",IF('Intragroup liabilities'!F727="P_30.1","r0170 - Employee liabilities (BRRD art. 44/2/g/i)",IF('Intragroup liabilities'!F727="P_30.3","r0390 - Non-financial liabilities",IF('Intragroup liabilities'!F727="C_36","r0511 - o/w capital instruments/share capital",IF(AND('Intragroup liabilities'!F727="P_20",IFERROR(VLOOKUP('Intragroup liabilities'!I727,'Auxiliar 210'!$B$18:$B$20,1,FALSE),0)&lt;&gt;0),"r0210 - Liabilities towards other entities of the resolution group (BRRD art. 44/2/h)",IF(AND('Intragroup liabilities'!F727="P_21",IFERROR(VLOOKUP('Intragroup liabilities'!I727,'Auxiliar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3" s="10" t="s">
        <v>483</v>
      </c>
      <c r="G733" s="10" t="str">
        <f t="shared" si="79"/>
        <v>Rank 9 - Ranking in insolvency (master scale)</v>
      </c>
      <c r="H733" s="10" t="s">
        <v>984</v>
      </c>
      <c r="I733" s="10" t="s">
        <v>81</v>
      </c>
      <c r="J733" s="10" t="s">
        <v>696</v>
      </c>
      <c r="K733" s="10" t="s">
        <v>155</v>
      </c>
      <c r="L733" s="10" t="str">
        <f t="shared" si="80"/>
        <v>Parent</v>
      </c>
      <c r="M733" s="10" t="str">
        <f>IF(OR('Intragroup liabilities'!W727="x",'Intragroup liabilities'!W727="E"),"true","false")</f>
        <v>false</v>
      </c>
      <c r="N733" s="10" t="s">
        <v>470</v>
      </c>
      <c r="O733" s="10" t="s">
        <v>471</v>
      </c>
      <c r="P733" s="11">
        <v>0.11</v>
      </c>
      <c r="Q733" s="11">
        <f>IF('Intragroup liabilities'!E727="",0,'Intragroup liabilities'!E727)</f>
        <v>0</v>
      </c>
      <c r="R733" s="10" t="str">
        <f>+IF('Intragroup liabilities'!C727="EURO","Euro",IF('Intragroup liabilities'!C727="LIBRA INGLESA"," US Dollar",""))</f>
        <v>Euro</v>
      </c>
      <c r="S733" s="10" t="str">
        <f>IF(OR('Intragroup liabilities'!F727="P_20",'Intragroup liabilities'!F727="P_21"),'Intragroup liabilities'!M727,CONCATENATE(RIGHT('Intragroup liabilities'!T727,4),"-",LEFT(RIGHT('Intragroup liabilities'!T727,7),2),"-",LEFT('Intragroup liabilities'!T727,2)))</f>
        <v>--</v>
      </c>
      <c r="T733" s="20" t="str">
        <f t="shared" si="81"/>
        <v>--</v>
      </c>
      <c r="U733" s="20" t="str">
        <f>IF(OR('Intragroup liabilities'!F727="P_20",'Intragroup liabilities'!F727="P_21"),'T 03.01'!T733,CONCATENATE(RIGHT('Intragroup liabilities'!U727,4),"-",LEFT(RIGHT('Intragroup liabilities'!U727,7),2),"-",LEFT('Intragroup liabilities'!U727,2)))</f>
        <v>--</v>
      </c>
      <c r="V733" s="10" t="str">
        <f t="shared" si="82"/>
        <v>Unsecured</v>
      </c>
      <c r="W733" s="10">
        <v>0</v>
      </c>
      <c r="X733" s="10" t="s">
        <v>83</v>
      </c>
      <c r="Y733" s="10" t="str">
        <f t="shared" si="83"/>
        <v>Structured</v>
      </c>
      <c r="Z733" s="10"/>
      <c r="AA733" s="10" t="str">
        <f>IF('Intragroup liabilities'!Q727="GF2","Grandfathered T2",IF('Intragroup liabilities'!Q727="CET1","CET1","No"))</f>
        <v>No</v>
      </c>
      <c r="AB733" s="10">
        <f>IF('Intragroup liabilities'!R727="",0,'Intragroup liabilities'!R727)</f>
        <v>0</v>
      </c>
      <c r="AC733"/>
    </row>
    <row r="734" spans="3:29" ht="23.65" thickBot="1" x14ac:dyDescent="0.5">
      <c r="C734" s="17">
        <f t="shared" si="78"/>
        <v>999</v>
      </c>
      <c r="D734" s="18">
        <f t="shared" si="84"/>
        <v>727</v>
      </c>
      <c r="E734" s="10" t="str">
        <f>IF(AND(I734="SANTANDER TOTTA, SGPS, SA",'Intragroup liabilities'!F728="P_22"),"r0531 - o/w (part of) subordinated liabilities recognised as own funds",IF(AND(I734="Totta Seguros - Comp. Seg. Vida, SA.",'Intragroup liabilities'!F728="P_22"),"r0350 - Structured notes",IF(AND(AA734&lt;&gt;"No",'Intragroup liabilities'!F728="P_23"),"r0531 - o/w (part of) subordinated liabilities recognised as own funds",IF(AND(AA734="No",'Intragroup liabilities'!F728="P_23"),"r0120 - Secured liabilities - collateralized part (BRRD art. 44/2/b)",IF('Intragroup liabilities'!F728="C_31","r0511 - o/w capital instruments/share capital",IF('Intragroup liabilities'!F728="C_32","r0511 - o/w capital instruments/share capital",IF('Intragroup liabilities'!F728="C_33","r0512 - o/w instruments ranking pari passu with ordinary shares",IF(OR(ISNUMBER(SEARCH("ATLANTES",I734)),ISNUMBER(SEARCH("AZOR",I734)),ISNUMBER(SEARCH("HIPOTOTTA",I734)))=TRUE,"r0120 - Secured liabilities - collateralized part (BRRD art. 44/2/b)",IF(OR('Intragroup liabilities'!F728="P_27.1",'Intragroup liabilities'!F728="P_27.2",'Intragroup liabilities'!F728="P_24"),"r0390 - Non-financial liabilities",IF('Intragroup liabilities'!F728="P_30.1","r0170 - Employee liabilities (BRRD art. 44/2/g/i)",IF('Intragroup liabilities'!F728="P_30.3","r0390 - Non-financial liabilities",IF('Intragroup liabilities'!F728="C_36","r0511 - o/w capital instruments/share capital",IF(AND('Intragroup liabilities'!F728="P_20",IFERROR(VLOOKUP('Intragroup liabilities'!I728,'Auxiliar 210'!$B$18:$B$20,1,FALSE),0)&lt;&gt;0),"r0210 - Liabilities towards other entities of the resolution group (BRRD art. 44/2/h)",IF(AND('Intragroup liabilities'!F728="P_21",IFERROR(VLOOKUP('Intragroup liabilities'!I728,'Auxiliar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4" s="10" t="s">
        <v>483</v>
      </c>
      <c r="G734" s="10" t="str">
        <f t="shared" si="79"/>
        <v>Rank 9 - Ranking in insolvency (master scale)</v>
      </c>
      <c r="H734" s="10" t="s">
        <v>1247</v>
      </c>
      <c r="I734" s="10" t="s">
        <v>81</v>
      </c>
      <c r="J734" s="10" t="s">
        <v>696</v>
      </c>
      <c r="K734" s="10" t="s">
        <v>155</v>
      </c>
      <c r="L734" s="10" t="str">
        <f t="shared" si="80"/>
        <v>Parent</v>
      </c>
      <c r="M734" s="10" t="str">
        <f>IF(OR('Intragroup liabilities'!W728="x",'Intragroup liabilities'!W728="E"),"true","false")</f>
        <v>false</v>
      </c>
      <c r="N734" s="10" t="s">
        <v>470</v>
      </c>
      <c r="O734" s="10" t="s">
        <v>471</v>
      </c>
      <c r="P734" s="11">
        <v>0.19</v>
      </c>
      <c r="Q734" s="11">
        <f>IF('Intragroup liabilities'!E728="",0,'Intragroup liabilities'!E728)</f>
        <v>0</v>
      </c>
      <c r="R734" s="10" t="str">
        <f>+IF('Intragroup liabilities'!C728="EURO","Euro",IF('Intragroup liabilities'!C728="LIBRA INGLESA"," US Dollar",""))</f>
        <v>Euro</v>
      </c>
      <c r="S734" s="10" t="str">
        <f>IF(OR('Intragroup liabilities'!F728="P_20",'Intragroup liabilities'!F728="P_21"),'Intragroup liabilities'!M728,CONCATENATE(RIGHT('Intragroup liabilities'!T728,4),"-",LEFT(RIGHT('Intragroup liabilities'!T728,7),2),"-",LEFT('Intragroup liabilities'!T728,2)))</f>
        <v>--</v>
      </c>
      <c r="T734" s="20" t="str">
        <f t="shared" si="81"/>
        <v>--</v>
      </c>
      <c r="U734" s="20" t="str">
        <f>IF(OR('Intragroup liabilities'!F728="P_20",'Intragroup liabilities'!F728="P_21"),'T 03.01'!T734,CONCATENATE(RIGHT('Intragroup liabilities'!U728,4),"-",LEFT(RIGHT('Intragroup liabilities'!U728,7),2),"-",LEFT('Intragroup liabilities'!U728,2)))</f>
        <v>--</v>
      </c>
      <c r="V734" s="10" t="str">
        <f t="shared" si="82"/>
        <v>Unsecured</v>
      </c>
      <c r="W734" s="10">
        <v>0</v>
      </c>
      <c r="X734" s="10" t="s">
        <v>83</v>
      </c>
      <c r="Y734" s="10" t="str">
        <f t="shared" si="83"/>
        <v>Structured</v>
      </c>
      <c r="Z734" s="10"/>
      <c r="AA734" s="10" t="str">
        <f>IF('Intragroup liabilities'!Q728="GF2","Grandfathered T2",IF('Intragroup liabilities'!Q728="CET1","CET1","No"))</f>
        <v>No</v>
      </c>
      <c r="AB734" s="10">
        <f>IF('Intragroup liabilities'!R728="",0,'Intragroup liabilities'!R728)</f>
        <v>0</v>
      </c>
      <c r="AC734"/>
    </row>
    <row r="735" spans="3:29" ht="23.65" thickBot="1" x14ac:dyDescent="0.5">
      <c r="C735" s="17">
        <f t="shared" si="78"/>
        <v>999</v>
      </c>
      <c r="D735" s="18">
        <f t="shared" si="84"/>
        <v>728</v>
      </c>
      <c r="E735" s="10" t="str">
        <f>IF(AND(I735="SANTANDER TOTTA, SGPS, SA",'Intragroup liabilities'!F729="P_22"),"r0531 - o/w (part of) subordinated liabilities recognised as own funds",IF(AND(I735="Totta Seguros - Comp. Seg. Vida, SA.",'Intragroup liabilities'!F729="P_22"),"r0350 - Structured notes",IF(AND(AA735&lt;&gt;"No",'Intragroup liabilities'!F729="P_23"),"r0531 - o/w (part of) subordinated liabilities recognised as own funds",IF(AND(AA735="No",'Intragroup liabilities'!F729="P_23"),"r0120 - Secured liabilities - collateralized part (BRRD art. 44/2/b)",IF('Intragroup liabilities'!F729="C_31","r0511 - o/w capital instruments/share capital",IF('Intragroup liabilities'!F729="C_32","r0511 - o/w capital instruments/share capital",IF('Intragroup liabilities'!F729="C_33","r0512 - o/w instruments ranking pari passu with ordinary shares",IF(OR(ISNUMBER(SEARCH("ATLANTES",I735)),ISNUMBER(SEARCH("AZOR",I735)),ISNUMBER(SEARCH("HIPOTOTTA",I735)))=TRUE,"r0120 - Secured liabilities - collateralized part (BRRD art. 44/2/b)",IF(OR('Intragroup liabilities'!F729="P_27.1",'Intragroup liabilities'!F729="P_27.2",'Intragroup liabilities'!F729="P_24"),"r0390 - Non-financial liabilities",IF('Intragroup liabilities'!F729="P_30.1","r0170 - Employee liabilities (BRRD art. 44/2/g/i)",IF('Intragroup liabilities'!F729="P_30.3","r0390 - Non-financial liabilities",IF('Intragroup liabilities'!F729="C_36","r0511 - o/w capital instruments/share capital",IF(AND('Intragroup liabilities'!F729="P_20",IFERROR(VLOOKUP('Intragroup liabilities'!I729,'Auxiliar 210'!$B$18:$B$20,1,FALSE),0)&lt;&gt;0),"r0210 - Liabilities towards other entities of the resolution group (BRRD art. 44/2/h)",IF(AND('Intragroup liabilities'!F729="P_21",IFERROR(VLOOKUP('Intragroup liabilities'!I729,'Auxiliar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5" s="10" t="s">
        <v>483</v>
      </c>
      <c r="G735" s="10" t="str">
        <f t="shared" si="79"/>
        <v>Rank 9 - Ranking in insolvency (master scale)</v>
      </c>
      <c r="H735" s="10" t="s">
        <v>1082</v>
      </c>
      <c r="I735" s="10" t="s">
        <v>81</v>
      </c>
      <c r="J735" s="10" t="s">
        <v>696</v>
      </c>
      <c r="K735" s="10" t="s">
        <v>155</v>
      </c>
      <c r="L735" s="10" t="str">
        <f t="shared" si="80"/>
        <v>Parent</v>
      </c>
      <c r="M735" s="10" t="str">
        <f>IF(OR('Intragroup liabilities'!W729="x",'Intragroup liabilities'!W729="E"),"true","false")</f>
        <v>false</v>
      </c>
      <c r="N735" s="10" t="s">
        <v>470</v>
      </c>
      <c r="O735" s="10" t="s">
        <v>471</v>
      </c>
      <c r="P735" s="11">
        <v>0.43</v>
      </c>
      <c r="Q735" s="11">
        <f>IF('Intragroup liabilities'!E729="",0,'Intragroup liabilities'!E729)</f>
        <v>0</v>
      </c>
      <c r="R735" s="10" t="str">
        <f>+IF('Intragroup liabilities'!C729="EURO","Euro",IF('Intragroup liabilities'!C729="LIBRA INGLESA"," US Dollar",""))</f>
        <v>Euro</v>
      </c>
      <c r="S735" s="10" t="str">
        <f>IF(OR('Intragroup liabilities'!F729="P_20",'Intragroup liabilities'!F729="P_21"),'Intragroup liabilities'!M729,CONCATENATE(RIGHT('Intragroup liabilities'!T729,4),"-",LEFT(RIGHT('Intragroup liabilities'!T729,7),2),"-",LEFT('Intragroup liabilities'!T729,2)))</f>
        <v>--</v>
      </c>
      <c r="T735" s="20" t="str">
        <f t="shared" si="81"/>
        <v>--</v>
      </c>
      <c r="U735" s="20" t="str">
        <f>IF(OR('Intragroup liabilities'!F729="P_20",'Intragroup liabilities'!F729="P_21"),'T 03.01'!T735,CONCATENATE(RIGHT('Intragroup liabilities'!U729,4),"-",LEFT(RIGHT('Intragroup liabilities'!U729,7),2),"-",LEFT('Intragroup liabilities'!U729,2)))</f>
        <v>--</v>
      </c>
      <c r="V735" s="10" t="str">
        <f t="shared" si="82"/>
        <v>Unsecured</v>
      </c>
      <c r="W735" s="10">
        <v>0</v>
      </c>
      <c r="X735" s="10" t="s">
        <v>83</v>
      </c>
      <c r="Y735" s="10" t="str">
        <f t="shared" si="83"/>
        <v>Structured</v>
      </c>
      <c r="Z735" s="10"/>
      <c r="AA735" s="10" t="str">
        <f>IF('Intragroup liabilities'!Q729="GF2","Grandfathered T2",IF('Intragroup liabilities'!Q729="CET1","CET1","No"))</f>
        <v>No</v>
      </c>
      <c r="AB735" s="10">
        <f>IF('Intragroup liabilities'!R729="",0,'Intragroup liabilities'!R729)</f>
        <v>0</v>
      </c>
      <c r="AC735"/>
    </row>
    <row r="736" spans="3:29" ht="23.65" thickBot="1" x14ac:dyDescent="0.5">
      <c r="C736" s="17">
        <f t="shared" si="78"/>
        <v>999</v>
      </c>
      <c r="D736" s="18">
        <f t="shared" si="84"/>
        <v>729</v>
      </c>
      <c r="E736" s="10" t="str">
        <f>IF(AND(I736="SANTANDER TOTTA, SGPS, SA",'Intragroup liabilities'!F730="P_22"),"r0531 - o/w (part of) subordinated liabilities recognised as own funds",IF(AND(I736="Totta Seguros - Comp. Seg. Vida, SA.",'Intragroup liabilities'!F730="P_22"),"r0350 - Structured notes",IF(AND(AA736&lt;&gt;"No",'Intragroup liabilities'!F730="P_23"),"r0531 - o/w (part of) subordinated liabilities recognised as own funds",IF(AND(AA736="No",'Intragroup liabilities'!F730="P_23"),"r0120 - Secured liabilities - collateralized part (BRRD art. 44/2/b)",IF('Intragroup liabilities'!F730="C_31","r0511 - o/w capital instruments/share capital",IF('Intragroup liabilities'!F730="C_32","r0511 - o/w capital instruments/share capital",IF('Intragroup liabilities'!F730="C_33","r0512 - o/w instruments ranking pari passu with ordinary shares",IF(OR(ISNUMBER(SEARCH("ATLANTES",I736)),ISNUMBER(SEARCH("AZOR",I736)),ISNUMBER(SEARCH("HIPOTOTTA",I736)))=TRUE,"r0120 - Secured liabilities - collateralized part (BRRD art. 44/2/b)",IF(OR('Intragroup liabilities'!F730="P_27.1",'Intragroup liabilities'!F730="P_27.2",'Intragroup liabilities'!F730="P_24"),"r0390 - Non-financial liabilities",IF('Intragroup liabilities'!F730="P_30.1","r0170 - Employee liabilities (BRRD art. 44/2/g/i)",IF('Intragroup liabilities'!F730="P_30.3","r0390 - Non-financial liabilities",IF('Intragroup liabilities'!F730="C_36","r0511 - o/w capital instruments/share capital",IF(AND('Intragroup liabilities'!F730="P_20",IFERROR(VLOOKUP('Intragroup liabilities'!I730,'Auxiliar 210'!$B$18:$B$20,1,FALSE),0)&lt;&gt;0),"r0210 - Liabilities towards other entities of the resolution group (BRRD art. 44/2/h)",IF(AND('Intragroup liabilities'!F730="P_21",IFERROR(VLOOKUP('Intragroup liabilities'!I730,'Auxiliar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6" s="10" t="s">
        <v>483</v>
      </c>
      <c r="G736" s="10" t="str">
        <f t="shared" si="79"/>
        <v>Rank 9 - Ranking in insolvency (master scale)</v>
      </c>
      <c r="H736" s="10" t="s">
        <v>1145</v>
      </c>
      <c r="I736" s="10" t="s">
        <v>81</v>
      </c>
      <c r="J736" s="10" t="s">
        <v>696</v>
      </c>
      <c r="K736" s="10" t="s">
        <v>155</v>
      </c>
      <c r="L736" s="10" t="str">
        <f t="shared" si="80"/>
        <v>Parent</v>
      </c>
      <c r="M736" s="10" t="str">
        <f>IF(OR('Intragroup liabilities'!W730="x",'Intragroup liabilities'!W730="E"),"true","false")</f>
        <v>false</v>
      </c>
      <c r="N736" s="10" t="s">
        <v>470</v>
      </c>
      <c r="O736" s="10" t="s">
        <v>471</v>
      </c>
      <c r="P736" s="11">
        <v>0.11</v>
      </c>
      <c r="Q736" s="11">
        <f>IF('Intragroup liabilities'!E730="",0,'Intragroup liabilities'!E730)</f>
        <v>0</v>
      </c>
      <c r="R736" s="10" t="str">
        <f>+IF('Intragroup liabilities'!C730="EURO","Euro",IF('Intragroup liabilities'!C730="LIBRA INGLESA"," US Dollar",""))</f>
        <v>Euro</v>
      </c>
      <c r="S736" s="10" t="str">
        <f>IF(OR('Intragroup liabilities'!F730="P_20",'Intragroup liabilities'!F730="P_21"),'Intragroup liabilities'!M730,CONCATENATE(RIGHT('Intragroup liabilities'!T730,4),"-",LEFT(RIGHT('Intragroup liabilities'!T730,7),2),"-",LEFT('Intragroup liabilities'!T730,2)))</f>
        <v>--</v>
      </c>
      <c r="T736" s="20" t="str">
        <f t="shared" si="81"/>
        <v>--</v>
      </c>
      <c r="U736" s="20" t="str">
        <f>IF(OR('Intragroup liabilities'!F730="P_20",'Intragroup liabilities'!F730="P_21"),'T 03.01'!T736,CONCATENATE(RIGHT('Intragroup liabilities'!U730,4),"-",LEFT(RIGHT('Intragroup liabilities'!U730,7),2),"-",LEFT('Intragroup liabilities'!U730,2)))</f>
        <v>--</v>
      </c>
      <c r="V736" s="10" t="str">
        <f t="shared" si="82"/>
        <v>Unsecured</v>
      </c>
      <c r="W736" s="10">
        <v>0</v>
      </c>
      <c r="X736" s="10" t="s">
        <v>83</v>
      </c>
      <c r="Y736" s="10" t="str">
        <f t="shared" si="83"/>
        <v>Structured</v>
      </c>
      <c r="Z736" s="10"/>
      <c r="AA736" s="10" t="str">
        <f>IF('Intragroup liabilities'!Q730="GF2","Grandfathered T2",IF('Intragroup liabilities'!Q730="CET1","CET1","No"))</f>
        <v>No</v>
      </c>
      <c r="AB736" s="10">
        <f>IF('Intragroup liabilities'!R730="",0,'Intragroup liabilities'!R730)</f>
        <v>0</v>
      </c>
      <c r="AC736"/>
    </row>
    <row r="737" spans="3:29" ht="23.65" thickBot="1" x14ac:dyDescent="0.5">
      <c r="C737" s="17">
        <f t="shared" si="78"/>
        <v>999</v>
      </c>
      <c r="D737" s="18">
        <f t="shared" si="84"/>
        <v>730</v>
      </c>
      <c r="E737" s="10" t="str">
        <f>IF(AND(I737="SANTANDER TOTTA, SGPS, SA",'Intragroup liabilities'!F731="P_22"),"r0531 - o/w (part of) subordinated liabilities recognised as own funds",IF(AND(I737="Totta Seguros - Comp. Seg. Vida, SA.",'Intragroup liabilities'!F731="P_22"),"r0350 - Structured notes",IF(AND(AA737&lt;&gt;"No",'Intragroup liabilities'!F731="P_23"),"r0531 - o/w (part of) subordinated liabilities recognised as own funds",IF(AND(AA737="No",'Intragroup liabilities'!F731="P_23"),"r0120 - Secured liabilities - collateralized part (BRRD art. 44/2/b)",IF('Intragroup liabilities'!F731="C_31","r0511 - o/w capital instruments/share capital",IF('Intragroup liabilities'!F731="C_32","r0511 - o/w capital instruments/share capital",IF('Intragroup liabilities'!F731="C_33","r0512 - o/w instruments ranking pari passu with ordinary shares",IF(OR(ISNUMBER(SEARCH("ATLANTES",I737)),ISNUMBER(SEARCH("AZOR",I737)),ISNUMBER(SEARCH("HIPOTOTTA",I737)))=TRUE,"r0120 - Secured liabilities - collateralized part (BRRD art. 44/2/b)",IF(OR('Intragroup liabilities'!F731="P_27.1",'Intragroup liabilities'!F731="P_27.2",'Intragroup liabilities'!F731="P_24"),"r0390 - Non-financial liabilities",IF('Intragroup liabilities'!F731="P_30.1","r0170 - Employee liabilities (BRRD art. 44/2/g/i)",IF('Intragroup liabilities'!F731="P_30.3","r0390 - Non-financial liabilities",IF('Intragroup liabilities'!F731="C_36","r0511 - o/w capital instruments/share capital",IF(AND('Intragroup liabilities'!F731="P_20",IFERROR(VLOOKUP('Intragroup liabilities'!I731,'Auxiliar 210'!$B$18:$B$20,1,FALSE),0)&lt;&gt;0),"r0210 - Liabilities towards other entities of the resolution group (BRRD art. 44/2/h)",IF(AND('Intragroup liabilities'!F731="P_21",IFERROR(VLOOKUP('Intragroup liabilities'!I731,'Auxiliar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7" s="10" t="s">
        <v>483</v>
      </c>
      <c r="G737" s="10" t="str">
        <f t="shared" si="79"/>
        <v>Rank 9 - Ranking in insolvency (master scale)</v>
      </c>
      <c r="H737" s="10" t="s">
        <v>1221</v>
      </c>
      <c r="I737" s="10" t="s">
        <v>81</v>
      </c>
      <c r="J737" s="10" t="s">
        <v>696</v>
      </c>
      <c r="K737" s="10" t="s">
        <v>155</v>
      </c>
      <c r="L737" s="10" t="str">
        <f t="shared" si="80"/>
        <v>Parent</v>
      </c>
      <c r="M737" s="10" t="str">
        <f>IF(OR('Intragroup liabilities'!W731="x",'Intragroup liabilities'!W731="E"),"true","false")</f>
        <v>false</v>
      </c>
      <c r="N737" s="10" t="s">
        <v>470</v>
      </c>
      <c r="O737" s="10" t="s">
        <v>471</v>
      </c>
      <c r="P737" s="11">
        <v>0.24</v>
      </c>
      <c r="Q737" s="11">
        <f>IF('Intragroup liabilities'!E731="",0,'Intragroup liabilities'!E731)</f>
        <v>0</v>
      </c>
      <c r="R737" s="10" t="str">
        <f>+IF('Intragroup liabilities'!C731="EURO","Euro",IF('Intragroup liabilities'!C731="LIBRA INGLESA"," US Dollar",""))</f>
        <v>Euro</v>
      </c>
      <c r="S737" s="10" t="str">
        <f>IF(OR('Intragroup liabilities'!F731="P_20",'Intragroup liabilities'!F731="P_21"),'Intragroup liabilities'!M731,CONCATENATE(RIGHT('Intragroup liabilities'!T731,4),"-",LEFT(RIGHT('Intragroup liabilities'!T731,7),2),"-",LEFT('Intragroup liabilities'!T731,2)))</f>
        <v>--</v>
      </c>
      <c r="T737" s="20" t="str">
        <f t="shared" si="81"/>
        <v>--</v>
      </c>
      <c r="U737" s="20" t="str">
        <f>IF(OR('Intragroup liabilities'!F731="P_20",'Intragroup liabilities'!F731="P_21"),'T 03.01'!T737,CONCATENATE(RIGHT('Intragroup liabilities'!U731,4),"-",LEFT(RIGHT('Intragroup liabilities'!U731,7),2),"-",LEFT('Intragroup liabilities'!U731,2)))</f>
        <v>--</v>
      </c>
      <c r="V737" s="10" t="str">
        <f t="shared" si="82"/>
        <v>Unsecured</v>
      </c>
      <c r="W737" s="10">
        <v>0</v>
      </c>
      <c r="X737" s="10" t="s">
        <v>83</v>
      </c>
      <c r="Y737" s="10" t="str">
        <f t="shared" si="83"/>
        <v>Structured</v>
      </c>
      <c r="Z737" s="10"/>
      <c r="AA737" s="10" t="str">
        <f>IF('Intragroup liabilities'!Q731="GF2","Grandfathered T2",IF('Intragroup liabilities'!Q731="CET1","CET1","No"))</f>
        <v>No</v>
      </c>
      <c r="AB737" s="10">
        <f>IF('Intragroup liabilities'!R731="",0,'Intragroup liabilities'!R731)</f>
        <v>0</v>
      </c>
      <c r="AC737"/>
    </row>
    <row r="738" spans="3:29" ht="23.65" thickBot="1" x14ac:dyDescent="0.5">
      <c r="C738" s="17">
        <f t="shared" si="78"/>
        <v>999</v>
      </c>
      <c r="D738" s="18">
        <f t="shared" si="84"/>
        <v>731</v>
      </c>
      <c r="E738" s="10" t="str">
        <f>IF(AND(I738="SANTANDER TOTTA, SGPS, SA",'Intragroup liabilities'!F732="P_22"),"r0531 - o/w (part of) subordinated liabilities recognised as own funds",IF(AND(I738="Totta Seguros - Comp. Seg. Vida, SA.",'Intragroup liabilities'!F732="P_22"),"r0350 - Structured notes",IF(AND(AA738&lt;&gt;"No",'Intragroup liabilities'!F732="P_23"),"r0531 - o/w (part of) subordinated liabilities recognised as own funds",IF(AND(AA738="No",'Intragroup liabilities'!F732="P_23"),"r0120 - Secured liabilities - collateralized part (BRRD art. 44/2/b)",IF('Intragroup liabilities'!F732="C_31","r0511 - o/w capital instruments/share capital",IF('Intragroup liabilities'!F732="C_32","r0511 - o/w capital instruments/share capital",IF('Intragroup liabilities'!F732="C_33","r0512 - o/w instruments ranking pari passu with ordinary shares",IF(OR(ISNUMBER(SEARCH("ATLANTES",I738)),ISNUMBER(SEARCH("AZOR",I738)),ISNUMBER(SEARCH("HIPOTOTTA",I738)))=TRUE,"r0120 - Secured liabilities - collateralized part (BRRD art. 44/2/b)",IF(OR('Intragroup liabilities'!F732="P_27.1",'Intragroup liabilities'!F732="P_27.2",'Intragroup liabilities'!F732="P_24"),"r0390 - Non-financial liabilities",IF('Intragroup liabilities'!F732="P_30.1","r0170 - Employee liabilities (BRRD art. 44/2/g/i)",IF('Intragroup liabilities'!F732="P_30.3","r0390 - Non-financial liabilities",IF('Intragroup liabilities'!F732="C_36","r0511 - o/w capital instruments/share capital",IF(AND('Intragroup liabilities'!F732="P_20",IFERROR(VLOOKUP('Intragroup liabilities'!I732,'Auxiliar 210'!$B$18:$B$20,1,FALSE),0)&lt;&gt;0),"r0210 - Liabilities towards other entities of the resolution group (BRRD art. 44/2/h)",IF(AND('Intragroup liabilities'!F732="P_21",IFERROR(VLOOKUP('Intragroup liabilities'!I732,'Auxiliar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8" s="10" t="s">
        <v>483</v>
      </c>
      <c r="G738" s="10" t="str">
        <f t="shared" si="79"/>
        <v>Rank 9 - Ranking in insolvency (master scale)</v>
      </c>
      <c r="H738" s="10" t="s">
        <v>949</v>
      </c>
      <c r="I738" s="10" t="s">
        <v>81</v>
      </c>
      <c r="J738" s="10" t="s">
        <v>696</v>
      </c>
      <c r="K738" s="10" t="s">
        <v>155</v>
      </c>
      <c r="L738" s="10" t="str">
        <f t="shared" si="80"/>
        <v>Parent</v>
      </c>
      <c r="M738" s="10" t="str">
        <f>IF(OR('Intragroup liabilities'!W732="x",'Intragroup liabilities'!W732="E"),"true","false")</f>
        <v>false</v>
      </c>
      <c r="N738" s="10" t="s">
        <v>470</v>
      </c>
      <c r="O738" s="10" t="s">
        <v>471</v>
      </c>
      <c r="P738" s="11">
        <v>0.43</v>
      </c>
      <c r="Q738" s="11">
        <f>IF('Intragroup liabilities'!E732="",0,'Intragroup liabilities'!E732)</f>
        <v>0</v>
      </c>
      <c r="R738" s="10" t="str">
        <f>+IF('Intragroup liabilities'!C732="EURO","Euro",IF('Intragroup liabilities'!C732="LIBRA INGLESA"," US Dollar",""))</f>
        <v>Euro</v>
      </c>
      <c r="S738" s="10" t="str">
        <f>IF(OR('Intragroup liabilities'!F732="P_20",'Intragroup liabilities'!F732="P_21"),'Intragroup liabilities'!M732,CONCATENATE(RIGHT('Intragroup liabilities'!T732,4),"-",LEFT(RIGHT('Intragroup liabilities'!T732,7),2),"-",LEFT('Intragroup liabilities'!T732,2)))</f>
        <v>--</v>
      </c>
      <c r="T738" s="20" t="str">
        <f t="shared" si="81"/>
        <v>--</v>
      </c>
      <c r="U738" s="20" t="str">
        <f>IF(OR('Intragroup liabilities'!F732="P_20",'Intragroup liabilities'!F732="P_21"),'T 03.01'!T738,CONCATENATE(RIGHT('Intragroup liabilities'!U732,4),"-",LEFT(RIGHT('Intragroup liabilities'!U732,7),2),"-",LEFT('Intragroup liabilities'!U732,2)))</f>
        <v>--</v>
      </c>
      <c r="V738" s="10" t="str">
        <f t="shared" si="82"/>
        <v>Unsecured</v>
      </c>
      <c r="W738" s="10">
        <v>0</v>
      </c>
      <c r="X738" s="10" t="s">
        <v>83</v>
      </c>
      <c r="Y738" s="10" t="str">
        <f t="shared" si="83"/>
        <v>Structured</v>
      </c>
      <c r="Z738" s="10"/>
      <c r="AA738" s="10" t="str">
        <f>IF('Intragroup liabilities'!Q732="GF2","Grandfathered T2",IF('Intragroup liabilities'!Q732="CET1","CET1","No"))</f>
        <v>No</v>
      </c>
      <c r="AB738" s="10">
        <f>IF('Intragroup liabilities'!R732="",0,'Intragroup liabilities'!R732)</f>
        <v>0</v>
      </c>
      <c r="AC738"/>
    </row>
    <row r="739" spans="3:29" ht="23.65" thickBot="1" x14ac:dyDescent="0.5">
      <c r="C739" s="17">
        <f t="shared" si="78"/>
        <v>999</v>
      </c>
      <c r="D739" s="18">
        <f t="shared" si="84"/>
        <v>732</v>
      </c>
      <c r="E739" s="10" t="str">
        <f>IF(AND(I739="SANTANDER TOTTA, SGPS, SA",'Intragroup liabilities'!F733="P_22"),"r0531 - o/w (part of) subordinated liabilities recognised as own funds",IF(AND(I739="Totta Seguros - Comp. Seg. Vida, SA.",'Intragroup liabilities'!F733="P_22"),"r0350 - Structured notes",IF(AND(AA739&lt;&gt;"No",'Intragroup liabilities'!F733="P_23"),"r0531 - o/w (part of) subordinated liabilities recognised as own funds",IF(AND(AA739="No",'Intragroup liabilities'!F733="P_23"),"r0120 - Secured liabilities - collateralized part (BRRD art. 44/2/b)",IF('Intragroup liabilities'!F733="C_31","r0511 - o/w capital instruments/share capital",IF('Intragroup liabilities'!F733="C_32","r0511 - o/w capital instruments/share capital",IF('Intragroup liabilities'!F733="C_33","r0512 - o/w instruments ranking pari passu with ordinary shares",IF(OR(ISNUMBER(SEARCH("ATLANTES",I739)),ISNUMBER(SEARCH("AZOR",I739)),ISNUMBER(SEARCH("HIPOTOTTA",I739)))=TRUE,"r0120 - Secured liabilities - collateralized part (BRRD art. 44/2/b)",IF(OR('Intragroup liabilities'!F733="P_27.1",'Intragroup liabilities'!F733="P_27.2",'Intragroup liabilities'!F733="P_24"),"r0390 - Non-financial liabilities",IF('Intragroup liabilities'!F733="P_30.1","r0170 - Employee liabilities (BRRD art. 44/2/g/i)",IF('Intragroup liabilities'!F733="P_30.3","r0390 - Non-financial liabilities",IF('Intragroup liabilities'!F733="C_36","r0511 - o/w capital instruments/share capital",IF(AND('Intragroup liabilities'!F733="P_20",IFERROR(VLOOKUP('Intragroup liabilities'!I733,'Auxiliar 210'!$B$18:$B$20,1,FALSE),0)&lt;&gt;0),"r0210 - Liabilities towards other entities of the resolution group (BRRD art. 44/2/h)",IF(AND('Intragroup liabilities'!F733="P_21",IFERROR(VLOOKUP('Intragroup liabilities'!I733,'Auxiliar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39" s="10" t="s">
        <v>483</v>
      </c>
      <c r="G739" s="10" t="str">
        <f t="shared" si="79"/>
        <v>Rank 9 - Ranking in insolvency (master scale)</v>
      </c>
      <c r="H739" s="10" t="s">
        <v>1146</v>
      </c>
      <c r="I739" s="10" t="s">
        <v>81</v>
      </c>
      <c r="J739" s="10" t="s">
        <v>696</v>
      </c>
      <c r="K739" s="10" t="s">
        <v>155</v>
      </c>
      <c r="L739" s="10" t="str">
        <f t="shared" si="80"/>
        <v>Parent</v>
      </c>
      <c r="M739" s="10" t="str">
        <f>IF(OR('Intragroup liabilities'!W733="x",'Intragroup liabilities'!W733="E"),"true","false")</f>
        <v>false</v>
      </c>
      <c r="N739" s="10" t="s">
        <v>470</v>
      </c>
      <c r="O739" s="10" t="s">
        <v>471</v>
      </c>
      <c r="P739" s="11">
        <v>0.25</v>
      </c>
      <c r="Q739" s="11">
        <f>IF('Intragroup liabilities'!E733="",0,'Intragroup liabilities'!E733)</f>
        <v>0</v>
      </c>
      <c r="R739" s="10" t="str">
        <f>+IF('Intragroup liabilities'!C733="EURO","Euro",IF('Intragroup liabilities'!C733="LIBRA INGLESA"," US Dollar",""))</f>
        <v>Euro</v>
      </c>
      <c r="S739" s="10" t="str">
        <f>IF(OR('Intragroup liabilities'!F733="P_20",'Intragroup liabilities'!F733="P_21"),'Intragroup liabilities'!M733,CONCATENATE(RIGHT('Intragroup liabilities'!T733,4),"-",LEFT(RIGHT('Intragroup liabilities'!T733,7),2),"-",LEFT('Intragroup liabilities'!T733,2)))</f>
        <v>--</v>
      </c>
      <c r="T739" s="20" t="str">
        <f t="shared" si="81"/>
        <v>--</v>
      </c>
      <c r="U739" s="20" t="str">
        <f>IF(OR('Intragroup liabilities'!F733="P_20",'Intragroup liabilities'!F733="P_21"),'T 03.01'!T739,CONCATENATE(RIGHT('Intragroup liabilities'!U733,4),"-",LEFT(RIGHT('Intragroup liabilities'!U733,7),2),"-",LEFT('Intragroup liabilities'!U733,2)))</f>
        <v>--</v>
      </c>
      <c r="V739" s="10" t="str">
        <f t="shared" si="82"/>
        <v>Unsecured</v>
      </c>
      <c r="W739" s="10">
        <v>0</v>
      </c>
      <c r="X739" s="10" t="s">
        <v>83</v>
      </c>
      <c r="Y739" s="10" t="str">
        <f t="shared" si="83"/>
        <v>Structured</v>
      </c>
      <c r="Z739" s="10"/>
      <c r="AA739" s="10" t="str">
        <f>IF('Intragroup liabilities'!Q733="GF2","Grandfathered T2",IF('Intragroup liabilities'!Q733="CET1","CET1","No"))</f>
        <v>No</v>
      </c>
      <c r="AB739" s="10">
        <f>IF('Intragroup liabilities'!R733="",0,'Intragroup liabilities'!R733)</f>
        <v>0</v>
      </c>
      <c r="AC739"/>
    </row>
    <row r="740" spans="3:29" ht="23.65" thickBot="1" x14ac:dyDescent="0.5">
      <c r="C740" s="17">
        <f t="shared" si="78"/>
        <v>999</v>
      </c>
      <c r="D740" s="18">
        <f t="shared" si="84"/>
        <v>733</v>
      </c>
      <c r="E740" s="10" t="str">
        <f>IF(AND(I740="SANTANDER TOTTA, SGPS, SA",'Intragroup liabilities'!F734="P_22"),"r0531 - o/w (part of) subordinated liabilities recognised as own funds",IF(AND(I740="Totta Seguros - Comp. Seg. Vida, SA.",'Intragroup liabilities'!F734="P_22"),"r0350 - Structured notes",IF(AND(AA740&lt;&gt;"No",'Intragroup liabilities'!F734="P_23"),"r0531 - o/w (part of) subordinated liabilities recognised as own funds",IF(AND(AA740="No",'Intragroup liabilities'!F734="P_23"),"r0120 - Secured liabilities - collateralized part (BRRD art. 44/2/b)",IF('Intragroup liabilities'!F734="C_31","r0511 - o/w capital instruments/share capital",IF('Intragroup liabilities'!F734="C_32","r0511 - o/w capital instruments/share capital",IF('Intragroup liabilities'!F734="C_33","r0512 - o/w instruments ranking pari passu with ordinary shares",IF(OR(ISNUMBER(SEARCH("ATLANTES",I740)),ISNUMBER(SEARCH("AZOR",I740)),ISNUMBER(SEARCH("HIPOTOTTA",I740)))=TRUE,"r0120 - Secured liabilities - collateralized part (BRRD art. 44/2/b)",IF(OR('Intragroup liabilities'!F734="P_27.1",'Intragroup liabilities'!F734="P_27.2",'Intragroup liabilities'!F734="P_24"),"r0390 - Non-financial liabilities",IF('Intragroup liabilities'!F734="P_30.1","r0170 - Employee liabilities (BRRD art. 44/2/g/i)",IF('Intragroup liabilities'!F734="P_30.3","r0390 - Non-financial liabilities",IF('Intragroup liabilities'!F734="C_36","r0511 - o/w capital instruments/share capital",IF(AND('Intragroup liabilities'!F734="P_20",IFERROR(VLOOKUP('Intragroup liabilities'!I734,'Auxiliar 210'!$B$18:$B$20,1,FALSE),0)&lt;&gt;0),"r0210 - Liabilities towards other entities of the resolution group (BRRD art. 44/2/h)",IF(AND('Intragroup liabilities'!F734="P_21",IFERROR(VLOOKUP('Intragroup liabilities'!I734,'Auxiliar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0" s="10" t="s">
        <v>483</v>
      </c>
      <c r="G740" s="10" t="str">
        <f t="shared" si="79"/>
        <v>Rank 9 - Ranking in insolvency (master scale)</v>
      </c>
      <c r="H740" s="10" t="s">
        <v>1180</v>
      </c>
      <c r="I740" s="10" t="s">
        <v>707</v>
      </c>
      <c r="J740" s="10" t="s">
        <v>706</v>
      </c>
      <c r="K740" s="10" t="s">
        <v>155</v>
      </c>
      <c r="L740" s="10" t="str">
        <f t="shared" si="80"/>
        <v>Sister</v>
      </c>
      <c r="M740" s="10" t="str">
        <f>IF(OR('Intragroup liabilities'!W734="x",'Intragroup liabilities'!W734="E"),"true","false")</f>
        <v>false</v>
      </c>
      <c r="N740" s="10" t="s">
        <v>470</v>
      </c>
      <c r="O740" s="10" t="s">
        <v>471</v>
      </c>
      <c r="P740" s="11">
        <v>0.28000000000000003</v>
      </c>
      <c r="Q740" s="11">
        <f>IF('Intragroup liabilities'!E734="",0,'Intragroup liabilities'!E734)</f>
        <v>0</v>
      </c>
      <c r="R740" s="10" t="str">
        <f>+IF('Intragroup liabilities'!C734="EURO","Euro",IF('Intragroup liabilities'!C734="LIBRA INGLESA"," US Dollar",""))</f>
        <v>Euro</v>
      </c>
      <c r="S740" s="10" t="str">
        <f>IF(OR('Intragroup liabilities'!F734="P_20",'Intragroup liabilities'!F734="P_21"),'Intragroup liabilities'!M734,CONCATENATE(RIGHT('Intragroup liabilities'!T734,4),"-",LEFT(RIGHT('Intragroup liabilities'!T734,7),2),"-",LEFT('Intragroup liabilities'!T734,2)))</f>
        <v>--</v>
      </c>
      <c r="T740" s="20" t="str">
        <f t="shared" si="81"/>
        <v>--</v>
      </c>
      <c r="U740" s="20" t="str">
        <f>IF(OR('Intragroup liabilities'!F734="P_20",'Intragroup liabilities'!F734="P_21"),'T 03.01'!T740,CONCATENATE(RIGHT('Intragroup liabilities'!U734,4),"-",LEFT(RIGHT('Intragroup liabilities'!U734,7),2),"-",LEFT('Intragroup liabilities'!U734,2)))</f>
        <v>--</v>
      </c>
      <c r="V740" s="10" t="str">
        <f t="shared" si="82"/>
        <v>Unsecured</v>
      </c>
      <c r="W740" s="10">
        <v>0</v>
      </c>
      <c r="X740" s="10" t="s">
        <v>83</v>
      </c>
      <c r="Y740" s="10" t="str">
        <f t="shared" si="83"/>
        <v>Structured</v>
      </c>
      <c r="Z740" s="10"/>
      <c r="AA740" s="10" t="str">
        <f>IF('Intragroup liabilities'!Q734="GF2","Grandfathered T2",IF('Intragroup liabilities'!Q734="CET1","CET1","No"))</f>
        <v>No</v>
      </c>
      <c r="AB740" s="10">
        <f>IF('Intragroup liabilities'!R734="",0,'Intragroup liabilities'!R734)</f>
        <v>0</v>
      </c>
      <c r="AC740"/>
    </row>
    <row r="741" spans="3:29" ht="23.65" thickBot="1" x14ac:dyDescent="0.5">
      <c r="C741" s="17">
        <f t="shared" si="78"/>
        <v>999</v>
      </c>
      <c r="D741" s="18">
        <f t="shared" si="84"/>
        <v>734</v>
      </c>
      <c r="E741" s="10" t="str">
        <f>IF(AND(I741="SANTANDER TOTTA, SGPS, SA",'Intragroup liabilities'!F735="P_22"),"r0531 - o/w (part of) subordinated liabilities recognised as own funds",IF(AND(I741="Totta Seguros - Comp. Seg. Vida, SA.",'Intragroup liabilities'!F735="P_22"),"r0350 - Structured notes",IF(AND(AA741&lt;&gt;"No",'Intragroup liabilities'!F735="P_23"),"r0531 - o/w (part of) subordinated liabilities recognised as own funds",IF(AND(AA741="No",'Intragroup liabilities'!F735="P_23"),"r0120 - Secured liabilities - collateralized part (BRRD art. 44/2/b)",IF('Intragroup liabilities'!F735="C_31","r0511 - o/w capital instruments/share capital",IF('Intragroup liabilities'!F735="C_32","r0511 - o/w capital instruments/share capital",IF('Intragroup liabilities'!F735="C_33","r0512 - o/w instruments ranking pari passu with ordinary shares",IF(OR(ISNUMBER(SEARCH("ATLANTES",I741)),ISNUMBER(SEARCH("AZOR",I741)),ISNUMBER(SEARCH("HIPOTOTTA",I741)))=TRUE,"r0120 - Secured liabilities - collateralized part (BRRD art. 44/2/b)",IF(OR('Intragroup liabilities'!F735="P_27.1",'Intragroup liabilities'!F735="P_27.2",'Intragroup liabilities'!F735="P_24"),"r0390 - Non-financial liabilities",IF('Intragroup liabilities'!F735="P_30.1","r0170 - Employee liabilities (BRRD art. 44/2/g/i)",IF('Intragroup liabilities'!F735="P_30.3","r0390 - Non-financial liabilities",IF('Intragroup liabilities'!F735="C_36","r0511 - o/w capital instruments/share capital",IF(AND('Intragroup liabilities'!F735="P_20",IFERROR(VLOOKUP('Intragroup liabilities'!I735,'Auxiliar 210'!$B$18:$B$20,1,FALSE),0)&lt;&gt;0),"r0210 - Liabilities towards other entities of the resolution group (BRRD art. 44/2/h)",IF(AND('Intragroup liabilities'!F735="P_21",IFERROR(VLOOKUP('Intragroup liabilities'!I735,'Auxiliar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1" s="10" t="s">
        <v>483</v>
      </c>
      <c r="G741" s="10" t="str">
        <f t="shared" si="79"/>
        <v>Rank 9 - Ranking in insolvency (master scale)</v>
      </c>
      <c r="H741" s="10" t="s">
        <v>1134</v>
      </c>
      <c r="I741" s="10" t="s">
        <v>81</v>
      </c>
      <c r="J741" s="10" t="s">
        <v>696</v>
      </c>
      <c r="K741" s="10" t="s">
        <v>155</v>
      </c>
      <c r="L741" s="10" t="str">
        <f t="shared" si="80"/>
        <v>Parent</v>
      </c>
      <c r="M741" s="10" t="str">
        <f>IF(OR('Intragroup liabilities'!W735="x",'Intragroup liabilities'!W735="E"),"true","false")</f>
        <v>false</v>
      </c>
      <c r="N741" s="10" t="s">
        <v>470</v>
      </c>
      <c r="O741" s="10" t="s">
        <v>471</v>
      </c>
      <c r="P741" s="11">
        <v>0.13</v>
      </c>
      <c r="Q741" s="11">
        <f>IF('Intragroup liabilities'!E735="",0,'Intragroup liabilities'!E735)</f>
        <v>0</v>
      </c>
      <c r="R741" s="10" t="str">
        <f>+IF('Intragroup liabilities'!C735="EURO","Euro",IF('Intragroup liabilities'!C735="LIBRA INGLESA"," US Dollar",""))</f>
        <v>Euro</v>
      </c>
      <c r="S741" s="10" t="str">
        <f>IF(OR('Intragroup liabilities'!F735="P_20",'Intragroup liabilities'!F735="P_21"),'Intragroup liabilities'!M735,CONCATENATE(RIGHT('Intragroup liabilities'!T735,4),"-",LEFT(RIGHT('Intragroup liabilities'!T735,7),2),"-",LEFT('Intragroup liabilities'!T735,2)))</f>
        <v>--</v>
      </c>
      <c r="T741" s="20" t="str">
        <f t="shared" si="81"/>
        <v>--</v>
      </c>
      <c r="U741" s="20" t="str">
        <f>IF(OR('Intragroup liabilities'!F735="P_20",'Intragroup liabilities'!F735="P_21"),'T 03.01'!T741,CONCATENATE(RIGHT('Intragroup liabilities'!U735,4),"-",LEFT(RIGHT('Intragroup liabilities'!U735,7),2),"-",LEFT('Intragroup liabilities'!U735,2)))</f>
        <v>--</v>
      </c>
      <c r="V741" s="10" t="str">
        <f t="shared" si="82"/>
        <v>Unsecured</v>
      </c>
      <c r="W741" s="10">
        <v>0</v>
      </c>
      <c r="X741" s="10" t="s">
        <v>83</v>
      </c>
      <c r="Y741" s="10" t="str">
        <f t="shared" si="83"/>
        <v>Structured</v>
      </c>
      <c r="Z741" s="10"/>
      <c r="AA741" s="10" t="str">
        <f>IF('Intragroup liabilities'!Q735="GF2","Grandfathered T2",IF('Intragroup liabilities'!Q735="CET1","CET1","No"))</f>
        <v>No</v>
      </c>
      <c r="AB741" s="10">
        <f>IF('Intragroup liabilities'!R735="",0,'Intragroup liabilities'!R735)</f>
        <v>0</v>
      </c>
      <c r="AC741"/>
    </row>
    <row r="742" spans="3:29" ht="23.65" thickBot="1" x14ac:dyDescent="0.5">
      <c r="C742" s="17">
        <f t="shared" si="78"/>
        <v>999</v>
      </c>
      <c r="D742" s="18">
        <f t="shared" si="84"/>
        <v>735</v>
      </c>
      <c r="E742" s="10" t="str">
        <f>IF(AND(I742="SANTANDER TOTTA, SGPS, SA",'Intragroup liabilities'!F736="P_22"),"r0531 - o/w (part of) subordinated liabilities recognised as own funds",IF(AND(I742="Totta Seguros - Comp. Seg. Vida, SA.",'Intragroup liabilities'!F736="P_22"),"r0350 - Structured notes",IF(AND(AA742&lt;&gt;"No",'Intragroup liabilities'!F736="P_23"),"r0531 - o/w (part of) subordinated liabilities recognised as own funds",IF(AND(AA742="No",'Intragroup liabilities'!F736="P_23"),"r0120 - Secured liabilities - collateralized part (BRRD art. 44/2/b)",IF('Intragroup liabilities'!F736="C_31","r0511 - o/w capital instruments/share capital",IF('Intragroup liabilities'!F736="C_32","r0511 - o/w capital instruments/share capital",IF('Intragroup liabilities'!F736="C_33","r0512 - o/w instruments ranking pari passu with ordinary shares",IF(OR(ISNUMBER(SEARCH("ATLANTES",I742)),ISNUMBER(SEARCH("AZOR",I742)),ISNUMBER(SEARCH("HIPOTOTTA",I742)))=TRUE,"r0120 - Secured liabilities - collateralized part (BRRD art. 44/2/b)",IF(OR('Intragroup liabilities'!F736="P_27.1",'Intragroup liabilities'!F736="P_27.2",'Intragroup liabilities'!F736="P_24"),"r0390 - Non-financial liabilities",IF('Intragroup liabilities'!F736="P_30.1","r0170 - Employee liabilities (BRRD art. 44/2/g/i)",IF('Intragroup liabilities'!F736="P_30.3","r0390 - Non-financial liabilities",IF('Intragroup liabilities'!F736="C_36","r0511 - o/w capital instruments/share capital",IF(AND('Intragroup liabilities'!F736="P_20",IFERROR(VLOOKUP('Intragroup liabilities'!I736,'Auxiliar 210'!$B$18:$B$20,1,FALSE),0)&lt;&gt;0),"r0210 - Liabilities towards other entities of the resolution group (BRRD art. 44/2/h)",IF(AND('Intragroup liabilities'!F736="P_21",IFERROR(VLOOKUP('Intragroup liabilities'!I736,'Auxiliar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2" s="10" t="s">
        <v>483</v>
      </c>
      <c r="G742" s="10" t="str">
        <f t="shared" si="79"/>
        <v>Rank 9 - Ranking in insolvency (master scale)</v>
      </c>
      <c r="H742" s="10" t="s">
        <v>1129</v>
      </c>
      <c r="I742" s="10" t="s">
        <v>700</v>
      </c>
      <c r="J742" s="10" t="s">
        <v>699</v>
      </c>
      <c r="K742" s="10" t="s">
        <v>155</v>
      </c>
      <c r="L742" s="10" t="str">
        <f t="shared" si="80"/>
        <v>Sister</v>
      </c>
      <c r="M742" s="10" t="str">
        <f>IF(OR('Intragroup liabilities'!W736="x",'Intragroup liabilities'!W736="E"),"true","false")</f>
        <v>false</v>
      </c>
      <c r="N742" s="10" t="s">
        <v>470</v>
      </c>
      <c r="O742" s="10" t="s">
        <v>471</v>
      </c>
      <c r="P742" s="11">
        <v>0.01</v>
      </c>
      <c r="Q742" s="11">
        <f>IF('Intragroup liabilities'!E736="",0,'Intragroup liabilities'!E736)</f>
        <v>0</v>
      </c>
      <c r="R742" s="10" t="str">
        <f>+IF('Intragroup liabilities'!C736="EURO","Euro",IF('Intragroup liabilities'!C736="LIBRA INGLESA"," US Dollar",""))</f>
        <v>Euro</v>
      </c>
      <c r="S742" s="10" t="str">
        <f>IF(OR('Intragroup liabilities'!F736="P_20",'Intragroup liabilities'!F736="P_21"),'Intragroup liabilities'!M736,CONCATENATE(RIGHT('Intragroup liabilities'!T736,4),"-",LEFT(RIGHT('Intragroup liabilities'!T736,7),2),"-",LEFT('Intragroup liabilities'!T736,2)))</f>
        <v>--</v>
      </c>
      <c r="T742" s="20" t="str">
        <f t="shared" si="81"/>
        <v>--</v>
      </c>
      <c r="U742" s="20" t="str">
        <f>IF(OR('Intragroup liabilities'!F736="P_20",'Intragroup liabilities'!F736="P_21"),'T 03.01'!T742,CONCATENATE(RIGHT('Intragroup liabilities'!U736,4),"-",LEFT(RIGHT('Intragroup liabilities'!U736,7),2),"-",LEFT('Intragroup liabilities'!U736,2)))</f>
        <v>--</v>
      </c>
      <c r="V742" s="10" t="str">
        <f t="shared" si="82"/>
        <v>Unsecured</v>
      </c>
      <c r="W742" s="10">
        <v>0</v>
      </c>
      <c r="X742" s="10" t="s">
        <v>83</v>
      </c>
      <c r="Y742" s="10" t="str">
        <f t="shared" si="83"/>
        <v>Structured</v>
      </c>
      <c r="Z742" s="10"/>
      <c r="AA742" s="10" t="str">
        <f>IF('Intragroup liabilities'!Q736="GF2","Grandfathered T2",IF('Intragroup liabilities'!Q736="CET1","CET1","No"))</f>
        <v>No</v>
      </c>
      <c r="AB742" s="10">
        <f>IF('Intragroup liabilities'!R736="",0,'Intragroup liabilities'!R736)</f>
        <v>0</v>
      </c>
      <c r="AC742"/>
    </row>
    <row r="743" spans="3:29" ht="23.65" thickBot="1" x14ac:dyDescent="0.5">
      <c r="C743" s="17">
        <f t="shared" si="78"/>
        <v>999</v>
      </c>
      <c r="D743" s="18">
        <f t="shared" si="84"/>
        <v>736</v>
      </c>
      <c r="E743" s="10" t="str">
        <f>IF(AND(I743="SANTANDER TOTTA, SGPS, SA",'Intragroup liabilities'!F737="P_22"),"r0531 - o/w (part of) subordinated liabilities recognised as own funds",IF(AND(I743="Totta Seguros - Comp. Seg. Vida, SA.",'Intragroup liabilities'!F737="P_22"),"r0350 - Structured notes",IF(AND(AA743&lt;&gt;"No",'Intragroup liabilities'!F737="P_23"),"r0531 - o/w (part of) subordinated liabilities recognised as own funds",IF(AND(AA743="No",'Intragroup liabilities'!F737="P_23"),"r0120 - Secured liabilities - collateralized part (BRRD art. 44/2/b)",IF('Intragroup liabilities'!F737="C_31","r0511 - o/w capital instruments/share capital",IF('Intragroup liabilities'!F737="C_32","r0511 - o/w capital instruments/share capital",IF('Intragroup liabilities'!F737="C_33","r0512 - o/w instruments ranking pari passu with ordinary shares",IF(OR(ISNUMBER(SEARCH("ATLANTES",I743)),ISNUMBER(SEARCH("AZOR",I743)),ISNUMBER(SEARCH("HIPOTOTTA",I743)))=TRUE,"r0120 - Secured liabilities - collateralized part (BRRD art. 44/2/b)",IF(OR('Intragroup liabilities'!F737="P_27.1",'Intragroup liabilities'!F737="P_27.2",'Intragroup liabilities'!F737="P_24"),"r0390 - Non-financial liabilities",IF('Intragroup liabilities'!F737="P_30.1","r0170 - Employee liabilities (BRRD art. 44/2/g/i)",IF('Intragroup liabilities'!F737="P_30.3","r0390 - Non-financial liabilities",IF('Intragroup liabilities'!F737="C_36","r0511 - o/w capital instruments/share capital",IF(AND('Intragroup liabilities'!F737="P_20",IFERROR(VLOOKUP('Intragroup liabilities'!I737,'Auxiliar 210'!$B$18:$B$20,1,FALSE),0)&lt;&gt;0),"r0210 - Liabilities towards other entities of the resolution group (BRRD art. 44/2/h)",IF(AND('Intragroup liabilities'!F737="P_21",IFERROR(VLOOKUP('Intragroup liabilities'!I737,'Auxiliar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3" s="10" t="s">
        <v>483</v>
      </c>
      <c r="G743" s="10" t="str">
        <f t="shared" si="79"/>
        <v>Rank 9 - Ranking in insolvency (master scale)</v>
      </c>
      <c r="H743" s="10" t="s">
        <v>850</v>
      </c>
      <c r="I743" s="10" t="s">
        <v>81</v>
      </c>
      <c r="J743" s="10" t="s">
        <v>696</v>
      </c>
      <c r="K743" s="10" t="s">
        <v>155</v>
      </c>
      <c r="L743" s="10" t="str">
        <f t="shared" si="80"/>
        <v>Parent</v>
      </c>
      <c r="M743" s="10" t="str">
        <f>IF(OR('Intragroup liabilities'!W737="x",'Intragroup liabilities'!W737="E"),"true","false")</f>
        <v>false</v>
      </c>
      <c r="N743" s="10" t="s">
        <v>470</v>
      </c>
      <c r="O743" s="10" t="s">
        <v>471</v>
      </c>
      <c r="P743" s="11">
        <v>0.11</v>
      </c>
      <c r="Q743" s="11">
        <f>IF('Intragroup liabilities'!E737="",0,'Intragroup liabilities'!E737)</f>
        <v>0</v>
      </c>
      <c r="R743" s="10" t="str">
        <f>+IF('Intragroup liabilities'!C737="EURO","Euro",IF('Intragroup liabilities'!C737="LIBRA INGLESA"," US Dollar",""))</f>
        <v>Euro</v>
      </c>
      <c r="S743" s="10" t="str">
        <f>IF(OR('Intragroup liabilities'!F737="P_20",'Intragroup liabilities'!F737="P_21"),'Intragroup liabilities'!M737,CONCATENATE(RIGHT('Intragroup liabilities'!T737,4),"-",LEFT(RIGHT('Intragroup liabilities'!T737,7),2),"-",LEFT('Intragroup liabilities'!T737,2)))</f>
        <v>--</v>
      </c>
      <c r="T743" s="20" t="str">
        <f t="shared" si="81"/>
        <v>--</v>
      </c>
      <c r="U743" s="20" t="str">
        <f>IF(OR('Intragroup liabilities'!F737="P_20",'Intragroup liabilities'!F737="P_21"),'T 03.01'!T743,CONCATENATE(RIGHT('Intragroup liabilities'!U737,4),"-",LEFT(RIGHT('Intragroup liabilities'!U737,7),2),"-",LEFT('Intragroup liabilities'!U737,2)))</f>
        <v>--</v>
      </c>
      <c r="V743" s="10" t="str">
        <f t="shared" si="82"/>
        <v>Unsecured</v>
      </c>
      <c r="W743" s="10">
        <v>0</v>
      </c>
      <c r="X743" s="10" t="s">
        <v>83</v>
      </c>
      <c r="Y743" s="10" t="str">
        <f t="shared" si="83"/>
        <v>Structured</v>
      </c>
      <c r="Z743" s="10"/>
      <c r="AA743" s="10" t="str">
        <f>IF('Intragroup liabilities'!Q737="GF2","Grandfathered T2",IF('Intragroup liabilities'!Q737="CET1","CET1","No"))</f>
        <v>No</v>
      </c>
      <c r="AB743" s="10">
        <f>IF('Intragroup liabilities'!R737="",0,'Intragroup liabilities'!R737)</f>
        <v>0</v>
      </c>
      <c r="AC743"/>
    </row>
    <row r="744" spans="3:29" ht="23.65" thickBot="1" x14ac:dyDescent="0.5">
      <c r="C744" s="17">
        <f t="shared" si="78"/>
        <v>999</v>
      </c>
      <c r="D744" s="18">
        <f t="shared" si="84"/>
        <v>737</v>
      </c>
      <c r="E744" s="10" t="str">
        <f>IF(AND(I744="SANTANDER TOTTA, SGPS, SA",'Intragroup liabilities'!F738="P_22"),"r0531 - o/w (part of) subordinated liabilities recognised as own funds",IF(AND(I744="Totta Seguros - Comp. Seg. Vida, SA.",'Intragroup liabilities'!F738="P_22"),"r0350 - Structured notes",IF(AND(AA744&lt;&gt;"No",'Intragroup liabilities'!F738="P_23"),"r0531 - o/w (part of) subordinated liabilities recognised as own funds",IF(AND(AA744="No",'Intragroup liabilities'!F738="P_23"),"r0120 - Secured liabilities - collateralized part (BRRD art. 44/2/b)",IF('Intragroup liabilities'!F738="C_31","r0511 - o/w capital instruments/share capital",IF('Intragroup liabilities'!F738="C_32","r0511 - o/w capital instruments/share capital",IF('Intragroup liabilities'!F738="C_33","r0512 - o/w instruments ranking pari passu with ordinary shares",IF(OR(ISNUMBER(SEARCH("ATLANTES",I744)),ISNUMBER(SEARCH("AZOR",I744)),ISNUMBER(SEARCH("HIPOTOTTA",I744)))=TRUE,"r0120 - Secured liabilities - collateralized part (BRRD art. 44/2/b)",IF(OR('Intragroup liabilities'!F738="P_27.1",'Intragroup liabilities'!F738="P_27.2",'Intragroup liabilities'!F738="P_24"),"r0390 - Non-financial liabilities",IF('Intragroup liabilities'!F738="P_30.1","r0170 - Employee liabilities (BRRD art. 44/2/g/i)",IF('Intragroup liabilities'!F738="P_30.3","r0390 - Non-financial liabilities",IF('Intragroup liabilities'!F738="C_36","r0511 - o/w capital instruments/share capital",IF(AND('Intragroup liabilities'!F738="P_20",IFERROR(VLOOKUP('Intragroup liabilities'!I738,'Auxiliar 210'!$B$18:$B$20,1,FALSE),0)&lt;&gt;0),"r0210 - Liabilities towards other entities of the resolution group (BRRD art. 44/2/h)",IF(AND('Intragroup liabilities'!F738="P_21",IFERROR(VLOOKUP('Intragroup liabilities'!I738,'Auxiliar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4" s="10" t="s">
        <v>483</v>
      </c>
      <c r="G744" s="10" t="str">
        <f t="shared" si="79"/>
        <v>Rank 9 - Ranking in insolvency (master scale)</v>
      </c>
      <c r="H744" s="10" t="s">
        <v>1148</v>
      </c>
      <c r="I744" s="10" t="s">
        <v>81</v>
      </c>
      <c r="J744" s="10" t="s">
        <v>696</v>
      </c>
      <c r="K744" s="10" t="s">
        <v>155</v>
      </c>
      <c r="L744" s="10" t="str">
        <f t="shared" si="80"/>
        <v>Parent</v>
      </c>
      <c r="M744" s="10" t="str">
        <f>IF(OR('Intragroup liabilities'!W738="x",'Intragroup liabilities'!W738="E"),"true","false")</f>
        <v>false</v>
      </c>
      <c r="N744" s="10" t="s">
        <v>470</v>
      </c>
      <c r="O744" s="10" t="s">
        <v>471</v>
      </c>
      <c r="P744" s="11">
        <v>0.1</v>
      </c>
      <c r="Q744" s="11">
        <f>IF('Intragroup liabilities'!E738="",0,'Intragroup liabilities'!E738)</f>
        <v>0</v>
      </c>
      <c r="R744" s="10" t="str">
        <f>+IF('Intragroup liabilities'!C738="EURO","Euro",IF('Intragroup liabilities'!C738="LIBRA INGLESA"," US Dollar",""))</f>
        <v>Euro</v>
      </c>
      <c r="S744" s="10" t="str">
        <f>IF(OR('Intragroup liabilities'!F738="P_20",'Intragroup liabilities'!F738="P_21"),'Intragroup liabilities'!M738,CONCATENATE(RIGHT('Intragroup liabilities'!T738,4),"-",LEFT(RIGHT('Intragroup liabilities'!T738,7),2),"-",LEFT('Intragroup liabilities'!T738,2)))</f>
        <v>--</v>
      </c>
      <c r="T744" s="20" t="str">
        <f t="shared" si="81"/>
        <v>--</v>
      </c>
      <c r="U744" s="20" t="str">
        <f>IF(OR('Intragroup liabilities'!F738="P_20",'Intragroup liabilities'!F738="P_21"),'T 03.01'!T744,CONCATENATE(RIGHT('Intragroup liabilities'!U738,4),"-",LEFT(RIGHT('Intragroup liabilities'!U738,7),2),"-",LEFT('Intragroup liabilities'!U738,2)))</f>
        <v>--</v>
      </c>
      <c r="V744" s="10" t="str">
        <f t="shared" si="82"/>
        <v>Unsecured</v>
      </c>
      <c r="W744" s="10">
        <v>0</v>
      </c>
      <c r="X744" s="10" t="s">
        <v>83</v>
      </c>
      <c r="Y744" s="10" t="str">
        <f t="shared" si="83"/>
        <v>Structured</v>
      </c>
      <c r="Z744" s="10"/>
      <c r="AA744" s="10" t="str">
        <f>IF('Intragroup liabilities'!Q738="GF2","Grandfathered T2",IF('Intragroup liabilities'!Q738="CET1","CET1","No"))</f>
        <v>No</v>
      </c>
      <c r="AB744" s="10">
        <f>IF('Intragroup liabilities'!R738="",0,'Intragroup liabilities'!R738)</f>
        <v>0</v>
      </c>
      <c r="AC744"/>
    </row>
    <row r="745" spans="3:29" ht="23.65" thickBot="1" x14ac:dyDescent="0.5">
      <c r="C745" s="17">
        <f t="shared" si="78"/>
        <v>999</v>
      </c>
      <c r="D745" s="18">
        <f t="shared" si="84"/>
        <v>738</v>
      </c>
      <c r="E745" s="10" t="str">
        <f>IF(AND(I745="SANTANDER TOTTA, SGPS, SA",'Intragroup liabilities'!F739="P_22"),"r0531 - o/w (part of) subordinated liabilities recognised as own funds",IF(AND(I745="Totta Seguros - Comp. Seg. Vida, SA.",'Intragroup liabilities'!F739="P_22"),"r0350 - Structured notes",IF(AND(AA745&lt;&gt;"No",'Intragroup liabilities'!F739="P_23"),"r0531 - o/w (part of) subordinated liabilities recognised as own funds",IF(AND(AA745="No",'Intragroup liabilities'!F739="P_23"),"r0120 - Secured liabilities - collateralized part (BRRD art. 44/2/b)",IF('Intragroup liabilities'!F739="C_31","r0511 - o/w capital instruments/share capital",IF('Intragroup liabilities'!F739="C_32","r0511 - o/w capital instruments/share capital",IF('Intragroup liabilities'!F739="C_33","r0512 - o/w instruments ranking pari passu with ordinary shares",IF(OR(ISNUMBER(SEARCH("ATLANTES",I745)),ISNUMBER(SEARCH("AZOR",I745)),ISNUMBER(SEARCH("HIPOTOTTA",I745)))=TRUE,"r0120 - Secured liabilities - collateralized part (BRRD art. 44/2/b)",IF(OR('Intragroup liabilities'!F739="P_27.1",'Intragroup liabilities'!F739="P_27.2",'Intragroup liabilities'!F739="P_24"),"r0390 - Non-financial liabilities",IF('Intragroup liabilities'!F739="P_30.1","r0170 - Employee liabilities (BRRD art. 44/2/g/i)",IF('Intragroup liabilities'!F739="P_30.3","r0390 - Non-financial liabilities",IF('Intragroup liabilities'!F739="C_36","r0511 - o/w capital instruments/share capital",IF(AND('Intragroup liabilities'!F739="P_20",IFERROR(VLOOKUP('Intragroup liabilities'!I739,'Auxiliar 210'!$B$18:$B$20,1,FALSE),0)&lt;&gt;0),"r0210 - Liabilities towards other entities of the resolution group (BRRD art. 44/2/h)",IF(AND('Intragroup liabilities'!F739="P_21",IFERROR(VLOOKUP('Intragroup liabilities'!I739,'Auxiliar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5" s="10" t="s">
        <v>483</v>
      </c>
      <c r="G745" s="10" t="str">
        <f t="shared" si="79"/>
        <v>Rank 9 - Ranking in insolvency (master scale)</v>
      </c>
      <c r="H745" s="10" t="s">
        <v>751</v>
      </c>
      <c r="I745" s="10" t="s">
        <v>753</v>
      </c>
      <c r="J745" s="10" t="s">
        <v>752</v>
      </c>
      <c r="K745" s="10" t="s">
        <v>155</v>
      </c>
      <c r="L745" s="10" t="str">
        <f t="shared" si="80"/>
        <v>Sister</v>
      </c>
      <c r="M745" s="10" t="str">
        <f>IF(OR('Intragroup liabilities'!W739="x",'Intragroup liabilities'!W739="E"),"true","false")</f>
        <v>false</v>
      </c>
      <c r="N745" s="10" t="s">
        <v>470</v>
      </c>
      <c r="O745" s="10" t="s">
        <v>471</v>
      </c>
      <c r="P745" s="11">
        <v>0.05</v>
      </c>
      <c r="Q745" s="11">
        <f>IF('Intragroup liabilities'!E739="",0,'Intragroup liabilities'!E739)</f>
        <v>0</v>
      </c>
      <c r="R745" s="10" t="str">
        <f>+IF('Intragroup liabilities'!C739="EURO","Euro",IF('Intragroup liabilities'!C739="LIBRA INGLESA"," US Dollar",""))</f>
        <v>Euro</v>
      </c>
      <c r="S745" s="10" t="str">
        <f>IF(OR('Intragroup liabilities'!F739="P_20",'Intragroup liabilities'!F739="P_21"),'Intragroup liabilities'!M739,CONCATENATE(RIGHT('Intragroup liabilities'!T739,4),"-",LEFT(RIGHT('Intragroup liabilities'!T739,7),2),"-",LEFT('Intragroup liabilities'!T739,2)))</f>
        <v>--</v>
      </c>
      <c r="T745" s="20" t="str">
        <f t="shared" si="81"/>
        <v>--</v>
      </c>
      <c r="U745" s="20" t="str">
        <f>IF(OR('Intragroup liabilities'!F739="P_20",'Intragroup liabilities'!F739="P_21"),'T 03.01'!T745,CONCATENATE(RIGHT('Intragroup liabilities'!U739,4),"-",LEFT(RIGHT('Intragroup liabilities'!U739,7),2),"-",LEFT('Intragroup liabilities'!U739,2)))</f>
        <v>--</v>
      </c>
      <c r="V745" s="10" t="str">
        <f t="shared" si="82"/>
        <v>Unsecured</v>
      </c>
      <c r="W745" s="10">
        <v>0</v>
      </c>
      <c r="X745" s="10" t="s">
        <v>83</v>
      </c>
      <c r="Y745" s="10" t="str">
        <f t="shared" si="83"/>
        <v>Structured</v>
      </c>
      <c r="Z745" s="10"/>
      <c r="AA745" s="10" t="str">
        <f>IF('Intragroup liabilities'!Q739="GF2","Grandfathered T2",IF('Intragroup liabilities'!Q739="CET1","CET1","No"))</f>
        <v>No</v>
      </c>
      <c r="AB745" s="10">
        <f>IF('Intragroup liabilities'!R739="",0,'Intragroup liabilities'!R739)</f>
        <v>0</v>
      </c>
      <c r="AC745"/>
    </row>
    <row r="746" spans="3:29" ht="23.65" thickBot="1" x14ac:dyDescent="0.5">
      <c r="C746" s="17">
        <f t="shared" si="78"/>
        <v>999</v>
      </c>
      <c r="D746" s="18">
        <f t="shared" si="84"/>
        <v>739</v>
      </c>
      <c r="E746" s="10" t="str">
        <f>IF(AND(I746="SANTANDER TOTTA, SGPS, SA",'Intragroup liabilities'!F740="P_22"),"r0531 - o/w (part of) subordinated liabilities recognised as own funds",IF(AND(I746="Totta Seguros - Comp. Seg. Vida, SA.",'Intragroup liabilities'!F740="P_22"),"r0350 - Structured notes",IF(AND(AA746&lt;&gt;"No",'Intragroup liabilities'!F740="P_23"),"r0531 - o/w (part of) subordinated liabilities recognised as own funds",IF(AND(AA746="No",'Intragroup liabilities'!F740="P_23"),"r0120 - Secured liabilities - collateralized part (BRRD art. 44/2/b)",IF('Intragroup liabilities'!F740="C_31","r0511 - o/w capital instruments/share capital",IF('Intragroup liabilities'!F740="C_32","r0511 - o/w capital instruments/share capital",IF('Intragroup liabilities'!F740="C_33","r0512 - o/w instruments ranking pari passu with ordinary shares",IF(OR(ISNUMBER(SEARCH("ATLANTES",I746)),ISNUMBER(SEARCH("AZOR",I746)),ISNUMBER(SEARCH("HIPOTOTTA",I746)))=TRUE,"r0120 - Secured liabilities - collateralized part (BRRD art. 44/2/b)",IF(OR('Intragroup liabilities'!F740="P_27.1",'Intragroup liabilities'!F740="P_27.2",'Intragroup liabilities'!F740="P_24"),"r0390 - Non-financial liabilities",IF('Intragroup liabilities'!F740="P_30.1","r0170 - Employee liabilities (BRRD art. 44/2/g/i)",IF('Intragroup liabilities'!F740="P_30.3","r0390 - Non-financial liabilities",IF('Intragroup liabilities'!F740="C_36","r0511 - o/w capital instruments/share capital",IF(AND('Intragroup liabilities'!F740="P_20",IFERROR(VLOOKUP('Intragroup liabilities'!I740,'Auxiliar 210'!$B$18:$B$20,1,FALSE),0)&lt;&gt;0),"r0210 - Liabilities towards other entities of the resolution group (BRRD art. 44/2/h)",IF(AND('Intragroup liabilities'!F740="P_21",IFERROR(VLOOKUP('Intragroup liabilities'!I740,'Auxiliar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6" s="10" t="s">
        <v>483</v>
      </c>
      <c r="G746" s="10" t="str">
        <f t="shared" si="79"/>
        <v>Rank 9 - Ranking in insolvency (master scale)</v>
      </c>
      <c r="H746" s="10" t="s">
        <v>767</v>
      </c>
      <c r="I746" s="10" t="s">
        <v>81</v>
      </c>
      <c r="J746" s="10" t="s">
        <v>696</v>
      </c>
      <c r="K746" s="10" t="s">
        <v>155</v>
      </c>
      <c r="L746" s="10" t="str">
        <f t="shared" si="80"/>
        <v>Parent</v>
      </c>
      <c r="M746" s="10" t="str">
        <f>IF(OR('Intragroup liabilities'!W740="x",'Intragroup liabilities'!W740="E"),"true","false")</f>
        <v>false</v>
      </c>
      <c r="N746" s="10" t="s">
        <v>470</v>
      </c>
      <c r="O746" s="10" t="s">
        <v>471</v>
      </c>
      <c r="P746" s="11">
        <v>0.86</v>
      </c>
      <c r="Q746" s="11">
        <f>IF('Intragroup liabilities'!E740="",0,'Intragroup liabilities'!E740)</f>
        <v>0</v>
      </c>
      <c r="R746" s="10" t="str">
        <f>+IF('Intragroup liabilities'!C740="EURO","Euro",IF('Intragroup liabilities'!C740="LIBRA INGLESA"," US Dollar",""))</f>
        <v>Euro</v>
      </c>
      <c r="S746" s="10" t="str">
        <f>IF(OR('Intragroup liabilities'!F740="P_20",'Intragroup liabilities'!F740="P_21"),'Intragroup liabilities'!M740,CONCATENATE(RIGHT('Intragroup liabilities'!T740,4),"-",LEFT(RIGHT('Intragroup liabilities'!T740,7),2),"-",LEFT('Intragroup liabilities'!T740,2)))</f>
        <v>--</v>
      </c>
      <c r="T746" s="20" t="str">
        <f t="shared" si="81"/>
        <v>--</v>
      </c>
      <c r="U746" s="20" t="str">
        <f>IF(OR('Intragroup liabilities'!F740="P_20",'Intragroup liabilities'!F740="P_21"),'T 03.01'!T746,CONCATENATE(RIGHT('Intragroup liabilities'!U740,4),"-",LEFT(RIGHT('Intragroup liabilities'!U740,7),2),"-",LEFT('Intragroup liabilities'!U740,2)))</f>
        <v>--</v>
      </c>
      <c r="V746" s="10" t="str">
        <f t="shared" si="82"/>
        <v>Unsecured</v>
      </c>
      <c r="W746" s="10">
        <v>0</v>
      </c>
      <c r="X746" s="10" t="s">
        <v>83</v>
      </c>
      <c r="Y746" s="10" t="str">
        <f t="shared" si="83"/>
        <v>Structured</v>
      </c>
      <c r="Z746" s="10"/>
      <c r="AA746" s="10" t="str">
        <f>IF('Intragroup liabilities'!Q740="GF2","Grandfathered T2",IF('Intragroup liabilities'!Q740="CET1","CET1","No"))</f>
        <v>No</v>
      </c>
      <c r="AB746" s="10">
        <f>IF('Intragroup liabilities'!R740="",0,'Intragroup liabilities'!R740)</f>
        <v>0</v>
      </c>
      <c r="AC746"/>
    </row>
    <row r="747" spans="3:29" ht="23.65" thickBot="1" x14ac:dyDescent="0.5">
      <c r="C747" s="17">
        <f t="shared" si="78"/>
        <v>999</v>
      </c>
      <c r="D747" s="18">
        <f t="shared" si="84"/>
        <v>740</v>
      </c>
      <c r="E747" s="10" t="str">
        <f>IF(AND(I747="SANTANDER TOTTA, SGPS, SA",'Intragroup liabilities'!F741="P_22"),"r0531 - o/w (part of) subordinated liabilities recognised as own funds",IF(AND(I747="Totta Seguros - Comp. Seg. Vida, SA.",'Intragroup liabilities'!F741="P_22"),"r0350 - Structured notes",IF(AND(AA747&lt;&gt;"No",'Intragroup liabilities'!F741="P_23"),"r0531 - o/w (part of) subordinated liabilities recognised as own funds",IF(AND(AA747="No",'Intragroup liabilities'!F741="P_23"),"r0120 - Secured liabilities - collateralized part (BRRD art. 44/2/b)",IF('Intragroup liabilities'!F741="C_31","r0511 - o/w capital instruments/share capital",IF('Intragroup liabilities'!F741="C_32","r0511 - o/w capital instruments/share capital",IF('Intragroup liabilities'!F741="C_33","r0512 - o/w instruments ranking pari passu with ordinary shares",IF(OR(ISNUMBER(SEARCH("ATLANTES",I747)),ISNUMBER(SEARCH("AZOR",I747)),ISNUMBER(SEARCH("HIPOTOTTA",I747)))=TRUE,"r0120 - Secured liabilities - collateralized part (BRRD art. 44/2/b)",IF(OR('Intragroup liabilities'!F741="P_27.1",'Intragroup liabilities'!F741="P_27.2",'Intragroup liabilities'!F741="P_24"),"r0390 - Non-financial liabilities",IF('Intragroup liabilities'!F741="P_30.1","r0170 - Employee liabilities (BRRD art. 44/2/g/i)",IF('Intragroup liabilities'!F741="P_30.3","r0390 - Non-financial liabilities",IF('Intragroup liabilities'!F741="C_36","r0511 - o/w capital instruments/share capital",IF(AND('Intragroup liabilities'!F741="P_20",IFERROR(VLOOKUP('Intragroup liabilities'!I741,'Auxiliar 210'!$B$18:$B$20,1,FALSE),0)&lt;&gt;0),"r0210 - Liabilities towards other entities of the resolution group (BRRD art. 44/2/h)",IF(AND('Intragroup liabilities'!F741="P_21",IFERROR(VLOOKUP('Intragroup liabilities'!I741,'Auxiliar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7" s="10" t="s">
        <v>483</v>
      </c>
      <c r="G747" s="10" t="str">
        <f t="shared" si="79"/>
        <v>Rank 9 - Ranking in insolvency (master scale)</v>
      </c>
      <c r="H747" s="10" t="s">
        <v>1110</v>
      </c>
      <c r="I747" s="10" t="s">
        <v>700</v>
      </c>
      <c r="J747" s="10" t="s">
        <v>699</v>
      </c>
      <c r="K747" s="10" t="s">
        <v>155</v>
      </c>
      <c r="L747" s="10" t="str">
        <f t="shared" si="80"/>
        <v>Sister</v>
      </c>
      <c r="M747" s="10" t="str">
        <f>IF(OR('Intragroup liabilities'!W741="x",'Intragroup liabilities'!W741="E"),"true","false")</f>
        <v>false</v>
      </c>
      <c r="N747" s="10" t="s">
        <v>470</v>
      </c>
      <c r="O747" s="10" t="s">
        <v>471</v>
      </c>
      <c r="P747" s="11">
        <v>0.01</v>
      </c>
      <c r="Q747" s="11">
        <f>IF('Intragroup liabilities'!E741="",0,'Intragroup liabilities'!E741)</f>
        <v>0</v>
      </c>
      <c r="R747" s="10" t="str">
        <f>+IF('Intragroup liabilities'!C741="EURO","Euro",IF('Intragroup liabilities'!C741="LIBRA INGLESA"," US Dollar",""))</f>
        <v>Euro</v>
      </c>
      <c r="S747" s="10" t="str">
        <f>IF(OR('Intragroup liabilities'!F741="P_20",'Intragroup liabilities'!F741="P_21"),'Intragroup liabilities'!M741,CONCATENATE(RIGHT('Intragroup liabilities'!T741,4),"-",LEFT(RIGHT('Intragroup liabilities'!T741,7),2),"-",LEFT('Intragroup liabilities'!T741,2)))</f>
        <v>--</v>
      </c>
      <c r="T747" s="20" t="str">
        <f t="shared" si="81"/>
        <v>--</v>
      </c>
      <c r="U747" s="20" t="str">
        <f>IF(OR('Intragroup liabilities'!F741="P_20",'Intragroup liabilities'!F741="P_21"),'T 03.01'!T747,CONCATENATE(RIGHT('Intragroup liabilities'!U741,4),"-",LEFT(RIGHT('Intragroup liabilities'!U741,7),2),"-",LEFT('Intragroup liabilities'!U741,2)))</f>
        <v>--</v>
      </c>
      <c r="V747" s="10" t="str">
        <f t="shared" si="82"/>
        <v>Unsecured</v>
      </c>
      <c r="W747" s="10">
        <v>0</v>
      </c>
      <c r="X747" s="10" t="s">
        <v>83</v>
      </c>
      <c r="Y747" s="10" t="str">
        <f t="shared" si="83"/>
        <v>Structured</v>
      </c>
      <c r="Z747" s="10"/>
      <c r="AA747" s="10" t="str">
        <f>IF('Intragroup liabilities'!Q741="GF2","Grandfathered T2",IF('Intragroup liabilities'!Q741="CET1","CET1","No"))</f>
        <v>No</v>
      </c>
      <c r="AB747" s="10">
        <f>IF('Intragroup liabilities'!R741="",0,'Intragroup liabilities'!R741)</f>
        <v>0</v>
      </c>
      <c r="AC747"/>
    </row>
    <row r="748" spans="3:29" ht="23.65" thickBot="1" x14ac:dyDescent="0.5">
      <c r="C748" s="17">
        <f t="shared" si="78"/>
        <v>999</v>
      </c>
      <c r="D748" s="18">
        <f t="shared" si="84"/>
        <v>741</v>
      </c>
      <c r="E748" s="10" t="str">
        <f>IF(AND(I748="SANTANDER TOTTA, SGPS, SA",'Intragroup liabilities'!F742="P_22"),"r0531 - o/w (part of) subordinated liabilities recognised as own funds",IF(AND(I748="Totta Seguros - Comp. Seg. Vida, SA.",'Intragroup liabilities'!F742="P_22"),"r0350 - Structured notes",IF(AND(AA748&lt;&gt;"No",'Intragroup liabilities'!F742="P_23"),"r0531 - o/w (part of) subordinated liabilities recognised as own funds",IF(AND(AA748="No",'Intragroup liabilities'!F742="P_23"),"r0120 - Secured liabilities - collateralized part (BRRD art. 44/2/b)",IF('Intragroup liabilities'!F742="C_31","r0511 - o/w capital instruments/share capital",IF('Intragroup liabilities'!F742="C_32","r0511 - o/w capital instruments/share capital",IF('Intragroup liabilities'!F742="C_33","r0512 - o/w instruments ranking pari passu with ordinary shares",IF(OR(ISNUMBER(SEARCH("ATLANTES",I748)),ISNUMBER(SEARCH("AZOR",I748)),ISNUMBER(SEARCH("HIPOTOTTA",I748)))=TRUE,"r0120 - Secured liabilities - collateralized part (BRRD art. 44/2/b)",IF(OR('Intragroup liabilities'!F742="P_27.1",'Intragroup liabilities'!F742="P_27.2",'Intragroup liabilities'!F742="P_24"),"r0390 - Non-financial liabilities",IF('Intragroup liabilities'!F742="P_30.1","r0170 - Employee liabilities (BRRD art. 44/2/g/i)",IF('Intragroup liabilities'!F742="P_30.3","r0390 - Non-financial liabilities",IF('Intragroup liabilities'!F742="C_36","r0511 - o/w capital instruments/share capital",IF(AND('Intragroup liabilities'!F742="P_20",IFERROR(VLOOKUP('Intragroup liabilities'!I742,'Auxiliar 210'!$B$18:$B$20,1,FALSE),0)&lt;&gt;0),"r0210 - Liabilities towards other entities of the resolution group (BRRD art. 44/2/h)",IF(AND('Intragroup liabilities'!F742="P_21",IFERROR(VLOOKUP('Intragroup liabilities'!I742,'Auxiliar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8" s="10" t="s">
        <v>161</v>
      </c>
      <c r="G748" s="10" t="str">
        <f t="shared" si="79"/>
        <v>Rank 9 - Ranking in insolvency (master scale)</v>
      </c>
      <c r="H748" s="10" t="s">
        <v>642</v>
      </c>
      <c r="I748" s="10" t="s">
        <v>45</v>
      </c>
      <c r="J748" s="10" t="s">
        <v>447</v>
      </c>
      <c r="K748" s="10" t="s">
        <v>155</v>
      </c>
      <c r="L748" s="10" t="str">
        <f t="shared" si="80"/>
        <v>Sister</v>
      </c>
      <c r="M748" s="10" t="str">
        <f>IF(OR('Intragroup liabilities'!W742="x",'Intragroup liabilities'!W742="E"),"true","false")</f>
        <v>true</v>
      </c>
      <c r="N748" s="10" t="s">
        <v>470</v>
      </c>
      <c r="O748" s="10" t="s">
        <v>471</v>
      </c>
      <c r="P748" s="11">
        <v>0.01</v>
      </c>
      <c r="Q748" s="11">
        <f>IF('Intragroup liabilities'!E742="",0,'Intragroup liabilities'!E742)</f>
        <v>0</v>
      </c>
      <c r="R748" s="10" t="str">
        <f>+IF('Intragroup liabilities'!C742="EURO","Euro",IF('Intragroup liabilities'!C742="LIBRA INGLESA"," US Dollar",""))</f>
        <v>Euro</v>
      </c>
      <c r="S748" s="10" t="str">
        <f>IF(OR('Intragroup liabilities'!F742="P_20",'Intragroup liabilities'!F742="P_21"),'Intragroup liabilities'!M742,CONCATENATE(RIGHT('Intragroup liabilities'!T742,4),"-",LEFT(RIGHT('Intragroup liabilities'!T742,7),2),"-",LEFT('Intragroup liabilities'!T742,2)))</f>
        <v>--</v>
      </c>
      <c r="T748" s="20" t="str">
        <f t="shared" si="81"/>
        <v>--</v>
      </c>
      <c r="U748" s="20" t="str">
        <f>IF(OR('Intragroup liabilities'!F742="P_20",'Intragroup liabilities'!F742="P_21"),'T 03.01'!T748,CONCATENATE(RIGHT('Intragroup liabilities'!U742,4),"-",LEFT(RIGHT('Intragroup liabilities'!U742,7),2),"-",LEFT('Intragroup liabilities'!U742,2)))</f>
        <v>--</v>
      </c>
      <c r="V748" s="10" t="str">
        <f t="shared" si="82"/>
        <v>Unsecured</v>
      </c>
      <c r="W748" s="10">
        <v>0</v>
      </c>
      <c r="X748" s="10" t="s">
        <v>83</v>
      </c>
      <c r="Y748" s="10" t="str">
        <f t="shared" si="83"/>
        <v>Structured</v>
      </c>
      <c r="Z748" s="10"/>
      <c r="AA748" s="10" t="str">
        <f>IF('Intragroup liabilities'!Q742="GF2","Grandfathered T2",IF('Intragroup liabilities'!Q742="CET1","CET1","No"))</f>
        <v>No</v>
      </c>
      <c r="AB748" s="10">
        <f>IF('Intragroup liabilities'!R742="",0,'Intragroup liabilities'!R742)</f>
        <v>0</v>
      </c>
      <c r="AC748"/>
    </row>
    <row r="749" spans="3:29" ht="23.65" thickBot="1" x14ac:dyDescent="0.5">
      <c r="C749" s="17">
        <f t="shared" si="78"/>
        <v>999</v>
      </c>
      <c r="D749" s="18">
        <f t="shared" si="84"/>
        <v>742</v>
      </c>
      <c r="E749" s="10" t="str">
        <f>IF(AND(I749="SANTANDER TOTTA, SGPS, SA",'Intragroup liabilities'!F743="P_22"),"r0531 - o/w (part of) subordinated liabilities recognised as own funds",IF(AND(I749="Totta Seguros - Comp. Seg. Vida, SA.",'Intragroup liabilities'!F743="P_22"),"r0350 - Structured notes",IF(AND(AA749&lt;&gt;"No",'Intragroup liabilities'!F743="P_23"),"r0531 - o/w (part of) subordinated liabilities recognised as own funds",IF(AND(AA749="No",'Intragroup liabilities'!F743="P_23"),"r0120 - Secured liabilities - collateralized part (BRRD art. 44/2/b)",IF('Intragroup liabilities'!F743="C_31","r0511 - o/w capital instruments/share capital",IF('Intragroup liabilities'!F743="C_32","r0511 - o/w capital instruments/share capital",IF('Intragroup liabilities'!F743="C_33","r0512 - o/w instruments ranking pari passu with ordinary shares",IF(OR(ISNUMBER(SEARCH("ATLANTES",I749)),ISNUMBER(SEARCH("AZOR",I749)),ISNUMBER(SEARCH("HIPOTOTTA",I749)))=TRUE,"r0120 - Secured liabilities - collateralized part (BRRD art. 44/2/b)",IF(OR('Intragroup liabilities'!F743="P_27.1",'Intragroup liabilities'!F743="P_27.2",'Intragroup liabilities'!F743="P_24"),"r0390 - Non-financial liabilities",IF('Intragroup liabilities'!F743="P_30.1","r0170 - Employee liabilities (BRRD art. 44/2/g/i)",IF('Intragroup liabilities'!F743="P_30.3","r0390 - Non-financial liabilities",IF('Intragroup liabilities'!F743="C_36","r0511 - o/w capital instruments/share capital",IF(AND('Intragroup liabilities'!F743="P_20",IFERROR(VLOOKUP('Intragroup liabilities'!I743,'Auxiliar 210'!$B$18:$B$20,1,FALSE),0)&lt;&gt;0),"r0210 - Liabilities towards other entities of the resolution group (BRRD art. 44/2/h)",IF(AND('Intragroup liabilities'!F743="P_21",IFERROR(VLOOKUP('Intragroup liabilities'!I743,'Auxiliar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49" s="10" t="s">
        <v>161</v>
      </c>
      <c r="G749" s="10" t="str">
        <f t="shared" si="79"/>
        <v>Rank 9 - Ranking in insolvency (master scale)</v>
      </c>
      <c r="H749" s="10" t="s">
        <v>568</v>
      </c>
      <c r="I749" s="10" t="s">
        <v>45</v>
      </c>
      <c r="J749" s="10" t="s">
        <v>447</v>
      </c>
      <c r="K749" s="10" t="s">
        <v>155</v>
      </c>
      <c r="L749" s="10" t="str">
        <f t="shared" si="80"/>
        <v>Sister</v>
      </c>
      <c r="M749" s="10" t="str">
        <f>IF(OR('Intragroup liabilities'!W743="x",'Intragroup liabilities'!W743="E"),"true","false")</f>
        <v>true</v>
      </c>
      <c r="N749" s="10" t="s">
        <v>470</v>
      </c>
      <c r="O749" s="10" t="s">
        <v>471</v>
      </c>
      <c r="P749" s="11">
        <v>7.15</v>
      </c>
      <c r="Q749" s="11">
        <f>IF('Intragroup liabilities'!E743="",0,'Intragroup liabilities'!E743)</f>
        <v>0</v>
      </c>
      <c r="R749" s="10" t="str">
        <f>+IF('Intragroup liabilities'!C743="EURO","Euro",IF('Intragroup liabilities'!C743="LIBRA INGLESA"," US Dollar",""))</f>
        <v>Euro</v>
      </c>
      <c r="S749" s="10" t="str">
        <f>IF(OR('Intragroup liabilities'!F743="P_20",'Intragroup liabilities'!F743="P_21"),'Intragroup liabilities'!M743,CONCATENATE(RIGHT('Intragroup liabilities'!T743,4),"-",LEFT(RIGHT('Intragroup liabilities'!T743,7),2),"-",LEFT('Intragroup liabilities'!T743,2)))</f>
        <v>--</v>
      </c>
      <c r="T749" s="20" t="str">
        <f t="shared" si="81"/>
        <v>--</v>
      </c>
      <c r="U749" s="20" t="str">
        <f>IF(OR('Intragroup liabilities'!F743="P_20",'Intragroup liabilities'!F743="P_21"),'T 03.01'!T749,CONCATENATE(RIGHT('Intragroup liabilities'!U743,4),"-",LEFT(RIGHT('Intragroup liabilities'!U743,7),2),"-",LEFT('Intragroup liabilities'!U743,2)))</f>
        <v>--</v>
      </c>
      <c r="V749" s="10" t="str">
        <f t="shared" si="82"/>
        <v>Unsecured</v>
      </c>
      <c r="W749" s="10">
        <v>0</v>
      </c>
      <c r="X749" s="10" t="s">
        <v>83</v>
      </c>
      <c r="Y749" s="10" t="str">
        <f t="shared" si="83"/>
        <v>Structured</v>
      </c>
      <c r="Z749" s="10"/>
      <c r="AA749" s="10" t="str">
        <f>IF('Intragroup liabilities'!Q743="GF2","Grandfathered T2",IF('Intragroup liabilities'!Q743="CET1","CET1","No"))</f>
        <v>No</v>
      </c>
      <c r="AB749" s="10">
        <f>IF('Intragroup liabilities'!R743="",0,'Intragroup liabilities'!R743)</f>
        <v>0</v>
      </c>
      <c r="AC749"/>
    </row>
    <row r="750" spans="3:29" ht="23.65" thickBot="1" x14ac:dyDescent="0.5">
      <c r="C750" s="17">
        <f t="shared" si="78"/>
        <v>999</v>
      </c>
      <c r="D750" s="18">
        <f t="shared" si="84"/>
        <v>743</v>
      </c>
      <c r="E750" s="10" t="str">
        <f>IF(AND(I750="SANTANDER TOTTA, SGPS, SA",'Intragroup liabilities'!F744="P_22"),"r0531 - o/w (part of) subordinated liabilities recognised as own funds",IF(AND(I750="Totta Seguros - Comp. Seg. Vida, SA.",'Intragroup liabilities'!F744="P_22"),"r0350 - Structured notes",IF(AND(AA750&lt;&gt;"No",'Intragroup liabilities'!F744="P_23"),"r0531 - o/w (part of) subordinated liabilities recognised as own funds",IF(AND(AA750="No",'Intragroup liabilities'!F744="P_23"),"r0120 - Secured liabilities - collateralized part (BRRD art. 44/2/b)",IF('Intragroup liabilities'!F744="C_31","r0511 - o/w capital instruments/share capital",IF('Intragroup liabilities'!F744="C_32","r0511 - o/w capital instruments/share capital",IF('Intragroup liabilities'!F744="C_33","r0512 - o/w instruments ranking pari passu with ordinary shares",IF(OR(ISNUMBER(SEARCH("ATLANTES",I750)),ISNUMBER(SEARCH("AZOR",I750)),ISNUMBER(SEARCH("HIPOTOTTA",I750)))=TRUE,"r0120 - Secured liabilities - collateralized part (BRRD art. 44/2/b)",IF(OR('Intragroup liabilities'!F744="P_27.1",'Intragroup liabilities'!F744="P_27.2",'Intragroup liabilities'!F744="P_24"),"r0390 - Non-financial liabilities",IF('Intragroup liabilities'!F744="P_30.1","r0170 - Employee liabilities (BRRD art. 44/2/g/i)",IF('Intragroup liabilities'!F744="P_30.3","r0390 - Non-financial liabilities",IF('Intragroup liabilities'!F744="C_36","r0511 - o/w capital instruments/share capital",IF(AND('Intragroup liabilities'!F744="P_20",IFERROR(VLOOKUP('Intragroup liabilities'!I744,'Auxiliar 210'!$B$18:$B$20,1,FALSE),0)&lt;&gt;0),"r0210 - Liabilities towards other entities of the resolution group (BRRD art. 44/2/h)",IF(AND('Intragroup liabilities'!F744="P_21",IFERROR(VLOOKUP('Intragroup liabilities'!I744,'Auxiliar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0" s="10" t="s">
        <v>483</v>
      </c>
      <c r="G750" s="10" t="str">
        <f t="shared" si="79"/>
        <v>Rank 9 - Ranking in insolvency (master scale)</v>
      </c>
      <c r="H750" s="10" t="s">
        <v>811</v>
      </c>
      <c r="I750" s="10" t="s">
        <v>81</v>
      </c>
      <c r="J750" s="10" t="s">
        <v>696</v>
      </c>
      <c r="K750" s="10" t="s">
        <v>155</v>
      </c>
      <c r="L750" s="10" t="str">
        <f t="shared" si="80"/>
        <v>Parent</v>
      </c>
      <c r="M750" s="10" t="str">
        <f>IF(OR('Intragroup liabilities'!W744="x",'Intragroup liabilities'!W744="E"),"true","false")</f>
        <v>false</v>
      </c>
      <c r="N750" s="10" t="s">
        <v>470</v>
      </c>
      <c r="O750" s="10" t="s">
        <v>471</v>
      </c>
      <c r="P750" s="11">
        <v>0.99</v>
      </c>
      <c r="Q750" s="11">
        <f>IF('Intragroup liabilities'!E744="",0,'Intragroup liabilities'!E744)</f>
        <v>0</v>
      </c>
      <c r="R750" s="10" t="str">
        <f>+IF('Intragroup liabilities'!C744="EURO","Euro",IF('Intragroup liabilities'!C744="LIBRA INGLESA"," US Dollar",""))</f>
        <v>Euro</v>
      </c>
      <c r="S750" s="10" t="str">
        <f>IF(OR('Intragroup liabilities'!F744="P_20",'Intragroup liabilities'!F744="P_21"),'Intragroup liabilities'!M744,CONCATENATE(RIGHT('Intragroup liabilities'!T744,4),"-",LEFT(RIGHT('Intragroup liabilities'!T744,7),2),"-",LEFT('Intragroup liabilities'!T744,2)))</f>
        <v>--</v>
      </c>
      <c r="T750" s="20" t="str">
        <f t="shared" si="81"/>
        <v>--</v>
      </c>
      <c r="U750" s="20" t="str">
        <f>IF(OR('Intragroup liabilities'!F744="P_20",'Intragroup liabilities'!F744="P_21"),'T 03.01'!T750,CONCATENATE(RIGHT('Intragroup liabilities'!U744,4),"-",LEFT(RIGHT('Intragroup liabilities'!U744,7),2),"-",LEFT('Intragroup liabilities'!U744,2)))</f>
        <v>--</v>
      </c>
      <c r="V750" s="10" t="str">
        <f t="shared" si="82"/>
        <v>Unsecured</v>
      </c>
      <c r="W750" s="10">
        <v>0</v>
      </c>
      <c r="X750" s="10" t="s">
        <v>83</v>
      </c>
      <c r="Y750" s="10" t="str">
        <f t="shared" si="83"/>
        <v>Structured</v>
      </c>
      <c r="Z750" s="10"/>
      <c r="AA750" s="10" t="str">
        <f>IF('Intragroup liabilities'!Q744="GF2","Grandfathered T2",IF('Intragroup liabilities'!Q744="CET1","CET1","No"))</f>
        <v>No</v>
      </c>
      <c r="AB750" s="10">
        <f>IF('Intragroup liabilities'!R744="",0,'Intragroup liabilities'!R744)</f>
        <v>0</v>
      </c>
      <c r="AC750"/>
    </row>
    <row r="751" spans="3:29" ht="23.65" thickBot="1" x14ac:dyDescent="0.5">
      <c r="C751" s="17">
        <f t="shared" si="78"/>
        <v>999</v>
      </c>
      <c r="D751" s="18">
        <f t="shared" si="84"/>
        <v>744</v>
      </c>
      <c r="E751" s="10" t="str">
        <f>IF(AND(I751="SANTANDER TOTTA, SGPS, SA",'Intragroup liabilities'!F745="P_22"),"r0531 - o/w (part of) subordinated liabilities recognised as own funds",IF(AND(I751="Totta Seguros - Comp. Seg. Vida, SA.",'Intragroup liabilities'!F745="P_22"),"r0350 - Structured notes",IF(AND(AA751&lt;&gt;"No",'Intragroup liabilities'!F745="P_23"),"r0531 - o/w (part of) subordinated liabilities recognised as own funds",IF(AND(AA751="No",'Intragroup liabilities'!F745="P_23"),"r0120 - Secured liabilities - collateralized part (BRRD art. 44/2/b)",IF('Intragroup liabilities'!F745="C_31","r0511 - o/w capital instruments/share capital",IF('Intragroup liabilities'!F745="C_32","r0511 - o/w capital instruments/share capital",IF('Intragroup liabilities'!F745="C_33","r0512 - o/w instruments ranking pari passu with ordinary shares",IF(OR(ISNUMBER(SEARCH("ATLANTES",I751)),ISNUMBER(SEARCH("AZOR",I751)),ISNUMBER(SEARCH("HIPOTOTTA",I751)))=TRUE,"r0120 - Secured liabilities - collateralized part (BRRD art. 44/2/b)",IF(OR('Intragroup liabilities'!F745="P_27.1",'Intragroup liabilities'!F745="P_27.2",'Intragroup liabilities'!F745="P_24"),"r0390 - Non-financial liabilities",IF('Intragroup liabilities'!F745="P_30.1","r0170 - Employee liabilities (BRRD art. 44/2/g/i)",IF('Intragroup liabilities'!F745="P_30.3","r0390 - Non-financial liabilities",IF('Intragroup liabilities'!F745="C_36","r0511 - o/w capital instruments/share capital",IF(AND('Intragroup liabilities'!F745="P_20",IFERROR(VLOOKUP('Intragroup liabilities'!I745,'Auxiliar 210'!$B$18:$B$20,1,FALSE),0)&lt;&gt;0),"r0210 - Liabilities towards other entities of the resolution group (BRRD art. 44/2/h)",IF(AND('Intragroup liabilities'!F745="P_21",IFERROR(VLOOKUP('Intragroup liabilities'!I745,'Auxiliar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1" s="10" t="s">
        <v>483</v>
      </c>
      <c r="G751" s="10" t="str">
        <f t="shared" si="79"/>
        <v>Rank 9 - Ranking in insolvency (master scale)</v>
      </c>
      <c r="H751" s="10" t="s">
        <v>1216</v>
      </c>
      <c r="I751" s="10" t="s">
        <v>81</v>
      </c>
      <c r="J751" s="10" t="s">
        <v>696</v>
      </c>
      <c r="K751" s="10" t="s">
        <v>155</v>
      </c>
      <c r="L751" s="10" t="str">
        <f t="shared" si="80"/>
        <v>Parent</v>
      </c>
      <c r="M751" s="10" t="str">
        <f>IF(OR('Intragroup liabilities'!W745="x",'Intragroup liabilities'!W745="E"),"true","false")</f>
        <v>false</v>
      </c>
      <c r="N751" s="10" t="s">
        <v>470</v>
      </c>
      <c r="O751" s="10" t="s">
        <v>471</v>
      </c>
      <c r="P751" s="11">
        <v>0.33</v>
      </c>
      <c r="Q751" s="11">
        <f>IF('Intragroup liabilities'!E745="",0,'Intragroup liabilities'!E745)</f>
        <v>0</v>
      </c>
      <c r="R751" s="10" t="str">
        <f>+IF('Intragroup liabilities'!C745="EURO","Euro",IF('Intragroup liabilities'!C745="LIBRA INGLESA"," US Dollar",""))</f>
        <v>Euro</v>
      </c>
      <c r="S751" s="10" t="str">
        <f>IF(OR('Intragroup liabilities'!F745="P_20",'Intragroup liabilities'!F745="P_21"),'Intragroup liabilities'!M745,CONCATENATE(RIGHT('Intragroup liabilities'!T745,4),"-",LEFT(RIGHT('Intragroup liabilities'!T745,7),2),"-",LEFT('Intragroup liabilities'!T745,2)))</f>
        <v>--</v>
      </c>
      <c r="T751" s="20" t="str">
        <f t="shared" si="81"/>
        <v>--</v>
      </c>
      <c r="U751" s="20" t="str">
        <f>IF(OR('Intragroup liabilities'!F745="P_20",'Intragroup liabilities'!F745="P_21"),'T 03.01'!T751,CONCATENATE(RIGHT('Intragroup liabilities'!U745,4),"-",LEFT(RIGHT('Intragroup liabilities'!U745,7),2),"-",LEFT('Intragroup liabilities'!U745,2)))</f>
        <v>--</v>
      </c>
      <c r="V751" s="10" t="str">
        <f t="shared" si="82"/>
        <v>Unsecured</v>
      </c>
      <c r="W751" s="10">
        <v>0</v>
      </c>
      <c r="X751" s="10" t="s">
        <v>83</v>
      </c>
      <c r="Y751" s="10" t="str">
        <f t="shared" si="83"/>
        <v>Structured</v>
      </c>
      <c r="Z751" s="10"/>
      <c r="AA751" s="10" t="str">
        <f>IF('Intragroup liabilities'!Q745="GF2","Grandfathered T2",IF('Intragroup liabilities'!Q745="CET1","CET1","No"))</f>
        <v>No</v>
      </c>
      <c r="AB751" s="10">
        <f>IF('Intragroup liabilities'!R745="",0,'Intragroup liabilities'!R745)</f>
        <v>0</v>
      </c>
      <c r="AC751"/>
    </row>
    <row r="752" spans="3:29" ht="23.65" thickBot="1" x14ac:dyDescent="0.5">
      <c r="C752" s="17">
        <f t="shared" si="78"/>
        <v>999</v>
      </c>
      <c r="D752" s="18">
        <f t="shared" si="84"/>
        <v>745</v>
      </c>
      <c r="E752" s="10" t="str">
        <f>IF(AND(I752="SANTANDER TOTTA, SGPS, SA",'Intragroup liabilities'!F746="P_22"),"r0531 - o/w (part of) subordinated liabilities recognised as own funds",IF(AND(I752="Totta Seguros - Comp. Seg. Vida, SA.",'Intragroup liabilities'!F746="P_22"),"r0350 - Structured notes",IF(AND(AA752&lt;&gt;"No",'Intragroup liabilities'!F746="P_23"),"r0531 - o/w (part of) subordinated liabilities recognised as own funds",IF(AND(AA752="No",'Intragroup liabilities'!F746="P_23"),"r0120 - Secured liabilities - collateralized part (BRRD art. 44/2/b)",IF('Intragroup liabilities'!F746="C_31","r0511 - o/w capital instruments/share capital",IF('Intragroup liabilities'!F746="C_32","r0511 - o/w capital instruments/share capital",IF('Intragroup liabilities'!F746="C_33","r0512 - o/w instruments ranking pari passu with ordinary shares",IF(OR(ISNUMBER(SEARCH("ATLANTES",I752)),ISNUMBER(SEARCH("AZOR",I752)),ISNUMBER(SEARCH("HIPOTOTTA",I752)))=TRUE,"r0120 - Secured liabilities - collateralized part (BRRD art. 44/2/b)",IF(OR('Intragroup liabilities'!F746="P_27.1",'Intragroup liabilities'!F746="P_27.2",'Intragroup liabilities'!F746="P_24"),"r0390 - Non-financial liabilities",IF('Intragroup liabilities'!F746="P_30.1","r0170 - Employee liabilities (BRRD art. 44/2/g/i)",IF('Intragroup liabilities'!F746="P_30.3","r0390 - Non-financial liabilities",IF('Intragroup liabilities'!F746="C_36","r0511 - o/w capital instruments/share capital",IF(AND('Intragroup liabilities'!F746="P_20",IFERROR(VLOOKUP('Intragroup liabilities'!I746,'Auxiliar 210'!$B$18:$B$20,1,FALSE),0)&lt;&gt;0),"r0210 - Liabilities towards other entities of the resolution group (BRRD art. 44/2/h)",IF(AND('Intragroup liabilities'!F746="P_21",IFERROR(VLOOKUP('Intragroup liabilities'!I746,'Auxiliar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2" s="10" t="s">
        <v>483</v>
      </c>
      <c r="G752" s="10" t="str">
        <f t="shared" si="79"/>
        <v>Rank 9 - Ranking in insolvency (master scale)</v>
      </c>
      <c r="H752" s="10" t="s">
        <v>1102</v>
      </c>
      <c r="I752" s="10" t="s">
        <v>700</v>
      </c>
      <c r="J752" s="10" t="s">
        <v>699</v>
      </c>
      <c r="K752" s="10" t="s">
        <v>155</v>
      </c>
      <c r="L752" s="10" t="str">
        <f t="shared" si="80"/>
        <v>Sister</v>
      </c>
      <c r="M752" s="10" t="str">
        <f>IF(OR('Intragroup liabilities'!W746="x",'Intragroup liabilities'!W746="E"),"true","false")</f>
        <v>false</v>
      </c>
      <c r="N752" s="10" t="s">
        <v>470</v>
      </c>
      <c r="O752" s="10" t="s">
        <v>471</v>
      </c>
      <c r="P752" s="11">
        <v>0.05</v>
      </c>
      <c r="Q752" s="11">
        <f>IF('Intragroup liabilities'!E746="",0,'Intragroup liabilities'!E746)</f>
        <v>0</v>
      </c>
      <c r="R752" s="10" t="str">
        <f>+IF('Intragroup liabilities'!C746="EURO","Euro",IF('Intragroup liabilities'!C746="LIBRA INGLESA"," US Dollar",""))</f>
        <v>Euro</v>
      </c>
      <c r="S752" s="10" t="str">
        <f>IF(OR('Intragroup liabilities'!F746="P_20",'Intragroup liabilities'!F746="P_21"),'Intragroup liabilities'!M746,CONCATENATE(RIGHT('Intragroup liabilities'!T746,4),"-",LEFT(RIGHT('Intragroup liabilities'!T746,7),2),"-",LEFT('Intragroup liabilities'!T746,2)))</f>
        <v>--</v>
      </c>
      <c r="T752" s="20" t="str">
        <f t="shared" si="81"/>
        <v>--</v>
      </c>
      <c r="U752" s="20" t="str">
        <f>IF(OR('Intragroup liabilities'!F746="P_20",'Intragroup liabilities'!F746="P_21"),'T 03.01'!T752,CONCATENATE(RIGHT('Intragroup liabilities'!U746,4),"-",LEFT(RIGHT('Intragroup liabilities'!U746,7),2),"-",LEFT('Intragroup liabilities'!U746,2)))</f>
        <v>--</v>
      </c>
      <c r="V752" s="10" t="str">
        <f t="shared" si="82"/>
        <v>Unsecured</v>
      </c>
      <c r="W752" s="10">
        <v>0</v>
      </c>
      <c r="X752" s="10" t="s">
        <v>83</v>
      </c>
      <c r="Y752" s="10" t="str">
        <f t="shared" si="83"/>
        <v>Structured</v>
      </c>
      <c r="Z752" s="10"/>
      <c r="AA752" s="10" t="str">
        <f>IF('Intragroup liabilities'!Q746="GF2","Grandfathered T2",IF('Intragroup liabilities'!Q746="CET1","CET1","No"))</f>
        <v>No</v>
      </c>
      <c r="AB752" s="10">
        <f>IF('Intragroup liabilities'!R746="",0,'Intragroup liabilities'!R746)</f>
        <v>0</v>
      </c>
      <c r="AC752"/>
    </row>
    <row r="753" spans="3:29" ht="23.65" thickBot="1" x14ac:dyDescent="0.5">
      <c r="C753" s="17">
        <f t="shared" si="78"/>
        <v>999</v>
      </c>
      <c r="D753" s="18">
        <f t="shared" si="84"/>
        <v>746</v>
      </c>
      <c r="E753" s="10" t="str">
        <f>IF(AND(I753="SANTANDER TOTTA, SGPS, SA",'Intragroup liabilities'!F747="P_22"),"r0531 - o/w (part of) subordinated liabilities recognised as own funds",IF(AND(I753="Totta Seguros - Comp. Seg. Vida, SA.",'Intragroup liabilities'!F747="P_22"),"r0350 - Structured notes",IF(AND(AA753&lt;&gt;"No",'Intragroup liabilities'!F747="P_23"),"r0531 - o/w (part of) subordinated liabilities recognised as own funds",IF(AND(AA753="No",'Intragroup liabilities'!F747="P_23"),"r0120 - Secured liabilities - collateralized part (BRRD art. 44/2/b)",IF('Intragroup liabilities'!F747="C_31","r0511 - o/w capital instruments/share capital",IF('Intragroup liabilities'!F747="C_32","r0511 - o/w capital instruments/share capital",IF('Intragroup liabilities'!F747="C_33","r0512 - o/w instruments ranking pari passu with ordinary shares",IF(OR(ISNUMBER(SEARCH("ATLANTES",I753)),ISNUMBER(SEARCH("AZOR",I753)),ISNUMBER(SEARCH("HIPOTOTTA",I753)))=TRUE,"r0120 - Secured liabilities - collateralized part (BRRD art. 44/2/b)",IF(OR('Intragroup liabilities'!F747="P_27.1",'Intragroup liabilities'!F747="P_27.2",'Intragroup liabilities'!F747="P_24"),"r0390 - Non-financial liabilities",IF('Intragroup liabilities'!F747="P_30.1","r0170 - Employee liabilities (BRRD art. 44/2/g/i)",IF('Intragroup liabilities'!F747="P_30.3","r0390 - Non-financial liabilities",IF('Intragroup liabilities'!F747="C_36","r0511 - o/w capital instruments/share capital",IF(AND('Intragroup liabilities'!F747="P_20",IFERROR(VLOOKUP('Intragroup liabilities'!I747,'Auxiliar 210'!$B$18:$B$20,1,FALSE),0)&lt;&gt;0),"r0210 - Liabilities towards other entities of the resolution group (BRRD art. 44/2/h)",IF(AND('Intragroup liabilities'!F747="P_21",IFERROR(VLOOKUP('Intragroup liabilities'!I747,'Auxiliar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3" s="10" t="s">
        <v>483</v>
      </c>
      <c r="G753" s="10" t="str">
        <f t="shared" si="79"/>
        <v>Rank 9 - Ranking in insolvency (master scale)</v>
      </c>
      <c r="H753" s="10" t="s">
        <v>775</v>
      </c>
      <c r="I753" s="10" t="s">
        <v>81</v>
      </c>
      <c r="J753" s="10" t="s">
        <v>696</v>
      </c>
      <c r="K753" s="10" t="s">
        <v>155</v>
      </c>
      <c r="L753" s="10" t="str">
        <f t="shared" si="80"/>
        <v>Parent</v>
      </c>
      <c r="M753" s="10" t="str">
        <f>IF(OR('Intragroup liabilities'!W747="x",'Intragroup liabilities'!W747="E"),"true","false")</f>
        <v>false</v>
      </c>
      <c r="N753" s="10" t="s">
        <v>470</v>
      </c>
      <c r="O753" s="10" t="s">
        <v>471</v>
      </c>
      <c r="P753" s="11">
        <v>0.1</v>
      </c>
      <c r="Q753" s="11">
        <f>IF('Intragroup liabilities'!E747="",0,'Intragroup liabilities'!E747)</f>
        <v>0</v>
      </c>
      <c r="R753" s="10" t="str">
        <f>+IF('Intragroup liabilities'!C747="EURO","Euro",IF('Intragroup liabilities'!C747="LIBRA INGLESA"," US Dollar",""))</f>
        <v>Euro</v>
      </c>
      <c r="S753" s="10" t="str">
        <f>IF(OR('Intragroup liabilities'!F747="P_20",'Intragroup liabilities'!F747="P_21"),'Intragroup liabilities'!M747,CONCATENATE(RIGHT('Intragroup liabilities'!T747,4),"-",LEFT(RIGHT('Intragroup liabilities'!T747,7),2),"-",LEFT('Intragroup liabilities'!T747,2)))</f>
        <v>--</v>
      </c>
      <c r="T753" s="20" t="str">
        <f t="shared" si="81"/>
        <v>--</v>
      </c>
      <c r="U753" s="20" t="str">
        <f>IF(OR('Intragroup liabilities'!F747="P_20",'Intragroup liabilities'!F747="P_21"),'T 03.01'!T753,CONCATENATE(RIGHT('Intragroup liabilities'!U747,4),"-",LEFT(RIGHT('Intragroup liabilities'!U747,7),2),"-",LEFT('Intragroup liabilities'!U747,2)))</f>
        <v>--</v>
      </c>
      <c r="V753" s="10" t="str">
        <f t="shared" si="82"/>
        <v>Unsecured</v>
      </c>
      <c r="W753" s="10">
        <v>0</v>
      </c>
      <c r="X753" s="10" t="s">
        <v>83</v>
      </c>
      <c r="Y753" s="10" t="str">
        <f t="shared" si="83"/>
        <v>Structured</v>
      </c>
      <c r="Z753" s="10"/>
      <c r="AA753" s="10" t="str">
        <f>IF('Intragroup liabilities'!Q747="GF2","Grandfathered T2",IF('Intragroup liabilities'!Q747="CET1","CET1","No"))</f>
        <v>No</v>
      </c>
      <c r="AB753" s="10">
        <f>IF('Intragroup liabilities'!R747="",0,'Intragroup liabilities'!R747)</f>
        <v>0</v>
      </c>
      <c r="AC753"/>
    </row>
    <row r="754" spans="3:29" ht="23.65" thickBot="1" x14ac:dyDescent="0.5">
      <c r="C754" s="17">
        <f t="shared" si="78"/>
        <v>999</v>
      </c>
      <c r="D754" s="18">
        <f t="shared" si="84"/>
        <v>747</v>
      </c>
      <c r="E754" s="10" t="str">
        <f>IF(AND(I754="SANTANDER TOTTA, SGPS, SA",'Intragroup liabilities'!F748="P_22"),"r0531 - o/w (part of) subordinated liabilities recognised as own funds",IF(AND(I754="Totta Seguros - Comp. Seg. Vida, SA.",'Intragroup liabilities'!F748="P_22"),"r0350 - Structured notes",IF(AND(AA754&lt;&gt;"No",'Intragroup liabilities'!F748="P_23"),"r0531 - o/w (part of) subordinated liabilities recognised as own funds",IF(AND(AA754="No",'Intragroup liabilities'!F748="P_23"),"r0120 - Secured liabilities - collateralized part (BRRD art. 44/2/b)",IF('Intragroup liabilities'!F748="C_31","r0511 - o/w capital instruments/share capital",IF('Intragroup liabilities'!F748="C_32","r0511 - o/w capital instruments/share capital",IF('Intragroup liabilities'!F748="C_33","r0512 - o/w instruments ranking pari passu with ordinary shares",IF(OR(ISNUMBER(SEARCH("ATLANTES",I754)),ISNUMBER(SEARCH("AZOR",I754)),ISNUMBER(SEARCH("HIPOTOTTA",I754)))=TRUE,"r0120 - Secured liabilities - collateralized part (BRRD art. 44/2/b)",IF(OR('Intragroup liabilities'!F748="P_27.1",'Intragroup liabilities'!F748="P_27.2",'Intragroup liabilities'!F748="P_24"),"r0390 - Non-financial liabilities",IF('Intragroup liabilities'!F748="P_30.1","r0170 - Employee liabilities (BRRD art. 44/2/g/i)",IF('Intragroup liabilities'!F748="P_30.3","r0390 - Non-financial liabilities",IF('Intragroup liabilities'!F748="C_36","r0511 - o/w capital instruments/share capital",IF(AND('Intragroup liabilities'!F748="P_20",IFERROR(VLOOKUP('Intragroup liabilities'!I748,'Auxiliar 210'!$B$18:$B$20,1,FALSE),0)&lt;&gt;0),"r0210 - Liabilities towards other entities of the resolution group (BRRD art. 44/2/h)",IF(AND('Intragroup liabilities'!F748="P_21",IFERROR(VLOOKUP('Intragroup liabilities'!I748,'Auxiliar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4" s="10" t="s">
        <v>483</v>
      </c>
      <c r="G754" s="10" t="str">
        <f t="shared" si="79"/>
        <v>Rank 9 - Ranking in insolvency (master scale)</v>
      </c>
      <c r="H754" s="10" t="s">
        <v>1151</v>
      </c>
      <c r="I754" s="10" t="s">
        <v>700</v>
      </c>
      <c r="J754" s="10" t="s">
        <v>699</v>
      </c>
      <c r="K754" s="10" t="s">
        <v>155</v>
      </c>
      <c r="L754" s="10" t="str">
        <f t="shared" si="80"/>
        <v>Sister</v>
      </c>
      <c r="M754" s="10" t="str">
        <f>IF(OR('Intragroup liabilities'!W748="x",'Intragroup liabilities'!W748="E"),"true","false")</f>
        <v>false</v>
      </c>
      <c r="N754" s="10" t="s">
        <v>470</v>
      </c>
      <c r="O754" s="10" t="s">
        <v>471</v>
      </c>
      <c r="P754" s="11">
        <v>0.01</v>
      </c>
      <c r="Q754" s="11">
        <f>IF('Intragroup liabilities'!E748="",0,'Intragroup liabilities'!E748)</f>
        <v>0</v>
      </c>
      <c r="R754" s="10" t="str">
        <f>+IF('Intragroup liabilities'!C748="EURO","Euro",IF('Intragroup liabilities'!C748="LIBRA INGLESA"," US Dollar",""))</f>
        <v>Euro</v>
      </c>
      <c r="S754" s="10" t="str">
        <f>IF(OR('Intragroup liabilities'!F748="P_20",'Intragroup liabilities'!F748="P_21"),'Intragroup liabilities'!M748,CONCATENATE(RIGHT('Intragroup liabilities'!T748,4),"-",LEFT(RIGHT('Intragroup liabilities'!T748,7),2),"-",LEFT('Intragroup liabilities'!T748,2)))</f>
        <v>--</v>
      </c>
      <c r="T754" s="20" t="str">
        <f t="shared" si="81"/>
        <v>--</v>
      </c>
      <c r="U754" s="20" t="str">
        <f>IF(OR('Intragroup liabilities'!F748="P_20",'Intragroup liabilities'!F748="P_21"),'T 03.01'!T754,CONCATENATE(RIGHT('Intragroup liabilities'!U748,4),"-",LEFT(RIGHT('Intragroup liabilities'!U748,7),2),"-",LEFT('Intragroup liabilities'!U748,2)))</f>
        <v>--</v>
      </c>
      <c r="V754" s="10" t="str">
        <f t="shared" si="82"/>
        <v>Unsecured</v>
      </c>
      <c r="W754" s="10">
        <v>0</v>
      </c>
      <c r="X754" s="10" t="s">
        <v>83</v>
      </c>
      <c r="Y754" s="10" t="str">
        <f t="shared" si="83"/>
        <v>Structured</v>
      </c>
      <c r="Z754" s="10"/>
      <c r="AA754" s="10" t="str">
        <f>IF('Intragroup liabilities'!Q748="GF2","Grandfathered T2",IF('Intragroup liabilities'!Q748="CET1","CET1","No"))</f>
        <v>No</v>
      </c>
      <c r="AB754" s="10">
        <f>IF('Intragroup liabilities'!R748="",0,'Intragroup liabilities'!R748)</f>
        <v>0</v>
      </c>
      <c r="AC754"/>
    </row>
    <row r="755" spans="3:29" ht="23.65" thickBot="1" x14ac:dyDescent="0.5">
      <c r="C755" s="17">
        <f t="shared" si="78"/>
        <v>999</v>
      </c>
      <c r="D755" s="18">
        <f t="shared" si="84"/>
        <v>748</v>
      </c>
      <c r="E755" s="10" t="str">
        <f>IF(AND(I755="SANTANDER TOTTA, SGPS, SA",'Intragroup liabilities'!F749="P_22"),"r0531 - o/w (part of) subordinated liabilities recognised as own funds",IF(AND(I755="Totta Seguros - Comp. Seg. Vida, SA.",'Intragroup liabilities'!F749="P_22"),"r0350 - Structured notes",IF(AND(AA755&lt;&gt;"No",'Intragroup liabilities'!F749="P_23"),"r0531 - o/w (part of) subordinated liabilities recognised as own funds",IF(AND(AA755="No",'Intragroup liabilities'!F749="P_23"),"r0120 - Secured liabilities - collateralized part (BRRD art. 44/2/b)",IF('Intragroup liabilities'!F749="C_31","r0511 - o/w capital instruments/share capital",IF('Intragroup liabilities'!F749="C_32","r0511 - o/w capital instruments/share capital",IF('Intragroup liabilities'!F749="C_33","r0512 - o/w instruments ranking pari passu with ordinary shares",IF(OR(ISNUMBER(SEARCH("ATLANTES",I755)),ISNUMBER(SEARCH("AZOR",I755)),ISNUMBER(SEARCH("HIPOTOTTA",I755)))=TRUE,"r0120 - Secured liabilities - collateralized part (BRRD art. 44/2/b)",IF(OR('Intragroup liabilities'!F749="P_27.1",'Intragroup liabilities'!F749="P_27.2",'Intragroup liabilities'!F749="P_24"),"r0390 - Non-financial liabilities",IF('Intragroup liabilities'!F749="P_30.1","r0170 - Employee liabilities (BRRD art. 44/2/g/i)",IF('Intragroup liabilities'!F749="P_30.3","r0390 - Non-financial liabilities",IF('Intragroup liabilities'!F749="C_36","r0511 - o/w capital instruments/share capital",IF(AND('Intragroup liabilities'!F749="P_20",IFERROR(VLOOKUP('Intragroup liabilities'!I749,'Auxiliar 210'!$B$18:$B$20,1,FALSE),0)&lt;&gt;0),"r0210 - Liabilities towards other entities of the resolution group (BRRD art. 44/2/h)",IF(AND('Intragroup liabilities'!F749="P_21",IFERROR(VLOOKUP('Intragroup liabilities'!I749,'Auxiliar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5" s="10" t="s">
        <v>483</v>
      </c>
      <c r="G755" s="10" t="str">
        <f t="shared" si="79"/>
        <v>Rank 9 - Ranking in insolvency (master scale)</v>
      </c>
      <c r="H755" s="10" t="s">
        <v>1120</v>
      </c>
      <c r="I755" s="10" t="s">
        <v>700</v>
      </c>
      <c r="J755" s="10" t="s">
        <v>699</v>
      </c>
      <c r="K755" s="10" t="s">
        <v>155</v>
      </c>
      <c r="L755" s="10" t="str">
        <f t="shared" si="80"/>
        <v>Sister</v>
      </c>
      <c r="M755" s="10" t="str">
        <f>IF(OR('Intragroup liabilities'!W749="x",'Intragroup liabilities'!W749="E"),"true","false")</f>
        <v>false</v>
      </c>
      <c r="N755" s="10" t="s">
        <v>470</v>
      </c>
      <c r="O755" s="10" t="s">
        <v>471</v>
      </c>
      <c r="P755" s="11">
        <v>0.02</v>
      </c>
      <c r="Q755" s="11">
        <f>IF('Intragroup liabilities'!E749="",0,'Intragroup liabilities'!E749)</f>
        <v>0</v>
      </c>
      <c r="R755" s="10" t="str">
        <f>+IF('Intragroup liabilities'!C749="EURO","Euro",IF('Intragroup liabilities'!C749="LIBRA INGLESA"," US Dollar",""))</f>
        <v>Euro</v>
      </c>
      <c r="S755" s="10" t="str">
        <f>IF(OR('Intragroup liabilities'!F749="P_20",'Intragroup liabilities'!F749="P_21"),'Intragroup liabilities'!M749,CONCATENATE(RIGHT('Intragroup liabilities'!T749,4),"-",LEFT(RIGHT('Intragroup liabilities'!T749,7),2),"-",LEFT('Intragroup liabilities'!T749,2)))</f>
        <v>--</v>
      </c>
      <c r="T755" s="20" t="str">
        <f t="shared" si="81"/>
        <v>--</v>
      </c>
      <c r="U755" s="20" t="str">
        <f>IF(OR('Intragroup liabilities'!F749="P_20",'Intragroup liabilities'!F749="P_21"),'T 03.01'!T755,CONCATENATE(RIGHT('Intragroup liabilities'!U749,4),"-",LEFT(RIGHT('Intragroup liabilities'!U749,7),2),"-",LEFT('Intragroup liabilities'!U749,2)))</f>
        <v>--</v>
      </c>
      <c r="V755" s="10" t="str">
        <f t="shared" si="82"/>
        <v>Unsecured</v>
      </c>
      <c r="W755" s="10">
        <v>0</v>
      </c>
      <c r="X755" s="10" t="s">
        <v>83</v>
      </c>
      <c r="Y755" s="10" t="str">
        <f t="shared" si="83"/>
        <v>Structured</v>
      </c>
      <c r="Z755" s="10"/>
      <c r="AA755" s="10" t="str">
        <f>IF('Intragroup liabilities'!Q749="GF2","Grandfathered T2",IF('Intragroup liabilities'!Q749="CET1","CET1","No"))</f>
        <v>No</v>
      </c>
      <c r="AB755" s="10">
        <f>IF('Intragroup liabilities'!R749="",0,'Intragroup liabilities'!R749)</f>
        <v>0</v>
      </c>
      <c r="AC755"/>
    </row>
    <row r="756" spans="3:29" ht="23.65" thickBot="1" x14ac:dyDescent="0.5">
      <c r="C756" s="17">
        <f t="shared" si="78"/>
        <v>999</v>
      </c>
      <c r="D756" s="18">
        <f t="shared" si="84"/>
        <v>749</v>
      </c>
      <c r="E756" s="10" t="str">
        <f>IF(AND(I756="SANTANDER TOTTA, SGPS, SA",'Intragroup liabilities'!F750="P_22"),"r0531 - o/w (part of) subordinated liabilities recognised as own funds",IF(AND(I756="Totta Seguros - Comp. Seg. Vida, SA.",'Intragroup liabilities'!F750="P_22"),"r0350 - Structured notes",IF(AND(AA756&lt;&gt;"No",'Intragroup liabilities'!F750="P_23"),"r0531 - o/w (part of) subordinated liabilities recognised as own funds",IF(AND(AA756="No",'Intragroup liabilities'!F750="P_23"),"r0120 - Secured liabilities - collateralized part (BRRD art. 44/2/b)",IF('Intragroup liabilities'!F750="C_31","r0511 - o/w capital instruments/share capital",IF('Intragroup liabilities'!F750="C_32","r0511 - o/w capital instruments/share capital",IF('Intragroup liabilities'!F750="C_33","r0512 - o/w instruments ranking pari passu with ordinary shares",IF(OR(ISNUMBER(SEARCH("ATLANTES",I756)),ISNUMBER(SEARCH("AZOR",I756)),ISNUMBER(SEARCH("HIPOTOTTA",I756)))=TRUE,"r0120 - Secured liabilities - collateralized part (BRRD art. 44/2/b)",IF(OR('Intragroup liabilities'!F750="P_27.1",'Intragroup liabilities'!F750="P_27.2",'Intragroup liabilities'!F750="P_24"),"r0390 - Non-financial liabilities",IF('Intragroup liabilities'!F750="P_30.1","r0170 - Employee liabilities (BRRD art. 44/2/g/i)",IF('Intragroup liabilities'!F750="P_30.3","r0390 - Non-financial liabilities",IF('Intragroup liabilities'!F750="C_36","r0511 - o/w capital instruments/share capital",IF(AND('Intragroup liabilities'!F750="P_20",IFERROR(VLOOKUP('Intragroup liabilities'!I750,'Auxiliar 210'!$B$18:$B$20,1,FALSE),0)&lt;&gt;0),"r0210 - Liabilities towards other entities of the resolution group (BRRD art. 44/2/h)",IF(AND('Intragroup liabilities'!F750="P_21",IFERROR(VLOOKUP('Intragroup liabilities'!I750,'Auxiliar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6" s="10" t="s">
        <v>483</v>
      </c>
      <c r="G756" s="10" t="str">
        <f t="shared" si="79"/>
        <v>Rank 9 - Ranking in insolvency (master scale)</v>
      </c>
      <c r="H756" s="10" t="s">
        <v>762</v>
      </c>
      <c r="I756" s="10" t="s">
        <v>700</v>
      </c>
      <c r="J756" s="10" t="s">
        <v>699</v>
      </c>
      <c r="K756" s="10" t="s">
        <v>155</v>
      </c>
      <c r="L756" s="10" t="str">
        <f t="shared" si="80"/>
        <v>Sister</v>
      </c>
      <c r="M756" s="10" t="str">
        <f>IF(OR('Intragroup liabilities'!W750="x",'Intragroup liabilities'!W750="E"),"true","false")</f>
        <v>false</v>
      </c>
      <c r="N756" s="10" t="s">
        <v>470</v>
      </c>
      <c r="O756" s="10" t="s">
        <v>471</v>
      </c>
      <c r="P756" s="11">
        <v>0.05</v>
      </c>
      <c r="Q756" s="11">
        <f>IF('Intragroup liabilities'!E750="",0,'Intragroup liabilities'!E750)</f>
        <v>0</v>
      </c>
      <c r="R756" s="10" t="str">
        <f>+IF('Intragroup liabilities'!C750="EURO","Euro",IF('Intragroup liabilities'!C750="LIBRA INGLESA"," US Dollar",""))</f>
        <v>Euro</v>
      </c>
      <c r="S756" s="10" t="str">
        <f>IF(OR('Intragroup liabilities'!F750="P_20",'Intragroup liabilities'!F750="P_21"),'Intragroup liabilities'!M750,CONCATENATE(RIGHT('Intragroup liabilities'!T750,4),"-",LEFT(RIGHT('Intragroup liabilities'!T750,7),2),"-",LEFT('Intragroup liabilities'!T750,2)))</f>
        <v>--</v>
      </c>
      <c r="T756" s="20" t="str">
        <f t="shared" si="81"/>
        <v>--</v>
      </c>
      <c r="U756" s="20" t="str">
        <f>IF(OR('Intragroup liabilities'!F750="P_20",'Intragroup liabilities'!F750="P_21"),'T 03.01'!T756,CONCATENATE(RIGHT('Intragroup liabilities'!U750,4),"-",LEFT(RIGHT('Intragroup liabilities'!U750,7),2),"-",LEFT('Intragroup liabilities'!U750,2)))</f>
        <v>--</v>
      </c>
      <c r="V756" s="10" t="str">
        <f t="shared" si="82"/>
        <v>Unsecured</v>
      </c>
      <c r="W756" s="10">
        <v>0</v>
      </c>
      <c r="X756" s="10" t="s">
        <v>83</v>
      </c>
      <c r="Y756" s="10" t="str">
        <f t="shared" si="83"/>
        <v>Structured</v>
      </c>
      <c r="Z756" s="10"/>
      <c r="AA756" s="10" t="str">
        <f>IF('Intragroup liabilities'!Q750="GF2","Grandfathered T2",IF('Intragroup liabilities'!Q750="CET1","CET1","No"))</f>
        <v>No</v>
      </c>
      <c r="AB756" s="10">
        <f>IF('Intragroup liabilities'!R750="",0,'Intragroup liabilities'!R750)</f>
        <v>0</v>
      </c>
      <c r="AC756"/>
    </row>
    <row r="757" spans="3:29" ht="23.65" thickBot="1" x14ac:dyDescent="0.5">
      <c r="C757" s="17">
        <f t="shared" si="78"/>
        <v>999</v>
      </c>
      <c r="D757" s="18">
        <f t="shared" si="84"/>
        <v>750</v>
      </c>
      <c r="E757" s="10" t="str">
        <f>IF(AND(I757="SANTANDER TOTTA, SGPS, SA",'Intragroup liabilities'!F751="P_22"),"r0531 - o/w (part of) subordinated liabilities recognised as own funds",IF(AND(I757="Totta Seguros - Comp. Seg. Vida, SA.",'Intragroup liabilities'!F751="P_22"),"r0350 - Structured notes",IF(AND(AA757&lt;&gt;"No",'Intragroup liabilities'!F751="P_23"),"r0531 - o/w (part of) subordinated liabilities recognised as own funds",IF(AND(AA757="No",'Intragroup liabilities'!F751="P_23"),"r0120 - Secured liabilities - collateralized part (BRRD art. 44/2/b)",IF('Intragroup liabilities'!F751="C_31","r0511 - o/w capital instruments/share capital",IF('Intragroup liabilities'!F751="C_32","r0511 - o/w capital instruments/share capital",IF('Intragroup liabilities'!F751="C_33","r0512 - o/w instruments ranking pari passu with ordinary shares",IF(OR(ISNUMBER(SEARCH("ATLANTES",I757)),ISNUMBER(SEARCH("AZOR",I757)),ISNUMBER(SEARCH("HIPOTOTTA",I757)))=TRUE,"r0120 - Secured liabilities - collateralized part (BRRD art. 44/2/b)",IF(OR('Intragroup liabilities'!F751="P_27.1",'Intragroup liabilities'!F751="P_27.2",'Intragroup liabilities'!F751="P_24"),"r0390 - Non-financial liabilities",IF('Intragroup liabilities'!F751="P_30.1","r0170 - Employee liabilities (BRRD art. 44/2/g/i)",IF('Intragroup liabilities'!F751="P_30.3","r0390 - Non-financial liabilities",IF('Intragroup liabilities'!F751="C_36","r0511 - o/w capital instruments/share capital",IF(AND('Intragroup liabilities'!F751="P_20",IFERROR(VLOOKUP('Intragroup liabilities'!I751,'Auxiliar 210'!$B$18:$B$20,1,FALSE),0)&lt;&gt;0),"r0210 - Liabilities towards other entities of the resolution group (BRRD art. 44/2/h)",IF(AND('Intragroup liabilities'!F751="P_21",IFERROR(VLOOKUP('Intragroup liabilities'!I751,'Auxiliar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7" s="10" t="s">
        <v>483</v>
      </c>
      <c r="G757" s="10" t="str">
        <f t="shared" si="79"/>
        <v>Rank 9 - Ranking in insolvency (master scale)</v>
      </c>
      <c r="H757" s="10" t="s">
        <v>1169</v>
      </c>
      <c r="I757" s="10" t="s">
        <v>81</v>
      </c>
      <c r="J757" s="10" t="s">
        <v>696</v>
      </c>
      <c r="K757" s="10" t="s">
        <v>155</v>
      </c>
      <c r="L757" s="10" t="str">
        <f t="shared" si="80"/>
        <v>Parent</v>
      </c>
      <c r="M757" s="10" t="str">
        <f>IF(OR('Intragroup liabilities'!W751="x",'Intragroup liabilities'!W751="E"),"true","false")</f>
        <v>false</v>
      </c>
      <c r="N757" s="10" t="s">
        <v>470</v>
      </c>
      <c r="O757" s="10" t="s">
        <v>471</v>
      </c>
      <c r="P757" s="11">
        <v>0.17</v>
      </c>
      <c r="Q757" s="11">
        <f>IF('Intragroup liabilities'!E751="",0,'Intragroup liabilities'!E751)</f>
        <v>0</v>
      </c>
      <c r="R757" s="10" t="str">
        <f>+IF('Intragroup liabilities'!C751="EURO","Euro",IF('Intragroup liabilities'!C751="LIBRA INGLESA"," US Dollar",""))</f>
        <v>Euro</v>
      </c>
      <c r="S757" s="10" t="str">
        <f>IF(OR('Intragroup liabilities'!F751="P_20",'Intragroup liabilities'!F751="P_21"),'Intragroup liabilities'!M751,CONCATENATE(RIGHT('Intragroup liabilities'!T751,4),"-",LEFT(RIGHT('Intragroup liabilities'!T751,7),2),"-",LEFT('Intragroup liabilities'!T751,2)))</f>
        <v>--</v>
      </c>
      <c r="T757" s="20" t="str">
        <f t="shared" si="81"/>
        <v>--</v>
      </c>
      <c r="U757" s="20" t="str">
        <f>IF(OR('Intragroup liabilities'!F751="P_20",'Intragroup liabilities'!F751="P_21"),'T 03.01'!T757,CONCATENATE(RIGHT('Intragroup liabilities'!U751,4),"-",LEFT(RIGHT('Intragroup liabilities'!U751,7),2),"-",LEFT('Intragroup liabilities'!U751,2)))</f>
        <v>--</v>
      </c>
      <c r="V757" s="10" t="str">
        <f t="shared" si="82"/>
        <v>Unsecured</v>
      </c>
      <c r="W757" s="10">
        <v>0</v>
      </c>
      <c r="X757" s="10" t="s">
        <v>83</v>
      </c>
      <c r="Y757" s="10" t="str">
        <f t="shared" si="83"/>
        <v>Structured</v>
      </c>
      <c r="Z757" s="10"/>
      <c r="AA757" s="10" t="str">
        <f>IF('Intragroup liabilities'!Q751="GF2","Grandfathered T2",IF('Intragroup liabilities'!Q751="CET1","CET1","No"))</f>
        <v>No</v>
      </c>
      <c r="AB757" s="10">
        <f>IF('Intragroup liabilities'!R751="",0,'Intragroup liabilities'!R751)</f>
        <v>0</v>
      </c>
      <c r="AC757"/>
    </row>
    <row r="758" spans="3:29" ht="23.65" thickBot="1" x14ac:dyDescent="0.5">
      <c r="C758" s="17">
        <f t="shared" si="78"/>
        <v>999</v>
      </c>
      <c r="D758" s="18">
        <f t="shared" si="84"/>
        <v>751</v>
      </c>
      <c r="E758" s="10" t="str">
        <f>IF(AND(I758="SANTANDER TOTTA, SGPS, SA",'Intragroup liabilities'!F752="P_22"),"r0531 - o/w (part of) subordinated liabilities recognised as own funds",IF(AND(I758="Totta Seguros - Comp. Seg. Vida, SA.",'Intragroup liabilities'!F752="P_22"),"r0350 - Structured notes",IF(AND(AA758&lt;&gt;"No",'Intragroup liabilities'!F752="P_23"),"r0531 - o/w (part of) subordinated liabilities recognised as own funds",IF(AND(AA758="No",'Intragroup liabilities'!F752="P_23"),"r0120 - Secured liabilities - collateralized part (BRRD art. 44/2/b)",IF('Intragroup liabilities'!F752="C_31","r0511 - o/w capital instruments/share capital",IF('Intragroup liabilities'!F752="C_32","r0511 - o/w capital instruments/share capital",IF('Intragroup liabilities'!F752="C_33","r0512 - o/w instruments ranking pari passu with ordinary shares",IF(OR(ISNUMBER(SEARCH("ATLANTES",I758)),ISNUMBER(SEARCH("AZOR",I758)),ISNUMBER(SEARCH("HIPOTOTTA",I758)))=TRUE,"r0120 - Secured liabilities - collateralized part (BRRD art. 44/2/b)",IF(OR('Intragroup liabilities'!F752="P_27.1",'Intragroup liabilities'!F752="P_27.2",'Intragroup liabilities'!F752="P_24"),"r0390 - Non-financial liabilities",IF('Intragroup liabilities'!F752="P_30.1","r0170 - Employee liabilities (BRRD art. 44/2/g/i)",IF('Intragroup liabilities'!F752="P_30.3","r0390 - Non-financial liabilities",IF('Intragroup liabilities'!F752="C_36","r0511 - o/w capital instruments/share capital",IF(AND('Intragroup liabilities'!F752="P_20",IFERROR(VLOOKUP('Intragroup liabilities'!I752,'Auxiliar 210'!$B$18:$B$20,1,FALSE),0)&lt;&gt;0),"r0210 - Liabilities towards other entities of the resolution group (BRRD art. 44/2/h)",IF(AND('Intragroup liabilities'!F752="P_21",IFERROR(VLOOKUP('Intragroup liabilities'!I752,'Auxiliar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8" s="10" t="s">
        <v>161</v>
      </c>
      <c r="G758" s="10" t="str">
        <f t="shared" si="79"/>
        <v>Rank 9 - Ranking in insolvency (master scale)</v>
      </c>
      <c r="H758" s="10" t="s">
        <v>643</v>
      </c>
      <c r="I758" s="10" t="s">
        <v>45</v>
      </c>
      <c r="J758" s="10" t="s">
        <v>447</v>
      </c>
      <c r="K758" s="10" t="s">
        <v>155</v>
      </c>
      <c r="L758" s="10" t="str">
        <f t="shared" si="80"/>
        <v>Sister</v>
      </c>
      <c r="M758" s="10" t="str">
        <f>IF(OR('Intragroup liabilities'!W752="x",'Intragroup liabilities'!W752="E"),"true","false")</f>
        <v>true</v>
      </c>
      <c r="N758" s="10" t="s">
        <v>470</v>
      </c>
      <c r="O758" s="10" t="s">
        <v>471</v>
      </c>
      <c r="P758" s="11">
        <v>7.15</v>
      </c>
      <c r="Q758" s="11">
        <f>IF('Intragroup liabilities'!E752="",0,'Intragroup liabilities'!E752)</f>
        <v>0</v>
      </c>
      <c r="R758" s="10" t="str">
        <f>+IF('Intragroup liabilities'!C752="EURO","Euro",IF('Intragroup liabilities'!C752="LIBRA INGLESA"," US Dollar",""))</f>
        <v>Euro</v>
      </c>
      <c r="S758" s="10" t="str">
        <f>IF(OR('Intragroup liabilities'!F752="P_20",'Intragroup liabilities'!F752="P_21"),'Intragroup liabilities'!M752,CONCATENATE(RIGHT('Intragroup liabilities'!T752,4),"-",LEFT(RIGHT('Intragroup liabilities'!T752,7),2),"-",LEFT('Intragroup liabilities'!T752,2)))</f>
        <v>--</v>
      </c>
      <c r="T758" s="20" t="str">
        <f t="shared" si="81"/>
        <v>--</v>
      </c>
      <c r="U758" s="20" t="str">
        <f>IF(OR('Intragroup liabilities'!F752="P_20",'Intragroup liabilities'!F752="P_21"),'T 03.01'!T758,CONCATENATE(RIGHT('Intragroup liabilities'!U752,4),"-",LEFT(RIGHT('Intragroup liabilities'!U752,7),2),"-",LEFT('Intragroup liabilities'!U752,2)))</f>
        <v>--</v>
      </c>
      <c r="V758" s="10" t="str">
        <f t="shared" si="82"/>
        <v>Unsecured</v>
      </c>
      <c r="W758" s="10">
        <v>0</v>
      </c>
      <c r="X758" s="10" t="s">
        <v>83</v>
      </c>
      <c r="Y758" s="10" t="str">
        <f t="shared" si="83"/>
        <v>Structured</v>
      </c>
      <c r="Z758" s="10"/>
      <c r="AA758" s="10" t="str">
        <f>IF('Intragroup liabilities'!Q752="GF2","Grandfathered T2",IF('Intragroup liabilities'!Q752="CET1","CET1","No"))</f>
        <v>No</v>
      </c>
      <c r="AB758" s="10">
        <f>IF('Intragroup liabilities'!R752="",0,'Intragroup liabilities'!R752)</f>
        <v>0</v>
      </c>
      <c r="AC758"/>
    </row>
    <row r="759" spans="3:29" ht="23.65" thickBot="1" x14ac:dyDescent="0.5">
      <c r="C759" s="17">
        <f t="shared" si="78"/>
        <v>999</v>
      </c>
      <c r="D759" s="18">
        <f t="shared" si="84"/>
        <v>752</v>
      </c>
      <c r="E759" s="10" t="str">
        <f>IF(AND(I759="SANTANDER TOTTA, SGPS, SA",'Intragroup liabilities'!F753="P_22"),"r0531 - o/w (part of) subordinated liabilities recognised as own funds",IF(AND(I759="Totta Seguros - Comp. Seg. Vida, SA.",'Intragroup liabilities'!F753="P_22"),"r0350 - Structured notes",IF(AND(AA759&lt;&gt;"No",'Intragroup liabilities'!F753="P_23"),"r0531 - o/w (part of) subordinated liabilities recognised as own funds",IF(AND(AA759="No",'Intragroup liabilities'!F753="P_23"),"r0120 - Secured liabilities - collateralized part (BRRD art. 44/2/b)",IF('Intragroup liabilities'!F753="C_31","r0511 - o/w capital instruments/share capital",IF('Intragroup liabilities'!F753="C_32","r0511 - o/w capital instruments/share capital",IF('Intragroup liabilities'!F753="C_33","r0512 - o/w instruments ranking pari passu with ordinary shares",IF(OR(ISNUMBER(SEARCH("ATLANTES",I759)),ISNUMBER(SEARCH("AZOR",I759)),ISNUMBER(SEARCH("HIPOTOTTA",I759)))=TRUE,"r0120 - Secured liabilities - collateralized part (BRRD art. 44/2/b)",IF(OR('Intragroup liabilities'!F753="P_27.1",'Intragroup liabilities'!F753="P_27.2",'Intragroup liabilities'!F753="P_24"),"r0390 - Non-financial liabilities",IF('Intragroup liabilities'!F753="P_30.1","r0170 - Employee liabilities (BRRD art. 44/2/g/i)",IF('Intragroup liabilities'!F753="P_30.3","r0390 - Non-financial liabilities",IF('Intragroup liabilities'!F753="C_36","r0511 - o/w capital instruments/share capital",IF(AND('Intragroup liabilities'!F753="P_20",IFERROR(VLOOKUP('Intragroup liabilities'!I753,'Auxiliar 210'!$B$18:$B$20,1,FALSE),0)&lt;&gt;0),"r0210 - Liabilities towards other entities of the resolution group (BRRD art. 44/2/h)",IF(AND('Intragroup liabilities'!F753="P_21",IFERROR(VLOOKUP('Intragroup liabilities'!I753,'Auxiliar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59" s="10" t="s">
        <v>483</v>
      </c>
      <c r="G759" s="10" t="str">
        <f t="shared" si="79"/>
        <v>Rank 9 - Ranking in insolvency (master scale)</v>
      </c>
      <c r="H759" s="10" t="s">
        <v>969</v>
      </c>
      <c r="I759" s="10" t="s">
        <v>81</v>
      </c>
      <c r="J759" s="10" t="s">
        <v>696</v>
      </c>
      <c r="K759" s="10" t="s">
        <v>155</v>
      </c>
      <c r="L759" s="10" t="str">
        <f t="shared" si="80"/>
        <v>Parent</v>
      </c>
      <c r="M759" s="10" t="str">
        <f>IF(OR('Intragroup liabilities'!W753="x",'Intragroup liabilities'!W753="E"),"true","false")</f>
        <v>false</v>
      </c>
      <c r="N759" s="10" t="s">
        <v>470</v>
      </c>
      <c r="O759" s="10" t="s">
        <v>471</v>
      </c>
      <c r="P759" s="11">
        <v>0.1</v>
      </c>
      <c r="Q759" s="11">
        <f>IF('Intragroup liabilities'!E753="",0,'Intragroup liabilities'!E753)</f>
        <v>0</v>
      </c>
      <c r="R759" s="10" t="str">
        <f>+IF('Intragroup liabilities'!C753="EURO","Euro",IF('Intragroup liabilities'!C753="LIBRA INGLESA"," US Dollar",""))</f>
        <v>Euro</v>
      </c>
      <c r="S759" s="10" t="str">
        <f>IF(OR('Intragroup liabilities'!F753="P_20",'Intragroup liabilities'!F753="P_21"),'Intragroup liabilities'!M753,CONCATENATE(RIGHT('Intragroup liabilities'!T753,4),"-",LEFT(RIGHT('Intragroup liabilities'!T753,7),2),"-",LEFT('Intragroup liabilities'!T753,2)))</f>
        <v>--</v>
      </c>
      <c r="T759" s="20" t="str">
        <f t="shared" si="81"/>
        <v>--</v>
      </c>
      <c r="U759" s="20" t="str">
        <f>IF(OR('Intragroup liabilities'!F753="P_20",'Intragroup liabilities'!F753="P_21"),'T 03.01'!T759,CONCATENATE(RIGHT('Intragroup liabilities'!U753,4),"-",LEFT(RIGHT('Intragroup liabilities'!U753,7),2),"-",LEFT('Intragroup liabilities'!U753,2)))</f>
        <v>--</v>
      </c>
      <c r="V759" s="10" t="str">
        <f t="shared" si="82"/>
        <v>Unsecured</v>
      </c>
      <c r="W759" s="10">
        <v>0</v>
      </c>
      <c r="X759" s="10" t="s">
        <v>83</v>
      </c>
      <c r="Y759" s="10" t="str">
        <f t="shared" si="83"/>
        <v>Structured</v>
      </c>
      <c r="Z759" s="10"/>
      <c r="AA759" s="10" t="str">
        <f>IF('Intragroup liabilities'!Q753="GF2","Grandfathered T2",IF('Intragroup liabilities'!Q753="CET1","CET1","No"))</f>
        <v>No</v>
      </c>
      <c r="AB759" s="10">
        <f>IF('Intragroup liabilities'!R753="",0,'Intragroup liabilities'!R753)</f>
        <v>0</v>
      </c>
      <c r="AC759"/>
    </row>
    <row r="760" spans="3:29" ht="23.65" thickBot="1" x14ac:dyDescent="0.5">
      <c r="C760" s="17">
        <f t="shared" si="78"/>
        <v>999</v>
      </c>
      <c r="D760" s="18">
        <f t="shared" si="84"/>
        <v>753</v>
      </c>
      <c r="E760" s="10" t="str">
        <f>IF(AND(I760="SANTANDER TOTTA, SGPS, SA",'Intragroup liabilities'!F754="P_22"),"r0531 - o/w (part of) subordinated liabilities recognised as own funds",IF(AND(I760="Totta Seguros - Comp. Seg. Vida, SA.",'Intragroup liabilities'!F754="P_22"),"r0350 - Structured notes",IF(AND(AA760&lt;&gt;"No",'Intragroup liabilities'!F754="P_23"),"r0531 - o/w (part of) subordinated liabilities recognised as own funds",IF(AND(AA760="No",'Intragroup liabilities'!F754="P_23"),"r0120 - Secured liabilities - collateralized part (BRRD art. 44/2/b)",IF('Intragroup liabilities'!F754="C_31","r0511 - o/w capital instruments/share capital",IF('Intragroup liabilities'!F754="C_32","r0511 - o/w capital instruments/share capital",IF('Intragroup liabilities'!F754="C_33","r0512 - o/w instruments ranking pari passu with ordinary shares",IF(OR(ISNUMBER(SEARCH("ATLANTES",I760)),ISNUMBER(SEARCH("AZOR",I760)),ISNUMBER(SEARCH("HIPOTOTTA",I760)))=TRUE,"r0120 - Secured liabilities - collateralized part (BRRD art. 44/2/b)",IF(OR('Intragroup liabilities'!F754="P_27.1",'Intragroup liabilities'!F754="P_27.2",'Intragroup liabilities'!F754="P_24"),"r0390 - Non-financial liabilities",IF('Intragroup liabilities'!F754="P_30.1","r0170 - Employee liabilities (BRRD art. 44/2/g/i)",IF('Intragroup liabilities'!F754="P_30.3","r0390 - Non-financial liabilities",IF('Intragroup liabilities'!F754="C_36","r0511 - o/w capital instruments/share capital",IF(AND('Intragroup liabilities'!F754="P_20",IFERROR(VLOOKUP('Intragroup liabilities'!I754,'Auxiliar 210'!$B$18:$B$20,1,FALSE),0)&lt;&gt;0),"r0210 - Liabilities towards other entities of the resolution group (BRRD art. 44/2/h)",IF(AND('Intragroup liabilities'!F754="P_21",IFERROR(VLOOKUP('Intragroup liabilities'!I754,'Auxiliar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0" s="10" t="s">
        <v>483</v>
      </c>
      <c r="G760" s="10" t="str">
        <f t="shared" si="79"/>
        <v>Rank 9 - Ranking in insolvency (master scale)</v>
      </c>
      <c r="H760" s="10" t="s">
        <v>928</v>
      </c>
      <c r="I760" s="10" t="s">
        <v>700</v>
      </c>
      <c r="J760" s="10" t="s">
        <v>699</v>
      </c>
      <c r="K760" s="10" t="s">
        <v>155</v>
      </c>
      <c r="L760" s="10" t="str">
        <f t="shared" si="80"/>
        <v>Sister</v>
      </c>
      <c r="M760" s="10" t="str">
        <f>IF(OR('Intragroup liabilities'!W754="x",'Intragroup liabilities'!W754="E"),"true","false")</f>
        <v>false</v>
      </c>
      <c r="N760" s="10" t="s">
        <v>470</v>
      </c>
      <c r="O760" s="10" t="s">
        <v>471</v>
      </c>
      <c r="P760" s="11">
        <v>0.45</v>
      </c>
      <c r="Q760" s="11">
        <f>IF('Intragroup liabilities'!E754="",0,'Intragroup liabilities'!E754)</f>
        <v>0</v>
      </c>
      <c r="R760" s="10" t="str">
        <f>+IF('Intragroup liabilities'!C754="EURO","Euro",IF('Intragroup liabilities'!C754="LIBRA INGLESA"," US Dollar",""))</f>
        <v>Euro</v>
      </c>
      <c r="S760" s="10" t="str">
        <f>IF(OR('Intragroup liabilities'!F754="P_20",'Intragroup liabilities'!F754="P_21"),'Intragroup liabilities'!M754,CONCATENATE(RIGHT('Intragroup liabilities'!T754,4),"-",LEFT(RIGHT('Intragroup liabilities'!T754,7),2),"-",LEFT('Intragroup liabilities'!T754,2)))</f>
        <v>--</v>
      </c>
      <c r="T760" s="20" t="str">
        <f t="shared" si="81"/>
        <v>--</v>
      </c>
      <c r="U760" s="20" t="str">
        <f>IF(OR('Intragroup liabilities'!F754="P_20",'Intragroup liabilities'!F754="P_21"),'T 03.01'!T760,CONCATENATE(RIGHT('Intragroup liabilities'!U754,4),"-",LEFT(RIGHT('Intragroup liabilities'!U754,7),2),"-",LEFT('Intragroup liabilities'!U754,2)))</f>
        <v>--</v>
      </c>
      <c r="V760" s="10" t="str">
        <f t="shared" si="82"/>
        <v>Unsecured</v>
      </c>
      <c r="W760" s="10">
        <v>0</v>
      </c>
      <c r="X760" s="10" t="s">
        <v>83</v>
      </c>
      <c r="Y760" s="10" t="str">
        <f t="shared" si="83"/>
        <v>Structured</v>
      </c>
      <c r="Z760" s="10"/>
      <c r="AA760" s="10" t="str">
        <f>IF('Intragroup liabilities'!Q754="GF2","Grandfathered T2",IF('Intragroup liabilities'!Q754="CET1","CET1","No"))</f>
        <v>No</v>
      </c>
      <c r="AB760" s="10">
        <f>IF('Intragroup liabilities'!R754="",0,'Intragroup liabilities'!R754)</f>
        <v>0</v>
      </c>
      <c r="AC760"/>
    </row>
    <row r="761" spans="3:29" ht="23.65" thickBot="1" x14ac:dyDescent="0.5">
      <c r="C761" s="17">
        <f t="shared" si="78"/>
        <v>999</v>
      </c>
      <c r="D761" s="18">
        <f t="shared" si="84"/>
        <v>754</v>
      </c>
      <c r="E761" s="10" t="str">
        <f>IF(AND(I761="SANTANDER TOTTA, SGPS, SA",'Intragroup liabilities'!F755="P_22"),"r0531 - o/w (part of) subordinated liabilities recognised as own funds",IF(AND(I761="Totta Seguros - Comp. Seg. Vida, SA.",'Intragroup liabilities'!F755="P_22"),"r0350 - Structured notes",IF(AND(AA761&lt;&gt;"No",'Intragroup liabilities'!F755="P_23"),"r0531 - o/w (part of) subordinated liabilities recognised as own funds",IF(AND(AA761="No",'Intragroup liabilities'!F755="P_23"),"r0120 - Secured liabilities - collateralized part (BRRD art. 44/2/b)",IF('Intragroup liabilities'!F755="C_31","r0511 - o/w capital instruments/share capital",IF('Intragroup liabilities'!F755="C_32","r0511 - o/w capital instruments/share capital",IF('Intragroup liabilities'!F755="C_33","r0512 - o/w instruments ranking pari passu with ordinary shares",IF(OR(ISNUMBER(SEARCH("ATLANTES",I761)),ISNUMBER(SEARCH("AZOR",I761)),ISNUMBER(SEARCH("HIPOTOTTA",I761)))=TRUE,"r0120 - Secured liabilities - collateralized part (BRRD art. 44/2/b)",IF(OR('Intragroup liabilities'!F755="P_27.1",'Intragroup liabilities'!F755="P_27.2",'Intragroup liabilities'!F755="P_24"),"r0390 - Non-financial liabilities",IF('Intragroup liabilities'!F755="P_30.1","r0170 - Employee liabilities (BRRD art. 44/2/g/i)",IF('Intragroup liabilities'!F755="P_30.3","r0390 - Non-financial liabilities",IF('Intragroup liabilities'!F755="C_36","r0511 - o/w capital instruments/share capital",IF(AND('Intragroup liabilities'!F755="P_20",IFERROR(VLOOKUP('Intragroup liabilities'!I755,'Auxiliar 210'!$B$18:$B$20,1,FALSE),0)&lt;&gt;0),"r0210 - Liabilities towards other entities of the resolution group (BRRD art. 44/2/h)",IF(AND('Intragroup liabilities'!F755="P_21",IFERROR(VLOOKUP('Intragroup liabilities'!I755,'Auxiliar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1" s="10" t="s">
        <v>483</v>
      </c>
      <c r="G761" s="10" t="str">
        <f t="shared" si="79"/>
        <v>Rank 9 - Ranking in insolvency (master scale)</v>
      </c>
      <c r="H761" s="10" t="s">
        <v>1123</v>
      </c>
      <c r="I761" s="10" t="s">
        <v>700</v>
      </c>
      <c r="J761" s="10" t="s">
        <v>699</v>
      </c>
      <c r="K761" s="10" t="s">
        <v>155</v>
      </c>
      <c r="L761" s="10" t="str">
        <f t="shared" si="80"/>
        <v>Sister</v>
      </c>
      <c r="M761" s="10" t="str">
        <f>IF(OR('Intragroup liabilities'!W755="x",'Intragroup liabilities'!W755="E"),"true","false")</f>
        <v>false</v>
      </c>
      <c r="N761" s="10" t="s">
        <v>470</v>
      </c>
      <c r="O761" s="10" t="s">
        <v>471</v>
      </c>
      <c r="P761" s="11">
        <v>0.02</v>
      </c>
      <c r="Q761" s="11">
        <f>IF('Intragroup liabilities'!E755="",0,'Intragroup liabilities'!E755)</f>
        <v>0</v>
      </c>
      <c r="R761" s="10" t="str">
        <f>+IF('Intragroup liabilities'!C755="EURO","Euro",IF('Intragroup liabilities'!C755="LIBRA INGLESA"," US Dollar",""))</f>
        <v>Euro</v>
      </c>
      <c r="S761" s="10" t="str">
        <f>IF(OR('Intragroup liabilities'!F755="P_20",'Intragroup liabilities'!F755="P_21"),'Intragroup liabilities'!M755,CONCATENATE(RIGHT('Intragroup liabilities'!T755,4),"-",LEFT(RIGHT('Intragroup liabilities'!T755,7),2),"-",LEFT('Intragroup liabilities'!T755,2)))</f>
        <v>--</v>
      </c>
      <c r="T761" s="20" t="str">
        <f t="shared" si="81"/>
        <v>--</v>
      </c>
      <c r="U761" s="20" t="str">
        <f>IF(OR('Intragroup liabilities'!F755="P_20",'Intragroup liabilities'!F755="P_21"),'T 03.01'!T761,CONCATENATE(RIGHT('Intragroup liabilities'!U755,4),"-",LEFT(RIGHT('Intragroup liabilities'!U755,7),2),"-",LEFT('Intragroup liabilities'!U755,2)))</f>
        <v>--</v>
      </c>
      <c r="V761" s="10" t="str">
        <f t="shared" si="82"/>
        <v>Unsecured</v>
      </c>
      <c r="W761" s="10">
        <v>0</v>
      </c>
      <c r="X761" s="10" t="s">
        <v>83</v>
      </c>
      <c r="Y761" s="10" t="str">
        <f t="shared" si="83"/>
        <v>Structured</v>
      </c>
      <c r="Z761" s="10"/>
      <c r="AA761" s="10" t="str">
        <f>IF('Intragroup liabilities'!Q755="GF2","Grandfathered T2",IF('Intragroup liabilities'!Q755="CET1","CET1","No"))</f>
        <v>No</v>
      </c>
      <c r="AB761" s="10">
        <f>IF('Intragroup liabilities'!R755="",0,'Intragroup liabilities'!R755)</f>
        <v>0</v>
      </c>
      <c r="AC761"/>
    </row>
    <row r="762" spans="3:29" ht="23.65" thickBot="1" x14ac:dyDescent="0.5">
      <c r="C762" s="17">
        <f t="shared" si="78"/>
        <v>999</v>
      </c>
      <c r="D762" s="18">
        <f t="shared" si="84"/>
        <v>755</v>
      </c>
      <c r="E762" s="10" t="str">
        <f>IF(AND(I762="SANTANDER TOTTA, SGPS, SA",'Intragroup liabilities'!F756="P_22"),"r0531 - o/w (part of) subordinated liabilities recognised as own funds",IF(AND(I762="Totta Seguros - Comp. Seg. Vida, SA.",'Intragroup liabilities'!F756="P_22"),"r0350 - Structured notes",IF(AND(AA762&lt;&gt;"No",'Intragroup liabilities'!F756="P_23"),"r0531 - o/w (part of) subordinated liabilities recognised as own funds",IF(AND(AA762="No",'Intragroup liabilities'!F756="P_23"),"r0120 - Secured liabilities - collateralized part (BRRD art. 44/2/b)",IF('Intragroup liabilities'!F756="C_31","r0511 - o/w capital instruments/share capital",IF('Intragroup liabilities'!F756="C_32","r0511 - o/w capital instruments/share capital",IF('Intragroup liabilities'!F756="C_33","r0512 - o/w instruments ranking pari passu with ordinary shares",IF(OR(ISNUMBER(SEARCH("ATLANTES",I762)),ISNUMBER(SEARCH("AZOR",I762)),ISNUMBER(SEARCH("HIPOTOTTA",I762)))=TRUE,"r0120 - Secured liabilities - collateralized part (BRRD art. 44/2/b)",IF(OR('Intragroup liabilities'!F756="P_27.1",'Intragroup liabilities'!F756="P_27.2",'Intragroup liabilities'!F756="P_24"),"r0390 - Non-financial liabilities",IF('Intragroup liabilities'!F756="P_30.1","r0170 - Employee liabilities (BRRD art. 44/2/g/i)",IF('Intragroup liabilities'!F756="P_30.3","r0390 - Non-financial liabilities",IF('Intragroup liabilities'!F756="C_36","r0511 - o/w capital instruments/share capital",IF(AND('Intragroup liabilities'!F756="P_20",IFERROR(VLOOKUP('Intragroup liabilities'!I756,'Auxiliar 210'!$B$18:$B$20,1,FALSE),0)&lt;&gt;0),"r0210 - Liabilities towards other entities of the resolution group (BRRD art. 44/2/h)",IF(AND('Intragroup liabilities'!F756="P_21",IFERROR(VLOOKUP('Intragroup liabilities'!I756,'Auxiliar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2" s="10" t="s">
        <v>483</v>
      </c>
      <c r="G762" s="10" t="str">
        <f t="shared" si="79"/>
        <v>Rank 9 - Ranking in insolvency (master scale)</v>
      </c>
      <c r="H762" s="10" t="s">
        <v>1179</v>
      </c>
      <c r="I762" s="10" t="s">
        <v>81</v>
      </c>
      <c r="J762" s="10" t="s">
        <v>696</v>
      </c>
      <c r="K762" s="10" t="s">
        <v>155</v>
      </c>
      <c r="L762" s="10" t="str">
        <f t="shared" si="80"/>
        <v>Parent</v>
      </c>
      <c r="M762" s="10" t="str">
        <f>IF(OR('Intragroup liabilities'!W756="x",'Intragroup liabilities'!W756="E"),"true","false")</f>
        <v>false</v>
      </c>
      <c r="N762" s="10" t="s">
        <v>470</v>
      </c>
      <c r="O762" s="10" t="s">
        <v>471</v>
      </c>
      <c r="P762" s="11">
        <v>0.1</v>
      </c>
      <c r="Q762" s="11">
        <f>IF('Intragroup liabilities'!E756="",0,'Intragroup liabilities'!E756)</f>
        <v>0</v>
      </c>
      <c r="R762" s="10" t="str">
        <f>+IF('Intragroup liabilities'!C756="EURO","Euro",IF('Intragroup liabilities'!C756="LIBRA INGLESA"," US Dollar",""))</f>
        <v>Euro</v>
      </c>
      <c r="S762" s="10" t="str">
        <f>IF(OR('Intragroup liabilities'!F756="P_20",'Intragroup liabilities'!F756="P_21"),'Intragroup liabilities'!M756,CONCATENATE(RIGHT('Intragroup liabilities'!T756,4),"-",LEFT(RIGHT('Intragroup liabilities'!T756,7),2),"-",LEFT('Intragroup liabilities'!T756,2)))</f>
        <v>--</v>
      </c>
      <c r="T762" s="20" t="str">
        <f t="shared" si="81"/>
        <v>--</v>
      </c>
      <c r="U762" s="20" t="str">
        <f>IF(OR('Intragroup liabilities'!F756="P_20",'Intragroup liabilities'!F756="P_21"),'T 03.01'!T762,CONCATENATE(RIGHT('Intragroup liabilities'!U756,4),"-",LEFT(RIGHT('Intragroup liabilities'!U756,7),2),"-",LEFT('Intragroup liabilities'!U756,2)))</f>
        <v>--</v>
      </c>
      <c r="V762" s="10" t="str">
        <f t="shared" si="82"/>
        <v>Unsecured</v>
      </c>
      <c r="W762" s="10">
        <v>0</v>
      </c>
      <c r="X762" s="10" t="s">
        <v>83</v>
      </c>
      <c r="Y762" s="10" t="str">
        <f t="shared" si="83"/>
        <v>Structured</v>
      </c>
      <c r="Z762" s="10"/>
      <c r="AA762" s="10" t="str">
        <f>IF('Intragroup liabilities'!Q756="GF2","Grandfathered T2",IF('Intragroup liabilities'!Q756="CET1","CET1","No"))</f>
        <v>No</v>
      </c>
      <c r="AB762" s="10">
        <f>IF('Intragroup liabilities'!R756="",0,'Intragroup liabilities'!R756)</f>
        <v>0</v>
      </c>
      <c r="AC762"/>
    </row>
    <row r="763" spans="3:29" ht="23.65" thickBot="1" x14ac:dyDescent="0.5">
      <c r="C763" s="17">
        <f t="shared" si="78"/>
        <v>999</v>
      </c>
      <c r="D763" s="18">
        <f t="shared" si="84"/>
        <v>756</v>
      </c>
      <c r="E763" s="10" t="str">
        <f>IF(AND(I763="SANTANDER TOTTA, SGPS, SA",'Intragroup liabilities'!F757="P_22"),"r0531 - o/w (part of) subordinated liabilities recognised as own funds",IF(AND(I763="Totta Seguros - Comp. Seg. Vida, SA.",'Intragroup liabilities'!F757="P_22"),"r0350 - Structured notes",IF(AND(AA763&lt;&gt;"No",'Intragroup liabilities'!F757="P_23"),"r0531 - o/w (part of) subordinated liabilities recognised as own funds",IF(AND(AA763="No",'Intragroup liabilities'!F757="P_23"),"r0120 - Secured liabilities - collateralized part (BRRD art. 44/2/b)",IF('Intragroup liabilities'!F757="C_31","r0511 - o/w capital instruments/share capital",IF('Intragroup liabilities'!F757="C_32","r0511 - o/w capital instruments/share capital",IF('Intragroup liabilities'!F757="C_33","r0512 - o/w instruments ranking pari passu with ordinary shares",IF(OR(ISNUMBER(SEARCH("ATLANTES",I763)),ISNUMBER(SEARCH("AZOR",I763)),ISNUMBER(SEARCH("HIPOTOTTA",I763)))=TRUE,"r0120 - Secured liabilities - collateralized part (BRRD art. 44/2/b)",IF(OR('Intragroup liabilities'!F757="P_27.1",'Intragroup liabilities'!F757="P_27.2",'Intragroup liabilities'!F757="P_24"),"r0390 - Non-financial liabilities",IF('Intragroup liabilities'!F757="P_30.1","r0170 - Employee liabilities (BRRD art. 44/2/g/i)",IF('Intragroup liabilities'!F757="P_30.3","r0390 - Non-financial liabilities",IF('Intragroup liabilities'!F757="C_36","r0511 - o/w capital instruments/share capital",IF(AND('Intragroup liabilities'!F757="P_20",IFERROR(VLOOKUP('Intragroup liabilities'!I757,'Auxiliar 210'!$B$18:$B$20,1,FALSE),0)&lt;&gt;0),"r0210 - Liabilities towards other entities of the resolution group (BRRD art. 44/2/h)",IF(AND('Intragroup liabilities'!F757="P_21",IFERROR(VLOOKUP('Intragroup liabilities'!I757,'Auxiliar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3" s="10" t="s">
        <v>483</v>
      </c>
      <c r="G763" s="10" t="str">
        <f t="shared" si="79"/>
        <v>Rank 9 - Ranking in insolvency (master scale)</v>
      </c>
      <c r="H763" s="10" t="s">
        <v>1008</v>
      </c>
      <c r="I763" s="10" t="s">
        <v>81</v>
      </c>
      <c r="J763" s="10" t="s">
        <v>696</v>
      </c>
      <c r="K763" s="10" t="s">
        <v>155</v>
      </c>
      <c r="L763" s="10" t="str">
        <f t="shared" si="80"/>
        <v>Parent</v>
      </c>
      <c r="M763" s="10" t="str">
        <f>IF(OR('Intragroup liabilities'!W757="x",'Intragroup liabilities'!W757="E"),"true","false")</f>
        <v>false</v>
      </c>
      <c r="N763" s="10" t="s">
        <v>470</v>
      </c>
      <c r="O763" s="10" t="s">
        <v>471</v>
      </c>
      <c r="P763" s="11">
        <v>0.11</v>
      </c>
      <c r="Q763" s="11">
        <f>IF('Intragroup liabilities'!E757="",0,'Intragroup liabilities'!E757)</f>
        <v>0</v>
      </c>
      <c r="R763" s="10" t="str">
        <f>+IF('Intragroup liabilities'!C757="EURO","Euro",IF('Intragroup liabilities'!C757="LIBRA INGLESA"," US Dollar",""))</f>
        <v>Euro</v>
      </c>
      <c r="S763" s="10" t="str">
        <f>IF(OR('Intragroup liabilities'!F757="P_20",'Intragroup liabilities'!F757="P_21"),'Intragroup liabilities'!M757,CONCATENATE(RIGHT('Intragroup liabilities'!T757,4),"-",LEFT(RIGHT('Intragroup liabilities'!T757,7),2),"-",LEFT('Intragroup liabilities'!T757,2)))</f>
        <v>--</v>
      </c>
      <c r="T763" s="20" t="str">
        <f t="shared" si="81"/>
        <v>--</v>
      </c>
      <c r="U763" s="20" t="str">
        <f>IF(OR('Intragroup liabilities'!F757="P_20",'Intragroup liabilities'!F757="P_21"),'T 03.01'!T763,CONCATENATE(RIGHT('Intragroup liabilities'!U757,4),"-",LEFT(RIGHT('Intragroup liabilities'!U757,7),2),"-",LEFT('Intragroup liabilities'!U757,2)))</f>
        <v>--</v>
      </c>
      <c r="V763" s="10" t="str">
        <f t="shared" si="82"/>
        <v>Unsecured</v>
      </c>
      <c r="W763" s="10">
        <v>0</v>
      </c>
      <c r="X763" s="10" t="s">
        <v>83</v>
      </c>
      <c r="Y763" s="10" t="str">
        <f t="shared" si="83"/>
        <v>Structured</v>
      </c>
      <c r="Z763" s="10"/>
      <c r="AA763" s="10" t="str">
        <f>IF('Intragroup liabilities'!Q757="GF2","Grandfathered T2",IF('Intragroup liabilities'!Q757="CET1","CET1","No"))</f>
        <v>No</v>
      </c>
      <c r="AB763" s="10">
        <f>IF('Intragroup liabilities'!R757="",0,'Intragroup liabilities'!R757)</f>
        <v>0</v>
      </c>
      <c r="AC763"/>
    </row>
    <row r="764" spans="3:29" ht="23.65" thickBot="1" x14ac:dyDescent="0.5">
      <c r="C764" s="17">
        <f t="shared" si="78"/>
        <v>999</v>
      </c>
      <c r="D764" s="18">
        <f t="shared" si="84"/>
        <v>757</v>
      </c>
      <c r="E764" s="10" t="str">
        <f>IF(AND(I764="SANTANDER TOTTA, SGPS, SA",'Intragroup liabilities'!F758="P_22"),"r0531 - o/w (part of) subordinated liabilities recognised as own funds",IF(AND(I764="Totta Seguros - Comp. Seg. Vida, SA.",'Intragroup liabilities'!F758="P_22"),"r0350 - Structured notes",IF(AND(AA764&lt;&gt;"No",'Intragroup liabilities'!F758="P_23"),"r0531 - o/w (part of) subordinated liabilities recognised as own funds",IF(AND(AA764="No",'Intragroup liabilities'!F758="P_23"),"r0120 - Secured liabilities - collateralized part (BRRD art. 44/2/b)",IF('Intragroup liabilities'!F758="C_31","r0511 - o/w capital instruments/share capital",IF('Intragroup liabilities'!F758="C_32","r0511 - o/w capital instruments/share capital",IF('Intragroup liabilities'!F758="C_33","r0512 - o/w instruments ranking pari passu with ordinary shares",IF(OR(ISNUMBER(SEARCH("ATLANTES",I764)),ISNUMBER(SEARCH("AZOR",I764)),ISNUMBER(SEARCH("HIPOTOTTA",I764)))=TRUE,"r0120 - Secured liabilities - collateralized part (BRRD art. 44/2/b)",IF(OR('Intragroup liabilities'!F758="P_27.1",'Intragroup liabilities'!F758="P_27.2",'Intragroup liabilities'!F758="P_24"),"r0390 - Non-financial liabilities",IF('Intragroup liabilities'!F758="P_30.1","r0170 - Employee liabilities (BRRD art. 44/2/g/i)",IF('Intragroup liabilities'!F758="P_30.3","r0390 - Non-financial liabilities",IF('Intragroup liabilities'!F758="C_36","r0511 - o/w capital instruments/share capital",IF(AND('Intragroup liabilities'!F758="P_20",IFERROR(VLOOKUP('Intragroup liabilities'!I758,'Auxiliar 210'!$B$18:$B$20,1,FALSE),0)&lt;&gt;0),"r0210 - Liabilities towards other entities of the resolution group (BRRD art. 44/2/h)",IF(AND('Intragroup liabilities'!F758="P_21",IFERROR(VLOOKUP('Intragroup liabilities'!I758,'Auxiliar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4" s="10" t="s">
        <v>483</v>
      </c>
      <c r="G764" s="10" t="str">
        <f t="shared" si="79"/>
        <v>Rank 9 - Ranking in insolvency (master scale)</v>
      </c>
      <c r="H764" s="10" t="s">
        <v>1223</v>
      </c>
      <c r="I764" s="10" t="s">
        <v>81</v>
      </c>
      <c r="J764" s="10" t="s">
        <v>696</v>
      </c>
      <c r="K764" s="10" t="s">
        <v>155</v>
      </c>
      <c r="L764" s="10" t="str">
        <f t="shared" si="80"/>
        <v>Parent</v>
      </c>
      <c r="M764" s="10" t="str">
        <f>IF(OR('Intragroup liabilities'!W758="x",'Intragroup liabilities'!W758="E"),"true","false")</f>
        <v>false</v>
      </c>
      <c r="N764" s="10" t="s">
        <v>470</v>
      </c>
      <c r="O764" s="10" t="s">
        <v>471</v>
      </c>
      <c r="P764" s="11">
        <v>0.19</v>
      </c>
      <c r="Q764" s="11">
        <f>IF('Intragroup liabilities'!E758="",0,'Intragroup liabilities'!E758)</f>
        <v>0</v>
      </c>
      <c r="R764" s="10" t="str">
        <f>+IF('Intragroup liabilities'!C758="EURO","Euro",IF('Intragroup liabilities'!C758="LIBRA INGLESA"," US Dollar",""))</f>
        <v>Euro</v>
      </c>
      <c r="S764" s="10" t="str">
        <f>IF(OR('Intragroup liabilities'!F758="P_20",'Intragroup liabilities'!F758="P_21"),'Intragroup liabilities'!M758,CONCATENATE(RIGHT('Intragroup liabilities'!T758,4),"-",LEFT(RIGHT('Intragroup liabilities'!T758,7),2),"-",LEFT('Intragroup liabilities'!T758,2)))</f>
        <v>--</v>
      </c>
      <c r="T764" s="20" t="str">
        <f t="shared" si="81"/>
        <v>--</v>
      </c>
      <c r="U764" s="20" t="str">
        <f>IF(OR('Intragroup liabilities'!F758="P_20",'Intragroup liabilities'!F758="P_21"),'T 03.01'!T764,CONCATENATE(RIGHT('Intragroup liabilities'!U758,4),"-",LEFT(RIGHT('Intragroup liabilities'!U758,7),2),"-",LEFT('Intragroup liabilities'!U758,2)))</f>
        <v>--</v>
      </c>
      <c r="V764" s="10" t="str">
        <f t="shared" si="82"/>
        <v>Unsecured</v>
      </c>
      <c r="W764" s="10">
        <v>0</v>
      </c>
      <c r="X764" s="10" t="s">
        <v>83</v>
      </c>
      <c r="Y764" s="10" t="str">
        <f t="shared" si="83"/>
        <v>Structured</v>
      </c>
      <c r="Z764" s="10"/>
      <c r="AA764" s="10" t="str">
        <f>IF('Intragroup liabilities'!Q758="GF2","Grandfathered T2",IF('Intragroup liabilities'!Q758="CET1","CET1","No"))</f>
        <v>No</v>
      </c>
      <c r="AB764" s="10">
        <f>IF('Intragroup liabilities'!R758="",0,'Intragroup liabilities'!R758)</f>
        <v>0</v>
      </c>
      <c r="AC764"/>
    </row>
    <row r="765" spans="3:29" ht="23.65" thickBot="1" x14ac:dyDescent="0.5">
      <c r="C765" s="17">
        <f t="shared" si="78"/>
        <v>999</v>
      </c>
      <c r="D765" s="18">
        <f t="shared" si="84"/>
        <v>758</v>
      </c>
      <c r="E765" s="10" t="str">
        <f>IF(AND(I765="SANTANDER TOTTA, SGPS, SA",'Intragroup liabilities'!F759="P_22"),"r0531 - o/w (part of) subordinated liabilities recognised as own funds",IF(AND(I765="Totta Seguros - Comp. Seg. Vida, SA.",'Intragroup liabilities'!F759="P_22"),"r0350 - Structured notes",IF(AND(AA765&lt;&gt;"No",'Intragroup liabilities'!F759="P_23"),"r0531 - o/w (part of) subordinated liabilities recognised as own funds",IF(AND(AA765="No",'Intragroup liabilities'!F759="P_23"),"r0120 - Secured liabilities - collateralized part (BRRD art. 44/2/b)",IF('Intragroup liabilities'!F759="C_31","r0511 - o/w capital instruments/share capital",IF('Intragroup liabilities'!F759="C_32","r0511 - o/w capital instruments/share capital",IF('Intragroup liabilities'!F759="C_33","r0512 - o/w instruments ranking pari passu with ordinary shares",IF(OR(ISNUMBER(SEARCH("ATLANTES",I765)),ISNUMBER(SEARCH("AZOR",I765)),ISNUMBER(SEARCH("HIPOTOTTA",I765)))=TRUE,"r0120 - Secured liabilities - collateralized part (BRRD art. 44/2/b)",IF(OR('Intragroup liabilities'!F759="P_27.1",'Intragroup liabilities'!F759="P_27.2",'Intragroup liabilities'!F759="P_24"),"r0390 - Non-financial liabilities",IF('Intragroup liabilities'!F759="P_30.1","r0170 - Employee liabilities (BRRD art. 44/2/g/i)",IF('Intragroup liabilities'!F759="P_30.3","r0390 - Non-financial liabilities",IF('Intragroup liabilities'!F759="C_36","r0511 - o/w capital instruments/share capital",IF(AND('Intragroup liabilities'!F759="P_20",IFERROR(VLOOKUP('Intragroup liabilities'!I759,'Auxiliar 210'!$B$18:$B$20,1,FALSE),0)&lt;&gt;0),"r0210 - Liabilities towards other entities of the resolution group (BRRD art. 44/2/h)",IF(AND('Intragroup liabilities'!F759="P_21",IFERROR(VLOOKUP('Intragroup liabilities'!I759,'Auxiliar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5" s="10" t="s">
        <v>483</v>
      </c>
      <c r="G765" s="10" t="str">
        <f t="shared" si="79"/>
        <v>Rank 9 - Ranking in insolvency (master scale)</v>
      </c>
      <c r="H765" s="10" t="s">
        <v>1152</v>
      </c>
      <c r="I765" s="10" t="s">
        <v>700</v>
      </c>
      <c r="J765" s="10" t="s">
        <v>699</v>
      </c>
      <c r="K765" s="10" t="s">
        <v>155</v>
      </c>
      <c r="L765" s="10" t="str">
        <f t="shared" si="80"/>
        <v>Sister</v>
      </c>
      <c r="M765" s="10" t="str">
        <f>IF(OR('Intragroup liabilities'!W759="x",'Intragroup liabilities'!W759="E"),"true","false")</f>
        <v>false</v>
      </c>
      <c r="N765" s="10" t="s">
        <v>470</v>
      </c>
      <c r="O765" s="10" t="s">
        <v>471</v>
      </c>
      <c r="P765" s="11">
        <v>0.03</v>
      </c>
      <c r="Q765" s="11">
        <f>IF('Intragroup liabilities'!E759="",0,'Intragroup liabilities'!E759)</f>
        <v>0</v>
      </c>
      <c r="R765" s="10" t="str">
        <f>+IF('Intragroup liabilities'!C759="EURO","Euro",IF('Intragroup liabilities'!C759="LIBRA INGLESA"," US Dollar",""))</f>
        <v>Euro</v>
      </c>
      <c r="S765" s="10" t="str">
        <f>IF(OR('Intragroup liabilities'!F759="P_20",'Intragroup liabilities'!F759="P_21"),'Intragroup liabilities'!M759,CONCATENATE(RIGHT('Intragroup liabilities'!T759,4),"-",LEFT(RIGHT('Intragroup liabilities'!T759,7),2),"-",LEFT('Intragroup liabilities'!T759,2)))</f>
        <v>--</v>
      </c>
      <c r="T765" s="20" t="str">
        <f t="shared" si="81"/>
        <v>--</v>
      </c>
      <c r="U765" s="20" t="str">
        <f>IF(OR('Intragroup liabilities'!F759="P_20",'Intragroup liabilities'!F759="P_21"),'T 03.01'!T765,CONCATENATE(RIGHT('Intragroup liabilities'!U759,4),"-",LEFT(RIGHT('Intragroup liabilities'!U759,7),2),"-",LEFT('Intragroup liabilities'!U759,2)))</f>
        <v>--</v>
      </c>
      <c r="V765" s="10" t="str">
        <f t="shared" si="82"/>
        <v>Unsecured</v>
      </c>
      <c r="W765" s="10">
        <v>0</v>
      </c>
      <c r="X765" s="10" t="s">
        <v>83</v>
      </c>
      <c r="Y765" s="10" t="str">
        <f t="shared" si="83"/>
        <v>Structured</v>
      </c>
      <c r="Z765" s="10"/>
      <c r="AA765" s="10" t="str">
        <f>IF('Intragroup liabilities'!Q759="GF2","Grandfathered T2",IF('Intragroup liabilities'!Q759="CET1","CET1","No"))</f>
        <v>No</v>
      </c>
      <c r="AB765" s="10">
        <f>IF('Intragroup liabilities'!R759="",0,'Intragroup liabilities'!R759)</f>
        <v>0</v>
      </c>
      <c r="AC765"/>
    </row>
    <row r="766" spans="3:29" ht="23.65" thickBot="1" x14ac:dyDescent="0.5">
      <c r="C766" s="17">
        <f t="shared" si="78"/>
        <v>999</v>
      </c>
      <c r="D766" s="18">
        <f t="shared" si="84"/>
        <v>759</v>
      </c>
      <c r="E766" s="10" t="str">
        <f>IF(AND(I766="SANTANDER TOTTA, SGPS, SA",'Intragroup liabilities'!F760="P_22"),"r0531 - o/w (part of) subordinated liabilities recognised as own funds",IF(AND(I766="Totta Seguros - Comp. Seg. Vida, SA.",'Intragroup liabilities'!F760="P_22"),"r0350 - Structured notes",IF(AND(AA766&lt;&gt;"No",'Intragroup liabilities'!F760="P_23"),"r0531 - o/w (part of) subordinated liabilities recognised as own funds",IF(AND(AA766="No",'Intragroup liabilities'!F760="P_23"),"r0120 - Secured liabilities - collateralized part (BRRD art. 44/2/b)",IF('Intragroup liabilities'!F760="C_31","r0511 - o/w capital instruments/share capital",IF('Intragroup liabilities'!F760="C_32","r0511 - o/w capital instruments/share capital",IF('Intragroup liabilities'!F760="C_33","r0512 - o/w instruments ranking pari passu with ordinary shares",IF(OR(ISNUMBER(SEARCH("ATLANTES",I766)),ISNUMBER(SEARCH("AZOR",I766)),ISNUMBER(SEARCH("HIPOTOTTA",I766)))=TRUE,"r0120 - Secured liabilities - collateralized part (BRRD art. 44/2/b)",IF(OR('Intragroup liabilities'!F760="P_27.1",'Intragroup liabilities'!F760="P_27.2",'Intragroup liabilities'!F760="P_24"),"r0390 - Non-financial liabilities",IF('Intragroup liabilities'!F760="P_30.1","r0170 - Employee liabilities (BRRD art. 44/2/g/i)",IF('Intragroup liabilities'!F760="P_30.3","r0390 - Non-financial liabilities",IF('Intragroup liabilities'!F760="C_36","r0511 - o/w capital instruments/share capital",IF(AND('Intragroup liabilities'!F760="P_20",IFERROR(VLOOKUP('Intragroup liabilities'!I760,'Auxiliar 210'!$B$18:$B$20,1,FALSE),0)&lt;&gt;0),"r0210 - Liabilities towards other entities of the resolution group (BRRD art. 44/2/h)",IF(AND('Intragroup liabilities'!F760="P_21",IFERROR(VLOOKUP('Intragroup liabilities'!I760,'Auxiliar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6" s="10" t="s">
        <v>483</v>
      </c>
      <c r="G766" s="10" t="str">
        <f t="shared" si="79"/>
        <v>Rank 9 - Ranking in insolvency (master scale)</v>
      </c>
      <c r="H766" s="10" t="s">
        <v>1104</v>
      </c>
      <c r="I766" s="10" t="s">
        <v>700</v>
      </c>
      <c r="J766" s="10" t="s">
        <v>699</v>
      </c>
      <c r="K766" s="10" t="s">
        <v>155</v>
      </c>
      <c r="L766" s="10" t="str">
        <f t="shared" si="80"/>
        <v>Sister</v>
      </c>
      <c r="M766" s="10" t="str">
        <f>IF(OR('Intragroup liabilities'!W760="x",'Intragroup liabilities'!W760="E"),"true","false")</f>
        <v>false</v>
      </c>
      <c r="N766" s="10" t="s">
        <v>470</v>
      </c>
      <c r="O766" s="10" t="s">
        <v>471</v>
      </c>
      <c r="P766" s="11">
        <v>0.04</v>
      </c>
      <c r="Q766" s="11">
        <f>IF('Intragroup liabilities'!E760="",0,'Intragroup liabilities'!E760)</f>
        <v>0</v>
      </c>
      <c r="R766" s="10" t="str">
        <f>+IF('Intragroup liabilities'!C760="EURO","Euro",IF('Intragroup liabilities'!C760="LIBRA INGLESA"," US Dollar",""))</f>
        <v>Euro</v>
      </c>
      <c r="S766" s="10" t="str">
        <f>IF(OR('Intragroup liabilities'!F760="P_20",'Intragroup liabilities'!F760="P_21"),'Intragroup liabilities'!M760,CONCATENATE(RIGHT('Intragroup liabilities'!T760,4),"-",LEFT(RIGHT('Intragroup liabilities'!T760,7),2),"-",LEFT('Intragroup liabilities'!T760,2)))</f>
        <v>--</v>
      </c>
      <c r="T766" s="20" t="str">
        <f t="shared" si="81"/>
        <v>--</v>
      </c>
      <c r="U766" s="20" t="str">
        <f>IF(OR('Intragroup liabilities'!F760="P_20",'Intragroup liabilities'!F760="P_21"),'T 03.01'!T766,CONCATENATE(RIGHT('Intragroup liabilities'!U760,4),"-",LEFT(RIGHT('Intragroup liabilities'!U760,7),2),"-",LEFT('Intragroup liabilities'!U760,2)))</f>
        <v>--</v>
      </c>
      <c r="V766" s="10" t="str">
        <f t="shared" si="82"/>
        <v>Unsecured</v>
      </c>
      <c r="W766" s="10">
        <v>0</v>
      </c>
      <c r="X766" s="10" t="s">
        <v>83</v>
      </c>
      <c r="Y766" s="10" t="str">
        <f t="shared" si="83"/>
        <v>Structured</v>
      </c>
      <c r="Z766" s="10"/>
      <c r="AA766" s="10" t="str">
        <f>IF('Intragroup liabilities'!Q760="GF2","Grandfathered T2",IF('Intragroup liabilities'!Q760="CET1","CET1","No"))</f>
        <v>No</v>
      </c>
      <c r="AB766" s="10">
        <f>IF('Intragroup liabilities'!R760="",0,'Intragroup liabilities'!R760)</f>
        <v>0</v>
      </c>
      <c r="AC766"/>
    </row>
    <row r="767" spans="3:29" ht="23.65" thickBot="1" x14ac:dyDescent="0.5">
      <c r="C767" s="17">
        <f t="shared" si="78"/>
        <v>999</v>
      </c>
      <c r="D767" s="18">
        <f t="shared" si="84"/>
        <v>760</v>
      </c>
      <c r="E767" s="10" t="str">
        <f>IF(AND(I767="SANTANDER TOTTA, SGPS, SA",'Intragroup liabilities'!F761="P_22"),"r0531 - o/w (part of) subordinated liabilities recognised as own funds",IF(AND(I767="Totta Seguros - Comp. Seg. Vida, SA.",'Intragroup liabilities'!F761="P_22"),"r0350 - Structured notes",IF(AND(AA767&lt;&gt;"No",'Intragroup liabilities'!F761="P_23"),"r0531 - o/w (part of) subordinated liabilities recognised as own funds",IF(AND(AA767="No",'Intragroup liabilities'!F761="P_23"),"r0120 - Secured liabilities - collateralized part (BRRD art. 44/2/b)",IF('Intragroup liabilities'!F761="C_31","r0511 - o/w capital instruments/share capital",IF('Intragroup liabilities'!F761="C_32","r0511 - o/w capital instruments/share capital",IF('Intragroup liabilities'!F761="C_33","r0512 - o/w instruments ranking pari passu with ordinary shares",IF(OR(ISNUMBER(SEARCH("ATLANTES",I767)),ISNUMBER(SEARCH("AZOR",I767)),ISNUMBER(SEARCH("HIPOTOTTA",I767)))=TRUE,"r0120 - Secured liabilities - collateralized part (BRRD art. 44/2/b)",IF(OR('Intragroup liabilities'!F761="P_27.1",'Intragroup liabilities'!F761="P_27.2",'Intragroup liabilities'!F761="P_24"),"r0390 - Non-financial liabilities",IF('Intragroup liabilities'!F761="P_30.1","r0170 - Employee liabilities (BRRD art. 44/2/g/i)",IF('Intragroup liabilities'!F761="P_30.3","r0390 - Non-financial liabilities",IF('Intragroup liabilities'!F761="C_36","r0511 - o/w capital instruments/share capital",IF(AND('Intragroup liabilities'!F761="P_20",IFERROR(VLOOKUP('Intragroup liabilities'!I761,'Auxiliar 210'!$B$18:$B$20,1,FALSE),0)&lt;&gt;0),"r0210 - Liabilities towards other entities of the resolution group (BRRD art. 44/2/h)",IF(AND('Intragroup liabilities'!F761="P_21",IFERROR(VLOOKUP('Intragroup liabilities'!I761,'Auxiliar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7" s="10" t="s">
        <v>483</v>
      </c>
      <c r="G767" s="10" t="str">
        <f t="shared" si="79"/>
        <v>Rank 9 - Ranking in insolvency (master scale)</v>
      </c>
      <c r="H767" s="10" t="s">
        <v>1225</v>
      </c>
      <c r="I767" s="10" t="s">
        <v>81</v>
      </c>
      <c r="J767" s="10" t="s">
        <v>696</v>
      </c>
      <c r="K767" s="10" t="s">
        <v>155</v>
      </c>
      <c r="L767" s="10" t="str">
        <f t="shared" si="80"/>
        <v>Parent</v>
      </c>
      <c r="M767" s="10" t="str">
        <f>IF(OR('Intragroup liabilities'!W761="x",'Intragroup liabilities'!W761="E"),"true","false")</f>
        <v>false</v>
      </c>
      <c r="N767" s="10" t="s">
        <v>470</v>
      </c>
      <c r="O767" s="10" t="s">
        <v>471</v>
      </c>
      <c r="P767" s="11">
        <v>0.24</v>
      </c>
      <c r="Q767" s="11">
        <f>IF('Intragroup liabilities'!E761="",0,'Intragroup liabilities'!E761)</f>
        <v>0</v>
      </c>
      <c r="R767" s="10" t="str">
        <f>+IF('Intragroup liabilities'!C761="EURO","Euro",IF('Intragroup liabilities'!C761="LIBRA INGLESA"," US Dollar",""))</f>
        <v>Euro</v>
      </c>
      <c r="S767" s="10" t="str">
        <f>IF(OR('Intragroup liabilities'!F761="P_20",'Intragroup liabilities'!F761="P_21"),'Intragroup liabilities'!M761,CONCATENATE(RIGHT('Intragroup liabilities'!T761,4),"-",LEFT(RIGHT('Intragroup liabilities'!T761,7),2),"-",LEFT('Intragroup liabilities'!T761,2)))</f>
        <v>--</v>
      </c>
      <c r="T767" s="20" t="str">
        <f t="shared" si="81"/>
        <v>--</v>
      </c>
      <c r="U767" s="20" t="str">
        <f>IF(OR('Intragroup liabilities'!F761="P_20",'Intragroup liabilities'!F761="P_21"),'T 03.01'!T767,CONCATENATE(RIGHT('Intragroup liabilities'!U761,4),"-",LEFT(RIGHT('Intragroup liabilities'!U761,7),2),"-",LEFT('Intragroup liabilities'!U761,2)))</f>
        <v>--</v>
      </c>
      <c r="V767" s="10" t="str">
        <f t="shared" si="82"/>
        <v>Unsecured</v>
      </c>
      <c r="W767" s="10">
        <v>0</v>
      </c>
      <c r="X767" s="10" t="s">
        <v>83</v>
      </c>
      <c r="Y767" s="10" t="str">
        <f t="shared" si="83"/>
        <v>Structured</v>
      </c>
      <c r="Z767" s="10"/>
      <c r="AA767" s="10" t="str">
        <f>IF('Intragroup liabilities'!Q761="GF2","Grandfathered T2",IF('Intragroup liabilities'!Q761="CET1","CET1","No"))</f>
        <v>No</v>
      </c>
      <c r="AB767" s="10">
        <f>IF('Intragroup liabilities'!R761="",0,'Intragroup liabilities'!R761)</f>
        <v>0</v>
      </c>
      <c r="AC767"/>
    </row>
    <row r="768" spans="3:29" ht="23.65" thickBot="1" x14ac:dyDescent="0.5">
      <c r="C768" s="17">
        <f t="shared" si="78"/>
        <v>999</v>
      </c>
      <c r="D768" s="18">
        <f t="shared" si="84"/>
        <v>761</v>
      </c>
      <c r="E768" s="10" t="str">
        <f>IF(AND(I768="SANTANDER TOTTA, SGPS, SA",'Intragroup liabilities'!F762="P_22"),"r0531 - o/w (part of) subordinated liabilities recognised as own funds",IF(AND(I768="Totta Seguros - Comp. Seg. Vida, SA.",'Intragroup liabilities'!F762="P_22"),"r0350 - Structured notes",IF(AND(AA768&lt;&gt;"No",'Intragroup liabilities'!F762="P_23"),"r0531 - o/w (part of) subordinated liabilities recognised as own funds",IF(AND(AA768="No",'Intragroup liabilities'!F762="P_23"),"r0120 - Secured liabilities - collateralized part (BRRD art. 44/2/b)",IF('Intragroup liabilities'!F762="C_31","r0511 - o/w capital instruments/share capital",IF('Intragroup liabilities'!F762="C_32","r0511 - o/w capital instruments/share capital",IF('Intragroup liabilities'!F762="C_33","r0512 - o/w instruments ranking pari passu with ordinary shares",IF(OR(ISNUMBER(SEARCH("ATLANTES",I768)),ISNUMBER(SEARCH("AZOR",I768)),ISNUMBER(SEARCH("HIPOTOTTA",I768)))=TRUE,"r0120 - Secured liabilities - collateralized part (BRRD art. 44/2/b)",IF(OR('Intragroup liabilities'!F762="P_27.1",'Intragroup liabilities'!F762="P_27.2",'Intragroup liabilities'!F762="P_24"),"r0390 - Non-financial liabilities",IF('Intragroup liabilities'!F762="P_30.1","r0170 - Employee liabilities (BRRD art. 44/2/g/i)",IF('Intragroup liabilities'!F762="P_30.3","r0390 - Non-financial liabilities",IF('Intragroup liabilities'!F762="C_36","r0511 - o/w capital instruments/share capital",IF(AND('Intragroup liabilities'!F762="P_20",IFERROR(VLOOKUP('Intragroup liabilities'!I762,'Auxiliar 210'!$B$18:$B$20,1,FALSE),0)&lt;&gt;0),"r0210 - Liabilities towards other entities of the resolution group (BRRD art. 44/2/h)",IF(AND('Intragroup liabilities'!F762="P_21",IFERROR(VLOOKUP('Intragroup liabilities'!I762,'Auxiliar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8" s="10" t="s">
        <v>483</v>
      </c>
      <c r="G768" s="10" t="str">
        <f t="shared" si="79"/>
        <v>Rank 9 - Ranking in insolvency (master scale)</v>
      </c>
      <c r="H768" s="10" t="s">
        <v>854</v>
      </c>
      <c r="I768" s="10" t="s">
        <v>81</v>
      </c>
      <c r="J768" s="10" t="s">
        <v>696</v>
      </c>
      <c r="K768" s="10" t="s">
        <v>155</v>
      </c>
      <c r="L768" s="10" t="str">
        <f t="shared" si="80"/>
        <v>Parent</v>
      </c>
      <c r="M768" s="10" t="str">
        <f>IF(OR('Intragroup liabilities'!W762="x",'Intragroup liabilities'!W762="E"),"true","false")</f>
        <v>false</v>
      </c>
      <c r="N768" s="10" t="s">
        <v>470</v>
      </c>
      <c r="O768" s="10" t="s">
        <v>471</v>
      </c>
      <c r="P768" s="11">
        <v>0.28999999999999998</v>
      </c>
      <c r="Q768" s="11">
        <f>IF('Intragroup liabilities'!E762="",0,'Intragroup liabilities'!E762)</f>
        <v>0</v>
      </c>
      <c r="R768" s="10" t="str">
        <f>+IF('Intragroup liabilities'!C762="EURO","Euro",IF('Intragroup liabilities'!C762="LIBRA INGLESA"," US Dollar",""))</f>
        <v>Euro</v>
      </c>
      <c r="S768" s="10" t="str">
        <f>IF(OR('Intragroup liabilities'!F762="P_20",'Intragroup liabilities'!F762="P_21"),'Intragroup liabilities'!M762,CONCATENATE(RIGHT('Intragroup liabilities'!T762,4),"-",LEFT(RIGHT('Intragroup liabilities'!T762,7),2),"-",LEFT('Intragroup liabilities'!T762,2)))</f>
        <v>--</v>
      </c>
      <c r="T768" s="20" t="str">
        <f t="shared" si="81"/>
        <v>--</v>
      </c>
      <c r="U768" s="20" t="str">
        <f>IF(OR('Intragroup liabilities'!F762="P_20",'Intragroup liabilities'!F762="P_21"),'T 03.01'!T768,CONCATENATE(RIGHT('Intragroup liabilities'!U762,4),"-",LEFT(RIGHT('Intragroup liabilities'!U762,7),2),"-",LEFT('Intragroup liabilities'!U762,2)))</f>
        <v>--</v>
      </c>
      <c r="V768" s="10" t="str">
        <f t="shared" si="82"/>
        <v>Unsecured</v>
      </c>
      <c r="W768" s="10">
        <v>0</v>
      </c>
      <c r="X768" s="10" t="s">
        <v>83</v>
      </c>
      <c r="Y768" s="10" t="str">
        <f t="shared" si="83"/>
        <v>Structured</v>
      </c>
      <c r="Z768" s="10"/>
      <c r="AA768" s="10" t="str">
        <f>IF('Intragroup liabilities'!Q762="GF2","Grandfathered T2",IF('Intragroup liabilities'!Q762="CET1","CET1","No"))</f>
        <v>No</v>
      </c>
      <c r="AB768" s="10">
        <f>IF('Intragroup liabilities'!R762="",0,'Intragroup liabilities'!R762)</f>
        <v>0</v>
      </c>
      <c r="AC768"/>
    </row>
    <row r="769" spans="3:29" ht="23.65" thickBot="1" x14ac:dyDescent="0.5">
      <c r="C769" s="17">
        <f t="shared" si="78"/>
        <v>999</v>
      </c>
      <c r="D769" s="18">
        <f t="shared" si="84"/>
        <v>762</v>
      </c>
      <c r="E769" s="10" t="str">
        <f>IF(AND(I769="SANTANDER TOTTA, SGPS, SA",'Intragroup liabilities'!F763="P_22"),"r0531 - o/w (part of) subordinated liabilities recognised as own funds",IF(AND(I769="Totta Seguros - Comp. Seg. Vida, SA.",'Intragroup liabilities'!F763="P_22"),"r0350 - Structured notes",IF(AND(AA769&lt;&gt;"No",'Intragroup liabilities'!F763="P_23"),"r0531 - o/w (part of) subordinated liabilities recognised as own funds",IF(AND(AA769="No",'Intragroup liabilities'!F763="P_23"),"r0120 - Secured liabilities - collateralized part (BRRD art. 44/2/b)",IF('Intragroup liabilities'!F763="C_31","r0511 - o/w capital instruments/share capital",IF('Intragroup liabilities'!F763="C_32","r0511 - o/w capital instruments/share capital",IF('Intragroup liabilities'!F763="C_33","r0512 - o/w instruments ranking pari passu with ordinary shares",IF(OR(ISNUMBER(SEARCH("ATLANTES",I769)),ISNUMBER(SEARCH("AZOR",I769)),ISNUMBER(SEARCH("HIPOTOTTA",I769)))=TRUE,"r0120 - Secured liabilities - collateralized part (BRRD art. 44/2/b)",IF(OR('Intragroup liabilities'!F763="P_27.1",'Intragroup liabilities'!F763="P_27.2",'Intragroup liabilities'!F763="P_24"),"r0390 - Non-financial liabilities",IF('Intragroup liabilities'!F763="P_30.1","r0170 - Employee liabilities (BRRD art. 44/2/g/i)",IF('Intragroup liabilities'!F763="P_30.3","r0390 - Non-financial liabilities",IF('Intragroup liabilities'!F763="C_36","r0511 - o/w capital instruments/share capital",IF(AND('Intragroup liabilities'!F763="P_20",IFERROR(VLOOKUP('Intragroup liabilities'!I763,'Auxiliar 210'!$B$18:$B$20,1,FALSE),0)&lt;&gt;0),"r0210 - Liabilities towards other entities of the resolution group (BRRD art. 44/2/h)",IF(AND('Intragroup liabilities'!F763="P_21",IFERROR(VLOOKUP('Intragroup liabilities'!I763,'Auxiliar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69" s="10" t="s">
        <v>483</v>
      </c>
      <c r="G769" s="10" t="str">
        <f t="shared" si="79"/>
        <v>Rank 9 - Ranking in insolvency (master scale)</v>
      </c>
      <c r="H769" s="10" t="s">
        <v>956</v>
      </c>
      <c r="I769" s="10" t="s">
        <v>700</v>
      </c>
      <c r="J769" s="10" t="s">
        <v>699</v>
      </c>
      <c r="K769" s="10" t="s">
        <v>155</v>
      </c>
      <c r="L769" s="10" t="str">
        <f t="shared" si="80"/>
        <v>Sister</v>
      </c>
      <c r="M769" s="10" t="str">
        <f>IF(OR('Intragroup liabilities'!W763="x",'Intragroup liabilities'!W763="E"),"true","false")</f>
        <v>false</v>
      </c>
      <c r="N769" s="10" t="s">
        <v>470</v>
      </c>
      <c r="O769" s="10" t="s">
        <v>471</v>
      </c>
      <c r="P769" s="11">
        <v>0.02</v>
      </c>
      <c r="Q769" s="11">
        <f>IF('Intragroup liabilities'!E763="",0,'Intragroup liabilities'!E763)</f>
        <v>0</v>
      </c>
      <c r="R769" s="10" t="str">
        <f>+IF('Intragroup liabilities'!C763="EURO","Euro",IF('Intragroup liabilities'!C763="LIBRA INGLESA"," US Dollar",""))</f>
        <v>Euro</v>
      </c>
      <c r="S769" s="10" t="str">
        <f>IF(OR('Intragroup liabilities'!F763="P_20",'Intragroup liabilities'!F763="P_21"),'Intragroup liabilities'!M763,CONCATENATE(RIGHT('Intragroup liabilities'!T763,4),"-",LEFT(RIGHT('Intragroup liabilities'!T763,7),2),"-",LEFT('Intragroup liabilities'!T763,2)))</f>
        <v>--</v>
      </c>
      <c r="T769" s="20" t="str">
        <f t="shared" si="81"/>
        <v>--</v>
      </c>
      <c r="U769" s="20" t="str">
        <f>IF(OR('Intragroup liabilities'!F763="P_20",'Intragroup liabilities'!F763="P_21"),'T 03.01'!T769,CONCATENATE(RIGHT('Intragroup liabilities'!U763,4),"-",LEFT(RIGHT('Intragroup liabilities'!U763,7),2),"-",LEFT('Intragroup liabilities'!U763,2)))</f>
        <v>--</v>
      </c>
      <c r="V769" s="10" t="str">
        <f t="shared" si="82"/>
        <v>Unsecured</v>
      </c>
      <c r="W769" s="10">
        <v>0</v>
      </c>
      <c r="X769" s="10" t="s">
        <v>83</v>
      </c>
      <c r="Y769" s="10" t="str">
        <f t="shared" si="83"/>
        <v>Structured</v>
      </c>
      <c r="Z769" s="10"/>
      <c r="AA769" s="10" t="str">
        <f>IF('Intragroup liabilities'!Q763="GF2","Grandfathered T2",IF('Intragroup liabilities'!Q763="CET1","CET1","No"))</f>
        <v>No</v>
      </c>
      <c r="AB769" s="10">
        <f>IF('Intragroup liabilities'!R763="",0,'Intragroup liabilities'!R763)</f>
        <v>0</v>
      </c>
      <c r="AC769"/>
    </row>
    <row r="770" spans="3:29" ht="23.65" thickBot="1" x14ac:dyDescent="0.5">
      <c r="C770" s="17">
        <f t="shared" si="78"/>
        <v>999</v>
      </c>
      <c r="D770" s="18">
        <f t="shared" si="84"/>
        <v>763</v>
      </c>
      <c r="E770" s="10" t="str">
        <f>IF(AND(I770="SANTANDER TOTTA, SGPS, SA",'Intragroup liabilities'!F764="P_22"),"r0531 - o/w (part of) subordinated liabilities recognised as own funds",IF(AND(I770="Totta Seguros - Comp. Seg. Vida, SA.",'Intragroup liabilities'!F764="P_22"),"r0350 - Structured notes",IF(AND(AA770&lt;&gt;"No",'Intragroup liabilities'!F764="P_23"),"r0531 - o/w (part of) subordinated liabilities recognised as own funds",IF(AND(AA770="No",'Intragroup liabilities'!F764="P_23"),"r0120 - Secured liabilities - collateralized part (BRRD art. 44/2/b)",IF('Intragroup liabilities'!F764="C_31","r0511 - o/w capital instruments/share capital",IF('Intragroup liabilities'!F764="C_32","r0511 - o/w capital instruments/share capital",IF('Intragroup liabilities'!F764="C_33","r0512 - o/w instruments ranking pari passu with ordinary shares",IF(OR(ISNUMBER(SEARCH("ATLANTES",I770)),ISNUMBER(SEARCH("AZOR",I770)),ISNUMBER(SEARCH("HIPOTOTTA",I770)))=TRUE,"r0120 - Secured liabilities - collateralized part (BRRD art. 44/2/b)",IF(OR('Intragroup liabilities'!F764="P_27.1",'Intragroup liabilities'!F764="P_27.2",'Intragroup liabilities'!F764="P_24"),"r0390 - Non-financial liabilities",IF('Intragroup liabilities'!F764="P_30.1","r0170 - Employee liabilities (BRRD art. 44/2/g/i)",IF('Intragroup liabilities'!F764="P_30.3","r0390 - Non-financial liabilities",IF('Intragroup liabilities'!F764="C_36","r0511 - o/w capital instruments/share capital",IF(AND('Intragroup liabilities'!F764="P_20",IFERROR(VLOOKUP('Intragroup liabilities'!I764,'Auxiliar 210'!$B$18:$B$20,1,FALSE),0)&lt;&gt;0),"r0210 - Liabilities towards other entities of the resolution group (BRRD art. 44/2/h)",IF(AND('Intragroup liabilities'!F764="P_21",IFERROR(VLOOKUP('Intragroup liabilities'!I764,'Auxiliar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0" s="10" t="s">
        <v>483</v>
      </c>
      <c r="G770" s="10" t="str">
        <f t="shared" si="79"/>
        <v>Rank 9 - Ranking in insolvency (master scale)</v>
      </c>
      <c r="H770" s="10" t="s">
        <v>1010</v>
      </c>
      <c r="I770" s="10" t="s">
        <v>81</v>
      </c>
      <c r="J770" s="10" t="s">
        <v>696</v>
      </c>
      <c r="K770" s="10" t="s">
        <v>155</v>
      </c>
      <c r="L770" s="10" t="str">
        <f t="shared" si="80"/>
        <v>Parent</v>
      </c>
      <c r="M770" s="10" t="str">
        <f>IF(OR('Intragroup liabilities'!W764="x",'Intragroup liabilities'!W764="E"),"true","false")</f>
        <v>false</v>
      </c>
      <c r="N770" s="10" t="s">
        <v>470</v>
      </c>
      <c r="O770" s="10" t="s">
        <v>471</v>
      </c>
      <c r="P770" s="11">
        <v>0.17</v>
      </c>
      <c r="Q770" s="11">
        <f>IF('Intragroup liabilities'!E764="",0,'Intragroup liabilities'!E764)</f>
        <v>0</v>
      </c>
      <c r="R770" s="10" t="str">
        <f>+IF('Intragroup liabilities'!C764="EURO","Euro",IF('Intragroup liabilities'!C764="LIBRA INGLESA"," US Dollar",""))</f>
        <v>Euro</v>
      </c>
      <c r="S770" s="10" t="str">
        <f>IF(OR('Intragroup liabilities'!F764="P_20",'Intragroup liabilities'!F764="P_21"),'Intragroup liabilities'!M764,CONCATENATE(RIGHT('Intragroup liabilities'!T764,4),"-",LEFT(RIGHT('Intragroup liabilities'!T764,7),2),"-",LEFT('Intragroup liabilities'!T764,2)))</f>
        <v>--</v>
      </c>
      <c r="T770" s="20" t="str">
        <f t="shared" si="81"/>
        <v>--</v>
      </c>
      <c r="U770" s="20" t="str">
        <f>IF(OR('Intragroup liabilities'!F764="P_20",'Intragroup liabilities'!F764="P_21"),'T 03.01'!T770,CONCATENATE(RIGHT('Intragroup liabilities'!U764,4),"-",LEFT(RIGHT('Intragroup liabilities'!U764,7),2),"-",LEFT('Intragroup liabilities'!U764,2)))</f>
        <v>--</v>
      </c>
      <c r="V770" s="10" t="str">
        <f t="shared" si="82"/>
        <v>Unsecured</v>
      </c>
      <c r="W770" s="10">
        <v>0</v>
      </c>
      <c r="X770" s="10" t="s">
        <v>83</v>
      </c>
      <c r="Y770" s="10" t="str">
        <f t="shared" si="83"/>
        <v>Structured</v>
      </c>
      <c r="Z770" s="10"/>
      <c r="AA770" s="10" t="str">
        <f>IF('Intragroup liabilities'!Q764="GF2","Grandfathered T2",IF('Intragroup liabilities'!Q764="CET1","CET1","No"))</f>
        <v>No</v>
      </c>
      <c r="AB770" s="10">
        <f>IF('Intragroup liabilities'!R764="",0,'Intragroup liabilities'!R764)</f>
        <v>0</v>
      </c>
      <c r="AC770"/>
    </row>
    <row r="771" spans="3:29" ht="23.65" thickBot="1" x14ac:dyDescent="0.5">
      <c r="C771" s="17">
        <f t="shared" si="78"/>
        <v>999</v>
      </c>
      <c r="D771" s="18">
        <f t="shared" si="84"/>
        <v>764</v>
      </c>
      <c r="E771" s="10" t="str">
        <f>IF(AND(I771="SANTANDER TOTTA, SGPS, SA",'Intragroup liabilities'!F765="P_22"),"r0531 - o/w (part of) subordinated liabilities recognised as own funds",IF(AND(I771="Totta Seguros - Comp. Seg. Vida, SA.",'Intragroup liabilities'!F765="P_22"),"r0350 - Structured notes",IF(AND(AA771&lt;&gt;"No",'Intragroup liabilities'!F765="P_23"),"r0531 - o/w (part of) subordinated liabilities recognised as own funds",IF(AND(AA771="No",'Intragroup liabilities'!F765="P_23"),"r0120 - Secured liabilities - collateralized part (BRRD art. 44/2/b)",IF('Intragroup liabilities'!F765="C_31","r0511 - o/w capital instruments/share capital",IF('Intragroup liabilities'!F765="C_32","r0511 - o/w capital instruments/share capital",IF('Intragroup liabilities'!F765="C_33","r0512 - o/w instruments ranking pari passu with ordinary shares",IF(OR(ISNUMBER(SEARCH("ATLANTES",I771)),ISNUMBER(SEARCH("AZOR",I771)),ISNUMBER(SEARCH("HIPOTOTTA",I771)))=TRUE,"r0120 - Secured liabilities - collateralized part (BRRD art. 44/2/b)",IF(OR('Intragroup liabilities'!F765="P_27.1",'Intragroup liabilities'!F765="P_27.2",'Intragroup liabilities'!F765="P_24"),"r0390 - Non-financial liabilities",IF('Intragroup liabilities'!F765="P_30.1","r0170 - Employee liabilities (BRRD art. 44/2/g/i)",IF('Intragroup liabilities'!F765="P_30.3","r0390 - Non-financial liabilities",IF('Intragroup liabilities'!F765="C_36","r0511 - o/w capital instruments/share capital",IF(AND('Intragroup liabilities'!F765="P_20",IFERROR(VLOOKUP('Intragroup liabilities'!I765,'Auxiliar 210'!$B$18:$B$20,1,FALSE),0)&lt;&gt;0),"r0210 - Liabilities towards other entities of the resolution group (BRRD art. 44/2/h)",IF(AND('Intragroup liabilities'!F765="P_21",IFERROR(VLOOKUP('Intragroup liabilities'!I765,'Auxiliar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1" s="10" t="s">
        <v>483</v>
      </c>
      <c r="G771" s="10" t="str">
        <f t="shared" si="79"/>
        <v>Rank 9 - Ranking in insolvency (master scale)</v>
      </c>
      <c r="H771" s="10" t="s">
        <v>1015</v>
      </c>
      <c r="I771" s="10" t="s">
        <v>707</v>
      </c>
      <c r="J771" s="10" t="s">
        <v>706</v>
      </c>
      <c r="K771" s="10" t="s">
        <v>155</v>
      </c>
      <c r="L771" s="10" t="str">
        <f t="shared" si="80"/>
        <v>Sister</v>
      </c>
      <c r="M771" s="10" t="str">
        <f>IF(OR('Intragroup liabilities'!W765="x",'Intragroup liabilities'!W765="E"),"true","false")</f>
        <v>false</v>
      </c>
      <c r="N771" s="10" t="s">
        <v>470</v>
      </c>
      <c r="O771" s="10" t="s">
        <v>471</v>
      </c>
      <c r="P771" s="11">
        <v>0.79</v>
      </c>
      <c r="Q771" s="11">
        <f>IF('Intragroup liabilities'!E765="",0,'Intragroup liabilities'!E765)</f>
        <v>0</v>
      </c>
      <c r="R771" s="10" t="str">
        <f>+IF('Intragroup liabilities'!C765="EURO","Euro",IF('Intragroup liabilities'!C765="LIBRA INGLESA"," US Dollar",""))</f>
        <v>Euro</v>
      </c>
      <c r="S771" s="10" t="str">
        <f>IF(OR('Intragroup liabilities'!F765="P_20",'Intragroup liabilities'!F765="P_21"),'Intragroup liabilities'!M765,CONCATENATE(RIGHT('Intragroup liabilities'!T765,4),"-",LEFT(RIGHT('Intragroup liabilities'!T765,7),2),"-",LEFT('Intragroup liabilities'!T765,2)))</f>
        <v>--</v>
      </c>
      <c r="T771" s="20" t="str">
        <f t="shared" si="81"/>
        <v>--</v>
      </c>
      <c r="U771" s="20" t="str">
        <f>IF(OR('Intragroup liabilities'!F765="P_20",'Intragroup liabilities'!F765="P_21"),'T 03.01'!T771,CONCATENATE(RIGHT('Intragroup liabilities'!U765,4),"-",LEFT(RIGHT('Intragroup liabilities'!U765,7),2),"-",LEFT('Intragroup liabilities'!U765,2)))</f>
        <v>--</v>
      </c>
      <c r="V771" s="10" t="str">
        <f t="shared" si="82"/>
        <v>Unsecured</v>
      </c>
      <c r="W771" s="10">
        <v>0</v>
      </c>
      <c r="X771" s="10" t="s">
        <v>83</v>
      </c>
      <c r="Y771" s="10" t="str">
        <f t="shared" si="83"/>
        <v>Structured</v>
      </c>
      <c r="Z771" s="10"/>
      <c r="AA771" s="10" t="str">
        <f>IF('Intragroup liabilities'!Q765="GF2","Grandfathered T2",IF('Intragroup liabilities'!Q765="CET1","CET1","No"))</f>
        <v>No</v>
      </c>
      <c r="AB771" s="10">
        <f>IF('Intragroup liabilities'!R765="",0,'Intragroup liabilities'!R765)</f>
        <v>0</v>
      </c>
      <c r="AC771"/>
    </row>
    <row r="772" spans="3:29" ht="23.65" thickBot="1" x14ac:dyDescent="0.5">
      <c r="C772" s="17">
        <f t="shared" si="78"/>
        <v>999</v>
      </c>
      <c r="D772" s="18">
        <f t="shared" si="84"/>
        <v>765</v>
      </c>
      <c r="E772" s="10" t="str">
        <f>IF(AND(I772="SANTANDER TOTTA, SGPS, SA",'Intragroup liabilities'!F766="P_22"),"r0531 - o/w (part of) subordinated liabilities recognised as own funds",IF(AND(I772="Totta Seguros - Comp. Seg. Vida, SA.",'Intragroup liabilities'!F766="P_22"),"r0350 - Structured notes",IF(AND(AA772&lt;&gt;"No",'Intragroup liabilities'!F766="P_23"),"r0531 - o/w (part of) subordinated liabilities recognised as own funds",IF(AND(AA772="No",'Intragroup liabilities'!F766="P_23"),"r0120 - Secured liabilities - collateralized part (BRRD art. 44/2/b)",IF('Intragroup liabilities'!F766="C_31","r0511 - o/w capital instruments/share capital",IF('Intragroup liabilities'!F766="C_32","r0511 - o/w capital instruments/share capital",IF('Intragroup liabilities'!F766="C_33","r0512 - o/w instruments ranking pari passu with ordinary shares",IF(OR(ISNUMBER(SEARCH("ATLANTES",I772)),ISNUMBER(SEARCH("AZOR",I772)),ISNUMBER(SEARCH("HIPOTOTTA",I772)))=TRUE,"r0120 - Secured liabilities - collateralized part (BRRD art. 44/2/b)",IF(OR('Intragroup liabilities'!F766="P_27.1",'Intragroup liabilities'!F766="P_27.2",'Intragroup liabilities'!F766="P_24"),"r0390 - Non-financial liabilities",IF('Intragroup liabilities'!F766="P_30.1","r0170 - Employee liabilities (BRRD art. 44/2/g/i)",IF('Intragroup liabilities'!F766="P_30.3","r0390 - Non-financial liabilities",IF('Intragroup liabilities'!F766="C_36","r0511 - o/w capital instruments/share capital",IF(AND('Intragroup liabilities'!F766="P_20",IFERROR(VLOOKUP('Intragroup liabilities'!I766,'Auxiliar 210'!$B$18:$B$20,1,FALSE),0)&lt;&gt;0),"r0210 - Liabilities towards other entities of the resolution group (BRRD art. 44/2/h)",IF(AND('Intragroup liabilities'!F766="P_21",IFERROR(VLOOKUP('Intragroup liabilities'!I766,'Auxiliar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2" s="10" t="s">
        <v>483</v>
      </c>
      <c r="G772" s="10" t="str">
        <f t="shared" si="79"/>
        <v>Rank 9 - Ranking in insolvency (master scale)</v>
      </c>
      <c r="H772" s="10" t="s">
        <v>828</v>
      </c>
      <c r="I772" s="10" t="s">
        <v>700</v>
      </c>
      <c r="J772" s="10" t="s">
        <v>699</v>
      </c>
      <c r="K772" s="10" t="s">
        <v>155</v>
      </c>
      <c r="L772" s="10" t="str">
        <f t="shared" si="80"/>
        <v>Sister</v>
      </c>
      <c r="M772" s="10" t="str">
        <f>IF(OR('Intragroup liabilities'!W766="x",'Intragroup liabilities'!W766="E"),"true","false")</f>
        <v>false</v>
      </c>
      <c r="N772" s="10" t="s">
        <v>470</v>
      </c>
      <c r="O772" s="10" t="s">
        <v>471</v>
      </c>
      <c r="P772" s="11">
        <v>0.01</v>
      </c>
      <c r="Q772" s="11">
        <f>IF('Intragroup liabilities'!E766="",0,'Intragroup liabilities'!E766)</f>
        <v>0</v>
      </c>
      <c r="R772" s="10" t="str">
        <f>+IF('Intragroup liabilities'!C766="EURO","Euro",IF('Intragroup liabilities'!C766="LIBRA INGLESA"," US Dollar",""))</f>
        <v>Euro</v>
      </c>
      <c r="S772" s="10" t="str">
        <f>IF(OR('Intragroup liabilities'!F766="P_20",'Intragroup liabilities'!F766="P_21"),'Intragroup liabilities'!M766,CONCATENATE(RIGHT('Intragroup liabilities'!T766,4),"-",LEFT(RIGHT('Intragroup liabilities'!T766,7),2),"-",LEFT('Intragroup liabilities'!T766,2)))</f>
        <v>--</v>
      </c>
      <c r="T772" s="20" t="str">
        <f t="shared" si="81"/>
        <v>--</v>
      </c>
      <c r="U772" s="20" t="str">
        <f>IF(OR('Intragroup liabilities'!F766="P_20",'Intragroup liabilities'!F766="P_21"),'T 03.01'!T772,CONCATENATE(RIGHT('Intragroup liabilities'!U766,4),"-",LEFT(RIGHT('Intragroup liabilities'!U766,7),2),"-",LEFT('Intragroup liabilities'!U766,2)))</f>
        <v>--</v>
      </c>
      <c r="V772" s="10" t="str">
        <f t="shared" si="82"/>
        <v>Unsecured</v>
      </c>
      <c r="W772" s="10">
        <v>0</v>
      </c>
      <c r="X772" s="10" t="s">
        <v>83</v>
      </c>
      <c r="Y772" s="10" t="str">
        <f t="shared" si="83"/>
        <v>Structured</v>
      </c>
      <c r="Z772" s="10"/>
      <c r="AA772" s="10" t="str">
        <f>IF('Intragroup liabilities'!Q766="GF2","Grandfathered T2",IF('Intragroup liabilities'!Q766="CET1","CET1","No"))</f>
        <v>No</v>
      </c>
      <c r="AB772" s="10">
        <f>IF('Intragroup liabilities'!R766="",0,'Intragroup liabilities'!R766)</f>
        <v>0</v>
      </c>
      <c r="AC772"/>
    </row>
    <row r="773" spans="3:29" ht="23.65" thickBot="1" x14ac:dyDescent="0.5">
      <c r="C773" s="17">
        <f t="shared" si="78"/>
        <v>999</v>
      </c>
      <c r="D773" s="18">
        <f t="shared" si="84"/>
        <v>766</v>
      </c>
      <c r="E773" s="10" t="str">
        <f>IF(AND(I773="SANTANDER TOTTA, SGPS, SA",'Intragroup liabilities'!F767="P_22"),"r0531 - o/w (part of) subordinated liabilities recognised as own funds",IF(AND(I773="Totta Seguros - Comp. Seg. Vida, SA.",'Intragroup liabilities'!F767="P_22"),"r0350 - Structured notes",IF(AND(AA773&lt;&gt;"No",'Intragroup liabilities'!F767="P_23"),"r0531 - o/w (part of) subordinated liabilities recognised as own funds",IF(AND(AA773="No",'Intragroup liabilities'!F767="P_23"),"r0120 - Secured liabilities - collateralized part (BRRD art. 44/2/b)",IF('Intragroup liabilities'!F767="C_31","r0511 - o/w capital instruments/share capital",IF('Intragroup liabilities'!F767="C_32","r0511 - o/w capital instruments/share capital",IF('Intragroup liabilities'!F767="C_33","r0512 - o/w instruments ranking pari passu with ordinary shares",IF(OR(ISNUMBER(SEARCH("ATLANTES",I773)),ISNUMBER(SEARCH("AZOR",I773)),ISNUMBER(SEARCH("HIPOTOTTA",I773)))=TRUE,"r0120 - Secured liabilities - collateralized part (BRRD art. 44/2/b)",IF(OR('Intragroup liabilities'!F767="P_27.1",'Intragroup liabilities'!F767="P_27.2",'Intragroup liabilities'!F767="P_24"),"r0390 - Non-financial liabilities",IF('Intragroup liabilities'!F767="P_30.1","r0170 - Employee liabilities (BRRD art. 44/2/g/i)",IF('Intragroup liabilities'!F767="P_30.3","r0390 - Non-financial liabilities",IF('Intragroup liabilities'!F767="C_36","r0511 - o/w capital instruments/share capital",IF(AND('Intragroup liabilities'!F767="P_20",IFERROR(VLOOKUP('Intragroup liabilities'!I767,'Auxiliar 210'!$B$18:$B$20,1,FALSE),0)&lt;&gt;0),"r0210 - Liabilities towards other entities of the resolution group (BRRD art. 44/2/h)",IF(AND('Intragroup liabilities'!F767="P_21",IFERROR(VLOOKUP('Intragroup liabilities'!I767,'Auxiliar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3" s="10" t="s">
        <v>483</v>
      </c>
      <c r="G773" s="10" t="str">
        <f t="shared" si="79"/>
        <v>Rank 9 - Ranking in insolvency (master scale)</v>
      </c>
      <c r="H773" s="10" t="s">
        <v>842</v>
      </c>
      <c r="I773" s="10" t="s">
        <v>700</v>
      </c>
      <c r="J773" s="10" t="s">
        <v>699</v>
      </c>
      <c r="K773" s="10" t="s">
        <v>155</v>
      </c>
      <c r="L773" s="10" t="str">
        <f t="shared" si="80"/>
        <v>Sister</v>
      </c>
      <c r="M773" s="10" t="str">
        <f>IF(OR('Intragroup liabilities'!W767="x",'Intragroup liabilities'!W767="E"),"true","false")</f>
        <v>false</v>
      </c>
      <c r="N773" s="10" t="s">
        <v>470</v>
      </c>
      <c r="O773" s="10" t="s">
        <v>471</v>
      </c>
      <c r="P773" s="11">
        <v>0.01</v>
      </c>
      <c r="Q773" s="11">
        <f>IF('Intragroup liabilities'!E767="",0,'Intragroup liabilities'!E767)</f>
        <v>0</v>
      </c>
      <c r="R773" s="10" t="str">
        <f>+IF('Intragroup liabilities'!C767="EURO","Euro",IF('Intragroup liabilities'!C767="LIBRA INGLESA"," US Dollar",""))</f>
        <v>Euro</v>
      </c>
      <c r="S773" s="10" t="str">
        <f>IF(OR('Intragroup liabilities'!F767="P_20",'Intragroup liabilities'!F767="P_21"),'Intragroup liabilities'!M767,CONCATENATE(RIGHT('Intragroup liabilities'!T767,4),"-",LEFT(RIGHT('Intragroup liabilities'!T767,7),2),"-",LEFT('Intragroup liabilities'!T767,2)))</f>
        <v>--</v>
      </c>
      <c r="T773" s="20" t="str">
        <f t="shared" si="81"/>
        <v>--</v>
      </c>
      <c r="U773" s="20" t="str">
        <f>IF(OR('Intragroup liabilities'!F767="P_20",'Intragroup liabilities'!F767="P_21"),'T 03.01'!T773,CONCATENATE(RIGHT('Intragroup liabilities'!U767,4),"-",LEFT(RIGHT('Intragroup liabilities'!U767,7),2),"-",LEFT('Intragroup liabilities'!U767,2)))</f>
        <v>--</v>
      </c>
      <c r="V773" s="10" t="str">
        <f t="shared" si="82"/>
        <v>Unsecured</v>
      </c>
      <c r="W773" s="10">
        <v>0</v>
      </c>
      <c r="X773" s="10" t="s">
        <v>83</v>
      </c>
      <c r="Y773" s="10" t="str">
        <f t="shared" si="83"/>
        <v>Structured</v>
      </c>
      <c r="Z773" s="10"/>
      <c r="AA773" s="10" t="str">
        <f>IF('Intragroup liabilities'!Q767="GF2","Grandfathered T2",IF('Intragroup liabilities'!Q767="CET1","CET1","No"))</f>
        <v>No</v>
      </c>
      <c r="AB773" s="10">
        <f>IF('Intragroup liabilities'!R767="",0,'Intragroup liabilities'!R767)</f>
        <v>0</v>
      </c>
      <c r="AC773"/>
    </row>
    <row r="774" spans="3:29" ht="23.65" thickBot="1" x14ac:dyDescent="0.5">
      <c r="C774" s="17">
        <f t="shared" si="78"/>
        <v>999</v>
      </c>
      <c r="D774" s="18">
        <f t="shared" si="84"/>
        <v>767</v>
      </c>
      <c r="E774" s="10" t="str">
        <f>IF(AND(I774="SANTANDER TOTTA, SGPS, SA",'Intragroup liabilities'!F768="P_22"),"r0531 - o/w (part of) subordinated liabilities recognised as own funds",IF(AND(I774="Totta Seguros - Comp. Seg. Vida, SA.",'Intragroup liabilities'!F768="P_22"),"r0350 - Structured notes",IF(AND(AA774&lt;&gt;"No",'Intragroup liabilities'!F768="P_23"),"r0531 - o/w (part of) subordinated liabilities recognised as own funds",IF(AND(AA774="No",'Intragroup liabilities'!F768="P_23"),"r0120 - Secured liabilities - collateralized part (BRRD art. 44/2/b)",IF('Intragroup liabilities'!F768="C_31","r0511 - o/w capital instruments/share capital",IF('Intragroup liabilities'!F768="C_32","r0511 - o/w capital instruments/share capital",IF('Intragroup liabilities'!F768="C_33","r0512 - o/w instruments ranking pari passu with ordinary shares",IF(OR(ISNUMBER(SEARCH("ATLANTES",I774)),ISNUMBER(SEARCH("AZOR",I774)),ISNUMBER(SEARCH("HIPOTOTTA",I774)))=TRUE,"r0120 - Secured liabilities - collateralized part (BRRD art. 44/2/b)",IF(OR('Intragroup liabilities'!F768="P_27.1",'Intragroup liabilities'!F768="P_27.2",'Intragroup liabilities'!F768="P_24"),"r0390 - Non-financial liabilities",IF('Intragroup liabilities'!F768="P_30.1","r0170 - Employee liabilities (BRRD art. 44/2/g/i)",IF('Intragroup liabilities'!F768="P_30.3","r0390 - Non-financial liabilities",IF('Intragroup liabilities'!F768="C_36","r0511 - o/w capital instruments/share capital",IF(AND('Intragroup liabilities'!F768="P_20",IFERROR(VLOOKUP('Intragroup liabilities'!I768,'Auxiliar 210'!$B$18:$B$20,1,FALSE),0)&lt;&gt;0),"r0210 - Liabilities towards other entities of the resolution group (BRRD art. 44/2/h)",IF(AND('Intragroup liabilities'!F768="P_21",IFERROR(VLOOKUP('Intragroup liabilities'!I768,'Auxiliar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4" s="10" t="s">
        <v>483</v>
      </c>
      <c r="G774" s="10" t="str">
        <f t="shared" si="79"/>
        <v>Rank 9 - Ranking in insolvency (master scale)</v>
      </c>
      <c r="H774" s="10" t="s">
        <v>1253</v>
      </c>
      <c r="I774" s="10" t="s">
        <v>81</v>
      </c>
      <c r="J774" s="10" t="s">
        <v>696</v>
      </c>
      <c r="K774" s="10" t="s">
        <v>155</v>
      </c>
      <c r="L774" s="10" t="str">
        <f t="shared" si="80"/>
        <v>Parent</v>
      </c>
      <c r="M774" s="10" t="str">
        <f>IF(OR('Intragroup liabilities'!W768="x",'Intragroup liabilities'!W768="E"),"true","false")</f>
        <v>false</v>
      </c>
      <c r="N774" s="10" t="s">
        <v>470</v>
      </c>
      <c r="O774" s="10" t="s">
        <v>471</v>
      </c>
      <c r="P774" s="11">
        <v>0.13</v>
      </c>
      <c r="Q774" s="11">
        <f>IF('Intragroup liabilities'!E768="",0,'Intragroup liabilities'!E768)</f>
        <v>0</v>
      </c>
      <c r="R774" s="10" t="str">
        <f>+IF('Intragroup liabilities'!C768="EURO","Euro",IF('Intragroup liabilities'!C768="LIBRA INGLESA"," US Dollar",""))</f>
        <v>Euro</v>
      </c>
      <c r="S774" s="10" t="str">
        <f>IF(OR('Intragroup liabilities'!F768="P_20",'Intragroup liabilities'!F768="P_21"),'Intragroup liabilities'!M768,CONCATENATE(RIGHT('Intragroup liabilities'!T768,4),"-",LEFT(RIGHT('Intragroup liabilities'!T768,7),2),"-",LEFT('Intragroup liabilities'!T768,2)))</f>
        <v>--</v>
      </c>
      <c r="T774" s="20" t="str">
        <f t="shared" si="81"/>
        <v>--</v>
      </c>
      <c r="U774" s="20" t="str">
        <f>IF(OR('Intragroup liabilities'!F768="P_20",'Intragroup liabilities'!F768="P_21"),'T 03.01'!T774,CONCATENATE(RIGHT('Intragroup liabilities'!U768,4),"-",LEFT(RIGHT('Intragroup liabilities'!U768,7),2),"-",LEFT('Intragroup liabilities'!U768,2)))</f>
        <v>--</v>
      </c>
      <c r="V774" s="10" t="str">
        <f t="shared" si="82"/>
        <v>Unsecured</v>
      </c>
      <c r="W774" s="10">
        <v>0</v>
      </c>
      <c r="X774" s="10" t="s">
        <v>83</v>
      </c>
      <c r="Y774" s="10" t="str">
        <f t="shared" si="83"/>
        <v>Structured</v>
      </c>
      <c r="Z774" s="10"/>
      <c r="AA774" s="10" t="str">
        <f>IF('Intragroup liabilities'!Q768="GF2","Grandfathered T2",IF('Intragroup liabilities'!Q768="CET1","CET1","No"))</f>
        <v>No</v>
      </c>
      <c r="AB774" s="10">
        <f>IF('Intragroup liabilities'!R768="",0,'Intragroup liabilities'!R768)</f>
        <v>0</v>
      </c>
      <c r="AC774"/>
    </row>
    <row r="775" spans="3:29" ht="23.65" thickBot="1" x14ac:dyDescent="0.5">
      <c r="C775" s="17">
        <f t="shared" si="78"/>
        <v>999</v>
      </c>
      <c r="D775" s="18">
        <f t="shared" si="84"/>
        <v>768</v>
      </c>
      <c r="E775" s="10" t="str">
        <f>IF(AND(I775="SANTANDER TOTTA, SGPS, SA",'Intragroup liabilities'!F769="P_22"),"r0531 - o/w (part of) subordinated liabilities recognised as own funds",IF(AND(I775="Totta Seguros - Comp. Seg. Vida, SA.",'Intragroup liabilities'!F769="P_22"),"r0350 - Structured notes",IF(AND(AA775&lt;&gt;"No",'Intragroup liabilities'!F769="P_23"),"r0531 - o/w (part of) subordinated liabilities recognised as own funds",IF(AND(AA775="No",'Intragroup liabilities'!F769="P_23"),"r0120 - Secured liabilities - collateralized part (BRRD art. 44/2/b)",IF('Intragroup liabilities'!F769="C_31","r0511 - o/w capital instruments/share capital",IF('Intragroup liabilities'!F769="C_32","r0511 - o/w capital instruments/share capital",IF('Intragroup liabilities'!F769="C_33","r0512 - o/w instruments ranking pari passu with ordinary shares",IF(OR(ISNUMBER(SEARCH("ATLANTES",I775)),ISNUMBER(SEARCH("AZOR",I775)),ISNUMBER(SEARCH("HIPOTOTTA",I775)))=TRUE,"r0120 - Secured liabilities - collateralized part (BRRD art. 44/2/b)",IF(OR('Intragroup liabilities'!F769="P_27.1",'Intragroup liabilities'!F769="P_27.2",'Intragroup liabilities'!F769="P_24"),"r0390 - Non-financial liabilities",IF('Intragroup liabilities'!F769="P_30.1","r0170 - Employee liabilities (BRRD art. 44/2/g/i)",IF('Intragroup liabilities'!F769="P_30.3","r0390 - Non-financial liabilities",IF('Intragroup liabilities'!F769="C_36","r0511 - o/w capital instruments/share capital",IF(AND('Intragroup liabilities'!F769="P_20",IFERROR(VLOOKUP('Intragroup liabilities'!I769,'Auxiliar 210'!$B$18:$B$20,1,FALSE),0)&lt;&gt;0),"r0210 - Liabilities towards other entities of the resolution group (BRRD art. 44/2/h)",IF(AND('Intragroup liabilities'!F769="P_21",IFERROR(VLOOKUP('Intragroup liabilities'!I769,'Auxiliar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5" s="10" t="s">
        <v>483</v>
      </c>
      <c r="G775" s="10" t="str">
        <f t="shared" si="79"/>
        <v>Rank 9 - Ranking in insolvency (master scale)</v>
      </c>
      <c r="H775" s="10" t="s">
        <v>1220</v>
      </c>
      <c r="I775" s="10" t="s">
        <v>707</v>
      </c>
      <c r="J775" s="10" t="s">
        <v>706</v>
      </c>
      <c r="K775" s="10" t="s">
        <v>155</v>
      </c>
      <c r="L775" s="10" t="str">
        <f t="shared" si="80"/>
        <v>Sister</v>
      </c>
      <c r="M775" s="10" t="str">
        <f>IF(OR('Intragroup liabilities'!W769="x",'Intragroup liabilities'!W769="E"),"true","false")</f>
        <v>false</v>
      </c>
      <c r="N775" s="10" t="s">
        <v>470</v>
      </c>
      <c r="O775" s="10" t="s">
        <v>471</v>
      </c>
      <c r="P775" s="11">
        <v>1.24</v>
      </c>
      <c r="Q775" s="11">
        <f>IF('Intragroup liabilities'!E769="",0,'Intragroup liabilities'!E769)</f>
        <v>0</v>
      </c>
      <c r="R775" s="10" t="str">
        <f>+IF('Intragroup liabilities'!C769="EURO","Euro",IF('Intragroup liabilities'!C769="LIBRA INGLESA"," US Dollar",""))</f>
        <v>Euro</v>
      </c>
      <c r="S775" s="10" t="str">
        <f>IF(OR('Intragroup liabilities'!F769="P_20",'Intragroup liabilities'!F769="P_21"),'Intragroup liabilities'!M769,CONCATENATE(RIGHT('Intragroup liabilities'!T769,4),"-",LEFT(RIGHT('Intragroup liabilities'!T769,7),2),"-",LEFT('Intragroup liabilities'!T769,2)))</f>
        <v>--</v>
      </c>
      <c r="T775" s="20" t="str">
        <f t="shared" si="81"/>
        <v>--</v>
      </c>
      <c r="U775" s="20" t="str">
        <f>IF(OR('Intragroup liabilities'!F769="P_20",'Intragroup liabilities'!F769="P_21"),'T 03.01'!T775,CONCATENATE(RIGHT('Intragroup liabilities'!U769,4),"-",LEFT(RIGHT('Intragroup liabilities'!U769,7),2),"-",LEFT('Intragroup liabilities'!U769,2)))</f>
        <v>--</v>
      </c>
      <c r="V775" s="10" t="str">
        <f t="shared" si="82"/>
        <v>Unsecured</v>
      </c>
      <c r="W775" s="10">
        <v>0</v>
      </c>
      <c r="X775" s="10" t="s">
        <v>83</v>
      </c>
      <c r="Y775" s="10" t="str">
        <f t="shared" si="83"/>
        <v>Structured</v>
      </c>
      <c r="Z775" s="10"/>
      <c r="AA775" s="10" t="str">
        <f>IF('Intragroup liabilities'!Q769="GF2","Grandfathered T2",IF('Intragroup liabilities'!Q769="CET1","CET1","No"))</f>
        <v>No</v>
      </c>
      <c r="AB775" s="10">
        <f>IF('Intragroup liabilities'!R769="",0,'Intragroup liabilities'!R769)</f>
        <v>0</v>
      </c>
      <c r="AC775"/>
    </row>
    <row r="776" spans="3:29" ht="23.65" thickBot="1" x14ac:dyDescent="0.5">
      <c r="C776" s="17">
        <f t="shared" si="78"/>
        <v>999</v>
      </c>
      <c r="D776" s="18">
        <f t="shared" si="84"/>
        <v>769</v>
      </c>
      <c r="E776" s="10" t="str">
        <f>IF(AND(I776="SANTANDER TOTTA, SGPS, SA",'Intragroup liabilities'!F770="P_22"),"r0531 - o/w (part of) subordinated liabilities recognised as own funds",IF(AND(I776="Totta Seguros - Comp. Seg. Vida, SA.",'Intragroup liabilities'!F770="P_22"),"r0350 - Structured notes",IF(AND(AA776&lt;&gt;"No",'Intragroup liabilities'!F770="P_23"),"r0531 - o/w (part of) subordinated liabilities recognised as own funds",IF(AND(AA776="No",'Intragroup liabilities'!F770="P_23"),"r0120 - Secured liabilities - collateralized part (BRRD art. 44/2/b)",IF('Intragroup liabilities'!F770="C_31","r0511 - o/w capital instruments/share capital",IF('Intragroup liabilities'!F770="C_32","r0511 - o/w capital instruments/share capital",IF('Intragroup liabilities'!F770="C_33","r0512 - o/w instruments ranking pari passu with ordinary shares",IF(OR(ISNUMBER(SEARCH("ATLANTES",I776)),ISNUMBER(SEARCH("AZOR",I776)),ISNUMBER(SEARCH("HIPOTOTTA",I776)))=TRUE,"r0120 - Secured liabilities - collateralized part (BRRD art. 44/2/b)",IF(OR('Intragroup liabilities'!F770="P_27.1",'Intragroup liabilities'!F770="P_27.2",'Intragroup liabilities'!F770="P_24"),"r0390 - Non-financial liabilities",IF('Intragroup liabilities'!F770="P_30.1","r0170 - Employee liabilities (BRRD art. 44/2/g/i)",IF('Intragroup liabilities'!F770="P_30.3","r0390 - Non-financial liabilities",IF('Intragroup liabilities'!F770="C_36","r0511 - o/w capital instruments/share capital",IF(AND('Intragroup liabilities'!F770="P_20",IFERROR(VLOOKUP('Intragroup liabilities'!I770,'Auxiliar 210'!$B$18:$B$20,1,FALSE),0)&lt;&gt;0),"r0210 - Liabilities towards other entities of the resolution group (BRRD art. 44/2/h)",IF(AND('Intragroup liabilities'!F770="P_21",IFERROR(VLOOKUP('Intragroup liabilities'!I770,'Auxiliar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6" s="10" t="s">
        <v>483</v>
      </c>
      <c r="G776" s="10" t="str">
        <f t="shared" si="79"/>
        <v>Rank 9 - Ranking in insolvency (master scale)</v>
      </c>
      <c r="H776" s="10" t="s">
        <v>1190</v>
      </c>
      <c r="I776" s="10" t="s">
        <v>81</v>
      </c>
      <c r="J776" s="10" t="s">
        <v>696</v>
      </c>
      <c r="K776" s="10" t="s">
        <v>155</v>
      </c>
      <c r="L776" s="10" t="str">
        <f t="shared" si="80"/>
        <v>Parent</v>
      </c>
      <c r="M776" s="10" t="str">
        <f>IF(OR('Intragroup liabilities'!W770="x",'Intragroup liabilities'!W770="E"),"true","false")</f>
        <v>false</v>
      </c>
      <c r="N776" s="10" t="s">
        <v>470</v>
      </c>
      <c r="O776" s="10" t="s">
        <v>471</v>
      </c>
      <c r="P776" s="11">
        <v>1.01</v>
      </c>
      <c r="Q776" s="11">
        <f>IF('Intragroup liabilities'!E770="",0,'Intragroup liabilities'!E770)</f>
        <v>0</v>
      </c>
      <c r="R776" s="10" t="str">
        <f>+IF('Intragroup liabilities'!C770="EURO","Euro",IF('Intragroup liabilities'!C770="LIBRA INGLESA"," US Dollar",""))</f>
        <v>Euro</v>
      </c>
      <c r="S776" s="10" t="str">
        <f>IF(OR('Intragroup liabilities'!F770="P_20",'Intragroup liabilities'!F770="P_21"),'Intragroup liabilities'!M770,CONCATENATE(RIGHT('Intragroup liabilities'!T770,4),"-",LEFT(RIGHT('Intragroup liabilities'!T770,7),2),"-",LEFT('Intragroup liabilities'!T770,2)))</f>
        <v>--</v>
      </c>
      <c r="T776" s="20" t="str">
        <f t="shared" si="81"/>
        <v>--</v>
      </c>
      <c r="U776" s="20" t="str">
        <f>IF(OR('Intragroup liabilities'!F770="P_20",'Intragroup liabilities'!F770="P_21"),'T 03.01'!T776,CONCATENATE(RIGHT('Intragroup liabilities'!U770,4),"-",LEFT(RIGHT('Intragroup liabilities'!U770,7),2),"-",LEFT('Intragroup liabilities'!U770,2)))</f>
        <v>--</v>
      </c>
      <c r="V776" s="10" t="str">
        <f t="shared" si="82"/>
        <v>Unsecured</v>
      </c>
      <c r="W776" s="10">
        <v>0</v>
      </c>
      <c r="X776" s="10" t="s">
        <v>83</v>
      </c>
      <c r="Y776" s="10" t="str">
        <f t="shared" si="83"/>
        <v>Structured</v>
      </c>
      <c r="Z776" s="10"/>
      <c r="AA776" s="10" t="str">
        <f>IF('Intragroup liabilities'!Q770="GF2","Grandfathered T2",IF('Intragroup liabilities'!Q770="CET1","CET1","No"))</f>
        <v>No</v>
      </c>
      <c r="AB776" s="10">
        <f>IF('Intragroup liabilities'!R770="",0,'Intragroup liabilities'!R770)</f>
        <v>0</v>
      </c>
      <c r="AC776"/>
    </row>
    <row r="777" spans="3:29" ht="23.65" thickBot="1" x14ac:dyDescent="0.5">
      <c r="C777" s="17">
        <f t="shared" ref="C777:C840" si="85">+IF(E777="","",999)</f>
        <v>999</v>
      </c>
      <c r="D777" s="18">
        <f t="shared" si="84"/>
        <v>770</v>
      </c>
      <c r="E777" s="10" t="str">
        <f>IF(AND(I777="SANTANDER TOTTA, SGPS, SA",'Intragroup liabilities'!F771="P_22"),"r0531 - o/w (part of) subordinated liabilities recognised as own funds",IF(AND(I777="Totta Seguros - Comp. Seg. Vida, SA.",'Intragroup liabilities'!F771="P_22"),"r0350 - Structured notes",IF(AND(AA777&lt;&gt;"No",'Intragroup liabilities'!F771="P_23"),"r0531 - o/w (part of) subordinated liabilities recognised as own funds",IF(AND(AA777="No",'Intragroup liabilities'!F771="P_23"),"r0120 - Secured liabilities - collateralized part (BRRD art. 44/2/b)",IF('Intragroup liabilities'!F771="C_31","r0511 - o/w capital instruments/share capital",IF('Intragroup liabilities'!F771="C_32","r0511 - o/w capital instruments/share capital",IF('Intragroup liabilities'!F771="C_33","r0512 - o/w instruments ranking pari passu with ordinary shares",IF(OR(ISNUMBER(SEARCH("ATLANTES",I777)),ISNUMBER(SEARCH("AZOR",I777)),ISNUMBER(SEARCH("HIPOTOTTA",I777)))=TRUE,"r0120 - Secured liabilities - collateralized part (BRRD art. 44/2/b)",IF(OR('Intragroup liabilities'!F771="P_27.1",'Intragroup liabilities'!F771="P_27.2",'Intragroup liabilities'!F771="P_24"),"r0390 - Non-financial liabilities",IF('Intragroup liabilities'!F771="P_30.1","r0170 - Employee liabilities (BRRD art. 44/2/g/i)",IF('Intragroup liabilities'!F771="P_30.3","r0390 - Non-financial liabilities",IF('Intragroup liabilities'!F771="C_36","r0511 - o/w capital instruments/share capital",IF(AND('Intragroup liabilities'!F771="P_20",IFERROR(VLOOKUP('Intragroup liabilities'!I771,'Auxiliar 210'!$B$18:$B$20,1,FALSE),0)&lt;&gt;0),"r0210 - Liabilities towards other entities of the resolution group (BRRD art. 44/2/h)",IF(AND('Intragroup liabilities'!F771="P_21",IFERROR(VLOOKUP('Intragroup liabilities'!I771,'Auxiliar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7" s="10" t="s">
        <v>483</v>
      </c>
      <c r="G777" s="10" t="str">
        <f t="shared" ref="G777:G840" si="86">IF(E777="r0110 - Covered deposits (BRRD art. 44/2/a)","Rank 14 - Ranking in insolvency (master scale)",IF(E777="r0120 - Secured liabilities - collateralized part (BRRD art. 44/2/b)","Rank 20 - Ranking in insolvency (master scale)",IF(E777="r0320 - Deposits, not covered and not preferential","Rank 12 - Ranking in insolvency (master scale)",IF(E777="r0370 - Subordinated liabilities (not recognised as own funds)","Rank 4 - Ranking in insolvency (master scale)",IF(OR(E777="r0511 - o/w capital instruments/share capital",E777="r0512 - o/w instruments ranking pari passu with ordinary shares"),"Rank 1 - Ranking in insolvency (master scale)",IF(E777="r0531 - o/w (part of) subordinated liabilities recognised as own funds","Rank 3 - Ranking in insolvency (master scale)",IF(E777="r0350 - Structured notes","Rank 9 - Ranking in insolvency (master scale)",IF(E777="r0390 - Non-financial liabilities","Rank 9 - Ranking in insolvency (master scale)",""))))))))</f>
        <v>Rank 9 - Ranking in insolvency (master scale)</v>
      </c>
      <c r="H777" s="10" t="s">
        <v>1160</v>
      </c>
      <c r="I777" s="10" t="s">
        <v>81</v>
      </c>
      <c r="J777" s="10" t="s">
        <v>696</v>
      </c>
      <c r="K777" s="10" t="s">
        <v>155</v>
      </c>
      <c r="L777" s="10" t="str">
        <f t="shared" ref="L777:L840" si="87">IF(OR(I777="SANTANDER TOTTA, SGPS, SA",I777="BANCO SANTANDER TOTTA SA"),"Parent","Sister")</f>
        <v>Parent</v>
      </c>
      <c r="M777" s="10" t="str">
        <f>IF(OR('Intragroup liabilities'!W771="x",'Intragroup liabilities'!W771="E"),"true","false")</f>
        <v>false</v>
      </c>
      <c r="N777" s="10" t="s">
        <v>470</v>
      </c>
      <c r="O777" s="10" t="s">
        <v>471</v>
      </c>
      <c r="P777" s="11">
        <v>0.11</v>
      </c>
      <c r="Q777" s="11">
        <f>IF('Intragroup liabilities'!E771="",0,'Intragroup liabilities'!E771)</f>
        <v>0</v>
      </c>
      <c r="R777" s="10" t="str">
        <f>+IF('Intragroup liabilities'!C771="EURO","Euro",IF('Intragroup liabilities'!C771="LIBRA INGLESA"," US Dollar",""))</f>
        <v>Euro</v>
      </c>
      <c r="S777" s="10" t="str">
        <f>IF(OR('Intragroup liabilities'!F771="P_20",'Intragroup liabilities'!F771="P_21"),'Intragroup liabilities'!M771,CONCATENATE(RIGHT('Intragroup liabilities'!T771,4),"-",LEFT(RIGHT('Intragroup liabilities'!T771,7),2),"-",LEFT('Intragroup liabilities'!T771,2)))</f>
        <v>--</v>
      </c>
      <c r="T777" s="20" t="str">
        <f t="shared" ref="T777:T840" si="88">IFERROR(IF(OR(E777="r0110 - Covered deposits (BRRD art. 44/2/a)",E777="r0120 - Secured liabilities - collateralized part (BRRD art. 44/2/b)",E777="r0320 - Deposits, not covered and not preferential"),WORKDAY(S777,1,"1/1/2021"),S777),"")</f>
        <v>--</v>
      </c>
      <c r="U777" s="20" t="str">
        <f>IF(OR('Intragroup liabilities'!F771="P_20",'Intragroup liabilities'!F771="P_21"),'T 03.01'!T777,CONCATENATE(RIGHT('Intragroup liabilities'!U771,4),"-",LEFT(RIGHT('Intragroup liabilities'!U771,7),2),"-",LEFT('Intragroup liabilities'!U771,2)))</f>
        <v>--</v>
      </c>
      <c r="V777" s="10" t="str">
        <f t="shared" ref="V777:V840" si="89">IF(E777="r0120 - Secured liabilities - collateralized part (BRRD art. 44/2/b)","Secured","Unsecured")</f>
        <v>Unsecured</v>
      </c>
      <c r="W777" s="10">
        <v>0</v>
      </c>
      <c r="X777" s="10" t="s">
        <v>83</v>
      </c>
      <c r="Y777" s="10" t="str">
        <f t="shared" ref="Y777:Y840" si="90">IFERROR(IF(OR(E777="r0110 - Covered deposits (BRRD art. 44/2/a)",E777="r0120 - Secured liabilities - collateralized part (BRRD art. 44/2/b)",E777="r0320 - Deposits, not covered and not preferential"),"Non-structured/Vanilla","Structured"),"")</f>
        <v>Structured</v>
      </c>
      <c r="Z777" s="10"/>
      <c r="AA777" s="10" t="str">
        <f>IF('Intragroup liabilities'!Q771="GF2","Grandfathered T2",IF('Intragroup liabilities'!Q771="CET1","CET1","No"))</f>
        <v>No</v>
      </c>
      <c r="AB777" s="10">
        <f>IF('Intragroup liabilities'!R771="",0,'Intragroup liabilities'!R771)</f>
        <v>0</v>
      </c>
      <c r="AC777"/>
    </row>
    <row r="778" spans="3:29" ht="23.65" thickBot="1" x14ac:dyDescent="0.5">
      <c r="C778" s="17">
        <f t="shared" si="85"/>
        <v>999</v>
      </c>
      <c r="D778" s="18">
        <f t="shared" ref="D778:D841" si="91">IF(E778="","",D777+1)</f>
        <v>771</v>
      </c>
      <c r="E778" s="10" t="str">
        <f>IF(AND(I778="SANTANDER TOTTA, SGPS, SA",'Intragroup liabilities'!F772="P_22"),"r0531 - o/w (part of) subordinated liabilities recognised as own funds",IF(AND(I778="Totta Seguros - Comp. Seg. Vida, SA.",'Intragroup liabilities'!F772="P_22"),"r0350 - Structured notes",IF(AND(AA778&lt;&gt;"No",'Intragroup liabilities'!F772="P_23"),"r0531 - o/w (part of) subordinated liabilities recognised as own funds",IF(AND(AA778="No",'Intragroup liabilities'!F772="P_23"),"r0120 - Secured liabilities - collateralized part (BRRD art. 44/2/b)",IF('Intragroup liabilities'!F772="C_31","r0511 - o/w capital instruments/share capital",IF('Intragroup liabilities'!F772="C_32","r0511 - o/w capital instruments/share capital",IF('Intragroup liabilities'!F772="C_33","r0512 - o/w instruments ranking pari passu with ordinary shares",IF(OR(ISNUMBER(SEARCH("ATLANTES",I778)),ISNUMBER(SEARCH("AZOR",I778)),ISNUMBER(SEARCH("HIPOTOTTA",I778)))=TRUE,"r0120 - Secured liabilities - collateralized part (BRRD art. 44/2/b)",IF(OR('Intragroup liabilities'!F772="P_27.1",'Intragroup liabilities'!F772="P_27.2",'Intragroup liabilities'!F772="P_24"),"r0390 - Non-financial liabilities",IF('Intragroup liabilities'!F772="P_30.1","r0170 - Employee liabilities (BRRD art. 44/2/g/i)",IF('Intragroup liabilities'!F772="P_30.3","r0390 - Non-financial liabilities",IF('Intragroup liabilities'!F772="C_36","r0511 - o/w capital instruments/share capital",IF(AND('Intragroup liabilities'!F772="P_20",IFERROR(VLOOKUP('Intragroup liabilities'!I772,'Auxiliar 210'!$B$18:$B$20,1,FALSE),0)&lt;&gt;0),"r0210 - Liabilities towards other entities of the resolution group (BRRD art. 44/2/h)",IF(AND('Intragroup liabilities'!F772="P_21",IFERROR(VLOOKUP('Intragroup liabilities'!I772,'Auxiliar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8" s="10" t="s">
        <v>161</v>
      </c>
      <c r="G778" s="10" t="str">
        <f t="shared" si="86"/>
        <v>Rank 9 - Ranking in insolvency (master scale)</v>
      </c>
      <c r="H778" s="10" t="s">
        <v>645</v>
      </c>
      <c r="I778" s="10" t="s">
        <v>45</v>
      </c>
      <c r="J778" s="10" t="s">
        <v>447</v>
      </c>
      <c r="K778" s="10" t="s">
        <v>155</v>
      </c>
      <c r="L778" s="10" t="str">
        <f t="shared" si="87"/>
        <v>Sister</v>
      </c>
      <c r="M778" s="10" t="str">
        <f>IF(OR('Intragroup liabilities'!W772="x",'Intragroup liabilities'!W772="E"),"true","false")</f>
        <v>true</v>
      </c>
      <c r="N778" s="10" t="s">
        <v>470</v>
      </c>
      <c r="O778" s="10" t="s">
        <v>471</v>
      </c>
      <c r="P778" s="11">
        <v>5.03</v>
      </c>
      <c r="Q778" s="11">
        <f>IF('Intragroup liabilities'!E772="",0,'Intragroup liabilities'!E772)</f>
        <v>0</v>
      </c>
      <c r="R778" s="10" t="str">
        <f>+IF('Intragroup liabilities'!C772="EURO","Euro",IF('Intragroup liabilities'!C772="LIBRA INGLESA"," US Dollar",""))</f>
        <v>Euro</v>
      </c>
      <c r="S778" s="10" t="str">
        <f>IF(OR('Intragroup liabilities'!F772="P_20",'Intragroup liabilities'!F772="P_21"),'Intragroup liabilities'!M772,CONCATENATE(RIGHT('Intragroup liabilities'!T772,4),"-",LEFT(RIGHT('Intragroup liabilities'!T772,7),2),"-",LEFT('Intragroup liabilities'!T772,2)))</f>
        <v>--</v>
      </c>
      <c r="T778" s="20" t="str">
        <f t="shared" si="88"/>
        <v>--</v>
      </c>
      <c r="U778" s="20" t="str">
        <f>IF(OR('Intragroup liabilities'!F772="P_20",'Intragroup liabilities'!F772="P_21"),'T 03.01'!T778,CONCATENATE(RIGHT('Intragroup liabilities'!U772,4),"-",LEFT(RIGHT('Intragroup liabilities'!U772,7),2),"-",LEFT('Intragroup liabilities'!U772,2)))</f>
        <v>--</v>
      </c>
      <c r="V778" s="10" t="str">
        <f t="shared" si="89"/>
        <v>Unsecured</v>
      </c>
      <c r="W778" s="10">
        <v>0</v>
      </c>
      <c r="X778" s="10" t="s">
        <v>83</v>
      </c>
      <c r="Y778" s="10" t="str">
        <f t="shared" si="90"/>
        <v>Structured</v>
      </c>
      <c r="Z778" s="10"/>
      <c r="AA778" s="10" t="str">
        <f>IF('Intragroup liabilities'!Q772="GF2","Grandfathered T2",IF('Intragroup liabilities'!Q772="CET1","CET1","No"))</f>
        <v>No</v>
      </c>
      <c r="AB778" s="10">
        <f>IF('Intragroup liabilities'!R772="",0,'Intragroup liabilities'!R772)</f>
        <v>0</v>
      </c>
      <c r="AC778"/>
    </row>
    <row r="779" spans="3:29" ht="23.65" thickBot="1" x14ac:dyDescent="0.5">
      <c r="C779" s="17">
        <f t="shared" si="85"/>
        <v>999</v>
      </c>
      <c r="D779" s="18">
        <f t="shared" si="91"/>
        <v>772</v>
      </c>
      <c r="E779" s="10" t="str">
        <f>IF(AND(I779="SANTANDER TOTTA, SGPS, SA",'Intragroup liabilities'!F773="P_22"),"r0531 - o/w (part of) subordinated liabilities recognised as own funds",IF(AND(I779="Totta Seguros - Comp. Seg. Vida, SA.",'Intragroup liabilities'!F773="P_22"),"r0350 - Structured notes",IF(AND(AA779&lt;&gt;"No",'Intragroup liabilities'!F773="P_23"),"r0531 - o/w (part of) subordinated liabilities recognised as own funds",IF(AND(AA779="No",'Intragroup liabilities'!F773="P_23"),"r0120 - Secured liabilities - collateralized part (BRRD art. 44/2/b)",IF('Intragroup liabilities'!F773="C_31","r0511 - o/w capital instruments/share capital",IF('Intragroup liabilities'!F773="C_32","r0511 - o/w capital instruments/share capital",IF('Intragroup liabilities'!F773="C_33","r0512 - o/w instruments ranking pari passu with ordinary shares",IF(OR(ISNUMBER(SEARCH("ATLANTES",I779)),ISNUMBER(SEARCH("AZOR",I779)),ISNUMBER(SEARCH("HIPOTOTTA",I779)))=TRUE,"r0120 - Secured liabilities - collateralized part (BRRD art. 44/2/b)",IF(OR('Intragroup liabilities'!F773="P_27.1",'Intragroup liabilities'!F773="P_27.2",'Intragroup liabilities'!F773="P_24"),"r0390 - Non-financial liabilities",IF('Intragroup liabilities'!F773="P_30.1","r0170 - Employee liabilities (BRRD art. 44/2/g/i)",IF('Intragroup liabilities'!F773="P_30.3","r0390 - Non-financial liabilities",IF('Intragroup liabilities'!F773="C_36","r0511 - o/w capital instruments/share capital",IF(AND('Intragroup liabilities'!F773="P_20",IFERROR(VLOOKUP('Intragroup liabilities'!I773,'Auxiliar 210'!$B$18:$B$20,1,FALSE),0)&lt;&gt;0),"r0210 - Liabilities towards other entities of the resolution group (BRRD art. 44/2/h)",IF(AND('Intragroup liabilities'!F773="P_21",IFERROR(VLOOKUP('Intragroup liabilities'!I773,'Auxiliar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79" s="10" t="s">
        <v>161</v>
      </c>
      <c r="G779" s="10" t="str">
        <f t="shared" si="86"/>
        <v>Rank 9 - Ranking in insolvency (master scale)</v>
      </c>
      <c r="H779" s="10" t="s">
        <v>650</v>
      </c>
      <c r="I779" s="10" t="s">
        <v>45</v>
      </c>
      <c r="J779" s="10" t="s">
        <v>447</v>
      </c>
      <c r="K779" s="10" t="s">
        <v>155</v>
      </c>
      <c r="L779" s="10" t="str">
        <f t="shared" si="87"/>
        <v>Sister</v>
      </c>
      <c r="M779" s="10" t="str">
        <f>IF(OR('Intragroup liabilities'!W773="x",'Intragroup liabilities'!W773="E"),"true","false")</f>
        <v>true</v>
      </c>
      <c r="N779" s="10" t="s">
        <v>470</v>
      </c>
      <c r="O779" s="10" t="s">
        <v>471</v>
      </c>
      <c r="P779" s="11">
        <v>14.13</v>
      </c>
      <c r="Q779" s="11">
        <f>IF('Intragroup liabilities'!E773="",0,'Intragroup liabilities'!E773)</f>
        <v>0</v>
      </c>
      <c r="R779" s="10" t="str">
        <f>+IF('Intragroup liabilities'!C773="EURO","Euro",IF('Intragroup liabilities'!C773="LIBRA INGLESA"," US Dollar",""))</f>
        <v>Euro</v>
      </c>
      <c r="S779" s="10" t="str">
        <f>IF(OR('Intragroup liabilities'!F773="P_20",'Intragroup liabilities'!F773="P_21"),'Intragroup liabilities'!M773,CONCATENATE(RIGHT('Intragroup liabilities'!T773,4),"-",LEFT(RIGHT('Intragroup liabilities'!T773,7),2),"-",LEFT('Intragroup liabilities'!T773,2)))</f>
        <v>--</v>
      </c>
      <c r="T779" s="20" t="str">
        <f t="shared" si="88"/>
        <v>--</v>
      </c>
      <c r="U779" s="20" t="str">
        <f>IF(OR('Intragroup liabilities'!F773="P_20",'Intragroup liabilities'!F773="P_21"),'T 03.01'!T779,CONCATENATE(RIGHT('Intragroup liabilities'!U773,4),"-",LEFT(RIGHT('Intragroup liabilities'!U773,7),2),"-",LEFT('Intragroup liabilities'!U773,2)))</f>
        <v>--</v>
      </c>
      <c r="V779" s="10" t="str">
        <f t="shared" si="89"/>
        <v>Unsecured</v>
      </c>
      <c r="W779" s="10">
        <v>0</v>
      </c>
      <c r="X779" s="10" t="s">
        <v>83</v>
      </c>
      <c r="Y779" s="10" t="str">
        <f t="shared" si="90"/>
        <v>Structured</v>
      </c>
      <c r="Z779" s="10"/>
      <c r="AA779" s="10" t="str">
        <f>IF('Intragroup liabilities'!Q773="GF2","Grandfathered T2",IF('Intragroup liabilities'!Q773="CET1","CET1","No"))</f>
        <v>No</v>
      </c>
      <c r="AB779" s="10">
        <f>IF('Intragroup liabilities'!R773="",0,'Intragroup liabilities'!R773)</f>
        <v>0</v>
      </c>
      <c r="AC779"/>
    </row>
    <row r="780" spans="3:29" ht="23.65" thickBot="1" x14ac:dyDescent="0.5">
      <c r="C780" s="17">
        <f t="shared" si="85"/>
        <v>999</v>
      </c>
      <c r="D780" s="18">
        <f t="shared" si="91"/>
        <v>773</v>
      </c>
      <c r="E780" s="10" t="str">
        <f>IF(AND(I780="SANTANDER TOTTA, SGPS, SA",'Intragroup liabilities'!F774="P_22"),"r0531 - o/w (part of) subordinated liabilities recognised as own funds",IF(AND(I780="Totta Seguros - Comp. Seg. Vida, SA.",'Intragroup liabilities'!F774="P_22"),"r0350 - Structured notes",IF(AND(AA780&lt;&gt;"No",'Intragroup liabilities'!F774="P_23"),"r0531 - o/w (part of) subordinated liabilities recognised as own funds",IF(AND(AA780="No",'Intragroup liabilities'!F774="P_23"),"r0120 - Secured liabilities - collateralized part (BRRD art. 44/2/b)",IF('Intragroup liabilities'!F774="C_31","r0511 - o/w capital instruments/share capital",IF('Intragroup liabilities'!F774="C_32","r0511 - o/w capital instruments/share capital",IF('Intragroup liabilities'!F774="C_33","r0512 - o/w instruments ranking pari passu with ordinary shares",IF(OR(ISNUMBER(SEARCH("ATLANTES",I780)),ISNUMBER(SEARCH("AZOR",I780)),ISNUMBER(SEARCH("HIPOTOTTA",I780)))=TRUE,"r0120 - Secured liabilities - collateralized part (BRRD art. 44/2/b)",IF(OR('Intragroup liabilities'!F774="P_27.1",'Intragroup liabilities'!F774="P_27.2",'Intragroup liabilities'!F774="P_24"),"r0390 - Non-financial liabilities",IF('Intragroup liabilities'!F774="P_30.1","r0170 - Employee liabilities (BRRD art. 44/2/g/i)",IF('Intragroup liabilities'!F774="P_30.3","r0390 - Non-financial liabilities",IF('Intragroup liabilities'!F774="C_36","r0511 - o/w capital instruments/share capital",IF(AND('Intragroup liabilities'!F774="P_20",IFERROR(VLOOKUP('Intragroup liabilities'!I774,'Auxiliar 210'!$B$18:$B$20,1,FALSE),0)&lt;&gt;0),"r0210 - Liabilities towards other entities of the resolution group (BRRD art. 44/2/h)",IF(AND('Intragroup liabilities'!F774="P_21",IFERROR(VLOOKUP('Intragroup liabilities'!I774,'Auxiliar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0" s="10" t="s">
        <v>483</v>
      </c>
      <c r="G780" s="10" t="str">
        <f t="shared" si="86"/>
        <v>Rank 9 - Ranking in insolvency (master scale)</v>
      </c>
      <c r="H780" s="10" t="s">
        <v>1192</v>
      </c>
      <c r="I780" s="10" t="s">
        <v>81</v>
      </c>
      <c r="J780" s="10" t="s">
        <v>696</v>
      </c>
      <c r="K780" s="10" t="s">
        <v>155</v>
      </c>
      <c r="L780" s="10" t="str">
        <f t="shared" si="87"/>
        <v>Parent</v>
      </c>
      <c r="M780" s="10" t="str">
        <f>IF(OR('Intragroup liabilities'!W774="x",'Intragroup liabilities'!W774="E"),"true","false")</f>
        <v>false</v>
      </c>
      <c r="N780" s="10" t="s">
        <v>470</v>
      </c>
      <c r="O780" s="10" t="s">
        <v>471</v>
      </c>
      <c r="P780" s="11">
        <v>0.13</v>
      </c>
      <c r="Q780" s="11">
        <f>IF('Intragroup liabilities'!E774="",0,'Intragroup liabilities'!E774)</f>
        <v>0</v>
      </c>
      <c r="R780" s="10" t="str">
        <f>+IF('Intragroup liabilities'!C774="EURO","Euro",IF('Intragroup liabilities'!C774="LIBRA INGLESA"," US Dollar",""))</f>
        <v>Euro</v>
      </c>
      <c r="S780" s="10" t="str">
        <f>IF(OR('Intragroup liabilities'!F774="P_20",'Intragroup liabilities'!F774="P_21"),'Intragroup liabilities'!M774,CONCATENATE(RIGHT('Intragroup liabilities'!T774,4),"-",LEFT(RIGHT('Intragroup liabilities'!T774,7),2),"-",LEFT('Intragroup liabilities'!T774,2)))</f>
        <v>--</v>
      </c>
      <c r="T780" s="20" t="str">
        <f t="shared" si="88"/>
        <v>--</v>
      </c>
      <c r="U780" s="20" t="str">
        <f>IF(OR('Intragroup liabilities'!F774="P_20",'Intragroup liabilities'!F774="P_21"),'T 03.01'!T780,CONCATENATE(RIGHT('Intragroup liabilities'!U774,4),"-",LEFT(RIGHT('Intragroup liabilities'!U774,7),2),"-",LEFT('Intragroup liabilities'!U774,2)))</f>
        <v>--</v>
      </c>
      <c r="V780" s="10" t="str">
        <f t="shared" si="89"/>
        <v>Unsecured</v>
      </c>
      <c r="W780" s="10">
        <v>0</v>
      </c>
      <c r="X780" s="10" t="s">
        <v>83</v>
      </c>
      <c r="Y780" s="10" t="str">
        <f t="shared" si="90"/>
        <v>Structured</v>
      </c>
      <c r="Z780" s="10"/>
      <c r="AA780" s="10" t="str">
        <f>IF('Intragroup liabilities'!Q774="GF2","Grandfathered T2",IF('Intragroup liabilities'!Q774="CET1","CET1","No"))</f>
        <v>No</v>
      </c>
      <c r="AB780" s="10">
        <f>IF('Intragroup liabilities'!R774="",0,'Intragroup liabilities'!R774)</f>
        <v>0</v>
      </c>
      <c r="AC780"/>
    </row>
    <row r="781" spans="3:29" ht="23.65" thickBot="1" x14ac:dyDescent="0.5">
      <c r="C781" s="17">
        <f t="shared" si="85"/>
        <v>999</v>
      </c>
      <c r="D781" s="18">
        <f t="shared" si="91"/>
        <v>774</v>
      </c>
      <c r="E781" s="10" t="str">
        <f>IF(AND(I781="SANTANDER TOTTA, SGPS, SA",'Intragroup liabilities'!F775="P_22"),"r0531 - o/w (part of) subordinated liabilities recognised as own funds",IF(AND(I781="Totta Seguros - Comp. Seg. Vida, SA.",'Intragroup liabilities'!F775="P_22"),"r0350 - Structured notes",IF(AND(AA781&lt;&gt;"No",'Intragroup liabilities'!F775="P_23"),"r0531 - o/w (part of) subordinated liabilities recognised as own funds",IF(AND(AA781="No",'Intragroup liabilities'!F775="P_23"),"r0120 - Secured liabilities - collateralized part (BRRD art. 44/2/b)",IF('Intragroup liabilities'!F775="C_31","r0511 - o/w capital instruments/share capital",IF('Intragroup liabilities'!F775="C_32","r0511 - o/w capital instruments/share capital",IF('Intragroup liabilities'!F775="C_33","r0512 - o/w instruments ranking pari passu with ordinary shares",IF(OR(ISNUMBER(SEARCH("ATLANTES",I781)),ISNUMBER(SEARCH("AZOR",I781)),ISNUMBER(SEARCH("HIPOTOTTA",I781)))=TRUE,"r0120 - Secured liabilities - collateralized part (BRRD art. 44/2/b)",IF(OR('Intragroup liabilities'!F775="P_27.1",'Intragroup liabilities'!F775="P_27.2",'Intragroup liabilities'!F775="P_24"),"r0390 - Non-financial liabilities",IF('Intragroup liabilities'!F775="P_30.1","r0170 - Employee liabilities (BRRD art. 44/2/g/i)",IF('Intragroup liabilities'!F775="P_30.3","r0390 - Non-financial liabilities",IF('Intragroup liabilities'!F775="C_36","r0511 - o/w capital instruments/share capital",IF(AND('Intragroup liabilities'!F775="P_20",IFERROR(VLOOKUP('Intragroup liabilities'!I775,'Auxiliar 210'!$B$18:$B$20,1,FALSE),0)&lt;&gt;0),"r0210 - Liabilities towards other entities of the resolution group (BRRD art. 44/2/h)",IF(AND('Intragroup liabilities'!F775="P_21",IFERROR(VLOOKUP('Intragroup liabilities'!I775,'Auxiliar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1" s="10" t="s">
        <v>483</v>
      </c>
      <c r="G781" s="10" t="str">
        <f t="shared" si="86"/>
        <v>Rank 9 - Ranking in insolvency (master scale)</v>
      </c>
      <c r="H781" s="10" t="s">
        <v>1194</v>
      </c>
      <c r="I781" s="10" t="s">
        <v>81</v>
      </c>
      <c r="J781" s="10" t="s">
        <v>696</v>
      </c>
      <c r="K781" s="10" t="s">
        <v>155</v>
      </c>
      <c r="L781" s="10" t="str">
        <f t="shared" si="87"/>
        <v>Parent</v>
      </c>
      <c r="M781" s="10" t="str">
        <f>IF(OR('Intragroup liabilities'!W775="x",'Intragroup liabilities'!W775="E"),"true","false")</f>
        <v>false</v>
      </c>
      <c r="N781" s="10" t="s">
        <v>470</v>
      </c>
      <c r="O781" s="10" t="s">
        <v>471</v>
      </c>
      <c r="P781" s="11">
        <v>0.15</v>
      </c>
      <c r="Q781" s="11">
        <f>IF('Intragroup liabilities'!E775="",0,'Intragroup liabilities'!E775)</f>
        <v>0</v>
      </c>
      <c r="R781" s="10" t="str">
        <f>+IF('Intragroup liabilities'!C775="EURO","Euro",IF('Intragroup liabilities'!C775="LIBRA INGLESA"," US Dollar",""))</f>
        <v>Euro</v>
      </c>
      <c r="S781" s="10" t="str">
        <f>IF(OR('Intragroup liabilities'!F775="P_20",'Intragroup liabilities'!F775="P_21"),'Intragroup liabilities'!M775,CONCATENATE(RIGHT('Intragroup liabilities'!T775,4),"-",LEFT(RIGHT('Intragroup liabilities'!T775,7),2),"-",LEFT('Intragroup liabilities'!T775,2)))</f>
        <v>--</v>
      </c>
      <c r="T781" s="20" t="str">
        <f t="shared" si="88"/>
        <v>--</v>
      </c>
      <c r="U781" s="20" t="str">
        <f>IF(OR('Intragroup liabilities'!F775="P_20",'Intragroup liabilities'!F775="P_21"),'T 03.01'!T781,CONCATENATE(RIGHT('Intragroup liabilities'!U775,4),"-",LEFT(RIGHT('Intragroup liabilities'!U775,7),2),"-",LEFT('Intragroup liabilities'!U775,2)))</f>
        <v>--</v>
      </c>
      <c r="V781" s="10" t="str">
        <f t="shared" si="89"/>
        <v>Unsecured</v>
      </c>
      <c r="W781" s="10">
        <v>0</v>
      </c>
      <c r="X781" s="10" t="s">
        <v>83</v>
      </c>
      <c r="Y781" s="10" t="str">
        <f t="shared" si="90"/>
        <v>Structured</v>
      </c>
      <c r="Z781" s="10"/>
      <c r="AA781" s="10" t="str">
        <f>IF('Intragroup liabilities'!Q775="GF2","Grandfathered T2",IF('Intragroup liabilities'!Q775="CET1","CET1","No"))</f>
        <v>No</v>
      </c>
      <c r="AB781" s="10">
        <f>IF('Intragroup liabilities'!R775="",0,'Intragroup liabilities'!R775)</f>
        <v>0</v>
      </c>
      <c r="AC781"/>
    </row>
    <row r="782" spans="3:29" ht="23.65" thickBot="1" x14ac:dyDescent="0.5">
      <c r="C782" s="17">
        <f t="shared" si="85"/>
        <v>999</v>
      </c>
      <c r="D782" s="18">
        <f t="shared" si="91"/>
        <v>775</v>
      </c>
      <c r="E782" s="10" t="str">
        <f>IF(AND(I782="SANTANDER TOTTA, SGPS, SA",'Intragroup liabilities'!F776="P_22"),"r0531 - o/w (part of) subordinated liabilities recognised as own funds",IF(AND(I782="Totta Seguros - Comp. Seg. Vida, SA.",'Intragroup liabilities'!F776="P_22"),"r0350 - Structured notes",IF(AND(AA782&lt;&gt;"No",'Intragroup liabilities'!F776="P_23"),"r0531 - o/w (part of) subordinated liabilities recognised as own funds",IF(AND(AA782="No",'Intragroup liabilities'!F776="P_23"),"r0120 - Secured liabilities - collateralized part (BRRD art. 44/2/b)",IF('Intragroup liabilities'!F776="C_31","r0511 - o/w capital instruments/share capital",IF('Intragroup liabilities'!F776="C_32","r0511 - o/w capital instruments/share capital",IF('Intragroup liabilities'!F776="C_33","r0512 - o/w instruments ranking pari passu with ordinary shares",IF(OR(ISNUMBER(SEARCH("ATLANTES",I782)),ISNUMBER(SEARCH("AZOR",I782)),ISNUMBER(SEARCH("HIPOTOTTA",I782)))=TRUE,"r0120 - Secured liabilities - collateralized part (BRRD art. 44/2/b)",IF(OR('Intragroup liabilities'!F776="P_27.1",'Intragroup liabilities'!F776="P_27.2",'Intragroup liabilities'!F776="P_24"),"r0390 - Non-financial liabilities",IF('Intragroup liabilities'!F776="P_30.1","r0170 - Employee liabilities (BRRD art. 44/2/g/i)",IF('Intragroup liabilities'!F776="P_30.3","r0390 - Non-financial liabilities",IF('Intragroup liabilities'!F776="C_36","r0511 - o/w capital instruments/share capital",IF(AND('Intragroup liabilities'!F776="P_20",IFERROR(VLOOKUP('Intragroup liabilities'!I776,'Auxiliar 210'!$B$18:$B$20,1,FALSE),0)&lt;&gt;0),"r0210 - Liabilities towards other entities of the resolution group (BRRD art. 44/2/h)",IF(AND('Intragroup liabilities'!F776="P_21",IFERROR(VLOOKUP('Intragroup liabilities'!I776,'Auxiliar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2" s="10" t="s">
        <v>483</v>
      </c>
      <c r="G782" s="10" t="str">
        <f t="shared" si="86"/>
        <v>Rank 9 - Ranking in insolvency (master scale)</v>
      </c>
      <c r="H782" s="10" t="s">
        <v>1260</v>
      </c>
      <c r="I782" s="10" t="s">
        <v>707</v>
      </c>
      <c r="J782" s="10" t="s">
        <v>706</v>
      </c>
      <c r="K782" s="10" t="s">
        <v>155</v>
      </c>
      <c r="L782" s="10" t="str">
        <f t="shared" si="87"/>
        <v>Sister</v>
      </c>
      <c r="M782" s="10" t="str">
        <f>IF(OR('Intragroup liabilities'!W776="x",'Intragroup liabilities'!W776="E"),"true","false")</f>
        <v>false</v>
      </c>
      <c r="N782" s="10" t="s">
        <v>470</v>
      </c>
      <c r="O782" s="10" t="s">
        <v>471</v>
      </c>
      <c r="P782" s="11">
        <v>0.2</v>
      </c>
      <c r="Q782" s="11">
        <f>IF('Intragroup liabilities'!E776="",0,'Intragroup liabilities'!E776)</f>
        <v>0</v>
      </c>
      <c r="R782" s="10" t="str">
        <f>+IF('Intragroup liabilities'!C776="EURO","Euro",IF('Intragroup liabilities'!C776="LIBRA INGLESA"," US Dollar",""))</f>
        <v>Euro</v>
      </c>
      <c r="S782" s="10" t="str">
        <f>IF(OR('Intragroup liabilities'!F776="P_20",'Intragroup liabilities'!F776="P_21"),'Intragroup liabilities'!M776,CONCATENATE(RIGHT('Intragroup liabilities'!T776,4),"-",LEFT(RIGHT('Intragroup liabilities'!T776,7),2),"-",LEFT('Intragroup liabilities'!T776,2)))</f>
        <v>--</v>
      </c>
      <c r="T782" s="20" t="str">
        <f t="shared" si="88"/>
        <v>--</v>
      </c>
      <c r="U782" s="20" t="str">
        <f>IF(OR('Intragroup liabilities'!F776="P_20",'Intragroup liabilities'!F776="P_21"),'T 03.01'!T782,CONCATENATE(RIGHT('Intragroup liabilities'!U776,4),"-",LEFT(RIGHT('Intragroup liabilities'!U776,7),2),"-",LEFT('Intragroup liabilities'!U776,2)))</f>
        <v>--</v>
      </c>
      <c r="V782" s="10" t="str">
        <f t="shared" si="89"/>
        <v>Unsecured</v>
      </c>
      <c r="W782" s="10">
        <v>0</v>
      </c>
      <c r="X782" s="10" t="s">
        <v>83</v>
      </c>
      <c r="Y782" s="10" t="str">
        <f t="shared" si="90"/>
        <v>Structured</v>
      </c>
      <c r="Z782" s="10"/>
      <c r="AA782" s="10" t="str">
        <f>IF('Intragroup liabilities'!Q776="GF2","Grandfathered T2",IF('Intragroup liabilities'!Q776="CET1","CET1","No"))</f>
        <v>No</v>
      </c>
      <c r="AB782" s="10">
        <f>IF('Intragroup liabilities'!R776="",0,'Intragroup liabilities'!R776)</f>
        <v>0</v>
      </c>
      <c r="AC782"/>
    </row>
    <row r="783" spans="3:29" ht="23.65" thickBot="1" x14ac:dyDescent="0.5">
      <c r="C783" s="17">
        <f t="shared" si="85"/>
        <v>999</v>
      </c>
      <c r="D783" s="18">
        <f t="shared" si="91"/>
        <v>776</v>
      </c>
      <c r="E783" s="10" t="str">
        <f>IF(AND(I783="SANTANDER TOTTA, SGPS, SA",'Intragroup liabilities'!F777="P_22"),"r0531 - o/w (part of) subordinated liabilities recognised as own funds",IF(AND(I783="Totta Seguros - Comp. Seg. Vida, SA.",'Intragroup liabilities'!F777="P_22"),"r0350 - Structured notes",IF(AND(AA783&lt;&gt;"No",'Intragroup liabilities'!F777="P_23"),"r0531 - o/w (part of) subordinated liabilities recognised as own funds",IF(AND(AA783="No",'Intragroup liabilities'!F777="P_23"),"r0120 - Secured liabilities - collateralized part (BRRD art. 44/2/b)",IF('Intragroup liabilities'!F777="C_31","r0511 - o/w capital instruments/share capital",IF('Intragroup liabilities'!F777="C_32","r0511 - o/w capital instruments/share capital",IF('Intragroup liabilities'!F777="C_33","r0512 - o/w instruments ranking pari passu with ordinary shares",IF(OR(ISNUMBER(SEARCH("ATLANTES",I783)),ISNUMBER(SEARCH("AZOR",I783)),ISNUMBER(SEARCH("HIPOTOTTA",I783)))=TRUE,"r0120 - Secured liabilities - collateralized part (BRRD art. 44/2/b)",IF(OR('Intragroup liabilities'!F777="P_27.1",'Intragroup liabilities'!F777="P_27.2",'Intragroup liabilities'!F777="P_24"),"r0390 - Non-financial liabilities",IF('Intragroup liabilities'!F777="P_30.1","r0170 - Employee liabilities (BRRD art. 44/2/g/i)",IF('Intragroup liabilities'!F777="P_30.3","r0390 - Non-financial liabilities",IF('Intragroup liabilities'!F777="C_36","r0511 - o/w capital instruments/share capital",IF(AND('Intragroup liabilities'!F777="P_20",IFERROR(VLOOKUP('Intragroup liabilities'!I777,'Auxiliar 210'!$B$18:$B$20,1,FALSE),0)&lt;&gt;0),"r0210 - Liabilities towards other entities of the resolution group (BRRD art. 44/2/h)",IF(AND('Intragroup liabilities'!F777="P_21",IFERROR(VLOOKUP('Intragroup liabilities'!I777,'Auxiliar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3" s="10" t="s">
        <v>483</v>
      </c>
      <c r="G783" s="10" t="str">
        <f t="shared" si="86"/>
        <v>Rank 9 - Ranking in insolvency (master scale)</v>
      </c>
      <c r="H783" s="10" t="s">
        <v>976</v>
      </c>
      <c r="I783" s="10" t="s">
        <v>81</v>
      </c>
      <c r="J783" s="10" t="s">
        <v>696</v>
      </c>
      <c r="K783" s="10" t="s">
        <v>155</v>
      </c>
      <c r="L783" s="10" t="str">
        <f t="shared" si="87"/>
        <v>Parent</v>
      </c>
      <c r="M783" s="10" t="str">
        <f>IF(OR('Intragroup liabilities'!W777="x",'Intragroup liabilities'!W777="E"),"true","false")</f>
        <v>false</v>
      </c>
      <c r="N783" s="10" t="s">
        <v>470</v>
      </c>
      <c r="O783" s="10" t="s">
        <v>471</v>
      </c>
      <c r="P783" s="11">
        <v>0.1</v>
      </c>
      <c r="Q783" s="11">
        <f>IF('Intragroup liabilities'!E777="",0,'Intragroup liabilities'!E777)</f>
        <v>0</v>
      </c>
      <c r="R783" s="10" t="str">
        <f>+IF('Intragroup liabilities'!C777="EURO","Euro",IF('Intragroup liabilities'!C777="LIBRA INGLESA"," US Dollar",""))</f>
        <v>Euro</v>
      </c>
      <c r="S783" s="10" t="str">
        <f>IF(OR('Intragroup liabilities'!F777="P_20",'Intragroup liabilities'!F777="P_21"),'Intragroup liabilities'!M777,CONCATENATE(RIGHT('Intragroup liabilities'!T777,4),"-",LEFT(RIGHT('Intragroup liabilities'!T777,7),2),"-",LEFT('Intragroup liabilities'!T777,2)))</f>
        <v>--</v>
      </c>
      <c r="T783" s="20" t="str">
        <f t="shared" si="88"/>
        <v>--</v>
      </c>
      <c r="U783" s="20" t="str">
        <f>IF(OR('Intragroup liabilities'!F777="P_20",'Intragroup liabilities'!F777="P_21"),'T 03.01'!T783,CONCATENATE(RIGHT('Intragroup liabilities'!U777,4),"-",LEFT(RIGHT('Intragroup liabilities'!U777,7),2),"-",LEFT('Intragroup liabilities'!U777,2)))</f>
        <v>--</v>
      </c>
      <c r="V783" s="10" t="str">
        <f t="shared" si="89"/>
        <v>Unsecured</v>
      </c>
      <c r="W783" s="10">
        <v>0</v>
      </c>
      <c r="X783" s="10" t="s">
        <v>83</v>
      </c>
      <c r="Y783" s="10" t="str">
        <f t="shared" si="90"/>
        <v>Structured</v>
      </c>
      <c r="Z783" s="10"/>
      <c r="AA783" s="10" t="str">
        <f>IF('Intragroup liabilities'!Q777="GF2","Grandfathered T2",IF('Intragroup liabilities'!Q777="CET1","CET1","No"))</f>
        <v>No</v>
      </c>
      <c r="AB783" s="10">
        <f>IF('Intragroup liabilities'!R777="",0,'Intragroup liabilities'!R777)</f>
        <v>0</v>
      </c>
      <c r="AC783"/>
    </row>
    <row r="784" spans="3:29" ht="23.65" thickBot="1" x14ac:dyDescent="0.5">
      <c r="C784" s="17">
        <f t="shared" si="85"/>
        <v>999</v>
      </c>
      <c r="D784" s="18">
        <f t="shared" si="91"/>
        <v>777</v>
      </c>
      <c r="E784" s="10" t="str">
        <f>IF(AND(I784="SANTANDER TOTTA, SGPS, SA",'Intragroup liabilities'!F778="P_22"),"r0531 - o/w (part of) subordinated liabilities recognised as own funds",IF(AND(I784="Totta Seguros - Comp. Seg. Vida, SA.",'Intragroup liabilities'!F778="P_22"),"r0350 - Structured notes",IF(AND(AA784&lt;&gt;"No",'Intragroup liabilities'!F778="P_23"),"r0531 - o/w (part of) subordinated liabilities recognised as own funds",IF(AND(AA784="No",'Intragroup liabilities'!F778="P_23"),"r0120 - Secured liabilities - collateralized part (BRRD art. 44/2/b)",IF('Intragroup liabilities'!F778="C_31","r0511 - o/w capital instruments/share capital",IF('Intragroup liabilities'!F778="C_32","r0511 - o/w capital instruments/share capital",IF('Intragroup liabilities'!F778="C_33","r0512 - o/w instruments ranking pari passu with ordinary shares",IF(OR(ISNUMBER(SEARCH("ATLANTES",I784)),ISNUMBER(SEARCH("AZOR",I784)),ISNUMBER(SEARCH("HIPOTOTTA",I784)))=TRUE,"r0120 - Secured liabilities - collateralized part (BRRD art. 44/2/b)",IF(OR('Intragroup liabilities'!F778="P_27.1",'Intragroup liabilities'!F778="P_27.2",'Intragroup liabilities'!F778="P_24"),"r0390 - Non-financial liabilities",IF('Intragroup liabilities'!F778="P_30.1","r0170 - Employee liabilities (BRRD art. 44/2/g/i)",IF('Intragroup liabilities'!F778="P_30.3","r0390 - Non-financial liabilities",IF('Intragroup liabilities'!F778="C_36","r0511 - o/w capital instruments/share capital",IF(AND('Intragroup liabilities'!F778="P_20",IFERROR(VLOOKUP('Intragroup liabilities'!I778,'Auxiliar 210'!$B$18:$B$20,1,FALSE),0)&lt;&gt;0),"r0210 - Liabilities towards other entities of the resolution group (BRRD art. 44/2/h)",IF(AND('Intragroup liabilities'!F778="P_21",IFERROR(VLOOKUP('Intragroup liabilities'!I778,'Auxiliar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4" s="10" t="s">
        <v>483</v>
      </c>
      <c r="G784" s="10" t="str">
        <f t="shared" si="86"/>
        <v>Rank 9 - Ranking in insolvency (master scale)</v>
      </c>
      <c r="H784" s="10" t="s">
        <v>830</v>
      </c>
      <c r="I784" s="10" t="s">
        <v>700</v>
      </c>
      <c r="J784" s="10" t="s">
        <v>699</v>
      </c>
      <c r="K784" s="10" t="s">
        <v>155</v>
      </c>
      <c r="L784" s="10" t="str">
        <f t="shared" si="87"/>
        <v>Sister</v>
      </c>
      <c r="M784" s="10" t="str">
        <f>IF(OR('Intragroup liabilities'!W778="x",'Intragroup liabilities'!W778="E"),"true","false")</f>
        <v>false</v>
      </c>
      <c r="N784" s="10" t="s">
        <v>470</v>
      </c>
      <c r="O784" s="10" t="s">
        <v>471</v>
      </c>
      <c r="P784" s="11">
        <v>7.0000000000000007E-2</v>
      </c>
      <c r="Q784" s="11">
        <f>IF('Intragroup liabilities'!E778="",0,'Intragroup liabilities'!E778)</f>
        <v>0</v>
      </c>
      <c r="R784" s="10" t="str">
        <f>+IF('Intragroup liabilities'!C778="EURO","Euro",IF('Intragroup liabilities'!C778="LIBRA INGLESA"," US Dollar",""))</f>
        <v>Euro</v>
      </c>
      <c r="S784" s="10" t="str">
        <f>IF(OR('Intragroup liabilities'!F778="P_20",'Intragroup liabilities'!F778="P_21"),'Intragroup liabilities'!M778,CONCATENATE(RIGHT('Intragroup liabilities'!T778,4),"-",LEFT(RIGHT('Intragroup liabilities'!T778,7),2),"-",LEFT('Intragroup liabilities'!T778,2)))</f>
        <v>--</v>
      </c>
      <c r="T784" s="20" t="str">
        <f t="shared" si="88"/>
        <v>--</v>
      </c>
      <c r="U784" s="20" t="str">
        <f>IF(OR('Intragroup liabilities'!F778="P_20",'Intragroup liabilities'!F778="P_21"),'T 03.01'!T784,CONCATENATE(RIGHT('Intragroup liabilities'!U778,4),"-",LEFT(RIGHT('Intragroup liabilities'!U778,7),2),"-",LEFT('Intragroup liabilities'!U778,2)))</f>
        <v>--</v>
      </c>
      <c r="V784" s="10" t="str">
        <f t="shared" si="89"/>
        <v>Unsecured</v>
      </c>
      <c r="W784" s="10">
        <v>0</v>
      </c>
      <c r="X784" s="10" t="s">
        <v>83</v>
      </c>
      <c r="Y784" s="10" t="str">
        <f t="shared" si="90"/>
        <v>Structured</v>
      </c>
      <c r="Z784" s="10"/>
      <c r="AA784" s="10" t="str">
        <f>IF('Intragroup liabilities'!Q778="GF2","Grandfathered T2",IF('Intragroup liabilities'!Q778="CET1","CET1","No"))</f>
        <v>No</v>
      </c>
      <c r="AB784" s="10">
        <f>IF('Intragroup liabilities'!R778="",0,'Intragroup liabilities'!R778)</f>
        <v>0</v>
      </c>
      <c r="AC784"/>
    </row>
    <row r="785" spans="3:29" ht="23.65" thickBot="1" x14ac:dyDescent="0.5">
      <c r="C785" s="17">
        <f t="shared" si="85"/>
        <v>999</v>
      </c>
      <c r="D785" s="18">
        <f t="shared" si="91"/>
        <v>778</v>
      </c>
      <c r="E785" s="10" t="str">
        <f>IF(AND(I785="SANTANDER TOTTA, SGPS, SA",'Intragroup liabilities'!F779="P_22"),"r0531 - o/w (part of) subordinated liabilities recognised as own funds",IF(AND(I785="Totta Seguros - Comp. Seg. Vida, SA.",'Intragroup liabilities'!F779="P_22"),"r0350 - Structured notes",IF(AND(AA785&lt;&gt;"No",'Intragroup liabilities'!F779="P_23"),"r0531 - o/w (part of) subordinated liabilities recognised as own funds",IF(AND(AA785="No",'Intragroup liabilities'!F779="P_23"),"r0120 - Secured liabilities - collateralized part (BRRD art. 44/2/b)",IF('Intragroup liabilities'!F779="C_31","r0511 - o/w capital instruments/share capital",IF('Intragroup liabilities'!F779="C_32","r0511 - o/w capital instruments/share capital",IF('Intragroup liabilities'!F779="C_33","r0512 - o/w instruments ranking pari passu with ordinary shares",IF(OR(ISNUMBER(SEARCH("ATLANTES",I785)),ISNUMBER(SEARCH("AZOR",I785)),ISNUMBER(SEARCH("HIPOTOTTA",I785)))=TRUE,"r0120 - Secured liabilities - collateralized part (BRRD art. 44/2/b)",IF(OR('Intragroup liabilities'!F779="P_27.1",'Intragroup liabilities'!F779="P_27.2",'Intragroup liabilities'!F779="P_24"),"r0390 - Non-financial liabilities",IF('Intragroup liabilities'!F779="P_30.1","r0170 - Employee liabilities (BRRD art. 44/2/g/i)",IF('Intragroup liabilities'!F779="P_30.3","r0390 - Non-financial liabilities",IF('Intragroup liabilities'!F779="C_36","r0511 - o/w capital instruments/share capital",IF(AND('Intragroup liabilities'!F779="P_20",IFERROR(VLOOKUP('Intragroup liabilities'!I779,'Auxiliar 210'!$B$18:$B$20,1,FALSE),0)&lt;&gt;0),"r0210 - Liabilities towards other entities of the resolution group (BRRD art. 44/2/h)",IF(AND('Intragroup liabilities'!F779="P_21",IFERROR(VLOOKUP('Intragroup liabilities'!I779,'Auxiliar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5" s="10" t="s">
        <v>483</v>
      </c>
      <c r="G785" s="10" t="str">
        <f t="shared" si="86"/>
        <v>Rank 9 - Ranking in insolvency (master scale)</v>
      </c>
      <c r="H785" s="10" t="s">
        <v>1090</v>
      </c>
      <c r="I785" s="10" t="s">
        <v>700</v>
      </c>
      <c r="J785" s="10" t="s">
        <v>699</v>
      </c>
      <c r="K785" s="10" t="s">
        <v>155</v>
      </c>
      <c r="L785" s="10" t="str">
        <f t="shared" si="87"/>
        <v>Sister</v>
      </c>
      <c r="M785" s="10" t="str">
        <f>IF(OR('Intragroup liabilities'!W779="x",'Intragroup liabilities'!W779="E"),"true","false")</f>
        <v>false</v>
      </c>
      <c r="N785" s="10" t="s">
        <v>470</v>
      </c>
      <c r="O785" s="10" t="s">
        <v>471</v>
      </c>
      <c r="P785" s="11">
        <v>0.02</v>
      </c>
      <c r="Q785" s="11">
        <f>IF('Intragroup liabilities'!E779="",0,'Intragroup liabilities'!E779)</f>
        <v>0</v>
      </c>
      <c r="R785" s="10" t="str">
        <f>+IF('Intragroup liabilities'!C779="EURO","Euro",IF('Intragroup liabilities'!C779="LIBRA INGLESA"," US Dollar",""))</f>
        <v>Euro</v>
      </c>
      <c r="S785" s="10" t="str">
        <f>IF(OR('Intragroup liabilities'!F779="P_20",'Intragroup liabilities'!F779="P_21"),'Intragroup liabilities'!M779,CONCATENATE(RIGHT('Intragroup liabilities'!T779,4),"-",LEFT(RIGHT('Intragroup liabilities'!T779,7),2),"-",LEFT('Intragroup liabilities'!T779,2)))</f>
        <v>--</v>
      </c>
      <c r="T785" s="20" t="str">
        <f t="shared" si="88"/>
        <v>--</v>
      </c>
      <c r="U785" s="20" t="str">
        <f>IF(OR('Intragroup liabilities'!F779="P_20",'Intragroup liabilities'!F779="P_21"),'T 03.01'!T785,CONCATENATE(RIGHT('Intragroup liabilities'!U779,4),"-",LEFT(RIGHT('Intragroup liabilities'!U779,7),2),"-",LEFT('Intragroup liabilities'!U779,2)))</f>
        <v>--</v>
      </c>
      <c r="V785" s="10" t="str">
        <f t="shared" si="89"/>
        <v>Unsecured</v>
      </c>
      <c r="W785" s="10">
        <v>0</v>
      </c>
      <c r="X785" s="10" t="s">
        <v>83</v>
      </c>
      <c r="Y785" s="10" t="str">
        <f t="shared" si="90"/>
        <v>Structured</v>
      </c>
      <c r="Z785" s="10"/>
      <c r="AA785" s="10" t="str">
        <f>IF('Intragroup liabilities'!Q779="GF2","Grandfathered T2",IF('Intragroup liabilities'!Q779="CET1","CET1","No"))</f>
        <v>No</v>
      </c>
      <c r="AB785" s="10">
        <f>IF('Intragroup liabilities'!R779="",0,'Intragroup liabilities'!R779)</f>
        <v>0</v>
      </c>
      <c r="AC785"/>
    </row>
    <row r="786" spans="3:29" ht="23.65" thickBot="1" x14ac:dyDescent="0.5">
      <c r="C786" s="17">
        <f t="shared" si="85"/>
        <v>999</v>
      </c>
      <c r="D786" s="18">
        <f t="shared" si="91"/>
        <v>779</v>
      </c>
      <c r="E786" s="10" t="str">
        <f>IF(AND(I786="SANTANDER TOTTA, SGPS, SA",'Intragroup liabilities'!F780="P_22"),"r0531 - o/w (part of) subordinated liabilities recognised as own funds",IF(AND(I786="Totta Seguros - Comp. Seg. Vida, SA.",'Intragroup liabilities'!F780="P_22"),"r0350 - Structured notes",IF(AND(AA786&lt;&gt;"No",'Intragroup liabilities'!F780="P_23"),"r0531 - o/w (part of) subordinated liabilities recognised as own funds",IF(AND(AA786="No",'Intragroup liabilities'!F780="P_23"),"r0120 - Secured liabilities - collateralized part (BRRD art. 44/2/b)",IF('Intragroup liabilities'!F780="C_31","r0511 - o/w capital instruments/share capital",IF('Intragroup liabilities'!F780="C_32","r0511 - o/w capital instruments/share capital",IF('Intragroup liabilities'!F780="C_33","r0512 - o/w instruments ranking pari passu with ordinary shares",IF(OR(ISNUMBER(SEARCH("ATLANTES",I786)),ISNUMBER(SEARCH("AZOR",I786)),ISNUMBER(SEARCH("HIPOTOTTA",I786)))=TRUE,"r0120 - Secured liabilities - collateralized part (BRRD art. 44/2/b)",IF(OR('Intragroup liabilities'!F780="P_27.1",'Intragroup liabilities'!F780="P_27.2",'Intragroup liabilities'!F780="P_24"),"r0390 - Non-financial liabilities",IF('Intragroup liabilities'!F780="P_30.1","r0170 - Employee liabilities (BRRD art. 44/2/g/i)",IF('Intragroup liabilities'!F780="P_30.3","r0390 - Non-financial liabilities",IF('Intragroup liabilities'!F780="C_36","r0511 - o/w capital instruments/share capital",IF(AND('Intragroup liabilities'!F780="P_20",IFERROR(VLOOKUP('Intragroup liabilities'!I780,'Auxiliar 210'!$B$18:$B$20,1,FALSE),0)&lt;&gt;0),"r0210 - Liabilities towards other entities of the resolution group (BRRD art. 44/2/h)",IF(AND('Intragroup liabilities'!F780="P_21",IFERROR(VLOOKUP('Intragroup liabilities'!I780,'Auxiliar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6" s="10" t="s">
        <v>483</v>
      </c>
      <c r="G786" s="10" t="str">
        <f t="shared" si="86"/>
        <v>Rank 9 - Ranking in insolvency (master scale)</v>
      </c>
      <c r="H786" s="10" t="s">
        <v>1191</v>
      </c>
      <c r="I786" s="10" t="s">
        <v>81</v>
      </c>
      <c r="J786" s="10" t="s">
        <v>696</v>
      </c>
      <c r="K786" s="10" t="s">
        <v>155</v>
      </c>
      <c r="L786" s="10" t="str">
        <f t="shared" si="87"/>
        <v>Parent</v>
      </c>
      <c r="M786" s="10" t="str">
        <f>IF(OR('Intragroup liabilities'!W780="x",'Intragroup liabilities'!W780="E"),"true","false")</f>
        <v>false</v>
      </c>
      <c r="N786" s="10" t="s">
        <v>470</v>
      </c>
      <c r="O786" s="10" t="s">
        <v>471</v>
      </c>
      <c r="P786" s="11">
        <v>0.86</v>
      </c>
      <c r="Q786" s="11">
        <f>IF('Intragroup liabilities'!E780="",0,'Intragroup liabilities'!E780)</f>
        <v>0</v>
      </c>
      <c r="R786" s="10" t="str">
        <f>+IF('Intragroup liabilities'!C780="EURO","Euro",IF('Intragroup liabilities'!C780="LIBRA INGLESA"," US Dollar",""))</f>
        <v>Euro</v>
      </c>
      <c r="S786" s="10" t="str">
        <f>IF(OR('Intragroup liabilities'!F780="P_20",'Intragroup liabilities'!F780="P_21"),'Intragroup liabilities'!M780,CONCATENATE(RIGHT('Intragroup liabilities'!T780,4),"-",LEFT(RIGHT('Intragroup liabilities'!T780,7),2),"-",LEFT('Intragroup liabilities'!T780,2)))</f>
        <v>--</v>
      </c>
      <c r="T786" s="20" t="str">
        <f t="shared" si="88"/>
        <v>--</v>
      </c>
      <c r="U786" s="20" t="str">
        <f>IF(OR('Intragroup liabilities'!F780="P_20",'Intragroup liabilities'!F780="P_21"),'T 03.01'!T786,CONCATENATE(RIGHT('Intragroup liabilities'!U780,4),"-",LEFT(RIGHT('Intragroup liabilities'!U780,7),2),"-",LEFT('Intragroup liabilities'!U780,2)))</f>
        <v>--</v>
      </c>
      <c r="V786" s="10" t="str">
        <f t="shared" si="89"/>
        <v>Unsecured</v>
      </c>
      <c r="W786" s="10">
        <v>0</v>
      </c>
      <c r="X786" s="10" t="s">
        <v>83</v>
      </c>
      <c r="Y786" s="10" t="str">
        <f t="shared" si="90"/>
        <v>Structured</v>
      </c>
      <c r="Z786" s="10"/>
      <c r="AA786" s="10" t="str">
        <f>IF('Intragroup liabilities'!Q780="GF2","Grandfathered T2",IF('Intragroup liabilities'!Q780="CET1","CET1","No"))</f>
        <v>No</v>
      </c>
      <c r="AB786" s="10">
        <f>IF('Intragroup liabilities'!R780="",0,'Intragroup liabilities'!R780)</f>
        <v>0</v>
      </c>
      <c r="AC786"/>
    </row>
    <row r="787" spans="3:29" ht="23.65" thickBot="1" x14ac:dyDescent="0.5">
      <c r="C787" s="17">
        <f t="shared" si="85"/>
        <v>999</v>
      </c>
      <c r="D787" s="18">
        <f t="shared" si="91"/>
        <v>780</v>
      </c>
      <c r="E787" s="10" t="str">
        <f>IF(AND(I787="SANTANDER TOTTA, SGPS, SA",'Intragroup liabilities'!F781="P_22"),"r0531 - o/w (part of) subordinated liabilities recognised as own funds",IF(AND(I787="Totta Seguros - Comp. Seg. Vida, SA.",'Intragroup liabilities'!F781="P_22"),"r0350 - Structured notes",IF(AND(AA787&lt;&gt;"No",'Intragroup liabilities'!F781="P_23"),"r0531 - o/w (part of) subordinated liabilities recognised as own funds",IF(AND(AA787="No",'Intragroup liabilities'!F781="P_23"),"r0120 - Secured liabilities - collateralized part (BRRD art. 44/2/b)",IF('Intragroup liabilities'!F781="C_31","r0511 - o/w capital instruments/share capital",IF('Intragroup liabilities'!F781="C_32","r0511 - o/w capital instruments/share capital",IF('Intragroup liabilities'!F781="C_33","r0512 - o/w instruments ranking pari passu with ordinary shares",IF(OR(ISNUMBER(SEARCH("ATLANTES",I787)),ISNUMBER(SEARCH("AZOR",I787)),ISNUMBER(SEARCH("HIPOTOTTA",I787)))=TRUE,"r0120 - Secured liabilities - collateralized part (BRRD art. 44/2/b)",IF(OR('Intragroup liabilities'!F781="P_27.1",'Intragroup liabilities'!F781="P_27.2",'Intragroup liabilities'!F781="P_24"),"r0390 - Non-financial liabilities",IF('Intragroup liabilities'!F781="P_30.1","r0170 - Employee liabilities (BRRD art. 44/2/g/i)",IF('Intragroup liabilities'!F781="P_30.3","r0390 - Non-financial liabilities",IF('Intragroup liabilities'!F781="C_36","r0511 - o/w capital instruments/share capital",IF(AND('Intragroup liabilities'!F781="P_20",IFERROR(VLOOKUP('Intragroup liabilities'!I781,'Auxiliar 210'!$B$18:$B$20,1,FALSE),0)&lt;&gt;0),"r0210 - Liabilities towards other entities of the resolution group (BRRD art. 44/2/h)",IF(AND('Intragroup liabilities'!F781="P_21",IFERROR(VLOOKUP('Intragroup liabilities'!I781,'Auxiliar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7" s="10" t="s">
        <v>483</v>
      </c>
      <c r="G787" s="10" t="str">
        <f t="shared" si="86"/>
        <v>Rank 9 - Ranking in insolvency (master scale)</v>
      </c>
      <c r="H787" s="10" t="s">
        <v>1004</v>
      </c>
      <c r="I787" s="10" t="s">
        <v>707</v>
      </c>
      <c r="J787" s="10" t="s">
        <v>706</v>
      </c>
      <c r="K787" s="10" t="s">
        <v>155</v>
      </c>
      <c r="L787" s="10" t="str">
        <f t="shared" si="87"/>
        <v>Sister</v>
      </c>
      <c r="M787" s="10" t="str">
        <f>IF(OR('Intragroup liabilities'!W781="x",'Intragroup liabilities'!W781="E"),"true","false")</f>
        <v>false</v>
      </c>
      <c r="N787" s="10" t="s">
        <v>470</v>
      </c>
      <c r="O787" s="10" t="s">
        <v>471</v>
      </c>
      <c r="P787" s="11">
        <v>0.19</v>
      </c>
      <c r="Q787" s="11">
        <f>IF('Intragroup liabilities'!E781="",0,'Intragroup liabilities'!E781)</f>
        <v>0</v>
      </c>
      <c r="R787" s="10" t="str">
        <f>+IF('Intragroup liabilities'!C781="EURO","Euro",IF('Intragroup liabilities'!C781="LIBRA INGLESA"," US Dollar",""))</f>
        <v>Euro</v>
      </c>
      <c r="S787" s="10" t="str">
        <f>IF(OR('Intragroup liabilities'!F781="P_20",'Intragroup liabilities'!F781="P_21"),'Intragroup liabilities'!M781,CONCATENATE(RIGHT('Intragroup liabilities'!T781,4),"-",LEFT(RIGHT('Intragroup liabilities'!T781,7),2),"-",LEFT('Intragroup liabilities'!T781,2)))</f>
        <v>--</v>
      </c>
      <c r="T787" s="20" t="str">
        <f t="shared" si="88"/>
        <v>--</v>
      </c>
      <c r="U787" s="20" t="str">
        <f>IF(OR('Intragroup liabilities'!F781="P_20",'Intragroup liabilities'!F781="P_21"),'T 03.01'!T787,CONCATENATE(RIGHT('Intragroup liabilities'!U781,4),"-",LEFT(RIGHT('Intragroup liabilities'!U781,7),2),"-",LEFT('Intragroup liabilities'!U781,2)))</f>
        <v>--</v>
      </c>
      <c r="V787" s="10" t="str">
        <f t="shared" si="89"/>
        <v>Unsecured</v>
      </c>
      <c r="W787" s="10">
        <v>0</v>
      </c>
      <c r="X787" s="10" t="s">
        <v>83</v>
      </c>
      <c r="Y787" s="10" t="str">
        <f t="shared" si="90"/>
        <v>Structured</v>
      </c>
      <c r="Z787" s="10"/>
      <c r="AA787" s="10" t="str">
        <f>IF('Intragroup liabilities'!Q781="GF2","Grandfathered T2",IF('Intragroup liabilities'!Q781="CET1","CET1","No"))</f>
        <v>No</v>
      </c>
      <c r="AB787" s="10">
        <f>IF('Intragroup liabilities'!R781="",0,'Intragroup liabilities'!R781)</f>
        <v>0</v>
      </c>
      <c r="AC787"/>
    </row>
    <row r="788" spans="3:29" ht="23.65" thickBot="1" x14ac:dyDescent="0.5">
      <c r="C788" s="17">
        <f t="shared" si="85"/>
        <v>999</v>
      </c>
      <c r="D788" s="18">
        <f t="shared" si="91"/>
        <v>781</v>
      </c>
      <c r="E788" s="10" t="str">
        <f>IF(AND(I788="SANTANDER TOTTA, SGPS, SA",'Intragroup liabilities'!F782="P_22"),"r0531 - o/w (part of) subordinated liabilities recognised as own funds",IF(AND(I788="Totta Seguros - Comp. Seg. Vida, SA.",'Intragroup liabilities'!F782="P_22"),"r0350 - Structured notes",IF(AND(AA788&lt;&gt;"No",'Intragroup liabilities'!F782="P_23"),"r0531 - o/w (part of) subordinated liabilities recognised as own funds",IF(AND(AA788="No",'Intragroup liabilities'!F782="P_23"),"r0120 - Secured liabilities - collateralized part (BRRD art. 44/2/b)",IF('Intragroup liabilities'!F782="C_31","r0511 - o/w capital instruments/share capital",IF('Intragroup liabilities'!F782="C_32","r0511 - o/w capital instruments/share capital",IF('Intragroup liabilities'!F782="C_33","r0512 - o/w instruments ranking pari passu with ordinary shares",IF(OR(ISNUMBER(SEARCH("ATLANTES",I788)),ISNUMBER(SEARCH("AZOR",I788)),ISNUMBER(SEARCH("HIPOTOTTA",I788)))=TRUE,"r0120 - Secured liabilities - collateralized part (BRRD art. 44/2/b)",IF(OR('Intragroup liabilities'!F782="P_27.1",'Intragroup liabilities'!F782="P_27.2",'Intragroup liabilities'!F782="P_24"),"r0390 - Non-financial liabilities",IF('Intragroup liabilities'!F782="P_30.1","r0170 - Employee liabilities (BRRD art. 44/2/g/i)",IF('Intragroup liabilities'!F782="P_30.3","r0390 - Non-financial liabilities",IF('Intragroup liabilities'!F782="C_36","r0511 - o/w capital instruments/share capital",IF(AND('Intragroup liabilities'!F782="P_20",IFERROR(VLOOKUP('Intragroup liabilities'!I782,'Auxiliar 210'!$B$18:$B$20,1,FALSE),0)&lt;&gt;0),"r0210 - Liabilities towards other entities of the resolution group (BRRD art. 44/2/h)",IF(AND('Intragroup liabilities'!F782="P_21",IFERROR(VLOOKUP('Intragroup liabilities'!I782,'Auxiliar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8" s="10" t="s">
        <v>483</v>
      </c>
      <c r="G788" s="10" t="str">
        <f t="shared" si="86"/>
        <v>Rank 9 - Ranking in insolvency (master scale)</v>
      </c>
      <c r="H788" s="10" t="s">
        <v>851</v>
      </c>
      <c r="I788" s="10" t="s">
        <v>81</v>
      </c>
      <c r="J788" s="10" t="s">
        <v>696</v>
      </c>
      <c r="K788" s="10" t="s">
        <v>155</v>
      </c>
      <c r="L788" s="10" t="str">
        <f t="shared" si="87"/>
        <v>Parent</v>
      </c>
      <c r="M788" s="10" t="str">
        <f>IF(OR('Intragroup liabilities'!W782="x",'Intragroup liabilities'!W782="E"),"true","false")</f>
        <v>false</v>
      </c>
      <c r="N788" s="10" t="s">
        <v>470</v>
      </c>
      <c r="O788" s="10" t="s">
        <v>471</v>
      </c>
      <c r="P788" s="11">
        <v>0.86</v>
      </c>
      <c r="Q788" s="11">
        <f>IF('Intragroup liabilities'!E782="",0,'Intragroup liabilities'!E782)</f>
        <v>0</v>
      </c>
      <c r="R788" s="10" t="str">
        <f>+IF('Intragroup liabilities'!C782="EURO","Euro",IF('Intragroup liabilities'!C782="LIBRA INGLESA"," US Dollar",""))</f>
        <v>Euro</v>
      </c>
      <c r="S788" s="10" t="str">
        <f>IF(OR('Intragroup liabilities'!F782="P_20",'Intragroup liabilities'!F782="P_21"),'Intragroup liabilities'!M782,CONCATENATE(RIGHT('Intragroup liabilities'!T782,4),"-",LEFT(RIGHT('Intragroup liabilities'!T782,7),2),"-",LEFT('Intragroup liabilities'!T782,2)))</f>
        <v>--</v>
      </c>
      <c r="T788" s="20" t="str">
        <f t="shared" si="88"/>
        <v>--</v>
      </c>
      <c r="U788" s="20" t="str">
        <f>IF(OR('Intragroup liabilities'!F782="P_20",'Intragroup liabilities'!F782="P_21"),'T 03.01'!T788,CONCATENATE(RIGHT('Intragroup liabilities'!U782,4),"-",LEFT(RIGHT('Intragroup liabilities'!U782,7),2),"-",LEFT('Intragroup liabilities'!U782,2)))</f>
        <v>--</v>
      </c>
      <c r="V788" s="10" t="str">
        <f t="shared" si="89"/>
        <v>Unsecured</v>
      </c>
      <c r="W788" s="10">
        <v>0</v>
      </c>
      <c r="X788" s="10" t="s">
        <v>83</v>
      </c>
      <c r="Y788" s="10" t="str">
        <f t="shared" si="90"/>
        <v>Structured</v>
      </c>
      <c r="Z788" s="10"/>
      <c r="AA788" s="10" t="str">
        <f>IF('Intragroup liabilities'!Q782="GF2","Grandfathered T2",IF('Intragroup liabilities'!Q782="CET1","CET1","No"))</f>
        <v>No</v>
      </c>
      <c r="AB788" s="10">
        <f>IF('Intragroup liabilities'!R782="",0,'Intragroup liabilities'!R782)</f>
        <v>0</v>
      </c>
      <c r="AC788"/>
    </row>
    <row r="789" spans="3:29" ht="23.65" thickBot="1" x14ac:dyDescent="0.5">
      <c r="C789" s="17">
        <f t="shared" si="85"/>
        <v>999</v>
      </c>
      <c r="D789" s="18">
        <f t="shared" si="91"/>
        <v>782</v>
      </c>
      <c r="E789" s="10" t="str">
        <f>IF(AND(I789="SANTANDER TOTTA, SGPS, SA",'Intragroup liabilities'!F783="P_22"),"r0531 - o/w (part of) subordinated liabilities recognised as own funds",IF(AND(I789="Totta Seguros - Comp. Seg. Vida, SA.",'Intragroup liabilities'!F783="P_22"),"r0350 - Structured notes",IF(AND(AA789&lt;&gt;"No",'Intragroup liabilities'!F783="P_23"),"r0531 - o/w (part of) subordinated liabilities recognised as own funds",IF(AND(AA789="No",'Intragroup liabilities'!F783="P_23"),"r0120 - Secured liabilities - collateralized part (BRRD art. 44/2/b)",IF('Intragroup liabilities'!F783="C_31","r0511 - o/w capital instruments/share capital",IF('Intragroup liabilities'!F783="C_32","r0511 - o/w capital instruments/share capital",IF('Intragroup liabilities'!F783="C_33","r0512 - o/w instruments ranking pari passu with ordinary shares",IF(OR(ISNUMBER(SEARCH("ATLANTES",I789)),ISNUMBER(SEARCH("AZOR",I789)),ISNUMBER(SEARCH("HIPOTOTTA",I789)))=TRUE,"r0120 - Secured liabilities - collateralized part (BRRD art. 44/2/b)",IF(OR('Intragroup liabilities'!F783="P_27.1",'Intragroup liabilities'!F783="P_27.2",'Intragroup liabilities'!F783="P_24"),"r0390 - Non-financial liabilities",IF('Intragroup liabilities'!F783="P_30.1","r0170 - Employee liabilities (BRRD art. 44/2/g/i)",IF('Intragroup liabilities'!F783="P_30.3","r0390 - Non-financial liabilities",IF('Intragroup liabilities'!F783="C_36","r0511 - o/w capital instruments/share capital",IF(AND('Intragroup liabilities'!F783="P_20",IFERROR(VLOOKUP('Intragroup liabilities'!I783,'Auxiliar 210'!$B$18:$B$20,1,FALSE),0)&lt;&gt;0),"r0210 - Liabilities towards other entities of the resolution group (BRRD art. 44/2/h)",IF(AND('Intragroup liabilities'!F783="P_21",IFERROR(VLOOKUP('Intragroup liabilities'!I783,'Auxiliar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89" s="10" t="s">
        <v>483</v>
      </c>
      <c r="G789" s="10" t="str">
        <f t="shared" si="86"/>
        <v>Rank 9 - Ranking in insolvency (master scale)</v>
      </c>
      <c r="H789" s="10" t="s">
        <v>1170</v>
      </c>
      <c r="I789" s="10" t="s">
        <v>81</v>
      </c>
      <c r="J789" s="10" t="s">
        <v>696</v>
      </c>
      <c r="K789" s="10" t="s">
        <v>155</v>
      </c>
      <c r="L789" s="10" t="str">
        <f t="shared" si="87"/>
        <v>Parent</v>
      </c>
      <c r="M789" s="10" t="str">
        <f>IF(OR('Intragroup liabilities'!W783="x",'Intragroup liabilities'!W783="E"),"true","false")</f>
        <v>false</v>
      </c>
      <c r="N789" s="10" t="s">
        <v>470</v>
      </c>
      <c r="O789" s="10" t="s">
        <v>471</v>
      </c>
      <c r="P789" s="11">
        <v>0.1</v>
      </c>
      <c r="Q789" s="11">
        <f>IF('Intragroup liabilities'!E783="",0,'Intragroup liabilities'!E783)</f>
        <v>0</v>
      </c>
      <c r="R789" s="10" t="str">
        <f>+IF('Intragroup liabilities'!C783="EURO","Euro",IF('Intragroup liabilities'!C783="LIBRA INGLESA"," US Dollar",""))</f>
        <v>Euro</v>
      </c>
      <c r="S789" s="10" t="str">
        <f>IF(OR('Intragroup liabilities'!F783="P_20",'Intragroup liabilities'!F783="P_21"),'Intragroup liabilities'!M783,CONCATENATE(RIGHT('Intragroup liabilities'!T783,4),"-",LEFT(RIGHT('Intragroup liabilities'!T783,7),2),"-",LEFT('Intragroup liabilities'!T783,2)))</f>
        <v>--</v>
      </c>
      <c r="T789" s="20" t="str">
        <f t="shared" si="88"/>
        <v>--</v>
      </c>
      <c r="U789" s="20" t="str">
        <f>IF(OR('Intragroup liabilities'!F783="P_20",'Intragroup liabilities'!F783="P_21"),'T 03.01'!T789,CONCATENATE(RIGHT('Intragroup liabilities'!U783,4),"-",LEFT(RIGHT('Intragroup liabilities'!U783,7),2),"-",LEFT('Intragroup liabilities'!U783,2)))</f>
        <v>--</v>
      </c>
      <c r="V789" s="10" t="str">
        <f t="shared" si="89"/>
        <v>Unsecured</v>
      </c>
      <c r="W789" s="10">
        <v>0</v>
      </c>
      <c r="X789" s="10" t="s">
        <v>83</v>
      </c>
      <c r="Y789" s="10" t="str">
        <f t="shared" si="90"/>
        <v>Structured</v>
      </c>
      <c r="Z789" s="10"/>
      <c r="AA789" s="10" t="str">
        <f>IF('Intragroup liabilities'!Q783="GF2","Grandfathered T2",IF('Intragroup liabilities'!Q783="CET1","CET1","No"))</f>
        <v>No</v>
      </c>
      <c r="AB789" s="10">
        <f>IF('Intragroup liabilities'!R783="",0,'Intragroup liabilities'!R783)</f>
        <v>0</v>
      </c>
      <c r="AC789"/>
    </row>
    <row r="790" spans="3:29" ht="23.65" thickBot="1" x14ac:dyDescent="0.5">
      <c r="C790" s="17">
        <f t="shared" si="85"/>
        <v>999</v>
      </c>
      <c r="D790" s="18">
        <f t="shared" si="91"/>
        <v>783</v>
      </c>
      <c r="E790" s="10" t="str">
        <f>IF(AND(I790="SANTANDER TOTTA, SGPS, SA",'Intragroup liabilities'!F784="P_22"),"r0531 - o/w (part of) subordinated liabilities recognised as own funds",IF(AND(I790="Totta Seguros - Comp. Seg. Vida, SA.",'Intragroup liabilities'!F784="P_22"),"r0350 - Structured notes",IF(AND(AA790&lt;&gt;"No",'Intragroup liabilities'!F784="P_23"),"r0531 - o/w (part of) subordinated liabilities recognised as own funds",IF(AND(AA790="No",'Intragroup liabilities'!F784="P_23"),"r0120 - Secured liabilities - collateralized part (BRRD art. 44/2/b)",IF('Intragroup liabilities'!F784="C_31","r0511 - o/w capital instruments/share capital",IF('Intragroup liabilities'!F784="C_32","r0511 - o/w capital instruments/share capital",IF('Intragroup liabilities'!F784="C_33","r0512 - o/w instruments ranking pari passu with ordinary shares",IF(OR(ISNUMBER(SEARCH("ATLANTES",I790)),ISNUMBER(SEARCH("AZOR",I790)),ISNUMBER(SEARCH("HIPOTOTTA",I790)))=TRUE,"r0120 - Secured liabilities - collateralized part (BRRD art. 44/2/b)",IF(OR('Intragroup liabilities'!F784="P_27.1",'Intragroup liabilities'!F784="P_27.2",'Intragroup liabilities'!F784="P_24"),"r0390 - Non-financial liabilities",IF('Intragroup liabilities'!F784="P_30.1","r0170 - Employee liabilities (BRRD art. 44/2/g/i)",IF('Intragroup liabilities'!F784="P_30.3","r0390 - Non-financial liabilities",IF('Intragroup liabilities'!F784="C_36","r0511 - o/w capital instruments/share capital",IF(AND('Intragroup liabilities'!F784="P_20",IFERROR(VLOOKUP('Intragroup liabilities'!I784,'Auxiliar 210'!$B$18:$B$20,1,FALSE),0)&lt;&gt;0),"r0210 - Liabilities towards other entities of the resolution group (BRRD art. 44/2/h)",IF(AND('Intragroup liabilities'!F784="P_21",IFERROR(VLOOKUP('Intragroup liabilities'!I784,'Auxiliar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0" s="10" t="s">
        <v>483</v>
      </c>
      <c r="G790" s="10" t="str">
        <f t="shared" si="86"/>
        <v>Rank 9 - Ranking in insolvency (master scale)</v>
      </c>
      <c r="H790" s="10" t="s">
        <v>970</v>
      </c>
      <c r="I790" s="10" t="s">
        <v>81</v>
      </c>
      <c r="J790" s="10" t="s">
        <v>696</v>
      </c>
      <c r="K790" s="10" t="s">
        <v>155</v>
      </c>
      <c r="L790" s="10" t="str">
        <f t="shared" si="87"/>
        <v>Parent</v>
      </c>
      <c r="M790" s="10" t="str">
        <f>IF(OR('Intragroup liabilities'!W784="x",'Intragroup liabilities'!W784="E"),"true","false")</f>
        <v>false</v>
      </c>
      <c r="N790" s="10" t="s">
        <v>470</v>
      </c>
      <c r="O790" s="10" t="s">
        <v>471</v>
      </c>
      <c r="P790" s="11">
        <v>0.1</v>
      </c>
      <c r="Q790" s="11">
        <f>IF('Intragroup liabilities'!E784="",0,'Intragroup liabilities'!E784)</f>
        <v>0</v>
      </c>
      <c r="R790" s="10" t="str">
        <f>+IF('Intragroup liabilities'!C784="EURO","Euro",IF('Intragroup liabilities'!C784="LIBRA INGLESA"," US Dollar",""))</f>
        <v>Euro</v>
      </c>
      <c r="S790" s="10" t="str">
        <f>IF(OR('Intragroup liabilities'!F784="P_20",'Intragroup liabilities'!F784="P_21"),'Intragroup liabilities'!M784,CONCATENATE(RIGHT('Intragroup liabilities'!T784,4),"-",LEFT(RIGHT('Intragroup liabilities'!T784,7),2),"-",LEFT('Intragroup liabilities'!T784,2)))</f>
        <v>--</v>
      </c>
      <c r="T790" s="20" t="str">
        <f t="shared" si="88"/>
        <v>--</v>
      </c>
      <c r="U790" s="20" t="str">
        <f>IF(OR('Intragroup liabilities'!F784="P_20",'Intragroup liabilities'!F784="P_21"),'T 03.01'!T790,CONCATENATE(RIGHT('Intragroup liabilities'!U784,4),"-",LEFT(RIGHT('Intragroup liabilities'!U784,7),2),"-",LEFT('Intragroup liabilities'!U784,2)))</f>
        <v>--</v>
      </c>
      <c r="V790" s="10" t="str">
        <f t="shared" si="89"/>
        <v>Unsecured</v>
      </c>
      <c r="W790" s="10">
        <v>0</v>
      </c>
      <c r="X790" s="10" t="s">
        <v>83</v>
      </c>
      <c r="Y790" s="10" t="str">
        <f t="shared" si="90"/>
        <v>Structured</v>
      </c>
      <c r="Z790" s="10"/>
      <c r="AA790" s="10" t="str">
        <f>IF('Intragroup liabilities'!Q784="GF2","Grandfathered T2",IF('Intragroup liabilities'!Q784="CET1","CET1","No"))</f>
        <v>No</v>
      </c>
      <c r="AB790" s="10">
        <f>IF('Intragroup liabilities'!R784="",0,'Intragroup liabilities'!R784)</f>
        <v>0</v>
      </c>
      <c r="AC790"/>
    </row>
    <row r="791" spans="3:29" ht="23.65" thickBot="1" x14ac:dyDescent="0.5">
      <c r="C791" s="17">
        <f t="shared" si="85"/>
        <v>999</v>
      </c>
      <c r="D791" s="18">
        <f t="shared" si="91"/>
        <v>784</v>
      </c>
      <c r="E791" s="10" t="str">
        <f>IF(AND(I791="SANTANDER TOTTA, SGPS, SA",'Intragroup liabilities'!F785="P_22"),"r0531 - o/w (part of) subordinated liabilities recognised as own funds",IF(AND(I791="Totta Seguros - Comp. Seg. Vida, SA.",'Intragroup liabilities'!F785="P_22"),"r0350 - Structured notes",IF(AND(AA791&lt;&gt;"No",'Intragroup liabilities'!F785="P_23"),"r0531 - o/w (part of) subordinated liabilities recognised as own funds",IF(AND(AA791="No",'Intragroup liabilities'!F785="P_23"),"r0120 - Secured liabilities - collateralized part (BRRD art. 44/2/b)",IF('Intragroup liabilities'!F785="C_31","r0511 - o/w capital instruments/share capital",IF('Intragroup liabilities'!F785="C_32","r0511 - o/w capital instruments/share capital",IF('Intragroup liabilities'!F785="C_33","r0512 - o/w instruments ranking pari passu with ordinary shares",IF(OR(ISNUMBER(SEARCH("ATLANTES",I791)),ISNUMBER(SEARCH("AZOR",I791)),ISNUMBER(SEARCH("HIPOTOTTA",I791)))=TRUE,"r0120 - Secured liabilities - collateralized part (BRRD art. 44/2/b)",IF(OR('Intragroup liabilities'!F785="P_27.1",'Intragroup liabilities'!F785="P_27.2",'Intragroup liabilities'!F785="P_24"),"r0390 - Non-financial liabilities",IF('Intragroup liabilities'!F785="P_30.1","r0170 - Employee liabilities (BRRD art. 44/2/g/i)",IF('Intragroup liabilities'!F785="P_30.3","r0390 - Non-financial liabilities",IF('Intragroup liabilities'!F785="C_36","r0511 - o/w capital instruments/share capital",IF(AND('Intragroup liabilities'!F785="P_20",IFERROR(VLOOKUP('Intragroup liabilities'!I785,'Auxiliar 210'!$B$18:$B$20,1,FALSE),0)&lt;&gt;0),"r0210 - Liabilities towards other entities of the resolution group (BRRD art. 44/2/h)",IF(AND('Intragroup liabilities'!F785="P_21",IFERROR(VLOOKUP('Intragroup liabilities'!I785,'Auxiliar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1" s="10" t="s">
        <v>483</v>
      </c>
      <c r="G791" s="10" t="str">
        <f t="shared" si="86"/>
        <v>Rank 9 - Ranking in insolvency (master scale)</v>
      </c>
      <c r="H791" s="10" t="s">
        <v>1131</v>
      </c>
      <c r="I791" s="10" t="s">
        <v>700</v>
      </c>
      <c r="J791" s="10" t="s">
        <v>699</v>
      </c>
      <c r="K791" s="10" t="s">
        <v>155</v>
      </c>
      <c r="L791" s="10" t="str">
        <f t="shared" si="87"/>
        <v>Sister</v>
      </c>
      <c r="M791" s="10" t="str">
        <f>IF(OR('Intragroup liabilities'!W785="x",'Intragroup liabilities'!W785="E"),"true","false")</f>
        <v>false</v>
      </c>
      <c r="N791" s="10" t="s">
        <v>470</v>
      </c>
      <c r="O791" s="10" t="s">
        <v>471</v>
      </c>
      <c r="P791" s="11">
        <v>0.04</v>
      </c>
      <c r="Q791" s="11">
        <f>IF('Intragroup liabilities'!E785="",0,'Intragroup liabilities'!E785)</f>
        <v>0</v>
      </c>
      <c r="R791" s="10" t="str">
        <f>+IF('Intragroup liabilities'!C785="EURO","Euro",IF('Intragroup liabilities'!C785="LIBRA INGLESA"," US Dollar",""))</f>
        <v>Euro</v>
      </c>
      <c r="S791" s="10" t="str">
        <f>IF(OR('Intragroup liabilities'!F785="P_20",'Intragroup liabilities'!F785="P_21"),'Intragroup liabilities'!M785,CONCATENATE(RIGHT('Intragroup liabilities'!T785,4),"-",LEFT(RIGHT('Intragroup liabilities'!T785,7),2),"-",LEFT('Intragroup liabilities'!T785,2)))</f>
        <v>--</v>
      </c>
      <c r="T791" s="20" t="str">
        <f t="shared" si="88"/>
        <v>--</v>
      </c>
      <c r="U791" s="20" t="str">
        <f>IF(OR('Intragroup liabilities'!F785="P_20",'Intragroup liabilities'!F785="P_21"),'T 03.01'!T791,CONCATENATE(RIGHT('Intragroup liabilities'!U785,4),"-",LEFT(RIGHT('Intragroup liabilities'!U785,7),2),"-",LEFT('Intragroup liabilities'!U785,2)))</f>
        <v>--</v>
      </c>
      <c r="V791" s="10" t="str">
        <f t="shared" si="89"/>
        <v>Unsecured</v>
      </c>
      <c r="W791" s="10">
        <v>0</v>
      </c>
      <c r="X791" s="10" t="s">
        <v>83</v>
      </c>
      <c r="Y791" s="10" t="str">
        <f t="shared" si="90"/>
        <v>Structured</v>
      </c>
      <c r="Z791" s="10"/>
      <c r="AA791" s="10" t="str">
        <f>IF('Intragroup liabilities'!Q785="GF2","Grandfathered T2",IF('Intragroup liabilities'!Q785="CET1","CET1","No"))</f>
        <v>No</v>
      </c>
      <c r="AB791" s="10">
        <f>IF('Intragroup liabilities'!R785="",0,'Intragroup liabilities'!R785)</f>
        <v>0</v>
      </c>
      <c r="AC791"/>
    </row>
    <row r="792" spans="3:29" ht="23.65" thickBot="1" x14ac:dyDescent="0.5">
      <c r="C792" s="17">
        <f t="shared" si="85"/>
        <v>999</v>
      </c>
      <c r="D792" s="18">
        <f t="shared" si="91"/>
        <v>785</v>
      </c>
      <c r="E792" s="10" t="str">
        <f>IF(AND(I792="SANTANDER TOTTA, SGPS, SA",'Intragroup liabilities'!F786="P_22"),"r0531 - o/w (part of) subordinated liabilities recognised as own funds",IF(AND(I792="Totta Seguros - Comp. Seg. Vida, SA.",'Intragroup liabilities'!F786="P_22"),"r0350 - Structured notes",IF(AND(AA792&lt;&gt;"No",'Intragroup liabilities'!F786="P_23"),"r0531 - o/w (part of) subordinated liabilities recognised as own funds",IF(AND(AA792="No",'Intragroup liabilities'!F786="P_23"),"r0120 - Secured liabilities - collateralized part (BRRD art. 44/2/b)",IF('Intragroup liabilities'!F786="C_31","r0511 - o/w capital instruments/share capital",IF('Intragroup liabilities'!F786="C_32","r0511 - o/w capital instruments/share capital",IF('Intragroup liabilities'!F786="C_33","r0512 - o/w instruments ranking pari passu with ordinary shares",IF(OR(ISNUMBER(SEARCH("ATLANTES",I792)),ISNUMBER(SEARCH("AZOR",I792)),ISNUMBER(SEARCH("HIPOTOTTA",I792)))=TRUE,"r0120 - Secured liabilities - collateralized part (BRRD art. 44/2/b)",IF(OR('Intragroup liabilities'!F786="P_27.1",'Intragroup liabilities'!F786="P_27.2",'Intragroup liabilities'!F786="P_24"),"r0390 - Non-financial liabilities",IF('Intragroup liabilities'!F786="P_30.1","r0170 - Employee liabilities (BRRD art. 44/2/g/i)",IF('Intragroup liabilities'!F786="P_30.3","r0390 - Non-financial liabilities",IF('Intragroup liabilities'!F786="C_36","r0511 - o/w capital instruments/share capital",IF(AND('Intragroup liabilities'!F786="P_20",IFERROR(VLOOKUP('Intragroup liabilities'!I786,'Auxiliar 210'!$B$18:$B$20,1,FALSE),0)&lt;&gt;0),"r0210 - Liabilities towards other entities of the resolution group (BRRD art. 44/2/h)",IF(AND('Intragroup liabilities'!F786="P_21",IFERROR(VLOOKUP('Intragroup liabilities'!I786,'Auxiliar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2" s="10" t="s">
        <v>483</v>
      </c>
      <c r="G792" s="10" t="str">
        <f t="shared" si="86"/>
        <v>Rank 9 - Ranking in insolvency (master scale)</v>
      </c>
      <c r="H792" s="10" t="s">
        <v>857</v>
      </c>
      <c r="I792" s="10" t="s">
        <v>81</v>
      </c>
      <c r="J792" s="10" t="s">
        <v>696</v>
      </c>
      <c r="K792" s="10" t="s">
        <v>155</v>
      </c>
      <c r="L792" s="10" t="str">
        <f t="shared" si="87"/>
        <v>Parent</v>
      </c>
      <c r="M792" s="10" t="str">
        <f>IF(OR('Intragroup liabilities'!W786="x",'Intragroup liabilities'!W786="E"),"true","false")</f>
        <v>false</v>
      </c>
      <c r="N792" s="10" t="s">
        <v>470</v>
      </c>
      <c r="O792" s="10" t="s">
        <v>471</v>
      </c>
      <c r="P792" s="11">
        <v>0.23</v>
      </c>
      <c r="Q792" s="11">
        <f>IF('Intragroup liabilities'!E786="",0,'Intragroup liabilities'!E786)</f>
        <v>0</v>
      </c>
      <c r="R792" s="10" t="str">
        <f>+IF('Intragroup liabilities'!C786="EURO","Euro",IF('Intragroup liabilities'!C786="LIBRA INGLESA"," US Dollar",""))</f>
        <v>Euro</v>
      </c>
      <c r="S792" s="10" t="str">
        <f>IF(OR('Intragroup liabilities'!F786="P_20",'Intragroup liabilities'!F786="P_21"),'Intragroup liabilities'!M786,CONCATENATE(RIGHT('Intragroup liabilities'!T786,4),"-",LEFT(RIGHT('Intragroup liabilities'!T786,7),2),"-",LEFT('Intragroup liabilities'!T786,2)))</f>
        <v>--</v>
      </c>
      <c r="T792" s="20" t="str">
        <f t="shared" si="88"/>
        <v>--</v>
      </c>
      <c r="U792" s="20" t="str">
        <f>IF(OR('Intragroup liabilities'!F786="P_20",'Intragroup liabilities'!F786="P_21"),'T 03.01'!T792,CONCATENATE(RIGHT('Intragroup liabilities'!U786,4),"-",LEFT(RIGHT('Intragroup liabilities'!U786,7),2),"-",LEFT('Intragroup liabilities'!U786,2)))</f>
        <v>--</v>
      </c>
      <c r="V792" s="10" t="str">
        <f t="shared" si="89"/>
        <v>Unsecured</v>
      </c>
      <c r="W792" s="10">
        <v>0</v>
      </c>
      <c r="X792" s="10" t="s">
        <v>83</v>
      </c>
      <c r="Y792" s="10" t="str">
        <f t="shared" si="90"/>
        <v>Structured</v>
      </c>
      <c r="Z792" s="10"/>
      <c r="AA792" s="10" t="str">
        <f>IF('Intragroup liabilities'!Q786="GF2","Grandfathered T2",IF('Intragroup liabilities'!Q786="CET1","CET1","No"))</f>
        <v>No</v>
      </c>
      <c r="AB792" s="10">
        <f>IF('Intragroup liabilities'!R786="",0,'Intragroup liabilities'!R786)</f>
        <v>0</v>
      </c>
      <c r="AC792"/>
    </row>
    <row r="793" spans="3:29" ht="23.65" thickBot="1" x14ac:dyDescent="0.5">
      <c r="C793" s="17">
        <f t="shared" si="85"/>
        <v>999</v>
      </c>
      <c r="D793" s="18">
        <f t="shared" si="91"/>
        <v>786</v>
      </c>
      <c r="E793" s="10" t="str">
        <f>IF(AND(I793="SANTANDER TOTTA, SGPS, SA",'Intragroup liabilities'!F787="P_22"),"r0531 - o/w (part of) subordinated liabilities recognised as own funds",IF(AND(I793="Totta Seguros - Comp. Seg. Vida, SA.",'Intragroup liabilities'!F787="P_22"),"r0350 - Structured notes",IF(AND(AA793&lt;&gt;"No",'Intragroup liabilities'!F787="P_23"),"r0531 - o/w (part of) subordinated liabilities recognised as own funds",IF(AND(AA793="No",'Intragroup liabilities'!F787="P_23"),"r0120 - Secured liabilities - collateralized part (BRRD art. 44/2/b)",IF('Intragroup liabilities'!F787="C_31","r0511 - o/w capital instruments/share capital",IF('Intragroup liabilities'!F787="C_32","r0511 - o/w capital instruments/share capital",IF('Intragroup liabilities'!F787="C_33","r0512 - o/w instruments ranking pari passu with ordinary shares",IF(OR(ISNUMBER(SEARCH("ATLANTES",I793)),ISNUMBER(SEARCH("AZOR",I793)),ISNUMBER(SEARCH("HIPOTOTTA",I793)))=TRUE,"r0120 - Secured liabilities - collateralized part (BRRD art. 44/2/b)",IF(OR('Intragroup liabilities'!F787="P_27.1",'Intragroup liabilities'!F787="P_27.2",'Intragroup liabilities'!F787="P_24"),"r0390 - Non-financial liabilities",IF('Intragroup liabilities'!F787="P_30.1","r0170 - Employee liabilities (BRRD art. 44/2/g/i)",IF('Intragroup liabilities'!F787="P_30.3","r0390 - Non-financial liabilities",IF('Intragroup liabilities'!F787="C_36","r0511 - o/w capital instruments/share capital",IF(AND('Intragroup liabilities'!F787="P_20",IFERROR(VLOOKUP('Intragroup liabilities'!I787,'Auxiliar 210'!$B$18:$B$20,1,FALSE),0)&lt;&gt;0),"r0210 - Liabilities towards other entities of the resolution group (BRRD art. 44/2/h)",IF(AND('Intragroup liabilities'!F787="P_21",IFERROR(VLOOKUP('Intragroup liabilities'!I787,'Auxiliar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3" s="10" t="s">
        <v>483</v>
      </c>
      <c r="G793" s="10" t="str">
        <f t="shared" si="86"/>
        <v>Rank 9 - Ranking in insolvency (master scale)</v>
      </c>
      <c r="H793" s="10" t="s">
        <v>927</v>
      </c>
      <c r="I793" s="10" t="s">
        <v>700</v>
      </c>
      <c r="J793" s="10" t="s">
        <v>699</v>
      </c>
      <c r="K793" s="10" t="s">
        <v>155</v>
      </c>
      <c r="L793" s="10" t="str">
        <f t="shared" si="87"/>
        <v>Sister</v>
      </c>
      <c r="M793" s="10" t="str">
        <f>IF(OR('Intragroup liabilities'!W787="x",'Intragroup liabilities'!W787="E"),"true","false")</f>
        <v>false</v>
      </c>
      <c r="N793" s="10" t="s">
        <v>470</v>
      </c>
      <c r="O793" s="10" t="s">
        <v>471</v>
      </c>
      <c r="P793" s="11">
        <v>0.04</v>
      </c>
      <c r="Q793" s="11">
        <f>IF('Intragroup liabilities'!E787="",0,'Intragroup liabilities'!E787)</f>
        <v>0</v>
      </c>
      <c r="R793" s="10" t="str">
        <f>+IF('Intragroup liabilities'!C787="EURO","Euro",IF('Intragroup liabilities'!C787="LIBRA INGLESA"," US Dollar",""))</f>
        <v>Euro</v>
      </c>
      <c r="S793" s="10" t="str">
        <f>IF(OR('Intragroup liabilities'!F787="P_20",'Intragroup liabilities'!F787="P_21"),'Intragroup liabilities'!M787,CONCATENATE(RIGHT('Intragroup liabilities'!T787,4),"-",LEFT(RIGHT('Intragroup liabilities'!T787,7),2),"-",LEFT('Intragroup liabilities'!T787,2)))</f>
        <v>--</v>
      </c>
      <c r="T793" s="20" t="str">
        <f t="shared" si="88"/>
        <v>--</v>
      </c>
      <c r="U793" s="20" t="str">
        <f>IF(OR('Intragroup liabilities'!F787="P_20",'Intragroup liabilities'!F787="P_21"),'T 03.01'!T793,CONCATENATE(RIGHT('Intragroup liabilities'!U787,4),"-",LEFT(RIGHT('Intragroup liabilities'!U787,7),2),"-",LEFT('Intragroup liabilities'!U787,2)))</f>
        <v>--</v>
      </c>
      <c r="V793" s="10" t="str">
        <f t="shared" si="89"/>
        <v>Unsecured</v>
      </c>
      <c r="W793" s="10">
        <v>0</v>
      </c>
      <c r="X793" s="10" t="s">
        <v>83</v>
      </c>
      <c r="Y793" s="10" t="str">
        <f t="shared" si="90"/>
        <v>Structured</v>
      </c>
      <c r="Z793" s="10"/>
      <c r="AA793" s="10" t="str">
        <f>IF('Intragroup liabilities'!Q787="GF2","Grandfathered T2",IF('Intragroup liabilities'!Q787="CET1","CET1","No"))</f>
        <v>No</v>
      </c>
      <c r="AB793" s="10">
        <f>IF('Intragroup liabilities'!R787="",0,'Intragroup liabilities'!R787)</f>
        <v>0</v>
      </c>
      <c r="AC793"/>
    </row>
    <row r="794" spans="3:29" ht="23.65" thickBot="1" x14ac:dyDescent="0.5">
      <c r="C794" s="17">
        <f t="shared" si="85"/>
        <v>999</v>
      </c>
      <c r="D794" s="18">
        <f t="shared" si="91"/>
        <v>787</v>
      </c>
      <c r="E794" s="10" t="str">
        <f>IF(AND(I794="SANTANDER TOTTA, SGPS, SA",'Intragroup liabilities'!F788="P_22"),"r0531 - o/w (part of) subordinated liabilities recognised as own funds",IF(AND(I794="Totta Seguros - Comp. Seg. Vida, SA.",'Intragroup liabilities'!F788="P_22"),"r0350 - Structured notes",IF(AND(AA794&lt;&gt;"No",'Intragroup liabilities'!F788="P_23"),"r0531 - o/w (part of) subordinated liabilities recognised as own funds",IF(AND(AA794="No",'Intragroup liabilities'!F788="P_23"),"r0120 - Secured liabilities - collateralized part (BRRD art. 44/2/b)",IF('Intragroup liabilities'!F788="C_31","r0511 - o/w capital instruments/share capital",IF('Intragroup liabilities'!F788="C_32","r0511 - o/w capital instruments/share capital",IF('Intragroup liabilities'!F788="C_33","r0512 - o/w instruments ranking pari passu with ordinary shares",IF(OR(ISNUMBER(SEARCH("ATLANTES",I794)),ISNUMBER(SEARCH("AZOR",I794)),ISNUMBER(SEARCH("HIPOTOTTA",I794)))=TRUE,"r0120 - Secured liabilities - collateralized part (BRRD art. 44/2/b)",IF(OR('Intragroup liabilities'!F788="P_27.1",'Intragroup liabilities'!F788="P_27.2",'Intragroup liabilities'!F788="P_24"),"r0390 - Non-financial liabilities",IF('Intragroup liabilities'!F788="P_30.1","r0170 - Employee liabilities (BRRD art. 44/2/g/i)",IF('Intragroup liabilities'!F788="P_30.3","r0390 - Non-financial liabilities",IF('Intragroup liabilities'!F788="C_36","r0511 - o/w capital instruments/share capital",IF(AND('Intragroup liabilities'!F788="P_20",IFERROR(VLOOKUP('Intragroup liabilities'!I788,'Auxiliar 210'!$B$18:$B$20,1,FALSE),0)&lt;&gt;0),"r0210 - Liabilities towards other entities of the resolution group (BRRD art. 44/2/h)",IF(AND('Intragroup liabilities'!F788="P_21",IFERROR(VLOOKUP('Intragroup liabilities'!I788,'Auxiliar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4" s="10" t="s">
        <v>161</v>
      </c>
      <c r="G794" s="10" t="str">
        <f t="shared" si="86"/>
        <v>Rank 9 - Ranking in insolvency (master scale)</v>
      </c>
      <c r="H794" s="10" t="s">
        <v>651</v>
      </c>
      <c r="I794" s="10" t="s">
        <v>45</v>
      </c>
      <c r="J794" s="10" t="s">
        <v>447</v>
      </c>
      <c r="K794" s="10" t="s">
        <v>155</v>
      </c>
      <c r="L794" s="10" t="str">
        <f t="shared" si="87"/>
        <v>Sister</v>
      </c>
      <c r="M794" s="10" t="str">
        <f>IF(OR('Intragroup liabilities'!W788="x",'Intragroup liabilities'!W788="E"),"true","false")</f>
        <v>true</v>
      </c>
      <c r="N794" s="10" t="s">
        <v>470</v>
      </c>
      <c r="O794" s="10" t="s">
        <v>471</v>
      </c>
      <c r="P794" s="11">
        <v>4.95</v>
      </c>
      <c r="Q794" s="11">
        <f>IF('Intragroup liabilities'!E788="",0,'Intragroup liabilities'!E788)</f>
        <v>0</v>
      </c>
      <c r="R794" s="10" t="str">
        <f>+IF('Intragroup liabilities'!C788="EURO","Euro",IF('Intragroup liabilities'!C788="LIBRA INGLESA"," US Dollar",""))</f>
        <v>Euro</v>
      </c>
      <c r="S794" s="10" t="str">
        <f>IF(OR('Intragroup liabilities'!F788="P_20",'Intragroup liabilities'!F788="P_21"),'Intragroup liabilities'!M788,CONCATENATE(RIGHT('Intragroup liabilities'!T788,4),"-",LEFT(RIGHT('Intragroup liabilities'!T788,7),2),"-",LEFT('Intragroup liabilities'!T788,2)))</f>
        <v>--</v>
      </c>
      <c r="T794" s="20" t="str">
        <f t="shared" si="88"/>
        <v>--</v>
      </c>
      <c r="U794" s="20" t="str">
        <f>IF(OR('Intragroup liabilities'!F788="P_20",'Intragroup liabilities'!F788="P_21"),'T 03.01'!T794,CONCATENATE(RIGHT('Intragroup liabilities'!U788,4),"-",LEFT(RIGHT('Intragroup liabilities'!U788,7),2),"-",LEFT('Intragroup liabilities'!U788,2)))</f>
        <v>--</v>
      </c>
      <c r="V794" s="10" t="str">
        <f t="shared" si="89"/>
        <v>Unsecured</v>
      </c>
      <c r="W794" s="10">
        <v>0</v>
      </c>
      <c r="X794" s="10" t="s">
        <v>83</v>
      </c>
      <c r="Y794" s="10" t="str">
        <f t="shared" si="90"/>
        <v>Structured</v>
      </c>
      <c r="Z794" s="10"/>
      <c r="AA794" s="10" t="str">
        <f>IF('Intragroup liabilities'!Q788="GF2","Grandfathered T2",IF('Intragroup liabilities'!Q788="CET1","CET1","No"))</f>
        <v>No</v>
      </c>
      <c r="AB794" s="10">
        <f>IF('Intragroup liabilities'!R788="",0,'Intragroup liabilities'!R788)</f>
        <v>0</v>
      </c>
      <c r="AC794"/>
    </row>
    <row r="795" spans="3:29" ht="23.65" thickBot="1" x14ac:dyDescent="0.5">
      <c r="C795" s="17">
        <f t="shared" si="85"/>
        <v>999</v>
      </c>
      <c r="D795" s="18">
        <f t="shared" si="91"/>
        <v>788</v>
      </c>
      <c r="E795" s="10" t="str">
        <f>IF(AND(I795="SANTANDER TOTTA, SGPS, SA",'Intragroup liabilities'!F789="P_22"),"r0531 - o/w (part of) subordinated liabilities recognised as own funds",IF(AND(I795="Totta Seguros - Comp. Seg. Vida, SA.",'Intragroup liabilities'!F789="P_22"),"r0350 - Structured notes",IF(AND(AA795&lt;&gt;"No",'Intragroup liabilities'!F789="P_23"),"r0531 - o/w (part of) subordinated liabilities recognised as own funds",IF(AND(AA795="No",'Intragroup liabilities'!F789="P_23"),"r0120 - Secured liabilities - collateralized part (BRRD art. 44/2/b)",IF('Intragroup liabilities'!F789="C_31","r0511 - o/w capital instruments/share capital",IF('Intragroup liabilities'!F789="C_32","r0511 - o/w capital instruments/share capital",IF('Intragroup liabilities'!F789="C_33","r0512 - o/w instruments ranking pari passu with ordinary shares",IF(OR(ISNUMBER(SEARCH("ATLANTES",I795)),ISNUMBER(SEARCH("AZOR",I795)),ISNUMBER(SEARCH("HIPOTOTTA",I795)))=TRUE,"r0120 - Secured liabilities - collateralized part (BRRD art. 44/2/b)",IF(OR('Intragroup liabilities'!F789="P_27.1",'Intragroup liabilities'!F789="P_27.2",'Intragroup liabilities'!F789="P_24"),"r0390 - Non-financial liabilities",IF('Intragroup liabilities'!F789="P_30.1","r0170 - Employee liabilities (BRRD art. 44/2/g/i)",IF('Intragroup liabilities'!F789="P_30.3","r0390 - Non-financial liabilities",IF('Intragroup liabilities'!F789="C_36","r0511 - o/w capital instruments/share capital",IF(AND('Intragroup liabilities'!F789="P_20",IFERROR(VLOOKUP('Intragroup liabilities'!I789,'Auxiliar 210'!$B$18:$B$20,1,FALSE),0)&lt;&gt;0),"r0210 - Liabilities towards other entities of the resolution group (BRRD art. 44/2/h)",IF(AND('Intragroup liabilities'!F789="P_21",IFERROR(VLOOKUP('Intragroup liabilities'!I789,'Auxiliar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5" s="10" t="s">
        <v>483</v>
      </c>
      <c r="G795" s="10" t="str">
        <f t="shared" si="86"/>
        <v>Rank 9 - Ranking in insolvency (master scale)</v>
      </c>
      <c r="H795" s="10" t="s">
        <v>1224</v>
      </c>
      <c r="I795" s="10" t="s">
        <v>81</v>
      </c>
      <c r="J795" s="10" t="s">
        <v>696</v>
      </c>
      <c r="K795" s="10" t="s">
        <v>155</v>
      </c>
      <c r="L795" s="10" t="str">
        <f t="shared" si="87"/>
        <v>Parent</v>
      </c>
      <c r="M795" s="10" t="str">
        <f>IF(OR('Intragroup liabilities'!W789="x",'Intragroup liabilities'!W789="E"),"true","false")</f>
        <v>false</v>
      </c>
      <c r="N795" s="10" t="s">
        <v>470</v>
      </c>
      <c r="O795" s="10" t="s">
        <v>471</v>
      </c>
      <c r="P795" s="11">
        <v>0.1</v>
      </c>
      <c r="Q795" s="11">
        <f>IF('Intragroup liabilities'!E789="",0,'Intragroup liabilities'!E789)</f>
        <v>0</v>
      </c>
      <c r="R795" s="10" t="str">
        <f>+IF('Intragroup liabilities'!C789="EURO","Euro",IF('Intragroup liabilities'!C789="LIBRA INGLESA"," US Dollar",""))</f>
        <v>Euro</v>
      </c>
      <c r="S795" s="10" t="str">
        <f>IF(OR('Intragroup liabilities'!F789="P_20",'Intragroup liabilities'!F789="P_21"),'Intragroup liabilities'!M789,CONCATENATE(RIGHT('Intragroup liabilities'!T789,4),"-",LEFT(RIGHT('Intragroup liabilities'!T789,7),2),"-",LEFT('Intragroup liabilities'!T789,2)))</f>
        <v>--</v>
      </c>
      <c r="T795" s="20" t="str">
        <f t="shared" si="88"/>
        <v>--</v>
      </c>
      <c r="U795" s="20" t="str">
        <f>IF(OR('Intragroup liabilities'!F789="P_20",'Intragroup liabilities'!F789="P_21"),'T 03.01'!T795,CONCATENATE(RIGHT('Intragroup liabilities'!U789,4),"-",LEFT(RIGHT('Intragroup liabilities'!U789,7),2),"-",LEFT('Intragroup liabilities'!U789,2)))</f>
        <v>--</v>
      </c>
      <c r="V795" s="10" t="str">
        <f t="shared" si="89"/>
        <v>Unsecured</v>
      </c>
      <c r="W795" s="10">
        <v>0</v>
      </c>
      <c r="X795" s="10" t="s">
        <v>83</v>
      </c>
      <c r="Y795" s="10" t="str">
        <f t="shared" si="90"/>
        <v>Structured</v>
      </c>
      <c r="Z795" s="10"/>
      <c r="AA795" s="10" t="str">
        <f>IF('Intragroup liabilities'!Q789="GF2","Grandfathered T2",IF('Intragroup liabilities'!Q789="CET1","CET1","No"))</f>
        <v>No</v>
      </c>
      <c r="AB795" s="10">
        <f>IF('Intragroup liabilities'!R789="",0,'Intragroup liabilities'!R789)</f>
        <v>0</v>
      </c>
      <c r="AC795"/>
    </row>
    <row r="796" spans="3:29" ht="23.65" thickBot="1" x14ac:dyDescent="0.5">
      <c r="C796" s="17">
        <f t="shared" si="85"/>
        <v>999</v>
      </c>
      <c r="D796" s="18">
        <f t="shared" si="91"/>
        <v>789</v>
      </c>
      <c r="E796" s="10" t="str">
        <f>IF(AND(I796="SANTANDER TOTTA, SGPS, SA",'Intragroup liabilities'!F790="P_22"),"r0531 - o/w (part of) subordinated liabilities recognised as own funds",IF(AND(I796="Totta Seguros - Comp. Seg. Vida, SA.",'Intragroup liabilities'!F790="P_22"),"r0350 - Structured notes",IF(AND(AA796&lt;&gt;"No",'Intragroup liabilities'!F790="P_23"),"r0531 - o/w (part of) subordinated liabilities recognised as own funds",IF(AND(AA796="No",'Intragroup liabilities'!F790="P_23"),"r0120 - Secured liabilities - collateralized part (BRRD art. 44/2/b)",IF('Intragroup liabilities'!F790="C_31","r0511 - o/w capital instruments/share capital",IF('Intragroup liabilities'!F790="C_32","r0511 - o/w capital instruments/share capital",IF('Intragroup liabilities'!F790="C_33","r0512 - o/w instruments ranking pari passu with ordinary shares",IF(OR(ISNUMBER(SEARCH("ATLANTES",I796)),ISNUMBER(SEARCH("AZOR",I796)),ISNUMBER(SEARCH("HIPOTOTTA",I796)))=TRUE,"r0120 - Secured liabilities - collateralized part (BRRD art. 44/2/b)",IF(OR('Intragroup liabilities'!F790="P_27.1",'Intragroup liabilities'!F790="P_27.2",'Intragroup liabilities'!F790="P_24"),"r0390 - Non-financial liabilities",IF('Intragroup liabilities'!F790="P_30.1","r0170 - Employee liabilities (BRRD art. 44/2/g/i)",IF('Intragroup liabilities'!F790="P_30.3","r0390 - Non-financial liabilities",IF('Intragroup liabilities'!F790="C_36","r0511 - o/w capital instruments/share capital",IF(AND('Intragroup liabilities'!F790="P_20",IFERROR(VLOOKUP('Intragroup liabilities'!I790,'Auxiliar 210'!$B$18:$B$20,1,FALSE),0)&lt;&gt;0),"r0210 - Liabilities towards other entities of the resolution group (BRRD art. 44/2/h)",IF(AND('Intragroup liabilities'!F790="P_21",IFERROR(VLOOKUP('Intragroup liabilities'!I790,'Auxiliar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6" s="10" t="s">
        <v>483</v>
      </c>
      <c r="G796" s="10" t="str">
        <f t="shared" si="86"/>
        <v>Rank 9 - Ranking in insolvency (master scale)</v>
      </c>
      <c r="H796" s="10" t="s">
        <v>1255</v>
      </c>
      <c r="I796" s="10" t="s">
        <v>81</v>
      </c>
      <c r="J796" s="10" t="s">
        <v>696</v>
      </c>
      <c r="K796" s="10" t="s">
        <v>155</v>
      </c>
      <c r="L796" s="10" t="str">
        <f t="shared" si="87"/>
        <v>Parent</v>
      </c>
      <c r="M796" s="10" t="str">
        <f>IF(OR('Intragroup liabilities'!W790="x",'Intragroup liabilities'!W790="E"),"true","false")</f>
        <v>false</v>
      </c>
      <c r="N796" s="10" t="s">
        <v>470</v>
      </c>
      <c r="O796" s="10" t="s">
        <v>471</v>
      </c>
      <c r="P796" s="11">
        <v>0.13</v>
      </c>
      <c r="Q796" s="11">
        <f>IF('Intragroup liabilities'!E790="",0,'Intragroup liabilities'!E790)</f>
        <v>0</v>
      </c>
      <c r="R796" s="10" t="str">
        <f>+IF('Intragroup liabilities'!C790="EURO","Euro",IF('Intragroup liabilities'!C790="LIBRA INGLESA"," US Dollar",""))</f>
        <v>Euro</v>
      </c>
      <c r="S796" s="10" t="str">
        <f>IF(OR('Intragroup liabilities'!F790="P_20",'Intragroup liabilities'!F790="P_21"),'Intragroup liabilities'!M790,CONCATENATE(RIGHT('Intragroup liabilities'!T790,4),"-",LEFT(RIGHT('Intragroup liabilities'!T790,7),2),"-",LEFT('Intragroup liabilities'!T790,2)))</f>
        <v>--</v>
      </c>
      <c r="T796" s="20" t="str">
        <f t="shared" si="88"/>
        <v>--</v>
      </c>
      <c r="U796" s="20" t="str">
        <f>IF(OR('Intragroup liabilities'!F790="P_20",'Intragroup liabilities'!F790="P_21"),'T 03.01'!T796,CONCATENATE(RIGHT('Intragroup liabilities'!U790,4),"-",LEFT(RIGHT('Intragroup liabilities'!U790,7),2),"-",LEFT('Intragroup liabilities'!U790,2)))</f>
        <v>--</v>
      </c>
      <c r="V796" s="10" t="str">
        <f t="shared" si="89"/>
        <v>Unsecured</v>
      </c>
      <c r="W796" s="10">
        <v>0</v>
      </c>
      <c r="X796" s="10" t="s">
        <v>83</v>
      </c>
      <c r="Y796" s="10" t="str">
        <f t="shared" si="90"/>
        <v>Structured</v>
      </c>
      <c r="Z796" s="10"/>
      <c r="AA796" s="10" t="str">
        <f>IF('Intragroup liabilities'!Q790="GF2","Grandfathered T2",IF('Intragroup liabilities'!Q790="CET1","CET1","No"))</f>
        <v>No</v>
      </c>
      <c r="AB796" s="10">
        <f>IF('Intragroup liabilities'!R790="",0,'Intragroup liabilities'!R790)</f>
        <v>0</v>
      </c>
      <c r="AC796"/>
    </row>
    <row r="797" spans="3:29" ht="23.65" thickBot="1" x14ac:dyDescent="0.5">
      <c r="C797" s="17">
        <f t="shared" si="85"/>
        <v>999</v>
      </c>
      <c r="D797" s="18">
        <f t="shared" si="91"/>
        <v>790</v>
      </c>
      <c r="E797" s="10" t="str">
        <f>IF(AND(I797="SANTANDER TOTTA, SGPS, SA",'Intragroup liabilities'!F791="P_22"),"r0531 - o/w (part of) subordinated liabilities recognised as own funds",IF(AND(I797="Totta Seguros - Comp. Seg. Vida, SA.",'Intragroup liabilities'!F791="P_22"),"r0350 - Structured notes",IF(AND(AA797&lt;&gt;"No",'Intragroup liabilities'!F791="P_23"),"r0531 - o/w (part of) subordinated liabilities recognised as own funds",IF(AND(AA797="No",'Intragroup liabilities'!F791="P_23"),"r0120 - Secured liabilities - collateralized part (BRRD art. 44/2/b)",IF('Intragroup liabilities'!F791="C_31","r0511 - o/w capital instruments/share capital",IF('Intragroup liabilities'!F791="C_32","r0511 - o/w capital instruments/share capital",IF('Intragroup liabilities'!F791="C_33","r0512 - o/w instruments ranking pari passu with ordinary shares",IF(OR(ISNUMBER(SEARCH("ATLANTES",I797)),ISNUMBER(SEARCH("AZOR",I797)),ISNUMBER(SEARCH("HIPOTOTTA",I797)))=TRUE,"r0120 - Secured liabilities - collateralized part (BRRD art. 44/2/b)",IF(OR('Intragroup liabilities'!F791="P_27.1",'Intragroup liabilities'!F791="P_27.2",'Intragroup liabilities'!F791="P_24"),"r0390 - Non-financial liabilities",IF('Intragroup liabilities'!F791="P_30.1","r0170 - Employee liabilities (BRRD art. 44/2/g/i)",IF('Intragroup liabilities'!F791="P_30.3","r0390 - Non-financial liabilities",IF('Intragroup liabilities'!F791="C_36","r0511 - o/w capital instruments/share capital",IF(AND('Intragroup liabilities'!F791="P_20",IFERROR(VLOOKUP('Intragroup liabilities'!I791,'Auxiliar 210'!$B$18:$B$20,1,FALSE),0)&lt;&gt;0),"r0210 - Liabilities towards other entities of the resolution group (BRRD art. 44/2/h)",IF(AND('Intragroup liabilities'!F791="P_21",IFERROR(VLOOKUP('Intragroup liabilities'!I791,'Auxiliar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7" s="10" t="s">
        <v>483</v>
      </c>
      <c r="G797" s="10" t="str">
        <f t="shared" si="86"/>
        <v>Rank 9 - Ranking in insolvency (master scale)</v>
      </c>
      <c r="H797" s="10" t="s">
        <v>1230</v>
      </c>
      <c r="I797" s="10" t="s">
        <v>81</v>
      </c>
      <c r="J797" s="10" t="s">
        <v>696</v>
      </c>
      <c r="K797" s="10" t="s">
        <v>155</v>
      </c>
      <c r="L797" s="10" t="str">
        <f t="shared" si="87"/>
        <v>Parent</v>
      </c>
      <c r="M797" s="10" t="str">
        <f>IF(OR('Intragroup liabilities'!W791="x",'Intragroup liabilities'!W791="E"),"true","false")</f>
        <v>false</v>
      </c>
      <c r="N797" s="10" t="s">
        <v>470</v>
      </c>
      <c r="O797" s="10" t="s">
        <v>471</v>
      </c>
      <c r="P797" s="11">
        <v>0.12</v>
      </c>
      <c r="Q797" s="11">
        <f>IF('Intragroup liabilities'!E791="",0,'Intragroup liabilities'!E791)</f>
        <v>0</v>
      </c>
      <c r="R797" s="10" t="str">
        <f>+IF('Intragroup liabilities'!C791="EURO","Euro",IF('Intragroup liabilities'!C791="LIBRA INGLESA"," US Dollar",""))</f>
        <v>Euro</v>
      </c>
      <c r="S797" s="10" t="str">
        <f>IF(OR('Intragroup liabilities'!F791="P_20",'Intragroup liabilities'!F791="P_21"),'Intragroup liabilities'!M791,CONCATENATE(RIGHT('Intragroup liabilities'!T791,4),"-",LEFT(RIGHT('Intragroup liabilities'!T791,7),2),"-",LEFT('Intragroup liabilities'!T791,2)))</f>
        <v>--</v>
      </c>
      <c r="T797" s="20" t="str">
        <f t="shared" si="88"/>
        <v>--</v>
      </c>
      <c r="U797" s="20" t="str">
        <f>IF(OR('Intragroup liabilities'!F791="P_20",'Intragroup liabilities'!F791="P_21"),'T 03.01'!T797,CONCATENATE(RIGHT('Intragroup liabilities'!U791,4),"-",LEFT(RIGHT('Intragroup liabilities'!U791,7),2),"-",LEFT('Intragroup liabilities'!U791,2)))</f>
        <v>--</v>
      </c>
      <c r="V797" s="10" t="str">
        <f t="shared" si="89"/>
        <v>Unsecured</v>
      </c>
      <c r="W797" s="10">
        <v>0</v>
      </c>
      <c r="X797" s="10" t="s">
        <v>83</v>
      </c>
      <c r="Y797" s="10" t="str">
        <f t="shared" si="90"/>
        <v>Structured</v>
      </c>
      <c r="Z797" s="10"/>
      <c r="AA797" s="10" t="str">
        <f>IF('Intragroup liabilities'!Q791="GF2","Grandfathered T2",IF('Intragroup liabilities'!Q791="CET1","CET1","No"))</f>
        <v>No</v>
      </c>
      <c r="AB797" s="10">
        <f>IF('Intragroup liabilities'!R791="",0,'Intragroup liabilities'!R791)</f>
        <v>0</v>
      </c>
      <c r="AC797"/>
    </row>
    <row r="798" spans="3:29" ht="23.65" thickBot="1" x14ac:dyDescent="0.5">
      <c r="C798" s="17">
        <f t="shared" si="85"/>
        <v>999</v>
      </c>
      <c r="D798" s="18">
        <f t="shared" si="91"/>
        <v>791</v>
      </c>
      <c r="E798" s="10" t="str">
        <f>IF(AND(I798="SANTANDER TOTTA, SGPS, SA",'Intragroup liabilities'!F792="P_22"),"r0531 - o/w (part of) subordinated liabilities recognised as own funds",IF(AND(I798="Totta Seguros - Comp. Seg. Vida, SA.",'Intragroup liabilities'!F792="P_22"),"r0350 - Structured notes",IF(AND(AA798&lt;&gt;"No",'Intragroup liabilities'!F792="P_23"),"r0531 - o/w (part of) subordinated liabilities recognised as own funds",IF(AND(AA798="No",'Intragroup liabilities'!F792="P_23"),"r0120 - Secured liabilities - collateralized part (BRRD art. 44/2/b)",IF('Intragroup liabilities'!F792="C_31","r0511 - o/w capital instruments/share capital",IF('Intragroup liabilities'!F792="C_32","r0511 - o/w capital instruments/share capital",IF('Intragroup liabilities'!F792="C_33","r0512 - o/w instruments ranking pari passu with ordinary shares",IF(OR(ISNUMBER(SEARCH("ATLANTES",I798)),ISNUMBER(SEARCH("AZOR",I798)),ISNUMBER(SEARCH("HIPOTOTTA",I798)))=TRUE,"r0120 - Secured liabilities - collateralized part (BRRD art. 44/2/b)",IF(OR('Intragroup liabilities'!F792="P_27.1",'Intragroup liabilities'!F792="P_27.2",'Intragroup liabilities'!F792="P_24"),"r0390 - Non-financial liabilities",IF('Intragroup liabilities'!F792="P_30.1","r0170 - Employee liabilities (BRRD art. 44/2/g/i)",IF('Intragroup liabilities'!F792="P_30.3","r0390 - Non-financial liabilities",IF('Intragroup liabilities'!F792="C_36","r0511 - o/w capital instruments/share capital",IF(AND('Intragroup liabilities'!F792="P_20",IFERROR(VLOOKUP('Intragroup liabilities'!I792,'Auxiliar 210'!$B$18:$B$20,1,FALSE),0)&lt;&gt;0),"r0210 - Liabilities towards other entities of the resolution group (BRRD art. 44/2/h)",IF(AND('Intragroup liabilities'!F792="P_21",IFERROR(VLOOKUP('Intragroup liabilities'!I792,'Auxiliar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8" s="10" t="s">
        <v>483</v>
      </c>
      <c r="G798" s="10" t="str">
        <f t="shared" si="86"/>
        <v>Rank 9 - Ranking in insolvency (master scale)</v>
      </c>
      <c r="H798" s="10" t="s">
        <v>1200</v>
      </c>
      <c r="I798" s="10" t="s">
        <v>81</v>
      </c>
      <c r="J798" s="10" t="s">
        <v>696</v>
      </c>
      <c r="K798" s="10" t="s">
        <v>155</v>
      </c>
      <c r="L798" s="10" t="str">
        <f t="shared" si="87"/>
        <v>Parent</v>
      </c>
      <c r="M798" s="10" t="str">
        <f>IF(OR('Intragroup liabilities'!W792="x",'Intragroup liabilities'!W792="E"),"true","false")</f>
        <v>false</v>
      </c>
      <c r="N798" s="10" t="s">
        <v>470</v>
      </c>
      <c r="O798" s="10" t="s">
        <v>471</v>
      </c>
      <c r="P798" s="11">
        <v>0.43</v>
      </c>
      <c r="Q798" s="11">
        <f>IF('Intragroup liabilities'!E792="",0,'Intragroup liabilities'!E792)</f>
        <v>0</v>
      </c>
      <c r="R798" s="10" t="str">
        <f>+IF('Intragroup liabilities'!C792="EURO","Euro",IF('Intragroup liabilities'!C792="LIBRA INGLESA"," US Dollar",""))</f>
        <v>Euro</v>
      </c>
      <c r="S798" s="10" t="str">
        <f>IF(OR('Intragroup liabilities'!F792="P_20",'Intragroup liabilities'!F792="P_21"),'Intragroup liabilities'!M792,CONCATENATE(RIGHT('Intragroup liabilities'!T792,4),"-",LEFT(RIGHT('Intragroup liabilities'!T792,7),2),"-",LEFT('Intragroup liabilities'!T792,2)))</f>
        <v>--</v>
      </c>
      <c r="T798" s="20" t="str">
        <f t="shared" si="88"/>
        <v>--</v>
      </c>
      <c r="U798" s="20" t="str">
        <f>IF(OR('Intragroup liabilities'!F792="P_20",'Intragroup liabilities'!F792="P_21"),'T 03.01'!T798,CONCATENATE(RIGHT('Intragroup liabilities'!U792,4),"-",LEFT(RIGHT('Intragroup liabilities'!U792,7),2),"-",LEFT('Intragroup liabilities'!U792,2)))</f>
        <v>--</v>
      </c>
      <c r="V798" s="10" t="str">
        <f t="shared" si="89"/>
        <v>Unsecured</v>
      </c>
      <c r="W798" s="10">
        <v>0</v>
      </c>
      <c r="X798" s="10" t="s">
        <v>83</v>
      </c>
      <c r="Y798" s="10" t="str">
        <f t="shared" si="90"/>
        <v>Structured</v>
      </c>
      <c r="Z798" s="10"/>
      <c r="AA798" s="10" t="str">
        <f>IF('Intragroup liabilities'!Q792="GF2","Grandfathered T2",IF('Intragroup liabilities'!Q792="CET1","CET1","No"))</f>
        <v>No</v>
      </c>
      <c r="AB798" s="10">
        <f>IF('Intragroup liabilities'!R792="",0,'Intragroup liabilities'!R792)</f>
        <v>0</v>
      </c>
      <c r="AC798"/>
    </row>
    <row r="799" spans="3:29" ht="23.65" thickBot="1" x14ac:dyDescent="0.5">
      <c r="C799" s="17">
        <f t="shared" si="85"/>
        <v>999</v>
      </c>
      <c r="D799" s="18">
        <f t="shared" si="91"/>
        <v>792</v>
      </c>
      <c r="E799" s="10" t="str">
        <f>IF(AND(I799="SANTANDER TOTTA, SGPS, SA",'Intragroup liabilities'!F793="P_22"),"r0531 - o/w (part of) subordinated liabilities recognised as own funds",IF(AND(I799="Totta Seguros - Comp. Seg. Vida, SA.",'Intragroup liabilities'!F793="P_22"),"r0350 - Structured notes",IF(AND(AA799&lt;&gt;"No",'Intragroup liabilities'!F793="P_23"),"r0531 - o/w (part of) subordinated liabilities recognised as own funds",IF(AND(AA799="No",'Intragroup liabilities'!F793="P_23"),"r0120 - Secured liabilities - collateralized part (BRRD art. 44/2/b)",IF('Intragroup liabilities'!F793="C_31","r0511 - o/w capital instruments/share capital",IF('Intragroup liabilities'!F793="C_32","r0511 - o/w capital instruments/share capital",IF('Intragroup liabilities'!F793="C_33","r0512 - o/w instruments ranking pari passu with ordinary shares",IF(OR(ISNUMBER(SEARCH("ATLANTES",I799)),ISNUMBER(SEARCH("AZOR",I799)),ISNUMBER(SEARCH("HIPOTOTTA",I799)))=TRUE,"r0120 - Secured liabilities - collateralized part (BRRD art. 44/2/b)",IF(OR('Intragroup liabilities'!F793="P_27.1",'Intragroup liabilities'!F793="P_27.2",'Intragroup liabilities'!F793="P_24"),"r0390 - Non-financial liabilities",IF('Intragroup liabilities'!F793="P_30.1","r0170 - Employee liabilities (BRRD art. 44/2/g/i)",IF('Intragroup liabilities'!F793="P_30.3","r0390 - Non-financial liabilities",IF('Intragroup liabilities'!F793="C_36","r0511 - o/w capital instruments/share capital",IF(AND('Intragroup liabilities'!F793="P_20",IFERROR(VLOOKUP('Intragroup liabilities'!I793,'Auxiliar 210'!$B$18:$B$20,1,FALSE),0)&lt;&gt;0),"r0210 - Liabilities towards other entities of the resolution group (BRRD art. 44/2/h)",IF(AND('Intragroup liabilities'!F793="P_21",IFERROR(VLOOKUP('Intragroup liabilities'!I793,'Auxiliar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799" s="10" t="s">
        <v>483</v>
      </c>
      <c r="G799" s="10" t="str">
        <f t="shared" si="86"/>
        <v>Rank 9 - Ranking in insolvency (master scale)</v>
      </c>
      <c r="H799" s="10" t="s">
        <v>844</v>
      </c>
      <c r="I799" s="10" t="s">
        <v>81</v>
      </c>
      <c r="J799" s="10" t="s">
        <v>696</v>
      </c>
      <c r="K799" s="10" t="s">
        <v>155</v>
      </c>
      <c r="L799" s="10" t="str">
        <f t="shared" si="87"/>
        <v>Parent</v>
      </c>
      <c r="M799" s="10" t="str">
        <f>IF(OR('Intragroup liabilities'!W793="x",'Intragroup liabilities'!W793="E"),"true","false")</f>
        <v>false</v>
      </c>
      <c r="N799" s="10" t="s">
        <v>470</v>
      </c>
      <c r="O799" s="10" t="s">
        <v>471</v>
      </c>
      <c r="P799" s="11">
        <v>0.09</v>
      </c>
      <c r="Q799" s="11">
        <f>IF('Intragroup liabilities'!E793="",0,'Intragroup liabilities'!E793)</f>
        <v>0</v>
      </c>
      <c r="R799" s="10" t="str">
        <f>+IF('Intragroup liabilities'!C793="EURO","Euro",IF('Intragroup liabilities'!C793="LIBRA INGLESA"," US Dollar",""))</f>
        <v>Euro</v>
      </c>
      <c r="S799" s="10" t="str">
        <f>IF(OR('Intragroup liabilities'!F793="P_20",'Intragroup liabilities'!F793="P_21"),'Intragroup liabilities'!M793,CONCATENATE(RIGHT('Intragroup liabilities'!T793,4),"-",LEFT(RIGHT('Intragroup liabilities'!T793,7),2),"-",LEFT('Intragroup liabilities'!T793,2)))</f>
        <v>--</v>
      </c>
      <c r="T799" s="20" t="str">
        <f t="shared" si="88"/>
        <v>--</v>
      </c>
      <c r="U799" s="20" t="str">
        <f>IF(OR('Intragroup liabilities'!F793="P_20",'Intragroup liabilities'!F793="P_21"),'T 03.01'!T799,CONCATENATE(RIGHT('Intragroup liabilities'!U793,4),"-",LEFT(RIGHT('Intragroup liabilities'!U793,7),2),"-",LEFT('Intragroup liabilities'!U793,2)))</f>
        <v>--</v>
      </c>
      <c r="V799" s="10" t="str">
        <f t="shared" si="89"/>
        <v>Unsecured</v>
      </c>
      <c r="W799" s="10">
        <v>0</v>
      </c>
      <c r="X799" s="10" t="s">
        <v>83</v>
      </c>
      <c r="Y799" s="10" t="str">
        <f t="shared" si="90"/>
        <v>Structured</v>
      </c>
      <c r="Z799" s="10"/>
      <c r="AA799" s="10" t="str">
        <f>IF('Intragroup liabilities'!Q793="GF2","Grandfathered T2",IF('Intragroup liabilities'!Q793="CET1","CET1","No"))</f>
        <v>No</v>
      </c>
      <c r="AB799" s="10">
        <f>IF('Intragroup liabilities'!R793="",0,'Intragroup liabilities'!R793)</f>
        <v>0</v>
      </c>
      <c r="AC799"/>
    </row>
    <row r="800" spans="3:29" ht="23.65" thickBot="1" x14ac:dyDescent="0.5">
      <c r="C800" s="17">
        <f t="shared" si="85"/>
        <v>999</v>
      </c>
      <c r="D800" s="18">
        <f t="shared" si="91"/>
        <v>793</v>
      </c>
      <c r="E800" s="10" t="str">
        <f>IF(AND(I800="SANTANDER TOTTA, SGPS, SA",'Intragroup liabilities'!F794="P_22"),"r0531 - o/w (part of) subordinated liabilities recognised as own funds",IF(AND(I800="Totta Seguros - Comp. Seg. Vida, SA.",'Intragroup liabilities'!F794="P_22"),"r0350 - Structured notes",IF(AND(AA800&lt;&gt;"No",'Intragroup liabilities'!F794="P_23"),"r0531 - o/w (part of) subordinated liabilities recognised as own funds",IF(AND(AA800="No",'Intragroup liabilities'!F794="P_23"),"r0120 - Secured liabilities - collateralized part (BRRD art. 44/2/b)",IF('Intragroup liabilities'!F794="C_31","r0511 - o/w capital instruments/share capital",IF('Intragroup liabilities'!F794="C_32","r0511 - o/w capital instruments/share capital",IF('Intragroup liabilities'!F794="C_33","r0512 - o/w instruments ranking pari passu with ordinary shares",IF(OR(ISNUMBER(SEARCH("ATLANTES",I800)),ISNUMBER(SEARCH("AZOR",I800)),ISNUMBER(SEARCH("HIPOTOTTA",I800)))=TRUE,"r0120 - Secured liabilities - collateralized part (BRRD art. 44/2/b)",IF(OR('Intragroup liabilities'!F794="P_27.1",'Intragroup liabilities'!F794="P_27.2",'Intragroup liabilities'!F794="P_24"),"r0390 - Non-financial liabilities",IF('Intragroup liabilities'!F794="P_30.1","r0170 - Employee liabilities (BRRD art. 44/2/g/i)",IF('Intragroup liabilities'!F794="P_30.3","r0390 - Non-financial liabilities",IF('Intragroup liabilities'!F794="C_36","r0511 - o/w capital instruments/share capital",IF(AND('Intragroup liabilities'!F794="P_20",IFERROR(VLOOKUP('Intragroup liabilities'!I794,'Auxiliar 210'!$B$18:$B$20,1,FALSE),0)&lt;&gt;0),"r0210 - Liabilities towards other entities of the resolution group (BRRD art. 44/2/h)",IF(AND('Intragroup liabilities'!F794="P_21",IFERROR(VLOOKUP('Intragroup liabilities'!I794,'Auxiliar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0" s="10" t="s">
        <v>483</v>
      </c>
      <c r="G800" s="10" t="str">
        <f t="shared" si="86"/>
        <v>Rank 9 - Ranking in insolvency (master scale)</v>
      </c>
      <c r="H800" s="10" t="s">
        <v>1197</v>
      </c>
      <c r="I800" s="10" t="s">
        <v>81</v>
      </c>
      <c r="J800" s="10" t="s">
        <v>696</v>
      </c>
      <c r="K800" s="10" t="s">
        <v>155</v>
      </c>
      <c r="L800" s="10" t="str">
        <f t="shared" si="87"/>
        <v>Parent</v>
      </c>
      <c r="M800" s="10" t="str">
        <f>IF(OR('Intragroup liabilities'!W794="x",'Intragroup liabilities'!W794="E"),"true","false")</f>
        <v>false</v>
      </c>
      <c r="N800" s="10" t="s">
        <v>470</v>
      </c>
      <c r="O800" s="10" t="s">
        <v>471</v>
      </c>
      <c r="P800" s="11">
        <v>0.86</v>
      </c>
      <c r="Q800" s="11">
        <f>IF('Intragroup liabilities'!E794="",0,'Intragroup liabilities'!E794)</f>
        <v>0</v>
      </c>
      <c r="R800" s="10" t="str">
        <f>+IF('Intragroup liabilities'!C794="EURO","Euro",IF('Intragroup liabilities'!C794="LIBRA INGLESA"," US Dollar",""))</f>
        <v>Euro</v>
      </c>
      <c r="S800" s="10" t="str">
        <f>IF(OR('Intragroup liabilities'!F794="P_20",'Intragroup liabilities'!F794="P_21"),'Intragroup liabilities'!M794,CONCATENATE(RIGHT('Intragroup liabilities'!T794,4),"-",LEFT(RIGHT('Intragroup liabilities'!T794,7),2),"-",LEFT('Intragroup liabilities'!T794,2)))</f>
        <v>--</v>
      </c>
      <c r="T800" s="20" t="str">
        <f t="shared" si="88"/>
        <v>--</v>
      </c>
      <c r="U800" s="20" t="str">
        <f>IF(OR('Intragroup liabilities'!F794="P_20",'Intragroup liabilities'!F794="P_21"),'T 03.01'!T800,CONCATENATE(RIGHT('Intragroup liabilities'!U794,4),"-",LEFT(RIGHT('Intragroup liabilities'!U794,7),2),"-",LEFT('Intragroup liabilities'!U794,2)))</f>
        <v>--</v>
      </c>
      <c r="V800" s="10" t="str">
        <f t="shared" si="89"/>
        <v>Unsecured</v>
      </c>
      <c r="W800" s="10">
        <v>0</v>
      </c>
      <c r="X800" s="10" t="s">
        <v>83</v>
      </c>
      <c r="Y800" s="10" t="str">
        <f t="shared" si="90"/>
        <v>Structured</v>
      </c>
      <c r="Z800" s="10"/>
      <c r="AA800" s="10" t="str">
        <f>IF('Intragroup liabilities'!Q794="GF2","Grandfathered T2",IF('Intragroup liabilities'!Q794="CET1","CET1","No"))</f>
        <v>No</v>
      </c>
      <c r="AB800" s="10">
        <f>IF('Intragroup liabilities'!R794="",0,'Intragroup liabilities'!R794)</f>
        <v>0</v>
      </c>
      <c r="AC800"/>
    </row>
    <row r="801" spans="3:29" ht="23.65" thickBot="1" x14ac:dyDescent="0.5">
      <c r="C801" s="17">
        <f t="shared" si="85"/>
        <v>999</v>
      </c>
      <c r="D801" s="18">
        <f t="shared" si="91"/>
        <v>794</v>
      </c>
      <c r="E801" s="10" t="str">
        <f>IF(AND(I801="SANTANDER TOTTA, SGPS, SA",'Intragroup liabilities'!F795="P_22"),"r0531 - o/w (part of) subordinated liabilities recognised as own funds",IF(AND(I801="Totta Seguros - Comp. Seg. Vida, SA.",'Intragroup liabilities'!F795="P_22"),"r0350 - Structured notes",IF(AND(AA801&lt;&gt;"No",'Intragroup liabilities'!F795="P_23"),"r0531 - o/w (part of) subordinated liabilities recognised as own funds",IF(AND(AA801="No",'Intragroup liabilities'!F795="P_23"),"r0120 - Secured liabilities - collateralized part (BRRD art. 44/2/b)",IF('Intragroup liabilities'!F795="C_31","r0511 - o/w capital instruments/share capital",IF('Intragroup liabilities'!F795="C_32","r0511 - o/w capital instruments/share capital",IF('Intragroup liabilities'!F795="C_33","r0512 - o/w instruments ranking pari passu with ordinary shares",IF(OR(ISNUMBER(SEARCH("ATLANTES",I801)),ISNUMBER(SEARCH("AZOR",I801)),ISNUMBER(SEARCH("HIPOTOTTA",I801)))=TRUE,"r0120 - Secured liabilities - collateralized part (BRRD art. 44/2/b)",IF(OR('Intragroup liabilities'!F795="P_27.1",'Intragroup liabilities'!F795="P_27.2",'Intragroup liabilities'!F795="P_24"),"r0390 - Non-financial liabilities",IF('Intragroup liabilities'!F795="P_30.1","r0170 - Employee liabilities (BRRD art. 44/2/g/i)",IF('Intragroup liabilities'!F795="P_30.3","r0390 - Non-financial liabilities",IF('Intragroup liabilities'!F795="C_36","r0511 - o/w capital instruments/share capital",IF(AND('Intragroup liabilities'!F795="P_20",IFERROR(VLOOKUP('Intragroup liabilities'!I795,'Auxiliar 210'!$B$18:$B$20,1,FALSE),0)&lt;&gt;0),"r0210 - Liabilities towards other entities of the resolution group (BRRD art. 44/2/h)",IF(AND('Intragroup liabilities'!F795="P_21",IFERROR(VLOOKUP('Intragroup liabilities'!I795,'Auxiliar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1" s="10" t="s">
        <v>483</v>
      </c>
      <c r="G801" s="10" t="str">
        <f t="shared" si="86"/>
        <v>Rank 9 - Ranking in insolvency (master scale)</v>
      </c>
      <c r="H801" s="10" t="s">
        <v>1111</v>
      </c>
      <c r="I801" s="10" t="s">
        <v>700</v>
      </c>
      <c r="J801" s="10" t="s">
        <v>699</v>
      </c>
      <c r="K801" s="10" t="s">
        <v>155</v>
      </c>
      <c r="L801" s="10" t="str">
        <f t="shared" si="87"/>
        <v>Sister</v>
      </c>
      <c r="M801" s="10" t="str">
        <f>IF(OR('Intragroup liabilities'!W795="x",'Intragroup liabilities'!W795="E"),"true","false")</f>
        <v>false</v>
      </c>
      <c r="N801" s="10" t="s">
        <v>470</v>
      </c>
      <c r="O801" s="10" t="s">
        <v>471</v>
      </c>
      <c r="P801" s="11">
        <v>0.01</v>
      </c>
      <c r="Q801" s="11">
        <f>IF('Intragroup liabilities'!E795="",0,'Intragroup liabilities'!E795)</f>
        <v>0</v>
      </c>
      <c r="R801" s="10" t="str">
        <f>+IF('Intragroup liabilities'!C795="EURO","Euro",IF('Intragroup liabilities'!C795="LIBRA INGLESA"," US Dollar",""))</f>
        <v>Euro</v>
      </c>
      <c r="S801" s="10" t="str">
        <f>IF(OR('Intragroup liabilities'!F795="P_20",'Intragroup liabilities'!F795="P_21"),'Intragroup liabilities'!M795,CONCATENATE(RIGHT('Intragroup liabilities'!T795,4),"-",LEFT(RIGHT('Intragroup liabilities'!T795,7),2),"-",LEFT('Intragroup liabilities'!T795,2)))</f>
        <v>--</v>
      </c>
      <c r="T801" s="20" t="str">
        <f t="shared" si="88"/>
        <v>--</v>
      </c>
      <c r="U801" s="20" t="str">
        <f>IF(OR('Intragroup liabilities'!F795="P_20",'Intragroup liabilities'!F795="P_21"),'T 03.01'!T801,CONCATENATE(RIGHT('Intragroup liabilities'!U795,4),"-",LEFT(RIGHT('Intragroup liabilities'!U795,7),2),"-",LEFT('Intragroup liabilities'!U795,2)))</f>
        <v>--</v>
      </c>
      <c r="V801" s="10" t="str">
        <f t="shared" si="89"/>
        <v>Unsecured</v>
      </c>
      <c r="W801" s="10">
        <v>0</v>
      </c>
      <c r="X801" s="10" t="s">
        <v>83</v>
      </c>
      <c r="Y801" s="10" t="str">
        <f t="shared" si="90"/>
        <v>Structured</v>
      </c>
      <c r="Z801" s="10"/>
      <c r="AA801" s="10" t="str">
        <f>IF('Intragroup liabilities'!Q795="GF2","Grandfathered T2",IF('Intragroup liabilities'!Q795="CET1","CET1","No"))</f>
        <v>No</v>
      </c>
      <c r="AB801" s="10">
        <f>IF('Intragroup liabilities'!R795="",0,'Intragroup liabilities'!R795)</f>
        <v>0</v>
      </c>
      <c r="AC801"/>
    </row>
    <row r="802" spans="3:29" ht="23.65" thickBot="1" x14ac:dyDescent="0.5">
      <c r="C802" s="17">
        <f t="shared" si="85"/>
        <v>999</v>
      </c>
      <c r="D802" s="18">
        <f t="shared" si="91"/>
        <v>795</v>
      </c>
      <c r="E802" s="10" t="str">
        <f>IF(AND(I802="SANTANDER TOTTA, SGPS, SA",'Intragroup liabilities'!F796="P_22"),"r0531 - o/w (part of) subordinated liabilities recognised as own funds",IF(AND(I802="Totta Seguros - Comp. Seg. Vida, SA.",'Intragroup liabilities'!F796="P_22"),"r0350 - Structured notes",IF(AND(AA802&lt;&gt;"No",'Intragroup liabilities'!F796="P_23"),"r0531 - o/w (part of) subordinated liabilities recognised as own funds",IF(AND(AA802="No",'Intragroup liabilities'!F796="P_23"),"r0120 - Secured liabilities - collateralized part (BRRD art. 44/2/b)",IF('Intragroup liabilities'!F796="C_31","r0511 - o/w capital instruments/share capital",IF('Intragroup liabilities'!F796="C_32","r0511 - o/w capital instruments/share capital",IF('Intragroup liabilities'!F796="C_33","r0512 - o/w instruments ranking pari passu with ordinary shares",IF(OR(ISNUMBER(SEARCH("ATLANTES",I802)),ISNUMBER(SEARCH("AZOR",I802)),ISNUMBER(SEARCH("HIPOTOTTA",I802)))=TRUE,"r0120 - Secured liabilities - collateralized part (BRRD art. 44/2/b)",IF(OR('Intragroup liabilities'!F796="P_27.1",'Intragroup liabilities'!F796="P_27.2",'Intragroup liabilities'!F796="P_24"),"r0390 - Non-financial liabilities",IF('Intragroup liabilities'!F796="P_30.1","r0170 - Employee liabilities (BRRD art. 44/2/g/i)",IF('Intragroup liabilities'!F796="P_30.3","r0390 - Non-financial liabilities",IF('Intragroup liabilities'!F796="C_36","r0511 - o/w capital instruments/share capital",IF(AND('Intragroup liabilities'!F796="P_20",IFERROR(VLOOKUP('Intragroup liabilities'!I796,'Auxiliar 210'!$B$18:$B$20,1,FALSE),0)&lt;&gt;0),"r0210 - Liabilities towards other entities of the resolution group (BRRD art. 44/2/h)",IF(AND('Intragroup liabilities'!F796="P_21",IFERROR(VLOOKUP('Intragroup liabilities'!I796,'Auxiliar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2" s="10" t="s">
        <v>483</v>
      </c>
      <c r="G802" s="10" t="str">
        <f t="shared" si="86"/>
        <v>Rank 9 - Ranking in insolvency (master scale)</v>
      </c>
      <c r="H802" s="10" t="s">
        <v>1106</v>
      </c>
      <c r="I802" s="10" t="s">
        <v>700</v>
      </c>
      <c r="J802" s="10" t="s">
        <v>699</v>
      </c>
      <c r="K802" s="10" t="s">
        <v>155</v>
      </c>
      <c r="L802" s="10" t="str">
        <f t="shared" si="87"/>
        <v>Sister</v>
      </c>
      <c r="M802" s="10" t="str">
        <f>IF(OR('Intragroup liabilities'!W796="x",'Intragroup liabilities'!W796="E"),"true","false")</f>
        <v>false</v>
      </c>
      <c r="N802" s="10" t="s">
        <v>470</v>
      </c>
      <c r="O802" s="10" t="s">
        <v>471</v>
      </c>
      <c r="P802" s="11">
        <v>0.69</v>
      </c>
      <c r="Q802" s="11">
        <f>IF('Intragroup liabilities'!E796="",0,'Intragroup liabilities'!E796)</f>
        <v>0</v>
      </c>
      <c r="R802" s="10" t="str">
        <f>+IF('Intragroup liabilities'!C796="EURO","Euro",IF('Intragroup liabilities'!C796="LIBRA INGLESA"," US Dollar",""))</f>
        <v>Euro</v>
      </c>
      <c r="S802" s="10" t="str">
        <f>IF(OR('Intragroup liabilities'!F796="P_20",'Intragroup liabilities'!F796="P_21"),'Intragroup liabilities'!M796,CONCATENATE(RIGHT('Intragroup liabilities'!T796,4),"-",LEFT(RIGHT('Intragroup liabilities'!T796,7),2),"-",LEFT('Intragroup liabilities'!T796,2)))</f>
        <v>--</v>
      </c>
      <c r="T802" s="20" t="str">
        <f t="shared" si="88"/>
        <v>--</v>
      </c>
      <c r="U802" s="20" t="str">
        <f>IF(OR('Intragroup liabilities'!F796="P_20",'Intragroup liabilities'!F796="P_21"),'T 03.01'!T802,CONCATENATE(RIGHT('Intragroup liabilities'!U796,4),"-",LEFT(RIGHT('Intragroup liabilities'!U796,7),2),"-",LEFT('Intragroup liabilities'!U796,2)))</f>
        <v>--</v>
      </c>
      <c r="V802" s="10" t="str">
        <f t="shared" si="89"/>
        <v>Unsecured</v>
      </c>
      <c r="W802" s="10">
        <v>0</v>
      </c>
      <c r="X802" s="10" t="s">
        <v>83</v>
      </c>
      <c r="Y802" s="10" t="str">
        <f t="shared" si="90"/>
        <v>Structured</v>
      </c>
      <c r="Z802" s="10"/>
      <c r="AA802" s="10" t="str">
        <f>IF('Intragroup liabilities'!Q796="GF2","Grandfathered T2",IF('Intragroup liabilities'!Q796="CET1","CET1","No"))</f>
        <v>No</v>
      </c>
      <c r="AB802" s="10">
        <f>IF('Intragroup liabilities'!R796="",0,'Intragroup liabilities'!R796)</f>
        <v>0</v>
      </c>
      <c r="AC802"/>
    </row>
    <row r="803" spans="3:29" ht="23.65" thickBot="1" x14ac:dyDescent="0.5">
      <c r="C803" s="17">
        <f t="shared" si="85"/>
        <v>999</v>
      </c>
      <c r="D803" s="18">
        <f t="shared" si="91"/>
        <v>796</v>
      </c>
      <c r="E803" s="10" t="str">
        <f>IF(AND(I803="SANTANDER TOTTA, SGPS, SA",'Intragroup liabilities'!F797="P_22"),"r0531 - o/w (part of) subordinated liabilities recognised as own funds",IF(AND(I803="Totta Seguros - Comp. Seg. Vida, SA.",'Intragroup liabilities'!F797="P_22"),"r0350 - Structured notes",IF(AND(AA803&lt;&gt;"No",'Intragroup liabilities'!F797="P_23"),"r0531 - o/w (part of) subordinated liabilities recognised as own funds",IF(AND(AA803="No",'Intragroup liabilities'!F797="P_23"),"r0120 - Secured liabilities - collateralized part (BRRD art. 44/2/b)",IF('Intragroup liabilities'!F797="C_31","r0511 - o/w capital instruments/share capital",IF('Intragroup liabilities'!F797="C_32","r0511 - o/w capital instruments/share capital",IF('Intragroup liabilities'!F797="C_33","r0512 - o/w instruments ranking pari passu with ordinary shares",IF(OR(ISNUMBER(SEARCH("ATLANTES",I803)),ISNUMBER(SEARCH("AZOR",I803)),ISNUMBER(SEARCH("HIPOTOTTA",I803)))=TRUE,"r0120 - Secured liabilities - collateralized part (BRRD art. 44/2/b)",IF(OR('Intragroup liabilities'!F797="P_27.1",'Intragroup liabilities'!F797="P_27.2",'Intragroup liabilities'!F797="P_24"),"r0390 - Non-financial liabilities",IF('Intragroup liabilities'!F797="P_30.1","r0170 - Employee liabilities (BRRD art. 44/2/g/i)",IF('Intragroup liabilities'!F797="P_30.3","r0390 - Non-financial liabilities",IF('Intragroup liabilities'!F797="C_36","r0511 - o/w capital instruments/share capital",IF(AND('Intragroup liabilities'!F797="P_20",IFERROR(VLOOKUP('Intragroup liabilities'!I797,'Auxiliar 210'!$B$18:$B$20,1,FALSE),0)&lt;&gt;0),"r0210 - Liabilities towards other entities of the resolution group (BRRD art. 44/2/h)",IF(AND('Intragroup liabilities'!F797="P_21",IFERROR(VLOOKUP('Intragroup liabilities'!I797,'Auxiliar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3" s="10" t="s">
        <v>483</v>
      </c>
      <c r="G803" s="10" t="str">
        <f t="shared" si="86"/>
        <v>Rank 9 - Ranking in insolvency (master scale)</v>
      </c>
      <c r="H803" s="10" t="s">
        <v>962</v>
      </c>
      <c r="I803" s="10" t="s">
        <v>81</v>
      </c>
      <c r="J803" s="10" t="s">
        <v>696</v>
      </c>
      <c r="K803" s="10" t="s">
        <v>155</v>
      </c>
      <c r="L803" s="10" t="str">
        <f t="shared" si="87"/>
        <v>Parent</v>
      </c>
      <c r="M803" s="10" t="str">
        <f>IF(OR('Intragroup liabilities'!W797="x",'Intragroup liabilities'!W797="E"),"true","false")</f>
        <v>false</v>
      </c>
      <c r="N803" s="10" t="s">
        <v>470</v>
      </c>
      <c r="O803" s="10" t="s">
        <v>471</v>
      </c>
      <c r="P803" s="11">
        <v>0.22</v>
      </c>
      <c r="Q803" s="11">
        <f>IF('Intragroup liabilities'!E797="",0,'Intragroup liabilities'!E797)</f>
        <v>0</v>
      </c>
      <c r="R803" s="10" t="str">
        <f>+IF('Intragroup liabilities'!C797="EURO","Euro",IF('Intragroup liabilities'!C797="LIBRA INGLESA"," US Dollar",""))</f>
        <v>Euro</v>
      </c>
      <c r="S803" s="10" t="str">
        <f>IF(OR('Intragroup liabilities'!F797="P_20",'Intragroup liabilities'!F797="P_21"),'Intragroup liabilities'!M797,CONCATENATE(RIGHT('Intragroup liabilities'!T797,4),"-",LEFT(RIGHT('Intragroup liabilities'!T797,7),2),"-",LEFT('Intragroup liabilities'!T797,2)))</f>
        <v>--</v>
      </c>
      <c r="T803" s="20" t="str">
        <f t="shared" si="88"/>
        <v>--</v>
      </c>
      <c r="U803" s="20" t="str">
        <f>IF(OR('Intragroup liabilities'!F797="P_20",'Intragroup liabilities'!F797="P_21"),'T 03.01'!T803,CONCATENATE(RIGHT('Intragroup liabilities'!U797,4),"-",LEFT(RIGHT('Intragroup liabilities'!U797,7),2),"-",LEFT('Intragroup liabilities'!U797,2)))</f>
        <v>--</v>
      </c>
      <c r="V803" s="10" t="str">
        <f t="shared" si="89"/>
        <v>Unsecured</v>
      </c>
      <c r="W803" s="10">
        <v>0</v>
      </c>
      <c r="X803" s="10" t="s">
        <v>83</v>
      </c>
      <c r="Y803" s="10" t="str">
        <f t="shared" si="90"/>
        <v>Structured</v>
      </c>
      <c r="Z803" s="10"/>
      <c r="AA803" s="10" t="str">
        <f>IF('Intragroup liabilities'!Q797="GF2","Grandfathered T2",IF('Intragroup liabilities'!Q797="CET1","CET1","No"))</f>
        <v>No</v>
      </c>
      <c r="AB803" s="10">
        <f>IF('Intragroup liabilities'!R797="",0,'Intragroup liabilities'!R797)</f>
        <v>0</v>
      </c>
      <c r="AC803"/>
    </row>
    <row r="804" spans="3:29" ht="23.65" thickBot="1" x14ac:dyDescent="0.5">
      <c r="C804" s="17">
        <f t="shared" si="85"/>
        <v>999</v>
      </c>
      <c r="D804" s="18">
        <f t="shared" si="91"/>
        <v>797</v>
      </c>
      <c r="E804" s="10" t="str">
        <f>IF(AND(I804="SANTANDER TOTTA, SGPS, SA",'Intragroup liabilities'!F798="P_22"),"r0531 - o/w (part of) subordinated liabilities recognised as own funds",IF(AND(I804="Totta Seguros - Comp. Seg. Vida, SA.",'Intragroup liabilities'!F798="P_22"),"r0350 - Structured notes",IF(AND(AA804&lt;&gt;"No",'Intragroup liabilities'!F798="P_23"),"r0531 - o/w (part of) subordinated liabilities recognised as own funds",IF(AND(AA804="No",'Intragroup liabilities'!F798="P_23"),"r0120 - Secured liabilities - collateralized part (BRRD art. 44/2/b)",IF('Intragroup liabilities'!F798="C_31","r0511 - o/w capital instruments/share capital",IF('Intragroup liabilities'!F798="C_32","r0511 - o/w capital instruments/share capital",IF('Intragroup liabilities'!F798="C_33","r0512 - o/w instruments ranking pari passu with ordinary shares",IF(OR(ISNUMBER(SEARCH("ATLANTES",I804)),ISNUMBER(SEARCH("AZOR",I804)),ISNUMBER(SEARCH("HIPOTOTTA",I804)))=TRUE,"r0120 - Secured liabilities - collateralized part (BRRD art. 44/2/b)",IF(OR('Intragroup liabilities'!F798="P_27.1",'Intragroup liabilities'!F798="P_27.2",'Intragroup liabilities'!F798="P_24"),"r0390 - Non-financial liabilities",IF('Intragroup liabilities'!F798="P_30.1","r0170 - Employee liabilities (BRRD art. 44/2/g/i)",IF('Intragroup liabilities'!F798="P_30.3","r0390 - Non-financial liabilities",IF('Intragroup liabilities'!F798="C_36","r0511 - o/w capital instruments/share capital",IF(AND('Intragroup liabilities'!F798="P_20",IFERROR(VLOOKUP('Intragroup liabilities'!I798,'Auxiliar 210'!$B$18:$B$20,1,FALSE),0)&lt;&gt;0),"r0210 - Liabilities towards other entities of the resolution group (BRRD art. 44/2/h)",IF(AND('Intragroup liabilities'!F798="P_21",IFERROR(VLOOKUP('Intragroup liabilities'!I798,'Auxiliar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4" s="10" t="s">
        <v>483</v>
      </c>
      <c r="G804" s="10" t="str">
        <f t="shared" si="86"/>
        <v>Rank 9 - Ranking in insolvency (master scale)</v>
      </c>
      <c r="H804" s="10" t="s">
        <v>971</v>
      </c>
      <c r="I804" s="10" t="s">
        <v>81</v>
      </c>
      <c r="J804" s="10" t="s">
        <v>696</v>
      </c>
      <c r="K804" s="10" t="s">
        <v>155</v>
      </c>
      <c r="L804" s="10" t="str">
        <f t="shared" si="87"/>
        <v>Parent</v>
      </c>
      <c r="M804" s="10" t="str">
        <f>IF(OR('Intragroup liabilities'!W798="x",'Intragroup liabilities'!W798="E"),"true","false")</f>
        <v>false</v>
      </c>
      <c r="N804" s="10" t="s">
        <v>470</v>
      </c>
      <c r="O804" s="10" t="s">
        <v>471</v>
      </c>
      <c r="P804" s="11">
        <v>0.15</v>
      </c>
      <c r="Q804" s="11">
        <f>IF('Intragroup liabilities'!E798="",0,'Intragroup liabilities'!E798)</f>
        <v>0</v>
      </c>
      <c r="R804" s="10" t="str">
        <f>+IF('Intragroup liabilities'!C798="EURO","Euro",IF('Intragroup liabilities'!C798="LIBRA INGLESA"," US Dollar",""))</f>
        <v>Euro</v>
      </c>
      <c r="S804" s="10" t="str">
        <f>IF(OR('Intragroup liabilities'!F798="P_20",'Intragroup liabilities'!F798="P_21"),'Intragroup liabilities'!M798,CONCATENATE(RIGHT('Intragroup liabilities'!T798,4),"-",LEFT(RIGHT('Intragroup liabilities'!T798,7),2),"-",LEFT('Intragroup liabilities'!T798,2)))</f>
        <v>--</v>
      </c>
      <c r="T804" s="20" t="str">
        <f t="shared" si="88"/>
        <v>--</v>
      </c>
      <c r="U804" s="20" t="str">
        <f>IF(OR('Intragroup liabilities'!F798="P_20",'Intragroup liabilities'!F798="P_21"),'T 03.01'!T804,CONCATENATE(RIGHT('Intragroup liabilities'!U798,4),"-",LEFT(RIGHT('Intragroup liabilities'!U798,7),2),"-",LEFT('Intragroup liabilities'!U798,2)))</f>
        <v>--</v>
      </c>
      <c r="V804" s="10" t="str">
        <f t="shared" si="89"/>
        <v>Unsecured</v>
      </c>
      <c r="W804" s="10">
        <v>0</v>
      </c>
      <c r="X804" s="10" t="s">
        <v>83</v>
      </c>
      <c r="Y804" s="10" t="str">
        <f t="shared" si="90"/>
        <v>Structured</v>
      </c>
      <c r="Z804" s="10"/>
      <c r="AA804" s="10" t="str">
        <f>IF('Intragroup liabilities'!Q798="GF2","Grandfathered T2",IF('Intragroup liabilities'!Q798="CET1","CET1","No"))</f>
        <v>No</v>
      </c>
      <c r="AB804" s="10">
        <f>IF('Intragroup liabilities'!R798="",0,'Intragroup liabilities'!R798)</f>
        <v>0</v>
      </c>
      <c r="AC804"/>
    </row>
    <row r="805" spans="3:29" ht="41.25" customHeight="1" thickBot="1" x14ac:dyDescent="0.5">
      <c r="C805" s="17">
        <f t="shared" si="85"/>
        <v>999</v>
      </c>
      <c r="D805" s="18">
        <f t="shared" si="91"/>
        <v>798</v>
      </c>
      <c r="E805" s="10" t="str">
        <f>IF(AND(I805="SANTANDER TOTTA, SGPS, SA",'Intragroup liabilities'!F799="P_22"),"r0531 - o/w (part of) subordinated liabilities recognised as own funds",IF(AND(I805="Totta Seguros - Comp. Seg. Vida, SA.",'Intragroup liabilities'!F799="P_22"),"r0350 - Structured notes",IF(AND(AA805&lt;&gt;"No",'Intragroup liabilities'!F799="P_23"),"r0531 - o/w (part of) subordinated liabilities recognised as own funds",IF(AND(AA805="No",'Intragroup liabilities'!F799="P_23"),"r0120 - Secured liabilities - collateralized part (BRRD art. 44/2/b)",IF('Intragroup liabilities'!F799="C_31","r0511 - o/w capital instruments/share capital",IF('Intragroup liabilities'!F799="C_32","r0511 - o/w capital instruments/share capital",IF('Intragroup liabilities'!F799="C_33","r0512 - o/w instruments ranking pari passu with ordinary shares",IF(OR(ISNUMBER(SEARCH("ATLANTES",I805)),ISNUMBER(SEARCH("AZOR",I805)),ISNUMBER(SEARCH("HIPOTOTTA",I805)))=TRUE,"r0120 - Secured liabilities - collateralized part (BRRD art. 44/2/b)",IF(OR('Intragroup liabilities'!F799="P_27.1",'Intragroup liabilities'!F799="P_27.2",'Intragroup liabilities'!F799="P_24"),"r0390 - Non-financial liabilities",IF('Intragroup liabilities'!F799="P_30.1","r0170 - Employee liabilities (BRRD art. 44/2/g/i)",IF('Intragroup liabilities'!F799="P_30.3","r0390 - Non-financial liabilities",IF('Intragroup liabilities'!F799="C_36","r0511 - o/w capital instruments/share capital",IF(AND('Intragroup liabilities'!F799="P_20",IFERROR(VLOOKUP('Intragroup liabilities'!I799,'Auxiliar 210'!$B$18:$B$20,1,FALSE),0)&lt;&gt;0),"r0210 - Liabilities towards other entities of the resolution group (BRRD art. 44/2/h)",IF(AND('Intragroup liabilities'!F799="P_21",IFERROR(VLOOKUP('Intragroup liabilities'!I799,'Auxiliar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5" s="10" t="s">
        <v>483</v>
      </c>
      <c r="G805" s="10" t="str">
        <f t="shared" si="86"/>
        <v>Rank 9 - Ranking in insolvency (master scale)</v>
      </c>
      <c r="H805" s="10" t="s">
        <v>846</v>
      </c>
      <c r="I805" s="10" t="s">
        <v>81</v>
      </c>
      <c r="J805" s="10" t="s">
        <v>696</v>
      </c>
      <c r="K805" s="10" t="s">
        <v>155</v>
      </c>
      <c r="L805" s="10" t="str">
        <f t="shared" si="87"/>
        <v>Parent</v>
      </c>
      <c r="M805" s="10" t="str">
        <f>IF(OR('Intragroup liabilities'!W799="x",'Intragroup liabilities'!W799="E"),"true","false")</f>
        <v>false</v>
      </c>
      <c r="N805" s="10" t="s">
        <v>470</v>
      </c>
      <c r="O805" s="10" t="s">
        <v>471</v>
      </c>
      <c r="P805" s="11">
        <v>0.19</v>
      </c>
      <c r="Q805" s="11">
        <f>IF('Intragroup liabilities'!E799="",0,'Intragroup liabilities'!E799)</f>
        <v>0</v>
      </c>
      <c r="R805" s="10" t="str">
        <f>+IF('Intragroup liabilities'!C799="EURO","Euro",IF('Intragroup liabilities'!C799="LIBRA INGLESA"," US Dollar",""))</f>
        <v>Euro</v>
      </c>
      <c r="S805" s="10" t="str">
        <f>IF(OR('Intragroup liabilities'!F799="P_20",'Intragroup liabilities'!F799="P_21"),'Intragroup liabilities'!M799,CONCATENATE(RIGHT('Intragroup liabilities'!T799,4),"-",LEFT(RIGHT('Intragroup liabilities'!T799,7),2),"-",LEFT('Intragroup liabilities'!T799,2)))</f>
        <v>--</v>
      </c>
      <c r="T805" s="20" t="str">
        <f t="shared" si="88"/>
        <v>--</v>
      </c>
      <c r="U805" s="20" t="str">
        <f>IF(OR('Intragroup liabilities'!F799="P_20",'Intragroup liabilities'!F799="P_21"),'T 03.01'!T805,CONCATENATE(RIGHT('Intragroup liabilities'!U799,4),"-",LEFT(RIGHT('Intragroup liabilities'!U799,7),2),"-",LEFT('Intragroup liabilities'!U799,2)))</f>
        <v>--</v>
      </c>
      <c r="V805" s="10" t="str">
        <f t="shared" si="89"/>
        <v>Unsecured</v>
      </c>
      <c r="W805" s="10">
        <v>0</v>
      </c>
      <c r="X805" s="10" t="s">
        <v>83</v>
      </c>
      <c r="Y805" s="10" t="str">
        <f t="shared" si="90"/>
        <v>Structured</v>
      </c>
      <c r="Z805" s="10"/>
      <c r="AA805" s="10" t="str">
        <f>IF('Intragroup liabilities'!Q799="GF2","Grandfathered T2",IF('Intragroup liabilities'!Q799="CET1","CET1","No"))</f>
        <v>No</v>
      </c>
      <c r="AB805" s="10">
        <f>IF('Intragroup liabilities'!R799="",0,'Intragroup liabilities'!R799)</f>
        <v>0</v>
      </c>
      <c r="AC805"/>
    </row>
    <row r="806" spans="3:29" ht="23.65" thickBot="1" x14ac:dyDescent="0.5">
      <c r="C806" s="17">
        <f t="shared" si="85"/>
        <v>999</v>
      </c>
      <c r="D806" s="18">
        <f t="shared" si="91"/>
        <v>799</v>
      </c>
      <c r="E806" s="10" t="str">
        <f>IF(AND(I806="SANTANDER TOTTA, SGPS, SA",'Intragroup liabilities'!F800="P_22"),"r0531 - o/w (part of) subordinated liabilities recognised as own funds",IF(AND(I806="Totta Seguros - Comp. Seg. Vida, SA.",'Intragroup liabilities'!F800="P_22"),"r0350 - Structured notes",IF(AND(AA806&lt;&gt;"No",'Intragroup liabilities'!F800="P_23"),"r0531 - o/w (part of) subordinated liabilities recognised as own funds",IF(AND(AA806="No",'Intragroup liabilities'!F800="P_23"),"r0120 - Secured liabilities - collateralized part (BRRD art. 44/2/b)",IF('Intragroup liabilities'!F800="C_31","r0511 - o/w capital instruments/share capital",IF('Intragroup liabilities'!F800="C_32","r0511 - o/w capital instruments/share capital",IF('Intragroup liabilities'!F800="C_33","r0512 - o/w instruments ranking pari passu with ordinary shares",IF(OR(ISNUMBER(SEARCH("ATLANTES",I806)),ISNUMBER(SEARCH("AZOR",I806)),ISNUMBER(SEARCH("HIPOTOTTA",I806)))=TRUE,"r0120 - Secured liabilities - collateralized part (BRRD art. 44/2/b)",IF(OR('Intragroup liabilities'!F800="P_27.1",'Intragroup liabilities'!F800="P_27.2",'Intragroup liabilities'!F800="P_24"),"r0390 - Non-financial liabilities",IF('Intragroup liabilities'!F800="P_30.1","r0170 - Employee liabilities (BRRD art. 44/2/g/i)",IF('Intragroup liabilities'!F800="P_30.3","r0390 - Non-financial liabilities",IF('Intragroup liabilities'!F800="C_36","r0511 - o/w capital instruments/share capital",IF(AND('Intragroup liabilities'!F800="P_20",IFERROR(VLOOKUP('Intragroup liabilities'!I800,'Auxiliar 210'!$B$18:$B$20,1,FALSE),0)&lt;&gt;0),"r0210 - Liabilities towards other entities of the resolution group (BRRD art. 44/2/h)",IF(AND('Intragroup liabilities'!F800="P_21",IFERROR(VLOOKUP('Intragroup liabilities'!I800,'Auxiliar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6" s="10" t="s">
        <v>483</v>
      </c>
      <c r="G806" s="10" t="str">
        <f t="shared" si="86"/>
        <v>Rank 9 - Ranking in insolvency (master scale)</v>
      </c>
      <c r="H806" s="10" t="s">
        <v>913</v>
      </c>
      <c r="I806" s="10" t="s">
        <v>81</v>
      </c>
      <c r="J806" s="10" t="s">
        <v>696</v>
      </c>
      <c r="K806" s="10" t="s">
        <v>155</v>
      </c>
      <c r="L806" s="10" t="str">
        <f t="shared" si="87"/>
        <v>Parent</v>
      </c>
      <c r="M806" s="10" t="str">
        <f>IF(OR('Intragroup liabilities'!W800="x",'Intragroup liabilities'!W800="E"),"true","false")</f>
        <v>false</v>
      </c>
      <c r="N806" s="10" t="s">
        <v>470</v>
      </c>
      <c r="O806" s="10" t="s">
        <v>471</v>
      </c>
      <c r="P806" s="11">
        <v>0.13</v>
      </c>
      <c r="Q806" s="11">
        <f>IF('Intragroup liabilities'!E800="",0,'Intragroup liabilities'!E800)</f>
        <v>0</v>
      </c>
      <c r="R806" s="10" t="str">
        <f>+IF('Intragroup liabilities'!C800="EURO","Euro",IF('Intragroup liabilities'!C800="LIBRA INGLESA"," US Dollar",""))</f>
        <v>Euro</v>
      </c>
      <c r="S806" s="10" t="str">
        <f>IF(OR('Intragroup liabilities'!F800="P_20",'Intragroup liabilities'!F800="P_21"),'Intragroup liabilities'!M800,CONCATENATE(RIGHT('Intragroup liabilities'!T800,4),"-",LEFT(RIGHT('Intragroup liabilities'!T800,7),2),"-",LEFT('Intragroup liabilities'!T800,2)))</f>
        <v>--</v>
      </c>
      <c r="T806" s="20" t="str">
        <f t="shared" si="88"/>
        <v>--</v>
      </c>
      <c r="U806" s="20" t="str">
        <f>IF(OR('Intragroup liabilities'!F800="P_20",'Intragroup liabilities'!F800="P_21"),'T 03.01'!T806,CONCATENATE(RIGHT('Intragroup liabilities'!U800,4),"-",LEFT(RIGHT('Intragroup liabilities'!U800,7),2),"-",LEFT('Intragroup liabilities'!U800,2)))</f>
        <v>--</v>
      </c>
      <c r="V806" s="10" t="str">
        <f t="shared" si="89"/>
        <v>Unsecured</v>
      </c>
      <c r="W806" s="10">
        <v>0</v>
      </c>
      <c r="X806" s="10" t="s">
        <v>83</v>
      </c>
      <c r="Y806" s="10" t="str">
        <f t="shared" si="90"/>
        <v>Structured</v>
      </c>
      <c r="Z806" s="10"/>
      <c r="AA806" s="10" t="str">
        <f>IF('Intragroup liabilities'!Q800="GF2","Grandfathered T2",IF('Intragroup liabilities'!Q800="CET1","CET1","No"))</f>
        <v>No</v>
      </c>
      <c r="AB806" s="10">
        <f>IF('Intragroup liabilities'!R800="",0,'Intragroup liabilities'!R800)</f>
        <v>0</v>
      </c>
      <c r="AC806"/>
    </row>
    <row r="807" spans="3:29" ht="23.65" thickBot="1" x14ac:dyDescent="0.5">
      <c r="C807" s="17">
        <f t="shared" si="85"/>
        <v>999</v>
      </c>
      <c r="D807" s="18">
        <f t="shared" si="91"/>
        <v>800</v>
      </c>
      <c r="E807" s="10" t="str">
        <f>IF(AND(I807="SANTANDER TOTTA, SGPS, SA",'Intragroup liabilities'!F801="P_22"),"r0531 - o/w (part of) subordinated liabilities recognised as own funds",IF(AND(I807="Totta Seguros - Comp. Seg. Vida, SA.",'Intragroup liabilities'!F801="P_22"),"r0350 - Structured notes",IF(AND(AA807&lt;&gt;"No",'Intragroup liabilities'!F801="P_23"),"r0531 - o/w (part of) subordinated liabilities recognised as own funds",IF(AND(AA807="No",'Intragroup liabilities'!F801="P_23"),"r0120 - Secured liabilities - collateralized part (BRRD art. 44/2/b)",IF('Intragroup liabilities'!F801="C_31","r0511 - o/w capital instruments/share capital",IF('Intragroup liabilities'!F801="C_32","r0511 - o/w capital instruments/share capital",IF('Intragroup liabilities'!F801="C_33","r0512 - o/w instruments ranking pari passu with ordinary shares",IF(OR(ISNUMBER(SEARCH("ATLANTES",I807)),ISNUMBER(SEARCH("AZOR",I807)),ISNUMBER(SEARCH("HIPOTOTTA",I807)))=TRUE,"r0120 - Secured liabilities - collateralized part (BRRD art. 44/2/b)",IF(OR('Intragroup liabilities'!F801="P_27.1",'Intragroup liabilities'!F801="P_27.2",'Intragroup liabilities'!F801="P_24"),"r0390 - Non-financial liabilities",IF('Intragroup liabilities'!F801="P_30.1","r0170 - Employee liabilities (BRRD art. 44/2/g/i)",IF('Intragroup liabilities'!F801="P_30.3","r0390 - Non-financial liabilities",IF('Intragroup liabilities'!F801="C_36","r0511 - o/w capital instruments/share capital",IF(AND('Intragroup liabilities'!F801="P_20",IFERROR(VLOOKUP('Intragroup liabilities'!I801,'Auxiliar 210'!$B$18:$B$20,1,FALSE),0)&lt;&gt;0),"r0210 - Liabilities towards other entities of the resolution group (BRRD art. 44/2/h)",IF(AND('Intragroup liabilities'!F801="P_21",IFERROR(VLOOKUP('Intragroup liabilities'!I801,'Auxiliar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7" s="10" t="s">
        <v>483</v>
      </c>
      <c r="G807" s="10" t="str">
        <f t="shared" si="86"/>
        <v>Rank 9 - Ranking in insolvency (master scale)</v>
      </c>
      <c r="H807" s="10" t="s">
        <v>843</v>
      </c>
      <c r="I807" s="10" t="s">
        <v>700</v>
      </c>
      <c r="J807" s="10" t="s">
        <v>699</v>
      </c>
      <c r="K807" s="10" t="s">
        <v>155</v>
      </c>
      <c r="L807" s="10" t="str">
        <f t="shared" si="87"/>
        <v>Sister</v>
      </c>
      <c r="M807" s="10" t="str">
        <f>IF(OR('Intragroup liabilities'!W801="x",'Intragroup liabilities'!W801="E"),"true","false")</f>
        <v>false</v>
      </c>
      <c r="N807" s="10" t="s">
        <v>470</v>
      </c>
      <c r="O807" s="10" t="s">
        <v>471</v>
      </c>
      <c r="P807" s="11">
        <v>0.01</v>
      </c>
      <c r="Q807" s="11">
        <f>IF('Intragroup liabilities'!E801="",0,'Intragroup liabilities'!E801)</f>
        <v>0</v>
      </c>
      <c r="R807" s="10" t="str">
        <f>+IF('Intragroup liabilities'!C801="EURO","Euro",IF('Intragroup liabilities'!C801="LIBRA INGLESA"," US Dollar",""))</f>
        <v>Euro</v>
      </c>
      <c r="S807" s="10" t="str">
        <f>IF(OR('Intragroup liabilities'!F801="P_20",'Intragroup liabilities'!F801="P_21"),'Intragroup liabilities'!M801,CONCATENATE(RIGHT('Intragroup liabilities'!T801,4),"-",LEFT(RIGHT('Intragroup liabilities'!T801,7),2),"-",LEFT('Intragroup liabilities'!T801,2)))</f>
        <v>--</v>
      </c>
      <c r="T807" s="20" t="str">
        <f t="shared" si="88"/>
        <v>--</v>
      </c>
      <c r="U807" s="20" t="str">
        <f>IF(OR('Intragroup liabilities'!F801="P_20",'Intragroup liabilities'!F801="P_21"),'T 03.01'!T807,CONCATENATE(RIGHT('Intragroup liabilities'!U801,4),"-",LEFT(RIGHT('Intragroup liabilities'!U801,7),2),"-",LEFT('Intragroup liabilities'!U801,2)))</f>
        <v>--</v>
      </c>
      <c r="V807" s="10" t="str">
        <f t="shared" si="89"/>
        <v>Unsecured</v>
      </c>
      <c r="W807" s="10">
        <v>0</v>
      </c>
      <c r="X807" s="10" t="s">
        <v>83</v>
      </c>
      <c r="Y807" s="10" t="str">
        <f t="shared" si="90"/>
        <v>Structured</v>
      </c>
      <c r="Z807" s="10"/>
      <c r="AA807" s="10" t="str">
        <f>IF('Intragroup liabilities'!Q801="GF2","Grandfathered T2",IF('Intragroup liabilities'!Q801="CET1","CET1","No"))</f>
        <v>No</v>
      </c>
      <c r="AB807" s="10">
        <f>IF('Intragroup liabilities'!R801="",0,'Intragroup liabilities'!R801)</f>
        <v>0</v>
      </c>
      <c r="AC807"/>
    </row>
    <row r="808" spans="3:29" ht="23.65" thickBot="1" x14ac:dyDescent="0.5">
      <c r="C808" s="17">
        <f t="shared" si="85"/>
        <v>999</v>
      </c>
      <c r="D808" s="18">
        <f t="shared" si="91"/>
        <v>801</v>
      </c>
      <c r="E808" s="10" t="str">
        <f>IF(AND(I808="SANTANDER TOTTA, SGPS, SA",'Intragroup liabilities'!F802="P_22"),"r0531 - o/w (part of) subordinated liabilities recognised as own funds",IF(AND(I808="Totta Seguros - Comp. Seg. Vida, SA.",'Intragroup liabilities'!F802="P_22"),"r0350 - Structured notes",IF(AND(AA808&lt;&gt;"No",'Intragroup liabilities'!F802="P_23"),"r0531 - o/w (part of) subordinated liabilities recognised as own funds",IF(AND(AA808="No",'Intragroup liabilities'!F802="P_23"),"r0120 - Secured liabilities - collateralized part (BRRD art. 44/2/b)",IF('Intragroup liabilities'!F802="C_31","r0511 - o/w capital instruments/share capital",IF('Intragroup liabilities'!F802="C_32","r0511 - o/w capital instruments/share capital",IF('Intragroup liabilities'!F802="C_33","r0512 - o/w instruments ranking pari passu with ordinary shares",IF(OR(ISNUMBER(SEARCH("ATLANTES",I808)),ISNUMBER(SEARCH("AZOR",I808)),ISNUMBER(SEARCH("HIPOTOTTA",I808)))=TRUE,"r0120 - Secured liabilities - collateralized part (BRRD art. 44/2/b)",IF(OR('Intragroup liabilities'!F802="P_27.1",'Intragroup liabilities'!F802="P_27.2",'Intragroup liabilities'!F802="P_24"),"r0390 - Non-financial liabilities",IF('Intragroup liabilities'!F802="P_30.1","r0170 - Employee liabilities (BRRD art. 44/2/g/i)",IF('Intragroup liabilities'!F802="P_30.3","r0390 - Non-financial liabilities",IF('Intragroup liabilities'!F802="C_36","r0511 - o/w capital instruments/share capital",IF(AND('Intragroup liabilities'!F802="P_20",IFERROR(VLOOKUP('Intragroup liabilities'!I802,'Auxiliar 210'!$B$18:$B$20,1,FALSE),0)&lt;&gt;0),"r0210 - Liabilities towards other entities of the resolution group (BRRD art. 44/2/h)",IF(AND('Intragroup liabilities'!F802="P_21",IFERROR(VLOOKUP('Intragroup liabilities'!I802,'Auxiliar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8" s="10" t="s">
        <v>483</v>
      </c>
      <c r="G808" s="10" t="str">
        <f t="shared" si="86"/>
        <v>Rank 9 - Ranking in insolvency (master scale)</v>
      </c>
      <c r="H808" s="10" t="s">
        <v>781</v>
      </c>
      <c r="I808" s="10" t="s">
        <v>81</v>
      </c>
      <c r="J808" s="10" t="s">
        <v>696</v>
      </c>
      <c r="K808" s="10" t="s">
        <v>155</v>
      </c>
      <c r="L808" s="10" t="str">
        <f t="shared" si="87"/>
        <v>Parent</v>
      </c>
      <c r="M808" s="10" t="str">
        <f>IF(OR('Intragroup liabilities'!W802="x",'Intragroup liabilities'!W802="E"),"true","false")</f>
        <v>false</v>
      </c>
      <c r="N808" s="10" t="s">
        <v>470</v>
      </c>
      <c r="O808" s="10" t="s">
        <v>471</v>
      </c>
      <c r="P808" s="11">
        <v>0.08</v>
      </c>
      <c r="Q808" s="11">
        <f>IF('Intragroup liabilities'!E802="",0,'Intragroup liabilities'!E802)</f>
        <v>0</v>
      </c>
      <c r="R808" s="10" t="str">
        <f>+IF('Intragroup liabilities'!C802="EURO","Euro",IF('Intragroup liabilities'!C802="LIBRA INGLESA"," US Dollar",""))</f>
        <v>Euro</v>
      </c>
      <c r="S808" s="10" t="str">
        <f>IF(OR('Intragroup liabilities'!F802="P_20",'Intragroup liabilities'!F802="P_21"),'Intragroup liabilities'!M802,CONCATENATE(RIGHT('Intragroup liabilities'!T802,4),"-",LEFT(RIGHT('Intragroup liabilities'!T802,7),2),"-",LEFT('Intragroup liabilities'!T802,2)))</f>
        <v>--</v>
      </c>
      <c r="T808" s="20" t="str">
        <f t="shared" si="88"/>
        <v>--</v>
      </c>
      <c r="U808" s="20" t="str">
        <f>IF(OR('Intragroup liabilities'!F802="P_20",'Intragroup liabilities'!F802="P_21"),'T 03.01'!T808,CONCATENATE(RIGHT('Intragroup liabilities'!U802,4),"-",LEFT(RIGHT('Intragroup liabilities'!U802,7),2),"-",LEFT('Intragroup liabilities'!U802,2)))</f>
        <v>--</v>
      </c>
      <c r="V808" s="10" t="str">
        <f t="shared" si="89"/>
        <v>Unsecured</v>
      </c>
      <c r="W808" s="10">
        <v>0</v>
      </c>
      <c r="X808" s="10" t="s">
        <v>83</v>
      </c>
      <c r="Y808" s="10" t="str">
        <f t="shared" si="90"/>
        <v>Structured</v>
      </c>
      <c r="Z808" s="10"/>
      <c r="AA808" s="10" t="str">
        <f>IF('Intragroup liabilities'!Q802="GF2","Grandfathered T2",IF('Intragroup liabilities'!Q802="CET1","CET1","No"))</f>
        <v>No</v>
      </c>
      <c r="AB808" s="10">
        <f>IF('Intragroup liabilities'!R802="",0,'Intragroup liabilities'!R802)</f>
        <v>0</v>
      </c>
      <c r="AC808"/>
    </row>
    <row r="809" spans="3:29" ht="23.65" thickBot="1" x14ac:dyDescent="0.5">
      <c r="C809" s="17">
        <f t="shared" si="85"/>
        <v>999</v>
      </c>
      <c r="D809" s="18">
        <f t="shared" si="91"/>
        <v>802</v>
      </c>
      <c r="E809" s="10" t="str">
        <f>IF(AND(I809="SANTANDER TOTTA, SGPS, SA",'Intragroup liabilities'!F803="P_22"),"r0531 - o/w (part of) subordinated liabilities recognised as own funds",IF(AND(I809="Totta Seguros - Comp. Seg. Vida, SA.",'Intragroup liabilities'!F803="P_22"),"r0350 - Structured notes",IF(AND(AA809&lt;&gt;"No",'Intragroup liabilities'!F803="P_23"),"r0531 - o/w (part of) subordinated liabilities recognised as own funds",IF(AND(AA809="No",'Intragroup liabilities'!F803="P_23"),"r0120 - Secured liabilities - collateralized part (BRRD art. 44/2/b)",IF('Intragroup liabilities'!F803="C_31","r0511 - o/w capital instruments/share capital",IF('Intragroup liabilities'!F803="C_32","r0511 - o/w capital instruments/share capital",IF('Intragroup liabilities'!F803="C_33","r0512 - o/w instruments ranking pari passu with ordinary shares",IF(OR(ISNUMBER(SEARCH("ATLANTES",I809)),ISNUMBER(SEARCH("AZOR",I809)),ISNUMBER(SEARCH("HIPOTOTTA",I809)))=TRUE,"r0120 - Secured liabilities - collateralized part (BRRD art. 44/2/b)",IF(OR('Intragroup liabilities'!F803="P_27.1",'Intragroup liabilities'!F803="P_27.2",'Intragroup liabilities'!F803="P_24"),"r0390 - Non-financial liabilities",IF('Intragroup liabilities'!F803="P_30.1","r0170 - Employee liabilities (BRRD art. 44/2/g/i)",IF('Intragroup liabilities'!F803="P_30.3","r0390 - Non-financial liabilities",IF('Intragroup liabilities'!F803="C_36","r0511 - o/w capital instruments/share capital",IF(AND('Intragroup liabilities'!F803="P_20",IFERROR(VLOOKUP('Intragroup liabilities'!I803,'Auxiliar 210'!$B$18:$B$20,1,FALSE),0)&lt;&gt;0),"r0210 - Liabilities towards other entities of the resolution group (BRRD art. 44/2/h)",IF(AND('Intragroup liabilities'!F803="P_21",IFERROR(VLOOKUP('Intragroup liabilities'!I803,'Auxiliar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09" s="10" t="s">
        <v>483</v>
      </c>
      <c r="G809" s="10" t="str">
        <f t="shared" si="86"/>
        <v>Rank 9 - Ranking in insolvency (master scale)</v>
      </c>
      <c r="H809" s="10" t="s">
        <v>1147</v>
      </c>
      <c r="I809" s="10" t="s">
        <v>81</v>
      </c>
      <c r="J809" s="10" t="s">
        <v>696</v>
      </c>
      <c r="K809" s="10" t="s">
        <v>155</v>
      </c>
      <c r="L809" s="10" t="str">
        <f t="shared" si="87"/>
        <v>Parent</v>
      </c>
      <c r="M809" s="10" t="str">
        <f>IF(OR('Intragroup liabilities'!W803="x",'Intragroup liabilities'!W803="E"),"true","false")</f>
        <v>false</v>
      </c>
      <c r="N809" s="10" t="s">
        <v>470</v>
      </c>
      <c r="O809" s="10" t="s">
        <v>471</v>
      </c>
      <c r="P809" s="11">
        <v>0.1</v>
      </c>
      <c r="Q809" s="11">
        <f>IF('Intragroup liabilities'!E803="",0,'Intragroup liabilities'!E803)</f>
        <v>0</v>
      </c>
      <c r="R809" s="10" t="str">
        <f>+IF('Intragroup liabilities'!C803="EURO","Euro",IF('Intragroup liabilities'!C803="LIBRA INGLESA"," US Dollar",""))</f>
        <v>Euro</v>
      </c>
      <c r="S809" s="10" t="str">
        <f>IF(OR('Intragroup liabilities'!F803="P_20",'Intragroup liabilities'!F803="P_21"),'Intragroup liabilities'!M803,CONCATENATE(RIGHT('Intragroup liabilities'!T803,4),"-",LEFT(RIGHT('Intragroup liabilities'!T803,7),2),"-",LEFT('Intragroup liabilities'!T803,2)))</f>
        <v>--</v>
      </c>
      <c r="T809" s="20" t="str">
        <f t="shared" si="88"/>
        <v>--</v>
      </c>
      <c r="U809" s="20" t="str">
        <f>IF(OR('Intragroup liabilities'!F803="P_20",'Intragroup liabilities'!F803="P_21"),'T 03.01'!T809,CONCATENATE(RIGHT('Intragroup liabilities'!U803,4),"-",LEFT(RIGHT('Intragroup liabilities'!U803,7),2),"-",LEFT('Intragroup liabilities'!U803,2)))</f>
        <v>--</v>
      </c>
      <c r="V809" s="10" t="str">
        <f t="shared" si="89"/>
        <v>Unsecured</v>
      </c>
      <c r="W809" s="10">
        <v>0</v>
      </c>
      <c r="X809" s="10" t="s">
        <v>83</v>
      </c>
      <c r="Y809" s="10" t="str">
        <f t="shared" si="90"/>
        <v>Structured</v>
      </c>
      <c r="Z809" s="10"/>
      <c r="AA809" s="10" t="str">
        <f>IF('Intragroup liabilities'!Q803="GF2","Grandfathered T2",IF('Intragroup liabilities'!Q803="CET1","CET1","No"))</f>
        <v>No</v>
      </c>
      <c r="AB809" s="10">
        <f>IF('Intragroup liabilities'!R803="",0,'Intragroup liabilities'!R803)</f>
        <v>0</v>
      </c>
      <c r="AC809"/>
    </row>
    <row r="810" spans="3:29" ht="23.65" thickBot="1" x14ac:dyDescent="0.5">
      <c r="C810" s="17">
        <f t="shared" si="85"/>
        <v>999</v>
      </c>
      <c r="D810" s="18">
        <f t="shared" si="91"/>
        <v>803</v>
      </c>
      <c r="E810" s="10" t="str">
        <f>IF(AND(I810="SANTANDER TOTTA, SGPS, SA",'Intragroup liabilities'!F804="P_22"),"r0531 - o/w (part of) subordinated liabilities recognised as own funds",IF(AND(I810="Totta Seguros - Comp. Seg. Vida, SA.",'Intragroup liabilities'!F804="P_22"),"r0350 - Structured notes",IF(AND(AA810&lt;&gt;"No",'Intragroup liabilities'!F804="P_23"),"r0531 - o/w (part of) subordinated liabilities recognised as own funds",IF(AND(AA810="No",'Intragroup liabilities'!F804="P_23"),"r0120 - Secured liabilities - collateralized part (BRRD art. 44/2/b)",IF('Intragroup liabilities'!F804="C_31","r0511 - o/w capital instruments/share capital",IF('Intragroup liabilities'!F804="C_32","r0511 - o/w capital instruments/share capital",IF('Intragroup liabilities'!F804="C_33","r0512 - o/w instruments ranking pari passu with ordinary shares",IF(OR(ISNUMBER(SEARCH("ATLANTES",I810)),ISNUMBER(SEARCH("AZOR",I810)),ISNUMBER(SEARCH("HIPOTOTTA",I810)))=TRUE,"r0120 - Secured liabilities - collateralized part (BRRD art. 44/2/b)",IF(OR('Intragroup liabilities'!F804="P_27.1",'Intragroup liabilities'!F804="P_27.2",'Intragroup liabilities'!F804="P_24"),"r0390 - Non-financial liabilities",IF('Intragroup liabilities'!F804="P_30.1","r0170 - Employee liabilities (BRRD art. 44/2/g/i)",IF('Intragroup liabilities'!F804="P_30.3","r0390 - Non-financial liabilities",IF('Intragroup liabilities'!F804="C_36","r0511 - o/w capital instruments/share capital",IF(AND('Intragroup liabilities'!F804="P_20",IFERROR(VLOOKUP('Intragroup liabilities'!I804,'Auxiliar 210'!$B$18:$B$20,1,FALSE),0)&lt;&gt;0),"r0210 - Liabilities towards other entities of the resolution group (BRRD art. 44/2/h)",IF(AND('Intragroup liabilities'!F804="P_21",IFERROR(VLOOKUP('Intragroup liabilities'!I804,'Auxiliar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0" s="10" t="s">
        <v>483</v>
      </c>
      <c r="G810" s="10" t="str">
        <f t="shared" si="86"/>
        <v>Rank 9 - Ranking in insolvency (master scale)</v>
      </c>
      <c r="H810" s="10" t="s">
        <v>974</v>
      </c>
      <c r="I810" s="10" t="s">
        <v>707</v>
      </c>
      <c r="J810" s="10" t="s">
        <v>706</v>
      </c>
      <c r="K810" s="10" t="s">
        <v>155</v>
      </c>
      <c r="L810" s="10" t="str">
        <f t="shared" si="87"/>
        <v>Sister</v>
      </c>
      <c r="M810" s="10" t="str">
        <f>IF(OR('Intragroup liabilities'!W804="x",'Intragroup liabilities'!W804="E"),"true","false")</f>
        <v>false</v>
      </c>
      <c r="N810" s="10" t="s">
        <v>470</v>
      </c>
      <c r="O810" s="10" t="s">
        <v>471</v>
      </c>
      <c r="P810" s="11">
        <v>0.31</v>
      </c>
      <c r="Q810" s="11">
        <f>IF('Intragroup liabilities'!E804="",0,'Intragroup liabilities'!E804)</f>
        <v>0</v>
      </c>
      <c r="R810" s="10" t="str">
        <f>+IF('Intragroup liabilities'!C804="EURO","Euro",IF('Intragroup liabilities'!C804="LIBRA INGLESA"," US Dollar",""))</f>
        <v>Euro</v>
      </c>
      <c r="S810" s="10" t="str">
        <f>IF(OR('Intragroup liabilities'!F804="P_20",'Intragroup liabilities'!F804="P_21"),'Intragroup liabilities'!M804,CONCATENATE(RIGHT('Intragroup liabilities'!T804,4),"-",LEFT(RIGHT('Intragroup liabilities'!T804,7),2),"-",LEFT('Intragroup liabilities'!T804,2)))</f>
        <v>--</v>
      </c>
      <c r="T810" s="20" t="str">
        <f t="shared" si="88"/>
        <v>--</v>
      </c>
      <c r="U810" s="20" t="str">
        <f>IF(OR('Intragroup liabilities'!F804="P_20",'Intragroup liabilities'!F804="P_21"),'T 03.01'!T810,CONCATENATE(RIGHT('Intragroup liabilities'!U804,4),"-",LEFT(RIGHT('Intragroup liabilities'!U804,7),2),"-",LEFT('Intragroup liabilities'!U804,2)))</f>
        <v>--</v>
      </c>
      <c r="V810" s="10" t="str">
        <f t="shared" si="89"/>
        <v>Unsecured</v>
      </c>
      <c r="W810" s="10">
        <v>0</v>
      </c>
      <c r="X810" s="10" t="s">
        <v>83</v>
      </c>
      <c r="Y810" s="10" t="str">
        <f t="shared" si="90"/>
        <v>Structured</v>
      </c>
      <c r="Z810" s="10"/>
      <c r="AA810" s="10" t="str">
        <f>IF('Intragroup liabilities'!Q804="GF2","Grandfathered T2",IF('Intragroup liabilities'!Q804="CET1","CET1","No"))</f>
        <v>No</v>
      </c>
      <c r="AB810" s="10">
        <f>IF('Intragroup liabilities'!R804="",0,'Intragroup liabilities'!R804)</f>
        <v>0</v>
      </c>
      <c r="AC810"/>
    </row>
    <row r="811" spans="3:29" ht="23.65" thickBot="1" x14ac:dyDescent="0.5">
      <c r="C811" s="17">
        <f t="shared" si="85"/>
        <v>999</v>
      </c>
      <c r="D811" s="18">
        <f t="shared" si="91"/>
        <v>804</v>
      </c>
      <c r="E811" s="10" t="str">
        <f>IF(AND(I811="SANTANDER TOTTA, SGPS, SA",'Intragroup liabilities'!F805="P_22"),"r0531 - o/w (part of) subordinated liabilities recognised as own funds",IF(AND(I811="Totta Seguros - Comp. Seg. Vida, SA.",'Intragroup liabilities'!F805="P_22"),"r0350 - Structured notes",IF(AND(AA811&lt;&gt;"No",'Intragroup liabilities'!F805="P_23"),"r0531 - o/w (part of) subordinated liabilities recognised as own funds",IF(AND(AA811="No",'Intragroup liabilities'!F805="P_23"),"r0120 - Secured liabilities - collateralized part (BRRD art. 44/2/b)",IF('Intragroup liabilities'!F805="C_31","r0511 - o/w capital instruments/share capital",IF('Intragroup liabilities'!F805="C_32","r0511 - o/w capital instruments/share capital",IF('Intragroup liabilities'!F805="C_33","r0512 - o/w instruments ranking pari passu with ordinary shares",IF(OR(ISNUMBER(SEARCH("ATLANTES",I811)),ISNUMBER(SEARCH("AZOR",I811)),ISNUMBER(SEARCH("HIPOTOTTA",I811)))=TRUE,"r0120 - Secured liabilities - collateralized part (BRRD art. 44/2/b)",IF(OR('Intragroup liabilities'!F805="P_27.1",'Intragroup liabilities'!F805="P_27.2",'Intragroup liabilities'!F805="P_24"),"r0390 - Non-financial liabilities",IF('Intragroup liabilities'!F805="P_30.1","r0170 - Employee liabilities (BRRD art. 44/2/g/i)",IF('Intragroup liabilities'!F805="P_30.3","r0390 - Non-financial liabilities",IF('Intragroup liabilities'!F805="C_36","r0511 - o/w capital instruments/share capital",IF(AND('Intragroup liabilities'!F805="P_20",IFERROR(VLOOKUP('Intragroup liabilities'!I805,'Auxiliar 210'!$B$18:$B$20,1,FALSE),0)&lt;&gt;0),"r0210 - Liabilities towards other entities of the resolution group (BRRD art. 44/2/h)",IF(AND('Intragroup liabilities'!F805="P_21",IFERROR(VLOOKUP('Intragroup liabilities'!I805,'Auxiliar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1" s="10" t="s">
        <v>483</v>
      </c>
      <c r="G811" s="10" t="str">
        <f t="shared" si="86"/>
        <v>Rank 9 - Ranking in insolvency (master scale)</v>
      </c>
      <c r="H811" s="10" t="s">
        <v>720</v>
      </c>
      <c r="I811" s="10" t="s">
        <v>81</v>
      </c>
      <c r="J811" s="10" t="s">
        <v>696</v>
      </c>
      <c r="K811" s="10" t="s">
        <v>155</v>
      </c>
      <c r="L811" s="10" t="str">
        <f t="shared" si="87"/>
        <v>Parent</v>
      </c>
      <c r="M811" s="10" t="str">
        <f>IF(OR('Intragroup liabilities'!W805="x",'Intragroup liabilities'!W805="E"),"true","false")</f>
        <v>false</v>
      </c>
      <c r="N811" s="10" t="s">
        <v>470</v>
      </c>
      <c r="O811" s="10" t="s">
        <v>471</v>
      </c>
      <c r="P811" s="11">
        <v>0.1</v>
      </c>
      <c r="Q811" s="11">
        <f>IF('Intragroup liabilities'!E805="",0,'Intragroup liabilities'!E805)</f>
        <v>0</v>
      </c>
      <c r="R811" s="10" t="str">
        <f>+IF('Intragroup liabilities'!C805="EURO","Euro",IF('Intragroup liabilities'!C805="LIBRA INGLESA"," US Dollar",""))</f>
        <v>Euro</v>
      </c>
      <c r="S811" s="10" t="str">
        <f>IF(OR('Intragroup liabilities'!F805="P_20",'Intragroup liabilities'!F805="P_21"),'Intragroup liabilities'!M805,CONCATENATE(RIGHT('Intragroup liabilities'!T805,4),"-",LEFT(RIGHT('Intragroup liabilities'!T805,7),2),"-",LEFT('Intragroup liabilities'!T805,2)))</f>
        <v>--</v>
      </c>
      <c r="T811" s="20" t="str">
        <f t="shared" si="88"/>
        <v>--</v>
      </c>
      <c r="U811" s="20" t="str">
        <f>IF(OR('Intragroup liabilities'!F805="P_20",'Intragroup liabilities'!F805="P_21"),'T 03.01'!T811,CONCATENATE(RIGHT('Intragroup liabilities'!U805,4),"-",LEFT(RIGHT('Intragroup liabilities'!U805,7),2),"-",LEFT('Intragroup liabilities'!U805,2)))</f>
        <v>--</v>
      </c>
      <c r="V811" s="10" t="str">
        <f t="shared" si="89"/>
        <v>Unsecured</v>
      </c>
      <c r="W811" s="10">
        <v>0</v>
      </c>
      <c r="X811" s="10" t="s">
        <v>83</v>
      </c>
      <c r="Y811" s="10" t="str">
        <f t="shared" si="90"/>
        <v>Structured</v>
      </c>
      <c r="Z811" s="10"/>
      <c r="AA811" s="10" t="str">
        <f>IF('Intragroup liabilities'!Q805="GF2","Grandfathered T2",IF('Intragroup liabilities'!Q805="CET1","CET1","No"))</f>
        <v>No</v>
      </c>
      <c r="AB811" s="10">
        <f>IF('Intragroup liabilities'!R805="",0,'Intragroup liabilities'!R805)</f>
        <v>0</v>
      </c>
      <c r="AC811"/>
    </row>
    <row r="812" spans="3:29" ht="23.65" thickBot="1" x14ac:dyDescent="0.5">
      <c r="C812" s="17">
        <f t="shared" si="85"/>
        <v>999</v>
      </c>
      <c r="D812" s="18">
        <f t="shared" si="91"/>
        <v>805</v>
      </c>
      <c r="E812" s="10" t="str">
        <f>IF(AND(I812="SANTANDER TOTTA, SGPS, SA",'Intragroup liabilities'!F806="P_22"),"r0531 - o/w (part of) subordinated liabilities recognised as own funds",IF(AND(I812="Totta Seguros - Comp. Seg. Vida, SA.",'Intragroup liabilities'!F806="P_22"),"r0350 - Structured notes",IF(AND(AA812&lt;&gt;"No",'Intragroup liabilities'!F806="P_23"),"r0531 - o/w (part of) subordinated liabilities recognised as own funds",IF(AND(AA812="No",'Intragroup liabilities'!F806="P_23"),"r0120 - Secured liabilities - collateralized part (BRRD art. 44/2/b)",IF('Intragroup liabilities'!F806="C_31","r0511 - o/w capital instruments/share capital",IF('Intragroup liabilities'!F806="C_32","r0511 - o/w capital instruments/share capital",IF('Intragroup liabilities'!F806="C_33","r0512 - o/w instruments ranking pari passu with ordinary shares",IF(OR(ISNUMBER(SEARCH("ATLANTES",I812)),ISNUMBER(SEARCH("AZOR",I812)),ISNUMBER(SEARCH("HIPOTOTTA",I812)))=TRUE,"r0120 - Secured liabilities - collateralized part (BRRD art. 44/2/b)",IF(OR('Intragroup liabilities'!F806="P_27.1",'Intragroup liabilities'!F806="P_27.2",'Intragroup liabilities'!F806="P_24"),"r0390 - Non-financial liabilities",IF('Intragroup liabilities'!F806="P_30.1","r0170 - Employee liabilities (BRRD art. 44/2/g/i)",IF('Intragroup liabilities'!F806="P_30.3","r0390 - Non-financial liabilities",IF('Intragroup liabilities'!F806="C_36","r0511 - o/w capital instruments/share capital",IF(AND('Intragroup liabilities'!F806="P_20",IFERROR(VLOOKUP('Intragroup liabilities'!I806,'Auxiliar 210'!$B$18:$B$20,1,FALSE),0)&lt;&gt;0),"r0210 - Liabilities towards other entities of the resolution group (BRRD art. 44/2/h)",IF(AND('Intragroup liabilities'!F806="P_21",IFERROR(VLOOKUP('Intragroup liabilities'!I806,'Auxiliar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2" s="10" t="s">
        <v>483</v>
      </c>
      <c r="G812" s="10" t="str">
        <f t="shared" si="86"/>
        <v>Rank 9 - Ranking in insolvency (master scale)</v>
      </c>
      <c r="H812" s="10" t="s">
        <v>1163</v>
      </c>
      <c r="I812" s="10" t="s">
        <v>81</v>
      </c>
      <c r="J812" s="10" t="s">
        <v>696</v>
      </c>
      <c r="K812" s="10" t="s">
        <v>155</v>
      </c>
      <c r="L812" s="10" t="str">
        <f t="shared" si="87"/>
        <v>Parent</v>
      </c>
      <c r="M812" s="10" t="str">
        <f>IF(OR('Intragroup liabilities'!W806="x",'Intragroup liabilities'!W806="E"),"true","false")</f>
        <v>false</v>
      </c>
      <c r="N812" s="10" t="s">
        <v>470</v>
      </c>
      <c r="O812" s="10" t="s">
        <v>471</v>
      </c>
      <c r="P812" s="11">
        <v>0.35</v>
      </c>
      <c r="Q812" s="11">
        <f>IF('Intragroup liabilities'!E806="",0,'Intragroup liabilities'!E806)</f>
        <v>0</v>
      </c>
      <c r="R812" s="10" t="str">
        <f>+IF('Intragroup liabilities'!C806="EURO","Euro",IF('Intragroup liabilities'!C806="LIBRA INGLESA"," US Dollar",""))</f>
        <v>Euro</v>
      </c>
      <c r="S812" s="10" t="str">
        <f>IF(OR('Intragroup liabilities'!F806="P_20",'Intragroup liabilities'!F806="P_21"),'Intragroup liabilities'!M806,CONCATENATE(RIGHT('Intragroup liabilities'!T806,4),"-",LEFT(RIGHT('Intragroup liabilities'!T806,7),2),"-",LEFT('Intragroup liabilities'!T806,2)))</f>
        <v>--</v>
      </c>
      <c r="T812" s="20" t="str">
        <f t="shared" si="88"/>
        <v>--</v>
      </c>
      <c r="U812" s="20" t="str">
        <f>IF(OR('Intragroup liabilities'!F806="P_20",'Intragroup liabilities'!F806="P_21"),'T 03.01'!T812,CONCATENATE(RIGHT('Intragroup liabilities'!U806,4),"-",LEFT(RIGHT('Intragroup liabilities'!U806,7),2),"-",LEFT('Intragroup liabilities'!U806,2)))</f>
        <v>--</v>
      </c>
      <c r="V812" s="10" t="str">
        <f t="shared" si="89"/>
        <v>Unsecured</v>
      </c>
      <c r="W812" s="10">
        <v>0</v>
      </c>
      <c r="X812" s="10" t="s">
        <v>83</v>
      </c>
      <c r="Y812" s="10" t="str">
        <f t="shared" si="90"/>
        <v>Structured</v>
      </c>
      <c r="Z812" s="10"/>
      <c r="AA812" s="10" t="str">
        <f>IF('Intragroup liabilities'!Q806="GF2","Grandfathered T2",IF('Intragroup liabilities'!Q806="CET1","CET1","No"))</f>
        <v>No</v>
      </c>
      <c r="AB812" s="10">
        <f>IF('Intragroup liabilities'!R806="",0,'Intragroup liabilities'!R806)</f>
        <v>0</v>
      </c>
      <c r="AC812"/>
    </row>
    <row r="813" spans="3:29" ht="23.65" thickBot="1" x14ac:dyDescent="0.5">
      <c r="C813" s="17">
        <f t="shared" si="85"/>
        <v>999</v>
      </c>
      <c r="D813" s="18">
        <f t="shared" si="91"/>
        <v>806</v>
      </c>
      <c r="E813" s="10" t="str">
        <f>IF(AND(I813="SANTANDER TOTTA, SGPS, SA",'Intragroup liabilities'!F807="P_22"),"r0531 - o/w (part of) subordinated liabilities recognised as own funds",IF(AND(I813="Totta Seguros - Comp. Seg. Vida, SA.",'Intragroup liabilities'!F807="P_22"),"r0350 - Structured notes",IF(AND(AA813&lt;&gt;"No",'Intragroup liabilities'!F807="P_23"),"r0531 - o/w (part of) subordinated liabilities recognised as own funds",IF(AND(AA813="No",'Intragroup liabilities'!F807="P_23"),"r0120 - Secured liabilities - collateralized part (BRRD art. 44/2/b)",IF('Intragroup liabilities'!F807="C_31","r0511 - o/w capital instruments/share capital",IF('Intragroup liabilities'!F807="C_32","r0511 - o/w capital instruments/share capital",IF('Intragroup liabilities'!F807="C_33","r0512 - o/w instruments ranking pari passu with ordinary shares",IF(OR(ISNUMBER(SEARCH("ATLANTES",I813)),ISNUMBER(SEARCH("AZOR",I813)),ISNUMBER(SEARCH("HIPOTOTTA",I813)))=TRUE,"r0120 - Secured liabilities - collateralized part (BRRD art. 44/2/b)",IF(OR('Intragroup liabilities'!F807="P_27.1",'Intragroup liabilities'!F807="P_27.2",'Intragroup liabilities'!F807="P_24"),"r0390 - Non-financial liabilities",IF('Intragroup liabilities'!F807="P_30.1","r0170 - Employee liabilities (BRRD art. 44/2/g/i)",IF('Intragroup liabilities'!F807="P_30.3","r0390 - Non-financial liabilities",IF('Intragroup liabilities'!F807="C_36","r0511 - o/w capital instruments/share capital",IF(AND('Intragroup liabilities'!F807="P_20",IFERROR(VLOOKUP('Intragroup liabilities'!I807,'Auxiliar 210'!$B$18:$B$20,1,FALSE),0)&lt;&gt;0),"r0210 - Liabilities towards other entities of the resolution group (BRRD art. 44/2/h)",IF(AND('Intragroup liabilities'!F807="P_21",IFERROR(VLOOKUP('Intragroup liabilities'!I807,'Auxiliar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3" s="10" t="s">
        <v>483</v>
      </c>
      <c r="G813" s="10" t="str">
        <f t="shared" si="86"/>
        <v>Rank 9 - Ranking in insolvency (master scale)</v>
      </c>
      <c r="H813" s="10" t="s">
        <v>987</v>
      </c>
      <c r="I813" s="10" t="s">
        <v>81</v>
      </c>
      <c r="J813" s="10" t="s">
        <v>696</v>
      </c>
      <c r="K813" s="10" t="s">
        <v>155</v>
      </c>
      <c r="L813" s="10" t="str">
        <f t="shared" si="87"/>
        <v>Parent</v>
      </c>
      <c r="M813" s="10" t="str">
        <f>IF(OR('Intragroup liabilities'!W807="x",'Intragroup liabilities'!W807="E"),"true","false")</f>
        <v>false</v>
      </c>
      <c r="N813" s="10" t="s">
        <v>470</v>
      </c>
      <c r="O813" s="10" t="s">
        <v>471</v>
      </c>
      <c r="P813" s="11">
        <v>1.27</v>
      </c>
      <c r="Q813" s="11">
        <f>IF('Intragroup liabilities'!E807="",0,'Intragroup liabilities'!E807)</f>
        <v>0</v>
      </c>
      <c r="R813" s="10" t="str">
        <f>+IF('Intragroup liabilities'!C807="EURO","Euro",IF('Intragroup liabilities'!C807="LIBRA INGLESA"," US Dollar",""))</f>
        <v>Euro</v>
      </c>
      <c r="S813" s="10" t="str">
        <f>IF(OR('Intragroup liabilities'!F807="P_20",'Intragroup liabilities'!F807="P_21"),'Intragroup liabilities'!M807,CONCATENATE(RIGHT('Intragroup liabilities'!T807,4),"-",LEFT(RIGHT('Intragroup liabilities'!T807,7),2),"-",LEFT('Intragroup liabilities'!T807,2)))</f>
        <v>--</v>
      </c>
      <c r="T813" s="20" t="str">
        <f t="shared" si="88"/>
        <v>--</v>
      </c>
      <c r="U813" s="20" t="str">
        <f>IF(OR('Intragroup liabilities'!F807="P_20",'Intragroup liabilities'!F807="P_21"),'T 03.01'!T813,CONCATENATE(RIGHT('Intragroup liabilities'!U807,4),"-",LEFT(RIGHT('Intragroup liabilities'!U807,7),2),"-",LEFT('Intragroup liabilities'!U807,2)))</f>
        <v>--</v>
      </c>
      <c r="V813" s="10" t="str">
        <f t="shared" si="89"/>
        <v>Unsecured</v>
      </c>
      <c r="W813" s="10">
        <v>0</v>
      </c>
      <c r="X813" s="10" t="s">
        <v>83</v>
      </c>
      <c r="Y813" s="10" t="str">
        <f t="shared" si="90"/>
        <v>Structured</v>
      </c>
      <c r="Z813" s="10"/>
      <c r="AA813" s="10" t="str">
        <f>IF('Intragroup liabilities'!Q807="GF2","Grandfathered T2",IF('Intragroup liabilities'!Q807="CET1","CET1","No"))</f>
        <v>No</v>
      </c>
      <c r="AB813" s="10">
        <f>IF('Intragroup liabilities'!R807="",0,'Intragroup liabilities'!R807)</f>
        <v>0</v>
      </c>
      <c r="AC813"/>
    </row>
    <row r="814" spans="3:29" ht="23.65" thickBot="1" x14ac:dyDescent="0.5">
      <c r="C814" s="17">
        <f t="shared" si="85"/>
        <v>999</v>
      </c>
      <c r="D814" s="18">
        <f t="shared" si="91"/>
        <v>807</v>
      </c>
      <c r="E814" s="10" t="str">
        <f>IF(AND(I814="SANTANDER TOTTA, SGPS, SA",'Intragroup liabilities'!F808="P_22"),"r0531 - o/w (part of) subordinated liabilities recognised as own funds",IF(AND(I814="Totta Seguros - Comp. Seg. Vida, SA.",'Intragroup liabilities'!F808="P_22"),"r0350 - Structured notes",IF(AND(AA814&lt;&gt;"No",'Intragroup liabilities'!F808="P_23"),"r0531 - o/w (part of) subordinated liabilities recognised as own funds",IF(AND(AA814="No",'Intragroup liabilities'!F808="P_23"),"r0120 - Secured liabilities - collateralized part (BRRD art. 44/2/b)",IF('Intragroup liabilities'!F808="C_31","r0511 - o/w capital instruments/share capital",IF('Intragroup liabilities'!F808="C_32","r0511 - o/w capital instruments/share capital",IF('Intragroup liabilities'!F808="C_33","r0512 - o/w instruments ranking pari passu with ordinary shares",IF(OR(ISNUMBER(SEARCH("ATLANTES",I814)),ISNUMBER(SEARCH("AZOR",I814)),ISNUMBER(SEARCH("HIPOTOTTA",I814)))=TRUE,"r0120 - Secured liabilities - collateralized part (BRRD art. 44/2/b)",IF(OR('Intragroup liabilities'!F808="P_27.1",'Intragroup liabilities'!F808="P_27.2",'Intragroup liabilities'!F808="P_24"),"r0390 - Non-financial liabilities",IF('Intragroup liabilities'!F808="P_30.1","r0170 - Employee liabilities (BRRD art. 44/2/g/i)",IF('Intragroup liabilities'!F808="P_30.3","r0390 - Non-financial liabilities",IF('Intragroup liabilities'!F808="C_36","r0511 - o/w capital instruments/share capital",IF(AND('Intragroup liabilities'!F808="P_20",IFERROR(VLOOKUP('Intragroup liabilities'!I808,'Auxiliar 210'!$B$18:$B$20,1,FALSE),0)&lt;&gt;0),"r0210 - Liabilities towards other entities of the resolution group (BRRD art. 44/2/h)",IF(AND('Intragroup liabilities'!F808="P_21",IFERROR(VLOOKUP('Intragroup liabilities'!I808,'Auxiliar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4" s="10" t="s">
        <v>483</v>
      </c>
      <c r="G814" s="10" t="str">
        <f t="shared" si="86"/>
        <v>Rank 9 - Ranking in insolvency (master scale)</v>
      </c>
      <c r="H814" s="10" t="s">
        <v>983</v>
      </c>
      <c r="I814" s="10" t="s">
        <v>81</v>
      </c>
      <c r="J814" s="10" t="s">
        <v>696</v>
      </c>
      <c r="K814" s="10" t="s">
        <v>155</v>
      </c>
      <c r="L814" s="10" t="str">
        <f t="shared" si="87"/>
        <v>Parent</v>
      </c>
      <c r="M814" s="10" t="str">
        <f>IF(OR('Intragroup liabilities'!W808="x",'Intragroup liabilities'!W808="E"),"true","false")</f>
        <v>false</v>
      </c>
      <c r="N814" s="10" t="s">
        <v>470</v>
      </c>
      <c r="O814" s="10" t="s">
        <v>471</v>
      </c>
      <c r="P814" s="11">
        <v>0.51</v>
      </c>
      <c r="Q814" s="11">
        <f>IF('Intragroup liabilities'!E808="",0,'Intragroup liabilities'!E808)</f>
        <v>0</v>
      </c>
      <c r="R814" s="10" t="str">
        <f>+IF('Intragroup liabilities'!C808="EURO","Euro",IF('Intragroup liabilities'!C808="LIBRA INGLESA"," US Dollar",""))</f>
        <v>Euro</v>
      </c>
      <c r="S814" s="10" t="str">
        <f>IF(OR('Intragroup liabilities'!F808="P_20",'Intragroup liabilities'!F808="P_21"),'Intragroup liabilities'!M808,CONCATENATE(RIGHT('Intragroup liabilities'!T808,4),"-",LEFT(RIGHT('Intragroup liabilities'!T808,7),2),"-",LEFT('Intragroup liabilities'!T808,2)))</f>
        <v>--</v>
      </c>
      <c r="T814" s="20" t="str">
        <f t="shared" si="88"/>
        <v>--</v>
      </c>
      <c r="U814" s="20" t="str">
        <f>IF(OR('Intragroup liabilities'!F808="P_20",'Intragroup liabilities'!F808="P_21"),'T 03.01'!T814,CONCATENATE(RIGHT('Intragroup liabilities'!U808,4),"-",LEFT(RIGHT('Intragroup liabilities'!U808,7),2),"-",LEFT('Intragroup liabilities'!U808,2)))</f>
        <v>--</v>
      </c>
      <c r="V814" s="10" t="str">
        <f t="shared" si="89"/>
        <v>Unsecured</v>
      </c>
      <c r="W814" s="10">
        <v>0</v>
      </c>
      <c r="X814" s="10" t="s">
        <v>83</v>
      </c>
      <c r="Y814" s="10" t="str">
        <f t="shared" si="90"/>
        <v>Structured</v>
      </c>
      <c r="Z814" s="10"/>
      <c r="AA814" s="10" t="str">
        <f>IF('Intragroup liabilities'!Q808="GF2","Grandfathered T2",IF('Intragroup liabilities'!Q808="CET1","CET1","No"))</f>
        <v>No</v>
      </c>
      <c r="AB814" s="10">
        <f>IF('Intragroup liabilities'!R808="",0,'Intragroup liabilities'!R808)</f>
        <v>0</v>
      </c>
      <c r="AC814"/>
    </row>
    <row r="815" spans="3:29" ht="23.65" thickBot="1" x14ac:dyDescent="0.5">
      <c r="C815" s="17">
        <f t="shared" si="85"/>
        <v>999</v>
      </c>
      <c r="D815" s="18">
        <f t="shared" si="91"/>
        <v>808</v>
      </c>
      <c r="E815" s="10" t="str">
        <f>IF(AND(I815="SANTANDER TOTTA, SGPS, SA",'Intragroup liabilities'!F809="P_22"),"r0531 - o/w (part of) subordinated liabilities recognised as own funds",IF(AND(I815="Totta Seguros - Comp. Seg. Vida, SA.",'Intragroup liabilities'!F809="P_22"),"r0350 - Structured notes",IF(AND(AA815&lt;&gt;"No",'Intragroup liabilities'!F809="P_23"),"r0531 - o/w (part of) subordinated liabilities recognised as own funds",IF(AND(AA815="No",'Intragroup liabilities'!F809="P_23"),"r0120 - Secured liabilities - collateralized part (BRRD art. 44/2/b)",IF('Intragroup liabilities'!F809="C_31","r0511 - o/w capital instruments/share capital",IF('Intragroup liabilities'!F809="C_32","r0511 - o/w capital instruments/share capital",IF('Intragroup liabilities'!F809="C_33","r0512 - o/w instruments ranking pari passu with ordinary shares",IF(OR(ISNUMBER(SEARCH("ATLANTES",I815)),ISNUMBER(SEARCH("AZOR",I815)),ISNUMBER(SEARCH("HIPOTOTTA",I815)))=TRUE,"r0120 - Secured liabilities - collateralized part (BRRD art. 44/2/b)",IF(OR('Intragroup liabilities'!F809="P_27.1",'Intragroup liabilities'!F809="P_27.2",'Intragroup liabilities'!F809="P_24"),"r0390 - Non-financial liabilities",IF('Intragroup liabilities'!F809="P_30.1","r0170 - Employee liabilities (BRRD art. 44/2/g/i)",IF('Intragroup liabilities'!F809="P_30.3","r0390 - Non-financial liabilities",IF('Intragroup liabilities'!F809="C_36","r0511 - o/w capital instruments/share capital",IF(AND('Intragroup liabilities'!F809="P_20",IFERROR(VLOOKUP('Intragroup liabilities'!I809,'Auxiliar 210'!$B$18:$B$20,1,FALSE),0)&lt;&gt;0),"r0210 - Liabilities towards other entities of the resolution group (BRRD art. 44/2/h)",IF(AND('Intragroup liabilities'!F809="P_21",IFERROR(VLOOKUP('Intragroup liabilities'!I809,'Auxiliar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5" s="10" t="s">
        <v>483</v>
      </c>
      <c r="G815" s="10" t="str">
        <f t="shared" si="86"/>
        <v>Rank 9 - Ranking in insolvency (master scale)</v>
      </c>
      <c r="H815" s="10" t="s">
        <v>698</v>
      </c>
      <c r="I815" s="10" t="s">
        <v>700</v>
      </c>
      <c r="J815" s="10" t="s">
        <v>699</v>
      </c>
      <c r="K815" s="10" t="s">
        <v>155</v>
      </c>
      <c r="L815" s="10" t="str">
        <f t="shared" si="87"/>
        <v>Sister</v>
      </c>
      <c r="M815" s="10" t="str">
        <f>IF(OR('Intragroup liabilities'!W809="x",'Intragroup liabilities'!W809="E"),"true","false")</f>
        <v>false</v>
      </c>
      <c r="N815" s="10" t="s">
        <v>470</v>
      </c>
      <c r="O815" s="10" t="s">
        <v>471</v>
      </c>
      <c r="P815" s="11">
        <v>0.01</v>
      </c>
      <c r="Q815" s="11">
        <f>IF('Intragroup liabilities'!E809="",0,'Intragroup liabilities'!E809)</f>
        <v>0</v>
      </c>
      <c r="R815" s="10" t="str">
        <f>+IF('Intragroup liabilities'!C809="EURO","Euro",IF('Intragroup liabilities'!C809="LIBRA INGLESA"," US Dollar",""))</f>
        <v>Euro</v>
      </c>
      <c r="S815" s="10" t="str">
        <f>IF(OR('Intragroup liabilities'!F809="P_20",'Intragroup liabilities'!F809="P_21"),'Intragroup liabilities'!M809,CONCATENATE(RIGHT('Intragroup liabilities'!T809,4),"-",LEFT(RIGHT('Intragroup liabilities'!T809,7),2),"-",LEFT('Intragroup liabilities'!T809,2)))</f>
        <v>--</v>
      </c>
      <c r="T815" s="20" t="str">
        <f t="shared" si="88"/>
        <v>--</v>
      </c>
      <c r="U815" s="20" t="str">
        <f>IF(OR('Intragroup liabilities'!F809="P_20",'Intragroup liabilities'!F809="P_21"),'T 03.01'!T815,CONCATENATE(RIGHT('Intragroup liabilities'!U809,4),"-",LEFT(RIGHT('Intragroup liabilities'!U809,7),2),"-",LEFT('Intragroup liabilities'!U809,2)))</f>
        <v>--</v>
      </c>
      <c r="V815" s="10" t="str">
        <f t="shared" si="89"/>
        <v>Unsecured</v>
      </c>
      <c r="W815" s="10">
        <v>0</v>
      </c>
      <c r="X815" s="10" t="s">
        <v>83</v>
      </c>
      <c r="Y815" s="10" t="str">
        <f t="shared" si="90"/>
        <v>Structured</v>
      </c>
      <c r="Z815" s="10"/>
      <c r="AA815" s="10" t="str">
        <f>IF('Intragroup liabilities'!Q809="GF2","Grandfathered T2",IF('Intragroup liabilities'!Q809="CET1","CET1","No"))</f>
        <v>No</v>
      </c>
      <c r="AB815" s="10">
        <f>IF('Intragroup liabilities'!R809="",0,'Intragroup liabilities'!R809)</f>
        <v>0</v>
      </c>
      <c r="AC815"/>
    </row>
    <row r="816" spans="3:29" ht="23.65" thickBot="1" x14ac:dyDescent="0.5">
      <c r="C816" s="17">
        <f t="shared" si="85"/>
        <v>999</v>
      </c>
      <c r="D816" s="18">
        <f t="shared" si="91"/>
        <v>809</v>
      </c>
      <c r="E816" s="10" t="str">
        <f>IF(AND(I816="SANTANDER TOTTA, SGPS, SA",'Intragroup liabilities'!F810="P_22"),"r0531 - o/w (part of) subordinated liabilities recognised as own funds",IF(AND(I816="Totta Seguros - Comp. Seg. Vida, SA.",'Intragroup liabilities'!F810="P_22"),"r0350 - Structured notes",IF(AND(AA816&lt;&gt;"No",'Intragroup liabilities'!F810="P_23"),"r0531 - o/w (part of) subordinated liabilities recognised as own funds",IF(AND(AA816="No",'Intragroup liabilities'!F810="P_23"),"r0120 - Secured liabilities - collateralized part (BRRD art. 44/2/b)",IF('Intragroup liabilities'!F810="C_31","r0511 - o/w capital instruments/share capital",IF('Intragroup liabilities'!F810="C_32","r0511 - o/w capital instruments/share capital",IF('Intragroup liabilities'!F810="C_33","r0512 - o/w instruments ranking pari passu with ordinary shares",IF(OR(ISNUMBER(SEARCH("ATLANTES",I816)),ISNUMBER(SEARCH("AZOR",I816)),ISNUMBER(SEARCH("HIPOTOTTA",I816)))=TRUE,"r0120 - Secured liabilities - collateralized part (BRRD art. 44/2/b)",IF(OR('Intragroup liabilities'!F810="P_27.1",'Intragroup liabilities'!F810="P_27.2",'Intragroup liabilities'!F810="P_24"),"r0390 - Non-financial liabilities",IF('Intragroup liabilities'!F810="P_30.1","r0170 - Employee liabilities (BRRD art. 44/2/g/i)",IF('Intragroup liabilities'!F810="P_30.3","r0390 - Non-financial liabilities",IF('Intragroup liabilities'!F810="C_36","r0511 - o/w capital instruments/share capital",IF(AND('Intragroup liabilities'!F810="P_20",IFERROR(VLOOKUP('Intragroup liabilities'!I810,'Auxiliar 210'!$B$18:$B$20,1,FALSE),0)&lt;&gt;0),"r0210 - Liabilities towards other entities of the resolution group (BRRD art. 44/2/h)",IF(AND('Intragroup liabilities'!F810="P_21",IFERROR(VLOOKUP('Intragroup liabilities'!I810,'Auxiliar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6" s="10" t="s">
        <v>483</v>
      </c>
      <c r="G816" s="10" t="str">
        <f t="shared" si="86"/>
        <v>Rank 9 - Ranking in insolvency (master scale)</v>
      </c>
      <c r="H816" s="10" t="s">
        <v>1218</v>
      </c>
      <c r="I816" s="10" t="s">
        <v>81</v>
      </c>
      <c r="J816" s="10" t="s">
        <v>696</v>
      </c>
      <c r="K816" s="10" t="s">
        <v>155</v>
      </c>
      <c r="L816" s="10" t="str">
        <f t="shared" si="87"/>
        <v>Parent</v>
      </c>
      <c r="M816" s="10" t="str">
        <f>IF(OR('Intragroup liabilities'!W810="x",'Intragroup liabilities'!W810="E"),"true","false")</f>
        <v>false</v>
      </c>
      <c r="N816" s="10" t="s">
        <v>470</v>
      </c>
      <c r="O816" s="10" t="s">
        <v>471</v>
      </c>
      <c r="P816" s="11">
        <v>0.09</v>
      </c>
      <c r="Q816" s="11">
        <f>IF('Intragroup liabilities'!E810="",0,'Intragroup liabilities'!E810)</f>
        <v>0</v>
      </c>
      <c r="R816" s="10" t="str">
        <f>+IF('Intragroup liabilities'!C810="EURO","Euro",IF('Intragroup liabilities'!C810="LIBRA INGLESA"," US Dollar",""))</f>
        <v>Euro</v>
      </c>
      <c r="S816" s="10" t="str">
        <f>IF(OR('Intragroup liabilities'!F810="P_20",'Intragroup liabilities'!F810="P_21"),'Intragroup liabilities'!M810,CONCATENATE(RIGHT('Intragroup liabilities'!T810,4),"-",LEFT(RIGHT('Intragroup liabilities'!T810,7),2),"-",LEFT('Intragroup liabilities'!T810,2)))</f>
        <v>--</v>
      </c>
      <c r="T816" s="20" t="str">
        <f t="shared" si="88"/>
        <v>--</v>
      </c>
      <c r="U816" s="20" t="str">
        <f>IF(OR('Intragroup liabilities'!F810="P_20",'Intragroup liabilities'!F810="P_21"),'T 03.01'!T816,CONCATENATE(RIGHT('Intragroup liabilities'!U810,4),"-",LEFT(RIGHT('Intragroup liabilities'!U810,7),2),"-",LEFT('Intragroup liabilities'!U810,2)))</f>
        <v>--</v>
      </c>
      <c r="V816" s="10" t="str">
        <f t="shared" si="89"/>
        <v>Unsecured</v>
      </c>
      <c r="W816" s="10">
        <v>0</v>
      </c>
      <c r="X816" s="10" t="s">
        <v>83</v>
      </c>
      <c r="Y816" s="10" t="str">
        <f t="shared" si="90"/>
        <v>Structured</v>
      </c>
      <c r="Z816" s="10"/>
      <c r="AA816" s="10" t="str">
        <f>IF('Intragroup liabilities'!Q810="GF2","Grandfathered T2",IF('Intragroup liabilities'!Q810="CET1","CET1","No"))</f>
        <v>No</v>
      </c>
      <c r="AB816" s="10">
        <f>IF('Intragroup liabilities'!R810="",0,'Intragroup liabilities'!R810)</f>
        <v>0</v>
      </c>
      <c r="AC816"/>
    </row>
    <row r="817" spans="3:29" ht="23.65" thickBot="1" x14ac:dyDescent="0.5">
      <c r="C817" s="17">
        <f t="shared" si="85"/>
        <v>999</v>
      </c>
      <c r="D817" s="18">
        <f t="shared" si="91"/>
        <v>810</v>
      </c>
      <c r="E817" s="10" t="str">
        <f>IF(AND(I817="SANTANDER TOTTA, SGPS, SA",'Intragroup liabilities'!F811="P_22"),"r0531 - o/w (part of) subordinated liabilities recognised as own funds",IF(AND(I817="Totta Seguros - Comp. Seg. Vida, SA.",'Intragroup liabilities'!F811="P_22"),"r0350 - Structured notes",IF(AND(AA817&lt;&gt;"No",'Intragroup liabilities'!F811="P_23"),"r0531 - o/w (part of) subordinated liabilities recognised as own funds",IF(AND(AA817="No",'Intragroup liabilities'!F811="P_23"),"r0120 - Secured liabilities - collateralized part (BRRD art. 44/2/b)",IF('Intragroup liabilities'!F811="C_31","r0511 - o/w capital instruments/share capital",IF('Intragroup liabilities'!F811="C_32","r0511 - o/w capital instruments/share capital",IF('Intragroup liabilities'!F811="C_33","r0512 - o/w instruments ranking pari passu with ordinary shares",IF(OR(ISNUMBER(SEARCH("ATLANTES",I817)),ISNUMBER(SEARCH("AZOR",I817)),ISNUMBER(SEARCH("HIPOTOTTA",I817)))=TRUE,"r0120 - Secured liabilities - collateralized part (BRRD art. 44/2/b)",IF(OR('Intragroup liabilities'!F811="P_27.1",'Intragroup liabilities'!F811="P_27.2",'Intragroup liabilities'!F811="P_24"),"r0390 - Non-financial liabilities",IF('Intragroup liabilities'!F811="P_30.1","r0170 - Employee liabilities (BRRD art. 44/2/g/i)",IF('Intragroup liabilities'!F811="P_30.3","r0390 - Non-financial liabilities",IF('Intragroup liabilities'!F811="C_36","r0511 - o/w capital instruments/share capital",IF(AND('Intragroup liabilities'!F811="P_20",IFERROR(VLOOKUP('Intragroup liabilities'!I811,'Auxiliar 210'!$B$18:$B$20,1,FALSE),0)&lt;&gt;0),"r0210 - Liabilities towards other entities of the resolution group (BRRD art. 44/2/h)",IF(AND('Intragroup liabilities'!F811="P_21",IFERROR(VLOOKUP('Intragroup liabilities'!I811,'Auxiliar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7" s="10" t="s">
        <v>483</v>
      </c>
      <c r="G817" s="10" t="str">
        <f t="shared" si="86"/>
        <v>Rank 9 - Ranking in insolvency (master scale)</v>
      </c>
      <c r="H817" s="10" t="s">
        <v>773</v>
      </c>
      <c r="I817" s="10" t="s">
        <v>81</v>
      </c>
      <c r="J817" s="10" t="s">
        <v>696</v>
      </c>
      <c r="K817" s="10" t="s">
        <v>155</v>
      </c>
      <c r="L817" s="10" t="str">
        <f t="shared" si="87"/>
        <v>Parent</v>
      </c>
      <c r="M817" s="10" t="str">
        <f>IF(OR('Intragroup liabilities'!W811="x",'Intragroup liabilities'!W811="E"),"true","false")</f>
        <v>false</v>
      </c>
      <c r="N817" s="10" t="s">
        <v>470</v>
      </c>
      <c r="O817" s="10" t="s">
        <v>471</v>
      </c>
      <c r="P817" s="11">
        <v>0.46</v>
      </c>
      <c r="Q817" s="11">
        <f>IF('Intragroup liabilities'!E811="",0,'Intragroup liabilities'!E811)</f>
        <v>0</v>
      </c>
      <c r="R817" s="10" t="str">
        <f>+IF('Intragroup liabilities'!C811="EURO","Euro",IF('Intragroup liabilities'!C811="LIBRA INGLESA"," US Dollar",""))</f>
        <v>Euro</v>
      </c>
      <c r="S817" s="10" t="str">
        <f>IF(OR('Intragroup liabilities'!F811="P_20",'Intragroup liabilities'!F811="P_21"),'Intragroup liabilities'!M811,CONCATENATE(RIGHT('Intragroup liabilities'!T811,4),"-",LEFT(RIGHT('Intragroup liabilities'!T811,7),2),"-",LEFT('Intragroup liabilities'!T811,2)))</f>
        <v>--</v>
      </c>
      <c r="T817" s="20" t="str">
        <f t="shared" si="88"/>
        <v>--</v>
      </c>
      <c r="U817" s="20" t="str">
        <f>IF(OR('Intragroup liabilities'!F811="P_20",'Intragroup liabilities'!F811="P_21"),'T 03.01'!T817,CONCATENATE(RIGHT('Intragroup liabilities'!U811,4),"-",LEFT(RIGHT('Intragroup liabilities'!U811,7),2),"-",LEFT('Intragroup liabilities'!U811,2)))</f>
        <v>--</v>
      </c>
      <c r="V817" s="10" t="str">
        <f t="shared" si="89"/>
        <v>Unsecured</v>
      </c>
      <c r="W817" s="10">
        <v>0</v>
      </c>
      <c r="X817" s="10" t="s">
        <v>83</v>
      </c>
      <c r="Y817" s="10" t="str">
        <f t="shared" si="90"/>
        <v>Structured</v>
      </c>
      <c r="Z817" s="10"/>
      <c r="AA817" s="10" t="str">
        <f>IF('Intragroup liabilities'!Q811="GF2","Grandfathered T2",IF('Intragroup liabilities'!Q811="CET1","CET1","No"))</f>
        <v>No</v>
      </c>
      <c r="AB817" s="10">
        <f>IF('Intragroup liabilities'!R811="",0,'Intragroup liabilities'!R811)</f>
        <v>0</v>
      </c>
      <c r="AC817"/>
    </row>
    <row r="818" spans="3:29" ht="23.65" thickBot="1" x14ac:dyDescent="0.5">
      <c r="C818" s="17">
        <f t="shared" si="85"/>
        <v>999</v>
      </c>
      <c r="D818" s="18">
        <f t="shared" si="91"/>
        <v>811</v>
      </c>
      <c r="E818" s="10" t="str">
        <f>IF(AND(I818="SANTANDER TOTTA, SGPS, SA",'Intragroup liabilities'!F812="P_22"),"r0531 - o/w (part of) subordinated liabilities recognised as own funds",IF(AND(I818="Totta Seguros - Comp. Seg. Vida, SA.",'Intragroup liabilities'!F812="P_22"),"r0350 - Structured notes",IF(AND(AA818&lt;&gt;"No",'Intragroup liabilities'!F812="P_23"),"r0531 - o/w (part of) subordinated liabilities recognised as own funds",IF(AND(AA818="No",'Intragroup liabilities'!F812="P_23"),"r0120 - Secured liabilities - collateralized part (BRRD art. 44/2/b)",IF('Intragroup liabilities'!F812="C_31","r0511 - o/w capital instruments/share capital",IF('Intragroup liabilities'!F812="C_32","r0511 - o/w capital instruments/share capital",IF('Intragroup liabilities'!F812="C_33","r0512 - o/w instruments ranking pari passu with ordinary shares",IF(OR(ISNUMBER(SEARCH("ATLANTES",I818)),ISNUMBER(SEARCH("AZOR",I818)),ISNUMBER(SEARCH("HIPOTOTTA",I818)))=TRUE,"r0120 - Secured liabilities - collateralized part (BRRD art. 44/2/b)",IF(OR('Intragroup liabilities'!F812="P_27.1",'Intragroup liabilities'!F812="P_27.2",'Intragroup liabilities'!F812="P_24"),"r0390 - Non-financial liabilities",IF('Intragroup liabilities'!F812="P_30.1","r0170 - Employee liabilities (BRRD art. 44/2/g/i)",IF('Intragroup liabilities'!F812="P_30.3","r0390 - Non-financial liabilities",IF('Intragroup liabilities'!F812="C_36","r0511 - o/w capital instruments/share capital",IF(AND('Intragroup liabilities'!F812="P_20",IFERROR(VLOOKUP('Intragroup liabilities'!I812,'Auxiliar 210'!$B$18:$B$20,1,FALSE),0)&lt;&gt;0),"r0210 - Liabilities towards other entities of the resolution group (BRRD art. 44/2/h)",IF(AND('Intragroup liabilities'!F812="P_21",IFERROR(VLOOKUP('Intragroup liabilities'!I812,'Auxiliar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8" s="10" t="s">
        <v>483</v>
      </c>
      <c r="G818" s="10" t="str">
        <f t="shared" si="86"/>
        <v>Rank 9 - Ranking in insolvency (master scale)</v>
      </c>
      <c r="H818" s="10" t="s">
        <v>1245</v>
      </c>
      <c r="I818" s="10" t="s">
        <v>81</v>
      </c>
      <c r="J818" s="10" t="s">
        <v>696</v>
      </c>
      <c r="K818" s="10" t="s">
        <v>155</v>
      </c>
      <c r="L818" s="10" t="str">
        <f t="shared" si="87"/>
        <v>Parent</v>
      </c>
      <c r="M818" s="10" t="str">
        <f>IF(OR('Intragroup liabilities'!W812="x",'Intragroup liabilities'!W812="E"),"true","false")</f>
        <v>false</v>
      </c>
      <c r="N818" s="10" t="s">
        <v>470</v>
      </c>
      <c r="O818" s="10" t="s">
        <v>471</v>
      </c>
      <c r="P818" s="11">
        <v>0.08</v>
      </c>
      <c r="Q818" s="11">
        <f>IF('Intragroup liabilities'!E812="",0,'Intragroup liabilities'!E812)</f>
        <v>0</v>
      </c>
      <c r="R818" s="10" t="str">
        <f>+IF('Intragroup liabilities'!C812="EURO","Euro",IF('Intragroup liabilities'!C812="LIBRA INGLESA"," US Dollar",""))</f>
        <v>Euro</v>
      </c>
      <c r="S818" s="10" t="str">
        <f>IF(OR('Intragroup liabilities'!F812="P_20",'Intragroup liabilities'!F812="P_21"),'Intragroup liabilities'!M812,CONCATENATE(RIGHT('Intragroup liabilities'!T812,4),"-",LEFT(RIGHT('Intragroup liabilities'!T812,7),2),"-",LEFT('Intragroup liabilities'!T812,2)))</f>
        <v>--</v>
      </c>
      <c r="T818" s="20" t="str">
        <f t="shared" si="88"/>
        <v>--</v>
      </c>
      <c r="U818" s="20" t="str">
        <f>IF(OR('Intragroup liabilities'!F812="P_20",'Intragroup liabilities'!F812="P_21"),'T 03.01'!T818,CONCATENATE(RIGHT('Intragroup liabilities'!U812,4),"-",LEFT(RIGHT('Intragroup liabilities'!U812,7),2),"-",LEFT('Intragroup liabilities'!U812,2)))</f>
        <v>--</v>
      </c>
      <c r="V818" s="10" t="str">
        <f t="shared" si="89"/>
        <v>Unsecured</v>
      </c>
      <c r="W818" s="10">
        <v>0</v>
      </c>
      <c r="X818" s="10" t="s">
        <v>83</v>
      </c>
      <c r="Y818" s="10" t="str">
        <f t="shared" si="90"/>
        <v>Structured</v>
      </c>
      <c r="Z818" s="10"/>
      <c r="AA818" s="10" t="str">
        <f>IF('Intragroup liabilities'!Q812="GF2","Grandfathered T2",IF('Intragroup liabilities'!Q812="CET1","CET1","No"))</f>
        <v>No</v>
      </c>
      <c r="AB818" s="10">
        <f>IF('Intragroup liabilities'!R812="",0,'Intragroup liabilities'!R812)</f>
        <v>0</v>
      </c>
      <c r="AC818"/>
    </row>
    <row r="819" spans="3:29" ht="23.65" thickBot="1" x14ac:dyDescent="0.5">
      <c r="C819" s="17">
        <f t="shared" si="85"/>
        <v>999</v>
      </c>
      <c r="D819" s="18">
        <f t="shared" si="91"/>
        <v>812</v>
      </c>
      <c r="E819" s="10" t="str">
        <f>IF(AND(I819="SANTANDER TOTTA, SGPS, SA",'Intragroup liabilities'!F813="P_22"),"r0531 - o/w (part of) subordinated liabilities recognised as own funds",IF(AND(I819="Totta Seguros - Comp. Seg. Vida, SA.",'Intragroup liabilities'!F813="P_22"),"r0350 - Structured notes",IF(AND(AA819&lt;&gt;"No",'Intragroup liabilities'!F813="P_23"),"r0531 - o/w (part of) subordinated liabilities recognised as own funds",IF(AND(AA819="No",'Intragroup liabilities'!F813="P_23"),"r0120 - Secured liabilities - collateralized part (BRRD art. 44/2/b)",IF('Intragroup liabilities'!F813="C_31","r0511 - o/w capital instruments/share capital",IF('Intragroup liabilities'!F813="C_32","r0511 - o/w capital instruments/share capital",IF('Intragroup liabilities'!F813="C_33","r0512 - o/w instruments ranking pari passu with ordinary shares",IF(OR(ISNUMBER(SEARCH("ATLANTES",I819)),ISNUMBER(SEARCH("AZOR",I819)),ISNUMBER(SEARCH("HIPOTOTTA",I819)))=TRUE,"r0120 - Secured liabilities - collateralized part (BRRD art. 44/2/b)",IF(OR('Intragroup liabilities'!F813="P_27.1",'Intragroup liabilities'!F813="P_27.2",'Intragroup liabilities'!F813="P_24"),"r0390 - Non-financial liabilities",IF('Intragroup liabilities'!F813="P_30.1","r0170 - Employee liabilities (BRRD art. 44/2/g/i)",IF('Intragroup liabilities'!F813="P_30.3","r0390 - Non-financial liabilities",IF('Intragroup liabilities'!F813="C_36","r0511 - o/w capital instruments/share capital",IF(AND('Intragroup liabilities'!F813="P_20",IFERROR(VLOOKUP('Intragroup liabilities'!I813,'Auxiliar 210'!$B$18:$B$20,1,FALSE),0)&lt;&gt;0),"r0210 - Liabilities towards other entities of the resolution group (BRRD art. 44/2/h)",IF(AND('Intragroup liabilities'!F813="P_21",IFERROR(VLOOKUP('Intragroup liabilities'!I813,'Auxiliar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19" s="10" t="s">
        <v>483</v>
      </c>
      <c r="G819" s="10" t="str">
        <f t="shared" si="86"/>
        <v>Rank 9 - Ranking in insolvency (master scale)</v>
      </c>
      <c r="H819" s="10" t="s">
        <v>1126</v>
      </c>
      <c r="I819" s="10" t="s">
        <v>700</v>
      </c>
      <c r="J819" s="10" t="s">
        <v>699</v>
      </c>
      <c r="K819" s="10" t="s">
        <v>155</v>
      </c>
      <c r="L819" s="10" t="str">
        <f t="shared" si="87"/>
        <v>Sister</v>
      </c>
      <c r="M819" s="10" t="str">
        <f>IF(OR('Intragroup liabilities'!W813="x",'Intragroup liabilities'!W813="E"),"true","false")</f>
        <v>false</v>
      </c>
      <c r="N819" s="10" t="s">
        <v>470</v>
      </c>
      <c r="O819" s="10" t="s">
        <v>471</v>
      </c>
      <c r="P819" s="11">
        <v>0.02</v>
      </c>
      <c r="Q819" s="11">
        <f>IF('Intragroup liabilities'!E813="",0,'Intragroup liabilities'!E813)</f>
        <v>0</v>
      </c>
      <c r="R819" s="10" t="str">
        <f>+IF('Intragroup liabilities'!C813="EURO","Euro",IF('Intragroup liabilities'!C813="LIBRA INGLESA"," US Dollar",""))</f>
        <v>Euro</v>
      </c>
      <c r="S819" s="10" t="str">
        <f>IF(OR('Intragroup liabilities'!F813="P_20",'Intragroup liabilities'!F813="P_21"),'Intragroup liabilities'!M813,CONCATENATE(RIGHT('Intragroup liabilities'!T813,4),"-",LEFT(RIGHT('Intragroup liabilities'!T813,7),2),"-",LEFT('Intragroup liabilities'!T813,2)))</f>
        <v>--</v>
      </c>
      <c r="T819" s="20" t="str">
        <f t="shared" si="88"/>
        <v>--</v>
      </c>
      <c r="U819" s="20" t="str">
        <f>IF(OR('Intragroup liabilities'!F813="P_20",'Intragroup liabilities'!F813="P_21"),'T 03.01'!T819,CONCATENATE(RIGHT('Intragroup liabilities'!U813,4),"-",LEFT(RIGHT('Intragroup liabilities'!U813,7),2),"-",LEFT('Intragroup liabilities'!U813,2)))</f>
        <v>--</v>
      </c>
      <c r="V819" s="10" t="str">
        <f t="shared" si="89"/>
        <v>Unsecured</v>
      </c>
      <c r="W819" s="10">
        <v>0</v>
      </c>
      <c r="X819" s="10" t="s">
        <v>83</v>
      </c>
      <c r="Y819" s="10" t="str">
        <f t="shared" si="90"/>
        <v>Structured</v>
      </c>
      <c r="Z819" s="10"/>
      <c r="AA819" s="10" t="str">
        <f>IF('Intragroup liabilities'!Q813="GF2","Grandfathered T2",IF('Intragroup liabilities'!Q813="CET1","CET1","No"))</f>
        <v>No</v>
      </c>
      <c r="AB819" s="10">
        <f>IF('Intragroup liabilities'!R813="",0,'Intragroup liabilities'!R813)</f>
        <v>0</v>
      </c>
      <c r="AC819"/>
    </row>
    <row r="820" spans="3:29" ht="23.65" thickBot="1" x14ac:dyDescent="0.5">
      <c r="C820" s="17">
        <f t="shared" si="85"/>
        <v>999</v>
      </c>
      <c r="D820" s="18">
        <f t="shared" si="91"/>
        <v>813</v>
      </c>
      <c r="E820" s="10" t="str">
        <f>IF(AND(I820="SANTANDER TOTTA, SGPS, SA",'Intragroup liabilities'!F814="P_22"),"r0531 - o/w (part of) subordinated liabilities recognised as own funds",IF(AND(I820="Totta Seguros - Comp. Seg. Vida, SA.",'Intragroup liabilities'!F814="P_22"),"r0350 - Structured notes",IF(AND(AA820&lt;&gt;"No",'Intragroup liabilities'!F814="P_23"),"r0531 - o/w (part of) subordinated liabilities recognised as own funds",IF(AND(AA820="No",'Intragroup liabilities'!F814="P_23"),"r0120 - Secured liabilities - collateralized part (BRRD art. 44/2/b)",IF('Intragroup liabilities'!F814="C_31","r0511 - o/w capital instruments/share capital",IF('Intragroup liabilities'!F814="C_32","r0511 - o/w capital instruments/share capital",IF('Intragroup liabilities'!F814="C_33","r0512 - o/w instruments ranking pari passu with ordinary shares",IF(OR(ISNUMBER(SEARCH("ATLANTES",I820)),ISNUMBER(SEARCH("AZOR",I820)),ISNUMBER(SEARCH("HIPOTOTTA",I820)))=TRUE,"r0120 - Secured liabilities - collateralized part (BRRD art. 44/2/b)",IF(OR('Intragroup liabilities'!F814="P_27.1",'Intragroup liabilities'!F814="P_27.2",'Intragroup liabilities'!F814="P_24"),"r0390 - Non-financial liabilities",IF('Intragroup liabilities'!F814="P_30.1","r0170 - Employee liabilities (BRRD art. 44/2/g/i)",IF('Intragroup liabilities'!F814="P_30.3","r0390 - Non-financial liabilities",IF('Intragroup liabilities'!F814="C_36","r0511 - o/w capital instruments/share capital",IF(AND('Intragroup liabilities'!F814="P_20",IFERROR(VLOOKUP('Intragroup liabilities'!I814,'Auxiliar 210'!$B$18:$B$20,1,FALSE),0)&lt;&gt;0),"r0210 - Liabilities towards other entities of the resolution group (BRRD art. 44/2/h)",IF(AND('Intragroup liabilities'!F814="P_21",IFERROR(VLOOKUP('Intragroup liabilities'!I814,'Auxiliar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0" s="10" t="s">
        <v>483</v>
      </c>
      <c r="G820" s="10" t="str">
        <f t="shared" si="86"/>
        <v>Rank 9 - Ranking in insolvency (master scale)</v>
      </c>
      <c r="H820" s="10" t="s">
        <v>1115</v>
      </c>
      <c r="I820" s="10" t="s">
        <v>700</v>
      </c>
      <c r="J820" s="10" t="s">
        <v>699</v>
      </c>
      <c r="K820" s="10" t="s">
        <v>155</v>
      </c>
      <c r="L820" s="10" t="str">
        <f t="shared" si="87"/>
        <v>Sister</v>
      </c>
      <c r="M820" s="10" t="str">
        <f>IF(OR('Intragroup liabilities'!W814="x",'Intragroup liabilities'!W814="E"),"true","false")</f>
        <v>false</v>
      </c>
      <c r="N820" s="10" t="s">
        <v>470</v>
      </c>
      <c r="O820" s="10" t="s">
        <v>471</v>
      </c>
      <c r="P820" s="11">
        <v>0.01</v>
      </c>
      <c r="Q820" s="11">
        <f>IF('Intragroup liabilities'!E814="",0,'Intragroup liabilities'!E814)</f>
        <v>0</v>
      </c>
      <c r="R820" s="10" t="str">
        <f>+IF('Intragroup liabilities'!C814="EURO","Euro",IF('Intragroup liabilities'!C814="LIBRA INGLESA"," US Dollar",""))</f>
        <v>Euro</v>
      </c>
      <c r="S820" s="10" t="str">
        <f>IF(OR('Intragroup liabilities'!F814="P_20",'Intragroup liabilities'!F814="P_21"),'Intragroup liabilities'!M814,CONCATENATE(RIGHT('Intragroup liabilities'!T814,4),"-",LEFT(RIGHT('Intragroup liabilities'!T814,7),2),"-",LEFT('Intragroup liabilities'!T814,2)))</f>
        <v>--</v>
      </c>
      <c r="T820" s="20" t="str">
        <f t="shared" si="88"/>
        <v>--</v>
      </c>
      <c r="U820" s="20" t="str">
        <f>IF(OR('Intragroup liabilities'!F814="P_20",'Intragroup liabilities'!F814="P_21"),'T 03.01'!T820,CONCATENATE(RIGHT('Intragroup liabilities'!U814,4),"-",LEFT(RIGHT('Intragroup liabilities'!U814,7),2),"-",LEFT('Intragroup liabilities'!U814,2)))</f>
        <v>--</v>
      </c>
      <c r="V820" s="10" t="str">
        <f t="shared" si="89"/>
        <v>Unsecured</v>
      </c>
      <c r="W820" s="10">
        <v>0</v>
      </c>
      <c r="X820" s="10" t="s">
        <v>83</v>
      </c>
      <c r="Y820" s="10" t="str">
        <f t="shared" si="90"/>
        <v>Structured</v>
      </c>
      <c r="Z820" s="10"/>
      <c r="AA820" s="10" t="str">
        <f>IF('Intragroup liabilities'!Q814="GF2","Grandfathered T2",IF('Intragroup liabilities'!Q814="CET1","CET1","No"))</f>
        <v>No</v>
      </c>
      <c r="AB820" s="10">
        <f>IF('Intragroup liabilities'!R814="",0,'Intragroup liabilities'!R814)</f>
        <v>0</v>
      </c>
      <c r="AC820"/>
    </row>
    <row r="821" spans="3:29" ht="23.65" thickBot="1" x14ac:dyDescent="0.5">
      <c r="C821" s="17">
        <f t="shared" si="85"/>
        <v>999</v>
      </c>
      <c r="D821" s="18">
        <f t="shared" si="91"/>
        <v>814</v>
      </c>
      <c r="E821" s="10" t="str">
        <f>IF(AND(I821="SANTANDER TOTTA, SGPS, SA",'Intragroup liabilities'!F815="P_22"),"r0531 - o/w (part of) subordinated liabilities recognised as own funds",IF(AND(I821="Totta Seguros - Comp. Seg. Vida, SA.",'Intragroup liabilities'!F815="P_22"),"r0350 - Structured notes",IF(AND(AA821&lt;&gt;"No",'Intragroup liabilities'!F815="P_23"),"r0531 - o/w (part of) subordinated liabilities recognised as own funds",IF(AND(AA821="No",'Intragroup liabilities'!F815="P_23"),"r0120 - Secured liabilities - collateralized part (BRRD art. 44/2/b)",IF('Intragroup liabilities'!F815="C_31","r0511 - o/w capital instruments/share capital",IF('Intragroup liabilities'!F815="C_32","r0511 - o/w capital instruments/share capital",IF('Intragroup liabilities'!F815="C_33","r0512 - o/w instruments ranking pari passu with ordinary shares",IF(OR(ISNUMBER(SEARCH("ATLANTES",I821)),ISNUMBER(SEARCH("AZOR",I821)),ISNUMBER(SEARCH("HIPOTOTTA",I821)))=TRUE,"r0120 - Secured liabilities - collateralized part (BRRD art. 44/2/b)",IF(OR('Intragroup liabilities'!F815="P_27.1",'Intragroup liabilities'!F815="P_27.2",'Intragroup liabilities'!F815="P_24"),"r0390 - Non-financial liabilities",IF('Intragroup liabilities'!F815="P_30.1","r0170 - Employee liabilities (BRRD art. 44/2/g/i)",IF('Intragroup liabilities'!F815="P_30.3","r0390 - Non-financial liabilities",IF('Intragroup liabilities'!F815="C_36","r0511 - o/w capital instruments/share capital",IF(AND('Intragroup liabilities'!F815="P_20",IFERROR(VLOOKUP('Intragroup liabilities'!I815,'Auxiliar 210'!$B$18:$B$20,1,FALSE),0)&lt;&gt;0),"r0210 - Liabilities towards other entities of the resolution group (BRRD art. 44/2/h)",IF(AND('Intragroup liabilities'!F815="P_21",IFERROR(VLOOKUP('Intragroup liabilities'!I815,'Auxiliar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1" s="10" t="s">
        <v>483</v>
      </c>
      <c r="G821" s="10" t="str">
        <f t="shared" si="86"/>
        <v>Rank 9 - Ranking in insolvency (master scale)</v>
      </c>
      <c r="H821" s="10" t="s">
        <v>708</v>
      </c>
      <c r="I821" s="10" t="s">
        <v>700</v>
      </c>
      <c r="J821" s="10" t="s">
        <v>699</v>
      </c>
      <c r="K821" s="10" t="s">
        <v>155</v>
      </c>
      <c r="L821" s="10" t="str">
        <f t="shared" si="87"/>
        <v>Sister</v>
      </c>
      <c r="M821" s="10" t="str">
        <f>IF(OR('Intragroup liabilities'!W815="x",'Intragroup liabilities'!W815="E"),"true","false")</f>
        <v>false</v>
      </c>
      <c r="N821" s="10" t="s">
        <v>470</v>
      </c>
      <c r="O821" s="10" t="s">
        <v>471</v>
      </c>
      <c r="P821" s="11">
        <v>0.01</v>
      </c>
      <c r="Q821" s="11">
        <f>IF('Intragroup liabilities'!E815="",0,'Intragroup liabilities'!E815)</f>
        <v>0</v>
      </c>
      <c r="R821" s="10" t="str">
        <f>+IF('Intragroup liabilities'!C815="EURO","Euro",IF('Intragroup liabilities'!C815="LIBRA INGLESA"," US Dollar",""))</f>
        <v>Euro</v>
      </c>
      <c r="S821" s="10" t="str">
        <f>IF(OR('Intragroup liabilities'!F815="P_20",'Intragroup liabilities'!F815="P_21"),'Intragroup liabilities'!M815,CONCATENATE(RIGHT('Intragroup liabilities'!T815,4),"-",LEFT(RIGHT('Intragroup liabilities'!T815,7),2),"-",LEFT('Intragroup liabilities'!T815,2)))</f>
        <v>--</v>
      </c>
      <c r="T821" s="20" t="str">
        <f t="shared" si="88"/>
        <v>--</v>
      </c>
      <c r="U821" s="20" t="str">
        <f>IF(OR('Intragroup liabilities'!F815="P_20",'Intragroup liabilities'!F815="P_21"),'T 03.01'!T821,CONCATENATE(RIGHT('Intragroup liabilities'!U815,4),"-",LEFT(RIGHT('Intragroup liabilities'!U815,7),2),"-",LEFT('Intragroup liabilities'!U815,2)))</f>
        <v>--</v>
      </c>
      <c r="V821" s="10" t="str">
        <f t="shared" si="89"/>
        <v>Unsecured</v>
      </c>
      <c r="W821" s="10">
        <v>0</v>
      </c>
      <c r="X821" s="10" t="s">
        <v>83</v>
      </c>
      <c r="Y821" s="10" t="str">
        <f t="shared" si="90"/>
        <v>Structured</v>
      </c>
      <c r="Z821" s="10"/>
      <c r="AA821" s="10" t="str">
        <f>IF('Intragroup liabilities'!Q815="GF2","Grandfathered T2",IF('Intragroup liabilities'!Q815="CET1","CET1","No"))</f>
        <v>No</v>
      </c>
      <c r="AB821" s="10">
        <f>IF('Intragroup liabilities'!R815="",0,'Intragroup liabilities'!R815)</f>
        <v>0</v>
      </c>
      <c r="AC821"/>
    </row>
    <row r="822" spans="3:29" ht="23.65" thickBot="1" x14ac:dyDescent="0.5">
      <c r="C822" s="17">
        <f t="shared" si="85"/>
        <v>999</v>
      </c>
      <c r="D822" s="18">
        <f t="shared" si="91"/>
        <v>815</v>
      </c>
      <c r="E822" s="10" t="str">
        <f>IF(AND(I822="SANTANDER TOTTA, SGPS, SA",'Intragroup liabilities'!F816="P_22"),"r0531 - o/w (part of) subordinated liabilities recognised as own funds",IF(AND(I822="Totta Seguros - Comp. Seg. Vida, SA.",'Intragroup liabilities'!F816="P_22"),"r0350 - Structured notes",IF(AND(AA822&lt;&gt;"No",'Intragroup liabilities'!F816="P_23"),"r0531 - o/w (part of) subordinated liabilities recognised as own funds",IF(AND(AA822="No",'Intragroup liabilities'!F816="P_23"),"r0120 - Secured liabilities - collateralized part (BRRD art. 44/2/b)",IF('Intragroup liabilities'!F816="C_31","r0511 - o/w capital instruments/share capital",IF('Intragroup liabilities'!F816="C_32","r0511 - o/w capital instruments/share capital",IF('Intragroup liabilities'!F816="C_33","r0512 - o/w instruments ranking pari passu with ordinary shares",IF(OR(ISNUMBER(SEARCH("ATLANTES",I822)),ISNUMBER(SEARCH("AZOR",I822)),ISNUMBER(SEARCH("HIPOTOTTA",I822)))=TRUE,"r0120 - Secured liabilities - collateralized part (BRRD art. 44/2/b)",IF(OR('Intragroup liabilities'!F816="P_27.1",'Intragroup liabilities'!F816="P_27.2",'Intragroup liabilities'!F816="P_24"),"r0390 - Non-financial liabilities",IF('Intragroup liabilities'!F816="P_30.1","r0170 - Employee liabilities (BRRD art. 44/2/g/i)",IF('Intragroup liabilities'!F816="P_30.3","r0390 - Non-financial liabilities",IF('Intragroup liabilities'!F816="C_36","r0511 - o/w capital instruments/share capital",IF(AND('Intragroup liabilities'!F816="P_20",IFERROR(VLOOKUP('Intragroup liabilities'!I816,'Auxiliar 210'!$B$18:$B$20,1,FALSE),0)&lt;&gt;0),"r0210 - Liabilities towards other entities of the resolution group (BRRD art. 44/2/h)",IF(AND('Intragroup liabilities'!F816="P_21",IFERROR(VLOOKUP('Intragroup liabilities'!I816,'Auxiliar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2" s="10" t="s">
        <v>161</v>
      </c>
      <c r="G822" s="10" t="str">
        <f t="shared" si="86"/>
        <v>Rank 9 - Ranking in insolvency (master scale)</v>
      </c>
      <c r="H822" s="10" t="s">
        <v>502</v>
      </c>
      <c r="I822" s="10" t="s">
        <v>45</v>
      </c>
      <c r="J822" s="10" t="s">
        <v>447</v>
      </c>
      <c r="K822" s="10" t="s">
        <v>155</v>
      </c>
      <c r="L822" s="10" t="str">
        <f t="shared" si="87"/>
        <v>Sister</v>
      </c>
      <c r="M822" s="10" t="str">
        <f>IF(OR('Intragroup liabilities'!W816="x",'Intragroup liabilities'!W816="E"),"true","false")</f>
        <v>true</v>
      </c>
      <c r="N822" s="10" t="s">
        <v>470</v>
      </c>
      <c r="O822" s="10" t="s">
        <v>471</v>
      </c>
      <c r="P822" s="11">
        <v>0.3</v>
      </c>
      <c r="Q822" s="11">
        <f>IF('Intragroup liabilities'!E816="",0,'Intragroup liabilities'!E816)</f>
        <v>0</v>
      </c>
      <c r="R822" s="10" t="str">
        <f>+IF('Intragroup liabilities'!C816="EURO","Euro",IF('Intragroup liabilities'!C816="LIBRA INGLESA"," US Dollar",""))</f>
        <v>Euro</v>
      </c>
      <c r="S822" s="10" t="str">
        <f>IF(OR('Intragroup liabilities'!F816="P_20",'Intragroup liabilities'!F816="P_21"),'Intragroup liabilities'!M816,CONCATENATE(RIGHT('Intragroup liabilities'!T816,4),"-",LEFT(RIGHT('Intragroup liabilities'!T816,7),2),"-",LEFT('Intragroup liabilities'!T816,2)))</f>
        <v>--</v>
      </c>
      <c r="T822" s="20" t="str">
        <f t="shared" si="88"/>
        <v>--</v>
      </c>
      <c r="U822" s="20" t="str">
        <f>IF(OR('Intragroup liabilities'!F816="P_20",'Intragroup liabilities'!F816="P_21"),'T 03.01'!T822,CONCATENATE(RIGHT('Intragroup liabilities'!U816,4),"-",LEFT(RIGHT('Intragroup liabilities'!U816,7),2),"-",LEFT('Intragroup liabilities'!U816,2)))</f>
        <v>--</v>
      </c>
      <c r="V822" s="10" t="str">
        <f t="shared" si="89"/>
        <v>Unsecured</v>
      </c>
      <c r="W822" s="10">
        <v>0</v>
      </c>
      <c r="X822" s="10" t="s">
        <v>83</v>
      </c>
      <c r="Y822" s="10" t="str">
        <f t="shared" si="90"/>
        <v>Structured</v>
      </c>
      <c r="Z822" s="10"/>
      <c r="AA822" s="10" t="str">
        <f>IF('Intragroup liabilities'!Q816="GF2","Grandfathered T2",IF('Intragroup liabilities'!Q816="CET1","CET1","No"))</f>
        <v>No</v>
      </c>
      <c r="AB822" s="10">
        <f>IF('Intragroup liabilities'!R816="",0,'Intragroup liabilities'!R816)</f>
        <v>0</v>
      </c>
      <c r="AC822"/>
    </row>
    <row r="823" spans="3:29" ht="23.65" thickBot="1" x14ac:dyDescent="0.5">
      <c r="C823" s="17">
        <f t="shared" si="85"/>
        <v>999</v>
      </c>
      <c r="D823" s="18">
        <f t="shared" si="91"/>
        <v>816</v>
      </c>
      <c r="E823" s="10" t="str">
        <f>IF(AND(I823="SANTANDER TOTTA, SGPS, SA",'Intragroup liabilities'!F817="P_22"),"r0531 - o/w (part of) subordinated liabilities recognised as own funds",IF(AND(I823="Totta Seguros - Comp. Seg. Vida, SA.",'Intragroup liabilities'!F817="P_22"),"r0350 - Structured notes",IF(AND(AA823&lt;&gt;"No",'Intragroup liabilities'!F817="P_23"),"r0531 - o/w (part of) subordinated liabilities recognised as own funds",IF(AND(AA823="No",'Intragroup liabilities'!F817="P_23"),"r0120 - Secured liabilities - collateralized part (BRRD art. 44/2/b)",IF('Intragroup liabilities'!F817="C_31","r0511 - o/w capital instruments/share capital",IF('Intragroup liabilities'!F817="C_32","r0511 - o/w capital instruments/share capital",IF('Intragroup liabilities'!F817="C_33","r0512 - o/w instruments ranking pari passu with ordinary shares",IF(OR(ISNUMBER(SEARCH("ATLANTES",I823)),ISNUMBER(SEARCH("AZOR",I823)),ISNUMBER(SEARCH("HIPOTOTTA",I823)))=TRUE,"r0120 - Secured liabilities - collateralized part (BRRD art. 44/2/b)",IF(OR('Intragroup liabilities'!F817="P_27.1",'Intragroup liabilities'!F817="P_27.2",'Intragroup liabilities'!F817="P_24"),"r0390 - Non-financial liabilities",IF('Intragroup liabilities'!F817="P_30.1","r0170 - Employee liabilities (BRRD art. 44/2/g/i)",IF('Intragroup liabilities'!F817="P_30.3","r0390 - Non-financial liabilities",IF('Intragroup liabilities'!F817="C_36","r0511 - o/w capital instruments/share capital",IF(AND('Intragroup liabilities'!F817="P_20",IFERROR(VLOOKUP('Intragroup liabilities'!I817,'Auxiliar 210'!$B$18:$B$20,1,FALSE),0)&lt;&gt;0),"r0210 - Liabilities towards other entities of the resolution group (BRRD art. 44/2/h)",IF(AND('Intragroup liabilities'!F817="P_21",IFERROR(VLOOKUP('Intragroup liabilities'!I817,'Auxiliar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3" s="10" t="s">
        <v>483</v>
      </c>
      <c r="G823" s="10" t="str">
        <f t="shared" si="86"/>
        <v>Rank 9 - Ranking in insolvency (master scale)</v>
      </c>
      <c r="H823" s="10" t="s">
        <v>945</v>
      </c>
      <c r="I823" s="10" t="s">
        <v>81</v>
      </c>
      <c r="J823" s="10" t="s">
        <v>696</v>
      </c>
      <c r="K823" s="10" t="s">
        <v>155</v>
      </c>
      <c r="L823" s="10" t="str">
        <f t="shared" si="87"/>
        <v>Parent</v>
      </c>
      <c r="M823" s="10" t="str">
        <f>IF(OR('Intragroup liabilities'!W817="x",'Intragroup liabilities'!W817="E"),"true","false")</f>
        <v>false</v>
      </c>
      <c r="N823" s="10" t="s">
        <v>470</v>
      </c>
      <c r="O823" s="10" t="s">
        <v>471</v>
      </c>
      <c r="P823" s="11">
        <v>7.0000000000000007E-2</v>
      </c>
      <c r="Q823" s="11">
        <f>IF('Intragroup liabilities'!E817="",0,'Intragroup liabilities'!E817)</f>
        <v>0</v>
      </c>
      <c r="R823" s="10" t="str">
        <f>+IF('Intragroup liabilities'!C817="EURO","Euro",IF('Intragroup liabilities'!C817="LIBRA INGLESA"," US Dollar",""))</f>
        <v>Euro</v>
      </c>
      <c r="S823" s="10" t="str">
        <f>IF(OR('Intragroup liabilities'!F817="P_20",'Intragroup liabilities'!F817="P_21"),'Intragroup liabilities'!M817,CONCATENATE(RIGHT('Intragroup liabilities'!T817,4),"-",LEFT(RIGHT('Intragroup liabilities'!T817,7),2),"-",LEFT('Intragroup liabilities'!T817,2)))</f>
        <v>--</v>
      </c>
      <c r="T823" s="20" t="str">
        <f t="shared" si="88"/>
        <v>--</v>
      </c>
      <c r="U823" s="20" t="str">
        <f>IF(OR('Intragroup liabilities'!F817="P_20",'Intragroup liabilities'!F817="P_21"),'T 03.01'!T823,CONCATENATE(RIGHT('Intragroup liabilities'!U817,4),"-",LEFT(RIGHT('Intragroup liabilities'!U817,7),2),"-",LEFT('Intragroup liabilities'!U817,2)))</f>
        <v>--</v>
      </c>
      <c r="V823" s="10" t="str">
        <f t="shared" si="89"/>
        <v>Unsecured</v>
      </c>
      <c r="W823" s="10">
        <v>0</v>
      </c>
      <c r="X823" s="10" t="s">
        <v>83</v>
      </c>
      <c r="Y823" s="10" t="str">
        <f t="shared" si="90"/>
        <v>Structured</v>
      </c>
      <c r="Z823" s="10"/>
      <c r="AA823" s="10" t="str">
        <f>IF('Intragroup liabilities'!Q817="GF2","Grandfathered T2",IF('Intragroup liabilities'!Q817="CET1","CET1","No"))</f>
        <v>No</v>
      </c>
      <c r="AB823" s="10">
        <f>IF('Intragroup liabilities'!R817="",0,'Intragroup liabilities'!R817)</f>
        <v>0</v>
      </c>
      <c r="AC823"/>
    </row>
    <row r="824" spans="3:29" ht="23.65" thickBot="1" x14ac:dyDescent="0.5">
      <c r="C824" s="17">
        <f t="shared" si="85"/>
        <v>999</v>
      </c>
      <c r="D824" s="18">
        <f t="shared" si="91"/>
        <v>817</v>
      </c>
      <c r="E824" s="10" t="str">
        <f>IF(AND(I824="SANTANDER TOTTA, SGPS, SA",'Intragroup liabilities'!F818="P_22"),"r0531 - o/w (part of) subordinated liabilities recognised as own funds",IF(AND(I824="Totta Seguros - Comp. Seg. Vida, SA.",'Intragroup liabilities'!F818="P_22"),"r0350 - Structured notes",IF(AND(AA824&lt;&gt;"No",'Intragroup liabilities'!F818="P_23"),"r0531 - o/w (part of) subordinated liabilities recognised as own funds",IF(AND(AA824="No",'Intragroup liabilities'!F818="P_23"),"r0120 - Secured liabilities - collateralized part (BRRD art. 44/2/b)",IF('Intragroup liabilities'!F818="C_31","r0511 - o/w capital instruments/share capital",IF('Intragroup liabilities'!F818="C_32","r0511 - o/w capital instruments/share capital",IF('Intragroup liabilities'!F818="C_33","r0512 - o/w instruments ranking pari passu with ordinary shares",IF(OR(ISNUMBER(SEARCH("ATLANTES",I824)),ISNUMBER(SEARCH("AZOR",I824)),ISNUMBER(SEARCH("HIPOTOTTA",I824)))=TRUE,"r0120 - Secured liabilities - collateralized part (BRRD art. 44/2/b)",IF(OR('Intragroup liabilities'!F818="P_27.1",'Intragroup liabilities'!F818="P_27.2",'Intragroup liabilities'!F818="P_24"),"r0390 - Non-financial liabilities",IF('Intragroup liabilities'!F818="P_30.1","r0170 - Employee liabilities (BRRD art. 44/2/g/i)",IF('Intragroup liabilities'!F818="P_30.3","r0390 - Non-financial liabilities",IF('Intragroup liabilities'!F818="C_36","r0511 - o/w capital instruments/share capital",IF(AND('Intragroup liabilities'!F818="P_20",IFERROR(VLOOKUP('Intragroup liabilities'!I818,'Auxiliar 210'!$B$18:$B$20,1,FALSE),0)&lt;&gt;0),"r0210 - Liabilities towards other entities of the resolution group (BRRD art. 44/2/h)",IF(AND('Intragroup liabilities'!F818="P_21",IFERROR(VLOOKUP('Intragroup liabilities'!I818,'Auxiliar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4" s="10" t="s">
        <v>483</v>
      </c>
      <c r="G824" s="10" t="str">
        <f t="shared" si="86"/>
        <v>Rank 9 - Ranking in insolvency (master scale)</v>
      </c>
      <c r="H824" s="10" t="s">
        <v>948</v>
      </c>
      <c r="I824" s="10" t="s">
        <v>81</v>
      </c>
      <c r="J824" s="10" t="s">
        <v>696</v>
      </c>
      <c r="K824" s="10" t="s">
        <v>155</v>
      </c>
      <c r="L824" s="10" t="str">
        <f t="shared" si="87"/>
        <v>Parent</v>
      </c>
      <c r="M824" s="10" t="str">
        <f>IF(OR('Intragroup liabilities'!W818="x",'Intragroup liabilities'!W818="E"),"true","false")</f>
        <v>false</v>
      </c>
      <c r="N824" s="10" t="s">
        <v>470</v>
      </c>
      <c r="O824" s="10" t="s">
        <v>471</v>
      </c>
      <c r="P824" s="11">
        <v>0.05</v>
      </c>
      <c r="Q824" s="11">
        <f>IF('Intragroup liabilities'!E818="",0,'Intragroup liabilities'!E818)</f>
        <v>0</v>
      </c>
      <c r="R824" s="10" t="str">
        <f>+IF('Intragroup liabilities'!C818="EURO","Euro",IF('Intragroup liabilities'!C818="LIBRA INGLESA"," US Dollar",""))</f>
        <v>Euro</v>
      </c>
      <c r="S824" s="10" t="str">
        <f>IF(OR('Intragroup liabilities'!F818="P_20",'Intragroup liabilities'!F818="P_21"),'Intragroup liabilities'!M818,CONCATENATE(RIGHT('Intragroup liabilities'!T818,4),"-",LEFT(RIGHT('Intragroup liabilities'!T818,7),2),"-",LEFT('Intragroup liabilities'!T818,2)))</f>
        <v>--</v>
      </c>
      <c r="T824" s="20" t="str">
        <f t="shared" si="88"/>
        <v>--</v>
      </c>
      <c r="U824" s="20" t="str">
        <f>IF(OR('Intragroup liabilities'!F818="P_20",'Intragroup liabilities'!F818="P_21"),'T 03.01'!T824,CONCATENATE(RIGHT('Intragroup liabilities'!U818,4),"-",LEFT(RIGHT('Intragroup liabilities'!U818,7),2),"-",LEFT('Intragroup liabilities'!U818,2)))</f>
        <v>--</v>
      </c>
      <c r="V824" s="10" t="str">
        <f t="shared" si="89"/>
        <v>Unsecured</v>
      </c>
      <c r="W824" s="10">
        <v>0</v>
      </c>
      <c r="X824" s="10" t="s">
        <v>83</v>
      </c>
      <c r="Y824" s="10" t="str">
        <f t="shared" si="90"/>
        <v>Structured</v>
      </c>
      <c r="Z824" s="10"/>
      <c r="AA824" s="10" t="str">
        <f>IF('Intragroup liabilities'!Q818="GF2","Grandfathered T2",IF('Intragroup liabilities'!Q818="CET1","CET1","No"))</f>
        <v>No</v>
      </c>
      <c r="AB824" s="10">
        <f>IF('Intragroup liabilities'!R818="",0,'Intragroup liabilities'!R818)</f>
        <v>0</v>
      </c>
      <c r="AC824"/>
    </row>
    <row r="825" spans="3:29" ht="23.65" thickBot="1" x14ac:dyDescent="0.5">
      <c r="C825" s="17">
        <f t="shared" si="85"/>
        <v>999</v>
      </c>
      <c r="D825" s="18">
        <f t="shared" si="91"/>
        <v>818</v>
      </c>
      <c r="E825" s="10" t="str">
        <f>IF(AND(I825="SANTANDER TOTTA, SGPS, SA",'Intragroup liabilities'!F819="P_22"),"r0531 - o/w (part of) subordinated liabilities recognised as own funds",IF(AND(I825="Totta Seguros - Comp. Seg. Vida, SA.",'Intragroup liabilities'!F819="P_22"),"r0350 - Structured notes",IF(AND(AA825&lt;&gt;"No",'Intragroup liabilities'!F819="P_23"),"r0531 - o/w (part of) subordinated liabilities recognised as own funds",IF(AND(AA825="No",'Intragroup liabilities'!F819="P_23"),"r0120 - Secured liabilities - collateralized part (BRRD art. 44/2/b)",IF('Intragroup liabilities'!F819="C_31","r0511 - o/w capital instruments/share capital",IF('Intragroup liabilities'!F819="C_32","r0511 - o/w capital instruments/share capital",IF('Intragroup liabilities'!F819="C_33","r0512 - o/w instruments ranking pari passu with ordinary shares",IF(OR(ISNUMBER(SEARCH("ATLANTES",I825)),ISNUMBER(SEARCH("AZOR",I825)),ISNUMBER(SEARCH("HIPOTOTTA",I825)))=TRUE,"r0120 - Secured liabilities - collateralized part (BRRD art. 44/2/b)",IF(OR('Intragroup liabilities'!F819="P_27.1",'Intragroup liabilities'!F819="P_27.2",'Intragroup liabilities'!F819="P_24"),"r0390 - Non-financial liabilities",IF('Intragroup liabilities'!F819="P_30.1","r0170 - Employee liabilities (BRRD art. 44/2/g/i)",IF('Intragroup liabilities'!F819="P_30.3","r0390 - Non-financial liabilities",IF('Intragroup liabilities'!F819="C_36","r0511 - o/w capital instruments/share capital",IF(AND('Intragroup liabilities'!F819="P_20",IFERROR(VLOOKUP('Intragroup liabilities'!I819,'Auxiliar 210'!$B$18:$B$20,1,FALSE),0)&lt;&gt;0),"r0210 - Liabilities towards other entities of the resolution group (BRRD art. 44/2/h)",IF(AND('Intragroup liabilities'!F819="P_21",IFERROR(VLOOKUP('Intragroup liabilities'!I819,'Auxiliar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5" s="10" t="s">
        <v>483</v>
      </c>
      <c r="G825" s="10" t="str">
        <f t="shared" si="86"/>
        <v>Rank 9 - Ranking in insolvency (master scale)</v>
      </c>
      <c r="H825" s="10" t="s">
        <v>952</v>
      </c>
      <c r="I825" s="10" t="s">
        <v>81</v>
      </c>
      <c r="J825" s="10" t="s">
        <v>696</v>
      </c>
      <c r="K825" s="10" t="s">
        <v>155</v>
      </c>
      <c r="L825" s="10" t="str">
        <f t="shared" si="87"/>
        <v>Parent</v>
      </c>
      <c r="M825" s="10" t="str">
        <f>IF(OR('Intragroup liabilities'!W819="x",'Intragroup liabilities'!W819="E"),"true","false")</f>
        <v>false</v>
      </c>
      <c r="N825" s="10" t="s">
        <v>470</v>
      </c>
      <c r="O825" s="10" t="s">
        <v>471</v>
      </c>
      <c r="P825" s="11">
        <v>0.17</v>
      </c>
      <c r="Q825" s="11">
        <f>IF('Intragroup liabilities'!E819="",0,'Intragroup liabilities'!E819)</f>
        <v>0</v>
      </c>
      <c r="R825" s="10" t="str">
        <f>+IF('Intragroup liabilities'!C819="EURO","Euro",IF('Intragroup liabilities'!C819="LIBRA INGLESA"," US Dollar",""))</f>
        <v>Euro</v>
      </c>
      <c r="S825" s="10" t="str">
        <f>IF(OR('Intragroup liabilities'!F819="P_20",'Intragroup liabilities'!F819="P_21"),'Intragroup liabilities'!M819,CONCATENATE(RIGHT('Intragroup liabilities'!T819,4),"-",LEFT(RIGHT('Intragroup liabilities'!T819,7),2),"-",LEFT('Intragroup liabilities'!T819,2)))</f>
        <v>--</v>
      </c>
      <c r="T825" s="20" t="str">
        <f t="shared" si="88"/>
        <v>--</v>
      </c>
      <c r="U825" s="20" t="str">
        <f>IF(OR('Intragroup liabilities'!F819="P_20",'Intragroup liabilities'!F819="P_21"),'T 03.01'!T825,CONCATENATE(RIGHT('Intragroup liabilities'!U819,4),"-",LEFT(RIGHT('Intragroup liabilities'!U819,7),2),"-",LEFT('Intragroup liabilities'!U819,2)))</f>
        <v>--</v>
      </c>
      <c r="V825" s="10" t="str">
        <f t="shared" si="89"/>
        <v>Unsecured</v>
      </c>
      <c r="W825" s="10">
        <v>0</v>
      </c>
      <c r="X825" s="10" t="s">
        <v>83</v>
      </c>
      <c r="Y825" s="10" t="str">
        <f t="shared" si="90"/>
        <v>Structured</v>
      </c>
      <c r="Z825" s="10"/>
      <c r="AA825" s="10" t="str">
        <f>IF('Intragroup liabilities'!Q819="GF2","Grandfathered T2",IF('Intragroup liabilities'!Q819="CET1","CET1","No"))</f>
        <v>No</v>
      </c>
      <c r="AB825" s="10">
        <f>IF('Intragroup liabilities'!R819="",0,'Intragroup liabilities'!R819)</f>
        <v>0</v>
      </c>
      <c r="AC825"/>
    </row>
    <row r="826" spans="3:29" ht="23.65" thickBot="1" x14ac:dyDescent="0.5">
      <c r="C826" s="17">
        <f t="shared" si="85"/>
        <v>999</v>
      </c>
      <c r="D826" s="18">
        <f t="shared" si="91"/>
        <v>819</v>
      </c>
      <c r="E826" s="10" t="str">
        <f>IF(AND(I826="SANTANDER TOTTA, SGPS, SA",'Intragroup liabilities'!F820="P_22"),"r0531 - o/w (part of) subordinated liabilities recognised as own funds",IF(AND(I826="Totta Seguros - Comp. Seg. Vida, SA.",'Intragroup liabilities'!F820="P_22"),"r0350 - Structured notes",IF(AND(AA826&lt;&gt;"No",'Intragroup liabilities'!F820="P_23"),"r0531 - o/w (part of) subordinated liabilities recognised as own funds",IF(AND(AA826="No",'Intragroup liabilities'!F820="P_23"),"r0120 - Secured liabilities - collateralized part (BRRD art. 44/2/b)",IF('Intragroup liabilities'!F820="C_31","r0511 - o/w capital instruments/share capital",IF('Intragroup liabilities'!F820="C_32","r0511 - o/w capital instruments/share capital",IF('Intragroup liabilities'!F820="C_33","r0512 - o/w instruments ranking pari passu with ordinary shares",IF(OR(ISNUMBER(SEARCH("ATLANTES",I826)),ISNUMBER(SEARCH("AZOR",I826)),ISNUMBER(SEARCH("HIPOTOTTA",I826)))=TRUE,"r0120 - Secured liabilities - collateralized part (BRRD art. 44/2/b)",IF(OR('Intragroup liabilities'!F820="P_27.1",'Intragroup liabilities'!F820="P_27.2",'Intragroup liabilities'!F820="P_24"),"r0390 - Non-financial liabilities",IF('Intragroup liabilities'!F820="P_30.1","r0170 - Employee liabilities (BRRD art. 44/2/g/i)",IF('Intragroup liabilities'!F820="P_30.3","r0390 - Non-financial liabilities",IF('Intragroup liabilities'!F820="C_36","r0511 - o/w capital instruments/share capital",IF(AND('Intragroup liabilities'!F820="P_20",IFERROR(VLOOKUP('Intragroup liabilities'!I820,'Auxiliar 210'!$B$18:$B$20,1,FALSE),0)&lt;&gt;0),"r0210 - Liabilities towards other entities of the resolution group (BRRD art. 44/2/h)",IF(AND('Intragroup liabilities'!F820="P_21",IFERROR(VLOOKUP('Intragroup liabilities'!I820,'Auxiliar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6" s="10" t="s">
        <v>483</v>
      </c>
      <c r="G826" s="10" t="str">
        <f t="shared" si="86"/>
        <v>Rank 9 - Ranking in insolvency (master scale)</v>
      </c>
      <c r="H826" s="10" t="s">
        <v>955</v>
      </c>
      <c r="I826" s="10" t="s">
        <v>81</v>
      </c>
      <c r="J826" s="10" t="s">
        <v>696</v>
      </c>
      <c r="K826" s="10" t="s">
        <v>155</v>
      </c>
      <c r="L826" s="10" t="str">
        <f t="shared" si="87"/>
        <v>Parent</v>
      </c>
      <c r="M826" s="10" t="str">
        <f>IF(OR('Intragroup liabilities'!W820="x",'Intragroup liabilities'!W820="E"),"true","false")</f>
        <v>false</v>
      </c>
      <c r="N826" s="10" t="s">
        <v>470</v>
      </c>
      <c r="O826" s="10" t="s">
        <v>471</v>
      </c>
      <c r="P826" s="11">
        <v>0.34</v>
      </c>
      <c r="Q826" s="11">
        <f>IF('Intragroup liabilities'!E820="",0,'Intragroup liabilities'!E820)</f>
        <v>0</v>
      </c>
      <c r="R826" s="10" t="str">
        <f>+IF('Intragroup liabilities'!C820="EURO","Euro",IF('Intragroup liabilities'!C820="LIBRA INGLESA"," US Dollar",""))</f>
        <v>Euro</v>
      </c>
      <c r="S826" s="10" t="str">
        <f>IF(OR('Intragroup liabilities'!F820="P_20",'Intragroup liabilities'!F820="P_21"),'Intragroup liabilities'!M820,CONCATENATE(RIGHT('Intragroup liabilities'!T820,4),"-",LEFT(RIGHT('Intragroup liabilities'!T820,7),2),"-",LEFT('Intragroup liabilities'!T820,2)))</f>
        <v>--</v>
      </c>
      <c r="T826" s="20" t="str">
        <f t="shared" si="88"/>
        <v>--</v>
      </c>
      <c r="U826" s="20" t="str">
        <f>IF(OR('Intragroup liabilities'!F820="P_20",'Intragroup liabilities'!F820="P_21"),'T 03.01'!T826,CONCATENATE(RIGHT('Intragroup liabilities'!U820,4),"-",LEFT(RIGHT('Intragroup liabilities'!U820,7),2),"-",LEFT('Intragroup liabilities'!U820,2)))</f>
        <v>--</v>
      </c>
      <c r="V826" s="10" t="str">
        <f t="shared" si="89"/>
        <v>Unsecured</v>
      </c>
      <c r="W826" s="10">
        <v>0</v>
      </c>
      <c r="X826" s="10" t="s">
        <v>83</v>
      </c>
      <c r="Y826" s="10" t="str">
        <f t="shared" si="90"/>
        <v>Structured</v>
      </c>
      <c r="Z826" s="10"/>
      <c r="AA826" s="10" t="str">
        <f>IF('Intragroup liabilities'!Q820="GF2","Grandfathered T2",IF('Intragroup liabilities'!Q820="CET1","CET1","No"))</f>
        <v>No</v>
      </c>
      <c r="AB826" s="10">
        <f>IF('Intragroup liabilities'!R820="",0,'Intragroup liabilities'!R820)</f>
        <v>0</v>
      </c>
      <c r="AC826"/>
    </row>
    <row r="827" spans="3:29" ht="23.65" thickBot="1" x14ac:dyDescent="0.5">
      <c r="C827" s="17">
        <f t="shared" si="85"/>
        <v>999</v>
      </c>
      <c r="D827" s="18">
        <f t="shared" si="91"/>
        <v>820</v>
      </c>
      <c r="E827" s="10" t="str">
        <f>IF(AND(I827="SANTANDER TOTTA, SGPS, SA",'Intragroup liabilities'!F821="P_22"),"r0531 - o/w (part of) subordinated liabilities recognised as own funds",IF(AND(I827="Totta Seguros - Comp. Seg. Vida, SA.",'Intragroup liabilities'!F821="P_22"),"r0350 - Structured notes",IF(AND(AA827&lt;&gt;"No",'Intragroup liabilities'!F821="P_23"),"r0531 - o/w (part of) subordinated liabilities recognised as own funds",IF(AND(AA827="No",'Intragroup liabilities'!F821="P_23"),"r0120 - Secured liabilities - collateralized part (BRRD art. 44/2/b)",IF('Intragroup liabilities'!F821="C_31","r0511 - o/w capital instruments/share capital",IF('Intragroup liabilities'!F821="C_32","r0511 - o/w capital instruments/share capital",IF('Intragroup liabilities'!F821="C_33","r0512 - o/w instruments ranking pari passu with ordinary shares",IF(OR(ISNUMBER(SEARCH("ATLANTES",I827)),ISNUMBER(SEARCH("AZOR",I827)),ISNUMBER(SEARCH("HIPOTOTTA",I827)))=TRUE,"r0120 - Secured liabilities - collateralized part (BRRD art. 44/2/b)",IF(OR('Intragroup liabilities'!F821="P_27.1",'Intragroup liabilities'!F821="P_27.2",'Intragroup liabilities'!F821="P_24"),"r0390 - Non-financial liabilities",IF('Intragroup liabilities'!F821="P_30.1","r0170 - Employee liabilities (BRRD art. 44/2/g/i)",IF('Intragroup liabilities'!F821="P_30.3","r0390 - Non-financial liabilities",IF('Intragroup liabilities'!F821="C_36","r0511 - o/w capital instruments/share capital",IF(AND('Intragroup liabilities'!F821="P_20",IFERROR(VLOOKUP('Intragroup liabilities'!I821,'Auxiliar 210'!$B$18:$B$20,1,FALSE),0)&lt;&gt;0),"r0210 - Liabilities towards other entities of the resolution group (BRRD art. 44/2/h)",IF(AND('Intragroup liabilities'!F821="P_21",IFERROR(VLOOKUP('Intragroup liabilities'!I821,'Auxiliar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7" s="10" t="s">
        <v>161</v>
      </c>
      <c r="G827" s="10" t="str">
        <f t="shared" si="86"/>
        <v>Rank 9 - Ranking in insolvency (master scale)</v>
      </c>
      <c r="H827" s="10" t="s">
        <v>568</v>
      </c>
      <c r="I827" s="10" t="s">
        <v>45</v>
      </c>
      <c r="J827" s="10" t="s">
        <v>447</v>
      </c>
      <c r="K827" s="10" t="s">
        <v>155</v>
      </c>
      <c r="L827" s="10" t="str">
        <f t="shared" si="87"/>
        <v>Sister</v>
      </c>
      <c r="M827" s="10" t="str">
        <f>IF(OR('Intragroup liabilities'!W821="x",'Intragroup liabilities'!W821="E"),"true","false")</f>
        <v>true</v>
      </c>
      <c r="N827" s="10" t="s">
        <v>470</v>
      </c>
      <c r="O827" s="10" t="s">
        <v>471</v>
      </c>
      <c r="P827" s="11">
        <v>0.06</v>
      </c>
      <c r="Q827" s="11">
        <f>IF('Intragroup liabilities'!E821="",0,'Intragroup liabilities'!E821)</f>
        <v>0</v>
      </c>
      <c r="R827" s="10" t="str">
        <f>+IF('Intragroup liabilities'!C821="EURO","Euro",IF('Intragroup liabilities'!C821="LIBRA INGLESA"," US Dollar",""))</f>
        <v>Euro</v>
      </c>
      <c r="S827" s="10" t="str">
        <f>IF(OR('Intragroup liabilities'!F821="P_20",'Intragroup liabilities'!F821="P_21"),'Intragroup liabilities'!M821,CONCATENATE(RIGHT('Intragroup liabilities'!T821,4),"-",LEFT(RIGHT('Intragroup liabilities'!T821,7),2),"-",LEFT('Intragroup liabilities'!T821,2)))</f>
        <v>--</v>
      </c>
      <c r="T827" s="20" t="str">
        <f t="shared" si="88"/>
        <v>--</v>
      </c>
      <c r="U827" s="20" t="str">
        <f>IF(OR('Intragroup liabilities'!F821="P_20",'Intragroup liabilities'!F821="P_21"),'T 03.01'!T827,CONCATENATE(RIGHT('Intragroup liabilities'!U821,4),"-",LEFT(RIGHT('Intragroup liabilities'!U821,7),2),"-",LEFT('Intragroup liabilities'!U821,2)))</f>
        <v>--</v>
      </c>
      <c r="V827" s="10" t="str">
        <f t="shared" si="89"/>
        <v>Unsecured</v>
      </c>
      <c r="W827" s="10">
        <v>0</v>
      </c>
      <c r="X827" s="10" t="s">
        <v>83</v>
      </c>
      <c r="Y827" s="10" t="str">
        <f t="shared" si="90"/>
        <v>Structured</v>
      </c>
      <c r="Z827" s="10"/>
      <c r="AA827" s="10" t="str">
        <f>IF('Intragroup liabilities'!Q821="GF2","Grandfathered T2",IF('Intragroup liabilities'!Q821="CET1","CET1","No"))</f>
        <v>No</v>
      </c>
      <c r="AB827" s="10">
        <f>IF('Intragroup liabilities'!R821="",0,'Intragroup liabilities'!R821)</f>
        <v>0</v>
      </c>
      <c r="AC827"/>
    </row>
    <row r="828" spans="3:29" ht="23.65" thickBot="1" x14ac:dyDescent="0.5">
      <c r="C828" s="17">
        <f t="shared" si="85"/>
        <v>999</v>
      </c>
      <c r="D828" s="18">
        <f t="shared" si="91"/>
        <v>821</v>
      </c>
      <c r="E828" s="10" t="str">
        <f>IF(AND(I828="SANTANDER TOTTA, SGPS, SA",'Intragroup liabilities'!F822="P_22"),"r0531 - o/w (part of) subordinated liabilities recognised as own funds",IF(AND(I828="Totta Seguros - Comp. Seg. Vida, SA.",'Intragroup liabilities'!F822="P_22"),"r0350 - Structured notes",IF(AND(AA828&lt;&gt;"No",'Intragroup liabilities'!F822="P_23"),"r0531 - o/w (part of) subordinated liabilities recognised as own funds",IF(AND(AA828="No",'Intragroup liabilities'!F822="P_23"),"r0120 - Secured liabilities - collateralized part (BRRD art. 44/2/b)",IF('Intragroup liabilities'!F822="C_31","r0511 - o/w capital instruments/share capital",IF('Intragroup liabilities'!F822="C_32","r0511 - o/w capital instruments/share capital",IF('Intragroup liabilities'!F822="C_33","r0512 - o/w instruments ranking pari passu with ordinary shares",IF(OR(ISNUMBER(SEARCH("ATLANTES",I828)),ISNUMBER(SEARCH("AZOR",I828)),ISNUMBER(SEARCH("HIPOTOTTA",I828)))=TRUE,"r0120 - Secured liabilities - collateralized part (BRRD art. 44/2/b)",IF(OR('Intragroup liabilities'!F822="P_27.1",'Intragroup liabilities'!F822="P_27.2",'Intragroup liabilities'!F822="P_24"),"r0390 - Non-financial liabilities",IF('Intragroup liabilities'!F822="P_30.1","r0170 - Employee liabilities (BRRD art. 44/2/g/i)",IF('Intragroup liabilities'!F822="P_30.3","r0390 - Non-financial liabilities",IF('Intragroup liabilities'!F822="C_36","r0511 - o/w capital instruments/share capital",IF(AND('Intragroup liabilities'!F822="P_20",IFERROR(VLOOKUP('Intragroup liabilities'!I822,'Auxiliar 210'!$B$18:$B$20,1,FALSE),0)&lt;&gt;0),"r0210 - Liabilities towards other entities of the resolution group (BRRD art. 44/2/h)",IF(AND('Intragroup liabilities'!F822="P_21",IFERROR(VLOOKUP('Intragroup liabilities'!I822,'Auxiliar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8" s="10" t="s">
        <v>483</v>
      </c>
      <c r="G828" s="10" t="str">
        <f t="shared" si="86"/>
        <v>Rank 9 - Ranking in insolvency (master scale)</v>
      </c>
      <c r="H828" s="10" t="s">
        <v>958</v>
      </c>
      <c r="I828" s="10" t="s">
        <v>81</v>
      </c>
      <c r="J828" s="10" t="s">
        <v>696</v>
      </c>
      <c r="K828" s="10" t="s">
        <v>155</v>
      </c>
      <c r="L828" s="10" t="str">
        <f t="shared" si="87"/>
        <v>Parent</v>
      </c>
      <c r="M828" s="10" t="str">
        <f>IF(OR('Intragroup liabilities'!W822="x",'Intragroup liabilities'!W822="E"),"true","false")</f>
        <v>false</v>
      </c>
      <c r="N828" s="10" t="s">
        <v>470</v>
      </c>
      <c r="O828" s="10" t="s">
        <v>471</v>
      </c>
      <c r="P828" s="11">
        <v>0.12</v>
      </c>
      <c r="Q828" s="11">
        <f>IF('Intragroup liabilities'!E822="",0,'Intragroup liabilities'!E822)</f>
        <v>0</v>
      </c>
      <c r="R828" s="10" t="str">
        <f>+IF('Intragroup liabilities'!C822="EURO","Euro",IF('Intragroup liabilities'!C822="LIBRA INGLESA"," US Dollar",""))</f>
        <v>Euro</v>
      </c>
      <c r="S828" s="10" t="str">
        <f>IF(OR('Intragroup liabilities'!F822="P_20",'Intragroup liabilities'!F822="P_21"),'Intragroup liabilities'!M822,CONCATENATE(RIGHT('Intragroup liabilities'!T822,4),"-",LEFT(RIGHT('Intragroup liabilities'!T822,7),2),"-",LEFT('Intragroup liabilities'!T822,2)))</f>
        <v>--</v>
      </c>
      <c r="T828" s="20" t="str">
        <f t="shared" si="88"/>
        <v>--</v>
      </c>
      <c r="U828" s="20" t="str">
        <f>IF(OR('Intragroup liabilities'!F822="P_20",'Intragroup liabilities'!F822="P_21"),'T 03.01'!T828,CONCATENATE(RIGHT('Intragroup liabilities'!U822,4),"-",LEFT(RIGHT('Intragroup liabilities'!U822,7),2),"-",LEFT('Intragroup liabilities'!U822,2)))</f>
        <v>--</v>
      </c>
      <c r="V828" s="10" t="str">
        <f t="shared" si="89"/>
        <v>Unsecured</v>
      </c>
      <c r="W828" s="10">
        <v>0</v>
      </c>
      <c r="X828" s="10" t="s">
        <v>83</v>
      </c>
      <c r="Y828" s="10" t="str">
        <f t="shared" si="90"/>
        <v>Structured</v>
      </c>
      <c r="Z828" s="10"/>
      <c r="AA828" s="10" t="str">
        <f>IF('Intragroup liabilities'!Q822="GF2","Grandfathered T2",IF('Intragroup liabilities'!Q822="CET1","CET1","No"))</f>
        <v>No</v>
      </c>
      <c r="AB828" s="10">
        <f>IF('Intragroup liabilities'!R822="",0,'Intragroup liabilities'!R822)</f>
        <v>0</v>
      </c>
      <c r="AC828"/>
    </row>
    <row r="829" spans="3:29" ht="23.65" thickBot="1" x14ac:dyDescent="0.5">
      <c r="C829" s="17">
        <f t="shared" si="85"/>
        <v>999</v>
      </c>
      <c r="D829" s="18">
        <f t="shared" si="91"/>
        <v>822</v>
      </c>
      <c r="E829" s="10" t="str">
        <f>IF(AND(I829="SANTANDER TOTTA, SGPS, SA",'Intragroup liabilities'!F823="P_22"),"r0531 - o/w (part of) subordinated liabilities recognised as own funds",IF(AND(I829="Totta Seguros - Comp. Seg. Vida, SA.",'Intragroup liabilities'!F823="P_22"),"r0350 - Structured notes",IF(AND(AA829&lt;&gt;"No",'Intragroup liabilities'!F823="P_23"),"r0531 - o/w (part of) subordinated liabilities recognised as own funds",IF(AND(AA829="No",'Intragroup liabilities'!F823="P_23"),"r0120 - Secured liabilities - collateralized part (BRRD art. 44/2/b)",IF('Intragroup liabilities'!F823="C_31","r0511 - o/w capital instruments/share capital",IF('Intragroup liabilities'!F823="C_32","r0511 - o/w capital instruments/share capital",IF('Intragroup liabilities'!F823="C_33","r0512 - o/w instruments ranking pari passu with ordinary shares",IF(OR(ISNUMBER(SEARCH("ATLANTES",I829)),ISNUMBER(SEARCH("AZOR",I829)),ISNUMBER(SEARCH("HIPOTOTTA",I829)))=TRUE,"r0120 - Secured liabilities - collateralized part (BRRD art. 44/2/b)",IF(OR('Intragroup liabilities'!F823="P_27.1",'Intragroup liabilities'!F823="P_27.2",'Intragroup liabilities'!F823="P_24"),"r0390 - Non-financial liabilities",IF('Intragroup liabilities'!F823="P_30.1","r0170 - Employee liabilities (BRRD art. 44/2/g/i)",IF('Intragroup liabilities'!F823="P_30.3","r0390 - Non-financial liabilities",IF('Intragroup liabilities'!F823="C_36","r0511 - o/w capital instruments/share capital",IF(AND('Intragroup liabilities'!F823="P_20",IFERROR(VLOOKUP('Intragroup liabilities'!I823,'Auxiliar 210'!$B$18:$B$20,1,FALSE),0)&lt;&gt;0),"r0210 - Liabilities towards other entities of the resolution group (BRRD art. 44/2/h)",IF(AND('Intragroup liabilities'!F823="P_21",IFERROR(VLOOKUP('Intragroup liabilities'!I823,'Auxiliar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29" s="10" t="s">
        <v>483</v>
      </c>
      <c r="G829" s="10" t="str">
        <f t="shared" si="86"/>
        <v>Rank 9 - Ranking in insolvency (master scale)</v>
      </c>
      <c r="H829" s="10" t="s">
        <v>933</v>
      </c>
      <c r="I829" s="10" t="s">
        <v>700</v>
      </c>
      <c r="J829" s="10" t="s">
        <v>699</v>
      </c>
      <c r="K829" s="10" t="s">
        <v>155</v>
      </c>
      <c r="L829" s="10" t="str">
        <f t="shared" si="87"/>
        <v>Sister</v>
      </c>
      <c r="M829" s="10" t="str">
        <f>IF(OR('Intragroup liabilities'!W823="x",'Intragroup liabilities'!W823="E"),"true","false")</f>
        <v>false</v>
      </c>
      <c r="N829" s="10" t="s">
        <v>470</v>
      </c>
      <c r="O829" s="10" t="s">
        <v>471</v>
      </c>
      <c r="P829" s="11">
        <v>0.02</v>
      </c>
      <c r="Q829" s="11">
        <f>IF('Intragroup liabilities'!E823="",0,'Intragroup liabilities'!E823)</f>
        <v>0</v>
      </c>
      <c r="R829" s="10" t="str">
        <f>+IF('Intragroup liabilities'!C823="EURO","Euro",IF('Intragroup liabilities'!C823="LIBRA INGLESA"," US Dollar",""))</f>
        <v>Euro</v>
      </c>
      <c r="S829" s="10" t="str">
        <f>IF(OR('Intragroup liabilities'!F823="P_20",'Intragroup liabilities'!F823="P_21"),'Intragroup liabilities'!M823,CONCATENATE(RIGHT('Intragroup liabilities'!T823,4),"-",LEFT(RIGHT('Intragroup liabilities'!T823,7),2),"-",LEFT('Intragroup liabilities'!T823,2)))</f>
        <v>--</v>
      </c>
      <c r="T829" s="20" t="str">
        <f t="shared" si="88"/>
        <v>--</v>
      </c>
      <c r="U829" s="20" t="str">
        <f>IF(OR('Intragroup liabilities'!F823="P_20",'Intragroup liabilities'!F823="P_21"),'T 03.01'!T829,CONCATENATE(RIGHT('Intragroup liabilities'!U823,4),"-",LEFT(RIGHT('Intragroup liabilities'!U823,7),2),"-",LEFT('Intragroup liabilities'!U823,2)))</f>
        <v>--</v>
      </c>
      <c r="V829" s="10" t="str">
        <f t="shared" si="89"/>
        <v>Unsecured</v>
      </c>
      <c r="W829" s="10">
        <v>0</v>
      </c>
      <c r="X829" s="10" t="s">
        <v>83</v>
      </c>
      <c r="Y829" s="10" t="str">
        <f t="shared" si="90"/>
        <v>Structured</v>
      </c>
      <c r="Z829" s="10"/>
      <c r="AA829" s="10" t="str">
        <f>IF('Intragroup liabilities'!Q823="GF2","Grandfathered T2",IF('Intragroup liabilities'!Q823="CET1","CET1","No"))</f>
        <v>No</v>
      </c>
      <c r="AB829" s="10">
        <f>IF('Intragroup liabilities'!R823="",0,'Intragroup liabilities'!R823)</f>
        <v>0</v>
      </c>
      <c r="AC829"/>
    </row>
    <row r="830" spans="3:29" ht="23.65" thickBot="1" x14ac:dyDescent="0.5">
      <c r="C830" s="17">
        <f t="shared" si="85"/>
        <v>999</v>
      </c>
      <c r="D830" s="18">
        <f t="shared" si="91"/>
        <v>823</v>
      </c>
      <c r="E830" s="10" t="str">
        <f>IF(AND(I830="SANTANDER TOTTA, SGPS, SA",'Intragroup liabilities'!F824="P_22"),"r0531 - o/w (part of) subordinated liabilities recognised as own funds",IF(AND(I830="Totta Seguros - Comp. Seg. Vida, SA.",'Intragroup liabilities'!F824="P_22"),"r0350 - Structured notes",IF(AND(AA830&lt;&gt;"No",'Intragroup liabilities'!F824="P_23"),"r0531 - o/w (part of) subordinated liabilities recognised as own funds",IF(AND(AA830="No",'Intragroup liabilities'!F824="P_23"),"r0120 - Secured liabilities - collateralized part (BRRD art. 44/2/b)",IF('Intragroup liabilities'!F824="C_31","r0511 - o/w capital instruments/share capital",IF('Intragroup liabilities'!F824="C_32","r0511 - o/w capital instruments/share capital",IF('Intragroup liabilities'!F824="C_33","r0512 - o/w instruments ranking pari passu with ordinary shares",IF(OR(ISNUMBER(SEARCH("ATLANTES",I830)),ISNUMBER(SEARCH("AZOR",I830)),ISNUMBER(SEARCH("HIPOTOTTA",I830)))=TRUE,"r0120 - Secured liabilities - collateralized part (BRRD art. 44/2/b)",IF(OR('Intragroup liabilities'!F824="P_27.1",'Intragroup liabilities'!F824="P_27.2",'Intragroup liabilities'!F824="P_24"),"r0390 - Non-financial liabilities",IF('Intragroup liabilities'!F824="P_30.1","r0170 - Employee liabilities (BRRD art. 44/2/g/i)",IF('Intragroup liabilities'!F824="P_30.3","r0390 - Non-financial liabilities",IF('Intragroup liabilities'!F824="C_36","r0511 - o/w capital instruments/share capital",IF(AND('Intragroup liabilities'!F824="P_20",IFERROR(VLOOKUP('Intragroup liabilities'!I824,'Auxiliar 210'!$B$18:$B$20,1,FALSE),0)&lt;&gt;0),"r0210 - Liabilities towards other entities of the resolution group (BRRD art. 44/2/h)",IF(AND('Intragroup liabilities'!F824="P_21",IFERROR(VLOOKUP('Intragroup liabilities'!I824,'Auxiliar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0" s="10" t="s">
        <v>483</v>
      </c>
      <c r="G830" s="10" t="str">
        <f t="shared" si="86"/>
        <v>Rank 9 - Ranking in insolvency (master scale)</v>
      </c>
      <c r="H830" s="10" t="s">
        <v>961</v>
      </c>
      <c r="I830" s="10" t="s">
        <v>700</v>
      </c>
      <c r="J830" s="10" t="s">
        <v>699</v>
      </c>
      <c r="K830" s="10" t="s">
        <v>155</v>
      </c>
      <c r="L830" s="10" t="str">
        <f t="shared" si="87"/>
        <v>Sister</v>
      </c>
      <c r="M830" s="10" t="str">
        <f>IF(OR('Intragroup liabilities'!W824="x",'Intragroup liabilities'!W824="E"),"true","false")</f>
        <v>false</v>
      </c>
      <c r="N830" s="10" t="s">
        <v>470</v>
      </c>
      <c r="O830" s="10" t="s">
        <v>471</v>
      </c>
      <c r="P830" s="11">
        <v>0.03</v>
      </c>
      <c r="Q830" s="11">
        <f>IF('Intragroup liabilities'!E824="",0,'Intragroup liabilities'!E824)</f>
        <v>0</v>
      </c>
      <c r="R830" s="10" t="str">
        <f>+IF('Intragroup liabilities'!C824="EURO","Euro",IF('Intragroup liabilities'!C824="LIBRA INGLESA"," US Dollar",""))</f>
        <v>Euro</v>
      </c>
      <c r="S830" s="10" t="str">
        <f>IF(OR('Intragroup liabilities'!F824="P_20",'Intragroup liabilities'!F824="P_21"),'Intragroup liabilities'!M824,CONCATENATE(RIGHT('Intragroup liabilities'!T824,4),"-",LEFT(RIGHT('Intragroup liabilities'!T824,7),2),"-",LEFT('Intragroup liabilities'!T824,2)))</f>
        <v>--</v>
      </c>
      <c r="T830" s="20" t="str">
        <f t="shared" si="88"/>
        <v>--</v>
      </c>
      <c r="U830" s="20" t="str">
        <f>IF(OR('Intragroup liabilities'!F824="P_20",'Intragroup liabilities'!F824="P_21"),'T 03.01'!T830,CONCATENATE(RIGHT('Intragroup liabilities'!U824,4),"-",LEFT(RIGHT('Intragroup liabilities'!U824,7),2),"-",LEFT('Intragroup liabilities'!U824,2)))</f>
        <v>--</v>
      </c>
      <c r="V830" s="10" t="str">
        <f t="shared" si="89"/>
        <v>Unsecured</v>
      </c>
      <c r="W830" s="10">
        <v>0</v>
      </c>
      <c r="X830" s="10" t="s">
        <v>83</v>
      </c>
      <c r="Y830" s="10" t="str">
        <f t="shared" si="90"/>
        <v>Structured</v>
      </c>
      <c r="Z830" s="10"/>
      <c r="AA830" s="10" t="str">
        <f>IF('Intragroup liabilities'!Q824="GF2","Grandfathered T2",IF('Intragroup liabilities'!Q824="CET1","CET1","No"))</f>
        <v>No</v>
      </c>
      <c r="AB830" s="10">
        <f>IF('Intragroup liabilities'!R824="",0,'Intragroup liabilities'!R824)</f>
        <v>0</v>
      </c>
      <c r="AC830"/>
    </row>
    <row r="831" spans="3:29" ht="23.65" thickBot="1" x14ac:dyDescent="0.5">
      <c r="C831" s="17">
        <f t="shared" si="85"/>
        <v>999</v>
      </c>
      <c r="D831" s="18">
        <f t="shared" si="91"/>
        <v>824</v>
      </c>
      <c r="E831" s="10" t="str">
        <f>IF(AND(I831="SANTANDER TOTTA, SGPS, SA",'Intragroup liabilities'!F825="P_22"),"r0531 - o/w (part of) subordinated liabilities recognised as own funds",IF(AND(I831="Totta Seguros - Comp. Seg. Vida, SA.",'Intragroup liabilities'!F825="P_22"),"r0350 - Structured notes",IF(AND(AA831&lt;&gt;"No",'Intragroup liabilities'!F825="P_23"),"r0531 - o/w (part of) subordinated liabilities recognised as own funds",IF(AND(AA831="No",'Intragroup liabilities'!F825="P_23"),"r0120 - Secured liabilities - collateralized part (BRRD art. 44/2/b)",IF('Intragroup liabilities'!F825="C_31","r0511 - o/w capital instruments/share capital",IF('Intragroup liabilities'!F825="C_32","r0511 - o/w capital instruments/share capital",IF('Intragroup liabilities'!F825="C_33","r0512 - o/w instruments ranking pari passu with ordinary shares",IF(OR(ISNUMBER(SEARCH("ATLANTES",I831)),ISNUMBER(SEARCH("AZOR",I831)),ISNUMBER(SEARCH("HIPOTOTTA",I831)))=TRUE,"r0120 - Secured liabilities - collateralized part (BRRD art. 44/2/b)",IF(OR('Intragroup liabilities'!F825="P_27.1",'Intragroup liabilities'!F825="P_27.2",'Intragroup liabilities'!F825="P_24"),"r0390 - Non-financial liabilities",IF('Intragroup liabilities'!F825="P_30.1","r0170 - Employee liabilities (BRRD art. 44/2/g/i)",IF('Intragroup liabilities'!F825="P_30.3","r0390 - Non-financial liabilities",IF('Intragroup liabilities'!F825="C_36","r0511 - o/w capital instruments/share capital",IF(AND('Intragroup liabilities'!F825="P_20",IFERROR(VLOOKUP('Intragroup liabilities'!I825,'Auxiliar 210'!$B$18:$B$20,1,FALSE),0)&lt;&gt;0),"r0210 - Liabilities towards other entities of the resolution group (BRRD art. 44/2/h)",IF(AND('Intragroup liabilities'!F825="P_21",IFERROR(VLOOKUP('Intragroup liabilities'!I825,'Auxiliar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1" s="10" t="s">
        <v>483</v>
      </c>
      <c r="G831" s="10" t="str">
        <f t="shared" si="86"/>
        <v>Rank 9 - Ranking in insolvency (master scale)</v>
      </c>
      <c r="H831" s="10" t="s">
        <v>1109</v>
      </c>
      <c r="I831" s="10" t="s">
        <v>700</v>
      </c>
      <c r="J831" s="10" t="s">
        <v>699</v>
      </c>
      <c r="K831" s="10" t="s">
        <v>155</v>
      </c>
      <c r="L831" s="10" t="str">
        <f t="shared" si="87"/>
        <v>Sister</v>
      </c>
      <c r="M831" s="10" t="str">
        <f>IF(OR('Intragroup liabilities'!W825="x",'Intragroup liabilities'!W825="E"),"true","false")</f>
        <v>false</v>
      </c>
      <c r="N831" s="10" t="s">
        <v>470</v>
      </c>
      <c r="O831" s="10" t="s">
        <v>471</v>
      </c>
      <c r="P831" s="11">
        <v>0.01</v>
      </c>
      <c r="Q831" s="11">
        <f>IF('Intragroup liabilities'!E825="",0,'Intragroup liabilities'!E825)</f>
        <v>0</v>
      </c>
      <c r="R831" s="10" t="str">
        <f>+IF('Intragroup liabilities'!C825="EURO","Euro",IF('Intragroup liabilities'!C825="LIBRA INGLESA"," US Dollar",""))</f>
        <v>Euro</v>
      </c>
      <c r="S831" s="10" t="str">
        <f>IF(OR('Intragroup liabilities'!F825="P_20",'Intragroup liabilities'!F825="P_21"),'Intragroup liabilities'!M825,CONCATENATE(RIGHT('Intragroup liabilities'!T825,4),"-",LEFT(RIGHT('Intragroup liabilities'!T825,7),2),"-",LEFT('Intragroup liabilities'!T825,2)))</f>
        <v>--</v>
      </c>
      <c r="T831" s="20" t="str">
        <f t="shared" si="88"/>
        <v>--</v>
      </c>
      <c r="U831" s="20" t="str">
        <f>IF(OR('Intragroup liabilities'!F825="P_20",'Intragroup liabilities'!F825="P_21"),'T 03.01'!T831,CONCATENATE(RIGHT('Intragroup liabilities'!U825,4),"-",LEFT(RIGHT('Intragroup liabilities'!U825,7),2),"-",LEFT('Intragroup liabilities'!U825,2)))</f>
        <v>--</v>
      </c>
      <c r="V831" s="10" t="str">
        <f t="shared" si="89"/>
        <v>Unsecured</v>
      </c>
      <c r="W831" s="10">
        <v>0</v>
      </c>
      <c r="X831" s="10" t="s">
        <v>83</v>
      </c>
      <c r="Y831" s="10" t="str">
        <f t="shared" si="90"/>
        <v>Structured</v>
      </c>
      <c r="Z831" s="10"/>
      <c r="AA831" s="10" t="str">
        <f>IF('Intragroup liabilities'!Q825="GF2","Grandfathered T2",IF('Intragroup liabilities'!Q825="CET1","CET1","No"))</f>
        <v>No</v>
      </c>
      <c r="AB831" s="10">
        <f>IF('Intragroup liabilities'!R825="",0,'Intragroup liabilities'!R825)</f>
        <v>0</v>
      </c>
      <c r="AC831"/>
    </row>
    <row r="832" spans="3:29" ht="23.65" thickBot="1" x14ac:dyDescent="0.5">
      <c r="C832" s="17">
        <f t="shared" si="85"/>
        <v>999</v>
      </c>
      <c r="D832" s="18">
        <f t="shared" si="91"/>
        <v>825</v>
      </c>
      <c r="E832" s="10" t="str">
        <f>IF(AND(I832="SANTANDER TOTTA, SGPS, SA",'Intragroup liabilities'!F826="P_22"),"r0531 - o/w (part of) subordinated liabilities recognised as own funds",IF(AND(I832="Totta Seguros - Comp. Seg. Vida, SA.",'Intragroup liabilities'!F826="P_22"),"r0350 - Structured notes",IF(AND(AA832&lt;&gt;"No",'Intragroup liabilities'!F826="P_23"),"r0531 - o/w (part of) subordinated liabilities recognised as own funds",IF(AND(AA832="No",'Intragroup liabilities'!F826="P_23"),"r0120 - Secured liabilities - collateralized part (BRRD art. 44/2/b)",IF('Intragroup liabilities'!F826="C_31","r0511 - o/w capital instruments/share capital",IF('Intragroup liabilities'!F826="C_32","r0511 - o/w capital instruments/share capital",IF('Intragroup liabilities'!F826="C_33","r0512 - o/w instruments ranking pari passu with ordinary shares",IF(OR(ISNUMBER(SEARCH("ATLANTES",I832)),ISNUMBER(SEARCH("AZOR",I832)),ISNUMBER(SEARCH("HIPOTOTTA",I832)))=TRUE,"r0120 - Secured liabilities - collateralized part (BRRD art. 44/2/b)",IF(OR('Intragroup liabilities'!F826="P_27.1",'Intragroup liabilities'!F826="P_27.2",'Intragroup liabilities'!F826="P_24"),"r0390 - Non-financial liabilities",IF('Intragroup liabilities'!F826="P_30.1","r0170 - Employee liabilities (BRRD art. 44/2/g/i)",IF('Intragroup liabilities'!F826="P_30.3","r0390 - Non-financial liabilities",IF('Intragroup liabilities'!F826="C_36","r0511 - o/w capital instruments/share capital",IF(AND('Intragroup liabilities'!F826="P_20",IFERROR(VLOOKUP('Intragroup liabilities'!I826,'Auxiliar 210'!$B$18:$B$20,1,FALSE),0)&lt;&gt;0),"r0210 - Liabilities towards other entities of the resolution group (BRRD art. 44/2/h)",IF(AND('Intragroup liabilities'!F826="P_21",IFERROR(VLOOKUP('Intragroup liabilities'!I826,'Auxiliar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2" s="10" t="s">
        <v>483</v>
      </c>
      <c r="G832" s="10" t="str">
        <f t="shared" si="86"/>
        <v>Rank 9 - Ranking in insolvency (master scale)</v>
      </c>
      <c r="H832" s="10" t="s">
        <v>965</v>
      </c>
      <c r="I832" s="10" t="s">
        <v>700</v>
      </c>
      <c r="J832" s="10" t="s">
        <v>699</v>
      </c>
      <c r="K832" s="10" t="s">
        <v>155</v>
      </c>
      <c r="L832" s="10" t="str">
        <f t="shared" si="87"/>
        <v>Sister</v>
      </c>
      <c r="M832" s="10" t="str">
        <f>IF(OR('Intragroup liabilities'!W826="x",'Intragroup liabilities'!W826="E"),"true","false")</f>
        <v>false</v>
      </c>
      <c r="N832" s="10" t="s">
        <v>470</v>
      </c>
      <c r="O832" s="10" t="s">
        <v>471</v>
      </c>
      <c r="P832" s="11">
        <v>0.01</v>
      </c>
      <c r="Q832" s="11">
        <f>IF('Intragroup liabilities'!E826="",0,'Intragroup liabilities'!E826)</f>
        <v>0</v>
      </c>
      <c r="R832" s="10" t="str">
        <f>+IF('Intragroup liabilities'!C826="EURO","Euro",IF('Intragroup liabilities'!C826="LIBRA INGLESA"," US Dollar",""))</f>
        <v>Euro</v>
      </c>
      <c r="S832" s="10" t="str">
        <f>IF(OR('Intragroup liabilities'!F826="P_20",'Intragroup liabilities'!F826="P_21"),'Intragroup liabilities'!M826,CONCATENATE(RIGHT('Intragroup liabilities'!T826,4),"-",LEFT(RIGHT('Intragroup liabilities'!T826,7),2),"-",LEFT('Intragroup liabilities'!T826,2)))</f>
        <v>--</v>
      </c>
      <c r="T832" s="20" t="str">
        <f t="shared" si="88"/>
        <v>--</v>
      </c>
      <c r="U832" s="20" t="str">
        <f>IF(OR('Intragroup liabilities'!F826="P_20",'Intragroup liabilities'!F826="P_21"),'T 03.01'!T832,CONCATENATE(RIGHT('Intragroup liabilities'!U826,4),"-",LEFT(RIGHT('Intragroup liabilities'!U826,7),2),"-",LEFT('Intragroup liabilities'!U826,2)))</f>
        <v>--</v>
      </c>
      <c r="V832" s="10" t="str">
        <f t="shared" si="89"/>
        <v>Unsecured</v>
      </c>
      <c r="W832" s="10">
        <v>0</v>
      </c>
      <c r="X832" s="10" t="s">
        <v>83</v>
      </c>
      <c r="Y832" s="10" t="str">
        <f t="shared" si="90"/>
        <v>Structured</v>
      </c>
      <c r="Z832" s="10"/>
      <c r="AA832" s="10" t="str">
        <f>IF('Intragroup liabilities'!Q826="GF2","Grandfathered T2",IF('Intragroup liabilities'!Q826="CET1","CET1","No"))</f>
        <v>No</v>
      </c>
      <c r="AB832" s="10">
        <f>IF('Intragroup liabilities'!R826="",0,'Intragroup liabilities'!R826)</f>
        <v>0</v>
      </c>
      <c r="AC832"/>
    </row>
    <row r="833" spans="3:29" ht="23.65" thickBot="1" x14ac:dyDescent="0.5">
      <c r="C833" s="17">
        <f t="shared" si="85"/>
        <v>999</v>
      </c>
      <c r="D833" s="18">
        <f t="shared" si="91"/>
        <v>826</v>
      </c>
      <c r="E833" s="10" t="str">
        <f>IF(AND(I833="SANTANDER TOTTA, SGPS, SA",'Intragroup liabilities'!F827="P_22"),"r0531 - o/w (part of) subordinated liabilities recognised as own funds",IF(AND(I833="Totta Seguros - Comp. Seg. Vida, SA.",'Intragroup liabilities'!F827="P_22"),"r0350 - Structured notes",IF(AND(AA833&lt;&gt;"No",'Intragroup liabilities'!F827="P_23"),"r0531 - o/w (part of) subordinated liabilities recognised as own funds",IF(AND(AA833="No",'Intragroup liabilities'!F827="P_23"),"r0120 - Secured liabilities - collateralized part (BRRD art. 44/2/b)",IF('Intragroup liabilities'!F827="C_31","r0511 - o/w capital instruments/share capital",IF('Intragroup liabilities'!F827="C_32","r0511 - o/w capital instruments/share capital",IF('Intragroup liabilities'!F827="C_33","r0512 - o/w instruments ranking pari passu with ordinary shares",IF(OR(ISNUMBER(SEARCH("ATLANTES",I833)),ISNUMBER(SEARCH("AZOR",I833)),ISNUMBER(SEARCH("HIPOTOTTA",I833)))=TRUE,"r0120 - Secured liabilities - collateralized part (BRRD art. 44/2/b)",IF(OR('Intragroup liabilities'!F827="P_27.1",'Intragroup liabilities'!F827="P_27.2",'Intragroup liabilities'!F827="P_24"),"r0390 - Non-financial liabilities",IF('Intragroup liabilities'!F827="P_30.1","r0170 - Employee liabilities (BRRD art. 44/2/g/i)",IF('Intragroup liabilities'!F827="P_30.3","r0390 - Non-financial liabilities",IF('Intragroup liabilities'!F827="C_36","r0511 - o/w capital instruments/share capital",IF(AND('Intragroup liabilities'!F827="P_20",IFERROR(VLOOKUP('Intragroup liabilities'!I827,'Auxiliar 210'!$B$18:$B$20,1,FALSE),0)&lt;&gt;0),"r0210 - Liabilities towards other entities of the resolution group (BRRD art. 44/2/h)",IF(AND('Intragroup liabilities'!F827="P_21",IFERROR(VLOOKUP('Intragroup liabilities'!I827,'Auxiliar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3" s="10" t="s">
        <v>161</v>
      </c>
      <c r="G833" s="10" t="str">
        <f t="shared" si="86"/>
        <v>Rank 9 - Ranking in insolvency (master scale)</v>
      </c>
      <c r="H833" s="10" t="s">
        <v>493</v>
      </c>
      <c r="I833" s="10" t="s">
        <v>45</v>
      </c>
      <c r="J833" s="10" t="s">
        <v>447</v>
      </c>
      <c r="K833" s="10" t="s">
        <v>155</v>
      </c>
      <c r="L833" s="10" t="str">
        <f t="shared" si="87"/>
        <v>Sister</v>
      </c>
      <c r="M833" s="10" t="str">
        <f>IF(OR('Intragroup liabilities'!W827="x",'Intragroup liabilities'!W827="E"),"true","false")</f>
        <v>true</v>
      </c>
      <c r="N833" s="10" t="s">
        <v>470</v>
      </c>
      <c r="O833" s="10" t="s">
        <v>471</v>
      </c>
      <c r="P833" s="11">
        <v>4.95</v>
      </c>
      <c r="Q833" s="11">
        <f>IF('Intragroup liabilities'!E827="",0,'Intragroup liabilities'!E827)</f>
        <v>0</v>
      </c>
      <c r="R833" s="10" t="str">
        <f>+IF('Intragroup liabilities'!C827="EURO","Euro",IF('Intragroup liabilities'!C827="LIBRA INGLESA"," US Dollar",""))</f>
        <v>Euro</v>
      </c>
      <c r="S833" s="10" t="str">
        <f>IF(OR('Intragroup liabilities'!F827="P_20",'Intragroup liabilities'!F827="P_21"),'Intragroup liabilities'!M827,CONCATENATE(RIGHT('Intragroup liabilities'!T827,4),"-",LEFT(RIGHT('Intragroup liabilities'!T827,7),2),"-",LEFT('Intragroup liabilities'!T827,2)))</f>
        <v>--</v>
      </c>
      <c r="T833" s="20" t="str">
        <f t="shared" si="88"/>
        <v>--</v>
      </c>
      <c r="U833" s="20" t="str">
        <f>IF(OR('Intragroup liabilities'!F827="P_20",'Intragroup liabilities'!F827="P_21"),'T 03.01'!T833,CONCATENATE(RIGHT('Intragroup liabilities'!U827,4),"-",LEFT(RIGHT('Intragroup liabilities'!U827,7),2),"-",LEFT('Intragroup liabilities'!U827,2)))</f>
        <v>--</v>
      </c>
      <c r="V833" s="10" t="str">
        <f t="shared" si="89"/>
        <v>Unsecured</v>
      </c>
      <c r="W833" s="10">
        <v>0</v>
      </c>
      <c r="X833" s="10" t="s">
        <v>83</v>
      </c>
      <c r="Y833" s="10" t="str">
        <f t="shared" si="90"/>
        <v>Structured</v>
      </c>
      <c r="Z833" s="10"/>
      <c r="AA833" s="10" t="str">
        <f>IF('Intragroup liabilities'!Q827="GF2","Grandfathered T2",IF('Intragroup liabilities'!Q827="CET1","CET1","No"))</f>
        <v>No</v>
      </c>
      <c r="AB833" s="10">
        <f>IF('Intragroup liabilities'!R827="",0,'Intragroup liabilities'!R827)</f>
        <v>0</v>
      </c>
      <c r="AC833"/>
    </row>
    <row r="834" spans="3:29" ht="23.65" thickBot="1" x14ac:dyDescent="0.5">
      <c r="C834" s="17">
        <f t="shared" si="85"/>
        <v>999</v>
      </c>
      <c r="D834" s="18">
        <f t="shared" si="91"/>
        <v>827</v>
      </c>
      <c r="E834" s="10" t="str">
        <f>IF(AND(I834="SANTANDER TOTTA, SGPS, SA",'Intragroup liabilities'!F828="P_22"),"r0531 - o/w (part of) subordinated liabilities recognised as own funds",IF(AND(I834="Totta Seguros - Comp. Seg. Vida, SA.",'Intragroup liabilities'!F828="P_22"),"r0350 - Structured notes",IF(AND(AA834&lt;&gt;"No",'Intragroup liabilities'!F828="P_23"),"r0531 - o/w (part of) subordinated liabilities recognised as own funds",IF(AND(AA834="No",'Intragroup liabilities'!F828="P_23"),"r0120 - Secured liabilities - collateralized part (BRRD art. 44/2/b)",IF('Intragroup liabilities'!F828="C_31","r0511 - o/w capital instruments/share capital",IF('Intragroup liabilities'!F828="C_32","r0511 - o/w capital instruments/share capital",IF('Intragroup liabilities'!F828="C_33","r0512 - o/w instruments ranking pari passu with ordinary shares",IF(OR(ISNUMBER(SEARCH("ATLANTES",I834)),ISNUMBER(SEARCH("AZOR",I834)),ISNUMBER(SEARCH("HIPOTOTTA",I834)))=TRUE,"r0120 - Secured liabilities - collateralized part (BRRD art. 44/2/b)",IF(OR('Intragroup liabilities'!F828="P_27.1",'Intragroup liabilities'!F828="P_27.2",'Intragroup liabilities'!F828="P_24"),"r0390 - Non-financial liabilities",IF('Intragroup liabilities'!F828="P_30.1","r0170 - Employee liabilities (BRRD art. 44/2/g/i)",IF('Intragroup liabilities'!F828="P_30.3","r0390 - Non-financial liabilities",IF('Intragroup liabilities'!F828="C_36","r0511 - o/w capital instruments/share capital",IF(AND('Intragroup liabilities'!F828="P_20",IFERROR(VLOOKUP('Intragroup liabilities'!I828,'Auxiliar 210'!$B$18:$B$20,1,FALSE),0)&lt;&gt;0),"r0210 - Liabilities towards other entities of the resolution group (BRRD art. 44/2/h)",IF(AND('Intragroup liabilities'!F828="P_21",IFERROR(VLOOKUP('Intragroup liabilities'!I828,'Auxiliar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4" s="10" t="s">
        <v>161</v>
      </c>
      <c r="G834" s="10" t="str">
        <f t="shared" si="86"/>
        <v>Rank 9 - Ranking in insolvency (master scale)</v>
      </c>
      <c r="H834" s="10" t="s">
        <v>652</v>
      </c>
      <c r="I834" s="10" t="s">
        <v>45</v>
      </c>
      <c r="J834" s="10" t="s">
        <v>447</v>
      </c>
      <c r="K834" s="10" t="s">
        <v>155</v>
      </c>
      <c r="L834" s="10" t="str">
        <f t="shared" si="87"/>
        <v>Sister</v>
      </c>
      <c r="M834" s="10" t="str">
        <f>IF(OR('Intragroup liabilities'!W828="x",'Intragroup liabilities'!W828="E"),"true","false")</f>
        <v>true</v>
      </c>
      <c r="N834" s="10" t="s">
        <v>470</v>
      </c>
      <c r="O834" s="10" t="s">
        <v>471</v>
      </c>
      <c r="P834" s="11">
        <v>0.32</v>
      </c>
      <c r="Q834" s="11">
        <f>IF('Intragroup liabilities'!E828="",0,'Intragroup liabilities'!E828)</f>
        <v>0</v>
      </c>
      <c r="R834" s="10" t="str">
        <f>+IF('Intragroup liabilities'!C828="EURO","Euro",IF('Intragroup liabilities'!C828="LIBRA INGLESA"," US Dollar",""))</f>
        <v>Euro</v>
      </c>
      <c r="S834" s="10" t="str">
        <f>IF(OR('Intragroup liabilities'!F828="P_20",'Intragroup liabilities'!F828="P_21"),'Intragroup liabilities'!M828,CONCATENATE(RIGHT('Intragroup liabilities'!T828,4),"-",LEFT(RIGHT('Intragroup liabilities'!T828,7),2),"-",LEFT('Intragroup liabilities'!T828,2)))</f>
        <v>--</v>
      </c>
      <c r="T834" s="20" t="str">
        <f t="shared" si="88"/>
        <v>--</v>
      </c>
      <c r="U834" s="20" t="str">
        <f>IF(OR('Intragroup liabilities'!F828="P_20",'Intragroup liabilities'!F828="P_21"),'T 03.01'!T834,CONCATENATE(RIGHT('Intragroup liabilities'!U828,4),"-",LEFT(RIGHT('Intragroup liabilities'!U828,7),2),"-",LEFT('Intragroup liabilities'!U828,2)))</f>
        <v>--</v>
      </c>
      <c r="V834" s="10" t="str">
        <f t="shared" si="89"/>
        <v>Unsecured</v>
      </c>
      <c r="W834" s="10">
        <v>0</v>
      </c>
      <c r="X834" s="10" t="s">
        <v>83</v>
      </c>
      <c r="Y834" s="10" t="str">
        <f t="shared" si="90"/>
        <v>Structured</v>
      </c>
      <c r="Z834" s="10"/>
      <c r="AA834" s="10" t="str">
        <f>IF('Intragroup liabilities'!Q828="GF2","Grandfathered T2",IF('Intragroup liabilities'!Q828="CET1","CET1","No"))</f>
        <v>No</v>
      </c>
      <c r="AB834" s="10">
        <f>IF('Intragroup liabilities'!R828="",0,'Intragroup liabilities'!R828)</f>
        <v>0</v>
      </c>
      <c r="AC834"/>
    </row>
    <row r="835" spans="3:29" ht="23.65" thickBot="1" x14ac:dyDescent="0.5">
      <c r="C835" s="17">
        <f t="shared" si="85"/>
        <v>999</v>
      </c>
      <c r="D835" s="18">
        <f t="shared" si="91"/>
        <v>828</v>
      </c>
      <c r="E835" s="10" t="str">
        <f>IF(AND(I835="SANTANDER TOTTA, SGPS, SA",'Intragroup liabilities'!F829="P_22"),"r0531 - o/w (part of) subordinated liabilities recognised as own funds",IF(AND(I835="Totta Seguros - Comp. Seg. Vida, SA.",'Intragroup liabilities'!F829="P_22"),"r0350 - Structured notes",IF(AND(AA835&lt;&gt;"No",'Intragroup liabilities'!F829="P_23"),"r0531 - o/w (part of) subordinated liabilities recognised as own funds",IF(AND(AA835="No",'Intragroup liabilities'!F829="P_23"),"r0120 - Secured liabilities - collateralized part (BRRD art. 44/2/b)",IF('Intragroup liabilities'!F829="C_31","r0511 - o/w capital instruments/share capital",IF('Intragroup liabilities'!F829="C_32","r0511 - o/w capital instruments/share capital",IF('Intragroup liabilities'!F829="C_33","r0512 - o/w instruments ranking pari passu with ordinary shares",IF(OR(ISNUMBER(SEARCH("ATLANTES",I835)),ISNUMBER(SEARCH("AZOR",I835)),ISNUMBER(SEARCH("HIPOTOTTA",I835)))=TRUE,"r0120 - Secured liabilities - collateralized part (BRRD art. 44/2/b)",IF(OR('Intragroup liabilities'!F829="P_27.1",'Intragroup liabilities'!F829="P_27.2",'Intragroup liabilities'!F829="P_24"),"r0390 - Non-financial liabilities",IF('Intragroup liabilities'!F829="P_30.1","r0170 - Employee liabilities (BRRD art. 44/2/g/i)",IF('Intragroup liabilities'!F829="P_30.3","r0390 - Non-financial liabilities",IF('Intragroup liabilities'!F829="C_36","r0511 - o/w capital instruments/share capital",IF(AND('Intragroup liabilities'!F829="P_20",IFERROR(VLOOKUP('Intragroup liabilities'!I829,'Auxiliar 210'!$B$18:$B$20,1,FALSE),0)&lt;&gt;0),"r0210 - Liabilities towards other entities of the resolution group (BRRD art. 44/2/h)",IF(AND('Intragroup liabilities'!F829="P_21",IFERROR(VLOOKUP('Intragroup liabilities'!I829,'Auxiliar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5" s="10" t="s">
        <v>483</v>
      </c>
      <c r="G835" s="10" t="str">
        <f t="shared" si="86"/>
        <v>Rank 9 - Ranking in insolvency (master scale)</v>
      </c>
      <c r="H835" s="10" t="s">
        <v>972</v>
      </c>
      <c r="I835" s="10" t="s">
        <v>81</v>
      </c>
      <c r="J835" s="10" t="s">
        <v>696</v>
      </c>
      <c r="K835" s="10" t="s">
        <v>155</v>
      </c>
      <c r="L835" s="10" t="str">
        <f t="shared" si="87"/>
        <v>Parent</v>
      </c>
      <c r="M835" s="10" t="str">
        <f>IF(OR('Intragroup liabilities'!W829="x",'Intragroup liabilities'!W829="E"),"true","false")</f>
        <v>false</v>
      </c>
      <c r="N835" s="10" t="s">
        <v>470</v>
      </c>
      <c r="O835" s="10" t="s">
        <v>471</v>
      </c>
      <c r="P835" s="11">
        <v>0.09</v>
      </c>
      <c r="Q835" s="11">
        <f>IF('Intragroup liabilities'!E829="",0,'Intragroup liabilities'!E829)</f>
        <v>0</v>
      </c>
      <c r="R835" s="10" t="str">
        <f>+IF('Intragroup liabilities'!C829="EURO","Euro",IF('Intragroup liabilities'!C829="LIBRA INGLESA"," US Dollar",""))</f>
        <v>Euro</v>
      </c>
      <c r="S835" s="10" t="str">
        <f>IF(OR('Intragroup liabilities'!F829="P_20",'Intragroup liabilities'!F829="P_21"),'Intragroup liabilities'!M829,CONCATENATE(RIGHT('Intragroup liabilities'!T829,4),"-",LEFT(RIGHT('Intragroup liabilities'!T829,7),2),"-",LEFT('Intragroup liabilities'!T829,2)))</f>
        <v>--</v>
      </c>
      <c r="T835" s="20" t="str">
        <f t="shared" si="88"/>
        <v>--</v>
      </c>
      <c r="U835" s="20" t="str">
        <f>IF(OR('Intragroup liabilities'!F829="P_20",'Intragroup liabilities'!F829="P_21"),'T 03.01'!T835,CONCATENATE(RIGHT('Intragroup liabilities'!U829,4),"-",LEFT(RIGHT('Intragroup liabilities'!U829,7),2),"-",LEFT('Intragroup liabilities'!U829,2)))</f>
        <v>--</v>
      </c>
      <c r="V835" s="10" t="str">
        <f t="shared" si="89"/>
        <v>Unsecured</v>
      </c>
      <c r="W835" s="10">
        <v>0</v>
      </c>
      <c r="X835" s="10" t="s">
        <v>83</v>
      </c>
      <c r="Y835" s="10" t="str">
        <f t="shared" si="90"/>
        <v>Structured</v>
      </c>
      <c r="Z835" s="10"/>
      <c r="AA835" s="10" t="str">
        <f>IF('Intragroup liabilities'!Q829="GF2","Grandfathered T2",IF('Intragroup liabilities'!Q829="CET1","CET1","No"))</f>
        <v>No</v>
      </c>
      <c r="AB835" s="10">
        <f>IF('Intragroup liabilities'!R829="",0,'Intragroup liabilities'!R829)</f>
        <v>0</v>
      </c>
      <c r="AC835"/>
    </row>
    <row r="836" spans="3:29" ht="23.65" thickBot="1" x14ac:dyDescent="0.5">
      <c r="C836" s="17">
        <f t="shared" si="85"/>
        <v>999</v>
      </c>
      <c r="D836" s="18">
        <f t="shared" si="91"/>
        <v>829</v>
      </c>
      <c r="E836" s="10" t="str">
        <f>IF(AND(I836="SANTANDER TOTTA, SGPS, SA",'Intragroup liabilities'!F830="P_22"),"r0531 - o/w (part of) subordinated liabilities recognised as own funds",IF(AND(I836="Totta Seguros - Comp. Seg. Vida, SA.",'Intragroup liabilities'!F830="P_22"),"r0350 - Structured notes",IF(AND(AA836&lt;&gt;"No",'Intragroup liabilities'!F830="P_23"),"r0531 - o/w (part of) subordinated liabilities recognised as own funds",IF(AND(AA836="No",'Intragroup liabilities'!F830="P_23"),"r0120 - Secured liabilities - collateralized part (BRRD art. 44/2/b)",IF('Intragroup liabilities'!F830="C_31","r0511 - o/w capital instruments/share capital",IF('Intragroup liabilities'!F830="C_32","r0511 - o/w capital instruments/share capital",IF('Intragroup liabilities'!F830="C_33","r0512 - o/w instruments ranking pari passu with ordinary shares",IF(OR(ISNUMBER(SEARCH("ATLANTES",I836)),ISNUMBER(SEARCH("AZOR",I836)),ISNUMBER(SEARCH("HIPOTOTTA",I836)))=TRUE,"r0120 - Secured liabilities - collateralized part (BRRD art. 44/2/b)",IF(OR('Intragroup liabilities'!F830="P_27.1",'Intragroup liabilities'!F830="P_27.2",'Intragroup liabilities'!F830="P_24"),"r0390 - Non-financial liabilities",IF('Intragroup liabilities'!F830="P_30.1","r0170 - Employee liabilities (BRRD art. 44/2/g/i)",IF('Intragroup liabilities'!F830="P_30.3","r0390 - Non-financial liabilities",IF('Intragroup liabilities'!F830="C_36","r0511 - o/w capital instruments/share capital",IF(AND('Intragroup liabilities'!F830="P_20",IFERROR(VLOOKUP('Intragroup liabilities'!I830,'Auxiliar 210'!$B$18:$B$20,1,FALSE),0)&lt;&gt;0),"r0210 - Liabilities towards other entities of the resolution group (BRRD art. 44/2/h)",IF(AND('Intragroup liabilities'!F830="P_21",IFERROR(VLOOKUP('Intragroup liabilities'!I830,'Auxiliar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6" s="10" t="s">
        <v>161</v>
      </c>
      <c r="G836" s="10" t="str">
        <f t="shared" si="86"/>
        <v>Rank 9 - Ranking in insolvency (master scale)</v>
      </c>
      <c r="H836" s="10" t="s">
        <v>563</v>
      </c>
      <c r="I836" s="10" t="s">
        <v>45</v>
      </c>
      <c r="J836" s="10" t="s">
        <v>447</v>
      </c>
      <c r="K836" s="10" t="s">
        <v>155</v>
      </c>
      <c r="L836" s="10" t="str">
        <f t="shared" si="87"/>
        <v>Sister</v>
      </c>
      <c r="M836" s="10" t="str">
        <f>IF(OR('Intragroup liabilities'!W830="x",'Intragroup liabilities'!W830="E"),"true","false")</f>
        <v>true</v>
      </c>
      <c r="N836" s="10" t="s">
        <v>470</v>
      </c>
      <c r="O836" s="10" t="s">
        <v>471</v>
      </c>
      <c r="P836" s="11">
        <v>0.01</v>
      </c>
      <c r="Q836" s="11">
        <f>IF('Intragroup liabilities'!E830="",0,'Intragroup liabilities'!E830)</f>
        <v>0</v>
      </c>
      <c r="R836" s="10" t="str">
        <f>+IF('Intragroup liabilities'!C830="EURO","Euro",IF('Intragroup liabilities'!C830="LIBRA INGLESA"," US Dollar",""))</f>
        <v>Euro</v>
      </c>
      <c r="S836" s="10" t="str">
        <f>IF(OR('Intragroup liabilities'!F830="P_20",'Intragroup liabilities'!F830="P_21"),'Intragroup liabilities'!M830,CONCATENATE(RIGHT('Intragroup liabilities'!T830,4),"-",LEFT(RIGHT('Intragroup liabilities'!T830,7),2),"-",LEFT('Intragroup liabilities'!T830,2)))</f>
        <v>--</v>
      </c>
      <c r="T836" s="20" t="str">
        <f t="shared" si="88"/>
        <v>--</v>
      </c>
      <c r="U836" s="20" t="str">
        <f>IF(OR('Intragroup liabilities'!F830="P_20",'Intragroup liabilities'!F830="P_21"),'T 03.01'!T836,CONCATENATE(RIGHT('Intragroup liabilities'!U830,4),"-",LEFT(RIGHT('Intragroup liabilities'!U830,7),2),"-",LEFT('Intragroup liabilities'!U830,2)))</f>
        <v>--</v>
      </c>
      <c r="V836" s="10" t="str">
        <f t="shared" si="89"/>
        <v>Unsecured</v>
      </c>
      <c r="W836" s="10">
        <v>0</v>
      </c>
      <c r="X836" s="10" t="s">
        <v>83</v>
      </c>
      <c r="Y836" s="10" t="str">
        <f t="shared" si="90"/>
        <v>Structured</v>
      </c>
      <c r="Z836" s="10"/>
      <c r="AA836" s="10" t="str">
        <f>IF('Intragroup liabilities'!Q830="GF2","Grandfathered T2",IF('Intragroup liabilities'!Q830="CET1","CET1","No"))</f>
        <v>No</v>
      </c>
      <c r="AB836" s="10">
        <f>IF('Intragroup liabilities'!R830="",0,'Intragroup liabilities'!R830)</f>
        <v>0</v>
      </c>
      <c r="AC836"/>
    </row>
    <row r="837" spans="3:29" ht="23.65" thickBot="1" x14ac:dyDescent="0.5">
      <c r="C837" s="17">
        <f t="shared" si="85"/>
        <v>999</v>
      </c>
      <c r="D837" s="18">
        <f t="shared" si="91"/>
        <v>830</v>
      </c>
      <c r="E837" s="10" t="str">
        <f>IF(AND(I837="SANTANDER TOTTA, SGPS, SA",'Intragroup liabilities'!F831="P_22"),"r0531 - o/w (part of) subordinated liabilities recognised as own funds",IF(AND(I837="Totta Seguros - Comp. Seg. Vida, SA.",'Intragroup liabilities'!F831="P_22"),"r0350 - Structured notes",IF(AND(AA837&lt;&gt;"No",'Intragroup liabilities'!F831="P_23"),"r0531 - o/w (part of) subordinated liabilities recognised as own funds",IF(AND(AA837="No",'Intragroup liabilities'!F831="P_23"),"r0120 - Secured liabilities - collateralized part (BRRD art. 44/2/b)",IF('Intragroup liabilities'!F831="C_31","r0511 - o/w capital instruments/share capital",IF('Intragroup liabilities'!F831="C_32","r0511 - o/w capital instruments/share capital",IF('Intragroup liabilities'!F831="C_33","r0512 - o/w instruments ranking pari passu with ordinary shares",IF(OR(ISNUMBER(SEARCH("ATLANTES",I837)),ISNUMBER(SEARCH("AZOR",I837)),ISNUMBER(SEARCH("HIPOTOTTA",I837)))=TRUE,"r0120 - Secured liabilities - collateralized part (BRRD art. 44/2/b)",IF(OR('Intragroup liabilities'!F831="P_27.1",'Intragroup liabilities'!F831="P_27.2",'Intragroup liabilities'!F831="P_24"),"r0390 - Non-financial liabilities",IF('Intragroup liabilities'!F831="P_30.1","r0170 - Employee liabilities (BRRD art. 44/2/g/i)",IF('Intragroup liabilities'!F831="P_30.3","r0390 - Non-financial liabilities",IF('Intragroup liabilities'!F831="C_36","r0511 - o/w capital instruments/share capital",IF(AND('Intragroup liabilities'!F831="P_20",IFERROR(VLOOKUP('Intragroup liabilities'!I831,'Auxiliar 210'!$B$18:$B$20,1,FALSE),0)&lt;&gt;0),"r0210 - Liabilities towards other entities of the resolution group (BRRD art. 44/2/h)",IF(AND('Intragroup liabilities'!F831="P_21",IFERROR(VLOOKUP('Intragroup liabilities'!I831,'Auxiliar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7" s="10" t="s">
        <v>483</v>
      </c>
      <c r="G837" s="10" t="str">
        <f t="shared" si="86"/>
        <v>Rank 9 - Ranking in insolvency (master scale)</v>
      </c>
      <c r="H837" s="10" t="s">
        <v>950</v>
      </c>
      <c r="I837" s="10" t="s">
        <v>81</v>
      </c>
      <c r="J837" s="10" t="s">
        <v>696</v>
      </c>
      <c r="K837" s="10" t="s">
        <v>155</v>
      </c>
      <c r="L837" s="10" t="str">
        <f t="shared" si="87"/>
        <v>Parent</v>
      </c>
      <c r="M837" s="10" t="str">
        <f>IF(OR('Intragroup liabilities'!W831="x",'Intragroup liabilities'!W831="E"),"true","false")</f>
        <v>false</v>
      </c>
      <c r="N837" s="10" t="s">
        <v>470</v>
      </c>
      <c r="O837" s="10" t="s">
        <v>471</v>
      </c>
      <c r="P837" s="11">
        <v>0.18</v>
      </c>
      <c r="Q837" s="11">
        <f>IF('Intragroup liabilities'!E831="",0,'Intragroup liabilities'!E831)</f>
        <v>0</v>
      </c>
      <c r="R837" s="10" t="str">
        <f>+IF('Intragroup liabilities'!C831="EURO","Euro",IF('Intragroup liabilities'!C831="LIBRA INGLESA"," US Dollar",""))</f>
        <v>Euro</v>
      </c>
      <c r="S837" s="10" t="str">
        <f>IF(OR('Intragroup liabilities'!F831="P_20",'Intragroup liabilities'!F831="P_21"),'Intragroup liabilities'!M831,CONCATENATE(RIGHT('Intragroup liabilities'!T831,4),"-",LEFT(RIGHT('Intragroup liabilities'!T831,7),2),"-",LEFT('Intragroup liabilities'!T831,2)))</f>
        <v>--</v>
      </c>
      <c r="T837" s="20" t="str">
        <f t="shared" si="88"/>
        <v>--</v>
      </c>
      <c r="U837" s="20" t="str">
        <f>IF(OR('Intragroup liabilities'!F831="P_20",'Intragroup liabilities'!F831="P_21"),'T 03.01'!T837,CONCATENATE(RIGHT('Intragroup liabilities'!U831,4),"-",LEFT(RIGHT('Intragroup liabilities'!U831,7),2),"-",LEFT('Intragroup liabilities'!U831,2)))</f>
        <v>--</v>
      </c>
      <c r="V837" s="10" t="str">
        <f t="shared" si="89"/>
        <v>Unsecured</v>
      </c>
      <c r="W837" s="10">
        <v>0</v>
      </c>
      <c r="X837" s="10" t="s">
        <v>83</v>
      </c>
      <c r="Y837" s="10" t="str">
        <f t="shared" si="90"/>
        <v>Structured</v>
      </c>
      <c r="Z837" s="10"/>
      <c r="AA837" s="10" t="str">
        <f>IF('Intragroup liabilities'!Q831="GF2","Grandfathered T2",IF('Intragroup liabilities'!Q831="CET1","CET1","No"))</f>
        <v>No</v>
      </c>
      <c r="AB837" s="10">
        <f>IF('Intragroup liabilities'!R831="",0,'Intragroup liabilities'!R831)</f>
        <v>0</v>
      </c>
      <c r="AC837"/>
    </row>
    <row r="838" spans="3:29" ht="23.65" thickBot="1" x14ac:dyDescent="0.5">
      <c r="C838" s="17">
        <f t="shared" si="85"/>
        <v>999</v>
      </c>
      <c r="D838" s="18">
        <f t="shared" si="91"/>
        <v>831</v>
      </c>
      <c r="E838" s="10" t="str">
        <f>IF(AND(I838="SANTANDER TOTTA, SGPS, SA",'Intragroup liabilities'!F832="P_22"),"r0531 - o/w (part of) subordinated liabilities recognised as own funds",IF(AND(I838="Totta Seguros - Comp. Seg. Vida, SA.",'Intragroup liabilities'!F832="P_22"),"r0350 - Structured notes",IF(AND(AA838&lt;&gt;"No",'Intragroup liabilities'!F832="P_23"),"r0531 - o/w (part of) subordinated liabilities recognised as own funds",IF(AND(AA838="No",'Intragroup liabilities'!F832="P_23"),"r0120 - Secured liabilities - collateralized part (BRRD art. 44/2/b)",IF('Intragroup liabilities'!F832="C_31","r0511 - o/w capital instruments/share capital",IF('Intragroup liabilities'!F832="C_32","r0511 - o/w capital instruments/share capital",IF('Intragroup liabilities'!F832="C_33","r0512 - o/w instruments ranking pari passu with ordinary shares",IF(OR(ISNUMBER(SEARCH("ATLANTES",I838)),ISNUMBER(SEARCH("AZOR",I838)),ISNUMBER(SEARCH("HIPOTOTTA",I838)))=TRUE,"r0120 - Secured liabilities - collateralized part (BRRD art. 44/2/b)",IF(OR('Intragroup liabilities'!F832="P_27.1",'Intragroup liabilities'!F832="P_27.2",'Intragroup liabilities'!F832="P_24"),"r0390 - Non-financial liabilities",IF('Intragroup liabilities'!F832="P_30.1","r0170 - Employee liabilities (BRRD art. 44/2/g/i)",IF('Intragroup liabilities'!F832="P_30.3","r0390 - Non-financial liabilities",IF('Intragroup liabilities'!F832="C_36","r0511 - o/w capital instruments/share capital",IF(AND('Intragroup liabilities'!F832="P_20",IFERROR(VLOOKUP('Intragroup liabilities'!I832,'Auxiliar 210'!$B$18:$B$20,1,FALSE),0)&lt;&gt;0),"r0210 - Liabilities towards other entities of the resolution group (BRRD art. 44/2/h)",IF(AND('Intragroup liabilities'!F832="P_21",IFERROR(VLOOKUP('Intragroup liabilities'!I832,'Auxiliar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8" s="10" t="s">
        <v>483</v>
      </c>
      <c r="G838" s="10" t="str">
        <f t="shared" si="86"/>
        <v>Rank 9 - Ranking in insolvency (master scale)</v>
      </c>
      <c r="H838" s="10" t="s">
        <v>1182</v>
      </c>
      <c r="I838" s="10" t="s">
        <v>81</v>
      </c>
      <c r="J838" s="10" t="s">
        <v>696</v>
      </c>
      <c r="K838" s="10" t="s">
        <v>155</v>
      </c>
      <c r="L838" s="10" t="str">
        <f t="shared" si="87"/>
        <v>Parent</v>
      </c>
      <c r="M838" s="10" t="str">
        <f>IF(OR('Intragroup liabilities'!W832="x",'Intragroup liabilities'!W832="E"),"true","false")</f>
        <v>false</v>
      </c>
      <c r="N838" s="10" t="s">
        <v>470</v>
      </c>
      <c r="O838" s="10" t="s">
        <v>471</v>
      </c>
      <c r="P838" s="11">
        <v>0.21</v>
      </c>
      <c r="Q838" s="11">
        <f>IF('Intragroup liabilities'!E832="",0,'Intragroup liabilities'!E832)</f>
        <v>0</v>
      </c>
      <c r="R838" s="10" t="str">
        <f>+IF('Intragroup liabilities'!C832="EURO","Euro",IF('Intragroup liabilities'!C832="LIBRA INGLESA"," US Dollar",""))</f>
        <v>Euro</v>
      </c>
      <c r="S838" s="10" t="str">
        <f>IF(OR('Intragroup liabilities'!F832="P_20",'Intragroup liabilities'!F832="P_21"),'Intragroup liabilities'!M832,CONCATENATE(RIGHT('Intragroup liabilities'!T832,4),"-",LEFT(RIGHT('Intragroup liabilities'!T832,7),2),"-",LEFT('Intragroup liabilities'!T832,2)))</f>
        <v>--</v>
      </c>
      <c r="T838" s="20" t="str">
        <f t="shared" si="88"/>
        <v>--</v>
      </c>
      <c r="U838" s="20" t="str">
        <f>IF(OR('Intragroup liabilities'!F832="P_20",'Intragroup liabilities'!F832="P_21"),'T 03.01'!T838,CONCATENATE(RIGHT('Intragroup liabilities'!U832,4),"-",LEFT(RIGHT('Intragroup liabilities'!U832,7),2),"-",LEFT('Intragroup liabilities'!U832,2)))</f>
        <v>--</v>
      </c>
      <c r="V838" s="10" t="str">
        <f t="shared" si="89"/>
        <v>Unsecured</v>
      </c>
      <c r="W838" s="10">
        <v>0</v>
      </c>
      <c r="X838" s="10" t="s">
        <v>83</v>
      </c>
      <c r="Y838" s="10" t="str">
        <f t="shared" si="90"/>
        <v>Structured</v>
      </c>
      <c r="Z838" s="10"/>
      <c r="AA838" s="10" t="str">
        <f>IF('Intragroup liabilities'!Q832="GF2","Grandfathered T2",IF('Intragroup liabilities'!Q832="CET1","CET1","No"))</f>
        <v>No</v>
      </c>
      <c r="AB838" s="10">
        <f>IF('Intragroup liabilities'!R832="",0,'Intragroup liabilities'!R832)</f>
        <v>0</v>
      </c>
      <c r="AC838"/>
    </row>
    <row r="839" spans="3:29" ht="23.65" thickBot="1" x14ac:dyDescent="0.5">
      <c r="C839" s="17">
        <f t="shared" si="85"/>
        <v>999</v>
      </c>
      <c r="D839" s="18">
        <f t="shared" si="91"/>
        <v>832</v>
      </c>
      <c r="E839" s="10" t="str">
        <f>IF(AND(I839="SANTANDER TOTTA, SGPS, SA",'Intragroup liabilities'!F833="P_22"),"r0531 - o/w (part of) subordinated liabilities recognised as own funds",IF(AND(I839="Totta Seguros - Comp. Seg. Vida, SA.",'Intragroup liabilities'!F833="P_22"),"r0350 - Structured notes",IF(AND(AA839&lt;&gt;"No",'Intragroup liabilities'!F833="P_23"),"r0531 - o/w (part of) subordinated liabilities recognised as own funds",IF(AND(AA839="No",'Intragroup liabilities'!F833="P_23"),"r0120 - Secured liabilities - collateralized part (BRRD art. 44/2/b)",IF('Intragroup liabilities'!F833="C_31","r0511 - o/w capital instruments/share capital",IF('Intragroup liabilities'!F833="C_32","r0511 - o/w capital instruments/share capital",IF('Intragroup liabilities'!F833="C_33","r0512 - o/w instruments ranking pari passu with ordinary shares",IF(OR(ISNUMBER(SEARCH("ATLANTES",I839)),ISNUMBER(SEARCH("AZOR",I839)),ISNUMBER(SEARCH("HIPOTOTTA",I839)))=TRUE,"r0120 - Secured liabilities - collateralized part (BRRD art. 44/2/b)",IF(OR('Intragroup liabilities'!F833="P_27.1",'Intragroup liabilities'!F833="P_27.2",'Intragroup liabilities'!F833="P_24"),"r0390 - Non-financial liabilities",IF('Intragroup liabilities'!F833="P_30.1","r0170 - Employee liabilities (BRRD art. 44/2/g/i)",IF('Intragroup liabilities'!F833="P_30.3","r0390 - Non-financial liabilities",IF('Intragroup liabilities'!F833="C_36","r0511 - o/w capital instruments/share capital",IF(AND('Intragroup liabilities'!F833="P_20",IFERROR(VLOOKUP('Intragroup liabilities'!I833,'Auxiliar 210'!$B$18:$B$20,1,FALSE),0)&lt;&gt;0),"r0210 - Liabilities towards other entities of the resolution group (BRRD art. 44/2/h)",IF(AND('Intragroup liabilities'!F833="P_21",IFERROR(VLOOKUP('Intragroup liabilities'!I833,'Auxiliar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39" s="10" t="s">
        <v>483</v>
      </c>
      <c r="G839" s="10" t="str">
        <f t="shared" si="86"/>
        <v>Rank 9 - Ranking in insolvency (master scale)</v>
      </c>
      <c r="H839" s="10" t="s">
        <v>959</v>
      </c>
      <c r="I839" s="10" t="s">
        <v>700</v>
      </c>
      <c r="J839" s="10" t="s">
        <v>699</v>
      </c>
      <c r="K839" s="10" t="s">
        <v>155</v>
      </c>
      <c r="L839" s="10" t="str">
        <f t="shared" si="87"/>
        <v>Sister</v>
      </c>
      <c r="M839" s="10" t="str">
        <f>IF(OR('Intragroup liabilities'!W833="x",'Intragroup liabilities'!W833="E"),"true","false")</f>
        <v>false</v>
      </c>
      <c r="N839" s="10" t="s">
        <v>470</v>
      </c>
      <c r="O839" s="10" t="s">
        <v>471</v>
      </c>
      <c r="P839" s="11">
        <v>0.01</v>
      </c>
      <c r="Q839" s="11">
        <f>IF('Intragroup liabilities'!E833="",0,'Intragroup liabilities'!E833)</f>
        <v>0</v>
      </c>
      <c r="R839" s="10" t="str">
        <f>+IF('Intragroup liabilities'!C833="EURO","Euro",IF('Intragroup liabilities'!C833="LIBRA INGLESA"," US Dollar",""))</f>
        <v>Euro</v>
      </c>
      <c r="S839" s="10" t="str">
        <f>IF(OR('Intragroup liabilities'!F833="P_20",'Intragroup liabilities'!F833="P_21"),'Intragroup liabilities'!M833,CONCATENATE(RIGHT('Intragroup liabilities'!T833,4),"-",LEFT(RIGHT('Intragroup liabilities'!T833,7),2),"-",LEFT('Intragroup liabilities'!T833,2)))</f>
        <v>--</v>
      </c>
      <c r="T839" s="20" t="str">
        <f t="shared" si="88"/>
        <v>--</v>
      </c>
      <c r="U839" s="20" t="str">
        <f>IF(OR('Intragroup liabilities'!F833="P_20",'Intragroup liabilities'!F833="P_21"),'T 03.01'!T839,CONCATENATE(RIGHT('Intragroup liabilities'!U833,4),"-",LEFT(RIGHT('Intragroup liabilities'!U833,7),2),"-",LEFT('Intragroup liabilities'!U833,2)))</f>
        <v>--</v>
      </c>
      <c r="V839" s="10" t="str">
        <f t="shared" si="89"/>
        <v>Unsecured</v>
      </c>
      <c r="W839" s="10">
        <v>0</v>
      </c>
      <c r="X839" s="10" t="s">
        <v>83</v>
      </c>
      <c r="Y839" s="10" t="str">
        <f t="shared" si="90"/>
        <v>Structured</v>
      </c>
      <c r="Z839" s="10"/>
      <c r="AA839" s="10" t="str">
        <f>IF('Intragroup liabilities'!Q833="GF2","Grandfathered T2",IF('Intragroup liabilities'!Q833="CET1","CET1","No"))</f>
        <v>No</v>
      </c>
      <c r="AB839" s="10">
        <f>IF('Intragroup liabilities'!R833="",0,'Intragroup liabilities'!R833)</f>
        <v>0</v>
      </c>
      <c r="AC839"/>
    </row>
    <row r="840" spans="3:29" ht="23.65" thickBot="1" x14ac:dyDescent="0.5">
      <c r="C840" s="17">
        <f t="shared" si="85"/>
        <v>999</v>
      </c>
      <c r="D840" s="18">
        <f t="shared" si="91"/>
        <v>833</v>
      </c>
      <c r="E840" s="10" t="str">
        <f>IF(AND(I840="SANTANDER TOTTA, SGPS, SA",'Intragroup liabilities'!F834="P_22"),"r0531 - o/w (part of) subordinated liabilities recognised as own funds",IF(AND(I840="Totta Seguros - Comp. Seg. Vida, SA.",'Intragroup liabilities'!F834="P_22"),"r0350 - Structured notes",IF(AND(AA840&lt;&gt;"No",'Intragroup liabilities'!F834="P_23"),"r0531 - o/w (part of) subordinated liabilities recognised as own funds",IF(AND(AA840="No",'Intragroup liabilities'!F834="P_23"),"r0120 - Secured liabilities - collateralized part (BRRD art. 44/2/b)",IF('Intragroup liabilities'!F834="C_31","r0511 - o/w capital instruments/share capital",IF('Intragroup liabilities'!F834="C_32","r0511 - o/w capital instruments/share capital",IF('Intragroup liabilities'!F834="C_33","r0512 - o/w instruments ranking pari passu with ordinary shares",IF(OR(ISNUMBER(SEARCH("ATLANTES",I840)),ISNUMBER(SEARCH("AZOR",I840)),ISNUMBER(SEARCH("HIPOTOTTA",I840)))=TRUE,"r0120 - Secured liabilities - collateralized part (BRRD art. 44/2/b)",IF(OR('Intragroup liabilities'!F834="P_27.1",'Intragroup liabilities'!F834="P_27.2",'Intragroup liabilities'!F834="P_24"),"r0390 - Non-financial liabilities",IF('Intragroup liabilities'!F834="P_30.1","r0170 - Employee liabilities (BRRD art. 44/2/g/i)",IF('Intragroup liabilities'!F834="P_30.3","r0390 - Non-financial liabilities",IF('Intragroup liabilities'!F834="C_36","r0511 - o/w capital instruments/share capital",IF(AND('Intragroup liabilities'!F834="P_20",IFERROR(VLOOKUP('Intragroup liabilities'!I834,'Auxiliar 210'!$B$18:$B$20,1,FALSE),0)&lt;&gt;0),"r0210 - Liabilities towards other entities of the resolution group (BRRD art. 44/2/h)",IF(AND('Intragroup liabilities'!F834="P_21",IFERROR(VLOOKUP('Intragroup liabilities'!I834,'Auxiliar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0" s="10" t="s">
        <v>483</v>
      </c>
      <c r="G840" s="10" t="str">
        <f t="shared" si="86"/>
        <v>Rank 9 - Ranking in insolvency (master scale)</v>
      </c>
      <c r="H840" s="10" t="s">
        <v>1184</v>
      </c>
      <c r="I840" s="10" t="s">
        <v>81</v>
      </c>
      <c r="J840" s="10" t="s">
        <v>696</v>
      </c>
      <c r="K840" s="10" t="s">
        <v>155</v>
      </c>
      <c r="L840" s="10" t="str">
        <f t="shared" si="87"/>
        <v>Parent</v>
      </c>
      <c r="M840" s="10" t="str">
        <f>IF(OR('Intragroup liabilities'!W834="x",'Intragroup liabilities'!W834="E"),"true","false")</f>
        <v>false</v>
      </c>
      <c r="N840" s="10" t="s">
        <v>470</v>
      </c>
      <c r="O840" s="10" t="s">
        <v>471</v>
      </c>
      <c r="P840" s="11">
        <v>0.08</v>
      </c>
      <c r="Q840" s="11">
        <f>IF('Intragroup liabilities'!E834="",0,'Intragroup liabilities'!E834)</f>
        <v>0</v>
      </c>
      <c r="R840" s="10" t="str">
        <f>+IF('Intragroup liabilities'!C834="EURO","Euro",IF('Intragroup liabilities'!C834="LIBRA INGLESA"," US Dollar",""))</f>
        <v>Euro</v>
      </c>
      <c r="S840" s="10" t="str">
        <f>IF(OR('Intragroup liabilities'!F834="P_20",'Intragroup liabilities'!F834="P_21"),'Intragroup liabilities'!M834,CONCATENATE(RIGHT('Intragroup liabilities'!T834,4),"-",LEFT(RIGHT('Intragroup liabilities'!T834,7),2),"-",LEFT('Intragroup liabilities'!T834,2)))</f>
        <v>--</v>
      </c>
      <c r="T840" s="20" t="str">
        <f t="shared" si="88"/>
        <v>--</v>
      </c>
      <c r="U840" s="20" t="str">
        <f>IF(OR('Intragroup liabilities'!F834="P_20",'Intragroup liabilities'!F834="P_21"),'T 03.01'!T840,CONCATENATE(RIGHT('Intragroup liabilities'!U834,4),"-",LEFT(RIGHT('Intragroup liabilities'!U834,7),2),"-",LEFT('Intragroup liabilities'!U834,2)))</f>
        <v>--</v>
      </c>
      <c r="V840" s="10" t="str">
        <f t="shared" si="89"/>
        <v>Unsecured</v>
      </c>
      <c r="W840" s="10">
        <v>0</v>
      </c>
      <c r="X840" s="10" t="s">
        <v>83</v>
      </c>
      <c r="Y840" s="10" t="str">
        <f t="shared" si="90"/>
        <v>Structured</v>
      </c>
      <c r="Z840" s="10"/>
      <c r="AA840" s="10" t="str">
        <f>IF('Intragroup liabilities'!Q834="GF2","Grandfathered T2",IF('Intragroup liabilities'!Q834="CET1","CET1","No"))</f>
        <v>No</v>
      </c>
      <c r="AB840" s="10">
        <f>IF('Intragroup liabilities'!R834="",0,'Intragroup liabilities'!R834)</f>
        <v>0</v>
      </c>
      <c r="AC840"/>
    </row>
    <row r="841" spans="3:29" ht="23.65" thickBot="1" x14ac:dyDescent="0.5">
      <c r="C841" s="17">
        <f t="shared" ref="C841:C904" si="92">+IF(E841="","",999)</f>
        <v>999</v>
      </c>
      <c r="D841" s="18">
        <f t="shared" si="91"/>
        <v>834</v>
      </c>
      <c r="E841" s="10" t="str">
        <f>IF(AND(I841="SANTANDER TOTTA, SGPS, SA",'Intragroup liabilities'!F835="P_22"),"r0531 - o/w (part of) subordinated liabilities recognised as own funds",IF(AND(I841="Totta Seguros - Comp. Seg. Vida, SA.",'Intragroup liabilities'!F835="P_22"),"r0350 - Structured notes",IF(AND(AA841&lt;&gt;"No",'Intragroup liabilities'!F835="P_23"),"r0531 - o/w (part of) subordinated liabilities recognised as own funds",IF(AND(AA841="No",'Intragroup liabilities'!F835="P_23"),"r0120 - Secured liabilities - collateralized part (BRRD art. 44/2/b)",IF('Intragroup liabilities'!F835="C_31","r0511 - o/w capital instruments/share capital",IF('Intragroup liabilities'!F835="C_32","r0511 - o/w capital instruments/share capital",IF('Intragroup liabilities'!F835="C_33","r0512 - o/w instruments ranking pari passu with ordinary shares",IF(OR(ISNUMBER(SEARCH("ATLANTES",I841)),ISNUMBER(SEARCH("AZOR",I841)),ISNUMBER(SEARCH("HIPOTOTTA",I841)))=TRUE,"r0120 - Secured liabilities - collateralized part (BRRD art. 44/2/b)",IF(OR('Intragroup liabilities'!F835="P_27.1",'Intragroup liabilities'!F835="P_27.2",'Intragroup liabilities'!F835="P_24"),"r0390 - Non-financial liabilities",IF('Intragroup liabilities'!F835="P_30.1","r0170 - Employee liabilities (BRRD art. 44/2/g/i)",IF('Intragroup liabilities'!F835="P_30.3","r0390 - Non-financial liabilities",IF('Intragroup liabilities'!F835="C_36","r0511 - o/w capital instruments/share capital",IF(AND('Intragroup liabilities'!F835="P_20",IFERROR(VLOOKUP('Intragroup liabilities'!I835,'Auxiliar 210'!$B$18:$B$20,1,FALSE),0)&lt;&gt;0),"r0210 - Liabilities towards other entities of the resolution group (BRRD art. 44/2/h)",IF(AND('Intragroup liabilities'!F835="P_21",IFERROR(VLOOKUP('Intragroup liabilities'!I835,'Auxiliar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1" s="10" t="s">
        <v>483</v>
      </c>
      <c r="G841" s="10" t="str">
        <f t="shared" ref="G841:G904" si="93">IF(E841="r0110 - Covered deposits (BRRD art. 44/2/a)","Rank 14 - Ranking in insolvency (master scale)",IF(E841="r0120 - Secured liabilities - collateralized part (BRRD art. 44/2/b)","Rank 20 - Ranking in insolvency (master scale)",IF(E841="r0320 - Deposits, not covered and not preferential","Rank 12 - Ranking in insolvency (master scale)",IF(E841="r0370 - Subordinated liabilities (not recognised as own funds)","Rank 4 - Ranking in insolvency (master scale)",IF(OR(E841="r0511 - o/w capital instruments/share capital",E841="r0512 - o/w instruments ranking pari passu with ordinary shares"),"Rank 1 - Ranking in insolvency (master scale)",IF(E841="r0531 - o/w (part of) subordinated liabilities recognised as own funds","Rank 3 - Ranking in insolvency (master scale)",IF(E841="r0350 - Structured notes","Rank 9 - Ranking in insolvency (master scale)",IF(E841="r0390 - Non-financial liabilities","Rank 9 - Ranking in insolvency (master scale)",""))))))))</f>
        <v>Rank 9 - Ranking in insolvency (master scale)</v>
      </c>
      <c r="H841" s="10" t="s">
        <v>934</v>
      </c>
      <c r="I841" s="10" t="s">
        <v>700</v>
      </c>
      <c r="J841" s="10" t="s">
        <v>699</v>
      </c>
      <c r="K841" s="10" t="s">
        <v>155</v>
      </c>
      <c r="L841" s="10" t="str">
        <f t="shared" ref="L841:L904" si="94">IF(OR(I841="SANTANDER TOTTA, SGPS, SA",I841="BANCO SANTANDER TOTTA SA"),"Parent","Sister")</f>
        <v>Sister</v>
      </c>
      <c r="M841" s="10" t="str">
        <f>IF(OR('Intragroup liabilities'!W835="x",'Intragroup liabilities'!W835="E"),"true","false")</f>
        <v>false</v>
      </c>
      <c r="N841" s="10" t="s">
        <v>470</v>
      </c>
      <c r="O841" s="10" t="s">
        <v>471</v>
      </c>
      <c r="P841" s="11">
        <v>0.01</v>
      </c>
      <c r="Q841" s="11">
        <f>IF('Intragroup liabilities'!E835="",0,'Intragroup liabilities'!E835)</f>
        <v>0</v>
      </c>
      <c r="R841" s="10" t="str">
        <f>+IF('Intragroup liabilities'!C835="EURO","Euro",IF('Intragroup liabilities'!C835="LIBRA INGLESA"," US Dollar",""))</f>
        <v>Euro</v>
      </c>
      <c r="S841" s="10" t="str">
        <f>IF(OR('Intragroup liabilities'!F835="P_20",'Intragroup liabilities'!F835="P_21"),'Intragroup liabilities'!M835,CONCATENATE(RIGHT('Intragroup liabilities'!T835,4),"-",LEFT(RIGHT('Intragroup liabilities'!T835,7),2),"-",LEFT('Intragroup liabilities'!T835,2)))</f>
        <v>--</v>
      </c>
      <c r="T841" s="20" t="str">
        <f t="shared" ref="T841:T904" si="95">IFERROR(IF(OR(E841="r0110 - Covered deposits (BRRD art. 44/2/a)",E841="r0120 - Secured liabilities - collateralized part (BRRD art. 44/2/b)",E841="r0320 - Deposits, not covered and not preferential"),WORKDAY(S841,1,"1/1/2021"),S841),"")</f>
        <v>--</v>
      </c>
      <c r="U841" s="20" t="str">
        <f>IF(OR('Intragroup liabilities'!F835="P_20",'Intragroup liabilities'!F835="P_21"),'T 03.01'!T841,CONCATENATE(RIGHT('Intragroup liabilities'!U835,4),"-",LEFT(RIGHT('Intragroup liabilities'!U835,7),2),"-",LEFT('Intragroup liabilities'!U835,2)))</f>
        <v>--</v>
      </c>
      <c r="V841" s="10" t="str">
        <f t="shared" ref="V841:V904" si="96">IF(E841="r0120 - Secured liabilities - collateralized part (BRRD art. 44/2/b)","Secured","Unsecured")</f>
        <v>Unsecured</v>
      </c>
      <c r="W841" s="10">
        <v>0</v>
      </c>
      <c r="X841" s="10" t="s">
        <v>83</v>
      </c>
      <c r="Y841" s="10" t="str">
        <f t="shared" ref="Y841:Y904" si="97">IFERROR(IF(OR(E841="r0110 - Covered deposits (BRRD art. 44/2/a)",E841="r0120 - Secured liabilities - collateralized part (BRRD art. 44/2/b)",E841="r0320 - Deposits, not covered and not preferential"),"Non-structured/Vanilla","Structured"),"")</f>
        <v>Structured</v>
      </c>
      <c r="Z841" s="10"/>
      <c r="AA841" s="10" t="str">
        <f>IF('Intragroup liabilities'!Q835="GF2","Grandfathered T2",IF('Intragroup liabilities'!Q835="CET1","CET1","No"))</f>
        <v>No</v>
      </c>
      <c r="AB841" s="10">
        <f>IF('Intragroup liabilities'!R835="",0,'Intragroup liabilities'!R835)</f>
        <v>0</v>
      </c>
      <c r="AC841"/>
    </row>
    <row r="842" spans="3:29" ht="23.65" thickBot="1" x14ac:dyDescent="0.5">
      <c r="C842" s="17">
        <f t="shared" si="92"/>
        <v>999</v>
      </c>
      <c r="D842" s="18">
        <f t="shared" ref="D842:D905" si="98">IF(E842="","",D841+1)</f>
        <v>835</v>
      </c>
      <c r="E842" s="10" t="str">
        <f>IF(AND(I842="SANTANDER TOTTA, SGPS, SA",'Intragroup liabilities'!F836="P_22"),"r0531 - o/w (part of) subordinated liabilities recognised as own funds",IF(AND(I842="Totta Seguros - Comp. Seg. Vida, SA.",'Intragroup liabilities'!F836="P_22"),"r0350 - Structured notes",IF(AND(AA842&lt;&gt;"No",'Intragroup liabilities'!F836="P_23"),"r0531 - o/w (part of) subordinated liabilities recognised as own funds",IF(AND(AA842="No",'Intragroup liabilities'!F836="P_23"),"r0120 - Secured liabilities - collateralized part (BRRD art. 44/2/b)",IF('Intragroup liabilities'!F836="C_31","r0511 - o/w capital instruments/share capital",IF('Intragroup liabilities'!F836="C_32","r0511 - o/w capital instruments/share capital",IF('Intragroup liabilities'!F836="C_33","r0512 - o/w instruments ranking pari passu with ordinary shares",IF(OR(ISNUMBER(SEARCH("ATLANTES",I842)),ISNUMBER(SEARCH("AZOR",I842)),ISNUMBER(SEARCH("HIPOTOTTA",I842)))=TRUE,"r0120 - Secured liabilities - collateralized part (BRRD art. 44/2/b)",IF(OR('Intragroup liabilities'!F836="P_27.1",'Intragroup liabilities'!F836="P_27.2",'Intragroup liabilities'!F836="P_24"),"r0390 - Non-financial liabilities",IF('Intragroup liabilities'!F836="P_30.1","r0170 - Employee liabilities (BRRD art. 44/2/g/i)",IF('Intragroup liabilities'!F836="P_30.3","r0390 - Non-financial liabilities",IF('Intragroup liabilities'!F836="C_36","r0511 - o/w capital instruments/share capital",IF(AND('Intragroup liabilities'!F836="P_20",IFERROR(VLOOKUP('Intragroup liabilities'!I836,'Auxiliar 210'!$B$18:$B$20,1,FALSE),0)&lt;&gt;0),"r0210 - Liabilities towards other entities of the resolution group (BRRD art. 44/2/h)",IF(AND('Intragroup liabilities'!F836="P_21",IFERROR(VLOOKUP('Intragroup liabilities'!I836,'Auxiliar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2" s="10" t="s">
        <v>483</v>
      </c>
      <c r="G842" s="10" t="str">
        <f t="shared" si="93"/>
        <v>Rank 9 - Ranking in insolvency (master scale)</v>
      </c>
      <c r="H842" s="10" t="s">
        <v>966</v>
      </c>
      <c r="I842" s="10" t="s">
        <v>700</v>
      </c>
      <c r="J842" s="10" t="s">
        <v>699</v>
      </c>
      <c r="K842" s="10" t="s">
        <v>155</v>
      </c>
      <c r="L842" s="10" t="str">
        <f t="shared" si="94"/>
        <v>Sister</v>
      </c>
      <c r="M842" s="10" t="str">
        <f>IF(OR('Intragroup liabilities'!W836="x",'Intragroup liabilities'!W836="E"),"true","false")</f>
        <v>false</v>
      </c>
      <c r="N842" s="10" t="s">
        <v>470</v>
      </c>
      <c r="O842" s="10" t="s">
        <v>471</v>
      </c>
      <c r="P842" s="11">
        <v>0.01</v>
      </c>
      <c r="Q842" s="11">
        <f>IF('Intragroup liabilities'!E836="",0,'Intragroup liabilities'!E836)</f>
        <v>0</v>
      </c>
      <c r="R842" s="10" t="str">
        <f>+IF('Intragroup liabilities'!C836="EURO","Euro",IF('Intragroup liabilities'!C836="LIBRA INGLESA"," US Dollar",""))</f>
        <v>Euro</v>
      </c>
      <c r="S842" s="10" t="str">
        <f>IF(OR('Intragroup liabilities'!F836="P_20",'Intragroup liabilities'!F836="P_21"),'Intragroup liabilities'!M836,CONCATENATE(RIGHT('Intragroup liabilities'!T836,4),"-",LEFT(RIGHT('Intragroup liabilities'!T836,7),2),"-",LEFT('Intragroup liabilities'!T836,2)))</f>
        <v>--</v>
      </c>
      <c r="T842" s="20" t="str">
        <f t="shared" si="95"/>
        <v>--</v>
      </c>
      <c r="U842" s="20" t="str">
        <f>IF(OR('Intragroup liabilities'!F836="P_20",'Intragroup liabilities'!F836="P_21"),'T 03.01'!T842,CONCATENATE(RIGHT('Intragroup liabilities'!U836,4),"-",LEFT(RIGHT('Intragroup liabilities'!U836,7),2),"-",LEFT('Intragroup liabilities'!U836,2)))</f>
        <v>--</v>
      </c>
      <c r="V842" s="10" t="str">
        <f t="shared" si="96"/>
        <v>Unsecured</v>
      </c>
      <c r="W842" s="10">
        <v>0</v>
      </c>
      <c r="X842" s="10" t="s">
        <v>83</v>
      </c>
      <c r="Y842" s="10" t="str">
        <f t="shared" si="97"/>
        <v>Structured</v>
      </c>
      <c r="Z842" s="10"/>
      <c r="AA842" s="10" t="str">
        <f>IF('Intragroup liabilities'!Q836="GF2","Grandfathered T2",IF('Intragroup liabilities'!Q836="CET1","CET1","No"))</f>
        <v>No</v>
      </c>
      <c r="AB842" s="10">
        <f>IF('Intragroup liabilities'!R836="",0,'Intragroup liabilities'!R836)</f>
        <v>0</v>
      </c>
      <c r="AC842"/>
    </row>
    <row r="843" spans="3:29" ht="23.65" thickBot="1" x14ac:dyDescent="0.5">
      <c r="C843" s="17">
        <f t="shared" si="92"/>
        <v>999</v>
      </c>
      <c r="D843" s="18">
        <f t="shared" si="98"/>
        <v>836</v>
      </c>
      <c r="E843" s="10" t="str">
        <f>IF(AND(I843="SANTANDER TOTTA, SGPS, SA",'Intragroup liabilities'!F837="P_22"),"r0531 - o/w (part of) subordinated liabilities recognised as own funds",IF(AND(I843="Totta Seguros - Comp. Seg. Vida, SA.",'Intragroup liabilities'!F837="P_22"),"r0350 - Structured notes",IF(AND(AA843&lt;&gt;"No",'Intragroup liabilities'!F837="P_23"),"r0531 - o/w (part of) subordinated liabilities recognised as own funds",IF(AND(AA843="No",'Intragroup liabilities'!F837="P_23"),"r0120 - Secured liabilities - collateralized part (BRRD art. 44/2/b)",IF('Intragroup liabilities'!F837="C_31","r0511 - o/w capital instruments/share capital",IF('Intragroup liabilities'!F837="C_32","r0511 - o/w capital instruments/share capital",IF('Intragroup liabilities'!F837="C_33","r0512 - o/w instruments ranking pari passu with ordinary shares",IF(OR(ISNUMBER(SEARCH("ATLANTES",I843)),ISNUMBER(SEARCH("AZOR",I843)),ISNUMBER(SEARCH("HIPOTOTTA",I843)))=TRUE,"r0120 - Secured liabilities - collateralized part (BRRD art. 44/2/b)",IF(OR('Intragroup liabilities'!F837="P_27.1",'Intragroup liabilities'!F837="P_27.2",'Intragroup liabilities'!F837="P_24"),"r0390 - Non-financial liabilities",IF('Intragroup liabilities'!F837="P_30.1","r0170 - Employee liabilities (BRRD art. 44/2/g/i)",IF('Intragroup liabilities'!F837="P_30.3","r0390 - Non-financial liabilities",IF('Intragroup liabilities'!F837="C_36","r0511 - o/w capital instruments/share capital",IF(AND('Intragroup liabilities'!F837="P_20",IFERROR(VLOOKUP('Intragroup liabilities'!I837,'Auxiliar 210'!$B$18:$B$20,1,FALSE),0)&lt;&gt;0),"r0210 - Liabilities towards other entities of the resolution group (BRRD art. 44/2/h)",IF(AND('Intragroup liabilities'!F837="P_21",IFERROR(VLOOKUP('Intragroup liabilities'!I837,'Auxiliar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3" s="10" t="s">
        <v>483</v>
      </c>
      <c r="G843" s="10" t="str">
        <f t="shared" si="93"/>
        <v>Rank 9 - Ranking in insolvency (master scale)</v>
      </c>
      <c r="H843" s="10" t="s">
        <v>1228</v>
      </c>
      <c r="I843" s="10" t="s">
        <v>81</v>
      </c>
      <c r="J843" s="10" t="s">
        <v>696</v>
      </c>
      <c r="K843" s="10" t="s">
        <v>155</v>
      </c>
      <c r="L843" s="10" t="str">
        <f t="shared" si="94"/>
        <v>Parent</v>
      </c>
      <c r="M843" s="10" t="str">
        <f>IF(OR('Intragroup liabilities'!W837="x",'Intragroup liabilities'!W837="E"),"true","false")</f>
        <v>false</v>
      </c>
      <c r="N843" s="10" t="s">
        <v>470</v>
      </c>
      <c r="O843" s="10" t="s">
        <v>471</v>
      </c>
      <c r="P843" s="11">
        <v>0.09</v>
      </c>
      <c r="Q843" s="11">
        <f>IF('Intragroup liabilities'!E837="",0,'Intragroup liabilities'!E837)</f>
        <v>0</v>
      </c>
      <c r="R843" s="10" t="str">
        <f>+IF('Intragroup liabilities'!C837="EURO","Euro",IF('Intragroup liabilities'!C837="LIBRA INGLESA"," US Dollar",""))</f>
        <v>Euro</v>
      </c>
      <c r="S843" s="10" t="str">
        <f>IF(OR('Intragroup liabilities'!F837="P_20",'Intragroup liabilities'!F837="P_21"),'Intragroup liabilities'!M837,CONCATENATE(RIGHT('Intragroup liabilities'!T837,4),"-",LEFT(RIGHT('Intragroup liabilities'!T837,7),2),"-",LEFT('Intragroup liabilities'!T837,2)))</f>
        <v>--</v>
      </c>
      <c r="T843" s="20" t="str">
        <f t="shared" si="95"/>
        <v>--</v>
      </c>
      <c r="U843" s="20" t="str">
        <f>IF(OR('Intragroup liabilities'!F837="P_20",'Intragroup liabilities'!F837="P_21"),'T 03.01'!T843,CONCATENATE(RIGHT('Intragroup liabilities'!U837,4),"-",LEFT(RIGHT('Intragroup liabilities'!U837,7),2),"-",LEFT('Intragroup liabilities'!U837,2)))</f>
        <v>--</v>
      </c>
      <c r="V843" s="10" t="str">
        <f t="shared" si="96"/>
        <v>Unsecured</v>
      </c>
      <c r="W843" s="10">
        <v>0</v>
      </c>
      <c r="X843" s="10" t="s">
        <v>83</v>
      </c>
      <c r="Y843" s="10" t="str">
        <f t="shared" si="97"/>
        <v>Structured</v>
      </c>
      <c r="Z843" s="10"/>
      <c r="AA843" s="10" t="str">
        <f>IF('Intragroup liabilities'!Q837="GF2","Grandfathered T2",IF('Intragroup liabilities'!Q837="CET1","CET1","No"))</f>
        <v>No</v>
      </c>
      <c r="AB843" s="10">
        <f>IF('Intragroup liabilities'!R837="",0,'Intragroup liabilities'!R837)</f>
        <v>0</v>
      </c>
      <c r="AC843"/>
    </row>
    <row r="844" spans="3:29" ht="23.65" thickBot="1" x14ac:dyDescent="0.5">
      <c r="C844" s="17">
        <f t="shared" si="92"/>
        <v>999</v>
      </c>
      <c r="D844" s="18">
        <f t="shared" si="98"/>
        <v>837</v>
      </c>
      <c r="E844" s="10" t="str">
        <f>IF(AND(I844="SANTANDER TOTTA, SGPS, SA",'Intragroup liabilities'!F838="P_22"),"r0531 - o/w (part of) subordinated liabilities recognised as own funds",IF(AND(I844="Totta Seguros - Comp. Seg. Vida, SA.",'Intragroup liabilities'!F838="P_22"),"r0350 - Structured notes",IF(AND(AA844&lt;&gt;"No",'Intragroup liabilities'!F838="P_23"),"r0531 - o/w (part of) subordinated liabilities recognised as own funds",IF(AND(AA844="No",'Intragroup liabilities'!F838="P_23"),"r0120 - Secured liabilities - collateralized part (BRRD art. 44/2/b)",IF('Intragroup liabilities'!F838="C_31","r0511 - o/w capital instruments/share capital",IF('Intragroup liabilities'!F838="C_32","r0511 - o/w capital instruments/share capital",IF('Intragroup liabilities'!F838="C_33","r0512 - o/w instruments ranking pari passu with ordinary shares",IF(OR(ISNUMBER(SEARCH("ATLANTES",I844)),ISNUMBER(SEARCH("AZOR",I844)),ISNUMBER(SEARCH("HIPOTOTTA",I844)))=TRUE,"r0120 - Secured liabilities - collateralized part (BRRD art. 44/2/b)",IF(OR('Intragroup liabilities'!F838="P_27.1",'Intragroup liabilities'!F838="P_27.2",'Intragroup liabilities'!F838="P_24"),"r0390 - Non-financial liabilities",IF('Intragroup liabilities'!F838="P_30.1","r0170 - Employee liabilities (BRRD art. 44/2/g/i)",IF('Intragroup liabilities'!F838="P_30.3","r0390 - Non-financial liabilities",IF('Intragroup liabilities'!F838="C_36","r0511 - o/w capital instruments/share capital",IF(AND('Intragroup liabilities'!F838="P_20",IFERROR(VLOOKUP('Intragroup liabilities'!I838,'Auxiliar 210'!$B$18:$B$20,1,FALSE),0)&lt;&gt;0),"r0210 - Liabilities towards other entities of the resolution group (BRRD art. 44/2/h)",IF(AND('Intragroup liabilities'!F838="P_21",IFERROR(VLOOKUP('Intragroup liabilities'!I838,'Auxiliar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4" s="10" t="s">
        <v>483</v>
      </c>
      <c r="G844" s="10" t="str">
        <f t="shared" si="93"/>
        <v>Rank 9 - Ranking in insolvency (master scale)</v>
      </c>
      <c r="H844" s="10" t="s">
        <v>1231</v>
      </c>
      <c r="I844" s="10" t="s">
        <v>81</v>
      </c>
      <c r="J844" s="10" t="s">
        <v>696</v>
      </c>
      <c r="K844" s="10" t="s">
        <v>155</v>
      </c>
      <c r="L844" s="10" t="str">
        <f t="shared" si="94"/>
        <v>Parent</v>
      </c>
      <c r="M844" s="10" t="str">
        <f>IF(OR('Intragroup liabilities'!W838="x",'Intragroup liabilities'!W838="E"),"true","false")</f>
        <v>false</v>
      </c>
      <c r="N844" s="10" t="s">
        <v>470</v>
      </c>
      <c r="O844" s="10" t="s">
        <v>471</v>
      </c>
      <c r="P844" s="11">
        <v>0.08</v>
      </c>
      <c r="Q844" s="11">
        <f>IF('Intragroup liabilities'!E838="",0,'Intragroup liabilities'!E838)</f>
        <v>0</v>
      </c>
      <c r="R844" s="10" t="str">
        <f>+IF('Intragroup liabilities'!C838="EURO","Euro",IF('Intragroup liabilities'!C838="LIBRA INGLESA"," US Dollar",""))</f>
        <v>Euro</v>
      </c>
      <c r="S844" s="10" t="str">
        <f>IF(OR('Intragroup liabilities'!F838="P_20",'Intragroup liabilities'!F838="P_21"),'Intragroup liabilities'!M838,CONCATENATE(RIGHT('Intragroup liabilities'!T838,4),"-",LEFT(RIGHT('Intragroup liabilities'!T838,7),2),"-",LEFT('Intragroup liabilities'!T838,2)))</f>
        <v>--</v>
      </c>
      <c r="T844" s="20" t="str">
        <f t="shared" si="95"/>
        <v>--</v>
      </c>
      <c r="U844" s="20" t="str">
        <f>IF(OR('Intragroup liabilities'!F838="P_20",'Intragroup liabilities'!F838="P_21"),'T 03.01'!T844,CONCATENATE(RIGHT('Intragroup liabilities'!U838,4),"-",LEFT(RIGHT('Intragroup liabilities'!U838,7),2),"-",LEFT('Intragroup liabilities'!U838,2)))</f>
        <v>--</v>
      </c>
      <c r="V844" s="10" t="str">
        <f t="shared" si="96"/>
        <v>Unsecured</v>
      </c>
      <c r="W844" s="10">
        <v>0</v>
      </c>
      <c r="X844" s="10" t="s">
        <v>83</v>
      </c>
      <c r="Y844" s="10" t="str">
        <f t="shared" si="97"/>
        <v>Structured</v>
      </c>
      <c r="Z844" s="10"/>
      <c r="AA844" s="10" t="str">
        <f>IF('Intragroup liabilities'!Q838="GF2","Grandfathered T2",IF('Intragroup liabilities'!Q838="CET1","CET1","No"))</f>
        <v>No</v>
      </c>
      <c r="AB844" s="10">
        <f>IF('Intragroup liabilities'!R838="",0,'Intragroup liabilities'!R838)</f>
        <v>0</v>
      </c>
      <c r="AC844"/>
    </row>
    <row r="845" spans="3:29" ht="23.65" thickBot="1" x14ac:dyDescent="0.5">
      <c r="C845" s="17">
        <f t="shared" si="92"/>
        <v>999</v>
      </c>
      <c r="D845" s="18">
        <f t="shared" si="98"/>
        <v>838</v>
      </c>
      <c r="E845" s="10" t="str">
        <f>IF(AND(I845="SANTANDER TOTTA, SGPS, SA",'Intragroup liabilities'!F839="P_22"),"r0531 - o/w (part of) subordinated liabilities recognised as own funds",IF(AND(I845="Totta Seguros - Comp. Seg. Vida, SA.",'Intragroup liabilities'!F839="P_22"),"r0350 - Structured notes",IF(AND(AA845&lt;&gt;"No",'Intragroup liabilities'!F839="P_23"),"r0531 - o/w (part of) subordinated liabilities recognised as own funds",IF(AND(AA845="No",'Intragroup liabilities'!F839="P_23"),"r0120 - Secured liabilities - collateralized part (BRRD art. 44/2/b)",IF('Intragroup liabilities'!F839="C_31","r0511 - o/w capital instruments/share capital",IF('Intragroup liabilities'!F839="C_32","r0511 - o/w capital instruments/share capital",IF('Intragroup liabilities'!F839="C_33","r0512 - o/w instruments ranking pari passu with ordinary shares",IF(OR(ISNUMBER(SEARCH("ATLANTES",I845)),ISNUMBER(SEARCH("AZOR",I845)),ISNUMBER(SEARCH("HIPOTOTTA",I845)))=TRUE,"r0120 - Secured liabilities - collateralized part (BRRD art. 44/2/b)",IF(OR('Intragroup liabilities'!F839="P_27.1",'Intragroup liabilities'!F839="P_27.2",'Intragroup liabilities'!F839="P_24"),"r0390 - Non-financial liabilities",IF('Intragroup liabilities'!F839="P_30.1","r0170 - Employee liabilities (BRRD art. 44/2/g/i)",IF('Intragroup liabilities'!F839="P_30.3","r0390 - Non-financial liabilities",IF('Intragroup liabilities'!F839="C_36","r0511 - o/w capital instruments/share capital",IF(AND('Intragroup liabilities'!F839="P_20",IFERROR(VLOOKUP('Intragroup liabilities'!I839,'Auxiliar 210'!$B$18:$B$20,1,FALSE),0)&lt;&gt;0),"r0210 - Liabilities towards other entities of the resolution group (BRRD art. 44/2/h)",IF(AND('Intragroup liabilities'!F839="P_21",IFERROR(VLOOKUP('Intragroup liabilities'!I839,'Auxiliar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5" s="10" t="s">
        <v>483</v>
      </c>
      <c r="G845" s="10" t="str">
        <f t="shared" si="93"/>
        <v>Rank 9 - Ranking in insolvency (master scale)</v>
      </c>
      <c r="H845" s="10" t="s">
        <v>1243</v>
      </c>
      <c r="I845" s="10" t="s">
        <v>81</v>
      </c>
      <c r="J845" s="10" t="s">
        <v>696</v>
      </c>
      <c r="K845" s="10" t="s">
        <v>155</v>
      </c>
      <c r="L845" s="10" t="str">
        <f t="shared" si="94"/>
        <v>Parent</v>
      </c>
      <c r="M845" s="10" t="str">
        <f>IF(OR('Intragroup liabilities'!W839="x",'Intragroup liabilities'!W839="E"),"true","false")</f>
        <v>false</v>
      </c>
      <c r="N845" s="10" t="s">
        <v>470</v>
      </c>
      <c r="O845" s="10" t="s">
        <v>471</v>
      </c>
      <c r="P845" s="11">
        <v>0.2</v>
      </c>
      <c r="Q845" s="11">
        <f>IF('Intragroup liabilities'!E839="",0,'Intragroup liabilities'!E839)</f>
        <v>0</v>
      </c>
      <c r="R845" s="10" t="str">
        <f>+IF('Intragroup liabilities'!C839="EURO","Euro",IF('Intragroup liabilities'!C839="LIBRA INGLESA"," US Dollar",""))</f>
        <v>Euro</v>
      </c>
      <c r="S845" s="10" t="str">
        <f>IF(OR('Intragroup liabilities'!F839="P_20",'Intragroup liabilities'!F839="P_21"),'Intragroup liabilities'!M839,CONCATENATE(RIGHT('Intragroup liabilities'!T839,4),"-",LEFT(RIGHT('Intragroup liabilities'!T839,7),2),"-",LEFT('Intragroup liabilities'!T839,2)))</f>
        <v>--</v>
      </c>
      <c r="T845" s="20" t="str">
        <f t="shared" si="95"/>
        <v>--</v>
      </c>
      <c r="U845" s="20" t="str">
        <f>IF(OR('Intragroup liabilities'!F839="P_20",'Intragroup liabilities'!F839="P_21"),'T 03.01'!T845,CONCATENATE(RIGHT('Intragroup liabilities'!U839,4),"-",LEFT(RIGHT('Intragroup liabilities'!U839,7),2),"-",LEFT('Intragroup liabilities'!U839,2)))</f>
        <v>--</v>
      </c>
      <c r="V845" s="10" t="str">
        <f t="shared" si="96"/>
        <v>Unsecured</v>
      </c>
      <c r="W845" s="10">
        <v>0</v>
      </c>
      <c r="X845" s="10" t="s">
        <v>83</v>
      </c>
      <c r="Y845" s="10" t="str">
        <f t="shared" si="97"/>
        <v>Structured</v>
      </c>
      <c r="Z845" s="10"/>
      <c r="AA845" s="10" t="str">
        <f>IF('Intragroup liabilities'!Q839="GF2","Grandfathered T2",IF('Intragroup liabilities'!Q839="CET1","CET1","No"))</f>
        <v>No</v>
      </c>
      <c r="AB845" s="10">
        <f>IF('Intragroup liabilities'!R839="",0,'Intragroup liabilities'!R839)</f>
        <v>0</v>
      </c>
      <c r="AC845"/>
    </row>
    <row r="846" spans="3:29" ht="23.65" thickBot="1" x14ac:dyDescent="0.5">
      <c r="C846" s="17">
        <f t="shared" si="92"/>
        <v>999</v>
      </c>
      <c r="D846" s="18">
        <f t="shared" si="98"/>
        <v>839</v>
      </c>
      <c r="E846" s="10" t="str">
        <f>IF(AND(I846="SANTANDER TOTTA, SGPS, SA",'Intragroup liabilities'!F840="P_22"),"r0531 - o/w (part of) subordinated liabilities recognised as own funds",IF(AND(I846="Totta Seguros - Comp. Seg. Vida, SA.",'Intragroup liabilities'!F840="P_22"),"r0350 - Structured notes",IF(AND(AA846&lt;&gt;"No",'Intragroup liabilities'!F840="P_23"),"r0531 - o/w (part of) subordinated liabilities recognised as own funds",IF(AND(AA846="No",'Intragroup liabilities'!F840="P_23"),"r0120 - Secured liabilities - collateralized part (BRRD art. 44/2/b)",IF('Intragroup liabilities'!F840="C_31","r0511 - o/w capital instruments/share capital",IF('Intragroup liabilities'!F840="C_32","r0511 - o/w capital instruments/share capital",IF('Intragroup liabilities'!F840="C_33","r0512 - o/w instruments ranking pari passu with ordinary shares",IF(OR(ISNUMBER(SEARCH("ATLANTES",I846)),ISNUMBER(SEARCH("AZOR",I846)),ISNUMBER(SEARCH("HIPOTOTTA",I846)))=TRUE,"r0120 - Secured liabilities - collateralized part (BRRD art. 44/2/b)",IF(OR('Intragroup liabilities'!F840="P_27.1",'Intragroup liabilities'!F840="P_27.2",'Intragroup liabilities'!F840="P_24"),"r0390 - Non-financial liabilities",IF('Intragroup liabilities'!F840="P_30.1","r0170 - Employee liabilities (BRRD art. 44/2/g/i)",IF('Intragroup liabilities'!F840="P_30.3","r0390 - Non-financial liabilities",IF('Intragroup liabilities'!F840="C_36","r0511 - o/w capital instruments/share capital",IF(AND('Intragroup liabilities'!F840="P_20",IFERROR(VLOOKUP('Intragroup liabilities'!I840,'Auxiliar 210'!$B$18:$B$20,1,FALSE),0)&lt;&gt;0),"r0210 - Liabilities towards other entities of the resolution group (BRRD art. 44/2/h)",IF(AND('Intragroup liabilities'!F840="P_21",IFERROR(VLOOKUP('Intragroup liabilities'!I840,'Auxiliar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6" s="10" t="s">
        <v>483</v>
      </c>
      <c r="G846" s="10" t="str">
        <f t="shared" si="93"/>
        <v>Rank 9 - Ranking in insolvency (master scale)</v>
      </c>
      <c r="H846" s="10" t="s">
        <v>1244</v>
      </c>
      <c r="I846" s="10" t="s">
        <v>81</v>
      </c>
      <c r="J846" s="10" t="s">
        <v>696</v>
      </c>
      <c r="K846" s="10" t="s">
        <v>155</v>
      </c>
      <c r="L846" s="10" t="str">
        <f t="shared" si="94"/>
        <v>Parent</v>
      </c>
      <c r="M846" s="10" t="str">
        <f>IF(OR('Intragroup liabilities'!W840="x",'Intragroup liabilities'!W840="E"),"true","false")</f>
        <v>false</v>
      </c>
      <c r="N846" s="10" t="s">
        <v>470</v>
      </c>
      <c r="O846" s="10" t="s">
        <v>471</v>
      </c>
      <c r="P846" s="11">
        <v>0.08</v>
      </c>
      <c r="Q846" s="11">
        <f>IF('Intragroup liabilities'!E840="",0,'Intragroup liabilities'!E840)</f>
        <v>0</v>
      </c>
      <c r="R846" s="10" t="str">
        <f>+IF('Intragroup liabilities'!C840="EURO","Euro",IF('Intragroup liabilities'!C840="LIBRA INGLESA"," US Dollar",""))</f>
        <v>Euro</v>
      </c>
      <c r="S846" s="10" t="str">
        <f>IF(OR('Intragroup liabilities'!F840="P_20",'Intragroup liabilities'!F840="P_21"),'Intragroup liabilities'!M840,CONCATENATE(RIGHT('Intragroup liabilities'!T840,4),"-",LEFT(RIGHT('Intragroup liabilities'!T840,7),2),"-",LEFT('Intragroup liabilities'!T840,2)))</f>
        <v>--</v>
      </c>
      <c r="T846" s="20" t="str">
        <f t="shared" si="95"/>
        <v>--</v>
      </c>
      <c r="U846" s="20" t="str">
        <f>IF(OR('Intragroup liabilities'!F840="P_20",'Intragroup liabilities'!F840="P_21"),'T 03.01'!T846,CONCATENATE(RIGHT('Intragroup liabilities'!U840,4),"-",LEFT(RIGHT('Intragroup liabilities'!U840,7),2),"-",LEFT('Intragroup liabilities'!U840,2)))</f>
        <v>--</v>
      </c>
      <c r="V846" s="10" t="str">
        <f t="shared" si="96"/>
        <v>Unsecured</v>
      </c>
      <c r="W846" s="10">
        <v>0</v>
      </c>
      <c r="X846" s="10" t="s">
        <v>83</v>
      </c>
      <c r="Y846" s="10" t="str">
        <f t="shared" si="97"/>
        <v>Structured</v>
      </c>
      <c r="Z846" s="10"/>
      <c r="AA846" s="10" t="str">
        <f>IF('Intragroup liabilities'!Q840="GF2","Grandfathered T2",IF('Intragroup liabilities'!Q840="CET1","CET1","No"))</f>
        <v>No</v>
      </c>
      <c r="AB846" s="10">
        <f>IF('Intragroup liabilities'!R840="",0,'Intragroup liabilities'!R840)</f>
        <v>0</v>
      </c>
      <c r="AC846"/>
    </row>
    <row r="847" spans="3:29" ht="23.65" thickBot="1" x14ac:dyDescent="0.5">
      <c r="C847" s="17">
        <f t="shared" si="92"/>
        <v>999</v>
      </c>
      <c r="D847" s="18">
        <f t="shared" si="98"/>
        <v>840</v>
      </c>
      <c r="E847" s="10" t="str">
        <f>IF(AND(I847="SANTANDER TOTTA, SGPS, SA",'Intragroup liabilities'!F841="P_22"),"r0531 - o/w (part of) subordinated liabilities recognised as own funds",IF(AND(I847="Totta Seguros - Comp. Seg. Vida, SA.",'Intragroup liabilities'!F841="P_22"),"r0350 - Structured notes",IF(AND(AA847&lt;&gt;"No",'Intragroup liabilities'!F841="P_23"),"r0531 - o/w (part of) subordinated liabilities recognised as own funds",IF(AND(AA847="No",'Intragroup liabilities'!F841="P_23"),"r0120 - Secured liabilities - collateralized part (BRRD art. 44/2/b)",IF('Intragroup liabilities'!F841="C_31","r0511 - o/w capital instruments/share capital",IF('Intragroup liabilities'!F841="C_32","r0511 - o/w capital instruments/share capital",IF('Intragroup liabilities'!F841="C_33","r0512 - o/w instruments ranking pari passu with ordinary shares",IF(OR(ISNUMBER(SEARCH("ATLANTES",I847)),ISNUMBER(SEARCH("AZOR",I847)),ISNUMBER(SEARCH("HIPOTOTTA",I847)))=TRUE,"r0120 - Secured liabilities - collateralized part (BRRD art. 44/2/b)",IF(OR('Intragroup liabilities'!F841="P_27.1",'Intragroup liabilities'!F841="P_27.2",'Intragroup liabilities'!F841="P_24"),"r0390 - Non-financial liabilities",IF('Intragroup liabilities'!F841="P_30.1","r0170 - Employee liabilities (BRRD art. 44/2/g/i)",IF('Intragroup liabilities'!F841="P_30.3","r0390 - Non-financial liabilities",IF('Intragroup liabilities'!F841="C_36","r0511 - o/w capital instruments/share capital",IF(AND('Intragroup liabilities'!F841="P_20",IFERROR(VLOOKUP('Intragroup liabilities'!I841,'Auxiliar 210'!$B$18:$B$20,1,FALSE),0)&lt;&gt;0),"r0210 - Liabilities towards other entities of the resolution group (BRRD art. 44/2/h)",IF(AND('Intragroup liabilities'!F841="P_21",IFERROR(VLOOKUP('Intragroup liabilities'!I841,'Auxiliar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7" s="10" t="s">
        <v>483</v>
      </c>
      <c r="G847" s="10" t="str">
        <f t="shared" si="93"/>
        <v>Rank 9 - Ranking in insolvency (master scale)</v>
      </c>
      <c r="H847" s="10" t="s">
        <v>1012</v>
      </c>
      <c r="I847" s="10" t="s">
        <v>81</v>
      </c>
      <c r="J847" s="10" t="s">
        <v>696</v>
      </c>
      <c r="K847" s="10" t="s">
        <v>155</v>
      </c>
      <c r="L847" s="10" t="str">
        <f t="shared" si="94"/>
        <v>Parent</v>
      </c>
      <c r="M847" s="10" t="str">
        <f>IF(OR('Intragroup liabilities'!W841="x",'Intragroup liabilities'!W841="E"),"true","false")</f>
        <v>false</v>
      </c>
      <c r="N847" s="10" t="s">
        <v>470</v>
      </c>
      <c r="O847" s="10" t="s">
        <v>471</v>
      </c>
      <c r="P847" s="11">
        <v>0.21</v>
      </c>
      <c r="Q847" s="11">
        <f>IF('Intragroup liabilities'!E841="",0,'Intragroup liabilities'!E841)</f>
        <v>0</v>
      </c>
      <c r="R847" s="10" t="str">
        <f>+IF('Intragroup liabilities'!C841="EURO","Euro",IF('Intragroup liabilities'!C841="LIBRA INGLESA"," US Dollar",""))</f>
        <v>Euro</v>
      </c>
      <c r="S847" s="10" t="str">
        <f>IF(OR('Intragroup liabilities'!F841="P_20",'Intragroup liabilities'!F841="P_21"),'Intragroup liabilities'!M841,CONCATENATE(RIGHT('Intragroup liabilities'!T841,4),"-",LEFT(RIGHT('Intragroup liabilities'!T841,7),2),"-",LEFT('Intragroup liabilities'!T841,2)))</f>
        <v>--</v>
      </c>
      <c r="T847" s="20" t="str">
        <f t="shared" si="95"/>
        <v>--</v>
      </c>
      <c r="U847" s="20" t="str">
        <f>IF(OR('Intragroup liabilities'!F841="P_20",'Intragroup liabilities'!F841="P_21"),'T 03.01'!T847,CONCATENATE(RIGHT('Intragroup liabilities'!U841,4),"-",LEFT(RIGHT('Intragroup liabilities'!U841,7),2),"-",LEFT('Intragroup liabilities'!U841,2)))</f>
        <v>--</v>
      </c>
      <c r="V847" s="10" t="str">
        <f t="shared" si="96"/>
        <v>Unsecured</v>
      </c>
      <c r="W847" s="10">
        <v>0</v>
      </c>
      <c r="X847" s="10" t="s">
        <v>83</v>
      </c>
      <c r="Y847" s="10" t="str">
        <f t="shared" si="97"/>
        <v>Structured</v>
      </c>
      <c r="Z847" s="10"/>
      <c r="AA847" s="10" t="str">
        <f>IF('Intragroup liabilities'!Q841="GF2","Grandfathered T2",IF('Intragroup liabilities'!Q841="CET1","CET1","No"))</f>
        <v>No</v>
      </c>
      <c r="AB847" s="10">
        <f>IF('Intragroup liabilities'!R841="",0,'Intragroup liabilities'!R841)</f>
        <v>0</v>
      </c>
      <c r="AC847"/>
    </row>
    <row r="848" spans="3:29" ht="23.65" thickBot="1" x14ac:dyDescent="0.5">
      <c r="C848" s="17">
        <f t="shared" si="92"/>
        <v>999</v>
      </c>
      <c r="D848" s="18">
        <f t="shared" si="98"/>
        <v>841</v>
      </c>
      <c r="E848" s="10" t="str">
        <f>IF(AND(I848="SANTANDER TOTTA, SGPS, SA",'Intragroup liabilities'!F842="P_22"),"r0531 - o/w (part of) subordinated liabilities recognised as own funds",IF(AND(I848="Totta Seguros - Comp. Seg. Vida, SA.",'Intragroup liabilities'!F842="P_22"),"r0350 - Structured notes",IF(AND(AA848&lt;&gt;"No",'Intragroup liabilities'!F842="P_23"),"r0531 - o/w (part of) subordinated liabilities recognised as own funds",IF(AND(AA848="No",'Intragroup liabilities'!F842="P_23"),"r0120 - Secured liabilities - collateralized part (BRRD art. 44/2/b)",IF('Intragroup liabilities'!F842="C_31","r0511 - o/w capital instruments/share capital",IF('Intragroup liabilities'!F842="C_32","r0511 - o/w capital instruments/share capital",IF('Intragroup liabilities'!F842="C_33","r0512 - o/w instruments ranking pari passu with ordinary shares",IF(OR(ISNUMBER(SEARCH("ATLANTES",I848)),ISNUMBER(SEARCH("AZOR",I848)),ISNUMBER(SEARCH("HIPOTOTTA",I848)))=TRUE,"r0120 - Secured liabilities - collateralized part (BRRD art. 44/2/b)",IF(OR('Intragroup liabilities'!F842="P_27.1",'Intragroup liabilities'!F842="P_27.2",'Intragroup liabilities'!F842="P_24"),"r0390 - Non-financial liabilities",IF('Intragroup liabilities'!F842="P_30.1","r0170 - Employee liabilities (BRRD art. 44/2/g/i)",IF('Intragroup liabilities'!F842="P_30.3","r0390 - Non-financial liabilities",IF('Intragroup liabilities'!F842="C_36","r0511 - o/w capital instruments/share capital",IF(AND('Intragroup liabilities'!F842="P_20",IFERROR(VLOOKUP('Intragroup liabilities'!I842,'Auxiliar 210'!$B$18:$B$20,1,FALSE),0)&lt;&gt;0),"r0210 - Liabilities towards other entities of the resolution group (BRRD art. 44/2/h)",IF(AND('Intragroup liabilities'!F842="P_21",IFERROR(VLOOKUP('Intragroup liabilities'!I842,'Auxiliar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8" s="10" t="s">
        <v>483</v>
      </c>
      <c r="G848" s="10" t="str">
        <f t="shared" si="93"/>
        <v>Rank 9 - Ranking in insolvency (master scale)</v>
      </c>
      <c r="H848" s="10" t="s">
        <v>741</v>
      </c>
      <c r="I848" s="10" t="s">
        <v>81</v>
      </c>
      <c r="J848" s="10" t="s">
        <v>696</v>
      </c>
      <c r="K848" s="10" t="s">
        <v>155</v>
      </c>
      <c r="L848" s="10" t="str">
        <f t="shared" si="94"/>
        <v>Parent</v>
      </c>
      <c r="M848" s="10" t="str">
        <f>IF(OR('Intragroup liabilities'!W842="x",'Intragroup liabilities'!W842="E"),"true","false")</f>
        <v>false</v>
      </c>
      <c r="N848" s="10" t="s">
        <v>470</v>
      </c>
      <c r="O848" s="10" t="s">
        <v>471</v>
      </c>
      <c r="P848" s="11">
        <v>0.13</v>
      </c>
      <c r="Q848" s="11">
        <f>IF('Intragroup liabilities'!E842="",0,'Intragroup liabilities'!E842)</f>
        <v>0</v>
      </c>
      <c r="R848" s="10" t="str">
        <f>+IF('Intragroup liabilities'!C842="EURO","Euro",IF('Intragroup liabilities'!C842="LIBRA INGLESA"," US Dollar",""))</f>
        <v>Euro</v>
      </c>
      <c r="S848" s="10" t="str">
        <f>IF(OR('Intragroup liabilities'!F842="P_20",'Intragroup liabilities'!F842="P_21"),'Intragroup liabilities'!M842,CONCATENATE(RIGHT('Intragroup liabilities'!T842,4),"-",LEFT(RIGHT('Intragroup liabilities'!T842,7),2),"-",LEFT('Intragroup liabilities'!T842,2)))</f>
        <v>--</v>
      </c>
      <c r="T848" s="20" t="str">
        <f t="shared" si="95"/>
        <v>--</v>
      </c>
      <c r="U848" s="20" t="str">
        <f>IF(OR('Intragroup liabilities'!F842="P_20",'Intragroup liabilities'!F842="P_21"),'T 03.01'!T848,CONCATENATE(RIGHT('Intragroup liabilities'!U842,4),"-",LEFT(RIGHT('Intragroup liabilities'!U842,7),2),"-",LEFT('Intragroup liabilities'!U842,2)))</f>
        <v>--</v>
      </c>
      <c r="V848" s="10" t="str">
        <f t="shared" si="96"/>
        <v>Unsecured</v>
      </c>
      <c r="W848" s="10">
        <v>0</v>
      </c>
      <c r="X848" s="10" t="s">
        <v>83</v>
      </c>
      <c r="Y848" s="10" t="str">
        <f t="shared" si="97"/>
        <v>Structured</v>
      </c>
      <c r="Z848" s="10"/>
      <c r="AA848" s="10" t="str">
        <f>IF('Intragroup liabilities'!Q842="GF2","Grandfathered T2",IF('Intragroup liabilities'!Q842="CET1","CET1","No"))</f>
        <v>No</v>
      </c>
      <c r="AB848" s="10">
        <f>IF('Intragroup liabilities'!R842="",0,'Intragroup liabilities'!R842)</f>
        <v>0</v>
      </c>
      <c r="AC848"/>
    </row>
    <row r="849" spans="3:29" ht="23.65" thickBot="1" x14ac:dyDescent="0.5">
      <c r="C849" s="17">
        <f t="shared" si="92"/>
        <v>999</v>
      </c>
      <c r="D849" s="18">
        <f t="shared" si="98"/>
        <v>842</v>
      </c>
      <c r="E849" s="10" t="str">
        <f>IF(AND(I849="SANTANDER TOTTA, SGPS, SA",'Intragroup liabilities'!F843="P_22"),"r0531 - o/w (part of) subordinated liabilities recognised as own funds",IF(AND(I849="Totta Seguros - Comp. Seg. Vida, SA.",'Intragroup liabilities'!F843="P_22"),"r0350 - Structured notes",IF(AND(AA849&lt;&gt;"No",'Intragroup liabilities'!F843="P_23"),"r0531 - o/w (part of) subordinated liabilities recognised as own funds",IF(AND(AA849="No",'Intragroup liabilities'!F843="P_23"),"r0120 - Secured liabilities - collateralized part (BRRD art. 44/2/b)",IF('Intragroup liabilities'!F843="C_31","r0511 - o/w capital instruments/share capital",IF('Intragroup liabilities'!F843="C_32","r0511 - o/w capital instruments/share capital",IF('Intragroup liabilities'!F843="C_33","r0512 - o/w instruments ranking pari passu with ordinary shares",IF(OR(ISNUMBER(SEARCH("ATLANTES",I849)),ISNUMBER(SEARCH("AZOR",I849)),ISNUMBER(SEARCH("HIPOTOTTA",I849)))=TRUE,"r0120 - Secured liabilities - collateralized part (BRRD art. 44/2/b)",IF(OR('Intragroup liabilities'!F843="P_27.1",'Intragroup liabilities'!F843="P_27.2",'Intragroup liabilities'!F843="P_24"),"r0390 - Non-financial liabilities",IF('Intragroup liabilities'!F843="P_30.1","r0170 - Employee liabilities (BRRD art. 44/2/g/i)",IF('Intragroup liabilities'!F843="P_30.3","r0390 - Non-financial liabilities",IF('Intragroup liabilities'!F843="C_36","r0511 - o/w capital instruments/share capital",IF(AND('Intragroup liabilities'!F843="P_20",IFERROR(VLOOKUP('Intragroup liabilities'!I843,'Auxiliar 210'!$B$18:$B$20,1,FALSE),0)&lt;&gt;0),"r0210 - Liabilities towards other entities of the resolution group (BRRD art. 44/2/h)",IF(AND('Intragroup liabilities'!F843="P_21",IFERROR(VLOOKUP('Intragroup liabilities'!I843,'Auxiliar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49" s="10" t="s">
        <v>483</v>
      </c>
      <c r="G849" s="10" t="str">
        <f t="shared" si="93"/>
        <v>Rank 9 - Ranking in insolvency (master scale)</v>
      </c>
      <c r="H849" s="10" t="s">
        <v>943</v>
      </c>
      <c r="I849" s="10" t="s">
        <v>81</v>
      </c>
      <c r="J849" s="10" t="s">
        <v>696</v>
      </c>
      <c r="K849" s="10" t="s">
        <v>155</v>
      </c>
      <c r="L849" s="10" t="str">
        <f t="shared" si="94"/>
        <v>Parent</v>
      </c>
      <c r="M849" s="10" t="str">
        <f>IF(OR('Intragroup liabilities'!W843="x",'Intragroup liabilities'!W843="E"),"true","false")</f>
        <v>false</v>
      </c>
      <c r="N849" s="10" t="s">
        <v>470</v>
      </c>
      <c r="O849" s="10" t="s">
        <v>471</v>
      </c>
      <c r="P849" s="11">
        <v>0.66</v>
      </c>
      <c r="Q849" s="11">
        <f>IF('Intragroup liabilities'!E843="",0,'Intragroup liabilities'!E843)</f>
        <v>0</v>
      </c>
      <c r="R849" s="10" t="str">
        <f>+IF('Intragroup liabilities'!C843="EURO","Euro",IF('Intragroup liabilities'!C843="LIBRA INGLESA"," US Dollar",""))</f>
        <v>Euro</v>
      </c>
      <c r="S849" s="10" t="str">
        <f>IF(OR('Intragroup liabilities'!F843="P_20",'Intragroup liabilities'!F843="P_21"),'Intragroup liabilities'!M843,CONCATENATE(RIGHT('Intragroup liabilities'!T843,4),"-",LEFT(RIGHT('Intragroup liabilities'!T843,7),2),"-",LEFT('Intragroup liabilities'!T843,2)))</f>
        <v>--</v>
      </c>
      <c r="T849" s="20" t="str">
        <f t="shared" si="95"/>
        <v>--</v>
      </c>
      <c r="U849" s="20" t="str">
        <f>IF(OR('Intragroup liabilities'!F843="P_20",'Intragroup liabilities'!F843="P_21"),'T 03.01'!T849,CONCATENATE(RIGHT('Intragroup liabilities'!U843,4),"-",LEFT(RIGHT('Intragroup liabilities'!U843,7),2),"-",LEFT('Intragroup liabilities'!U843,2)))</f>
        <v>--</v>
      </c>
      <c r="V849" s="10" t="str">
        <f t="shared" si="96"/>
        <v>Unsecured</v>
      </c>
      <c r="W849" s="10">
        <v>0</v>
      </c>
      <c r="X849" s="10" t="s">
        <v>83</v>
      </c>
      <c r="Y849" s="10" t="str">
        <f t="shared" si="97"/>
        <v>Structured</v>
      </c>
      <c r="Z849" s="10"/>
      <c r="AA849" s="10" t="str">
        <f>IF('Intragroup liabilities'!Q843="GF2","Grandfathered T2",IF('Intragroup liabilities'!Q843="CET1","CET1","No"))</f>
        <v>No</v>
      </c>
      <c r="AB849" s="10">
        <f>IF('Intragroup liabilities'!R843="",0,'Intragroup liabilities'!R843)</f>
        <v>0</v>
      </c>
      <c r="AC849"/>
    </row>
    <row r="850" spans="3:29" ht="23.65" thickBot="1" x14ac:dyDescent="0.5">
      <c r="C850" s="17">
        <f t="shared" si="92"/>
        <v>999</v>
      </c>
      <c r="D850" s="18">
        <f t="shared" si="98"/>
        <v>843</v>
      </c>
      <c r="E850" s="10" t="str">
        <f>IF(AND(I850="SANTANDER TOTTA, SGPS, SA",'Intragroup liabilities'!F844="P_22"),"r0531 - o/w (part of) subordinated liabilities recognised as own funds",IF(AND(I850="Totta Seguros - Comp. Seg. Vida, SA.",'Intragroup liabilities'!F844="P_22"),"r0350 - Structured notes",IF(AND(AA850&lt;&gt;"No",'Intragroup liabilities'!F844="P_23"),"r0531 - o/w (part of) subordinated liabilities recognised as own funds",IF(AND(AA850="No",'Intragroup liabilities'!F844="P_23"),"r0120 - Secured liabilities - collateralized part (BRRD art. 44/2/b)",IF('Intragroup liabilities'!F844="C_31","r0511 - o/w capital instruments/share capital",IF('Intragroup liabilities'!F844="C_32","r0511 - o/w capital instruments/share capital",IF('Intragroup liabilities'!F844="C_33","r0512 - o/w instruments ranking pari passu with ordinary shares",IF(OR(ISNUMBER(SEARCH("ATLANTES",I850)),ISNUMBER(SEARCH("AZOR",I850)),ISNUMBER(SEARCH("HIPOTOTTA",I850)))=TRUE,"r0120 - Secured liabilities - collateralized part (BRRD art. 44/2/b)",IF(OR('Intragroup liabilities'!F844="P_27.1",'Intragroup liabilities'!F844="P_27.2",'Intragroup liabilities'!F844="P_24"),"r0390 - Non-financial liabilities",IF('Intragroup liabilities'!F844="P_30.1","r0170 - Employee liabilities (BRRD art. 44/2/g/i)",IF('Intragroup liabilities'!F844="P_30.3","r0390 - Non-financial liabilities",IF('Intragroup liabilities'!F844="C_36","r0511 - o/w capital instruments/share capital",IF(AND('Intragroup liabilities'!F844="P_20",IFERROR(VLOOKUP('Intragroup liabilities'!I844,'Auxiliar 210'!$B$18:$B$20,1,FALSE),0)&lt;&gt;0),"r0210 - Liabilities towards other entities of the resolution group (BRRD art. 44/2/h)",IF(AND('Intragroup liabilities'!F844="P_21",IFERROR(VLOOKUP('Intragroup liabilities'!I844,'Auxiliar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0" s="10" t="s">
        <v>483</v>
      </c>
      <c r="G850" s="10" t="str">
        <f t="shared" si="93"/>
        <v>Rank 9 - Ranking in insolvency (master scale)</v>
      </c>
      <c r="H850" s="10" t="s">
        <v>1239</v>
      </c>
      <c r="I850" s="10" t="s">
        <v>81</v>
      </c>
      <c r="J850" s="10" t="s">
        <v>696</v>
      </c>
      <c r="K850" s="10" t="s">
        <v>155</v>
      </c>
      <c r="L850" s="10" t="str">
        <f t="shared" si="94"/>
        <v>Parent</v>
      </c>
      <c r="M850" s="10" t="str">
        <f>IF(OR('Intragroup liabilities'!W844="x",'Intragroup liabilities'!W844="E"),"true","false")</f>
        <v>false</v>
      </c>
      <c r="N850" s="10" t="s">
        <v>470</v>
      </c>
      <c r="O850" s="10" t="s">
        <v>471</v>
      </c>
      <c r="P850" s="11">
        <v>0.21</v>
      </c>
      <c r="Q850" s="11">
        <f>IF('Intragroup liabilities'!E844="",0,'Intragroup liabilities'!E844)</f>
        <v>0</v>
      </c>
      <c r="R850" s="10" t="str">
        <f>+IF('Intragroup liabilities'!C844="EURO","Euro",IF('Intragroup liabilities'!C844="LIBRA INGLESA"," US Dollar",""))</f>
        <v>Euro</v>
      </c>
      <c r="S850" s="10" t="str">
        <f>IF(OR('Intragroup liabilities'!F844="P_20",'Intragroup liabilities'!F844="P_21"),'Intragroup liabilities'!M844,CONCATENATE(RIGHT('Intragroup liabilities'!T844,4),"-",LEFT(RIGHT('Intragroup liabilities'!T844,7),2),"-",LEFT('Intragroup liabilities'!T844,2)))</f>
        <v>--</v>
      </c>
      <c r="T850" s="20" t="str">
        <f t="shared" si="95"/>
        <v>--</v>
      </c>
      <c r="U850" s="20" t="str">
        <f>IF(OR('Intragroup liabilities'!F844="P_20",'Intragroup liabilities'!F844="P_21"),'T 03.01'!T850,CONCATENATE(RIGHT('Intragroup liabilities'!U844,4),"-",LEFT(RIGHT('Intragroup liabilities'!U844,7),2),"-",LEFT('Intragroup liabilities'!U844,2)))</f>
        <v>--</v>
      </c>
      <c r="V850" s="10" t="str">
        <f t="shared" si="96"/>
        <v>Unsecured</v>
      </c>
      <c r="W850" s="10">
        <v>0</v>
      </c>
      <c r="X850" s="10" t="s">
        <v>83</v>
      </c>
      <c r="Y850" s="10" t="str">
        <f t="shared" si="97"/>
        <v>Structured</v>
      </c>
      <c r="Z850" s="10"/>
      <c r="AA850" s="10" t="str">
        <f>IF('Intragroup liabilities'!Q844="GF2","Grandfathered T2",IF('Intragroup liabilities'!Q844="CET1","CET1","No"))</f>
        <v>No</v>
      </c>
      <c r="AB850" s="10">
        <f>IF('Intragroup liabilities'!R844="",0,'Intragroup liabilities'!R844)</f>
        <v>0</v>
      </c>
      <c r="AC850"/>
    </row>
    <row r="851" spans="3:29" ht="23.65" thickBot="1" x14ac:dyDescent="0.5">
      <c r="C851" s="17">
        <f t="shared" si="92"/>
        <v>999</v>
      </c>
      <c r="D851" s="18">
        <f t="shared" si="98"/>
        <v>844</v>
      </c>
      <c r="E851" s="10" t="str">
        <f>IF(AND(I851="SANTANDER TOTTA, SGPS, SA",'Intragroup liabilities'!F845="P_22"),"r0531 - o/w (part of) subordinated liabilities recognised as own funds",IF(AND(I851="Totta Seguros - Comp. Seg. Vida, SA.",'Intragroup liabilities'!F845="P_22"),"r0350 - Structured notes",IF(AND(AA851&lt;&gt;"No",'Intragroup liabilities'!F845="P_23"),"r0531 - o/w (part of) subordinated liabilities recognised as own funds",IF(AND(AA851="No",'Intragroup liabilities'!F845="P_23"),"r0120 - Secured liabilities - collateralized part (BRRD art. 44/2/b)",IF('Intragroup liabilities'!F845="C_31","r0511 - o/w capital instruments/share capital",IF('Intragroup liabilities'!F845="C_32","r0511 - o/w capital instruments/share capital",IF('Intragroup liabilities'!F845="C_33","r0512 - o/w instruments ranking pari passu with ordinary shares",IF(OR(ISNUMBER(SEARCH("ATLANTES",I851)),ISNUMBER(SEARCH("AZOR",I851)),ISNUMBER(SEARCH("HIPOTOTTA",I851)))=TRUE,"r0120 - Secured liabilities - collateralized part (BRRD art. 44/2/b)",IF(OR('Intragroup liabilities'!F845="P_27.1",'Intragroup liabilities'!F845="P_27.2",'Intragroup liabilities'!F845="P_24"),"r0390 - Non-financial liabilities",IF('Intragroup liabilities'!F845="P_30.1","r0170 - Employee liabilities (BRRD art. 44/2/g/i)",IF('Intragroup liabilities'!F845="P_30.3","r0390 - Non-financial liabilities",IF('Intragroup liabilities'!F845="C_36","r0511 - o/w capital instruments/share capital",IF(AND('Intragroup liabilities'!F845="P_20",IFERROR(VLOOKUP('Intragroup liabilities'!I845,'Auxiliar 210'!$B$18:$B$20,1,FALSE),0)&lt;&gt;0),"r0210 - Liabilities towards other entities of the resolution group (BRRD art. 44/2/h)",IF(AND('Intragroup liabilities'!F845="P_21",IFERROR(VLOOKUP('Intragroup liabilities'!I845,'Auxiliar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1" s="10" t="s">
        <v>483</v>
      </c>
      <c r="G851" s="10" t="str">
        <f t="shared" si="93"/>
        <v>Rank 9 - Ranking in insolvency (master scale)</v>
      </c>
      <c r="H851" s="10" t="s">
        <v>932</v>
      </c>
      <c r="I851" s="10" t="s">
        <v>700</v>
      </c>
      <c r="J851" s="10" t="s">
        <v>699</v>
      </c>
      <c r="K851" s="10" t="s">
        <v>155</v>
      </c>
      <c r="L851" s="10" t="str">
        <f t="shared" si="94"/>
        <v>Sister</v>
      </c>
      <c r="M851" s="10" t="str">
        <f>IF(OR('Intragroup liabilities'!W845="x",'Intragroup liabilities'!W845="E"),"true","false")</f>
        <v>false</v>
      </c>
      <c r="N851" s="10" t="s">
        <v>470</v>
      </c>
      <c r="O851" s="10" t="s">
        <v>471</v>
      </c>
      <c r="P851" s="11">
        <v>0.01</v>
      </c>
      <c r="Q851" s="11">
        <f>IF('Intragroup liabilities'!E845="",0,'Intragroup liabilities'!E845)</f>
        <v>0</v>
      </c>
      <c r="R851" s="10" t="str">
        <f>+IF('Intragroup liabilities'!C845="EURO","Euro",IF('Intragroup liabilities'!C845="LIBRA INGLESA"," US Dollar",""))</f>
        <v>Euro</v>
      </c>
      <c r="S851" s="10" t="str">
        <f>IF(OR('Intragroup liabilities'!F845="P_20",'Intragroup liabilities'!F845="P_21"),'Intragroup liabilities'!M845,CONCATENATE(RIGHT('Intragroup liabilities'!T845,4),"-",LEFT(RIGHT('Intragroup liabilities'!T845,7),2),"-",LEFT('Intragroup liabilities'!T845,2)))</f>
        <v>--</v>
      </c>
      <c r="T851" s="20" t="str">
        <f t="shared" si="95"/>
        <v>--</v>
      </c>
      <c r="U851" s="20" t="str">
        <f>IF(OR('Intragroup liabilities'!F845="P_20",'Intragroup liabilities'!F845="P_21"),'T 03.01'!T851,CONCATENATE(RIGHT('Intragroup liabilities'!U845,4),"-",LEFT(RIGHT('Intragroup liabilities'!U845,7),2),"-",LEFT('Intragroup liabilities'!U845,2)))</f>
        <v>--</v>
      </c>
      <c r="V851" s="10" t="str">
        <f t="shared" si="96"/>
        <v>Unsecured</v>
      </c>
      <c r="W851" s="10">
        <v>0</v>
      </c>
      <c r="X851" s="10" t="s">
        <v>83</v>
      </c>
      <c r="Y851" s="10" t="str">
        <f t="shared" si="97"/>
        <v>Structured</v>
      </c>
      <c r="Z851" s="10"/>
      <c r="AA851" s="10" t="str">
        <f>IF('Intragroup liabilities'!Q845="GF2","Grandfathered T2",IF('Intragroup liabilities'!Q845="CET1","CET1","No"))</f>
        <v>No</v>
      </c>
      <c r="AB851" s="10">
        <f>IF('Intragroup liabilities'!R845="",0,'Intragroup liabilities'!R845)</f>
        <v>0</v>
      </c>
      <c r="AC851"/>
    </row>
    <row r="852" spans="3:29" ht="23.65" thickBot="1" x14ac:dyDescent="0.5">
      <c r="C852" s="17">
        <f t="shared" si="92"/>
        <v>999</v>
      </c>
      <c r="D852" s="18">
        <f t="shared" si="98"/>
        <v>845</v>
      </c>
      <c r="E852" s="10" t="str">
        <f>IF(AND(I852="SANTANDER TOTTA, SGPS, SA",'Intragroup liabilities'!F846="P_22"),"r0531 - o/w (part of) subordinated liabilities recognised as own funds",IF(AND(I852="Totta Seguros - Comp. Seg. Vida, SA.",'Intragroup liabilities'!F846="P_22"),"r0350 - Structured notes",IF(AND(AA852&lt;&gt;"No",'Intragroup liabilities'!F846="P_23"),"r0531 - o/w (part of) subordinated liabilities recognised as own funds",IF(AND(AA852="No",'Intragroup liabilities'!F846="P_23"),"r0120 - Secured liabilities - collateralized part (BRRD art. 44/2/b)",IF('Intragroup liabilities'!F846="C_31","r0511 - o/w capital instruments/share capital",IF('Intragroup liabilities'!F846="C_32","r0511 - o/w capital instruments/share capital",IF('Intragroup liabilities'!F846="C_33","r0512 - o/w instruments ranking pari passu with ordinary shares",IF(OR(ISNUMBER(SEARCH("ATLANTES",I852)),ISNUMBER(SEARCH("AZOR",I852)),ISNUMBER(SEARCH("HIPOTOTTA",I852)))=TRUE,"r0120 - Secured liabilities - collateralized part (BRRD art. 44/2/b)",IF(OR('Intragroup liabilities'!F846="P_27.1",'Intragroup liabilities'!F846="P_27.2",'Intragroup liabilities'!F846="P_24"),"r0390 - Non-financial liabilities",IF('Intragroup liabilities'!F846="P_30.1","r0170 - Employee liabilities (BRRD art. 44/2/g/i)",IF('Intragroup liabilities'!F846="P_30.3","r0390 - Non-financial liabilities",IF('Intragroup liabilities'!F846="C_36","r0511 - o/w capital instruments/share capital",IF(AND('Intragroup liabilities'!F846="P_20",IFERROR(VLOOKUP('Intragroup liabilities'!I846,'Auxiliar 210'!$B$18:$B$20,1,FALSE),0)&lt;&gt;0),"r0210 - Liabilities towards other entities of the resolution group (BRRD art. 44/2/h)",IF(AND('Intragroup liabilities'!F846="P_21",IFERROR(VLOOKUP('Intragroup liabilities'!I846,'Auxiliar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2" s="10" t="s">
        <v>483</v>
      </c>
      <c r="G852" s="10" t="str">
        <f t="shared" si="93"/>
        <v>Rank 9 - Ranking in insolvency (master scale)</v>
      </c>
      <c r="H852" s="10" t="s">
        <v>774</v>
      </c>
      <c r="I852" s="10" t="s">
        <v>81</v>
      </c>
      <c r="J852" s="10" t="s">
        <v>696</v>
      </c>
      <c r="K852" s="10" t="s">
        <v>155</v>
      </c>
      <c r="L852" s="10" t="str">
        <f t="shared" si="94"/>
        <v>Parent</v>
      </c>
      <c r="M852" s="10" t="str">
        <f>IF(OR('Intragroup liabilities'!W846="x",'Intragroup liabilities'!W846="E"),"true","false")</f>
        <v>false</v>
      </c>
      <c r="N852" s="10" t="s">
        <v>470</v>
      </c>
      <c r="O852" s="10" t="s">
        <v>471</v>
      </c>
      <c r="P852" s="11">
        <v>0.24</v>
      </c>
      <c r="Q852" s="11">
        <f>IF('Intragroup liabilities'!E846="",0,'Intragroup liabilities'!E846)</f>
        <v>0</v>
      </c>
      <c r="R852" s="10" t="str">
        <f>+IF('Intragroup liabilities'!C846="EURO","Euro",IF('Intragroup liabilities'!C846="LIBRA INGLESA"," US Dollar",""))</f>
        <v>Euro</v>
      </c>
      <c r="S852" s="10" t="str">
        <f>IF(OR('Intragroup liabilities'!F846="P_20",'Intragroup liabilities'!F846="P_21"),'Intragroup liabilities'!M846,CONCATENATE(RIGHT('Intragroup liabilities'!T846,4),"-",LEFT(RIGHT('Intragroup liabilities'!T846,7),2),"-",LEFT('Intragroup liabilities'!T846,2)))</f>
        <v>--</v>
      </c>
      <c r="T852" s="20" t="str">
        <f t="shared" si="95"/>
        <v>--</v>
      </c>
      <c r="U852" s="20" t="str">
        <f>IF(OR('Intragroup liabilities'!F846="P_20",'Intragroup liabilities'!F846="P_21"),'T 03.01'!T852,CONCATENATE(RIGHT('Intragroup liabilities'!U846,4),"-",LEFT(RIGHT('Intragroup liabilities'!U846,7),2),"-",LEFT('Intragroup liabilities'!U846,2)))</f>
        <v>--</v>
      </c>
      <c r="V852" s="10" t="str">
        <f t="shared" si="96"/>
        <v>Unsecured</v>
      </c>
      <c r="W852" s="10">
        <v>0</v>
      </c>
      <c r="X852" s="10" t="s">
        <v>83</v>
      </c>
      <c r="Y852" s="10" t="str">
        <f t="shared" si="97"/>
        <v>Structured</v>
      </c>
      <c r="Z852" s="10"/>
      <c r="AA852" s="10" t="str">
        <f>IF('Intragroup liabilities'!Q846="GF2","Grandfathered T2",IF('Intragroup liabilities'!Q846="CET1","CET1","No"))</f>
        <v>No</v>
      </c>
      <c r="AB852" s="10">
        <f>IF('Intragroup liabilities'!R846="",0,'Intragroup liabilities'!R846)</f>
        <v>0</v>
      </c>
      <c r="AC852"/>
    </row>
    <row r="853" spans="3:29" ht="23.65" thickBot="1" x14ac:dyDescent="0.5">
      <c r="C853" s="17">
        <f t="shared" si="92"/>
        <v>999</v>
      </c>
      <c r="D853" s="18">
        <f t="shared" si="98"/>
        <v>846</v>
      </c>
      <c r="E853" s="10" t="str">
        <f>IF(AND(I853="SANTANDER TOTTA, SGPS, SA",'Intragroup liabilities'!F847="P_22"),"r0531 - o/w (part of) subordinated liabilities recognised as own funds",IF(AND(I853="Totta Seguros - Comp. Seg. Vida, SA.",'Intragroup liabilities'!F847="P_22"),"r0350 - Structured notes",IF(AND(AA853&lt;&gt;"No",'Intragroup liabilities'!F847="P_23"),"r0531 - o/w (part of) subordinated liabilities recognised as own funds",IF(AND(AA853="No",'Intragroup liabilities'!F847="P_23"),"r0120 - Secured liabilities - collateralized part (BRRD art. 44/2/b)",IF('Intragroup liabilities'!F847="C_31","r0511 - o/w capital instruments/share capital",IF('Intragroup liabilities'!F847="C_32","r0511 - o/w capital instruments/share capital",IF('Intragroup liabilities'!F847="C_33","r0512 - o/w instruments ranking pari passu with ordinary shares",IF(OR(ISNUMBER(SEARCH("ATLANTES",I853)),ISNUMBER(SEARCH("AZOR",I853)),ISNUMBER(SEARCH("HIPOTOTTA",I853)))=TRUE,"r0120 - Secured liabilities - collateralized part (BRRD art. 44/2/b)",IF(OR('Intragroup liabilities'!F847="P_27.1",'Intragroup liabilities'!F847="P_27.2",'Intragroup liabilities'!F847="P_24"),"r0390 - Non-financial liabilities",IF('Intragroup liabilities'!F847="P_30.1","r0170 - Employee liabilities (BRRD art. 44/2/g/i)",IF('Intragroup liabilities'!F847="P_30.3","r0390 - Non-financial liabilities",IF('Intragroup liabilities'!F847="C_36","r0511 - o/w capital instruments/share capital",IF(AND('Intragroup liabilities'!F847="P_20",IFERROR(VLOOKUP('Intragroup liabilities'!I847,'Auxiliar 210'!$B$18:$B$20,1,FALSE),0)&lt;&gt;0),"r0210 - Liabilities towards other entities of the resolution group (BRRD art. 44/2/h)",IF(AND('Intragroup liabilities'!F847="P_21",IFERROR(VLOOKUP('Intragroup liabilities'!I847,'Auxiliar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3" s="10" t="s">
        <v>483</v>
      </c>
      <c r="G853" s="10" t="str">
        <f t="shared" si="93"/>
        <v>Rank 9 - Ranking in insolvency (master scale)</v>
      </c>
      <c r="H853" s="10" t="s">
        <v>832</v>
      </c>
      <c r="I853" s="10" t="s">
        <v>700</v>
      </c>
      <c r="J853" s="10" t="s">
        <v>699</v>
      </c>
      <c r="K853" s="10" t="s">
        <v>155</v>
      </c>
      <c r="L853" s="10" t="str">
        <f t="shared" si="94"/>
        <v>Sister</v>
      </c>
      <c r="M853" s="10" t="str">
        <f>IF(OR('Intragroup liabilities'!W847="x",'Intragroup liabilities'!W847="E"),"true","false")</f>
        <v>false</v>
      </c>
      <c r="N853" s="10" t="s">
        <v>470</v>
      </c>
      <c r="O853" s="10" t="s">
        <v>471</v>
      </c>
      <c r="P853" s="11">
        <v>0.19</v>
      </c>
      <c r="Q853" s="11">
        <f>IF('Intragroup liabilities'!E847="",0,'Intragroup liabilities'!E847)</f>
        <v>0</v>
      </c>
      <c r="R853" s="10" t="str">
        <f>+IF('Intragroup liabilities'!C847="EURO","Euro",IF('Intragroup liabilities'!C847="LIBRA INGLESA"," US Dollar",""))</f>
        <v>Euro</v>
      </c>
      <c r="S853" s="10" t="str">
        <f>IF(OR('Intragroup liabilities'!F847="P_20",'Intragroup liabilities'!F847="P_21"),'Intragroup liabilities'!M847,CONCATENATE(RIGHT('Intragroup liabilities'!T847,4),"-",LEFT(RIGHT('Intragroup liabilities'!T847,7),2),"-",LEFT('Intragroup liabilities'!T847,2)))</f>
        <v>--</v>
      </c>
      <c r="T853" s="20" t="str">
        <f t="shared" si="95"/>
        <v>--</v>
      </c>
      <c r="U853" s="20" t="str">
        <f>IF(OR('Intragroup liabilities'!F847="P_20",'Intragroup liabilities'!F847="P_21"),'T 03.01'!T853,CONCATENATE(RIGHT('Intragroup liabilities'!U847,4),"-",LEFT(RIGHT('Intragroup liabilities'!U847,7),2),"-",LEFT('Intragroup liabilities'!U847,2)))</f>
        <v>--</v>
      </c>
      <c r="V853" s="10" t="str">
        <f t="shared" si="96"/>
        <v>Unsecured</v>
      </c>
      <c r="W853" s="10">
        <v>0</v>
      </c>
      <c r="X853" s="10" t="s">
        <v>83</v>
      </c>
      <c r="Y853" s="10" t="str">
        <f t="shared" si="97"/>
        <v>Structured</v>
      </c>
      <c r="Z853" s="10"/>
      <c r="AA853" s="10" t="str">
        <f>IF('Intragroup liabilities'!Q847="GF2","Grandfathered T2",IF('Intragroup liabilities'!Q847="CET1","CET1","No"))</f>
        <v>No</v>
      </c>
      <c r="AB853" s="10">
        <f>IF('Intragroup liabilities'!R847="",0,'Intragroup liabilities'!R847)</f>
        <v>0</v>
      </c>
      <c r="AC853"/>
    </row>
    <row r="854" spans="3:29" ht="23.65" thickBot="1" x14ac:dyDescent="0.5">
      <c r="C854" s="17">
        <f t="shared" si="92"/>
        <v>999</v>
      </c>
      <c r="D854" s="18">
        <f t="shared" si="98"/>
        <v>847</v>
      </c>
      <c r="E854" s="10" t="str">
        <f>IF(AND(I854="SANTANDER TOTTA, SGPS, SA",'Intragroup liabilities'!F848="P_22"),"r0531 - o/w (part of) subordinated liabilities recognised as own funds",IF(AND(I854="Totta Seguros - Comp. Seg. Vida, SA.",'Intragroup liabilities'!F848="P_22"),"r0350 - Structured notes",IF(AND(AA854&lt;&gt;"No",'Intragroup liabilities'!F848="P_23"),"r0531 - o/w (part of) subordinated liabilities recognised as own funds",IF(AND(AA854="No",'Intragroup liabilities'!F848="P_23"),"r0120 - Secured liabilities - collateralized part (BRRD art. 44/2/b)",IF('Intragroup liabilities'!F848="C_31","r0511 - o/w capital instruments/share capital",IF('Intragroup liabilities'!F848="C_32","r0511 - o/w capital instruments/share capital",IF('Intragroup liabilities'!F848="C_33","r0512 - o/w instruments ranking pari passu with ordinary shares",IF(OR(ISNUMBER(SEARCH("ATLANTES",I854)),ISNUMBER(SEARCH("AZOR",I854)),ISNUMBER(SEARCH("HIPOTOTTA",I854)))=TRUE,"r0120 - Secured liabilities - collateralized part (BRRD art. 44/2/b)",IF(OR('Intragroup liabilities'!F848="P_27.1",'Intragroup liabilities'!F848="P_27.2",'Intragroup liabilities'!F848="P_24"),"r0390 - Non-financial liabilities",IF('Intragroup liabilities'!F848="P_30.1","r0170 - Employee liabilities (BRRD art. 44/2/g/i)",IF('Intragroup liabilities'!F848="P_30.3","r0390 - Non-financial liabilities",IF('Intragroup liabilities'!F848="C_36","r0511 - o/w capital instruments/share capital",IF(AND('Intragroup liabilities'!F848="P_20",IFERROR(VLOOKUP('Intragroup liabilities'!I848,'Auxiliar 210'!$B$18:$B$20,1,FALSE),0)&lt;&gt;0),"r0210 - Liabilities towards other entities of the resolution group (BRRD art. 44/2/h)",IF(AND('Intragroup liabilities'!F848="P_21",IFERROR(VLOOKUP('Intragroup liabilities'!I848,'Auxiliar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4" s="10" t="s">
        <v>483</v>
      </c>
      <c r="G854" s="10" t="str">
        <f t="shared" si="93"/>
        <v>Rank 9 - Ranking in insolvency (master scale)</v>
      </c>
      <c r="H854" s="10" t="s">
        <v>980</v>
      </c>
      <c r="I854" s="10" t="s">
        <v>707</v>
      </c>
      <c r="J854" s="10" t="s">
        <v>706</v>
      </c>
      <c r="K854" s="10" t="s">
        <v>155</v>
      </c>
      <c r="L854" s="10" t="str">
        <f t="shared" si="94"/>
        <v>Sister</v>
      </c>
      <c r="M854" s="10" t="str">
        <f>IF(OR('Intragroup liabilities'!W848="x",'Intragroup liabilities'!W848="E"),"true","false")</f>
        <v>false</v>
      </c>
      <c r="N854" s="10" t="s">
        <v>470</v>
      </c>
      <c r="O854" s="10" t="s">
        <v>471</v>
      </c>
      <c r="P854" s="11">
        <v>0.02</v>
      </c>
      <c r="Q854" s="11">
        <f>IF('Intragroup liabilities'!E848="",0,'Intragroup liabilities'!E848)</f>
        <v>0</v>
      </c>
      <c r="R854" s="10" t="str">
        <f>+IF('Intragroup liabilities'!C848="EURO","Euro",IF('Intragroup liabilities'!C848="LIBRA INGLESA"," US Dollar",""))</f>
        <v>Euro</v>
      </c>
      <c r="S854" s="10" t="str">
        <f>IF(OR('Intragroup liabilities'!F848="P_20",'Intragroup liabilities'!F848="P_21"),'Intragroup liabilities'!M848,CONCATENATE(RIGHT('Intragroup liabilities'!T848,4),"-",LEFT(RIGHT('Intragroup liabilities'!T848,7),2),"-",LEFT('Intragroup liabilities'!T848,2)))</f>
        <v>--</v>
      </c>
      <c r="T854" s="20" t="str">
        <f t="shared" si="95"/>
        <v>--</v>
      </c>
      <c r="U854" s="20" t="str">
        <f>IF(OR('Intragroup liabilities'!F848="P_20",'Intragroup liabilities'!F848="P_21"),'T 03.01'!T854,CONCATENATE(RIGHT('Intragroup liabilities'!U848,4),"-",LEFT(RIGHT('Intragroup liabilities'!U848,7),2),"-",LEFT('Intragroup liabilities'!U848,2)))</f>
        <v>--</v>
      </c>
      <c r="V854" s="10" t="str">
        <f t="shared" si="96"/>
        <v>Unsecured</v>
      </c>
      <c r="W854" s="10">
        <v>0</v>
      </c>
      <c r="X854" s="10" t="s">
        <v>83</v>
      </c>
      <c r="Y854" s="10" t="str">
        <f t="shared" si="97"/>
        <v>Structured</v>
      </c>
      <c r="Z854" s="10"/>
      <c r="AA854" s="10" t="str">
        <f>IF('Intragroup liabilities'!Q848="GF2","Grandfathered T2",IF('Intragroup liabilities'!Q848="CET1","CET1","No"))</f>
        <v>No</v>
      </c>
      <c r="AB854" s="10">
        <f>IF('Intragroup liabilities'!R848="",0,'Intragroup liabilities'!R848)</f>
        <v>0</v>
      </c>
      <c r="AC854"/>
    </row>
    <row r="855" spans="3:29" ht="23.65" thickBot="1" x14ac:dyDescent="0.5">
      <c r="C855" s="17">
        <f t="shared" si="92"/>
        <v>999</v>
      </c>
      <c r="D855" s="18">
        <f t="shared" si="98"/>
        <v>848</v>
      </c>
      <c r="E855" s="10" t="str">
        <f>IF(AND(I855="SANTANDER TOTTA, SGPS, SA",'Intragroup liabilities'!F849="P_22"),"r0531 - o/w (part of) subordinated liabilities recognised as own funds",IF(AND(I855="Totta Seguros - Comp. Seg. Vida, SA.",'Intragroup liabilities'!F849="P_22"),"r0350 - Structured notes",IF(AND(AA855&lt;&gt;"No",'Intragroup liabilities'!F849="P_23"),"r0531 - o/w (part of) subordinated liabilities recognised as own funds",IF(AND(AA855="No",'Intragroup liabilities'!F849="P_23"),"r0120 - Secured liabilities - collateralized part (BRRD art. 44/2/b)",IF('Intragroup liabilities'!F849="C_31","r0511 - o/w capital instruments/share capital",IF('Intragroup liabilities'!F849="C_32","r0511 - o/w capital instruments/share capital",IF('Intragroup liabilities'!F849="C_33","r0512 - o/w instruments ranking pari passu with ordinary shares",IF(OR(ISNUMBER(SEARCH("ATLANTES",I855)),ISNUMBER(SEARCH("AZOR",I855)),ISNUMBER(SEARCH("HIPOTOTTA",I855)))=TRUE,"r0120 - Secured liabilities - collateralized part (BRRD art. 44/2/b)",IF(OR('Intragroup liabilities'!F849="P_27.1",'Intragroup liabilities'!F849="P_27.2",'Intragroup liabilities'!F849="P_24"),"r0390 - Non-financial liabilities",IF('Intragroup liabilities'!F849="P_30.1","r0170 - Employee liabilities (BRRD art. 44/2/g/i)",IF('Intragroup liabilities'!F849="P_30.3","r0390 - Non-financial liabilities",IF('Intragroup liabilities'!F849="C_36","r0511 - o/w capital instruments/share capital",IF(AND('Intragroup liabilities'!F849="P_20",IFERROR(VLOOKUP('Intragroup liabilities'!I849,'Auxiliar 210'!$B$18:$B$20,1,FALSE),0)&lt;&gt;0),"r0210 - Liabilities towards other entities of the resolution group (BRRD art. 44/2/h)",IF(AND('Intragroup liabilities'!F849="P_21",IFERROR(VLOOKUP('Intragroup liabilities'!I849,'Auxiliar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5" s="10" t="s">
        <v>483</v>
      </c>
      <c r="G855" s="10" t="str">
        <f t="shared" si="93"/>
        <v>Rank 9 - Ranking in insolvency (master scale)</v>
      </c>
      <c r="H855" s="10" t="s">
        <v>957</v>
      </c>
      <c r="I855" s="10" t="s">
        <v>81</v>
      </c>
      <c r="J855" s="10" t="s">
        <v>696</v>
      </c>
      <c r="K855" s="10" t="s">
        <v>155</v>
      </c>
      <c r="L855" s="10" t="str">
        <f t="shared" si="94"/>
        <v>Parent</v>
      </c>
      <c r="M855" s="10" t="str">
        <f>IF(OR('Intragroup liabilities'!W849="x",'Intragroup liabilities'!W849="E"),"true","false")</f>
        <v>false</v>
      </c>
      <c r="N855" s="10" t="s">
        <v>470</v>
      </c>
      <c r="O855" s="10" t="s">
        <v>471</v>
      </c>
      <c r="P855" s="11">
        <v>0.1</v>
      </c>
      <c r="Q855" s="11">
        <f>IF('Intragroup liabilities'!E849="",0,'Intragroup liabilities'!E849)</f>
        <v>0</v>
      </c>
      <c r="R855" s="10" t="str">
        <f>+IF('Intragroup liabilities'!C849="EURO","Euro",IF('Intragroup liabilities'!C849="LIBRA INGLESA"," US Dollar",""))</f>
        <v>Euro</v>
      </c>
      <c r="S855" s="10" t="str">
        <f>IF(OR('Intragroup liabilities'!F849="P_20",'Intragroup liabilities'!F849="P_21"),'Intragroup liabilities'!M849,CONCATENATE(RIGHT('Intragroup liabilities'!T849,4),"-",LEFT(RIGHT('Intragroup liabilities'!T849,7),2),"-",LEFT('Intragroup liabilities'!T849,2)))</f>
        <v>--</v>
      </c>
      <c r="T855" s="20" t="str">
        <f t="shared" si="95"/>
        <v>--</v>
      </c>
      <c r="U855" s="20" t="str">
        <f>IF(OR('Intragroup liabilities'!F849="P_20",'Intragroup liabilities'!F849="P_21"),'T 03.01'!T855,CONCATENATE(RIGHT('Intragroup liabilities'!U849,4),"-",LEFT(RIGHT('Intragroup liabilities'!U849,7),2),"-",LEFT('Intragroup liabilities'!U849,2)))</f>
        <v>--</v>
      </c>
      <c r="V855" s="10" t="str">
        <f t="shared" si="96"/>
        <v>Unsecured</v>
      </c>
      <c r="W855" s="10">
        <v>0</v>
      </c>
      <c r="X855" s="10" t="s">
        <v>83</v>
      </c>
      <c r="Y855" s="10" t="str">
        <f t="shared" si="97"/>
        <v>Structured</v>
      </c>
      <c r="Z855" s="10"/>
      <c r="AA855" s="10" t="str">
        <f>IF('Intragroup liabilities'!Q849="GF2","Grandfathered T2",IF('Intragroup liabilities'!Q849="CET1","CET1","No"))</f>
        <v>No</v>
      </c>
      <c r="AB855" s="10">
        <f>IF('Intragroup liabilities'!R849="",0,'Intragroup liabilities'!R849)</f>
        <v>0</v>
      </c>
      <c r="AC855"/>
    </row>
    <row r="856" spans="3:29" ht="23.65" thickBot="1" x14ac:dyDescent="0.5">
      <c r="C856" s="17">
        <f t="shared" si="92"/>
        <v>999</v>
      </c>
      <c r="D856" s="18">
        <f t="shared" si="98"/>
        <v>849</v>
      </c>
      <c r="E856" s="10" t="str">
        <f>IF(AND(I856="SANTANDER TOTTA, SGPS, SA",'Intragroup liabilities'!F850="P_22"),"r0531 - o/w (part of) subordinated liabilities recognised as own funds",IF(AND(I856="Totta Seguros - Comp. Seg. Vida, SA.",'Intragroup liabilities'!F850="P_22"),"r0350 - Structured notes",IF(AND(AA856&lt;&gt;"No",'Intragroup liabilities'!F850="P_23"),"r0531 - o/w (part of) subordinated liabilities recognised as own funds",IF(AND(AA856="No",'Intragroup liabilities'!F850="P_23"),"r0120 - Secured liabilities - collateralized part (BRRD art. 44/2/b)",IF('Intragroup liabilities'!F850="C_31","r0511 - o/w capital instruments/share capital",IF('Intragroup liabilities'!F850="C_32","r0511 - o/w capital instruments/share capital",IF('Intragroup liabilities'!F850="C_33","r0512 - o/w instruments ranking pari passu with ordinary shares",IF(OR(ISNUMBER(SEARCH("ATLANTES",I856)),ISNUMBER(SEARCH("AZOR",I856)),ISNUMBER(SEARCH("HIPOTOTTA",I856)))=TRUE,"r0120 - Secured liabilities - collateralized part (BRRD art. 44/2/b)",IF(OR('Intragroup liabilities'!F850="P_27.1",'Intragroup liabilities'!F850="P_27.2",'Intragroup liabilities'!F850="P_24"),"r0390 - Non-financial liabilities",IF('Intragroup liabilities'!F850="P_30.1","r0170 - Employee liabilities (BRRD art. 44/2/g/i)",IF('Intragroup liabilities'!F850="P_30.3","r0390 - Non-financial liabilities",IF('Intragroup liabilities'!F850="C_36","r0511 - o/w capital instruments/share capital",IF(AND('Intragroup liabilities'!F850="P_20",IFERROR(VLOOKUP('Intragroup liabilities'!I850,'Auxiliar 210'!$B$18:$B$20,1,FALSE),0)&lt;&gt;0),"r0210 - Liabilities towards other entities of the resolution group (BRRD art. 44/2/h)",IF(AND('Intragroup liabilities'!F850="P_21",IFERROR(VLOOKUP('Intragroup liabilities'!I850,'Auxiliar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6" s="10" t="s">
        <v>483</v>
      </c>
      <c r="G856" s="10" t="str">
        <f t="shared" si="93"/>
        <v>Rank 9 - Ranking in insolvency (master scale)</v>
      </c>
      <c r="H856" s="10" t="s">
        <v>1196</v>
      </c>
      <c r="I856" s="10" t="s">
        <v>81</v>
      </c>
      <c r="J856" s="10" t="s">
        <v>696</v>
      </c>
      <c r="K856" s="10" t="s">
        <v>155</v>
      </c>
      <c r="L856" s="10" t="str">
        <f t="shared" si="94"/>
        <v>Parent</v>
      </c>
      <c r="M856" s="10" t="str">
        <f>IF(OR('Intragroup liabilities'!W850="x",'Intragroup liabilities'!W850="E"),"true","false")</f>
        <v>false</v>
      </c>
      <c r="N856" s="10" t="s">
        <v>470</v>
      </c>
      <c r="O856" s="10" t="s">
        <v>471</v>
      </c>
      <c r="P856" s="11">
        <v>0.54</v>
      </c>
      <c r="Q856" s="11">
        <f>IF('Intragroup liabilities'!E850="",0,'Intragroup liabilities'!E850)</f>
        <v>0</v>
      </c>
      <c r="R856" s="10" t="str">
        <f>+IF('Intragroup liabilities'!C850="EURO","Euro",IF('Intragroup liabilities'!C850="LIBRA INGLESA"," US Dollar",""))</f>
        <v>Euro</v>
      </c>
      <c r="S856" s="10" t="str">
        <f>IF(OR('Intragroup liabilities'!F850="P_20",'Intragroup liabilities'!F850="P_21"),'Intragroup liabilities'!M850,CONCATENATE(RIGHT('Intragroup liabilities'!T850,4),"-",LEFT(RIGHT('Intragroup liabilities'!T850,7),2),"-",LEFT('Intragroup liabilities'!T850,2)))</f>
        <v>--</v>
      </c>
      <c r="T856" s="20" t="str">
        <f t="shared" si="95"/>
        <v>--</v>
      </c>
      <c r="U856" s="20" t="str">
        <f>IF(OR('Intragroup liabilities'!F850="P_20",'Intragroup liabilities'!F850="P_21"),'T 03.01'!T856,CONCATENATE(RIGHT('Intragroup liabilities'!U850,4),"-",LEFT(RIGHT('Intragroup liabilities'!U850,7),2),"-",LEFT('Intragroup liabilities'!U850,2)))</f>
        <v>--</v>
      </c>
      <c r="V856" s="10" t="str">
        <f t="shared" si="96"/>
        <v>Unsecured</v>
      </c>
      <c r="W856" s="10">
        <v>0</v>
      </c>
      <c r="X856" s="10" t="s">
        <v>83</v>
      </c>
      <c r="Y856" s="10" t="str">
        <f t="shared" si="97"/>
        <v>Structured</v>
      </c>
      <c r="Z856" s="10"/>
      <c r="AA856" s="10" t="str">
        <f>IF('Intragroup liabilities'!Q850="GF2","Grandfathered T2",IF('Intragroup liabilities'!Q850="CET1","CET1","No"))</f>
        <v>No</v>
      </c>
      <c r="AB856" s="10">
        <f>IF('Intragroup liabilities'!R850="",0,'Intragroup liabilities'!R850)</f>
        <v>0</v>
      </c>
      <c r="AC856"/>
    </row>
    <row r="857" spans="3:29" ht="23.65" thickBot="1" x14ac:dyDescent="0.5">
      <c r="C857" s="17">
        <f t="shared" si="92"/>
        <v>999</v>
      </c>
      <c r="D857" s="18">
        <f t="shared" si="98"/>
        <v>850</v>
      </c>
      <c r="E857" s="10" t="str">
        <f>IF(AND(I857="SANTANDER TOTTA, SGPS, SA",'Intragroup liabilities'!F851="P_22"),"r0531 - o/w (part of) subordinated liabilities recognised as own funds",IF(AND(I857="Totta Seguros - Comp. Seg. Vida, SA.",'Intragroup liabilities'!F851="P_22"),"r0350 - Structured notes",IF(AND(AA857&lt;&gt;"No",'Intragroup liabilities'!F851="P_23"),"r0531 - o/w (part of) subordinated liabilities recognised as own funds",IF(AND(AA857="No",'Intragroup liabilities'!F851="P_23"),"r0120 - Secured liabilities - collateralized part (BRRD art. 44/2/b)",IF('Intragroup liabilities'!F851="C_31","r0511 - o/w capital instruments/share capital",IF('Intragroup liabilities'!F851="C_32","r0511 - o/w capital instruments/share capital",IF('Intragroup liabilities'!F851="C_33","r0512 - o/w instruments ranking pari passu with ordinary shares",IF(OR(ISNUMBER(SEARCH("ATLANTES",I857)),ISNUMBER(SEARCH("AZOR",I857)),ISNUMBER(SEARCH("HIPOTOTTA",I857)))=TRUE,"r0120 - Secured liabilities - collateralized part (BRRD art. 44/2/b)",IF(OR('Intragroup liabilities'!F851="P_27.1",'Intragroup liabilities'!F851="P_27.2",'Intragroup liabilities'!F851="P_24"),"r0390 - Non-financial liabilities",IF('Intragroup liabilities'!F851="P_30.1","r0170 - Employee liabilities (BRRD art. 44/2/g/i)",IF('Intragroup liabilities'!F851="P_30.3","r0390 - Non-financial liabilities",IF('Intragroup liabilities'!F851="C_36","r0511 - o/w capital instruments/share capital",IF(AND('Intragroup liabilities'!F851="P_20",IFERROR(VLOOKUP('Intragroup liabilities'!I851,'Auxiliar 210'!$B$18:$B$20,1,FALSE),0)&lt;&gt;0),"r0210 - Liabilities towards other entities of the resolution group (BRRD art. 44/2/h)",IF(AND('Intragroup liabilities'!F851="P_21",IFERROR(VLOOKUP('Intragroup liabilities'!I851,'Auxiliar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7" s="10" t="s">
        <v>483</v>
      </c>
      <c r="G857" s="10" t="str">
        <f t="shared" si="93"/>
        <v>Rank 9 - Ranking in insolvency (master scale)</v>
      </c>
      <c r="H857" s="10" t="s">
        <v>968</v>
      </c>
      <c r="I857" s="10" t="s">
        <v>700</v>
      </c>
      <c r="J857" s="10" t="s">
        <v>699</v>
      </c>
      <c r="K857" s="10" t="s">
        <v>155</v>
      </c>
      <c r="L857" s="10" t="str">
        <f t="shared" si="94"/>
        <v>Sister</v>
      </c>
      <c r="M857" s="10" t="str">
        <f>IF(OR('Intragroup liabilities'!W851="x",'Intragroup liabilities'!W851="E"),"true","false")</f>
        <v>false</v>
      </c>
      <c r="N857" s="10" t="s">
        <v>470</v>
      </c>
      <c r="O857" s="10" t="s">
        <v>471</v>
      </c>
      <c r="P857" s="11">
        <v>0.93</v>
      </c>
      <c r="Q857" s="11">
        <f>IF('Intragroup liabilities'!E851="",0,'Intragroup liabilities'!E851)</f>
        <v>0</v>
      </c>
      <c r="R857" s="10" t="str">
        <f>+IF('Intragroup liabilities'!C851="EURO","Euro",IF('Intragroup liabilities'!C851="LIBRA INGLESA"," US Dollar",""))</f>
        <v>Euro</v>
      </c>
      <c r="S857" s="10" t="str">
        <f>IF(OR('Intragroup liabilities'!F851="P_20",'Intragroup liabilities'!F851="P_21"),'Intragroup liabilities'!M851,CONCATENATE(RIGHT('Intragroup liabilities'!T851,4),"-",LEFT(RIGHT('Intragroup liabilities'!T851,7),2),"-",LEFT('Intragroup liabilities'!T851,2)))</f>
        <v>--</v>
      </c>
      <c r="T857" s="20" t="str">
        <f t="shared" si="95"/>
        <v>--</v>
      </c>
      <c r="U857" s="20" t="str">
        <f>IF(OR('Intragroup liabilities'!F851="P_20",'Intragroup liabilities'!F851="P_21"),'T 03.01'!T857,CONCATENATE(RIGHT('Intragroup liabilities'!U851,4),"-",LEFT(RIGHT('Intragroup liabilities'!U851,7),2),"-",LEFT('Intragroup liabilities'!U851,2)))</f>
        <v>--</v>
      </c>
      <c r="V857" s="10" t="str">
        <f t="shared" si="96"/>
        <v>Unsecured</v>
      </c>
      <c r="W857" s="10">
        <v>0</v>
      </c>
      <c r="X857" s="10" t="s">
        <v>83</v>
      </c>
      <c r="Y857" s="10" t="str">
        <f t="shared" si="97"/>
        <v>Structured</v>
      </c>
      <c r="Z857" s="10"/>
      <c r="AA857" s="10" t="str">
        <f>IF('Intragroup liabilities'!Q851="GF2","Grandfathered T2",IF('Intragroup liabilities'!Q851="CET1","CET1","No"))</f>
        <v>No</v>
      </c>
      <c r="AB857" s="10">
        <f>IF('Intragroup liabilities'!R851="",0,'Intragroup liabilities'!R851)</f>
        <v>0</v>
      </c>
      <c r="AC857"/>
    </row>
    <row r="858" spans="3:29" ht="23.65" thickBot="1" x14ac:dyDescent="0.5">
      <c r="C858" s="17">
        <f t="shared" si="92"/>
        <v>999</v>
      </c>
      <c r="D858" s="18">
        <f t="shared" si="98"/>
        <v>851</v>
      </c>
      <c r="E858" s="10" t="str">
        <f>IF(AND(I858="SANTANDER TOTTA, SGPS, SA",'Intragroup liabilities'!F852="P_22"),"r0531 - o/w (part of) subordinated liabilities recognised as own funds",IF(AND(I858="Totta Seguros - Comp. Seg. Vida, SA.",'Intragroup liabilities'!F852="P_22"),"r0350 - Structured notes",IF(AND(AA858&lt;&gt;"No",'Intragroup liabilities'!F852="P_23"),"r0531 - o/w (part of) subordinated liabilities recognised as own funds",IF(AND(AA858="No",'Intragroup liabilities'!F852="P_23"),"r0120 - Secured liabilities - collateralized part (BRRD art. 44/2/b)",IF('Intragroup liabilities'!F852="C_31","r0511 - o/w capital instruments/share capital",IF('Intragroup liabilities'!F852="C_32","r0511 - o/w capital instruments/share capital",IF('Intragroup liabilities'!F852="C_33","r0512 - o/w instruments ranking pari passu with ordinary shares",IF(OR(ISNUMBER(SEARCH("ATLANTES",I858)),ISNUMBER(SEARCH("AZOR",I858)),ISNUMBER(SEARCH("HIPOTOTTA",I858)))=TRUE,"r0120 - Secured liabilities - collateralized part (BRRD art. 44/2/b)",IF(OR('Intragroup liabilities'!F852="P_27.1",'Intragroup liabilities'!F852="P_27.2",'Intragroup liabilities'!F852="P_24"),"r0390 - Non-financial liabilities",IF('Intragroup liabilities'!F852="P_30.1","r0170 - Employee liabilities (BRRD art. 44/2/g/i)",IF('Intragroup liabilities'!F852="P_30.3","r0390 - Non-financial liabilities",IF('Intragroup liabilities'!F852="C_36","r0511 - o/w capital instruments/share capital",IF(AND('Intragroup liabilities'!F852="P_20",IFERROR(VLOOKUP('Intragroup liabilities'!I852,'Auxiliar 210'!$B$18:$B$20,1,FALSE),0)&lt;&gt;0),"r0210 - Liabilities towards other entities of the resolution group (BRRD art. 44/2/h)",IF(AND('Intragroup liabilities'!F852="P_21",IFERROR(VLOOKUP('Intragroup liabilities'!I852,'Auxiliar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8" s="10" t="s">
        <v>483</v>
      </c>
      <c r="G858" s="10" t="str">
        <f t="shared" si="93"/>
        <v>Rank 9 - Ranking in insolvency (master scale)</v>
      </c>
      <c r="H858" s="10" t="s">
        <v>763</v>
      </c>
      <c r="I858" s="10" t="s">
        <v>700</v>
      </c>
      <c r="J858" s="10" t="s">
        <v>699</v>
      </c>
      <c r="K858" s="10" t="s">
        <v>155</v>
      </c>
      <c r="L858" s="10" t="str">
        <f t="shared" si="94"/>
        <v>Sister</v>
      </c>
      <c r="M858" s="10" t="str">
        <f>IF(OR('Intragroup liabilities'!W852="x",'Intragroup liabilities'!W852="E"),"true","false")</f>
        <v>false</v>
      </c>
      <c r="N858" s="10" t="s">
        <v>470</v>
      </c>
      <c r="O858" s="10" t="s">
        <v>471</v>
      </c>
      <c r="P858" s="11">
        <v>0.08</v>
      </c>
      <c r="Q858" s="11">
        <f>IF('Intragroup liabilities'!E852="",0,'Intragroup liabilities'!E852)</f>
        <v>0</v>
      </c>
      <c r="R858" s="10" t="str">
        <f>+IF('Intragroup liabilities'!C852="EURO","Euro",IF('Intragroup liabilities'!C852="LIBRA INGLESA"," US Dollar",""))</f>
        <v>Euro</v>
      </c>
      <c r="S858" s="10" t="str">
        <f>IF(OR('Intragroup liabilities'!F852="P_20",'Intragroup liabilities'!F852="P_21"),'Intragroup liabilities'!M852,CONCATENATE(RIGHT('Intragroup liabilities'!T852,4),"-",LEFT(RIGHT('Intragroup liabilities'!T852,7),2),"-",LEFT('Intragroup liabilities'!T852,2)))</f>
        <v>--</v>
      </c>
      <c r="T858" s="20" t="str">
        <f t="shared" si="95"/>
        <v>--</v>
      </c>
      <c r="U858" s="20" t="str">
        <f>IF(OR('Intragroup liabilities'!F852="P_20",'Intragroup liabilities'!F852="P_21"),'T 03.01'!T858,CONCATENATE(RIGHT('Intragroup liabilities'!U852,4),"-",LEFT(RIGHT('Intragroup liabilities'!U852,7),2),"-",LEFT('Intragroup liabilities'!U852,2)))</f>
        <v>--</v>
      </c>
      <c r="V858" s="10" t="str">
        <f t="shared" si="96"/>
        <v>Unsecured</v>
      </c>
      <c r="W858" s="10">
        <v>0</v>
      </c>
      <c r="X858" s="10" t="s">
        <v>83</v>
      </c>
      <c r="Y858" s="10" t="str">
        <f t="shared" si="97"/>
        <v>Structured</v>
      </c>
      <c r="Z858" s="10"/>
      <c r="AA858" s="10" t="str">
        <f>IF('Intragroup liabilities'!Q852="GF2","Grandfathered T2",IF('Intragroup liabilities'!Q852="CET1","CET1","No"))</f>
        <v>No</v>
      </c>
      <c r="AB858" s="10">
        <f>IF('Intragroup liabilities'!R852="",0,'Intragroup liabilities'!R852)</f>
        <v>0</v>
      </c>
      <c r="AC858"/>
    </row>
    <row r="859" spans="3:29" ht="23.65" thickBot="1" x14ac:dyDescent="0.5">
      <c r="C859" s="17">
        <f t="shared" si="92"/>
        <v>999</v>
      </c>
      <c r="D859" s="18">
        <f t="shared" si="98"/>
        <v>852</v>
      </c>
      <c r="E859" s="10" t="str">
        <f>IF(AND(I859="SANTANDER TOTTA, SGPS, SA",'Intragroup liabilities'!F853="P_22"),"r0531 - o/w (part of) subordinated liabilities recognised as own funds",IF(AND(I859="Totta Seguros - Comp. Seg. Vida, SA.",'Intragroup liabilities'!F853="P_22"),"r0350 - Structured notes",IF(AND(AA859&lt;&gt;"No",'Intragroup liabilities'!F853="P_23"),"r0531 - o/w (part of) subordinated liabilities recognised as own funds",IF(AND(AA859="No",'Intragroup liabilities'!F853="P_23"),"r0120 - Secured liabilities - collateralized part (BRRD art. 44/2/b)",IF('Intragroup liabilities'!F853="C_31","r0511 - o/w capital instruments/share capital",IF('Intragroup liabilities'!F853="C_32","r0511 - o/w capital instruments/share capital",IF('Intragroup liabilities'!F853="C_33","r0512 - o/w instruments ranking pari passu with ordinary shares",IF(OR(ISNUMBER(SEARCH("ATLANTES",I859)),ISNUMBER(SEARCH("AZOR",I859)),ISNUMBER(SEARCH("HIPOTOTTA",I859)))=TRUE,"r0120 - Secured liabilities - collateralized part (BRRD art. 44/2/b)",IF(OR('Intragroup liabilities'!F853="P_27.1",'Intragroup liabilities'!F853="P_27.2",'Intragroup liabilities'!F853="P_24"),"r0390 - Non-financial liabilities",IF('Intragroup liabilities'!F853="P_30.1","r0170 - Employee liabilities (BRRD art. 44/2/g/i)",IF('Intragroup liabilities'!F853="P_30.3","r0390 - Non-financial liabilities",IF('Intragroup liabilities'!F853="C_36","r0511 - o/w capital instruments/share capital",IF(AND('Intragroup liabilities'!F853="P_20",IFERROR(VLOOKUP('Intragroup liabilities'!I853,'Auxiliar 210'!$B$18:$B$20,1,FALSE),0)&lt;&gt;0),"r0210 - Liabilities towards other entities of the resolution group (BRRD art. 44/2/h)",IF(AND('Intragroup liabilities'!F853="P_21",IFERROR(VLOOKUP('Intragroup liabilities'!I853,'Auxiliar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59" s="10" t="s">
        <v>483</v>
      </c>
      <c r="G859" s="10" t="str">
        <f t="shared" si="93"/>
        <v>Rank 9 - Ranking in insolvency (master scale)</v>
      </c>
      <c r="H859" s="10" t="s">
        <v>1162</v>
      </c>
      <c r="I859" s="10" t="s">
        <v>81</v>
      </c>
      <c r="J859" s="10" t="s">
        <v>696</v>
      </c>
      <c r="K859" s="10" t="s">
        <v>155</v>
      </c>
      <c r="L859" s="10" t="str">
        <f t="shared" si="94"/>
        <v>Parent</v>
      </c>
      <c r="M859" s="10" t="str">
        <f>IF(OR('Intragroup liabilities'!W853="x",'Intragroup liabilities'!W853="E"),"true","false")</f>
        <v>false</v>
      </c>
      <c r="N859" s="10" t="s">
        <v>470</v>
      </c>
      <c r="O859" s="10" t="s">
        <v>471</v>
      </c>
      <c r="P859" s="11">
        <v>0.26</v>
      </c>
      <c r="Q859" s="11">
        <f>IF('Intragroup liabilities'!E853="",0,'Intragroup liabilities'!E853)</f>
        <v>0</v>
      </c>
      <c r="R859" s="10" t="str">
        <f>+IF('Intragroup liabilities'!C853="EURO","Euro",IF('Intragroup liabilities'!C853="LIBRA INGLESA"," US Dollar",""))</f>
        <v>Euro</v>
      </c>
      <c r="S859" s="10" t="str">
        <f>IF(OR('Intragroup liabilities'!F853="P_20",'Intragroup liabilities'!F853="P_21"),'Intragroup liabilities'!M853,CONCATENATE(RIGHT('Intragroup liabilities'!T853,4),"-",LEFT(RIGHT('Intragroup liabilities'!T853,7),2),"-",LEFT('Intragroup liabilities'!T853,2)))</f>
        <v>--</v>
      </c>
      <c r="T859" s="20" t="str">
        <f t="shared" si="95"/>
        <v>--</v>
      </c>
      <c r="U859" s="20" t="str">
        <f>IF(OR('Intragroup liabilities'!F853="P_20",'Intragroup liabilities'!F853="P_21"),'T 03.01'!T859,CONCATENATE(RIGHT('Intragroup liabilities'!U853,4),"-",LEFT(RIGHT('Intragroup liabilities'!U853,7),2),"-",LEFT('Intragroup liabilities'!U853,2)))</f>
        <v>--</v>
      </c>
      <c r="V859" s="10" t="str">
        <f t="shared" si="96"/>
        <v>Unsecured</v>
      </c>
      <c r="W859" s="10">
        <v>0</v>
      </c>
      <c r="X859" s="10" t="s">
        <v>83</v>
      </c>
      <c r="Y859" s="10" t="str">
        <f t="shared" si="97"/>
        <v>Structured</v>
      </c>
      <c r="Z859" s="10"/>
      <c r="AA859" s="10" t="str">
        <f>IF('Intragroup liabilities'!Q853="GF2","Grandfathered T2",IF('Intragroup liabilities'!Q853="CET1","CET1","No"))</f>
        <v>No</v>
      </c>
      <c r="AB859" s="10">
        <f>IF('Intragroup liabilities'!R853="",0,'Intragroup liabilities'!R853)</f>
        <v>0</v>
      </c>
      <c r="AC859"/>
    </row>
    <row r="860" spans="3:29" ht="23.65" thickBot="1" x14ac:dyDescent="0.5">
      <c r="C860" s="17">
        <f t="shared" si="92"/>
        <v>999</v>
      </c>
      <c r="D860" s="18">
        <f t="shared" si="98"/>
        <v>853</v>
      </c>
      <c r="E860" s="10" t="str">
        <f>IF(AND(I860="SANTANDER TOTTA, SGPS, SA",'Intragroup liabilities'!F854="P_22"),"r0531 - o/w (part of) subordinated liabilities recognised as own funds",IF(AND(I860="Totta Seguros - Comp. Seg. Vida, SA.",'Intragroup liabilities'!F854="P_22"),"r0350 - Structured notes",IF(AND(AA860&lt;&gt;"No",'Intragroup liabilities'!F854="P_23"),"r0531 - o/w (part of) subordinated liabilities recognised as own funds",IF(AND(AA860="No",'Intragroup liabilities'!F854="P_23"),"r0120 - Secured liabilities - collateralized part (BRRD art. 44/2/b)",IF('Intragroup liabilities'!F854="C_31","r0511 - o/w capital instruments/share capital",IF('Intragroup liabilities'!F854="C_32","r0511 - o/w capital instruments/share capital",IF('Intragroup liabilities'!F854="C_33","r0512 - o/w instruments ranking pari passu with ordinary shares",IF(OR(ISNUMBER(SEARCH("ATLANTES",I860)),ISNUMBER(SEARCH("AZOR",I860)),ISNUMBER(SEARCH("HIPOTOTTA",I860)))=TRUE,"r0120 - Secured liabilities - collateralized part (BRRD art. 44/2/b)",IF(OR('Intragroup liabilities'!F854="P_27.1",'Intragroup liabilities'!F854="P_27.2",'Intragroup liabilities'!F854="P_24"),"r0390 - Non-financial liabilities",IF('Intragroup liabilities'!F854="P_30.1","r0170 - Employee liabilities (BRRD art. 44/2/g/i)",IF('Intragroup liabilities'!F854="P_30.3","r0390 - Non-financial liabilities",IF('Intragroup liabilities'!F854="C_36","r0511 - o/w capital instruments/share capital",IF(AND('Intragroup liabilities'!F854="P_20",IFERROR(VLOOKUP('Intragroup liabilities'!I854,'Auxiliar 210'!$B$18:$B$20,1,FALSE),0)&lt;&gt;0),"r0210 - Liabilities towards other entities of the resolution group (BRRD art. 44/2/h)",IF(AND('Intragroup liabilities'!F854="P_21",IFERROR(VLOOKUP('Intragroup liabilities'!I854,'Auxiliar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0" s="10" t="s">
        <v>483</v>
      </c>
      <c r="G860" s="10" t="str">
        <f t="shared" si="93"/>
        <v>Rank 9 - Ranking in insolvency (master scale)</v>
      </c>
      <c r="H860" s="10" t="s">
        <v>783</v>
      </c>
      <c r="I860" s="10" t="s">
        <v>81</v>
      </c>
      <c r="J860" s="10" t="s">
        <v>696</v>
      </c>
      <c r="K860" s="10" t="s">
        <v>155</v>
      </c>
      <c r="L860" s="10" t="str">
        <f t="shared" si="94"/>
        <v>Parent</v>
      </c>
      <c r="M860" s="10" t="str">
        <f>IF(OR('Intragroup liabilities'!W854="x",'Intragroup liabilities'!W854="E"),"true","false")</f>
        <v>false</v>
      </c>
      <c r="N860" s="10" t="s">
        <v>470</v>
      </c>
      <c r="O860" s="10" t="s">
        <v>471</v>
      </c>
      <c r="P860" s="11">
        <v>0.32</v>
      </c>
      <c r="Q860" s="11">
        <f>IF('Intragroup liabilities'!E854="",0,'Intragroup liabilities'!E854)</f>
        <v>0</v>
      </c>
      <c r="R860" s="10" t="str">
        <f>+IF('Intragroup liabilities'!C854="EURO","Euro",IF('Intragroup liabilities'!C854="LIBRA INGLESA"," US Dollar",""))</f>
        <v>Euro</v>
      </c>
      <c r="S860" s="10" t="str">
        <f>IF(OR('Intragroup liabilities'!F854="P_20",'Intragroup liabilities'!F854="P_21"),'Intragroup liabilities'!M854,CONCATENATE(RIGHT('Intragroup liabilities'!T854,4),"-",LEFT(RIGHT('Intragroup liabilities'!T854,7),2),"-",LEFT('Intragroup liabilities'!T854,2)))</f>
        <v>--</v>
      </c>
      <c r="T860" s="20" t="str">
        <f t="shared" si="95"/>
        <v>--</v>
      </c>
      <c r="U860" s="20" t="str">
        <f>IF(OR('Intragroup liabilities'!F854="P_20",'Intragroup liabilities'!F854="P_21"),'T 03.01'!T860,CONCATENATE(RIGHT('Intragroup liabilities'!U854,4),"-",LEFT(RIGHT('Intragroup liabilities'!U854,7),2),"-",LEFT('Intragroup liabilities'!U854,2)))</f>
        <v>--</v>
      </c>
      <c r="V860" s="10" t="str">
        <f t="shared" si="96"/>
        <v>Unsecured</v>
      </c>
      <c r="W860" s="10">
        <v>0</v>
      </c>
      <c r="X860" s="10" t="s">
        <v>83</v>
      </c>
      <c r="Y860" s="10" t="str">
        <f t="shared" si="97"/>
        <v>Structured</v>
      </c>
      <c r="Z860" s="10"/>
      <c r="AA860" s="10" t="str">
        <f>IF('Intragroup liabilities'!Q854="GF2","Grandfathered T2",IF('Intragroup liabilities'!Q854="CET1","CET1","No"))</f>
        <v>No</v>
      </c>
      <c r="AB860" s="10">
        <f>IF('Intragroup liabilities'!R854="",0,'Intragroup liabilities'!R854)</f>
        <v>0</v>
      </c>
      <c r="AC860"/>
    </row>
    <row r="861" spans="3:29" ht="23.65" thickBot="1" x14ac:dyDescent="0.5">
      <c r="C861" s="17">
        <f t="shared" si="92"/>
        <v>999</v>
      </c>
      <c r="D861" s="18">
        <f t="shared" si="98"/>
        <v>854</v>
      </c>
      <c r="E861" s="10" t="str">
        <f>IF(AND(I861="SANTANDER TOTTA, SGPS, SA",'Intragroup liabilities'!F855="P_22"),"r0531 - o/w (part of) subordinated liabilities recognised as own funds",IF(AND(I861="Totta Seguros - Comp. Seg. Vida, SA.",'Intragroup liabilities'!F855="P_22"),"r0350 - Structured notes",IF(AND(AA861&lt;&gt;"No",'Intragroup liabilities'!F855="P_23"),"r0531 - o/w (part of) subordinated liabilities recognised as own funds",IF(AND(AA861="No",'Intragroup liabilities'!F855="P_23"),"r0120 - Secured liabilities - collateralized part (BRRD art. 44/2/b)",IF('Intragroup liabilities'!F855="C_31","r0511 - o/w capital instruments/share capital",IF('Intragroup liabilities'!F855="C_32","r0511 - o/w capital instruments/share capital",IF('Intragroup liabilities'!F855="C_33","r0512 - o/w instruments ranking pari passu with ordinary shares",IF(OR(ISNUMBER(SEARCH("ATLANTES",I861)),ISNUMBER(SEARCH("AZOR",I861)),ISNUMBER(SEARCH("HIPOTOTTA",I861)))=TRUE,"r0120 - Secured liabilities - collateralized part (BRRD art. 44/2/b)",IF(OR('Intragroup liabilities'!F855="P_27.1",'Intragroup liabilities'!F855="P_27.2",'Intragroup liabilities'!F855="P_24"),"r0390 - Non-financial liabilities",IF('Intragroup liabilities'!F855="P_30.1","r0170 - Employee liabilities (BRRD art. 44/2/g/i)",IF('Intragroup liabilities'!F855="P_30.3","r0390 - Non-financial liabilities",IF('Intragroup liabilities'!F855="C_36","r0511 - o/w capital instruments/share capital",IF(AND('Intragroup liabilities'!F855="P_20",IFERROR(VLOOKUP('Intragroup liabilities'!I855,'Auxiliar 210'!$B$18:$B$20,1,FALSE),0)&lt;&gt;0),"r0210 - Liabilities towards other entities of the resolution group (BRRD art. 44/2/h)",IF(AND('Intragroup liabilities'!F855="P_21",IFERROR(VLOOKUP('Intragroup liabilities'!I855,'Auxiliar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1" s="10" t="s">
        <v>483</v>
      </c>
      <c r="G861" s="10" t="str">
        <f t="shared" si="93"/>
        <v>Rank 9 - Ranking in insolvency (master scale)</v>
      </c>
      <c r="H861" s="10" t="s">
        <v>862</v>
      </c>
      <c r="I861" s="10" t="s">
        <v>81</v>
      </c>
      <c r="J861" s="10" t="s">
        <v>696</v>
      </c>
      <c r="K861" s="10" t="s">
        <v>155</v>
      </c>
      <c r="L861" s="10" t="str">
        <f t="shared" si="94"/>
        <v>Parent</v>
      </c>
      <c r="M861" s="10" t="str">
        <f>IF(OR('Intragroup liabilities'!W855="x",'Intragroup liabilities'!W855="E"),"true","false")</f>
        <v>false</v>
      </c>
      <c r="N861" s="10" t="s">
        <v>470</v>
      </c>
      <c r="O861" s="10" t="s">
        <v>471</v>
      </c>
      <c r="P861" s="11">
        <v>0.26</v>
      </c>
      <c r="Q861" s="11">
        <f>IF('Intragroup liabilities'!E855="",0,'Intragroup liabilities'!E855)</f>
        <v>0</v>
      </c>
      <c r="R861" s="10" t="str">
        <f>+IF('Intragroup liabilities'!C855="EURO","Euro",IF('Intragroup liabilities'!C855="LIBRA INGLESA"," US Dollar",""))</f>
        <v>Euro</v>
      </c>
      <c r="S861" s="10" t="str">
        <f>IF(OR('Intragroup liabilities'!F855="P_20",'Intragroup liabilities'!F855="P_21"),'Intragroup liabilities'!M855,CONCATENATE(RIGHT('Intragroup liabilities'!T855,4),"-",LEFT(RIGHT('Intragroup liabilities'!T855,7),2),"-",LEFT('Intragroup liabilities'!T855,2)))</f>
        <v>--</v>
      </c>
      <c r="T861" s="20" t="str">
        <f t="shared" si="95"/>
        <v>--</v>
      </c>
      <c r="U861" s="20" t="str">
        <f>IF(OR('Intragroup liabilities'!F855="P_20",'Intragroup liabilities'!F855="P_21"),'T 03.01'!T861,CONCATENATE(RIGHT('Intragroup liabilities'!U855,4),"-",LEFT(RIGHT('Intragroup liabilities'!U855,7),2),"-",LEFT('Intragroup liabilities'!U855,2)))</f>
        <v>--</v>
      </c>
      <c r="V861" s="10" t="str">
        <f t="shared" si="96"/>
        <v>Unsecured</v>
      </c>
      <c r="W861" s="10">
        <v>0</v>
      </c>
      <c r="X861" s="10" t="s">
        <v>83</v>
      </c>
      <c r="Y861" s="10" t="str">
        <f t="shared" si="97"/>
        <v>Structured</v>
      </c>
      <c r="Z861" s="10"/>
      <c r="AA861" s="10" t="str">
        <f>IF('Intragroup liabilities'!Q855="GF2","Grandfathered T2",IF('Intragroup liabilities'!Q855="CET1","CET1","No"))</f>
        <v>No</v>
      </c>
      <c r="AB861" s="10">
        <f>IF('Intragroup liabilities'!R855="",0,'Intragroup liabilities'!R855)</f>
        <v>0</v>
      </c>
      <c r="AC861"/>
    </row>
    <row r="862" spans="3:29" ht="23.65" thickBot="1" x14ac:dyDescent="0.5">
      <c r="C862" s="17">
        <f t="shared" si="92"/>
        <v>999</v>
      </c>
      <c r="D862" s="18">
        <f t="shared" si="98"/>
        <v>855</v>
      </c>
      <c r="E862" s="10" t="str">
        <f>IF(AND(I862="SANTANDER TOTTA, SGPS, SA",'Intragroup liabilities'!F856="P_22"),"r0531 - o/w (part of) subordinated liabilities recognised as own funds",IF(AND(I862="Totta Seguros - Comp. Seg. Vida, SA.",'Intragroup liabilities'!F856="P_22"),"r0350 - Structured notes",IF(AND(AA862&lt;&gt;"No",'Intragroup liabilities'!F856="P_23"),"r0531 - o/w (part of) subordinated liabilities recognised as own funds",IF(AND(AA862="No",'Intragroup liabilities'!F856="P_23"),"r0120 - Secured liabilities - collateralized part (BRRD art. 44/2/b)",IF('Intragroup liabilities'!F856="C_31","r0511 - o/w capital instruments/share capital",IF('Intragroup liabilities'!F856="C_32","r0511 - o/w capital instruments/share capital",IF('Intragroup liabilities'!F856="C_33","r0512 - o/w instruments ranking pari passu with ordinary shares",IF(OR(ISNUMBER(SEARCH("ATLANTES",I862)),ISNUMBER(SEARCH("AZOR",I862)),ISNUMBER(SEARCH("HIPOTOTTA",I862)))=TRUE,"r0120 - Secured liabilities - collateralized part (BRRD art. 44/2/b)",IF(OR('Intragroup liabilities'!F856="P_27.1",'Intragroup liabilities'!F856="P_27.2",'Intragroup liabilities'!F856="P_24"),"r0390 - Non-financial liabilities",IF('Intragroup liabilities'!F856="P_30.1","r0170 - Employee liabilities (BRRD art. 44/2/g/i)",IF('Intragroup liabilities'!F856="P_30.3","r0390 - Non-financial liabilities",IF('Intragroup liabilities'!F856="C_36","r0511 - o/w capital instruments/share capital",IF(AND('Intragroup liabilities'!F856="P_20",IFERROR(VLOOKUP('Intragroup liabilities'!I856,'Auxiliar 210'!$B$18:$B$20,1,FALSE),0)&lt;&gt;0),"r0210 - Liabilities towards other entities of the resolution group (BRRD art. 44/2/h)",IF(AND('Intragroup liabilities'!F856="P_21",IFERROR(VLOOKUP('Intragroup liabilities'!I856,'Auxiliar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2" s="10" t="s">
        <v>483</v>
      </c>
      <c r="G862" s="10" t="str">
        <f t="shared" si="93"/>
        <v>Rank 9 - Ranking in insolvency (master scale)</v>
      </c>
      <c r="H862" s="10" t="s">
        <v>1250</v>
      </c>
      <c r="I862" s="10" t="s">
        <v>81</v>
      </c>
      <c r="J862" s="10" t="s">
        <v>696</v>
      </c>
      <c r="K862" s="10" t="s">
        <v>155</v>
      </c>
      <c r="L862" s="10" t="str">
        <f t="shared" si="94"/>
        <v>Parent</v>
      </c>
      <c r="M862" s="10" t="str">
        <f>IF(OR('Intragroup liabilities'!W856="x",'Intragroup liabilities'!W856="E"),"true","false")</f>
        <v>false</v>
      </c>
      <c r="N862" s="10" t="s">
        <v>470</v>
      </c>
      <c r="O862" s="10" t="s">
        <v>471</v>
      </c>
      <c r="P862" s="11">
        <v>0.24</v>
      </c>
      <c r="Q862" s="11">
        <f>IF('Intragroup liabilities'!E856="",0,'Intragroup liabilities'!E856)</f>
        <v>0</v>
      </c>
      <c r="R862" s="10" t="str">
        <f>+IF('Intragroup liabilities'!C856="EURO","Euro",IF('Intragroup liabilities'!C856="LIBRA INGLESA"," US Dollar",""))</f>
        <v>Euro</v>
      </c>
      <c r="S862" s="10" t="str">
        <f>IF(OR('Intragroup liabilities'!F856="P_20",'Intragroup liabilities'!F856="P_21"),'Intragroup liabilities'!M856,CONCATENATE(RIGHT('Intragroup liabilities'!T856,4),"-",LEFT(RIGHT('Intragroup liabilities'!T856,7),2),"-",LEFT('Intragroup liabilities'!T856,2)))</f>
        <v>--</v>
      </c>
      <c r="T862" s="20" t="str">
        <f t="shared" si="95"/>
        <v>--</v>
      </c>
      <c r="U862" s="20" t="str">
        <f>IF(OR('Intragroup liabilities'!F856="P_20",'Intragroup liabilities'!F856="P_21"),'T 03.01'!T862,CONCATENATE(RIGHT('Intragroup liabilities'!U856,4),"-",LEFT(RIGHT('Intragroup liabilities'!U856,7),2),"-",LEFT('Intragroup liabilities'!U856,2)))</f>
        <v>--</v>
      </c>
      <c r="V862" s="10" t="str">
        <f t="shared" si="96"/>
        <v>Unsecured</v>
      </c>
      <c r="W862" s="10">
        <v>0</v>
      </c>
      <c r="X862" s="10" t="s">
        <v>83</v>
      </c>
      <c r="Y862" s="10" t="str">
        <f t="shared" si="97"/>
        <v>Structured</v>
      </c>
      <c r="Z862" s="10"/>
      <c r="AA862" s="10" t="str">
        <f>IF('Intragroup liabilities'!Q856="GF2","Grandfathered T2",IF('Intragroup liabilities'!Q856="CET1","CET1","No"))</f>
        <v>No</v>
      </c>
      <c r="AB862" s="10">
        <f>IF('Intragroup liabilities'!R856="",0,'Intragroup liabilities'!R856)</f>
        <v>0</v>
      </c>
      <c r="AC862"/>
    </row>
    <row r="863" spans="3:29" ht="23.65" thickBot="1" x14ac:dyDescent="0.5">
      <c r="C863" s="17">
        <f t="shared" si="92"/>
        <v>999</v>
      </c>
      <c r="D863" s="18">
        <f t="shared" si="98"/>
        <v>856</v>
      </c>
      <c r="E863" s="10" t="str">
        <f>IF(AND(I863="SANTANDER TOTTA, SGPS, SA",'Intragroup liabilities'!F857="P_22"),"r0531 - o/w (part of) subordinated liabilities recognised as own funds",IF(AND(I863="Totta Seguros - Comp. Seg. Vida, SA.",'Intragroup liabilities'!F857="P_22"),"r0350 - Structured notes",IF(AND(AA863&lt;&gt;"No",'Intragroup liabilities'!F857="P_23"),"r0531 - o/w (part of) subordinated liabilities recognised as own funds",IF(AND(AA863="No",'Intragroup liabilities'!F857="P_23"),"r0120 - Secured liabilities - collateralized part (BRRD art. 44/2/b)",IF('Intragroup liabilities'!F857="C_31","r0511 - o/w capital instruments/share capital",IF('Intragroup liabilities'!F857="C_32","r0511 - o/w capital instruments/share capital",IF('Intragroup liabilities'!F857="C_33","r0512 - o/w instruments ranking pari passu with ordinary shares",IF(OR(ISNUMBER(SEARCH("ATLANTES",I863)),ISNUMBER(SEARCH("AZOR",I863)),ISNUMBER(SEARCH("HIPOTOTTA",I863)))=TRUE,"r0120 - Secured liabilities - collateralized part (BRRD art. 44/2/b)",IF(OR('Intragroup liabilities'!F857="P_27.1",'Intragroup liabilities'!F857="P_27.2",'Intragroup liabilities'!F857="P_24"),"r0390 - Non-financial liabilities",IF('Intragroup liabilities'!F857="P_30.1","r0170 - Employee liabilities (BRRD art. 44/2/g/i)",IF('Intragroup liabilities'!F857="P_30.3","r0390 - Non-financial liabilities",IF('Intragroup liabilities'!F857="C_36","r0511 - o/w capital instruments/share capital",IF(AND('Intragroup liabilities'!F857="P_20",IFERROR(VLOOKUP('Intragroup liabilities'!I857,'Auxiliar 210'!$B$18:$B$20,1,FALSE),0)&lt;&gt;0),"r0210 - Liabilities towards other entities of the resolution group (BRRD art. 44/2/h)",IF(AND('Intragroup liabilities'!F857="P_21",IFERROR(VLOOKUP('Intragroup liabilities'!I857,'Auxiliar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3" s="10" t="s">
        <v>483</v>
      </c>
      <c r="G863" s="10" t="str">
        <f t="shared" si="93"/>
        <v>Rank 9 - Ranking in insolvency (master scale)</v>
      </c>
      <c r="H863" s="10" t="s">
        <v>939</v>
      </c>
      <c r="I863" s="10" t="s">
        <v>700</v>
      </c>
      <c r="J863" s="10" t="s">
        <v>699</v>
      </c>
      <c r="K863" s="10" t="s">
        <v>155</v>
      </c>
      <c r="L863" s="10" t="str">
        <f t="shared" si="94"/>
        <v>Sister</v>
      </c>
      <c r="M863" s="10" t="str">
        <f>IF(OR('Intragroup liabilities'!W857="x",'Intragroup liabilities'!W857="E"),"true","false")</f>
        <v>false</v>
      </c>
      <c r="N863" s="10" t="s">
        <v>470</v>
      </c>
      <c r="O863" s="10" t="s">
        <v>471</v>
      </c>
      <c r="P863" s="11">
        <v>0.12</v>
      </c>
      <c r="Q863" s="11">
        <f>IF('Intragroup liabilities'!E857="",0,'Intragroup liabilities'!E857)</f>
        <v>0</v>
      </c>
      <c r="R863" s="10" t="str">
        <f>+IF('Intragroup liabilities'!C857="EURO","Euro",IF('Intragroup liabilities'!C857="LIBRA INGLESA"," US Dollar",""))</f>
        <v>Euro</v>
      </c>
      <c r="S863" s="10" t="str">
        <f>IF(OR('Intragroup liabilities'!F857="P_20",'Intragroup liabilities'!F857="P_21"),'Intragroup liabilities'!M857,CONCATENATE(RIGHT('Intragroup liabilities'!T857,4),"-",LEFT(RIGHT('Intragroup liabilities'!T857,7),2),"-",LEFT('Intragroup liabilities'!T857,2)))</f>
        <v>--</v>
      </c>
      <c r="T863" s="20" t="str">
        <f t="shared" si="95"/>
        <v>--</v>
      </c>
      <c r="U863" s="20" t="str">
        <f>IF(OR('Intragroup liabilities'!F857="P_20",'Intragroup liabilities'!F857="P_21"),'T 03.01'!T863,CONCATENATE(RIGHT('Intragroup liabilities'!U857,4),"-",LEFT(RIGHT('Intragroup liabilities'!U857,7),2),"-",LEFT('Intragroup liabilities'!U857,2)))</f>
        <v>--</v>
      </c>
      <c r="V863" s="10" t="str">
        <f t="shared" si="96"/>
        <v>Unsecured</v>
      </c>
      <c r="W863" s="10">
        <v>0</v>
      </c>
      <c r="X863" s="10" t="s">
        <v>83</v>
      </c>
      <c r="Y863" s="10" t="str">
        <f t="shared" si="97"/>
        <v>Structured</v>
      </c>
      <c r="Z863" s="10"/>
      <c r="AA863" s="10" t="str">
        <f>IF('Intragroup liabilities'!Q857="GF2","Grandfathered T2",IF('Intragroup liabilities'!Q857="CET1","CET1","No"))</f>
        <v>No</v>
      </c>
      <c r="AB863" s="10">
        <f>IF('Intragroup liabilities'!R857="",0,'Intragroup liabilities'!R857)</f>
        <v>0</v>
      </c>
      <c r="AC863"/>
    </row>
    <row r="864" spans="3:29" ht="23.65" thickBot="1" x14ac:dyDescent="0.5">
      <c r="C864" s="17">
        <f t="shared" si="92"/>
        <v>999</v>
      </c>
      <c r="D864" s="18">
        <f t="shared" si="98"/>
        <v>857</v>
      </c>
      <c r="E864" s="10" t="str">
        <f>IF(AND(I864="SANTANDER TOTTA, SGPS, SA",'Intragroup liabilities'!F858="P_22"),"r0531 - o/w (part of) subordinated liabilities recognised as own funds",IF(AND(I864="Totta Seguros - Comp. Seg. Vida, SA.",'Intragroup liabilities'!F858="P_22"),"r0350 - Structured notes",IF(AND(AA864&lt;&gt;"No",'Intragroup liabilities'!F858="P_23"),"r0531 - o/w (part of) subordinated liabilities recognised as own funds",IF(AND(AA864="No",'Intragroup liabilities'!F858="P_23"),"r0120 - Secured liabilities - collateralized part (BRRD art. 44/2/b)",IF('Intragroup liabilities'!F858="C_31","r0511 - o/w capital instruments/share capital",IF('Intragroup liabilities'!F858="C_32","r0511 - o/w capital instruments/share capital",IF('Intragroup liabilities'!F858="C_33","r0512 - o/w instruments ranking pari passu with ordinary shares",IF(OR(ISNUMBER(SEARCH("ATLANTES",I864)),ISNUMBER(SEARCH("AZOR",I864)),ISNUMBER(SEARCH("HIPOTOTTA",I864)))=TRUE,"r0120 - Secured liabilities - collateralized part (BRRD art. 44/2/b)",IF(OR('Intragroup liabilities'!F858="P_27.1",'Intragroup liabilities'!F858="P_27.2",'Intragroup liabilities'!F858="P_24"),"r0390 - Non-financial liabilities",IF('Intragroup liabilities'!F858="P_30.1","r0170 - Employee liabilities (BRRD art. 44/2/g/i)",IF('Intragroup liabilities'!F858="P_30.3","r0390 - Non-financial liabilities",IF('Intragroup liabilities'!F858="C_36","r0511 - o/w capital instruments/share capital",IF(AND('Intragroup liabilities'!F858="P_20",IFERROR(VLOOKUP('Intragroup liabilities'!I858,'Auxiliar 210'!$B$18:$B$20,1,FALSE),0)&lt;&gt;0),"r0210 - Liabilities towards other entities of the resolution group (BRRD art. 44/2/h)",IF(AND('Intragroup liabilities'!F858="P_21",IFERROR(VLOOKUP('Intragroup liabilities'!I858,'Auxiliar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4" s="10" t="s">
        <v>483</v>
      </c>
      <c r="G864" s="10" t="str">
        <f t="shared" si="93"/>
        <v>Rank 9 - Ranking in insolvency (master scale)</v>
      </c>
      <c r="H864" s="10" t="s">
        <v>921</v>
      </c>
      <c r="I864" s="10" t="s">
        <v>700</v>
      </c>
      <c r="J864" s="10" t="s">
        <v>699</v>
      </c>
      <c r="K864" s="10" t="s">
        <v>155</v>
      </c>
      <c r="L864" s="10" t="str">
        <f t="shared" si="94"/>
        <v>Sister</v>
      </c>
      <c r="M864" s="10" t="str">
        <f>IF(OR('Intragroup liabilities'!W858="x",'Intragroup liabilities'!W858="E"),"true","false")</f>
        <v>false</v>
      </c>
      <c r="N864" s="10" t="s">
        <v>470</v>
      </c>
      <c r="O864" s="10" t="s">
        <v>471</v>
      </c>
      <c r="P864" s="11">
        <v>0.01</v>
      </c>
      <c r="Q864" s="11">
        <f>IF('Intragroup liabilities'!E858="",0,'Intragroup liabilities'!E858)</f>
        <v>0</v>
      </c>
      <c r="R864" s="10" t="str">
        <f>+IF('Intragroup liabilities'!C858="EURO","Euro",IF('Intragroup liabilities'!C858="LIBRA INGLESA"," US Dollar",""))</f>
        <v>Euro</v>
      </c>
      <c r="S864" s="10" t="str">
        <f>IF(OR('Intragroup liabilities'!F858="P_20",'Intragroup liabilities'!F858="P_21"),'Intragroup liabilities'!M858,CONCATENATE(RIGHT('Intragroup liabilities'!T858,4),"-",LEFT(RIGHT('Intragroup liabilities'!T858,7),2),"-",LEFT('Intragroup liabilities'!T858,2)))</f>
        <v>--</v>
      </c>
      <c r="T864" s="20" t="str">
        <f t="shared" si="95"/>
        <v>--</v>
      </c>
      <c r="U864" s="20" t="str">
        <f>IF(OR('Intragroup liabilities'!F858="P_20",'Intragroup liabilities'!F858="P_21"),'T 03.01'!T864,CONCATENATE(RIGHT('Intragroup liabilities'!U858,4),"-",LEFT(RIGHT('Intragroup liabilities'!U858,7),2),"-",LEFT('Intragroup liabilities'!U858,2)))</f>
        <v>--</v>
      </c>
      <c r="V864" s="10" t="str">
        <f t="shared" si="96"/>
        <v>Unsecured</v>
      </c>
      <c r="W864" s="10">
        <v>0</v>
      </c>
      <c r="X864" s="10" t="s">
        <v>83</v>
      </c>
      <c r="Y864" s="10" t="str">
        <f t="shared" si="97"/>
        <v>Structured</v>
      </c>
      <c r="Z864" s="10"/>
      <c r="AA864" s="10" t="str">
        <f>IF('Intragroup liabilities'!Q858="GF2","Grandfathered T2",IF('Intragroup liabilities'!Q858="CET1","CET1","No"))</f>
        <v>No</v>
      </c>
      <c r="AB864" s="10">
        <f>IF('Intragroup liabilities'!R858="",0,'Intragroup liabilities'!R858)</f>
        <v>0</v>
      </c>
      <c r="AC864"/>
    </row>
    <row r="865" spans="3:29" ht="23.65" thickBot="1" x14ac:dyDescent="0.5">
      <c r="C865" s="17">
        <f t="shared" si="92"/>
        <v>999</v>
      </c>
      <c r="D865" s="18">
        <f t="shared" si="98"/>
        <v>858</v>
      </c>
      <c r="E865" s="10" t="str">
        <f>IF(AND(I865="SANTANDER TOTTA, SGPS, SA",'Intragroup liabilities'!F859="P_22"),"r0531 - o/w (part of) subordinated liabilities recognised as own funds",IF(AND(I865="Totta Seguros - Comp. Seg. Vida, SA.",'Intragroup liabilities'!F859="P_22"),"r0350 - Structured notes",IF(AND(AA865&lt;&gt;"No",'Intragroup liabilities'!F859="P_23"),"r0531 - o/w (part of) subordinated liabilities recognised as own funds",IF(AND(AA865="No",'Intragroup liabilities'!F859="P_23"),"r0120 - Secured liabilities - collateralized part (BRRD art. 44/2/b)",IF('Intragroup liabilities'!F859="C_31","r0511 - o/w capital instruments/share capital",IF('Intragroup liabilities'!F859="C_32","r0511 - o/w capital instruments/share capital",IF('Intragroup liabilities'!F859="C_33","r0512 - o/w instruments ranking pari passu with ordinary shares",IF(OR(ISNUMBER(SEARCH("ATLANTES",I865)),ISNUMBER(SEARCH("AZOR",I865)),ISNUMBER(SEARCH("HIPOTOTTA",I865)))=TRUE,"r0120 - Secured liabilities - collateralized part (BRRD art. 44/2/b)",IF(OR('Intragroup liabilities'!F859="P_27.1",'Intragroup liabilities'!F859="P_27.2",'Intragroup liabilities'!F859="P_24"),"r0390 - Non-financial liabilities",IF('Intragroup liabilities'!F859="P_30.1","r0170 - Employee liabilities (BRRD art. 44/2/g/i)",IF('Intragroup liabilities'!F859="P_30.3","r0390 - Non-financial liabilities",IF('Intragroup liabilities'!F859="C_36","r0511 - o/w capital instruments/share capital",IF(AND('Intragroup liabilities'!F859="P_20",IFERROR(VLOOKUP('Intragroup liabilities'!I859,'Auxiliar 210'!$B$18:$B$20,1,FALSE),0)&lt;&gt;0),"r0210 - Liabilities towards other entities of the resolution group (BRRD art. 44/2/h)",IF(AND('Intragroup liabilities'!F859="P_21",IFERROR(VLOOKUP('Intragroup liabilities'!I859,'Auxiliar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5" s="10" t="s">
        <v>161</v>
      </c>
      <c r="G865" s="10" t="str">
        <f t="shared" si="93"/>
        <v>Rank 9 - Ranking in insolvency (master scale)</v>
      </c>
      <c r="H865" s="10" t="s">
        <v>569</v>
      </c>
      <c r="I865" s="10" t="s">
        <v>45</v>
      </c>
      <c r="J865" s="10" t="s">
        <v>447</v>
      </c>
      <c r="K865" s="10" t="s">
        <v>155</v>
      </c>
      <c r="L865" s="10" t="str">
        <f t="shared" si="94"/>
        <v>Sister</v>
      </c>
      <c r="M865" s="10" t="str">
        <f>IF(OR('Intragroup liabilities'!W859="x",'Intragroup liabilities'!W859="E"),"true","false")</f>
        <v>true</v>
      </c>
      <c r="N865" s="10" t="s">
        <v>470</v>
      </c>
      <c r="O865" s="10" t="s">
        <v>471</v>
      </c>
      <c r="P865" s="11">
        <v>1.83</v>
      </c>
      <c r="Q865" s="11">
        <f>IF('Intragroup liabilities'!E859="",0,'Intragroup liabilities'!E859)</f>
        <v>0</v>
      </c>
      <c r="R865" s="10" t="str">
        <f>+IF('Intragroup liabilities'!C859="EURO","Euro",IF('Intragroup liabilities'!C859="LIBRA INGLESA"," US Dollar",""))</f>
        <v>Euro</v>
      </c>
      <c r="S865" s="10" t="str">
        <f>IF(OR('Intragroup liabilities'!F859="P_20",'Intragroup liabilities'!F859="P_21"),'Intragroup liabilities'!M859,CONCATENATE(RIGHT('Intragroup liabilities'!T859,4),"-",LEFT(RIGHT('Intragroup liabilities'!T859,7),2),"-",LEFT('Intragroup liabilities'!T859,2)))</f>
        <v>--</v>
      </c>
      <c r="T865" s="20" t="str">
        <f t="shared" si="95"/>
        <v>--</v>
      </c>
      <c r="U865" s="20" t="str">
        <f>IF(OR('Intragroup liabilities'!F859="P_20",'Intragroup liabilities'!F859="P_21"),'T 03.01'!T865,CONCATENATE(RIGHT('Intragroup liabilities'!U859,4),"-",LEFT(RIGHT('Intragroup liabilities'!U859,7),2),"-",LEFT('Intragroup liabilities'!U859,2)))</f>
        <v>--</v>
      </c>
      <c r="V865" s="10" t="str">
        <f t="shared" si="96"/>
        <v>Unsecured</v>
      </c>
      <c r="W865" s="10">
        <v>0</v>
      </c>
      <c r="X865" s="10" t="s">
        <v>83</v>
      </c>
      <c r="Y865" s="10" t="str">
        <f t="shared" si="97"/>
        <v>Structured</v>
      </c>
      <c r="Z865" s="10"/>
      <c r="AA865" s="10" t="str">
        <f>IF('Intragroup liabilities'!Q859="GF2","Grandfathered T2",IF('Intragroup liabilities'!Q859="CET1","CET1","No"))</f>
        <v>No</v>
      </c>
      <c r="AB865" s="10">
        <f>IF('Intragroup liabilities'!R859="",0,'Intragroup liabilities'!R859)</f>
        <v>0</v>
      </c>
      <c r="AC865"/>
    </row>
    <row r="866" spans="3:29" ht="23.65" thickBot="1" x14ac:dyDescent="0.5">
      <c r="C866" s="17">
        <f t="shared" si="92"/>
        <v>999</v>
      </c>
      <c r="D866" s="18">
        <f t="shared" si="98"/>
        <v>859</v>
      </c>
      <c r="E866" s="10" t="str">
        <f>IF(AND(I866="SANTANDER TOTTA, SGPS, SA",'Intragroup liabilities'!F860="P_22"),"r0531 - o/w (part of) subordinated liabilities recognised as own funds",IF(AND(I866="Totta Seguros - Comp. Seg. Vida, SA.",'Intragroup liabilities'!F860="P_22"),"r0350 - Structured notes",IF(AND(AA866&lt;&gt;"No",'Intragroup liabilities'!F860="P_23"),"r0531 - o/w (part of) subordinated liabilities recognised as own funds",IF(AND(AA866="No",'Intragroup liabilities'!F860="P_23"),"r0120 - Secured liabilities - collateralized part (BRRD art. 44/2/b)",IF('Intragroup liabilities'!F860="C_31","r0511 - o/w capital instruments/share capital",IF('Intragroup liabilities'!F860="C_32","r0511 - o/w capital instruments/share capital",IF('Intragroup liabilities'!F860="C_33","r0512 - o/w instruments ranking pari passu with ordinary shares",IF(OR(ISNUMBER(SEARCH("ATLANTES",I866)),ISNUMBER(SEARCH("AZOR",I866)),ISNUMBER(SEARCH("HIPOTOTTA",I866)))=TRUE,"r0120 - Secured liabilities - collateralized part (BRRD art. 44/2/b)",IF(OR('Intragroup liabilities'!F860="P_27.1",'Intragroup liabilities'!F860="P_27.2",'Intragroup liabilities'!F860="P_24"),"r0390 - Non-financial liabilities",IF('Intragroup liabilities'!F860="P_30.1","r0170 - Employee liabilities (BRRD art. 44/2/g/i)",IF('Intragroup liabilities'!F860="P_30.3","r0390 - Non-financial liabilities",IF('Intragroup liabilities'!F860="C_36","r0511 - o/w capital instruments/share capital",IF(AND('Intragroup liabilities'!F860="P_20",IFERROR(VLOOKUP('Intragroup liabilities'!I860,'Auxiliar 210'!$B$18:$B$20,1,FALSE),0)&lt;&gt;0),"r0210 - Liabilities towards other entities of the resolution group (BRRD art. 44/2/h)",IF(AND('Intragroup liabilities'!F860="P_21",IFERROR(VLOOKUP('Intragroup liabilities'!I860,'Auxiliar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6" s="10" t="s">
        <v>483</v>
      </c>
      <c r="G866" s="10" t="str">
        <f t="shared" si="93"/>
        <v>Rank 9 - Ranking in insolvency (master scale)</v>
      </c>
      <c r="H866" s="10" t="s">
        <v>946</v>
      </c>
      <c r="I866" s="10" t="s">
        <v>81</v>
      </c>
      <c r="J866" s="10" t="s">
        <v>696</v>
      </c>
      <c r="K866" s="10" t="s">
        <v>155</v>
      </c>
      <c r="L866" s="10" t="str">
        <f t="shared" si="94"/>
        <v>Parent</v>
      </c>
      <c r="M866" s="10" t="str">
        <f>IF(OR('Intragroup liabilities'!W860="x",'Intragroup liabilities'!W860="E"),"true","false")</f>
        <v>false</v>
      </c>
      <c r="N866" s="10" t="s">
        <v>470</v>
      </c>
      <c r="O866" s="10" t="s">
        <v>471</v>
      </c>
      <c r="P866" s="11">
        <v>0.04</v>
      </c>
      <c r="Q866" s="11">
        <f>IF('Intragroup liabilities'!E860="",0,'Intragroup liabilities'!E860)</f>
        <v>0</v>
      </c>
      <c r="R866" s="10" t="str">
        <f>+IF('Intragroup liabilities'!C860="EURO","Euro",IF('Intragroup liabilities'!C860="LIBRA INGLESA"," US Dollar",""))</f>
        <v>Euro</v>
      </c>
      <c r="S866" s="10" t="str">
        <f>IF(OR('Intragroup liabilities'!F860="P_20",'Intragroup liabilities'!F860="P_21"),'Intragroup liabilities'!M860,CONCATENATE(RIGHT('Intragroup liabilities'!T860,4),"-",LEFT(RIGHT('Intragroup liabilities'!T860,7),2),"-",LEFT('Intragroup liabilities'!T860,2)))</f>
        <v>--</v>
      </c>
      <c r="T866" s="20" t="str">
        <f t="shared" si="95"/>
        <v>--</v>
      </c>
      <c r="U866" s="20" t="str">
        <f>IF(OR('Intragroup liabilities'!F860="P_20",'Intragroup liabilities'!F860="P_21"),'T 03.01'!T866,CONCATENATE(RIGHT('Intragroup liabilities'!U860,4),"-",LEFT(RIGHT('Intragroup liabilities'!U860,7),2),"-",LEFT('Intragroup liabilities'!U860,2)))</f>
        <v>--</v>
      </c>
      <c r="V866" s="10" t="str">
        <f t="shared" si="96"/>
        <v>Unsecured</v>
      </c>
      <c r="W866" s="10">
        <v>0</v>
      </c>
      <c r="X866" s="10" t="s">
        <v>83</v>
      </c>
      <c r="Y866" s="10" t="str">
        <f t="shared" si="97"/>
        <v>Structured</v>
      </c>
      <c r="Z866" s="10"/>
      <c r="AA866" s="10" t="str">
        <f>IF('Intragroup liabilities'!Q860="GF2","Grandfathered T2",IF('Intragroup liabilities'!Q860="CET1","CET1","No"))</f>
        <v>No</v>
      </c>
      <c r="AB866" s="10">
        <f>IF('Intragroup liabilities'!R860="",0,'Intragroup liabilities'!R860)</f>
        <v>0</v>
      </c>
      <c r="AC866"/>
    </row>
    <row r="867" spans="3:29" ht="23.65" thickBot="1" x14ac:dyDescent="0.5">
      <c r="C867" s="17">
        <f t="shared" si="92"/>
        <v>999</v>
      </c>
      <c r="D867" s="18">
        <f t="shared" si="98"/>
        <v>860</v>
      </c>
      <c r="E867" s="10" t="str">
        <f>IF(AND(I867="SANTANDER TOTTA, SGPS, SA",'Intragroup liabilities'!F861="P_22"),"r0531 - o/w (part of) subordinated liabilities recognised as own funds",IF(AND(I867="Totta Seguros - Comp. Seg. Vida, SA.",'Intragroup liabilities'!F861="P_22"),"r0350 - Structured notes",IF(AND(AA867&lt;&gt;"No",'Intragroup liabilities'!F861="P_23"),"r0531 - o/w (part of) subordinated liabilities recognised as own funds",IF(AND(AA867="No",'Intragroup liabilities'!F861="P_23"),"r0120 - Secured liabilities - collateralized part (BRRD art. 44/2/b)",IF('Intragroup liabilities'!F861="C_31","r0511 - o/w capital instruments/share capital",IF('Intragroup liabilities'!F861="C_32","r0511 - o/w capital instruments/share capital",IF('Intragroup liabilities'!F861="C_33","r0512 - o/w instruments ranking pari passu with ordinary shares",IF(OR(ISNUMBER(SEARCH("ATLANTES",I867)),ISNUMBER(SEARCH("AZOR",I867)),ISNUMBER(SEARCH("HIPOTOTTA",I867)))=TRUE,"r0120 - Secured liabilities - collateralized part (BRRD art. 44/2/b)",IF(OR('Intragroup liabilities'!F861="P_27.1",'Intragroup liabilities'!F861="P_27.2",'Intragroup liabilities'!F861="P_24"),"r0390 - Non-financial liabilities",IF('Intragroup liabilities'!F861="P_30.1","r0170 - Employee liabilities (BRRD art. 44/2/g/i)",IF('Intragroup liabilities'!F861="P_30.3","r0390 - Non-financial liabilities",IF('Intragroup liabilities'!F861="C_36","r0511 - o/w capital instruments/share capital",IF(AND('Intragroup liabilities'!F861="P_20",IFERROR(VLOOKUP('Intragroup liabilities'!I861,'Auxiliar 210'!$B$18:$B$20,1,FALSE),0)&lt;&gt;0),"r0210 - Liabilities towards other entities of the resolution group (BRRD art. 44/2/h)",IF(AND('Intragroup liabilities'!F861="P_21",IFERROR(VLOOKUP('Intragroup liabilities'!I861,'Auxiliar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7" s="10" t="s">
        <v>483</v>
      </c>
      <c r="G867" s="10" t="str">
        <f t="shared" si="93"/>
        <v>Rank 9 - Ranking in insolvency (master scale)</v>
      </c>
      <c r="H867" s="10" t="s">
        <v>954</v>
      </c>
      <c r="I867" s="10" t="s">
        <v>81</v>
      </c>
      <c r="J867" s="10" t="s">
        <v>696</v>
      </c>
      <c r="K867" s="10" t="s">
        <v>155</v>
      </c>
      <c r="L867" s="10" t="str">
        <f t="shared" si="94"/>
        <v>Parent</v>
      </c>
      <c r="M867" s="10" t="str">
        <f>IF(OR('Intragroup liabilities'!W861="x",'Intragroup liabilities'!W861="E"),"true","false")</f>
        <v>false</v>
      </c>
      <c r="N867" s="10" t="s">
        <v>470</v>
      </c>
      <c r="O867" s="10" t="s">
        <v>471</v>
      </c>
      <c r="P867" s="11">
        <v>0.16</v>
      </c>
      <c r="Q867" s="11">
        <f>IF('Intragroup liabilities'!E861="",0,'Intragroup liabilities'!E861)</f>
        <v>0</v>
      </c>
      <c r="R867" s="10" t="str">
        <f>+IF('Intragroup liabilities'!C861="EURO","Euro",IF('Intragroup liabilities'!C861="LIBRA INGLESA"," US Dollar",""))</f>
        <v>Euro</v>
      </c>
      <c r="S867" s="10" t="str">
        <f>IF(OR('Intragroup liabilities'!F861="P_20",'Intragroup liabilities'!F861="P_21"),'Intragroup liabilities'!M861,CONCATENATE(RIGHT('Intragroup liabilities'!T861,4),"-",LEFT(RIGHT('Intragroup liabilities'!T861,7),2),"-",LEFT('Intragroup liabilities'!T861,2)))</f>
        <v>--</v>
      </c>
      <c r="T867" s="20" t="str">
        <f t="shared" si="95"/>
        <v>--</v>
      </c>
      <c r="U867" s="20" t="str">
        <f>IF(OR('Intragroup liabilities'!F861="P_20",'Intragroup liabilities'!F861="P_21"),'T 03.01'!T867,CONCATENATE(RIGHT('Intragroup liabilities'!U861,4),"-",LEFT(RIGHT('Intragroup liabilities'!U861,7),2),"-",LEFT('Intragroup liabilities'!U861,2)))</f>
        <v>--</v>
      </c>
      <c r="V867" s="10" t="str">
        <f t="shared" si="96"/>
        <v>Unsecured</v>
      </c>
      <c r="W867" s="10">
        <v>0</v>
      </c>
      <c r="X867" s="10" t="s">
        <v>83</v>
      </c>
      <c r="Y867" s="10" t="str">
        <f t="shared" si="97"/>
        <v>Structured</v>
      </c>
      <c r="Z867" s="10"/>
      <c r="AA867" s="10" t="str">
        <f>IF('Intragroup liabilities'!Q861="GF2","Grandfathered T2",IF('Intragroup liabilities'!Q861="CET1","CET1","No"))</f>
        <v>No</v>
      </c>
      <c r="AB867" s="10">
        <f>IF('Intragroup liabilities'!R861="",0,'Intragroup liabilities'!R861)</f>
        <v>0</v>
      </c>
      <c r="AC867"/>
    </row>
    <row r="868" spans="3:29" ht="23.65" thickBot="1" x14ac:dyDescent="0.5">
      <c r="C868" s="17">
        <f t="shared" si="92"/>
        <v>999</v>
      </c>
      <c r="D868" s="18">
        <f t="shared" si="98"/>
        <v>861</v>
      </c>
      <c r="E868" s="10" t="str">
        <f>IF(AND(I868="SANTANDER TOTTA, SGPS, SA",'Intragroup liabilities'!F862="P_22"),"r0531 - o/w (part of) subordinated liabilities recognised as own funds",IF(AND(I868="Totta Seguros - Comp. Seg. Vida, SA.",'Intragroup liabilities'!F862="P_22"),"r0350 - Structured notes",IF(AND(AA868&lt;&gt;"No",'Intragroup liabilities'!F862="P_23"),"r0531 - o/w (part of) subordinated liabilities recognised as own funds",IF(AND(AA868="No",'Intragroup liabilities'!F862="P_23"),"r0120 - Secured liabilities - collateralized part (BRRD art. 44/2/b)",IF('Intragroup liabilities'!F862="C_31","r0511 - o/w capital instruments/share capital",IF('Intragroup liabilities'!F862="C_32","r0511 - o/w capital instruments/share capital",IF('Intragroup liabilities'!F862="C_33","r0512 - o/w instruments ranking pari passu with ordinary shares",IF(OR(ISNUMBER(SEARCH("ATLANTES",I868)),ISNUMBER(SEARCH("AZOR",I868)),ISNUMBER(SEARCH("HIPOTOTTA",I868)))=TRUE,"r0120 - Secured liabilities - collateralized part (BRRD art. 44/2/b)",IF(OR('Intragroup liabilities'!F862="P_27.1",'Intragroup liabilities'!F862="P_27.2",'Intragroup liabilities'!F862="P_24"),"r0390 - Non-financial liabilities",IF('Intragroup liabilities'!F862="P_30.1","r0170 - Employee liabilities (BRRD art. 44/2/g/i)",IF('Intragroup liabilities'!F862="P_30.3","r0390 - Non-financial liabilities",IF('Intragroup liabilities'!F862="C_36","r0511 - o/w capital instruments/share capital",IF(AND('Intragroup liabilities'!F862="P_20",IFERROR(VLOOKUP('Intragroup liabilities'!I862,'Auxiliar 210'!$B$18:$B$20,1,FALSE),0)&lt;&gt;0),"r0210 - Liabilities towards other entities of the resolution group (BRRD art. 44/2/h)",IF(AND('Intragroup liabilities'!F862="P_21",IFERROR(VLOOKUP('Intragroup liabilities'!I862,'Auxiliar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8" s="10" t="s">
        <v>483</v>
      </c>
      <c r="G868" s="10" t="str">
        <f t="shared" si="93"/>
        <v>Rank 9 - Ranking in insolvency (master scale)</v>
      </c>
      <c r="H868" s="10" t="s">
        <v>740</v>
      </c>
      <c r="I868" s="10" t="s">
        <v>81</v>
      </c>
      <c r="J868" s="10" t="s">
        <v>696</v>
      </c>
      <c r="K868" s="10" t="s">
        <v>155</v>
      </c>
      <c r="L868" s="10" t="str">
        <f t="shared" si="94"/>
        <v>Parent</v>
      </c>
      <c r="M868" s="10" t="str">
        <f>IF(OR('Intragroup liabilities'!W862="x",'Intragroup liabilities'!W862="E"),"true","false")</f>
        <v>false</v>
      </c>
      <c r="N868" s="10" t="s">
        <v>470</v>
      </c>
      <c r="O868" s="10" t="s">
        <v>471</v>
      </c>
      <c r="P868" s="11">
        <v>0.09</v>
      </c>
      <c r="Q868" s="11">
        <f>IF('Intragroup liabilities'!E862="",0,'Intragroup liabilities'!E862)</f>
        <v>0</v>
      </c>
      <c r="R868" s="10" t="str">
        <f>+IF('Intragroup liabilities'!C862="EURO","Euro",IF('Intragroup liabilities'!C862="LIBRA INGLESA"," US Dollar",""))</f>
        <v>Euro</v>
      </c>
      <c r="S868" s="10" t="str">
        <f>IF(OR('Intragroup liabilities'!F862="P_20",'Intragroup liabilities'!F862="P_21"),'Intragroup liabilities'!M862,CONCATENATE(RIGHT('Intragroup liabilities'!T862,4),"-",LEFT(RIGHT('Intragroup liabilities'!T862,7),2),"-",LEFT('Intragroup liabilities'!T862,2)))</f>
        <v>--</v>
      </c>
      <c r="T868" s="20" t="str">
        <f t="shared" si="95"/>
        <v>--</v>
      </c>
      <c r="U868" s="20" t="str">
        <f>IF(OR('Intragroup liabilities'!F862="P_20",'Intragroup liabilities'!F862="P_21"),'T 03.01'!T868,CONCATENATE(RIGHT('Intragroup liabilities'!U862,4),"-",LEFT(RIGHT('Intragroup liabilities'!U862,7),2),"-",LEFT('Intragroup liabilities'!U862,2)))</f>
        <v>--</v>
      </c>
      <c r="V868" s="10" t="str">
        <f t="shared" si="96"/>
        <v>Unsecured</v>
      </c>
      <c r="W868" s="10">
        <v>0</v>
      </c>
      <c r="X868" s="10" t="s">
        <v>83</v>
      </c>
      <c r="Y868" s="10" t="str">
        <f t="shared" si="97"/>
        <v>Structured</v>
      </c>
      <c r="Z868" s="10"/>
      <c r="AA868" s="10" t="str">
        <f>IF('Intragroup liabilities'!Q862="GF2","Grandfathered T2",IF('Intragroup liabilities'!Q862="CET1","CET1","No"))</f>
        <v>No</v>
      </c>
      <c r="AB868" s="10">
        <f>IF('Intragroup liabilities'!R862="",0,'Intragroup liabilities'!R862)</f>
        <v>0</v>
      </c>
      <c r="AC868"/>
    </row>
    <row r="869" spans="3:29" ht="23.65" thickBot="1" x14ac:dyDescent="0.5">
      <c r="C869" s="17">
        <f t="shared" si="92"/>
        <v>999</v>
      </c>
      <c r="D869" s="18">
        <f t="shared" si="98"/>
        <v>862</v>
      </c>
      <c r="E869" s="10" t="str">
        <f>IF(AND(I869="SANTANDER TOTTA, SGPS, SA",'Intragroup liabilities'!F863="P_22"),"r0531 - o/w (part of) subordinated liabilities recognised as own funds",IF(AND(I869="Totta Seguros - Comp. Seg. Vida, SA.",'Intragroup liabilities'!F863="P_22"),"r0350 - Structured notes",IF(AND(AA869&lt;&gt;"No",'Intragroup liabilities'!F863="P_23"),"r0531 - o/w (part of) subordinated liabilities recognised as own funds",IF(AND(AA869="No",'Intragroup liabilities'!F863="P_23"),"r0120 - Secured liabilities - collateralized part (BRRD art. 44/2/b)",IF('Intragroup liabilities'!F863="C_31","r0511 - o/w capital instruments/share capital",IF('Intragroup liabilities'!F863="C_32","r0511 - o/w capital instruments/share capital",IF('Intragroup liabilities'!F863="C_33","r0512 - o/w instruments ranking pari passu with ordinary shares",IF(OR(ISNUMBER(SEARCH("ATLANTES",I869)),ISNUMBER(SEARCH("AZOR",I869)),ISNUMBER(SEARCH("HIPOTOTTA",I869)))=TRUE,"r0120 - Secured liabilities - collateralized part (BRRD art. 44/2/b)",IF(OR('Intragroup liabilities'!F863="P_27.1",'Intragroup liabilities'!F863="P_27.2",'Intragroup liabilities'!F863="P_24"),"r0390 - Non-financial liabilities",IF('Intragroup liabilities'!F863="P_30.1","r0170 - Employee liabilities (BRRD art. 44/2/g/i)",IF('Intragroup liabilities'!F863="P_30.3","r0390 - Non-financial liabilities",IF('Intragroup liabilities'!F863="C_36","r0511 - o/w capital instruments/share capital",IF(AND('Intragroup liabilities'!F863="P_20",IFERROR(VLOOKUP('Intragroup liabilities'!I863,'Auxiliar 210'!$B$18:$B$20,1,FALSE),0)&lt;&gt;0),"r0210 - Liabilities towards other entities of the resolution group (BRRD art. 44/2/h)",IF(AND('Intragroup liabilities'!F863="P_21",IFERROR(VLOOKUP('Intragroup liabilities'!I863,'Auxiliar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69" s="10" t="s">
        <v>483</v>
      </c>
      <c r="G869" s="10" t="str">
        <f t="shared" si="93"/>
        <v>Rank 9 - Ranking in insolvency (master scale)</v>
      </c>
      <c r="H869" s="10" t="s">
        <v>841</v>
      </c>
      <c r="I869" s="10" t="s">
        <v>700</v>
      </c>
      <c r="J869" s="10" t="s">
        <v>699</v>
      </c>
      <c r="K869" s="10" t="s">
        <v>155</v>
      </c>
      <c r="L869" s="10" t="str">
        <f t="shared" si="94"/>
        <v>Sister</v>
      </c>
      <c r="M869" s="10" t="str">
        <f>IF(OR('Intragroup liabilities'!W863="x",'Intragroup liabilities'!W863="E"),"true","false")</f>
        <v>false</v>
      </c>
      <c r="N869" s="10" t="s">
        <v>470</v>
      </c>
      <c r="O869" s="10" t="s">
        <v>471</v>
      </c>
      <c r="P869" s="11">
        <v>0.01</v>
      </c>
      <c r="Q869" s="11">
        <f>IF('Intragroup liabilities'!E863="",0,'Intragroup liabilities'!E863)</f>
        <v>0</v>
      </c>
      <c r="R869" s="10" t="str">
        <f>+IF('Intragroup liabilities'!C863="EURO","Euro",IF('Intragroup liabilities'!C863="LIBRA INGLESA"," US Dollar",""))</f>
        <v>Euro</v>
      </c>
      <c r="S869" s="10" t="str">
        <f>IF(OR('Intragroup liabilities'!F863="P_20",'Intragroup liabilities'!F863="P_21"),'Intragroup liabilities'!M863,CONCATENATE(RIGHT('Intragroup liabilities'!T863,4),"-",LEFT(RIGHT('Intragroup liabilities'!T863,7),2),"-",LEFT('Intragroup liabilities'!T863,2)))</f>
        <v>--</v>
      </c>
      <c r="T869" s="20" t="str">
        <f t="shared" si="95"/>
        <v>--</v>
      </c>
      <c r="U869" s="20" t="str">
        <f>IF(OR('Intragroup liabilities'!F863="P_20",'Intragroup liabilities'!F863="P_21"),'T 03.01'!T869,CONCATENATE(RIGHT('Intragroup liabilities'!U863,4),"-",LEFT(RIGHT('Intragroup liabilities'!U863,7),2),"-",LEFT('Intragroup liabilities'!U863,2)))</f>
        <v>--</v>
      </c>
      <c r="V869" s="10" t="str">
        <f t="shared" si="96"/>
        <v>Unsecured</v>
      </c>
      <c r="W869" s="10">
        <v>0</v>
      </c>
      <c r="X869" s="10" t="s">
        <v>83</v>
      </c>
      <c r="Y869" s="10" t="str">
        <f t="shared" si="97"/>
        <v>Structured</v>
      </c>
      <c r="Z869" s="10"/>
      <c r="AA869" s="10" t="str">
        <f>IF('Intragroup liabilities'!Q863="GF2","Grandfathered T2",IF('Intragroup liabilities'!Q863="CET1","CET1","No"))</f>
        <v>No</v>
      </c>
      <c r="AB869" s="10">
        <f>IF('Intragroup liabilities'!R863="",0,'Intragroup liabilities'!R863)</f>
        <v>0</v>
      </c>
      <c r="AC869"/>
    </row>
    <row r="870" spans="3:29" ht="23.65" thickBot="1" x14ac:dyDescent="0.5">
      <c r="C870" s="17">
        <f t="shared" si="92"/>
        <v>999</v>
      </c>
      <c r="D870" s="18">
        <f t="shared" si="98"/>
        <v>863</v>
      </c>
      <c r="E870" s="10" t="str">
        <f>IF(AND(I870="SANTANDER TOTTA, SGPS, SA",'Intragroup liabilities'!F864="P_22"),"r0531 - o/w (part of) subordinated liabilities recognised as own funds",IF(AND(I870="Totta Seguros - Comp. Seg. Vida, SA.",'Intragroup liabilities'!F864="P_22"),"r0350 - Structured notes",IF(AND(AA870&lt;&gt;"No",'Intragroup liabilities'!F864="P_23"),"r0531 - o/w (part of) subordinated liabilities recognised as own funds",IF(AND(AA870="No",'Intragroup liabilities'!F864="P_23"),"r0120 - Secured liabilities - collateralized part (BRRD art. 44/2/b)",IF('Intragroup liabilities'!F864="C_31","r0511 - o/w capital instruments/share capital",IF('Intragroup liabilities'!F864="C_32","r0511 - o/w capital instruments/share capital",IF('Intragroup liabilities'!F864="C_33","r0512 - o/w instruments ranking pari passu with ordinary shares",IF(OR(ISNUMBER(SEARCH("ATLANTES",I870)),ISNUMBER(SEARCH("AZOR",I870)),ISNUMBER(SEARCH("HIPOTOTTA",I870)))=TRUE,"r0120 - Secured liabilities - collateralized part (BRRD art. 44/2/b)",IF(OR('Intragroup liabilities'!F864="P_27.1",'Intragroup liabilities'!F864="P_27.2",'Intragroup liabilities'!F864="P_24"),"r0390 - Non-financial liabilities",IF('Intragroup liabilities'!F864="P_30.1","r0170 - Employee liabilities (BRRD art. 44/2/g/i)",IF('Intragroup liabilities'!F864="P_30.3","r0390 - Non-financial liabilities",IF('Intragroup liabilities'!F864="C_36","r0511 - o/w capital instruments/share capital",IF(AND('Intragroup liabilities'!F864="P_20",IFERROR(VLOOKUP('Intragroup liabilities'!I864,'Auxiliar 210'!$B$18:$B$20,1,FALSE),0)&lt;&gt;0),"r0210 - Liabilities towards other entities of the resolution group (BRRD art. 44/2/h)",IF(AND('Intragroup liabilities'!F864="P_21",IFERROR(VLOOKUP('Intragroup liabilities'!I864,'Auxiliar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0" s="10" t="s">
        <v>483</v>
      </c>
      <c r="G870" s="10" t="str">
        <f t="shared" si="93"/>
        <v>Rank 9 - Ranking in insolvency (master scale)</v>
      </c>
      <c r="H870" s="10" t="s">
        <v>1186</v>
      </c>
      <c r="I870" s="10" t="s">
        <v>81</v>
      </c>
      <c r="J870" s="10" t="s">
        <v>696</v>
      </c>
      <c r="K870" s="10" t="s">
        <v>155</v>
      </c>
      <c r="L870" s="10" t="str">
        <f t="shared" si="94"/>
        <v>Parent</v>
      </c>
      <c r="M870" s="10" t="str">
        <f>IF(OR('Intragroup liabilities'!W864="x",'Intragroup liabilities'!W864="E"),"true","false")</f>
        <v>false</v>
      </c>
      <c r="N870" s="10" t="s">
        <v>470</v>
      </c>
      <c r="O870" s="10" t="s">
        <v>471</v>
      </c>
      <c r="P870" s="11">
        <v>0.12</v>
      </c>
      <c r="Q870" s="11">
        <f>IF('Intragroup liabilities'!E864="",0,'Intragroup liabilities'!E864)</f>
        <v>0</v>
      </c>
      <c r="R870" s="10" t="str">
        <f>+IF('Intragroup liabilities'!C864="EURO","Euro",IF('Intragroup liabilities'!C864="LIBRA INGLESA"," US Dollar",""))</f>
        <v>Euro</v>
      </c>
      <c r="S870" s="10" t="str">
        <f>IF(OR('Intragroup liabilities'!F864="P_20",'Intragroup liabilities'!F864="P_21"),'Intragroup liabilities'!M864,CONCATENATE(RIGHT('Intragroup liabilities'!T864,4),"-",LEFT(RIGHT('Intragroup liabilities'!T864,7),2),"-",LEFT('Intragroup liabilities'!T864,2)))</f>
        <v>--</v>
      </c>
      <c r="T870" s="20" t="str">
        <f t="shared" si="95"/>
        <v>--</v>
      </c>
      <c r="U870" s="20" t="str">
        <f>IF(OR('Intragroup liabilities'!F864="P_20",'Intragroup liabilities'!F864="P_21"),'T 03.01'!T870,CONCATENATE(RIGHT('Intragroup liabilities'!U864,4),"-",LEFT(RIGHT('Intragroup liabilities'!U864,7),2),"-",LEFT('Intragroup liabilities'!U864,2)))</f>
        <v>--</v>
      </c>
      <c r="V870" s="10" t="str">
        <f t="shared" si="96"/>
        <v>Unsecured</v>
      </c>
      <c r="W870" s="10">
        <v>0</v>
      </c>
      <c r="X870" s="10" t="s">
        <v>83</v>
      </c>
      <c r="Y870" s="10" t="str">
        <f t="shared" si="97"/>
        <v>Structured</v>
      </c>
      <c r="Z870" s="10"/>
      <c r="AA870" s="10" t="str">
        <f>IF('Intragroup liabilities'!Q864="GF2","Grandfathered T2",IF('Intragroup liabilities'!Q864="CET1","CET1","No"))</f>
        <v>No</v>
      </c>
      <c r="AB870" s="10">
        <f>IF('Intragroup liabilities'!R864="",0,'Intragroup liabilities'!R864)</f>
        <v>0</v>
      </c>
      <c r="AC870"/>
    </row>
    <row r="871" spans="3:29" ht="23.65" thickBot="1" x14ac:dyDescent="0.5">
      <c r="C871" s="17">
        <f t="shared" si="92"/>
        <v>999</v>
      </c>
      <c r="D871" s="18">
        <f t="shared" si="98"/>
        <v>864</v>
      </c>
      <c r="E871" s="10" t="str">
        <f>IF(AND(I871="SANTANDER TOTTA, SGPS, SA",'Intragroup liabilities'!F865="P_22"),"r0531 - o/w (part of) subordinated liabilities recognised as own funds",IF(AND(I871="Totta Seguros - Comp. Seg. Vida, SA.",'Intragroup liabilities'!F865="P_22"),"r0350 - Structured notes",IF(AND(AA871&lt;&gt;"No",'Intragroup liabilities'!F865="P_23"),"r0531 - o/w (part of) subordinated liabilities recognised as own funds",IF(AND(AA871="No",'Intragroup liabilities'!F865="P_23"),"r0120 - Secured liabilities - collateralized part (BRRD art. 44/2/b)",IF('Intragroup liabilities'!F865="C_31","r0511 - o/w capital instruments/share capital",IF('Intragroup liabilities'!F865="C_32","r0511 - o/w capital instruments/share capital",IF('Intragroup liabilities'!F865="C_33","r0512 - o/w instruments ranking pari passu with ordinary shares",IF(OR(ISNUMBER(SEARCH("ATLANTES",I871)),ISNUMBER(SEARCH("AZOR",I871)),ISNUMBER(SEARCH("HIPOTOTTA",I871)))=TRUE,"r0120 - Secured liabilities - collateralized part (BRRD art. 44/2/b)",IF(OR('Intragroup liabilities'!F865="P_27.1",'Intragroup liabilities'!F865="P_27.2",'Intragroup liabilities'!F865="P_24"),"r0390 - Non-financial liabilities",IF('Intragroup liabilities'!F865="P_30.1","r0170 - Employee liabilities (BRRD art. 44/2/g/i)",IF('Intragroup liabilities'!F865="P_30.3","r0390 - Non-financial liabilities",IF('Intragroup liabilities'!F865="C_36","r0511 - o/w capital instruments/share capital",IF(AND('Intragroup liabilities'!F865="P_20",IFERROR(VLOOKUP('Intragroup liabilities'!I865,'Auxiliar 210'!$B$18:$B$20,1,FALSE),0)&lt;&gt;0),"r0210 - Liabilities towards other entities of the resolution group (BRRD art. 44/2/h)",IF(AND('Intragroup liabilities'!F865="P_21",IFERROR(VLOOKUP('Intragroup liabilities'!I865,'Auxiliar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1" s="10" t="s">
        <v>161</v>
      </c>
      <c r="G871" s="10" t="str">
        <f t="shared" si="93"/>
        <v>Rank 9 - Ranking in insolvency (master scale)</v>
      </c>
      <c r="H871" s="10" t="s">
        <v>650</v>
      </c>
      <c r="I871" s="10" t="s">
        <v>45</v>
      </c>
      <c r="J871" s="10" t="s">
        <v>447</v>
      </c>
      <c r="K871" s="10" t="s">
        <v>155</v>
      </c>
      <c r="L871" s="10" t="str">
        <f t="shared" si="94"/>
        <v>Sister</v>
      </c>
      <c r="M871" s="10" t="str">
        <f>IF(OR('Intragroup liabilities'!W865="x",'Intragroup liabilities'!W865="E"),"true","false")</f>
        <v>true</v>
      </c>
      <c r="N871" s="10" t="s">
        <v>470</v>
      </c>
      <c r="O871" s="10" t="s">
        <v>471</v>
      </c>
      <c r="P871" s="11">
        <v>0.02</v>
      </c>
      <c r="Q871" s="11">
        <f>IF('Intragroup liabilities'!E865="",0,'Intragroup liabilities'!E865)</f>
        <v>0</v>
      </c>
      <c r="R871" s="10" t="str">
        <f>+IF('Intragroup liabilities'!C865="EURO","Euro",IF('Intragroup liabilities'!C865="LIBRA INGLESA"," US Dollar",""))</f>
        <v>Euro</v>
      </c>
      <c r="S871" s="10" t="str">
        <f>IF(OR('Intragroup liabilities'!F865="P_20",'Intragroup liabilities'!F865="P_21"),'Intragroup liabilities'!M865,CONCATENATE(RIGHT('Intragroup liabilities'!T865,4),"-",LEFT(RIGHT('Intragroup liabilities'!T865,7),2),"-",LEFT('Intragroup liabilities'!T865,2)))</f>
        <v>--</v>
      </c>
      <c r="T871" s="20" t="str">
        <f t="shared" si="95"/>
        <v>--</v>
      </c>
      <c r="U871" s="20" t="str">
        <f>IF(OR('Intragroup liabilities'!F865="P_20",'Intragroup liabilities'!F865="P_21"),'T 03.01'!T871,CONCATENATE(RIGHT('Intragroup liabilities'!U865,4),"-",LEFT(RIGHT('Intragroup liabilities'!U865,7),2),"-",LEFT('Intragroup liabilities'!U865,2)))</f>
        <v>--</v>
      </c>
      <c r="V871" s="10" t="str">
        <f t="shared" si="96"/>
        <v>Unsecured</v>
      </c>
      <c r="W871" s="10">
        <v>0</v>
      </c>
      <c r="X871" s="10" t="s">
        <v>83</v>
      </c>
      <c r="Y871" s="10" t="str">
        <f t="shared" si="97"/>
        <v>Structured</v>
      </c>
      <c r="Z871" s="10"/>
      <c r="AA871" s="10" t="str">
        <f>IF('Intragroup liabilities'!Q865="GF2","Grandfathered T2",IF('Intragroup liabilities'!Q865="CET1","CET1","No"))</f>
        <v>No</v>
      </c>
      <c r="AB871" s="10">
        <f>IF('Intragroup liabilities'!R865="",0,'Intragroup liabilities'!R865)</f>
        <v>0</v>
      </c>
      <c r="AC871"/>
    </row>
    <row r="872" spans="3:29" ht="23.65" thickBot="1" x14ac:dyDescent="0.5">
      <c r="C872" s="17">
        <f t="shared" si="92"/>
        <v>999</v>
      </c>
      <c r="D872" s="18">
        <f t="shared" si="98"/>
        <v>865</v>
      </c>
      <c r="E872" s="10" t="str">
        <f>IF(AND(I872="SANTANDER TOTTA, SGPS, SA",'Intragroup liabilities'!F866="P_22"),"r0531 - o/w (part of) subordinated liabilities recognised as own funds",IF(AND(I872="Totta Seguros - Comp. Seg. Vida, SA.",'Intragroup liabilities'!F866="P_22"),"r0350 - Structured notes",IF(AND(AA872&lt;&gt;"No",'Intragroup liabilities'!F866="P_23"),"r0531 - o/w (part of) subordinated liabilities recognised as own funds",IF(AND(AA872="No",'Intragroup liabilities'!F866="P_23"),"r0120 - Secured liabilities - collateralized part (BRRD art. 44/2/b)",IF('Intragroup liabilities'!F866="C_31","r0511 - o/w capital instruments/share capital",IF('Intragroup liabilities'!F866="C_32","r0511 - o/w capital instruments/share capital",IF('Intragroup liabilities'!F866="C_33","r0512 - o/w instruments ranking pari passu with ordinary shares",IF(OR(ISNUMBER(SEARCH("ATLANTES",I872)),ISNUMBER(SEARCH("AZOR",I872)),ISNUMBER(SEARCH("HIPOTOTTA",I872)))=TRUE,"r0120 - Secured liabilities - collateralized part (BRRD art. 44/2/b)",IF(OR('Intragroup liabilities'!F866="P_27.1",'Intragroup liabilities'!F866="P_27.2",'Intragroup liabilities'!F866="P_24"),"r0390 - Non-financial liabilities",IF('Intragroup liabilities'!F866="P_30.1","r0170 - Employee liabilities (BRRD art. 44/2/g/i)",IF('Intragroup liabilities'!F866="P_30.3","r0390 - Non-financial liabilities",IF('Intragroup liabilities'!F866="C_36","r0511 - o/w capital instruments/share capital",IF(AND('Intragroup liabilities'!F866="P_20",IFERROR(VLOOKUP('Intragroup liabilities'!I866,'Auxiliar 210'!$B$18:$B$20,1,FALSE),0)&lt;&gt;0),"r0210 - Liabilities towards other entities of the resolution group (BRRD art. 44/2/h)",IF(AND('Intragroup liabilities'!F866="P_21",IFERROR(VLOOKUP('Intragroup liabilities'!I866,'Auxiliar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2" s="10" t="s">
        <v>483</v>
      </c>
      <c r="G872" s="10" t="str">
        <f t="shared" si="93"/>
        <v>Rank 9 - Ranking in insolvency (master scale)</v>
      </c>
      <c r="H872" s="10" t="s">
        <v>1172</v>
      </c>
      <c r="I872" s="10" t="s">
        <v>81</v>
      </c>
      <c r="J872" s="10" t="s">
        <v>696</v>
      </c>
      <c r="K872" s="10" t="s">
        <v>155</v>
      </c>
      <c r="L872" s="10" t="str">
        <f t="shared" si="94"/>
        <v>Parent</v>
      </c>
      <c r="M872" s="10" t="str">
        <f>IF(OR('Intragroup liabilities'!W866="x",'Intragroup liabilities'!W866="E"),"true","false")</f>
        <v>false</v>
      </c>
      <c r="N872" s="10" t="s">
        <v>470</v>
      </c>
      <c r="O872" s="10" t="s">
        <v>471</v>
      </c>
      <c r="P872" s="11">
        <v>0.28000000000000003</v>
      </c>
      <c r="Q872" s="11">
        <f>IF('Intragroup liabilities'!E866="",0,'Intragroup liabilities'!E866)</f>
        <v>0</v>
      </c>
      <c r="R872" s="10" t="str">
        <f>+IF('Intragroup liabilities'!C866="EURO","Euro",IF('Intragroup liabilities'!C866="LIBRA INGLESA"," US Dollar",""))</f>
        <v>Euro</v>
      </c>
      <c r="S872" s="10" t="str">
        <f>IF(OR('Intragroup liabilities'!F866="P_20",'Intragroup liabilities'!F866="P_21"),'Intragroup liabilities'!M866,CONCATENATE(RIGHT('Intragroup liabilities'!T866,4),"-",LEFT(RIGHT('Intragroup liabilities'!T866,7),2),"-",LEFT('Intragroup liabilities'!T866,2)))</f>
        <v>--</v>
      </c>
      <c r="T872" s="20" t="str">
        <f t="shared" si="95"/>
        <v>--</v>
      </c>
      <c r="U872" s="20" t="str">
        <f>IF(OR('Intragroup liabilities'!F866="P_20",'Intragroup liabilities'!F866="P_21"),'T 03.01'!T872,CONCATENATE(RIGHT('Intragroup liabilities'!U866,4),"-",LEFT(RIGHT('Intragroup liabilities'!U866,7),2),"-",LEFT('Intragroup liabilities'!U866,2)))</f>
        <v>--</v>
      </c>
      <c r="V872" s="10" t="str">
        <f t="shared" si="96"/>
        <v>Unsecured</v>
      </c>
      <c r="W872" s="10">
        <v>0</v>
      </c>
      <c r="X872" s="10" t="s">
        <v>83</v>
      </c>
      <c r="Y872" s="10" t="str">
        <f t="shared" si="97"/>
        <v>Structured</v>
      </c>
      <c r="Z872" s="10"/>
      <c r="AA872" s="10" t="str">
        <f>IF('Intragroup liabilities'!Q866="GF2","Grandfathered T2",IF('Intragroup liabilities'!Q866="CET1","CET1","No"))</f>
        <v>No</v>
      </c>
      <c r="AB872" s="10">
        <f>IF('Intragroup liabilities'!R866="",0,'Intragroup liabilities'!R866)</f>
        <v>0</v>
      </c>
      <c r="AC872"/>
    </row>
    <row r="873" spans="3:29" ht="23.65" thickBot="1" x14ac:dyDescent="0.5">
      <c r="C873" s="17">
        <f t="shared" si="92"/>
        <v>999</v>
      </c>
      <c r="D873" s="18">
        <f t="shared" si="98"/>
        <v>866</v>
      </c>
      <c r="E873" s="10" t="str">
        <f>IF(AND(I873="SANTANDER TOTTA, SGPS, SA",'Intragroup liabilities'!F867="P_22"),"r0531 - o/w (part of) subordinated liabilities recognised as own funds",IF(AND(I873="Totta Seguros - Comp. Seg. Vida, SA.",'Intragroup liabilities'!F867="P_22"),"r0350 - Structured notes",IF(AND(AA873&lt;&gt;"No",'Intragroup liabilities'!F867="P_23"),"r0531 - o/w (part of) subordinated liabilities recognised as own funds",IF(AND(AA873="No",'Intragroup liabilities'!F867="P_23"),"r0120 - Secured liabilities - collateralized part (BRRD art. 44/2/b)",IF('Intragroup liabilities'!F867="C_31","r0511 - o/w capital instruments/share capital",IF('Intragroup liabilities'!F867="C_32","r0511 - o/w capital instruments/share capital",IF('Intragroup liabilities'!F867="C_33","r0512 - o/w instruments ranking pari passu with ordinary shares",IF(OR(ISNUMBER(SEARCH("ATLANTES",I873)),ISNUMBER(SEARCH("AZOR",I873)),ISNUMBER(SEARCH("HIPOTOTTA",I873)))=TRUE,"r0120 - Secured liabilities - collateralized part (BRRD art. 44/2/b)",IF(OR('Intragroup liabilities'!F867="P_27.1",'Intragroup liabilities'!F867="P_27.2",'Intragroup liabilities'!F867="P_24"),"r0390 - Non-financial liabilities",IF('Intragroup liabilities'!F867="P_30.1","r0170 - Employee liabilities (BRRD art. 44/2/g/i)",IF('Intragroup liabilities'!F867="P_30.3","r0390 - Non-financial liabilities",IF('Intragroup liabilities'!F867="C_36","r0511 - o/w capital instruments/share capital",IF(AND('Intragroup liabilities'!F867="P_20",IFERROR(VLOOKUP('Intragroup liabilities'!I867,'Auxiliar 210'!$B$18:$B$20,1,FALSE),0)&lt;&gt;0),"r0210 - Liabilities towards other entities of the resolution group (BRRD art. 44/2/h)",IF(AND('Intragroup liabilities'!F867="P_21",IFERROR(VLOOKUP('Intragroup liabilities'!I867,'Auxiliar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3" s="10" t="s">
        <v>483</v>
      </c>
      <c r="G873" s="10" t="str">
        <f t="shared" si="93"/>
        <v>Rank 9 - Ranking in insolvency (master scale)</v>
      </c>
      <c r="H873" s="10" t="s">
        <v>1199</v>
      </c>
      <c r="I873" s="10" t="s">
        <v>81</v>
      </c>
      <c r="J873" s="10" t="s">
        <v>696</v>
      </c>
      <c r="K873" s="10" t="s">
        <v>155</v>
      </c>
      <c r="L873" s="10" t="str">
        <f t="shared" si="94"/>
        <v>Parent</v>
      </c>
      <c r="M873" s="10" t="str">
        <f>IF(OR('Intragroup liabilities'!W867="x",'Intragroup liabilities'!W867="E"),"true","false")</f>
        <v>false</v>
      </c>
      <c r="N873" s="10" t="s">
        <v>470</v>
      </c>
      <c r="O873" s="10" t="s">
        <v>471</v>
      </c>
      <c r="P873" s="11">
        <v>0.55000000000000004</v>
      </c>
      <c r="Q873" s="11">
        <f>IF('Intragroup liabilities'!E867="",0,'Intragroup liabilities'!E867)</f>
        <v>0</v>
      </c>
      <c r="R873" s="10" t="str">
        <f>+IF('Intragroup liabilities'!C867="EURO","Euro",IF('Intragroup liabilities'!C867="LIBRA INGLESA"," US Dollar",""))</f>
        <v>Euro</v>
      </c>
      <c r="S873" s="10" t="str">
        <f>IF(OR('Intragroup liabilities'!F867="P_20",'Intragroup liabilities'!F867="P_21"),'Intragroup liabilities'!M867,CONCATENATE(RIGHT('Intragroup liabilities'!T867,4),"-",LEFT(RIGHT('Intragroup liabilities'!T867,7),2),"-",LEFT('Intragroup liabilities'!T867,2)))</f>
        <v>--</v>
      </c>
      <c r="T873" s="20" t="str">
        <f t="shared" si="95"/>
        <v>--</v>
      </c>
      <c r="U873" s="20" t="str">
        <f>IF(OR('Intragroup liabilities'!F867="P_20",'Intragroup liabilities'!F867="P_21"),'T 03.01'!T873,CONCATENATE(RIGHT('Intragroup liabilities'!U867,4),"-",LEFT(RIGHT('Intragroup liabilities'!U867,7),2),"-",LEFT('Intragroup liabilities'!U867,2)))</f>
        <v>--</v>
      </c>
      <c r="V873" s="10" t="str">
        <f t="shared" si="96"/>
        <v>Unsecured</v>
      </c>
      <c r="W873" s="10">
        <v>0</v>
      </c>
      <c r="X873" s="10" t="s">
        <v>83</v>
      </c>
      <c r="Y873" s="10" t="str">
        <f t="shared" si="97"/>
        <v>Structured</v>
      </c>
      <c r="Z873" s="10"/>
      <c r="AA873" s="10" t="str">
        <f>IF('Intragroup liabilities'!Q867="GF2","Grandfathered T2",IF('Intragroup liabilities'!Q867="CET1","CET1","No"))</f>
        <v>No</v>
      </c>
      <c r="AB873" s="10">
        <f>IF('Intragroup liabilities'!R867="",0,'Intragroup liabilities'!R867)</f>
        <v>0</v>
      </c>
      <c r="AC873"/>
    </row>
    <row r="874" spans="3:29" ht="23.65" thickBot="1" x14ac:dyDescent="0.5">
      <c r="C874" s="17">
        <f t="shared" si="92"/>
        <v>999</v>
      </c>
      <c r="D874" s="18">
        <f t="shared" si="98"/>
        <v>867</v>
      </c>
      <c r="E874" s="10" t="str">
        <f>IF(AND(I874="SANTANDER TOTTA, SGPS, SA",'Intragroup liabilities'!F868="P_22"),"r0531 - o/w (part of) subordinated liabilities recognised as own funds",IF(AND(I874="Totta Seguros - Comp. Seg. Vida, SA.",'Intragroup liabilities'!F868="P_22"),"r0350 - Structured notes",IF(AND(AA874&lt;&gt;"No",'Intragroup liabilities'!F868="P_23"),"r0531 - o/w (part of) subordinated liabilities recognised as own funds",IF(AND(AA874="No",'Intragroup liabilities'!F868="P_23"),"r0120 - Secured liabilities - collateralized part (BRRD art. 44/2/b)",IF('Intragroup liabilities'!F868="C_31","r0511 - o/w capital instruments/share capital",IF('Intragroup liabilities'!F868="C_32","r0511 - o/w capital instruments/share capital",IF('Intragroup liabilities'!F868="C_33","r0512 - o/w instruments ranking pari passu with ordinary shares",IF(OR(ISNUMBER(SEARCH("ATLANTES",I874)),ISNUMBER(SEARCH("AZOR",I874)),ISNUMBER(SEARCH("HIPOTOTTA",I874)))=TRUE,"r0120 - Secured liabilities - collateralized part (BRRD art. 44/2/b)",IF(OR('Intragroup liabilities'!F868="P_27.1",'Intragroup liabilities'!F868="P_27.2",'Intragroup liabilities'!F868="P_24"),"r0390 - Non-financial liabilities",IF('Intragroup liabilities'!F868="P_30.1","r0170 - Employee liabilities (BRRD art. 44/2/g/i)",IF('Intragroup liabilities'!F868="P_30.3","r0390 - Non-financial liabilities",IF('Intragroup liabilities'!F868="C_36","r0511 - o/w capital instruments/share capital",IF(AND('Intragroup liabilities'!F868="P_20",IFERROR(VLOOKUP('Intragroup liabilities'!I868,'Auxiliar 210'!$B$18:$B$20,1,FALSE),0)&lt;&gt;0),"r0210 - Liabilities towards other entities of the resolution group (BRRD art. 44/2/h)",IF(AND('Intragroup liabilities'!F868="P_21",IFERROR(VLOOKUP('Intragroup liabilities'!I868,'Auxiliar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4" s="10" t="s">
        <v>483</v>
      </c>
      <c r="G874" s="10" t="str">
        <f t="shared" si="93"/>
        <v>Rank 9 - Ranking in insolvency (master scale)</v>
      </c>
      <c r="H874" s="10" t="s">
        <v>1206</v>
      </c>
      <c r="I874" s="10" t="s">
        <v>707</v>
      </c>
      <c r="J874" s="10" t="s">
        <v>706</v>
      </c>
      <c r="K874" s="10" t="s">
        <v>155</v>
      </c>
      <c r="L874" s="10" t="str">
        <f t="shared" si="94"/>
        <v>Sister</v>
      </c>
      <c r="M874" s="10" t="str">
        <f>IF(OR('Intragroup liabilities'!W868="x",'Intragroup liabilities'!W868="E"),"true","false")</f>
        <v>false</v>
      </c>
      <c r="N874" s="10" t="s">
        <v>470</v>
      </c>
      <c r="O874" s="10" t="s">
        <v>471</v>
      </c>
      <c r="P874" s="11">
        <v>0.3</v>
      </c>
      <c r="Q874" s="11">
        <f>IF('Intragroup liabilities'!E868="",0,'Intragroup liabilities'!E868)</f>
        <v>0</v>
      </c>
      <c r="R874" s="10" t="str">
        <f>+IF('Intragroup liabilities'!C868="EURO","Euro",IF('Intragroup liabilities'!C868="LIBRA INGLESA"," US Dollar",""))</f>
        <v>Euro</v>
      </c>
      <c r="S874" s="10" t="str">
        <f>IF(OR('Intragroup liabilities'!F868="P_20",'Intragroup liabilities'!F868="P_21"),'Intragroup liabilities'!M868,CONCATENATE(RIGHT('Intragroup liabilities'!T868,4),"-",LEFT(RIGHT('Intragroup liabilities'!T868,7),2),"-",LEFT('Intragroup liabilities'!T868,2)))</f>
        <v>--</v>
      </c>
      <c r="T874" s="20" t="str">
        <f t="shared" si="95"/>
        <v>--</v>
      </c>
      <c r="U874" s="20" t="str">
        <f>IF(OR('Intragroup liabilities'!F868="P_20",'Intragroup liabilities'!F868="P_21"),'T 03.01'!T874,CONCATENATE(RIGHT('Intragroup liabilities'!U868,4),"-",LEFT(RIGHT('Intragroup liabilities'!U868,7),2),"-",LEFT('Intragroup liabilities'!U868,2)))</f>
        <v>--</v>
      </c>
      <c r="V874" s="10" t="str">
        <f t="shared" si="96"/>
        <v>Unsecured</v>
      </c>
      <c r="W874" s="10">
        <v>0</v>
      </c>
      <c r="X874" s="10" t="s">
        <v>83</v>
      </c>
      <c r="Y874" s="10" t="str">
        <f t="shared" si="97"/>
        <v>Structured</v>
      </c>
      <c r="Z874" s="10"/>
      <c r="AA874" s="10" t="str">
        <f>IF('Intragroup liabilities'!Q868="GF2","Grandfathered T2",IF('Intragroup liabilities'!Q868="CET1","CET1","No"))</f>
        <v>No</v>
      </c>
      <c r="AB874" s="10">
        <f>IF('Intragroup liabilities'!R868="",0,'Intragroup liabilities'!R868)</f>
        <v>0</v>
      </c>
      <c r="AC874"/>
    </row>
    <row r="875" spans="3:29" ht="23.65" thickBot="1" x14ac:dyDescent="0.5">
      <c r="C875" s="17">
        <f t="shared" si="92"/>
        <v>999</v>
      </c>
      <c r="D875" s="18">
        <f t="shared" si="98"/>
        <v>868</v>
      </c>
      <c r="E875" s="10" t="str">
        <f>IF(AND(I875="SANTANDER TOTTA, SGPS, SA",'Intragroup liabilities'!F869="P_22"),"r0531 - o/w (part of) subordinated liabilities recognised as own funds",IF(AND(I875="Totta Seguros - Comp. Seg. Vida, SA.",'Intragroup liabilities'!F869="P_22"),"r0350 - Structured notes",IF(AND(AA875&lt;&gt;"No",'Intragroup liabilities'!F869="P_23"),"r0531 - o/w (part of) subordinated liabilities recognised as own funds",IF(AND(AA875="No",'Intragroup liabilities'!F869="P_23"),"r0120 - Secured liabilities - collateralized part (BRRD art. 44/2/b)",IF('Intragroup liabilities'!F869="C_31","r0511 - o/w capital instruments/share capital",IF('Intragroup liabilities'!F869="C_32","r0511 - o/w capital instruments/share capital",IF('Intragroup liabilities'!F869="C_33","r0512 - o/w instruments ranking pari passu with ordinary shares",IF(OR(ISNUMBER(SEARCH("ATLANTES",I875)),ISNUMBER(SEARCH("AZOR",I875)),ISNUMBER(SEARCH("HIPOTOTTA",I875)))=TRUE,"r0120 - Secured liabilities - collateralized part (BRRD art. 44/2/b)",IF(OR('Intragroup liabilities'!F869="P_27.1",'Intragroup liabilities'!F869="P_27.2",'Intragroup liabilities'!F869="P_24"),"r0390 - Non-financial liabilities",IF('Intragroup liabilities'!F869="P_30.1","r0170 - Employee liabilities (BRRD art. 44/2/g/i)",IF('Intragroup liabilities'!F869="P_30.3","r0390 - Non-financial liabilities",IF('Intragroup liabilities'!F869="C_36","r0511 - o/w capital instruments/share capital",IF(AND('Intragroup liabilities'!F869="P_20",IFERROR(VLOOKUP('Intragroup liabilities'!I869,'Auxiliar 210'!$B$18:$B$20,1,FALSE),0)&lt;&gt;0),"r0210 - Liabilities towards other entities of the resolution group (BRRD art. 44/2/h)",IF(AND('Intragroup liabilities'!F869="P_21",IFERROR(VLOOKUP('Intragroup liabilities'!I869,'Auxiliar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5" s="10" t="s">
        <v>483</v>
      </c>
      <c r="G875" s="10" t="str">
        <f t="shared" si="93"/>
        <v>Rank 9 - Ranking in insolvency (master scale)</v>
      </c>
      <c r="H875" s="10" t="s">
        <v>1205</v>
      </c>
      <c r="I875" s="10" t="s">
        <v>81</v>
      </c>
      <c r="J875" s="10" t="s">
        <v>696</v>
      </c>
      <c r="K875" s="10" t="s">
        <v>155</v>
      </c>
      <c r="L875" s="10" t="str">
        <f t="shared" si="94"/>
        <v>Parent</v>
      </c>
      <c r="M875" s="10" t="str">
        <f>IF(OR('Intragroup liabilities'!W869="x",'Intragroup liabilities'!W869="E"),"true","false")</f>
        <v>false</v>
      </c>
      <c r="N875" s="10" t="s">
        <v>470</v>
      </c>
      <c r="O875" s="10" t="s">
        <v>471</v>
      </c>
      <c r="P875" s="11">
        <v>0.17</v>
      </c>
      <c r="Q875" s="11">
        <f>IF('Intragroup liabilities'!E869="",0,'Intragroup liabilities'!E869)</f>
        <v>0</v>
      </c>
      <c r="R875" s="10" t="str">
        <f>+IF('Intragroup liabilities'!C869="EURO","Euro",IF('Intragroup liabilities'!C869="LIBRA INGLESA"," US Dollar",""))</f>
        <v>Euro</v>
      </c>
      <c r="S875" s="10" t="str">
        <f>IF(OR('Intragroup liabilities'!F869="P_20",'Intragroup liabilities'!F869="P_21"),'Intragroup liabilities'!M869,CONCATENATE(RIGHT('Intragroup liabilities'!T869,4),"-",LEFT(RIGHT('Intragroup liabilities'!T869,7),2),"-",LEFT('Intragroup liabilities'!T869,2)))</f>
        <v>--</v>
      </c>
      <c r="T875" s="20" t="str">
        <f t="shared" si="95"/>
        <v>--</v>
      </c>
      <c r="U875" s="20" t="str">
        <f>IF(OR('Intragroup liabilities'!F869="P_20",'Intragroup liabilities'!F869="P_21"),'T 03.01'!T875,CONCATENATE(RIGHT('Intragroup liabilities'!U869,4),"-",LEFT(RIGHT('Intragroup liabilities'!U869,7),2),"-",LEFT('Intragroup liabilities'!U869,2)))</f>
        <v>--</v>
      </c>
      <c r="V875" s="10" t="str">
        <f t="shared" si="96"/>
        <v>Unsecured</v>
      </c>
      <c r="W875" s="10">
        <v>0</v>
      </c>
      <c r="X875" s="10" t="s">
        <v>83</v>
      </c>
      <c r="Y875" s="10" t="str">
        <f t="shared" si="97"/>
        <v>Structured</v>
      </c>
      <c r="Z875" s="10"/>
      <c r="AA875" s="10" t="str">
        <f>IF('Intragroup liabilities'!Q869="GF2","Grandfathered T2",IF('Intragroup liabilities'!Q869="CET1","CET1","No"))</f>
        <v>No</v>
      </c>
      <c r="AB875" s="10">
        <f>IF('Intragroup liabilities'!R869="",0,'Intragroup liabilities'!R869)</f>
        <v>0</v>
      </c>
      <c r="AC875"/>
    </row>
    <row r="876" spans="3:29" ht="23.65" thickBot="1" x14ac:dyDescent="0.5">
      <c r="C876" s="17">
        <f t="shared" si="92"/>
        <v>999</v>
      </c>
      <c r="D876" s="18">
        <f t="shared" si="98"/>
        <v>869</v>
      </c>
      <c r="E876" s="10" t="str">
        <f>IF(AND(I876="SANTANDER TOTTA, SGPS, SA",'Intragroup liabilities'!F870="P_22"),"r0531 - o/w (part of) subordinated liabilities recognised as own funds",IF(AND(I876="Totta Seguros - Comp. Seg. Vida, SA.",'Intragroup liabilities'!F870="P_22"),"r0350 - Structured notes",IF(AND(AA876&lt;&gt;"No",'Intragroup liabilities'!F870="P_23"),"r0531 - o/w (part of) subordinated liabilities recognised as own funds",IF(AND(AA876="No",'Intragroup liabilities'!F870="P_23"),"r0120 - Secured liabilities - collateralized part (BRRD art. 44/2/b)",IF('Intragroup liabilities'!F870="C_31","r0511 - o/w capital instruments/share capital",IF('Intragroup liabilities'!F870="C_32","r0511 - o/w capital instruments/share capital",IF('Intragroup liabilities'!F870="C_33","r0512 - o/w instruments ranking pari passu with ordinary shares",IF(OR(ISNUMBER(SEARCH("ATLANTES",I876)),ISNUMBER(SEARCH("AZOR",I876)),ISNUMBER(SEARCH("HIPOTOTTA",I876)))=TRUE,"r0120 - Secured liabilities - collateralized part (BRRD art. 44/2/b)",IF(OR('Intragroup liabilities'!F870="P_27.1",'Intragroup liabilities'!F870="P_27.2",'Intragroup liabilities'!F870="P_24"),"r0390 - Non-financial liabilities",IF('Intragroup liabilities'!F870="P_30.1","r0170 - Employee liabilities (BRRD art. 44/2/g/i)",IF('Intragroup liabilities'!F870="P_30.3","r0390 - Non-financial liabilities",IF('Intragroup liabilities'!F870="C_36","r0511 - o/w capital instruments/share capital",IF(AND('Intragroup liabilities'!F870="P_20",IFERROR(VLOOKUP('Intragroup liabilities'!I870,'Auxiliar 210'!$B$18:$B$20,1,FALSE),0)&lt;&gt;0),"r0210 - Liabilities towards other entities of the resolution group (BRRD art. 44/2/h)",IF(AND('Intragroup liabilities'!F870="P_21",IFERROR(VLOOKUP('Intragroup liabilities'!I870,'Auxiliar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6" s="10" t="s">
        <v>483</v>
      </c>
      <c r="G876" s="10" t="str">
        <f t="shared" si="93"/>
        <v>Rank 9 - Ranking in insolvency (master scale)</v>
      </c>
      <c r="H876" s="10" t="s">
        <v>1214</v>
      </c>
      <c r="I876" s="10" t="s">
        <v>81</v>
      </c>
      <c r="J876" s="10" t="s">
        <v>696</v>
      </c>
      <c r="K876" s="10" t="s">
        <v>155</v>
      </c>
      <c r="L876" s="10" t="str">
        <f t="shared" si="94"/>
        <v>Parent</v>
      </c>
      <c r="M876" s="10" t="str">
        <f>IF(OR('Intragroup liabilities'!W870="x",'Intragroup liabilities'!W870="E"),"true","false")</f>
        <v>false</v>
      </c>
      <c r="N876" s="10" t="s">
        <v>470</v>
      </c>
      <c r="O876" s="10" t="s">
        <v>471</v>
      </c>
      <c r="P876" s="11">
        <v>0.12</v>
      </c>
      <c r="Q876" s="11">
        <f>IF('Intragroup liabilities'!E870="",0,'Intragroup liabilities'!E870)</f>
        <v>0</v>
      </c>
      <c r="R876" s="10" t="str">
        <f>+IF('Intragroup liabilities'!C870="EURO","Euro",IF('Intragroup liabilities'!C870="LIBRA INGLESA"," US Dollar",""))</f>
        <v>Euro</v>
      </c>
      <c r="S876" s="10" t="str">
        <f>IF(OR('Intragroup liabilities'!F870="P_20",'Intragroup liabilities'!F870="P_21"),'Intragroup liabilities'!M870,CONCATENATE(RIGHT('Intragroup liabilities'!T870,4),"-",LEFT(RIGHT('Intragroup liabilities'!T870,7),2),"-",LEFT('Intragroup liabilities'!T870,2)))</f>
        <v>--</v>
      </c>
      <c r="T876" s="20" t="str">
        <f t="shared" si="95"/>
        <v>--</v>
      </c>
      <c r="U876" s="20" t="str">
        <f>IF(OR('Intragroup liabilities'!F870="P_20",'Intragroup liabilities'!F870="P_21"),'T 03.01'!T876,CONCATENATE(RIGHT('Intragroup liabilities'!U870,4),"-",LEFT(RIGHT('Intragroup liabilities'!U870,7),2),"-",LEFT('Intragroup liabilities'!U870,2)))</f>
        <v>--</v>
      </c>
      <c r="V876" s="10" t="str">
        <f t="shared" si="96"/>
        <v>Unsecured</v>
      </c>
      <c r="W876" s="10">
        <v>0</v>
      </c>
      <c r="X876" s="10" t="s">
        <v>83</v>
      </c>
      <c r="Y876" s="10" t="str">
        <f t="shared" si="97"/>
        <v>Structured</v>
      </c>
      <c r="Z876" s="10"/>
      <c r="AA876" s="10" t="str">
        <f>IF('Intragroup liabilities'!Q870="GF2","Grandfathered T2",IF('Intragroup liabilities'!Q870="CET1","CET1","No"))</f>
        <v>No</v>
      </c>
      <c r="AB876" s="10">
        <f>IF('Intragroup liabilities'!R870="",0,'Intragroup liabilities'!R870)</f>
        <v>0</v>
      </c>
      <c r="AC876"/>
    </row>
    <row r="877" spans="3:29" ht="23.65" thickBot="1" x14ac:dyDescent="0.5">
      <c r="C877" s="17">
        <f t="shared" si="92"/>
        <v>999</v>
      </c>
      <c r="D877" s="18">
        <f t="shared" si="98"/>
        <v>870</v>
      </c>
      <c r="E877" s="10" t="str">
        <f>IF(AND(I877="SANTANDER TOTTA, SGPS, SA",'Intragroup liabilities'!F871="P_22"),"r0531 - o/w (part of) subordinated liabilities recognised as own funds",IF(AND(I877="Totta Seguros - Comp. Seg. Vida, SA.",'Intragroup liabilities'!F871="P_22"),"r0350 - Structured notes",IF(AND(AA877&lt;&gt;"No",'Intragroup liabilities'!F871="P_23"),"r0531 - o/w (part of) subordinated liabilities recognised as own funds",IF(AND(AA877="No",'Intragroup liabilities'!F871="P_23"),"r0120 - Secured liabilities - collateralized part (BRRD art. 44/2/b)",IF('Intragroup liabilities'!F871="C_31","r0511 - o/w capital instruments/share capital",IF('Intragroup liabilities'!F871="C_32","r0511 - o/w capital instruments/share capital",IF('Intragroup liabilities'!F871="C_33","r0512 - o/w instruments ranking pari passu with ordinary shares",IF(OR(ISNUMBER(SEARCH("ATLANTES",I877)),ISNUMBER(SEARCH("AZOR",I877)),ISNUMBER(SEARCH("HIPOTOTTA",I877)))=TRUE,"r0120 - Secured liabilities - collateralized part (BRRD art. 44/2/b)",IF(OR('Intragroup liabilities'!F871="P_27.1",'Intragroup liabilities'!F871="P_27.2",'Intragroup liabilities'!F871="P_24"),"r0390 - Non-financial liabilities",IF('Intragroup liabilities'!F871="P_30.1","r0170 - Employee liabilities (BRRD art. 44/2/g/i)",IF('Intragroup liabilities'!F871="P_30.3","r0390 - Non-financial liabilities",IF('Intragroup liabilities'!F871="C_36","r0511 - o/w capital instruments/share capital",IF(AND('Intragroup liabilities'!F871="P_20",IFERROR(VLOOKUP('Intragroup liabilities'!I871,'Auxiliar 210'!$B$18:$B$20,1,FALSE),0)&lt;&gt;0),"r0210 - Liabilities towards other entities of the resolution group (BRRD art. 44/2/h)",IF(AND('Intragroup liabilities'!F871="P_21",IFERROR(VLOOKUP('Intragroup liabilities'!I871,'Auxiliar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7" s="10" t="s">
        <v>483</v>
      </c>
      <c r="G877" s="10" t="str">
        <f t="shared" si="93"/>
        <v>Rank 9 - Ranking in insolvency (master scale)</v>
      </c>
      <c r="H877" s="10" t="s">
        <v>786</v>
      </c>
      <c r="I877" s="10" t="s">
        <v>707</v>
      </c>
      <c r="J877" s="10" t="s">
        <v>706</v>
      </c>
      <c r="K877" s="10" t="s">
        <v>155</v>
      </c>
      <c r="L877" s="10" t="str">
        <f t="shared" si="94"/>
        <v>Sister</v>
      </c>
      <c r="M877" s="10" t="str">
        <f>IF(OR('Intragroup liabilities'!W871="x",'Intragroup liabilities'!W871="E"),"true","false")</f>
        <v>false</v>
      </c>
      <c r="N877" s="10" t="s">
        <v>470</v>
      </c>
      <c r="O877" s="10" t="s">
        <v>471</v>
      </c>
      <c r="P877" s="11">
        <v>0.87</v>
      </c>
      <c r="Q877" s="11">
        <f>IF('Intragroup liabilities'!E871="",0,'Intragroup liabilities'!E871)</f>
        <v>0</v>
      </c>
      <c r="R877" s="10" t="str">
        <f>+IF('Intragroup liabilities'!C871="EURO","Euro",IF('Intragroup liabilities'!C871="LIBRA INGLESA"," US Dollar",""))</f>
        <v>Euro</v>
      </c>
      <c r="S877" s="10" t="str">
        <f>IF(OR('Intragroup liabilities'!F871="P_20",'Intragroup liabilities'!F871="P_21"),'Intragroup liabilities'!M871,CONCATENATE(RIGHT('Intragroup liabilities'!T871,4),"-",LEFT(RIGHT('Intragroup liabilities'!T871,7),2),"-",LEFT('Intragroup liabilities'!T871,2)))</f>
        <v>--</v>
      </c>
      <c r="T877" s="20" t="str">
        <f t="shared" si="95"/>
        <v>--</v>
      </c>
      <c r="U877" s="20" t="str">
        <f>IF(OR('Intragroup liabilities'!F871="P_20",'Intragroup liabilities'!F871="P_21"),'T 03.01'!T877,CONCATENATE(RIGHT('Intragroup liabilities'!U871,4),"-",LEFT(RIGHT('Intragroup liabilities'!U871,7),2),"-",LEFT('Intragroup liabilities'!U871,2)))</f>
        <v>--</v>
      </c>
      <c r="V877" s="10" t="str">
        <f t="shared" si="96"/>
        <v>Unsecured</v>
      </c>
      <c r="W877" s="10">
        <v>0</v>
      </c>
      <c r="X877" s="10" t="s">
        <v>83</v>
      </c>
      <c r="Y877" s="10" t="str">
        <f t="shared" si="97"/>
        <v>Structured</v>
      </c>
      <c r="Z877" s="10"/>
      <c r="AA877" s="10" t="str">
        <f>IF('Intragroup liabilities'!Q871="GF2","Grandfathered T2",IF('Intragroup liabilities'!Q871="CET1","CET1","No"))</f>
        <v>No</v>
      </c>
      <c r="AB877" s="10">
        <f>IF('Intragroup liabilities'!R871="",0,'Intragroup liabilities'!R871)</f>
        <v>0</v>
      </c>
      <c r="AC877"/>
    </row>
    <row r="878" spans="3:29" ht="23.65" thickBot="1" x14ac:dyDescent="0.5">
      <c r="C878" s="17">
        <f t="shared" si="92"/>
        <v>999</v>
      </c>
      <c r="D878" s="18">
        <f t="shared" si="98"/>
        <v>871</v>
      </c>
      <c r="E878" s="10" t="str">
        <f>IF(AND(I878="SANTANDER TOTTA, SGPS, SA",'Intragroup liabilities'!F872="P_22"),"r0531 - o/w (part of) subordinated liabilities recognised as own funds",IF(AND(I878="Totta Seguros - Comp. Seg. Vida, SA.",'Intragroup liabilities'!F872="P_22"),"r0350 - Structured notes",IF(AND(AA878&lt;&gt;"No",'Intragroup liabilities'!F872="P_23"),"r0531 - o/w (part of) subordinated liabilities recognised as own funds",IF(AND(AA878="No",'Intragroup liabilities'!F872="P_23"),"r0120 - Secured liabilities - collateralized part (BRRD art. 44/2/b)",IF('Intragroup liabilities'!F872="C_31","r0511 - o/w capital instruments/share capital",IF('Intragroup liabilities'!F872="C_32","r0511 - o/w capital instruments/share capital",IF('Intragroup liabilities'!F872="C_33","r0512 - o/w instruments ranking pari passu with ordinary shares",IF(OR(ISNUMBER(SEARCH("ATLANTES",I878)),ISNUMBER(SEARCH("AZOR",I878)),ISNUMBER(SEARCH("HIPOTOTTA",I878)))=TRUE,"r0120 - Secured liabilities - collateralized part (BRRD art. 44/2/b)",IF(OR('Intragroup liabilities'!F872="P_27.1",'Intragroup liabilities'!F872="P_27.2",'Intragroup liabilities'!F872="P_24"),"r0390 - Non-financial liabilities",IF('Intragroup liabilities'!F872="P_30.1","r0170 - Employee liabilities (BRRD art. 44/2/g/i)",IF('Intragroup liabilities'!F872="P_30.3","r0390 - Non-financial liabilities",IF('Intragroup liabilities'!F872="C_36","r0511 - o/w capital instruments/share capital",IF(AND('Intragroup liabilities'!F872="P_20",IFERROR(VLOOKUP('Intragroup liabilities'!I872,'Auxiliar 210'!$B$18:$B$20,1,FALSE),0)&lt;&gt;0),"r0210 - Liabilities towards other entities of the resolution group (BRRD art. 44/2/h)",IF(AND('Intragroup liabilities'!F872="P_21",IFERROR(VLOOKUP('Intragroup liabilities'!I872,'Auxiliar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8" s="10" t="s">
        <v>161</v>
      </c>
      <c r="G878" s="10" t="str">
        <f t="shared" si="93"/>
        <v>Rank 9 - Ranking in insolvency (master scale)</v>
      </c>
      <c r="H878" s="10" t="s">
        <v>646</v>
      </c>
      <c r="I878" s="10" t="s">
        <v>45</v>
      </c>
      <c r="J878" s="10" t="s">
        <v>447</v>
      </c>
      <c r="K878" s="10" t="s">
        <v>155</v>
      </c>
      <c r="L878" s="10" t="str">
        <f t="shared" si="94"/>
        <v>Sister</v>
      </c>
      <c r="M878" s="10" t="str">
        <f>IF(OR('Intragroup liabilities'!W872="x",'Intragroup liabilities'!W872="E"),"true","false")</f>
        <v>true</v>
      </c>
      <c r="N878" s="10" t="s">
        <v>470</v>
      </c>
      <c r="O878" s="10" t="s">
        <v>471</v>
      </c>
      <c r="P878" s="11">
        <v>1.04</v>
      </c>
      <c r="Q878" s="11">
        <f>IF('Intragroup liabilities'!E872="",0,'Intragroup liabilities'!E872)</f>
        <v>0</v>
      </c>
      <c r="R878" s="10" t="str">
        <f>+IF('Intragroup liabilities'!C872="EURO","Euro",IF('Intragroup liabilities'!C872="LIBRA INGLESA"," US Dollar",""))</f>
        <v>Euro</v>
      </c>
      <c r="S878" s="10" t="str">
        <f>IF(OR('Intragroup liabilities'!F872="P_20",'Intragroup liabilities'!F872="P_21"),'Intragroup liabilities'!M872,CONCATENATE(RIGHT('Intragroup liabilities'!T872,4),"-",LEFT(RIGHT('Intragroup liabilities'!T872,7),2),"-",LEFT('Intragroup liabilities'!T872,2)))</f>
        <v>--</v>
      </c>
      <c r="T878" s="20" t="str">
        <f t="shared" si="95"/>
        <v>--</v>
      </c>
      <c r="U878" s="20" t="str">
        <f>IF(OR('Intragroup liabilities'!F872="P_20",'Intragroup liabilities'!F872="P_21"),'T 03.01'!T878,CONCATENATE(RIGHT('Intragroup liabilities'!U872,4),"-",LEFT(RIGHT('Intragroup liabilities'!U872,7),2),"-",LEFT('Intragroup liabilities'!U872,2)))</f>
        <v>--</v>
      </c>
      <c r="V878" s="10" t="str">
        <f t="shared" si="96"/>
        <v>Unsecured</v>
      </c>
      <c r="W878" s="10">
        <v>0</v>
      </c>
      <c r="X878" s="10" t="s">
        <v>83</v>
      </c>
      <c r="Y878" s="10" t="str">
        <f t="shared" si="97"/>
        <v>Structured</v>
      </c>
      <c r="Z878" s="10"/>
      <c r="AA878" s="10" t="str">
        <f>IF('Intragroup liabilities'!Q872="GF2","Grandfathered T2",IF('Intragroup liabilities'!Q872="CET1","CET1","No"))</f>
        <v>No</v>
      </c>
      <c r="AB878" s="10">
        <f>IF('Intragroup liabilities'!R872="",0,'Intragroup liabilities'!R872)</f>
        <v>0</v>
      </c>
      <c r="AC878"/>
    </row>
    <row r="879" spans="3:29" ht="23.65" thickBot="1" x14ac:dyDescent="0.5">
      <c r="C879" s="17">
        <f t="shared" si="92"/>
        <v>999</v>
      </c>
      <c r="D879" s="18">
        <f t="shared" si="98"/>
        <v>872</v>
      </c>
      <c r="E879" s="10" t="str">
        <f>IF(AND(I879="SANTANDER TOTTA, SGPS, SA",'Intragroup liabilities'!F873="P_22"),"r0531 - o/w (part of) subordinated liabilities recognised as own funds",IF(AND(I879="Totta Seguros - Comp. Seg. Vida, SA.",'Intragroup liabilities'!F873="P_22"),"r0350 - Structured notes",IF(AND(AA879&lt;&gt;"No",'Intragroup liabilities'!F873="P_23"),"r0531 - o/w (part of) subordinated liabilities recognised as own funds",IF(AND(AA879="No",'Intragroup liabilities'!F873="P_23"),"r0120 - Secured liabilities - collateralized part (BRRD art. 44/2/b)",IF('Intragroup liabilities'!F873="C_31","r0511 - o/w capital instruments/share capital",IF('Intragroup liabilities'!F873="C_32","r0511 - o/w capital instruments/share capital",IF('Intragroup liabilities'!F873="C_33","r0512 - o/w instruments ranking pari passu with ordinary shares",IF(OR(ISNUMBER(SEARCH("ATLANTES",I879)),ISNUMBER(SEARCH("AZOR",I879)),ISNUMBER(SEARCH("HIPOTOTTA",I879)))=TRUE,"r0120 - Secured liabilities - collateralized part (BRRD art. 44/2/b)",IF(OR('Intragroup liabilities'!F873="P_27.1",'Intragroup liabilities'!F873="P_27.2",'Intragroup liabilities'!F873="P_24"),"r0390 - Non-financial liabilities",IF('Intragroup liabilities'!F873="P_30.1","r0170 - Employee liabilities (BRRD art. 44/2/g/i)",IF('Intragroup liabilities'!F873="P_30.3","r0390 - Non-financial liabilities",IF('Intragroup liabilities'!F873="C_36","r0511 - o/w capital instruments/share capital",IF(AND('Intragroup liabilities'!F873="P_20",IFERROR(VLOOKUP('Intragroup liabilities'!I873,'Auxiliar 210'!$B$18:$B$20,1,FALSE),0)&lt;&gt;0),"r0210 - Liabilities towards other entities of the resolution group (BRRD art. 44/2/h)",IF(AND('Intragroup liabilities'!F873="P_21",IFERROR(VLOOKUP('Intragroup liabilities'!I873,'Auxiliar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79" s="10" t="s">
        <v>483</v>
      </c>
      <c r="G879" s="10" t="str">
        <f t="shared" si="93"/>
        <v>Rank 9 - Ranking in insolvency (master scale)</v>
      </c>
      <c r="H879" s="10" t="s">
        <v>1263</v>
      </c>
      <c r="I879" s="10" t="s">
        <v>707</v>
      </c>
      <c r="J879" s="10" t="s">
        <v>706</v>
      </c>
      <c r="K879" s="10" t="s">
        <v>155</v>
      </c>
      <c r="L879" s="10" t="str">
        <f t="shared" si="94"/>
        <v>Sister</v>
      </c>
      <c r="M879" s="10" t="str">
        <f>IF(OR('Intragroup liabilities'!W873="x",'Intragroup liabilities'!W873="E"),"true","false")</f>
        <v>false</v>
      </c>
      <c r="N879" s="10" t="s">
        <v>470</v>
      </c>
      <c r="O879" s="10" t="s">
        <v>471</v>
      </c>
      <c r="P879" s="11">
        <v>2.13</v>
      </c>
      <c r="Q879" s="11">
        <f>IF('Intragroup liabilities'!E873="",0,'Intragroup liabilities'!E873)</f>
        <v>0</v>
      </c>
      <c r="R879" s="10" t="str">
        <f>+IF('Intragroup liabilities'!C873="EURO","Euro",IF('Intragroup liabilities'!C873="LIBRA INGLESA"," US Dollar",""))</f>
        <v>Euro</v>
      </c>
      <c r="S879" s="10" t="str">
        <f>IF(OR('Intragroup liabilities'!F873="P_20",'Intragroup liabilities'!F873="P_21"),'Intragroup liabilities'!M873,CONCATENATE(RIGHT('Intragroup liabilities'!T873,4),"-",LEFT(RIGHT('Intragroup liabilities'!T873,7),2),"-",LEFT('Intragroup liabilities'!T873,2)))</f>
        <v>--</v>
      </c>
      <c r="T879" s="20" t="str">
        <f t="shared" si="95"/>
        <v>--</v>
      </c>
      <c r="U879" s="20" t="str">
        <f>IF(OR('Intragroup liabilities'!F873="P_20",'Intragroup liabilities'!F873="P_21"),'T 03.01'!T879,CONCATENATE(RIGHT('Intragroup liabilities'!U873,4),"-",LEFT(RIGHT('Intragroup liabilities'!U873,7),2),"-",LEFT('Intragroup liabilities'!U873,2)))</f>
        <v>--</v>
      </c>
      <c r="V879" s="10" t="str">
        <f t="shared" si="96"/>
        <v>Unsecured</v>
      </c>
      <c r="W879" s="10">
        <v>0</v>
      </c>
      <c r="X879" s="10" t="s">
        <v>83</v>
      </c>
      <c r="Y879" s="10" t="str">
        <f t="shared" si="97"/>
        <v>Structured</v>
      </c>
      <c r="Z879" s="10"/>
      <c r="AA879" s="10" t="str">
        <f>IF('Intragroup liabilities'!Q873="GF2","Grandfathered T2",IF('Intragroup liabilities'!Q873="CET1","CET1","No"))</f>
        <v>No</v>
      </c>
      <c r="AB879" s="10">
        <f>IF('Intragroup liabilities'!R873="",0,'Intragroup liabilities'!R873)</f>
        <v>0</v>
      </c>
      <c r="AC879"/>
    </row>
    <row r="880" spans="3:29" ht="23.65" thickBot="1" x14ac:dyDescent="0.5">
      <c r="C880" s="17">
        <f t="shared" si="92"/>
        <v>999</v>
      </c>
      <c r="D880" s="18">
        <f t="shared" si="98"/>
        <v>873</v>
      </c>
      <c r="E880" s="10" t="str">
        <f>IF(AND(I880="SANTANDER TOTTA, SGPS, SA",'Intragroup liabilities'!F874="P_22"),"r0531 - o/w (part of) subordinated liabilities recognised as own funds",IF(AND(I880="Totta Seguros - Comp. Seg. Vida, SA.",'Intragroup liabilities'!F874="P_22"),"r0350 - Structured notes",IF(AND(AA880&lt;&gt;"No",'Intragroup liabilities'!F874="P_23"),"r0531 - o/w (part of) subordinated liabilities recognised as own funds",IF(AND(AA880="No",'Intragroup liabilities'!F874="P_23"),"r0120 - Secured liabilities - collateralized part (BRRD art. 44/2/b)",IF('Intragroup liabilities'!F874="C_31","r0511 - o/w capital instruments/share capital",IF('Intragroup liabilities'!F874="C_32","r0511 - o/w capital instruments/share capital",IF('Intragroup liabilities'!F874="C_33","r0512 - o/w instruments ranking pari passu with ordinary shares",IF(OR(ISNUMBER(SEARCH("ATLANTES",I880)),ISNUMBER(SEARCH("AZOR",I880)),ISNUMBER(SEARCH("HIPOTOTTA",I880)))=TRUE,"r0120 - Secured liabilities - collateralized part (BRRD art. 44/2/b)",IF(OR('Intragroup liabilities'!F874="P_27.1",'Intragroup liabilities'!F874="P_27.2",'Intragroup liabilities'!F874="P_24"),"r0390 - Non-financial liabilities",IF('Intragroup liabilities'!F874="P_30.1","r0170 - Employee liabilities (BRRD art. 44/2/g/i)",IF('Intragroup liabilities'!F874="P_30.3","r0390 - Non-financial liabilities",IF('Intragroup liabilities'!F874="C_36","r0511 - o/w capital instruments/share capital",IF(AND('Intragroup liabilities'!F874="P_20",IFERROR(VLOOKUP('Intragroup liabilities'!I874,'Auxiliar 210'!$B$18:$B$20,1,FALSE),0)&lt;&gt;0),"r0210 - Liabilities towards other entities of the resolution group (BRRD art. 44/2/h)",IF(AND('Intragroup liabilities'!F874="P_21",IFERROR(VLOOKUP('Intragroup liabilities'!I874,'Auxiliar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0" s="10" t="s">
        <v>483</v>
      </c>
      <c r="G880" s="10" t="str">
        <f t="shared" si="93"/>
        <v>Rank 9 - Ranking in insolvency (master scale)</v>
      </c>
      <c r="H880" s="10" t="s">
        <v>1217</v>
      </c>
      <c r="I880" s="10" t="s">
        <v>81</v>
      </c>
      <c r="J880" s="10" t="s">
        <v>696</v>
      </c>
      <c r="K880" s="10" t="s">
        <v>155</v>
      </c>
      <c r="L880" s="10" t="str">
        <f t="shared" si="94"/>
        <v>Parent</v>
      </c>
      <c r="M880" s="10" t="str">
        <f>IF(OR('Intragroup liabilities'!W874="x",'Intragroup liabilities'!W874="E"),"true","false")</f>
        <v>false</v>
      </c>
      <c r="N880" s="10" t="s">
        <v>470</v>
      </c>
      <c r="O880" s="10" t="s">
        <v>471</v>
      </c>
      <c r="P880" s="11">
        <v>0.6</v>
      </c>
      <c r="Q880" s="11">
        <f>IF('Intragroup liabilities'!E874="",0,'Intragroup liabilities'!E874)</f>
        <v>0</v>
      </c>
      <c r="R880" s="10" t="str">
        <f>+IF('Intragroup liabilities'!C874="EURO","Euro",IF('Intragroup liabilities'!C874="LIBRA INGLESA"," US Dollar",""))</f>
        <v>Euro</v>
      </c>
      <c r="S880" s="10" t="str">
        <f>IF(OR('Intragroup liabilities'!F874="P_20",'Intragroup liabilities'!F874="P_21"),'Intragroup liabilities'!M874,CONCATENATE(RIGHT('Intragroup liabilities'!T874,4),"-",LEFT(RIGHT('Intragroup liabilities'!T874,7),2),"-",LEFT('Intragroup liabilities'!T874,2)))</f>
        <v>--</v>
      </c>
      <c r="T880" s="20" t="str">
        <f t="shared" si="95"/>
        <v>--</v>
      </c>
      <c r="U880" s="20" t="str">
        <f>IF(OR('Intragroup liabilities'!F874="P_20",'Intragroup liabilities'!F874="P_21"),'T 03.01'!T880,CONCATENATE(RIGHT('Intragroup liabilities'!U874,4),"-",LEFT(RIGHT('Intragroup liabilities'!U874,7),2),"-",LEFT('Intragroup liabilities'!U874,2)))</f>
        <v>--</v>
      </c>
      <c r="V880" s="10" t="str">
        <f t="shared" si="96"/>
        <v>Unsecured</v>
      </c>
      <c r="W880" s="10">
        <v>0</v>
      </c>
      <c r="X880" s="10" t="s">
        <v>83</v>
      </c>
      <c r="Y880" s="10" t="str">
        <f t="shared" si="97"/>
        <v>Structured</v>
      </c>
      <c r="Z880" s="10"/>
      <c r="AA880" s="10" t="str">
        <f>IF('Intragroup liabilities'!Q874="GF2","Grandfathered T2",IF('Intragroup liabilities'!Q874="CET1","CET1","No"))</f>
        <v>No</v>
      </c>
      <c r="AB880" s="10">
        <f>IF('Intragroup liabilities'!R874="",0,'Intragroup liabilities'!R874)</f>
        <v>0</v>
      </c>
      <c r="AC880"/>
    </row>
    <row r="881" spans="3:29" ht="23.65" thickBot="1" x14ac:dyDescent="0.5">
      <c r="C881" s="17">
        <f t="shared" si="92"/>
        <v>999</v>
      </c>
      <c r="D881" s="18">
        <f t="shared" si="98"/>
        <v>874</v>
      </c>
      <c r="E881" s="10" t="str">
        <f>IF(AND(I881="SANTANDER TOTTA, SGPS, SA",'Intragroup liabilities'!F875="P_22"),"r0531 - o/w (part of) subordinated liabilities recognised as own funds",IF(AND(I881="Totta Seguros - Comp. Seg. Vida, SA.",'Intragroup liabilities'!F875="P_22"),"r0350 - Structured notes",IF(AND(AA881&lt;&gt;"No",'Intragroup liabilities'!F875="P_23"),"r0531 - o/w (part of) subordinated liabilities recognised as own funds",IF(AND(AA881="No",'Intragroup liabilities'!F875="P_23"),"r0120 - Secured liabilities - collateralized part (BRRD art. 44/2/b)",IF('Intragroup liabilities'!F875="C_31","r0511 - o/w capital instruments/share capital",IF('Intragroup liabilities'!F875="C_32","r0511 - o/w capital instruments/share capital",IF('Intragroup liabilities'!F875="C_33","r0512 - o/w instruments ranking pari passu with ordinary shares",IF(OR(ISNUMBER(SEARCH("ATLANTES",I881)),ISNUMBER(SEARCH("AZOR",I881)),ISNUMBER(SEARCH("HIPOTOTTA",I881)))=TRUE,"r0120 - Secured liabilities - collateralized part (BRRD art. 44/2/b)",IF(OR('Intragroup liabilities'!F875="P_27.1",'Intragroup liabilities'!F875="P_27.2",'Intragroup liabilities'!F875="P_24"),"r0390 - Non-financial liabilities",IF('Intragroup liabilities'!F875="P_30.1","r0170 - Employee liabilities (BRRD art. 44/2/g/i)",IF('Intragroup liabilities'!F875="P_30.3","r0390 - Non-financial liabilities",IF('Intragroup liabilities'!F875="C_36","r0511 - o/w capital instruments/share capital",IF(AND('Intragroup liabilities'!F875="P_20",IFERROR(VLOOKUP('Intragroup liabilities'!I875,'Auxiliar 210'!$B$18:$B$20,1,FALSE),0)&lt;&gt;0),"r0210 - Liabilities towards other entities of the resolution group (BRRD art. 44/2/h)",IF(AND('Intragroup liabilities'!F875="P_21",IFERROR(VLOOKUP('Intragroup liabilities'!I875,'Auxiliar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1" s="10" t="s">
        <v>483</v>
      </c>
      <c r="G881" s="10" t="str">
        <f t="shared" si="93"/>
        <v>Rank 9 - Ranking in insolvency (master scale)</v>
      </c>
      <c r="H881" s="10" t="s">
        <v>1117</v>
      </c>
      <c r="I881" s="10" t="s">
        <v>700</v>
      </c>
      <c r="J881" s="10" t="s">
        <v>699</v>
      </c>
      <c r="K881" s="10" t="s">
        <v>155</v>
      </c>
      <c r="L881" s="10" t="str">
        <f t="shared" si="94"/>
        <v>Sister</v>
      </c>
      <c r="M881" s="10" t="str">
        <f>IF(OR('Intragroup liabilities'!W875="x",'Intragroup liabilities'!W875="E"),"true","false")</f>
        <v>false</v>
      </c>
      <c r="N881" s="10" t="s">
        <v>470</v>
      </c>
      <c r="O881" s="10" t="s">
        <v>471</v>
      </c>
      <c r="P881" s="11">
        <v>1.49</v>
      </c>
      <c r="Q881" s="11">
        <f>IF('Intragroup liabilities'!E875="",0,'Intragroup liabilities'!E875)</f>
        <v>0</v>
      </c>
      <c r="R881" s="10" t="str">
        <f>+IF('Intragroup liabilities'!C875="EURO","Euro",IF('Intragroup liabilities'!C875="LIBRA INGLESA"," US Dollar",""))</f>
        <v>Euro</v>
      </c>
      <c r="S881" s="10" t="str">
        <f>IF(OR('Intragroup liabilities'!F875="P_20",'Intragroup liabilities'!F875="P_21"),'Intragroup liabilities'!M875,CONCATENATE(RIGHT('Intragroup liabilities'!T875,4),"-",LEFT(RIGHT('Intragroup liabilities'!T875,7),2),"-",LEFT('Intragroup liabilities'!T875,2)))</f>
        <v>--</v>
      </c>
      <c r="T881" s="20" t="str">
        <f t="shared" si="95"/>
        <v>--</v>
      </c>
      <c r="U881" s="20" t="str">
        <f>IF(OR('Intragroup liabilities'!F875="P_20",'Intragroup liabilities'!F875="P_21"),'T 03.01'!T881,CONCATENATE(RIGHT('Intragroup liabilities'!U875,4),"-",LEFT(RIGHT('Intragroup liabilities'!U875,7),2),"-",LEFT('Intragroup liabilities'!U875,2)))</f>
        <v>--</v>
      </c>
      <c r="V881" s="10" t="str">
        <f t="shared" si="96"/>
        <v>Unsecured</v>
      </c>
      <c r="W881" s="10">
        <v>0</v>
      </c>
      <c r="X881" s="10" t="s">
        <v>83</v>
      </c>
      <c r="Y881" s="10" t="str">
        <f t="shared" si="97"/>
        <v>Structured</v>
      </c>
      <c r="Z881" s="10"/>
      <c r="AA881" s="10" t="str">
        <f>IF('Intragroup liabilities'!Q875="GF2","Grandfathered T2",IF('Intragroup liabilities'!Q875="CET1","CET1","No"))</f>
        <v>No</v>
      </c>
      <c r="AB881" s="10">
        <f>IF('Intragroup liabilities'!R875="",0,'Intragroup liabilities'!R875)</f>
        <v>0</v>
      </c>
      <c r="AC881"/>
    </row>
    <row r="882" spans="3:29" ht="23.65" thickBot="1" x14ac:dyDescent="0.5">
      <c r="C882" s="17">
        <f t="shared" si="92"/>
        <v>999</v>
      </c>
      <c r="D882" s="18">
        <f t="shared" si="98"/>
        <v>875</v>
      </c>
      <c r="E882" s="10" t="str">
        <f>IF(AND(I882="SANTANDER TOTTA, SGPS, SA",'Intragroup liabilities'!F876="P_22"),"r0531 - o/w (part of) subordinated liabilities recognised as own funds",IF(AND(I882="Totta Seguros - Comp. Seg. Vida, SA.",'Intragroup liabilities'!F876="P_22"),"r0350 - Structured notes",IF(AND(AA882&lt;&gt;"No",'Intragroup liabilities'!F876="P_23"),"r0531 - o/w (part of) subordinated liabilities recognised as own funds",IF(AND(AA882="No",'Intragroup liabilities'!F876="P_23"),"r0120 - Secured liabilities - collateralized part (BRRD art. 44/2/b)",IF('Intragroup liabilities'!F876="C_31","r0511 - o/w capital instruments/share capital",IF('Intragroup liabilities'!F876="C_32","r0511 - o/w capital instruments/share capital",IF('Intragroup liabilities'!F876="C_33","r0512 - o/w instruments ranking pari passu with ordinary shares",IF(OR(ISNUMBER(SEARCH("ATLANTES",I882)),ISNUMBER(SEARCH("AZOR",I882)),ISNUMBER(SEARCH("HIPOTOTTA",I882)))=TRUE,"r0120 - Secured liabilities - collateralized part (BRRD art. 44/2/b)",IF(OR('Intragroup liabilities'!F876="P_27.1",'Intragroup liabilities'!F876="P_27.2",'Intragroup liabilities'!F876="P_24"),"r0390 - Non-financial liabilities",IF('Intragroup liabilities'!F876="P_30.1","r0170 - Employee liabilities (BRRD art. 44/2/g/i)",IF('Intragroup liabilities'!F876="P_30.3","r0390 - Non-financial liabilities",IF('Intragroup liabilities'!F876="C_36","r0511 - o/w capital instruments/share capital",IF(AND('Intragroup liabilities'!F876="P_20",IFERROR(VLOOKUP('Intragroup liabilities'!I876,'Auxiliar 210'!$B$18:$B$20,1,FALSE),0)&lt;&gt;0),"r0210 - Liabilities towards other entities of the resolution group (BRRD art. 44/2/h)",IF(AND('Intragroup liabilities'!F876="P_21",IFERROR(VLOOKUP('Intragroup liabilities'!I876,'Auxiliar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2" s="10" t="s">
        <v>483</v>
      </c>
      <c r="G882" s="10" t="str">
        <f t="shared" si="93"/>
        <v>Rank 9 - Ranking in insolvency (master scale)</v>
      </c>
      <c r="H882" s="10" t="s">
        <v>1114</v>
      </c>
      <c r="I882" s="10" t="s">
        <v>700</v>
      </c>
      <c r="J882" s="10" t="s">
        <v>699</v>
      </c>
      <c r="K882" s="10" t="s">
        <v>155</v>
      </c>
      <c r="L882" s="10" t="str">
        <f t="shared" si="94"/>
        <v>Sister</v>
      </c>
      <c r="M882" s="10" t="str">
        <f>IF(OR('Intragroup liabilities'!W876="x",'Intragroup liabilities'!W876="E"),"true","false")</f>
        <v>false</v>
      </c>
      <c r="N882" s="10" t="s">
        <v>470</v>
      </c>
      <c r="O882" s="10" t="s">
        <v>471</v>
      </c>
      <c r="P882" s="11">
        <v>0.01</v>
      </c>
      <c r="Q882" s="11">
        <f>IF('Intragroup liabilities'!E876="",0,'Intragroup liabilities'!E876)</f>
        <v>0</v>
      </c>
      <c r="R882" s="10" t="str">
        <f>+IF('Intragroup liabilities'!C876="EURO","Euro",IF('Intragroup liabilities'!C876="LIBRA INGLESA"," US Dollar",""))</f>
        <v>Euro</v>
      </c>
      <c r="S882" s="10" t="str">
        <f>IF(OR('Intragroup liabilities'!F876="P_20",'Intragroup liabilities'!F876="P_21"),'Intragroup liabilities'!M876,CONCATENATE(RIGHT('Intragroup liabilities'!T876,4),"-",LEFT(RIGHT('Intragroup liabilities'!T876,7),2),"-",LEFT('Intragroup liabilities'!T876,2)))</f>
        <v>--</v>
      </c>
      <c r="T882" s="20" t="str">
        <f t="shared" si="95"/>
        <v>--</v>
      </c>
      <c r="U882" s="20" t="str">
        <f>IF(OR('Intragroup liabilities'!F876="P_20",'Intragroup liabilities'!F876="P_21"),'T 03.01'!T882,CONCATENATE(RIGHT('Intragroup liabilities'!U876,4),"-",LEFT(RIGHT('Intragroup liabilities'!U876,7),2),"-",LEFT('Intragroup liabilities'!U876,2)))</f>
        <v>--</v>
      </c>
      <c r="V882" s="10" t="str">
        <f t="shared" si="96"/>
        <v>Unsecured</v>
      </c>
      <c r="W882" s="10">
        <v>0</v>
      </c>
      <c r="X882" s="10" t="s">
        <v>83</v>
      </c>
      <c r="Y882" s="10" t="str">
        <f t="shared" si="97"/>
        <v>Structured</v>
      </c>
      <c r="Z882" s="10"/>
      <c r="AA882" s="10" t="str">
        <f>IF('Intragroup liabilities'!Q876="GF2","Grandfathered T2",IF('Intragroup liabilities'!Q876="CET1","CET1","No"))</f>
        <v>No</v>
      </c>
      <c r="AB882" s="10">
        <f>IF('Intragroup liabilities'!R876="",0,'Intragroup liabilities'!R876)</f>
        <v>0</v>
      </c>
      <c r="AC882"/>
    </row>
    <row r="883" spans="3:29" ht="23.65" thickBot="1" x14ac:dyDescent="0.5">
      <c r="C883" s="17">
        <f t="shared" si="92"/>
        <v>999</v>
      </c>
      <c r="D883" s="18">
        <f t="shared" si="98"/>
        <v>876</v>
      </c>
      <c r="E883" s="10" t="str">
        <f>IF(AND(I883="SANTANDER TOTTA, SGPS, SA",'Intragroup liabilities'!F877="P_22"),"r0531 - o/w (part of) subordinated liabilities recognised as own funds",IF(AND(I883="Totta Seguros - Comp. Seg. Vida, SA.",'Intragroup liabilities'!F877="P_22"),"r0350 - Structured notes",IF(AND(AA883&lt;&gt;"No",'Intragroup liabilities'!F877="P_23"),"r0531 - o/w (part of) subordinated liabilities recognised as own funds",IF(AND(AA883="No",'Intragroup liabilities'!F877="P_23"),"r0120 - Secured liabilities - collateralized part (BRRD art. 44/2/b)",IF('Intragroup liabilities'!F877="C_31","r0511 - o/w capital instruments/share capital",IF('Intragroup liabilities'!F877="C_32","r0511 - o/w capital instruments/share capital",IF('Intragroup liabilities'!F877="C_33","r0512 - o/w instruments ranking pari passu with ordinary shares",IF(OR(ISNUMBER(SEARCH("ATLANTES",I883)),ISNUMBER(SEARCH("AZOR",I883)),ISNUMBER(SEARCH("HIPOTOTTA",I883)))=TRUE,"r0120 - Secured liabilities - collateralized part (BRRD art. 44/2/b)",IF(OR('Intragroup liabilities'!F877="P_27.1",'Intragroup liabilities'!F877="P_27.2",'Intragroup liabilities'!F877="P_24"),"r0390 - Non-financial liabilities",IF('Intragroup liabilities'!F877="P_30.1","r0170 - Employee liabilities (BRRD art. 44/2/g/i)",IF('Intragroup liabilities'!F877="P_30.3","r0390 - Non-financial liabilities",IF('Intragroup liabilities'!F877="C_36","r0511 - o/w capital instruments/share capital",IF(AND('Intragroup liabilities'!F877="P_20",IFERROR(VLOOKUP('Intragroup liabilities'!I877,'Auxiliar 210'!$B$18:$B$20,1,FALSE),0)&lt;&gt;0),"r0210 - Liabilities towards other entities of the resolution group (BRRD art. 44/2/h)",IF(AND('Intragroup liabilities'!F877="P_21",IFERROR(VLOOKUP('Intragroup liabilities'!I877,'Auxiliar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3" s="10" t="s">
        <v>483</v>
      </c>
      <c r="G883" s="10" t="str">
        <f t="shared" si="93"/>
        <v>Rank 9 - Ranking in insolvency (master scale)</v>
      </c>
      <c r="H883" s="10" t="s">
        <v>937</v>
      </c>
      <c r="I883" s="10" t="s">
        <v>700</v>
      </c>
      <c r="J883" s="10" t="s">
        <v>699</v>
      </c>
      <c r="K883" s="10" t="s">
        <v>155</v>
      </c>
      <c r="L883" s="10" t="str">
        <f t="shared" si="94"/>
        <v>Sister</v>
      </c>
      <c r="M883" s="10" t="str">
        <f>IF(OR('Intragroup liabilities'!W877="x",'Intragroup liabilities'!W877="E"),"true","false")</f>
        <v>false</v>
      </c>
      <c r="N883" s="10" t="s">
        <v>470</v>
      </c>
      <c r="O883" s="10" t="s">
        <v>471</v>
      </c>
      <c r="P883" s="11">
        <v>0.06</v>
      </c>
      <c r="Q883" s="11">
        <f>IF('Intragroup liabilities'!E877="",0,'Intragroup liabilities'!E877)</f>
        <v>0</v>
      </c>
      <c r="R883" s="10" t="str">
        <f>+IF('Intragroup liabilities'!C877="EURO","Euro",IF('Intragroup liabilities'!C877="LIBRA INGLESA"," US Dollar",""))</f>
        <v>Euro</v>
      </c>
      <c r="S883" s="10" t="str">
        <f>IF(OR('Intragroup liabilities'!F877="P_20",'Intragroup liabilities'!F877="P_21"),'Intragroup liabilities'!M877,CONCATENATE(RIGHT('Intragroup liabilities'!T877,4),"-",LEFT(RIGHT('Intragroup liabilities'!T877,7),2),"-",LEFT('Intragroup liabilities'!T877,2)))</f>
        <v>--</v>
      </c>
      <c r="T883" s="20" t="str">
        <f t="shared" si="95"/>
        <v>--</v>
      </c>
      <c r="U883" s="20" t="str">
        <f>IF(OR('Intragroup liabilities'!F877="P_20",'Intragroup liabilities'!F877="P_21"),'T 03.01'!T883,CONCATENATE(RIGHT('Intragroup liabilities'!U877,4),"-",LEFT(RIGHT('Intragroup liabilities'!U877,7),2),"-",LEFT('Intragroup liabilities'!U877,2)))</f>
        <v>--</v>
      </c>
      <c r="V883" s="10" t="str">
        <f t="shared" si="96"/>
        <v>Unsecured</v>
      </c>
      <c r="W883" s="10">
        <v>0</v>
      </c>
      <c r="X883" s="10" t="s">
        <v>83</v>
      </c>
      <c r="Y883" s="10" t="str">
        <f t="shared" si="97"/>
        <v>Structured</v>
      </c>
      <c r="Z883" s="10"/>
      <c r="AA883" s="10" t="str">
        <f>IF('Intragroup liabilities'!Q877="GF2","Grandfathered T2",IF('Intragroup liabilities'!Q877="CET1","CET1","No"))</f>
        <v>No</v>
      </c>
      <c r="AB883" s="10">
        <f>IF('Intragroup liabilities'!R877="",0,'Intragroup liabilities'!R877)</f>
        <v>0</v>
      </c>
      <c r="AC883"/>
    </row>
    <row r="884" spans="3:29" ht="23.65" thickBot="1" x14ac:dyDescent="0.5">
      <c r="C884" s="17">
        <f t="shared" si="92"/>
        <v>999</v>
      </c>
      <c r="D884" s="18">
        <f t="shared" si="98"/>
        <v>877</v>
      </c>
      <c r="E884" s="10" t="str">
        <f>IF(AND(I884="SANTANDER TOTTA, SGPS, SA",'Intragroup liabilities'!F878="P_22"),"r0531 - o/w (part of) subordinated liabilities recognised as own funds",IF(AND(I884="Totta Seguros - Comp. Seg. Vida, SA.",'Intragroup liabilities'!F878="P_22"),"r0350 - Structured notes",IF(AND(AA884&lt;&gt;"No",'Intragroup liabilities'!F878="P_23"),"r0531 - o/w (part of) subordinated liabilities recognised as own funds",IF(AND(AA884="No",'Intragroup liabilities'!F878="P_23"),"r0120 - Secured liabilities - collateralized part (BRRD art. 44/2/b)",IF('Intragroup liabilities'!F878="C_31","r0511 - o/w capital instruments/share capital",IF('Intragroup liabilities'!F878="C_32","r0511 - o/w capital instruments/share capital",IF('Intragroup liabilities'!F878="C_33","r0512 - o/w instruments ranking pari passu with ordinary shares",IF(OR(ISNUMBER(SEARCH("ATLANTES",I884)),ISNUMBER(SEARCH("AZOR",I884)),ISNUMBER(SEARCH("HIPOTOTTA",I884)))=TRUE,"r0120 - Secured liabilities - collateralized part (BRRD art. 44/2/b)",IF(OR('Intragroup liabilities'!F878="P_27.1",'Intragroup liabilities'!F878="P_27.2",'Intragroup liabilities'!F878="P_24"),"r0390 - Non-financial liabilities",IF('Intragroup liabilities'!F878="P_30.1","r0170 - Employee liabilities (BRRD art. 44/2/g/i)",IF('Intragroup liabilities'!F878="P_30.3","r0390 - Non-financial liabilities",IF('Intragroup liabilities'!F878="C_36","r0511 - o/w capital instruments/share capital",IF(AND('Intragroup liabilities'!F878="P_20",IFERROR(VLOOKUP('Intragroup liabilities'!I878,'Auxiliar 210'!$B$18:$B$20,1,FALSE),0)&lt;&gt;0),"r0210 - Liabilities towards other entities of the resolution group (BRRD art. 44/2/h)",IF(AND('Intragroup liabilities'!F878="P_21",IFERROR(VLOOKUP('Intragroup liabilities'!I878,'Auxiliar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4" s="10" t="s">
        <v>483</v>
      </c>
      <c r="G884" s="10" t="str">
        <f t="shared" si="93"/>
        <v>Rank 9 - Ranking in insolvency (master scale)</v>
      </c>
      <c r="H884" s="10" t="s">
        <v>994</v>
      </c>
      <c r="I884" s="10" t="s">
        <v>81</v>
      </c>
      <c r="J884" s="10" t="s">
        <v>696</v>
      </c>
      <c r="K884" s="10" t="s">
        <v>155</v>
      </c>
      <c r="L884" s="10" t="str">
        <f t="shared" si="94"/>
        <v>Parent</v>
      </c>
      <c r="M884" s="10" t="str">
        <f>IF(OR('Intragroup liabilities'!W878="x",'Intragroup liabilities'!W878="E"),"true","false")</f>
        <v>false</v>
      </c>
      <c r="N884" s="10" t="s">
        <v>470</v>
      </c>
      <c r="O884" s="10" t="s">
        <v>471</v>
      </c>
      <c r="P884" s="11">
        <v>0.13</v>
      </c>
      <c r="Q884" s="11">
        <f>IF('Intragroup liabilities'!E878="",0,'Intragroup liabilities'!E878)</f>
        <v>0</v>
      </c>
      <c r="R884" s="10" t="str">
        <f>+IF('Intragroup liabilities'!C878="EURO","Euro",IF('Intragroup liabilities'!C878="LIBRA INGLESA"," US Dollar",""))</f>
        <v>Euro</v>
      </c>
      <c r="S884" s="10" t="str">
        <f>IF(OR('Intragroup liabilities'!F878="P_20",'Intragroup liabilities'!F878="P_21"),'Intragroup liabilities'!M878,CONCATENATE(RIGHT('Intragroup liabilities'!T878,4),"-",LEFT(RIGHT('Intragroup liabilities'!T878,7),2),"-",LEFT('Intragroup liabilities'!T878,2)))</f>
        <v>--</v>
      </c>
      <c r="T884" s="20" t="str">
        <f t="shared" si="95"/>
        <v>--</v>
      </c>
      <c r="U884" s="20" t="str">
        <f>IF(OR('Intragroup liabilities'!F878="P_20",'Intragroup liabilities'!F878="P_21"),'T 03.01'!T884,CONCATENATE(RIGHT('Intragroup liabilities'!U878,4),"-",LEFT(RIGHT('Intragroup liabilities'!U878,7),2),"-",LEFT('Intragroup liabilities'!U878,2)))</f>
        <v>--</v>
      </c>
      <c r="V884" s="10" t="str">
        <f t="shared" si="96"/>
        <v>Unsecured</v>
      </c>
      <c r="W884" s="10">
        <v>0</v>
      </c>
      <c r="X884" s="10" t="s">
        <v>83</v>
      </c>
      <c r="Y884" s="10" t="str">
        <f t="shared" si="97"/>
        <v>Structured</v>
      </c>
      <c r="Z884" s="10"/>
      <c r="AA884" s="10" t="str">
        <f>IF('Intragroup liabilities'!Q878="GF2","Grandfathered T2",IF('Intragroup liabilities'!Q878="CET1","CET1","No"))</f>
        <v>No</v>
      </c>
      <c r="AB884" s="10">
        <f>IF('Intragroup liabilities'!R878="",0,'Intragroup liabilities'!R878)</f>
        <v>0</v>
      </c>
      <c r="AC884"/>
    </row>
    <row r="885" spans="3:29" ht="23.65" thickBot="1" x14ac:dyDescent="0.5">
      <c r="C885" s="17">
        <f t="shared" si="92"/>
        <v>999</v>
      </c>
      <c r="D885" s="18">
        <f t="shared" si="98"/>
        <v>878</v>
      </c>
      <c r="E885" s="10" t="str">
        <f>IF(AND(I885="SANTANDER TOTTA, SGPS, SA",'Intragroup liabilities'!F879="P_22"),"r0531 - o/w (part of) subordinated liabilities recognised as own funds",IF(AND(I885="Totta Seguros - Comp. Seg. Vida, SA.",'Intragroup liabilities'!F879="P_22"),"r0350 - Structured notes",IF(AND(AA885&lt;&gt;"No",'Intragroup liabilities'!F879="P_23"),"r0531 - o/w (part of) subordinated liabilities recognised as own funds",IF(AND(AA885="No",'Intragroup liabilities'!F879="P_23"),"r0120 - Secured liabilities - collateralized part (BRRD art. 44/2/b)",IF('Intragroup liabilities'!F879="C_31","r0511 - o/w capital instruments/share capital",IF('Intragroup liabilities'!F879="C_32","r0511 - o/w capital instruments/share capital",IF('Intragroup liabilities'!F879="C_33","r0512 - o/w instruments ranking pari passu with ordinary shares",IF(OR(ISNUMBER(SEARCH("ATLANTES",I885)),ISNUMBER(SEARCH("AZOR",I885)),ISNUMBER(SEARCH("HIPOTOTTA",I885)))=TRUE,"r0120 - Secured liabilities - collateralized part (BRRD art. 44/2/b)",IF(OR('Intragroup liabilities'!F879="P_27.1",'Intragroup liabilities'!F879="P_27.2",'Intragroup liabilities'!F879="P_24"),"r0390 - Non-financial liabilities",IF('Intragroup liabilities'!F879="P_30.1","r0170 - Employee liabilities (BRRD art. 44/2/g/i)",IF('Intragroup liabilities'!F879="P_30.3","r0390 - Non-financial liabilities",IF('Intragroup liabilities'!F879="C_36","r0511 - o/w capital instruments/share capital",IF(AND('Intragroup liabilities'!F879="P_20",IFERROR(VLOOKUP('Intragroup liabilities'!I879,'Auxiliar 210'!$B$18:$B$20,1,FALSE),0)&lt;&gt;0),"r0210 - Liabilities towards other entities of the resolution group (BRRD art. 44/2/h)",IF(AND('Intragroup liabilities'!F879="P_21",IFERROR(VLOOKUP('Intragroup liabilities'!I879,'Auxiliar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5" s="10" t="s">
        <v>483</v>
      </c>
      <c r="G885" s="10" t="str">
        <f t="shared" si="93"/>
        <v>Rank 9 - Ranking in insolvency (master scale)</v>
      </c>
      <c r="H885" s="10" t="s">
        <v>1189</v>
      </c>
      <c r="I885" s="10" t="s">
        <v>81</v>
      </c>
      <c r="J885" s="10" t="s">
        <v>696</v>
      </c>
      <c r="K885" s="10" t="s">
        <v>155</v>
      </c>
      <c r="L885" s="10" t="str">
        <f t="shared" si="94"/>
        <v>Parent</v>
      </c>
      <c r="M885" s="10" t="str">
        <f>IF(OR('Intragroup liabilities'!W879="x",'Intragroup liabilities'!W879="E"),"true","false")</f>
        <v>false</v>
      </c>
      <c r="N885" s="10" t="s">
        <v>470</v>
      </c>
      <c r="O885" s="10" t="s">
        <v>471</v>
      </c>
      <c r="P885" s="11">
        <v>0.12</v>
      </c>
      <c r="Q885" s="11">
        <f>IF('Intragroup liabilities'!E879="",0,'Intragroup liabilities'!E879)</f>
        <v>0</v>
      </c>
      <c r="R885" s="10" t="str">
        <f>+IF('Intragroup liabilities'!C879="EURO","Euro",IF('Intragroup liabilities'!C879="LIBRA INGLESA"," US Dollar",""))</f>
        <v>Euro</v>
      </c>
      <c r="S885" s="10" t="str">
        <f>IF(OR('Intragroup liabilities'!F879="P_20",'Intragroup liabilities'!F879="P_21"),'Intragroup liabilities'!M879,CONCATENATE(RIGHT('Intragroup liabilities'!T879,4),"-",LEFT(RIGHT('Intragroup liabilities'!T879,7),2),"-",LEFT('Intragroup liabilities'!T879,2)))</f>
        <v>--</v>
      </c>
      <c r="T885" s="20" t="str">
        <f t="shared" si="95"/>
        <v>--</v>
      </c>
      <c r="U885" s="20" t="str">
        <f>IF(OR('Intragroup liabilities'!F879="P_20",'Intragroup liabilities'!F879="P_21"),'T 03.01'!T885,CONCATENATE(RIGHT('Intragroup liabilities'!U879,4),"-",LEFT(RIGHT('Intragroup liabilities'!U879,7),2),"-",LEFT('Intragroup liabilities'!U879,2)))</f>
        <v>--</v>
      </c>
      <c r="V885" s="10" t="str">
        <f t="shared" si="96"/>
        <v>Unsecured</v>
      </c>
      <c r="W885" s="10">
        <v>0</v>
      </c>
      <c r="X885" s="10" t="s">
        <v>83</v>
      </c>
      <c r="Y885" s="10" t="str">
        <f t="shared" si="97"/>
        <v>Structured</v>
      </c>
      <c r="Z885" s="10"/>
      <c r="AA885" s="10" t="str">
        <f>IF('Intragroup liabilities'!Q879="GF2","Grandfathered T2",IF('Intragroup liabilities'!Q879="CET1","CET1","No"))</f>
        <v>No</v>
      </c>
      <c r="AB885" s="10">
        <f>IF('Intragroup liabilities'!R879="",0,'Intragroup liabilities'!R879)</f>
        <v>0</v>
      </c>
      <c r="AC885"/>
    </row>
    <row r="886" spans="3:29" ht="23.65" thickBot="1" x14ac:dyDescent="0.5">
      <c r="C886" s="17">
        <f t="shared" si="92"/>
        <v>999</v>
      </c>
      <c r="D886" s="18">
        <f t="shared" si="98"/>
        <v>879</v>
      </c>
      <c r="E886" s="10" t="str">
        <f>IF(AND(I886="SANTANDER TOTTA, SGPS, SA",'Intragroup liabilities'!F880="P_22"),"r0531 - o/w (part of) subordinated liabilities recognised as own funds",IF(AND(I886="Totta Seguros - Comp. Seg. Vida, SA.",'Intragroup liabilities'!F880="P_22"),"r0350 - Structured notes",IF(AND(AA886&lt;&gt;"No",'Intragroup liabilities'!F880="P_23"),"r0531 - o/w (part of) subordinated liabilities recognised as own funds",IF(AND(AA886="No",'Intragroup liabilities'!F880="P_23"),"r0120 - Secured liabilities - collateralized part (BRRD art. 44/2/b)",IF('Intragroup liabilities'!F880="C_31","r0511 - o/w capital instruments/share capital",IF('Intragroup liabilities'!F880="C_32","r0511 - o/w capital instruments/share capital",IF('Intragroup liabilities'!F880="C_33","r0512 - o/w instruments ranking pari passu with ordinary shares",IF(OR(ISNUMBER(SEARCH("ATLANTES",I886)),ISNUMBER(SEARCH("AZOR",I886)),ISNUMBER(SEARCH("HIPOTOTTA",I886)))=TRUE,"r0120 - Secured liabilities - collateralized part (BRRD art. 44/2/b)",IF(OR('Intragroup liabilities'!F880="P_27.1",'Intragroup liabilities'!F880="P_27.2",'Intragroup liabilities'!F880="P_24"),"r0390 - Non-financial liabilities",IF('Intragroup liabilities'!F880="P_30.1","r0170 - Employee liabilities (BRRD art. 44/2/g/i)",IF('Intragroup liabilities'!F880="P_30.3","r0390 - Non-financial liabilities",IF('Intragroup liabilities'!F880="C_36","r0511 - o/w capital instruments/share capital",IF(AND('Intragroup liabilities'!F880="P_20",IFERROR(VLOOKUP('Intragroup liabilities'!I880,'Auxiliar 210'!$B$18:$B$20,1,FALSE),0)&lt;&gt;0),"r0210 - Liabilities towards other entities of the resolution group (BRRD art. 44/2/h)",IF(AND('Intragroup liabilities'!F880="P_21",IFERROR(VLOOKUP('Intragroup liabilities'!I880,'Auxiliar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6" s="10" t="s">
        <v>483</v>
      </c>
      <c r="G886" s="10" t="str">
        <f t="shared" si="93"/>
        <v>Rank 9 - Ranking in insolvency (master scale)</v>
      </c>
      <c r="H886" s="10" t="s">
        <v>1227</v>
      </c>
      <c r="I886" s="10" t="s">
        <v>81</v>
      </c>
      <c r="J886" s="10" t="s">
        <v>696</v>
      </c>
      <c r="K886" s="10" t="s">
        <v>155</v>
      </c>
      <c r="L886" s="10" t="str">
        <f t="shared" si="94"/>
        <v>Parent</v>
      </c>
      <c r="M886" s="10" t="str">
        <f>IF(OR('Intragroup liabilities'!W880="x",'Intragroup liabilities'!W880="E"),"true","false")</f>
        <v>false</v>
      </c>
      <c r="N886" s="10" t="s">
        <v>470</v>
      </c>
      <c r="O886" s="10" t="s">
        <v>471</v>
      </c>
      <c r="P886" s="11">
        <v>0.15</v>
      </c>
      <c r="Q886" s="11">
        <f>IF('Intragroup liabilities'!E880="",0,'Intragroup liabilities'!E880)</f>
        <v>0</v>
      </c>
      <c r="R886" s="10" t="str">
        <f>+IF('Intragroup liabilities'!C880="EURO","Euro",IF('Intragroup liabilities'!C880="LIBRA INGLESA"," US Dollar",""))</f>
        <v>Euro</v>
      </c>
      <c r="S886" s="10" t="str">
        <f>IF(OR('Intragroup liabilities'!F880="P_20",'Intragroup liabilities'!F880="P_21"),'Intragroup liabilities'!M880,CONCATENATE(RIGHT('Intragroup liabilities'!T880,4),"-",LEFT(RIGHT('Intragroup liabilities'!T880,7),2),"-",LEFT('Intragroup liabilities'!T880,2)))</f>
        <v>--</v>
      </c>
      <c r="T886" s="20" t="str">
        <f t="shared" si="95"/>
        <v>--</v>
      </c>
      <c r="U886" s="20" t="str">
        <f>IF(OR('Intragroup liabilities'!F880="P_20",'Intragroup liabilities'!F880="P_21"),'T 03.01'!T886,CONCATENATE(RIGHT('Intragroup liabilities'!U880,4),"-",LEFT(RIGHT('Intragroup liabilities'!U880,7),2),"-",LEFT('Intragroup liabilities'!U880,2)))</f>
        <v>--</v>
      </c>
      <c r="V886" s="10" t="str">
        <f t="shared" si="96"/>
        <v>Unsecured</v>
      </c>
      <c r="W886" s="10">
        <v>0</v>
      </c>
      <c r="X886" s="10" t="s">
        <v>83</v>
      </c>
      <c r="Y886" s="10" t="str">
        <f t="shared" si="97"/>
        <v>Structured</v>
      </c>
      <c r="Z886" s="10"/>
      <c r="AA886" s="10" t="str">
        <f>IF('Intragroup liabilities'!Q880="GF2","Grandfathered T2",IF('Intragroup liabilities'!Q880="CET1","CET1","No"))</f>
        <v>No</v>
      </c>
      <c r="AB886" s="10">
        <f>IF('Intragroup liabilities'!R880="",0,'Intragroup liabilities'!R880)</f>
        <v>0</v>
      </c>
      <c r="AC886"/>
    </row>
    <row r="887" spans="3:29" ht="23.65" thickBot="1" x14ac:dyDescent="0.5">
      <c r="C887" s="17">
        <f t="shared" si="92"/>
        <v>999</v>
      </c>
      <c r="D887" s="18">
        <f t="shared" si="98"/>
        <v>880</v>
      </c>
      <c r="E887" s="10" t="str">
        <f>IF(AND(I887="SANTANDER TOTTA, SGPS, SA",'Intragroup liabilities'!F881="P_22"),"r0531 - o/w (part of) subordinated liabilities recognised as own funds",IF(AND(I887="Totta Seguros - Comp. Seg. Vida, SA.",'Intragroup liabilities'!F881="P_22"),"r0350 - Structured notes",IF(AND(AA887&lt;&gt;"No",'Intragroup liabilities'!F881="P_23"),"r0531 - o/w (part of) subordinated liabilities recognised as own funds",IF(AND(AA887="No",'Intragroup liabilities'!F881="P_23"),"r0120 - Secured liabilities - collateralized part (BRRD art. 44/2/b)",IF('Intragroup liabilities'!F881="C_31","r0511 - o/w capital instruments/share capital",IF('Intragroup liabilities'!F881="C_32","r0511 - o/w capital instruments/share capital",IF('Intragroup liabilities'!F881="C_33","r0512 - o/w instruments ranking pari passu with ordinary shares",IF(OR(ISNUMBER(SEARCH("ATLANTES",I887)),ISNUMBER(SEARCH("AZOR",I887)),ISNUMBER(SEARCH("HIPOTOTTA",I887)))=TRUE,"r0120 - Secured liabilities - collateralized part (BRRD art. 44/2/b)",IF(OR('Intragroup liabilities'!F881="P_27.1",'Intragroup liabilities'!F881="P_27.2",'Intragroup liabilities'!F881="P_24"),"r0390 - Non-financial liabilities",IF('Intragroup liabilities'!F881="P_30.1","r0170 - Employee liabilities (BRRD art. 44/2/g/i)",IF('Intragroup liabilities'!F881="P_30.3","r0390 - Non-financial liabilities",IF('Intragroup liabilities'!F881="C_36","r0511 - o/w capital instruments/share capital",IF(AND('Intragroup liabilities'!F881="P_20",IFERROR(VLOOKUP('Intragroup liabilities'!I881,'Auxiliar 210'!$B$18:$B$20,1,FALSE),0)&lt;&gt;0),"r0210 - Liabilities towards other entities of the resolution group (BRRD art. 44/2/h)",IF(AND('Intragroup liabilities'!F881="P_21",IFERROR(VLOOKUP('Intragroup liabilities'!I881,'Auxiliar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7" s="10" t="s">
        <v>483</v>
      </c>
      <c r="G887" s="10" t="str">
        <f t="shared" si="93"/>
        <v>Rank 9 - Ranking in insolvency (master scale)</v>
      </c>
      <c r="H887" s="10" t="s">
        <v>1229</v>
      </c>
      <c r="I887" s="10" t="s">
        <v>81</v>
      </c>
      <c r="J887" s="10" t="s">
        <v>696</v>
      </c>
      <c r="K887" s="10" t="s">
        <v>155</v>
      </c>
      <c r="L887" s="10" t="str">
        <f t="shared" si="94"/>
        <v>Parent</v>
      </c>
      <c r="M887" s="10" t="str">
        <f>IF(OR('Intragroup liabilities'!W881="x",'Intragroup liabilities'!W881="E"),"true","false")</f>
        <v>false</v>
      </c>
      <c r="N887" s="10" t="s">
        <v>470</v>
      </c>
      <c r="O887" s="10" t="s">
        <v>471</v>
      </c>
      <c r="P887" s="11">
        <v>0.12</v>
      </c>
      <c r="Q887" s="11">
        <f>IF('Intragroup liabilities'!E881="",0,'Intragroup liabilities'!E881)</f>
        <v>0</v>
      </c>
      <c r="R887" s="10" t="str">
        <f>+IF('Intragroup liabilities'!C881="EURO","Euro",IF('Intragroup liabilities'!C881="LIBRA INGLESA"," US Dollar",""))</f>
        <v>Euro</v>
      </c>
      <c r="S887" s="10" t="str">
        <f>IF(OR('Intragroup liabilities'!F881="P_20",'Intragroup liabilities'!F881="P_21"),'Intragroup liabilities'!M881,CONCATENATE(RIGHT('Intragroup liabilities'!T881,4),"-",LEFT(RIGHT('Intragroup liabilities'!T881,7),2),"-",LEFT('Intragroup liabilities'!T881,2)))</f>
        <v>--</v>
      </c>
      <c r="T887" s="20" t="str">
        <f t="shared" si="95"/>
        <v>--</v>
      </c>
      <c r="U887" s="20" t="str">
        <f>IF(OR('Intragroup liabilities'!F881="P_20",'Intragroup liabilities'!F881="P_21"),'T 03.01'!T887,CONCATENATE(RIGHT('Intragroup liabilities'!U881,4),"-",LEFT(RIGHT('Intragroup liabilities'!U881,7),2),"-",LEFT('Intragroup liabilities'!U881,2)))</f>
        <v>--</v>
      </c>
      <c r="V887" s="10" t="str">
        <f t="shared" si="96"/>
        <v>Unsecured</v>
      </c>
      <c r="W887" s="10">
        <v>0</v>
      </c>
      <c r="X887" s="10" t="s">
        <v>83</v>
      </c>
      <c r="Y887" s="10" t="str">
        <f t="shared" si="97"/>
        <v>Structured</v>
      </c>
      <c r="Z887" s="10"/>
      <c r="AA887" s="10" t="str">
        <f>IF('Intragroup liabilities'!Q881="GF2","Grandfathered T2",IF('Intragroup liabilities'!Q881="CET1","CET1","No"))</f>
        <v>No</v>
      </c>
      <c r="AB887" s="10">
        <f>IF('Intragroup liabilities'!R881="",0,'Intragroup liabilities'!R881)</f>
        <v>0</v>
      </c>
      <c r="AC887"/>
    </row>
    <row r="888" spans="3:29" ht="23.65" thickBot="1" x14ac:dyDescent="0.5">
      <c r="C888" s="17">
        <f t="shared" si="92"/>
        <v>999</v>
      </c>
      <c r="D888" s="18">
        <f t="shared" si="98"/>
        <v>881</v>
      </c>
      <c r="E888" s="10" t="str">
        <f>IF(AND(I888="SANTANDER TOTTA, SGPS, SA",'Intragroup liabilities'!F882="P_22"),"r0531 - o/w (part of) subordinated liabilities recognised as own funds",IF(AND(I888="Totta Seguros - Comp. Seg. Vida, SA.",'Intragroup liabilities'!F882="P_22"),"r0350 - Structured notes",IF(AND(AA888&lt;&gt;"No",'Intragroup liabilities'!F882="P_23"),"r0531 - o/w (part of) subordinated liabilities recognised as own funds",IF(AND(AA888="No",'Intragroup liabilities'!F882="P_23"),"r0120 - Secured liabilities - collateralized part (BRRD art. 44/2/b)",IF('Intragroup liabilities'!F882="C_31","r0511 - o/w capital instruments/share capital",IF('Intragroup liabilities'!F882="C_32","r0511 - o/w capital instruments/share capital",IF('Intragroup liabilities'!F882="C_33","r0512 - o/w instruments ranking pari passu with ordinary shares",IF(OR(ISNUMBER(SEARCH("ATLANTES",I888)),ISNUMBER(SEARCH("AZOR",I888)),ISNUMBER(SEARCH("HIPOTOTTA",I888)))=TRUE,"r0120 - Secured liabilities - collateralized part (BRRD art. 44/2/b)",IF(OR('Intragroup liabilities'!F882="P_27.1",'Intragroup liabilities'!F882="P_27.2",'Intragroup liabilities'!F882="P_24"),"r0390 - Non-financial liabilities",IF('Intragroup liabilities'!F882="P_30.1","r0170 - Employee liabilities (BRRD art. 44/2/g/i)",IF('Intragroup liabilities'!F882="P_30.3","r0390 - Non-financial liabilities",IF('Intragroup liabilities'!F882="C_36","r0511 - o/w capital instruments/share capital",IF(AND('Intragroup liabilities'!F882="P_20",IFERROR(VLOOKUP('Intragroup liabilities'!I882,'Auxiliar 210'!$B$18:$B$20,1,FALSE),0)&lt;&gt;0),"r0210 - Liabilities towards other entities of the resolution group (BRRD art. 44/2/h)",IF(AND('Intragroup liabilities'!F882="P_21",IFERROR(VLOOKUP('Intragroup liabilities'!I882,'Auxiliar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8" s="10" t="s">
        <v>483</v>
      </c>
      <c r="G888" s="10" t="str">
        <f t="shared" si="93"/>
        <v>Rank 9 - Ranking in insolvency (master scale)</v>
      </c>
      <c r="H888" s="10" t="s">
        <v>979</v>
      </c>
      <c r="I888" s="10" t="s">
        <v>81</v>
      </c>
      <c r="J888" s="10" t="s">
        <v>696</v>
      </c>
      <c r="K888" s="10" t="s">
        <v>155</v>
      </c>
      <c r="L888" s="10" t="str">
        <f t="shared" si="94"/>
        <v>Parent</v>
      </c>
      <c r="M888" s="10" t="str">
        <f>IF(OR('Intragroup liabilities'!W882="x",'Intragroup liabilities'!W882="E"),"true","false")</f>
        <v>false</v>
      </c>
      <c r="N888" s="10" t="s">
        <v>470</v>
      </c>
      <c r="O888" s="10" t="s">
        <v>471</v>
      </c>
      <c r="P888" s="11">
        <v>0.09</v>
      </c>
      <c r="Q888" s="11">
        <f>IF('Intragroup liabilities'!E882="",0,'Intragroup liabilities'!E882)</f>
        <v>0</v>
      </c>
      <c r="R888" s="10" t="str">
        <f>+IF('Intragroup liabilities'!C882="EURO","Euro",IF('Intragroup liabilities'!C882="LIBRA INGLESA"," US Dollar",""))</f>
        <v>Euro</v>
      </c>
      <c r="S888" s="10" t="str">
        <f>IF(OR('Intragroup liabilities'!F882="P_20",'Intragroup liabilities'!F882="P_21"),'Intragroup liabilities'!M882,CONCATENATE(RIGHT('Intragroup liabilities'!T882,4),"-",LEFT(RIGHT('Intragroup liabilities'!T882,7),2),"-",LEFT('Intragroup liabilities'!T882,2)))</f>
        <v>--</v>
      </c>
      <c r="T888" s="20" t="str">
        <f t="shared" si="95"/>
        <v>--</v>
      </c>
      <c r="U888" s="20" t="str">
        <f>IF(OR('Intragroup liabilities'!F882="P_20",'Intragroup liabilities'!F882="P_21"),'T 03.01'!T888,CONCATENATE(RIGHT('Intragroup liabilities'!U882,4),"-",LEFT(RIGHT('Intragroup liabilities'!U882,7),2),"-",LEFT('Intragroup liabilities'!U882,2)))</f>
        <v>--</v>
      </c>
      <c r="V888" s="10" t="str">
        <f t="shared" si="96"/>
        <v>Unsecured</v>
      </c>
      <c r="W888" s="10">
        <v>0</v>
      </c>
      <c r="X888" s="10" t="s">
        <v>83</v>
      </c>
      <c r="Y888" s="10" t="str">
        <f t="shared" si="97"/>
        <v>Structured</v>
      </c>
      <c r="Z888" s="10"/>
      <c r="AA888" s="10" t="str">
        <f>IF('Intragroup liabilities'!Q882="GF2","Grandfathered T2",IF('Intragroup liabilities'!Q882="CET1","CET1","No"))</f>
        <v>No</v>
      </c>
      <c r="AB888" s="10">
        <f>IF('Intragroup liabilities'!R882="",0,'Intragroup liabilities'!R882)</f>
        <v>0</v>
      </c>
      <c r="AC888"/>
    </row>
    <row r="889" spans="3:29" ht="23.65" thickBot="1" x14ac:dyDescent="0.5">
      <c r="C889" s="17">
        <f t="shared" si="92"/>
        <v>999</v>
      </c>
      <c r="D889" s="18">
        <f t="shared" si="98"/>
        <v>882</v>
      </c>
      <c r="E889" s="10" t="str">
        <f>IF(AND(I889="SANTANDER TOTTA, SGPS, SA",'Intragroup liabilities'!F883="P_22"),"r0531 - o/w (part of) subordinated liabilities recognised as own funds",IF(AND(I889="Totta Seguros - Comp. Seg. Vida, SA.",'Intragroup liabilities'!F883="P_22"),"r0350 - Structured notes",IF(AND(AA889&lt;&gt;"No",'Intragroup liabilities'!F883="P_23"),"r0531 - o/w (part of) subordinated liabilities recognised as own funds",IF(AND(AA889="No",'Intragroup liabilities'!F883="P_23"),"r0120 - Secured liabilities - collateralized part (BRRD art. 44/2/b)",IF('Intragroup liabilities'!F883="C_31","r0511 - o/w capital instruments/share capital",IF('Intragroup liabilities'!F883="C_32","r0511 - o/w capital instruments/share capital",IF('Intragroup liabilities'!F883="C_33","r0512 - o/w instruments ranking pari passu with ordinary shares",IF(OR(ISNUMBER(SEARCH("ATLANTES",I889)),ISNUMBER(SEARCH("AZOR",I889)),ISNUMBER(SEARCH("HIPOTOTTA",I889)))=TRUE,"r0120 - Secured liabilities - collateralized part (BRRD art. 44/2/b)",IF(OR('Intragroup liabilities'!F883="P_27.1",'Intragroup liabilities'!F883="P_27.2",'Intragroup liabilities'!F883="P_24"),"r0390 - Non-financial liabilities",IF('Intragroup liabilities'!F883="P_30.1","r0170 - Employee liabilities (BRRD art. 44/2/g/i)",IF('Intragroup liabilities'!F883="P_30.3","r0390 - Non-financial liabilities",IF('Intragroup liabilities'!F883="C_36","r0511 - o/w capital instruments/share capital",IF(AND('Intragroup liabilities'!F883="P_20",IFERROR(VLOOKUP('Intragroup liabilities'!I883,'Auxiliar 210'!$B$18:$B$20,1,FALSE),0)&lt;&gt;0),"r0210 - Liabilities towards other entities of the resolution group (BRRD art. 44/2/h)",IF(AND('Intragroup liabilities'!F883="P_21",IFERROR(VLOOKUP('Intragroup liabilities'!I883,'Auxiliar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89" s="10" t="s">
        <v>483</v>
      </c>
      <c r="G889" s="10" t="str">
        <f t="shared" si="93"/>
        <v>Rank 9 - Ranking in insolvency (master scale)</v>
      </c>
      <c r="H889" s="10" t="s">
        <v>1232</v>
      </c>
      <c r="I889" s="10" t="s">
        <v>81</v>
      </c>
      <c r="J889" s="10" t="s">
        <v>696</v>
      </c>
      <c r="K889" s="10" t="s">
        <v>155</v>
      </c>
      <c r="L889" s="10" t="str">
        <f t="shared" si="94"/>
        <v>Parent</v>
      </c>
      <c r="M889" s="10" t="str">
        <f>IF(OR('Intragroup liabilities'!W883="x",'Intragroup liabilities'!W883="E"),"true","false")</f>
        <v>false</v>
      </c>
      <c r="N889" s="10" t="s">
        <v>470</v>
      </c>
      <c r="O889" s="10" t="s">
        <v>471</v>
      </c>
      <c r="P889" s="11">
        <v>0.1</v>
      </c>
      <c r="Q889" s="11">
        <f>IF('Intragroup liabilities'!E883="",0,'Intragroup liabilities'!E883)</f>
        <v>0</v>
      </c>
      <c r="R889" s="10" t="str">
        <f>+IF('Intragroup liabilities'!C883="EURO","Euro",IF('Intragroup liabilities'!C883="LIBRA INGLESA"," US Dollar",""))</f>
        <v>Euro</v>
      </c>
      <c r="S889" s="10" t="str">
        <f>IF(OR('Intragroup liabilities'!F883="P_20",'Intragroup liabilities'!F883="P_21"),'Intragroup liabilities'!M883,CONCATENATE(RIGHT('Intragroup liabilities'!T883,4),"-",LEFT(RIGHT('Intragroup liabilities'!T883,7),2),"-",LEFT('Intragroup liabilities'!T883,2)))</f>
        <v>--</v>
      </c>
      <c r="T889" s="20" t="str">
        <f t="shared" si="95"/>
        <v>--</v>
      </c>
      <c r="U889" s="20" t="str">
        <f>IF(OR('Intragroup liabilities'!F883="P_20",'Intragroup liabilities'!F883="P_21"),'T 03.01'!T889,CONCATENATE(RIGHT('Intragroup liabilities'!U883,4),"-",LEFT(RIGHT('Intragroup liabilities'!U883,7),2),"-",LEFT('Intragroup liabilities'!U883,2)))</f>
        <v>--</v>
      </c>
      <c r="V889" s="10" t="str">
        <f t="shared" si="96"/>
        <v>Unsecured</v>
      </c>
      <c r="W889" s="10">
        <v>0</v>
      </c>
      <c r="X889" s="10" t="s">
        <v>83</v>
      </c>
      <c r="Y889" s="10" t="str">
        <f t="shared" si="97"/>
        <v>Structured</v>
      </c>
      <c r="Z889" s="10"/>
      <c r="AA889" s="10" t="str">
        <f>IF('Intragroup liabilities'!Q883="GF2","Grandfathered T2",IF('Intragroup liabilities'!Q883="CET1","CET1","No"))</f>
        <v>No</v>
      </c>
      <c r="AB889" s="10">
        <f>IF('Intragroup liabilities'!R883="",0,'Intragroup liabilities'!R883)</f>
        <v>0</v>
      </c>
      <c r="AC889"/>
    </row>
    <row r="890" spans="3:29" ht="23.65" thickBot="1" x14ac:dyDescent="0.5">
      <c r="C890" s="17">
        <f t="shared" si="92"/>
        <v>999</v>
      </c>
      <c r="D890" s="18">
        <f t="shared" si="98"/>
        <v>883</v>
      </c>
      <c r="E890" s="10" t="str">
        <f>IF(AND(I890="SANTANDER TOTTA, SGPS, SA",'Intragroup liabilities'!F884="P_22"),"r0531 - o/w (part of) subordinated liabilities recognised as own funds",IF(AND(I890="Totta Seguros - Comp. Seg. Vida, SA.",'Intragroup liabilities'!F884="P_22"),"r0350 - Structured notes",IF(AND(AA890&lt;&gt;"No",'Intragroup liabilities'!F884="P_23"),"r0531 - o/w (part of) subordinated liabilities recognised as own funds",IF(AND(AA890="No",'Intragroup liabilities'!F884="P_23"),"r0120 - Secured liabilities - collateralized part (BRRD art. 44/2/b)",IF('Intragroup liabilities'!F884="C_31","r0511 - o/w capital instruments/share capital",IF('Intragroup liabilities'!F884="C_32","r0511 - o/w capital instruments/share capital",IF('Intragroup liabilities'!F884="C_33","r0512 - o/w instruments ranking pari passu with ordinary shares",IF(OR(ISNUMBER(SEARCH("ATLANTES",I890)),ISNUMBER(SEARCH("AZOR",I890)),ISNUMBER(SEARCH("HIPOTOTTA",I890)))=TRUE,"r0120 - Secured liabilities - collateralized part (BRRD art. 44/2/b)",IF(OR('Intragroup liabilities'!F884="P_27.1",'Intragroup liabilities'!F884="P_27.2",'Intragroup liabilities'!F884="P_24"),"r0390 - Non-financial liabilities",IF('Intragroup liabilities'!F884="P_30.1","r0170 - Employee liabilities (BRRD art. 44/2/g/i)",IF('Intragroup liabilities'!F884="P_30.3","r0390 - Non-financial liabilities",IF('Intragroup liabilities'!F884="C_36","r0511 - o/w capital instruments/share capital",IF(AND('Intragroup liabilities'!F884="P_20",IFERROR(VLOOKUP('Intragroup liabilities'!I884,'Auxiliar 210'!$B$18:$B$20,1,FALSE),0)&lt;&gt;0),"r0210 - Liabilities towards other entities of the resolution group (BRRD art. 44/2/h)",IF(AND('Intragroup liabilities'!F884="P_21",IFERROR(VLOOKUP('Intragroup liabilities'!I884,'Auxiliar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0" s="10" t="s">
        <v>483</v>
      </c>
      <c r="G890" s="10" t="str">
        <f t="shared" si="93"/>
        <v>Rank 9 - Ranking in insolvency (master scale)</v>
      </c>
      <c r="H890" s="10" t="s">
        <v>931</v>
      </c>
      <c r="I890" s="10" t="s">
        <v>700</v>
      </c>
      <c r="J890" s="10" t="s">
        <v>699</v>
      </c>
      <c r="K890" s="10" t="s">
        <v>155</v>
      </c>
      <c r="L890" s="10" t="str">
        <f t="shared" si="94"/>
        <v>Sister</v>
      </c>
      <c r="M890" s="10" t="str">
        <f>IF(OR('Intragroup liabilities'!W884="x",'Intragroup liabilities'!W884="E"),"true","false")</f>
        <v>false</v>
      </c>
      <c r="N890" s="10" t="s">
        <v>470</v>
      </c>
      <c r="O890" s="10" t="s">
        <v>471</v>
      </c>
      <c r="P890" s="11">
        <v>0.02</v>
      </c>
      <c r="Q890" s="11">
        <f>IF('Intragroup liabilities'!E884="",0,'Intragroup liabilities'!E884)</f>
        <v>0</v>
      </c>
      <c r="R890" s="10" t="str">
        <f>+IF('Intragroup liabilities'!C884="EURO","Euro",IF('Intragroup liabilities'!C884="LIBRA INGLESA"," US Dollar",""))</f>
        <v>Euro</v>
      </c>
      <c r="S890" s="10" t="str">
        <f>IF(OR('Intragroup liabilities'!F884="P_20",'Intragroup liabilities'!F884="P_21"),'Intragroup liabilities'!M884,CONCATENATE(RIGHT('Intragroup liabilities'!T884,4),"-",LEFT(RIGHT('Intragroup liabilities'!T884,7),2),"-",LEFT('Intragroup liabilities'!T884,2)))</f>
        <v>--</v>
      </c>
      <c r="T890" s="20" t="str">
        <f t="shared" si="95"/>
        <v>--</v>
      </c>
      <c r="U890" s="20" t="str">
        <f>IF(OR('Intragroup liabilities'!F884="P_20",'Intragroup liabilities'!F884="P_21"),'T 03.01'!T890,CONCATENATE(RIGHT('Intragroup liabilities'!U884,4),"-",LEFT(RIGHT('Intragroup liabilities'!U884,7),2),"-",LEFT('Intragroup liabilities'!U884,2)))</f>
        <v>--</v>
      </c>
      <c r="V890" s="10" t="str">
        <f t="shared" si="96"/>
        <v>Unsecured</v>
      </c>
      <c r="W890" s="10">
        <v>0</v>
      </c>
      <c r="X890" s="10" t="s">
        <v>83</v>
      </c>
      <c r="Y890" s="10" t="str">
        <f t="shared" si="97"/>
        <v>Structured</v>
      </c>
      <c r="Z890" s="10"/>
      <c r="AA890" s="10" t="str">
        <f>IF('Intragroup liabilities'!Q884="GF2","Grandfathered T2",IF('Intragroup liabilities'!Q884="CET1","CET1","No"))</f>
        <v>No</v>
      </c>
      <c r="AB890" s="10">
        <f>IF('Intragroup liabilities'!R884="",0,'Intragroup liabilities'!R884)</f>
        <v>0</v>
      </c>
      <c r="AC890"/>
    </row>
    <row r="891" spans="3:29" ht="23.65" thickBot="1" x14ac:dyDescent="0.5">
      <c r="C891" s="17">
        <f t="shared" si="92"/>
        <v>999</v>
      </c>
      <c r="D891" s="18">
        <f t="shared" si="98"/>
        <v>884</v>
      </c>
      <c r="E891" s="10" t="str">
        <f>IF(AND(I891="SANTANDER TOTTA, SGPS, SA",'Intragroup liabilities'!F885="P_22"),"r0531 - o/w (part of) subordinated liabilities recognised as own funds",IF(AND(I891="Totta Seguros - Comp. Seg. Vida, SA.",'Intragroup liabilities'!F885="P_22"),"r0350 - Structured notes",IF(AND(AA891&lt;&gt;"No",'Intragroup liabilities'!F885="P_23"),"r0531 - o/w (part of) subordinated liabilities recognised as own funds",IF(AND(AA891="No",'Intragroup liabilities'!F885="P_23"),"r0120 - Secured liabilities - collateralized part (BRRD art. 44/2/b)",IF('Intragroup liabilities'!F885="C_31","r0511 - o/w capital instruments/share capital",IF('Intragroup liabilities'!F885="C_32","r0511 - o/w capital instruments/share capital",IF('Intragroup liabilities'!F885="C_33","r0512 - o/w instruments ranking pari passu with ordinary shares",IF(OR(ISNUMBER(SEARCH("ATLANTES",I891)),ISNUMBER(SEARCH("AZOR",I891)),ISNUMBER(SEARCH("HIPOTOTTA",I891)))=TRUE,"r0120 - Secured liabilities - collateralized part (BRRD art. 44/2/b)",IF(OR('Intragroup liabilities'!F885="P_27.1",'Intragroup liabilities'!F885="P_27.2",'Intragroup liabilities'!F885="P_24"),"r0390 - Non-financial liabilities",IF('Intragroup liabilities'!F885="P_30.1","r0170 - Employee liabilities (BRRD art. 44/2/g/i)",IF('Intragroup liabilities'!F885="P_30.3","r0390 - Non-financial liabilities",IF('Intragroup liabilities'!F885="C_36","r0511 - o/w capital instruments/share capital",IF(AND('Intragroup liabilities'!F885="P_20",IFERROR(VLOOKUP('Intragroup liabilities'!I885,'Auxiliar 210'!$B$18:$B$20,1,FALSE),0)&lt;&gt;0),"r0210 - Liabilities towards other entities of the resolution group (BRRD art. 44/2/h)",IF(AND('Intragroup liabilities'!F885="P_21",IFERROR(VLOOKUP('Intragroup liabilities'!I885,'Auxiliar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1" s="10" t="s">
        <v>483</v>
      </c>
      <c r="G891" s="10" t="str">
        <f t="shared" si="93"/>
        <v>Rank 9 - Ranking in insolvency (master scale)</v>
      </c>
      <c r="H891" s="10" t="s">
        <v>1234</v>
      </c>
      <c r="I891" s="10" t="s">
        <v>81</v>
      </c>
      <c r="J891" s="10" t="s">
        <v>696</v>
      </c>
      <c r="K891" s="10" t="s">
        <v>155</v>
      </c>
      <c r="L891" s="10" t="str">
        <f t="shared" si="94"/>
        <v>Parent</v>
      </c>
      <c r="M891" s="10" t="str">
        <f>IF(OR('Intragroup liabilities'!W885="x",'Intragroup liabilities'!W885="E"),"true","false")</f>
        <v>false</v>
      </c>
      <c r="N891" s="10" t="s">
        <v>470</v>
      </c>
      <c r="O891" s="10" t="s">
        <v>471</v>
      </c>
      <c r="P891" s="11">
        <v>0.11</v>
      </c>
      <c r="Q891" s="11">
        <f>IF('Intragroup liabilities'!E885="",0,'Intragroup liabilities'!E885)</f>
        <v>0</v>
      </c>
      <c r="R891" s="10" t="str">
        <f>+IF('Intragroup liabilities'!C885="EURO","Euro",IF('Intragroup liabilities'!C885="LIBRA INGLESA"," US Dollar",""))</f>
        <v>Euro</v>
      </c>
      <c r="S891" s="10" t="str">
        <f>IF(OR('Intragroup liabilities'!F885="P_20",'Intragroup liabilities'!F885="P_21"),'Intragroup liabilities'!M885,CONCATENATE(RIGHT('Intragroup liabilities'!T885,4),"-",LEFT(RIGHT('Intragroup liabilities'!T885,7),2),"-",LEFT('Intragroup liabilities'!T885,2)))</f>
        <v>--</v>
      </c>
      <c r="T891" s="20" t="str">
        <f t="shared" si="95"/>
        <v>--</v>
      </c>
      <c r="U891" s="20" t="str">
        <f>IF(OR('Intragroup liabilities'!F885="P_20",'Intragroup liabilities'!F885="P_21"),'T 03.01'!T891,CONCATENATE(RIGHT('Intragroup liabilities'!U885,4),"-",LEFT(RIGHT('Intragroup liabilities'!U885,7),2),"-",LEFT('Intragroup liabilities'!U885,2)))</f>
        <v>--</v>
      </c>
      <c r="V891" s="10" t="str">
        <f t="shared" si="96"/>
        <v>Unsecured</v>
      </c>
      <c r="W891" s="10">
        <v>0</v>
      </c>
      <c r="X891" s="10" t="s">
        <v>83</v>
      </c>
      <c r="Y891" s="10" t="str">
        <f t="shared" si="97"/>
        <v>Structured</v>
      </c>
      <c r="Z891" s="10"/>
      <c r="AA891" s="10" t="str">
        <f>IF('Intragroup liabilities'!Q885="GF2","Grandfathered T2",IF('Intragroup liabilities'!Q885="CET1","CET1","No"))</f>
        <v>No</v>
      </c>
      <c r="AB891" s="10">
        <f>IF('Intragroup liabilities'!R885="",0,'Intragroup liabilities'!R885)</f>
        <v>0</v>
      </c>
      <c r="AC891"/>
    </row>
    <row r="892" spans="3:29" ht="23.65" thickBot="1" x14ac:dyDescent="0.5">
      <c r="C892" s="17">
        <f t="shared" si="92"/>
        <v>999</v>
      </c>
      <c r="D892" s="18">
        <f t="shared" si="98"/>
        <v>885</v>
      </c>
      <c r="E892" s="10" t="str">
        <f>IF(AND(I892="SANTANDER TOTTA, SGPS, SA",'Intragroup liabilities'!F886="P_22"),"r0531 - o/w (part of) subordinated liabilities recognised as own funds",IF(AND(I892="Totta Seguros - Comp. Seg. Vida, SA.",'Intragroup liabilities'!F886="P_22"),"r0350 - Structured notes",IF(AND(AA892&lt;&gt;"No",'Intragroup liabilities'!F886="P_23"),"r0531 - o/w (part of) subordinated liabilities recognised as own funds",IF(AND(AA892="No",'Intragroup liabilities'!F886="P_23"),"r0120 - Secured liabilities - collateralized part (BRRD art. 44/2/b)",IF('Intragroup liabilities'!F886="C_31","r0511 - o/w capital instruments/share capital",IF('Intragroup liabilities'!F886="C_32","r0511 - o/w capital instruments/share capital",IF('Intragroup liabilities'!F886="C_33","r0512 - o/w instruments ranking pari passu with ordinary shares",IF(OR(ISNUMBER(SEARCH("ATLANTES",I892)),ISNUMBER(SEARCH("AZOR",I892)),ISNUMBER(SEARCH("HIPOTOTTA",I892)))=TRUE,"r0120 - Secured liabilities - collateralized part (BRRD art. 44/2/b)",IF(OR('Intragroup liabilities'!F886="P_27.1",'Intragroup liabilities'!F886="P_27.2",'Intragroup liabilities'!F886="P_24"),"r0390 - Non-financial liabilities",IF('Intragroup liabilities'!F886="P_30.1","r0170 - Employee liabilities (BRRD art. 44/2/g/i)",IF('Intragroup liabilities'!F886="P_30.3","r0390 - Non-financial liabilities",IF('Intragroup liabilities'!F886="C_36","r0511 - o/w capital instruments/share capital",IF(AND('Intragroup liabilities'!F886="P_20",IFERROR(VLOOKUP('Intragroup liabilities'!I886,'Auxiliar 210'!$B$18:$B$20,1,FALSE),0)&lt;&gt;0),"r0210 - Liabilities towards other entities of the resolution group (BRRD art. 44/2/h)",IF(AND('Intragroup liabilities'!F886="P_21",IFERROR(VLOOKUP('Intragroup liabilities'!I886,'Auxiliar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2" s="10" t="s">
        <v>483</v>
      </c>
      <c r="G892" s="10" t="str">
        <f t="shared" si="93"/>
        <v>Rank 9 - Ranking in insolvency (master scale)</v>
      </c>
      <c r="H892" s="10" t="s">
        <v>1236</v>
      </c>
      <c r="I892" s="10" t="s">
        <v>81</v>
      </c>
      <c r="J892" s="10" t="s">
        <v>696</v>
      </c>
      <c r="K892" s="10" t="s">
        <v>155</v>
      </c>
      <c r="L892" s="10" t="str">
        <f t="shared" si="94"/>
        <v>Parent</v>
      </c>
      <c r="M892" s="10" t="str">
        <f>IF(OR('Intragroup liabilities'!W886="x",'Intragroup liabilities'!W886="E"),"true","false")</f>
        <v>false</v>
      </c>
      <c r="N892" s="10" t="s">
        <v>470</v>
      </c>
      <c r="O892" s="10" t="s">
        <v>471</v>
      </c>
      <c r="P892" s="11">
        <v>0.22</v>
      </c>
      <c r="Q892" s="11">
        <f>IF('Intragroup liabilities'!E886="",0,'Intragroup liabilities'!E886)</f>
        <v>0</v>
      </c>
      <c r="R892" s="10" t="str">
        <f>+IF('Intragroup liabilities'!C886="EURO","Euro",IF('Intragroup liabilities'!C886="LIBRA INGLESA"," US Dollar",""))</f>
        <v>Euro</v>
      </c>
      <c r="S892" s="10" t="str">
        <f>IF(OR('Intragroup liabilities'!F886="P_20",'Intragroup liabilities'!F886="P_21"),'Intragroup liabilities'!M886,CONCATENATE(RIGHT('Intragroup liabilities'!T886,4),"-",LEFT(RIGHT('Intragroup liabilities'!T886,7),2),"-",LEFT('Intragroup liabilities'!T886,2)))</f>
        <v>--</v>
      </c>
      <c r="T892" s="20" t="str">
        <f t="shared" si="95"/>
        <v>--</v>
      </c>
      <c r="U892" s="20" t="str">
        <f>IF(OR('Intragroup liabilities'!F886="P_20",'Intragroup liabilities'!F886="P_21"),'T 03.01'!T892,CONCATENATE(RIGHT('Intragroup liabilities'!U886,4),"-",LEFT(RIGHT('Intragroup liabilities'!U886,7),2),"-",LEFT('Intragroup liabilities'!U886,2)))</f>
        <v>--</v>
      </c>
      <c r="V892" s="10" t="str">
        <f t="shared" si="96"/>
        <v>Unsecured</v>
      </c>
      <c r="W892" s="10">
        <v>0</v>
      </c>
      <c r="X892" s="10" t="s">
        <v>83</v>
      </c>
      <c r="Y892" s="10" t="str">
        <f t="shared" si="97"/>
        <v>Structured</v>
      </c>
      <c r="Z892" s="10"/>
      <c r="AA892" s="10" t="str">
        <f>IF('Intragroup liabilities'!Q886="GF2","Grandfathered T2",IF('Intragroup liabilities'!Q886="CET1","CET1","No"))</f>
        <v>No</v>
      </c>
      <c r="AB892" s="10">
        <f>IF('Intragroup liabilities'!R886="",0,'Intragroup liabilities'!R886)</f>
        <v>0</v>
      </c>
      <c r="AC892"/>
    </row>
    <row r="893" spans="3:29" ht="23.65" thickBot="1" x14ac:dyDescent="0.5">
      <c r="C893" s="17">
        <f t="shared" si="92"/>
        <v>999</v>
      </c>
      <c r="D893" s="18">
        <f t="shared" si="98"/>
        <v>886</v>
      </c>
      <c r="E893" s="10" t="str">
        <f>IF(AND(I893="SANTANDER TOTTA, SGPS, SA",'Intragroup liabilities'!F887="P_22"),"r0531 - o/w (part of) subordinated liabilities recognised as own funds",IF(AND(I893="Totta Seguros - Comp. Seg. Vida, SA.",'Intragroup liabilities'!F887="P_22"),"r0350 - Structured notes",IF(AND(AA893&lt;&gt;"No",'Intragroup liabilities'!F887="P_23"),"r0531 - o/w (part of) subordinated liabilities recognised as own funds",IF(AND(AA893="No",'Intragroup liabilities'!F887="P_23"),"r0120 - Secured liabilities - collateralized part (BRRD art. 44/2/b)",IF('Intragroup liabilities'!F887="C_31","r0511 - o/w capital instruments/share capital",IF('Intragroup liabilities'!F887="C_32","r0511 - o/w capital instruments/share capital",IF('Intragroup liabilities'!F887="C_33","r0512 - o/w instruments ranking pari passu with ordinary shares",IF(OR(ISNUMBER(SEARCH("ATLANTES",I893)),ISNUMBER(SEARCH("AZOR",I893)),ISNUMBER(SEARCH("HIPOTOTTA",I893)))=TRUE,"r0120 - Secured liabilities - collateralized part (BRRD art. 44/2/b)",IF(OR('Intragroup liabilities'!F887="P_27.1",'Intragroup liabilities'!F887="P_27.2",'Intragroup liabilities'!F887="P_24"),"r0390 - Non-financial liabilities",IF('Intragroup liabilities'!F887="P_30.1","r0170 - Employee liabilities (BRRD art. 44/2/g/i)",IF('Intragroup liabilities'!F887="P_30.3","r0390 - Non-financial liabilities",IF('Intragroup liabilities'!F887="C_36","r0511 - o/w capital instruments/share capital",IF(AND('Intragroup liabilities'!F887="P_20",IFERROR(VLOOKUP('Intragroup liabilities'!I887,'Auxiliar 210'!$B$18:$B$20,1,FALSE),0)&lt;&gt;0),"r0210 - Liabilities towards other entities of the resolution group (BRRD art. 44/2/h)",IF(AND('Intragroup liabilities'!F887="P_21",IFERROR(VLOOKUP('Intragroup liabilities'!I887,'Auxiliar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3" s="10" t="s">
        <v>483</v>
      </c>
      <c r="G893" s="10" t="str">
        <f t="shared" si="93"/>
        <v>Rank 9 - Ranking in insolvency (master scale)</v>
      </c>
      <c r="H893" s="10" t="s">
        <v>1164</v>
      </c>
      <c r="I893" s="10" t="s">
        <v>81</v>
      </c>
      <c r="J893" s="10" t="s">
        <v>696</v>
      </c>
      <c r="K893" s="10" t="s">
        <v>155</v>
      </c>
      <c r="L893" s="10" t="str">
        <f t="shared" si="94"/>
        <v>Parent</v>
      </c>
      <c r="M893" s="10" t="str">
        <f>IF(OR('Intragroup liabilities'!W887="x",'Intragroup liabilities'!W887="E"),"true","false")</f>
        <v>false</v>
      </c>
      <c r="N893" s="10" t="s">
        <v>470</v>
      </c>
      <c r="O893" s="10" t="s">
        <v>471</v>
      </c>
      <c r="P893" s="11">
        <v>0.3</v>
      </c>
      <c r="Q893" s="11">
        <f>IF('Intragroup liabilities'!E887="",0,'Intragroup liabilities'!E887)</f>
        <v>0</v>
      </c>
      <c r="R893" s="10" t="str">
        <f>+IF('Intragroup liabilities'!C887="EURO","Euro",IF('Intragroup liabilities'!C887="LIBRA INGLESA"," US Dollar",""))</f>
        <v>Euro</v>
      </c>
      <c r="S893" s="10" t="str">
        <f>IF(OR('Intragroup liabilities'!F887="P_20",'Intragroup liabilities'!F887="P_21"),'Intragroup liabilities'!M887,CONCATENATE(RIGHT('Intragroup liabilities'!T887,4),"-",LEFT(RIGHT('Intragroup liabilities'!T887,7),2),"-",LEFT('Intragroup liabilities'!T887,2)))</f>
        <v>--</v>
      </c>
      <c r="T893" s="20" t="str">
        <f t="shared" si="95"/>
        <v>--</v>
      </c>
      <c r="U893" s="20" t="str">
        <f>IF(OR('Intragroup liabilities'!F887="P_20",'Intragroup liabilities'!F887="P_21"),'T 03.01'!T893,CONCATENATE(RIGHT('Intragroup liabilities'!U887,4),"-",LEFT(RIGHT('Intragroup liabilities'!U887,7),2),"-",LEFT('Intragroup liabilities'!U887,2)))</f>
        <v>--</v>
      </c>
      <c r="V893" s="10" t="str">
        <f t="shared" si="96"/>
        <v>Unsecured</v>
      </c>
      <c r="W893" s="10">
        <v>0</v>
      </c>
      <c r="X893" s="10" t="s">
        <v>83</v>
      </c>
      <c r="Y893" s="10" t="str">
        <f t="shared" si="97"/>
        <v>Structured</v>
      </c>
      <c r="Z893" s="10"/>
      <c r="AA893" s="10" t="str">
        <f>IF('Intragroup liabilities'!Q887="GF2","Grandfathered T2",IF('Intragroup liabilities'!Q887="CET1","CET1","No"))</f>
        <v>No</v>
      </c>
      <c r="AB893" s="10">
        <f>IF('Intragroup liabilities'!R887="",0,'Intragroup liabilities'!R887)</f>
        <v>0</v>
      </c>
      <c r="AC893"/>
    </row>
    <row r="894" spans="3:29" ht="23.65" thickBot="1" x14ac:dyDescent="0.5">
      <c r="C894" s="17">
        <f t="shared" si="92"/>
        <v>999</v>
      </c>
      <c r="D894" s="18">
        <f t="shared" si="98"/>
        <v>887</v>
      </c>
      <c r="E894" s="10" t="str">
        <f>IF(AND(I894="SANTANDER TOTTA, SGPS, SA",'Intragroup liabilities'!F888="P_22"),"r0531 - o/w (part of) subordinated liabilities recognised as own funds",IF(AND(I894="Totta Seguros - Comp. Seg. Vida, SA.",'Intragroup liabilities'!F888="P_22"),"r0350 - Structured notes",IF(AND(AA894&lt;&gt;"No",'Intragroup liabilities'!F888="P_23"),"r0531 - o/w (part of) subordinated liabilities recognised as own funds",IF(AND(AA894="No",'Intragroup liabilities'!F888="P_23"),"r0120 - Secured liabilities - collateralized part (BRRD art. 44/2/b)",IF('Intragroup liabilities'!F888="C_31","r0511 - o/w capital instruments/share capital",IF('Intragroup liabilities'!F888="C_32","r0511 - o/w capital instruments/share capital",IF('Intragroup liabilities'!F888="C_33","r0512 - o/w instruments ranking pari passu with ordinary shares",IF(OR(ISNUMBER(SEARCH("ATLANTES",I894)),ISNUMBER(SEARCH("AZOR",I894)),ISNUMBER(SEARCH("HIPOTOTTA",I894)))=TRUE,"r0120 - Secured liabilities - collateralized part (BRRD art. 44/2/b)",IF(OR('Intragroup liabilities'!F888="P_27.1",'Intragroup liabilities'!F888="P_27.2",'Intragroup liabilities'!F888="P_24"),"r0390 - Non-financial liabilities",IF('Intragroup liabilities'!F888="P_30.1","r0170 - Employee liabilities (BRRD art. 44/2/g/i)",IF('Intragroup liabilities'!F888="P_30.3","r0390 - Non-financial liabilities",IF('Intragroup liabilities'!F888="C_36","r0511 - o/w capital instruments/share capital",IF(AND('Intragroup liabilities'!F888="P_20",IFERROR(VLOOKUP('Intragroup liabilities'!I888,'Auxiliar 210'!$B$18:$B$20,1,FALSE),0)&lt;&gt;0),"r0210 - Liabilities towards other entities of the resolution group (BRRD art. 44/2/h)",IF(AND('Intragroup liabilities'!F888="P_21",IFERROR(VLOOKUP('Intragroup liabilities'!I888,'Auxiliar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4" s="10" t="s">
        <v>483</v>
      </c>
      <c r="G894" s="10" t="str">
        <f t="shared" si="93"/>
        <v>Rank 9 - Ranking in insolvency (master scale)</v>
      </c>
      <c r="H894" s="10" t="s">
        <v>1203</v>
      </c>
      <c r="I894" s="10" t="s">
        <v>81</v>
      </c>
      <c r="J894" s="10" t="s">
        <v>696</v>
      </c>
      <c r="K894" s="10" t="s">
        <v>155</v>
      </c>
      <c r="L894" s="10" t="str">
        <f t="shared" si="94"/>
        <v>Parent</v>
      </c>
      <c r="M894" s="10" t="str">
        <f>IF(OR('Intragroup liabilities'!W888="x",'Intragroup liabilities'!W888="E"),"true","false")</f>
        <v>false</v>
      </c>
      <c r="N894" s="10" t="s">
        <v>470</v>
      </c>
      <c r="O894" s="10" t="s">
        <v>471</v>
      </c>
      <c r="P894" s="11">
        <v>0.13</v>
      </c>
      <c r="Q894" s="11">
        <f>IF('Intragroup liabilities'!E888="",0,'Intragroup liabilities'!E888)</f>
        <v>0</v>
      </c>
      <c r="R894" s="10" t="str">
        <f>+IF('Intragroup liabilities'!C888="EURO","Euro",IF('Intragroup liabilities'!C888="LIBRA INGLESA"," US Dollar",""))</f>
        <v>Euro</v>
      </c>
      <c r="S894" s="10" t="str">
        <f>IF(OR('Intragroup liabilities'!F888="P_20",'Intragroup liabilities'!F888="P_21"),'Intragroup liabilities'!M888,CONCATENATE(RIGHT('Intragroup liabilities'!T888,4),"-",LEFT(RIGHT('Intragroup liabilities'!T888,7),2),"-",LEFT('Intragroup liabilities'!T888,2)))</f>
        <v>--</v>
      </c>
      <c r="T894" s="20" t="str">
        <f t="shared" si="95"/>
        <v>--</v>
      </c>
      <c r="U894" s="20" t="str">
        <f>IF(OR('Intragroup liabilities'!F888="P_20",'Intragroup liabilities'!F888="P_21"),'T 03.01'!T894,CONCATENATE(RIGHT('Intragroup liabilities'!U888,4),"-",LEFT(RIGHT('Intragroup liabilities'!U888,7),2),"-",LEFT('Intragroup liabilities'!U888,2)))</f>
        <v>--</v>
      </c>
      <c r="V894" s="10" t="str">
        <f t="shared" si="96"/>
        <v>Unsecured</v>
      </c>
      <c r="W894" s="10">
        <v>0</v>
      </c>
      <c r="X894" s="10" t="s">
        <v>83</v>
      </c>
      <c r="Y894" s="10" t="str">
        <f t="shared" si="97"/>
        <v>Structured</v>
      </c>
      <c r="Z894" s="10"/>
      <c r="AA894" s="10" t="str">
        <f>IF('Intragroup liabilities'!Q888="GF2","Grandfathered T2",IF('Intragroup liabilities'!Q888="CET1","CET1","No"))</f>
        <v>No</v>
      </c>
      <c r="AB894" s="10">
        <f>IF('Intragroup liabilities'!R888="",0,'Intragroup liabilities'!R888)</f>
        <v>0</v>
      </c>
      <c r="AC894"/>
    </row>
    <row r="895" spans="3:29" ht="23.65" thickBot="1" x14ac:dyDescent="0.5">
      <c r="C895" s="17">
        <f t="shared" si="92"/>
        <v>999</v>
      </c>
      <c r="D895" s="18">
        <f t="shared" si="98"/>
        <v>888</v>
      </c>
      <c r="E895" s="10" t="str">
        <f>IF(AND(I895="SANTANDER TOTTA, SGPS, SA",'Intragroup liabilities'!F889="P_22"),"r0531 - o/w (part of) subordinated liabilities recognised as own funds",IF(AND(I895="Totta Seguros - Comp. Seg. Vida, SA.",'Intragroup liabilities'!F889="P_22"),"r0350 - Structured notes",IF(AND(AA895&lt;&gt;"No",'Intragroup liabilities'!F889="P_23"),"r0531 - o/w (part of) subordinated liabilities recognised as own funds",IF(AND(AA895="No",'Intragroup liabilities'!F889="P_23"),"r0120 - Secured liabilities - collateralized part (BRRD art. 44/2/b)",IF('Intragroup liabilities'!F889="C_31","r0511 - o/w capital instruments/share capital",IF('Intragroup liabilities'!F889="C_32","r0511 - o/w capital instruments/share capital",IF('Intragroup liabilities'!F889="C_33","r0512 - o/w instruments ranking pari passu with ordinary shares",IF(OR(ISNUMBER(SEARCH("ATLANTES",I895)),ISNUMBER(SEARCH("AZOR",I895)),ISNUMBER(SEARCH("HIPOTOTTA",I895)))=TRUE,"r0120 - Secured liabilities - collateralized part (BRRD art. 44/2/b)",IF(OR('Intragroup liabilities'!F889="P_27.1",'Intragroup liabilities'!F889="P_27.2",'Intragroup liabilities'!F889="P_24"),"r0390 - Non-financial liabilities",IF('Intragroup liabilities'!F889="P_30.1","r0170 - Employee liabilities (BRRD art. 44/2/g/i)",IF('Intragroup liabilities'!F889="P_30.3","r0390 - Non-financial liabilities",IF('Intragroup liabilities'!F889="C_36","r0511 - o/w capital instruments/share capital",IF(AND('Intragroup liabilities'!F889="P_20",IFERROR(VLOOKUP('Intragroup liabilities'!I889,'Auxiliar 210'!$B$18:$B$20,1,FALSE),0)&lt;&gt;0),"r0210 - Liabilities towards other entities of the resolution group (BRRD art. 44/2/h)",IF(AND('Intragroup liabilities'!F889="P_21",IFERROR(VLOOKUP('Intragroup liabilities'!I889,'Auxiliar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5" s="10" t="s">
        <v>483</v>
      </c>
      <c r="G895" s="10" t="str">
        <f t="shared" si="93"/>
        <v>Rank 9 - Ranking in insolvency (master scale)</v>
      </c>
      <c r="H895" s="10" t="s">
        <v>1116</v>
      </c>
      <c r="I895" s="10" t="s">
        <v>700</v>
      </c>
      <c r="J895" s="10" t="s">
        <v>699</v>
      </c>
      <c r="K895" s="10" t="s">
        <v>155</v>
      </c>
      <c r="L895" s="10" t="str">
        <f t="shared" si="94"/>
        <v>Sister</v>
      </c>
      <c r="M895" s="10" t="str">
        <f>IF(OR('Intragroup liabilities'!W889="x",'Intragroup liabilities'!W889="E"),"true","false")</f>
        <v>false</v>
      </c>
      <c r="N895" s="10" t="s">
        <v>470</v>
      </c>
      <c r="O895" s="10" t="s">
        <v>471</v>
      </c>
      <c r="P895" s="11">
        <v>0.03</v>
      </c>
      <c r="Q895" s="11">
        <f>IF('Intragroup liabilities'!E889="",0,'Intragroup liabilities'!E889)</f>
        <v>0</v>
      </c>
      <c r="R895" s="10" t="str">
        <f>+IF('Intragroup liabilities'!C889="EURO","Euro",IF('Intragroup liabilities'!C889="LIBRA INGLESA"," US Dollar",""))</f>
        <v>Euro</v>
      </c>
      <c r="S895" s="10" t="str">
        <f>IF(OR('Intragroup liabilities'!F889="P_20",'Intragroup liabilities'!F889="P_21"),'Intragroup liabilities'!M889,CONCATENATE(RIGHT('Intragroup liabilities'!T889,4),"-",LEFT(RIGHT('Intragroup liabilities'!T889,7),2),"-",LEFT('Intragroup liabilities'!T889,2)))</f>
        <v>--</v>
      </c>
      <c r="T895" s="20" t="str">
        <f t="shared" si="95"/>
        <v>--</v>
      </c>
      <c r="U895" s="20" t="str">
        <f>IF(OR('Intragroup liabilities'!F889="P_20",'Intragroup liabilities'!F889="P_21"),'T 03.01'!T895,CONCATENATE(RIGHT('Intragroup liabilities'!U889,4),"-",LEFT(RIGHT('Intragroup liabilities'!U889,7),2),"-",LEFT('Intragroup liabilities'!U889,2)))</f>
        <v>--</v>
      </c>
      <c r="V895" s="10" t="str">
        <f t="shared" si="96"/>
        <v>Unsecured</v>
      </c>
      <c r="W895" s="10">
        <v>0</v>
      </c>
      <c r="X895" s="10" t="s">
        <v>83</v>
      </c>
      <c r="Y895" s="10" t="str">
        <f t="shared" si="97"/>
        <v>Structured</v>
      </c>
      <c r="Z895" s="10"/>
      <c r="AA895" s="10" t="str">
        <f>IF('Intragroup liabilities'!Q889="GF2","Grandfathered T2",IF('Intragroup liabilities'!Q889="CET1","CET1","No"))</f>
        <v>No</v>
      </c>
      <c r="AB895" s="10">
        <f>IF('Intragroup liabilities'!R889="",0,'Intragroup liabilities'!R889)</f>
        <v>0</v>
      </c>
      <c r="AC895"/>
    </row>
    <row r="896" spans="3:29" ht="23.65" thickBot="1" x14ac:dyDescent="0.5">
      <c r="C896" s="17">
        <f t="shared" si="92"/>
        <v>999</v>
      </c>
      <c r="D896" s="18">
        <f t="shared" si="98"/>
        <v>889</v>
      </c>
      <c r="E896" s="10" t="str">
        <f>IF(AND(I896="SANTANDER TOTTA, SGPS, SA",'Intragroup liabilities'!F890="P_22"),"r0531 - o/w (part of) subordinated liabilities recognised as own funds",IF(AND(I896="Totta Seguros - Comp. Seg. Vida, SA.",'Intragroup liabilities'!F890="P_22"),"r0350 - Structured notes",IF(AND(AA896&lt;&gt;"No",'Intragroup liabilities'!F890="P_23"),"r0531 - o/w (part of) subordinated liabilities recognised as own funds",IF(AND(AA896="No",'Intragroup liabilities'!F890="P_23"),"r0120 - Secured liabilities - collateralized part (BRRD art. 44/2/b)",IF('Intragroup liabilities'!F890="C_31","r0511 - o/w capital instruments/share capital",IF('Intragroup liabilities'!F890="C_32","r0511 - o/w capital instruments/share capital",IF('Intragroup liabilities'!F890="C_33","r0512 - o/w instruments ranking pari passu with ordinary shares",IF(OR(ISNUMBER(SEARCH("ATLANTES",I896)),ISNUMBER(SEARCH("AZOR",I896)),ISNUMBER(SEARCH("HIPOTOTTA",I896)))=TRUE,"r0120 - Secured liabilities - collateralized part (BRRD art. 44/2/b)",IF(OR('Intragroup liabilities'!F890="P_27.1",'Intragroup liabilities'!F890="P_27.2",'Intragroup liabilities'!F890="P_24"),"r0390 - Non-financial liabilities",IF('Intragroup liabilities'!F890="P_30.1","r0170 - Employee liabilities (BRRD art. 44/2/g/i)",IF('Intragroup liabilities'!F890="P_30.3","r0390 - Non-financial liabilities",IF('Intragroup liabilities'!F890="C_36","r0511 - o/w capital instruments/share capital",IF(AND('Intragroup liabilities'!F890="P_20",IFERROR(VLOOKUP('Intragroup liabilities'!I890,'Auxiliar 210'!$B$18:$B$20,1,FALSE),0)&lt;&gt;0),"r0210 - Liabilities towards other entities of the resolution group (BRRD art. 44/2/h)",IF(AND('Intragroup liabilities'!F890="P_21",IFERROR(VLOOKUP('Intragroup liabilities'!I890,'Auxiliar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6" s="10" t="s">
        <v>483</v>
      </c>
      <c r="G896" s="10" t="str">
        <f t="shared" si="93"/>
        <v>Rank 9 - Ranking in insolvency (master scale)</v>
      </c>
      <c r="H896" s="10" t="s">
        <v>739</v>
      </c>
      <c r="I896" s="10" t="s">
        <v>81</v>
      </c>
      <c r="J896" s="10" t="s">
        <v>696</v>
      </c>
      <c r="K896" s="10" t="s">
        <v>155</v>
      </c>
      <c r="L896" s="10" t="str">
        <f t="shared" si="94"/>
        <v>Parent</v>
      </c>
      <c r="M896" s="10" t="str">
        <f>IF(OR('Intragroup liabilities'!W890="x",'Intragroup liabilities'!W890="E"),"true","false")</f>
        <v>false</v>
      </c>
      <c r="N896" s="10" t="s">
        <v>470</v>
      </c>
      <c r="O896" s="10" t="s">
        <v>471</v>
      </c>
      <c r="P896" s="11">
        <v>0.17</v>
      </c>
      <c r="Q896" s="11">
        <f>IF('Intragroup liabilities'!E890="",0,'Intragroup liabilities'!E890)</f>
        <v>0</v>
      </c>
      <c r="R896" s="10" t="str">
        <f>+IF('Intragroup liabilities'!C890="EURO","Euro",IF('Intragroup liabilities'!C890="LIBRA INGLESA"," US Dollar",""))</f>
        <v>Euro</v>
      </c>
      <c r="S896" s="10" t="str">
        <f>IF(OR('Intragroup liabilities'!F890="P_20",'Intragroup liabilities'!F890="P_21"),'Intragroup liabilities'!M890,CONCATENATE(RIGHT('Intragroup liabilities'!T890,4),"-",LEFT(RIGHT('Intragroup liabilities'!T890,7),2),"-",LEFT('Intragroup liabilities'!T890,2)))</f>
        <v>--</v>
      </c>
      <c r="T896" s="20" t="str">
        <f t="shared" si="95"/>
        <v>--</v>
      </c>
      <c r="U896" s="20" t="str">
        <f>IF(OR('Intragroup liabilities'!F890="P_20",'Intragroup liabilities'!F890="P_21"),'T 03.01'!T896,CONCATENATE(RIGHT('Intragroup liabilities'!U890,4),"-",LEFT(RIGHT('Intragroup liabilities'!U890,7),2),"-",LEFT('Intragroup liabilities'!U890,2)))</f>
        <v>--</v>
      </c>
      <c r="V896" s="10" t="str">
        <f t="shared" si="96"/>
        <v>Unsecured</v>
      </c>
      <c r="W896" s="10">
        <v>0</v>
      </c>
      <c r="X896" s="10" t="s">
        <v>83</v>
      </c>
      <c r="Y896" s="10" t="str">
        <f t="shared" si="97"/>
        <v>Structured</v>
      </c>
      <c r="Z896" s="10"/>
      <c r="AA896" s="10" t="str">
        <f>IF('Intragroup liabilities'!Q890="GF2","Grandfathered T2",IF('Intragroup liabilities'!Q890="CET1","CET1","No"))</f>
        <v>No</v>
      </c>
      <c r="AB896" s="10">
        <f>IF('Intragroup liabilities'!R890="",0,'Intragroup liabilities'!R890)</f>
        <v>0</v>
      </c>
      <c r="AC896"/>
    </row>
    <row r="897" spans="3:29" ht="23.65" thickBot="1" x14ac:dyDescent="0.5">
      <c r="C897" s="17">
        <f t="shared" si="92"/>
        <v>999</v>
      </c>
      <c r="D897" s="18">
        <f t="shared" si="98"/>
        <v>890</v>
      </c>
      <c r="E897" s="10" t="str">
        <f>IF(AND(I897="SANTANDER TOTTA, SGPS, SA",'Intragroup liabilities'!F891="P_22"),"r0531 - o/w (part of) subordinated liabilities recognised as own funds",IF(AND(I897="Totta Seguros - Comp. Seg. Vida, SA.",'Intragroup liabilities'!F891="P_22"),"r0350 - Structured notes",IF(AND(AA897&lt;&gt;"No",'Intragroup liabilities'!F891="P_23"),"r0531 - o/w (part of) subordinated liabilities recognised as own funds",IF(AND(AA897="No",'Intragroup liabilities'!F891="P_23"),"r0120 - Secured liabilities - collateralized part (BRRD art. 44/2/b)",IF('Intragroup liabilities'!F891="C_31","r0511 - o/w capital instruments/share capital",IF('Intragroup liabilities'!F891="C_32","r0511 - o/w capital instruments/share capital",IF('Intragroup liabilities'!F891="C_33","r0512 - o/w instruments ranking pari passu with ordinary shares",IF(OR(ISNUMBER(SEARCH("ATLANTES",I897)),ISNUMBER(SEARCH("AZOR",I897)),ISNUMBER(SEARCH("HIPOTOTTA",I897)))=TRUE,"r0120 - Secured liabilities - collateralized part (BRRD art. 44/2/b)",IF(OR('Intragroup liabilities'!F891="P_27.1",'Intragroup liabilities'!F891="P_27.2",'Intragroup liabilities'!F891="P_24"),"r0390 - Non-financial liabilities",IF('Intragroup liabilities'!F891="P_30.1","r0170 - Employee liabilities (BRRD art. 44/2/g/i)",IF('Intragroup liabilities'!F891="P_30.3","r0390 - Non-financial liabilities",IF('Intragroup liabilities'!F891="C_36","r0511 - o/w capital instruments/share capital",IF(AND('Intragroup liabilities'!F891="P_20",IFERROR(VLOOKUP('Intragroup liabilities'!I891,'Auxiliar 210'!$B$18:$B$20,1,FALSE),0)&lt;&gt;0),"r0210 - Liabilities towards other entities of the resolution group (BRRD art. 44/2/h)",IF(AND('Intragroup liabilities'!F891="P_21",IFERROR(VLOOKUP('Intragroup liabilities'!I891,'Auxiliar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7" s="10" t="s">
        <v>483</v>
      </c>
      <c r="G897" s="10" t="str">
        <f t="shared" si="93"/>
        <v>Rank 9 - Ranking in insolvency (master scale)</v>
      </c>
      <c r="H897" s="10" t="s">
        <v>1235</v>
      </c>
      <c r="I897" s="10" t="s">
        <v>81</v>
      </c>
      <c r="J897" s="10" t="s">
        <v>696</v>
      </c>
      <c r="K897" s="10" t="s">
        <v>155</v>
      </c>
      <c r="L897" s="10" t="str">
        <f t="shared" si="94"/>
        <v>Parent</v>
      </c>
      <c r="M897" s="10" t="str">
        <f>IF(OR('Intragroup liabilities'!W891="x",'Intragroup liabilities'!W891="E"),"true","false")</f>
        <v>false</v>
      </c>
      <c r="N897" s="10" t="s">
        <v>470</v>
      </c>
      <c r="O897" s="10" t="s">
        <v>471</v>
      </c>
      <c r="P897" s="11">
        <v>0.13</v>
      </c>
      <c r="Q897" s="11">
        <f>IF('Intragroup liabilities'!E891="",0,'Intragroup liabilities'!E891)</f>
        <v>0</v>
      </c>
      <c r="R897" s="10" t="str">
        <f>+IF('Intragroup liabilities'!C891="EURO","Euro",IF('Intragroup liabilities'!C891="LIBRA INGLESA"," US Dollar",""))</f>
        <v>Euro</v>
      </c>
      <c r="S897" s="10" t="str">
        <f>IF(OR('Intragroup liabilities'!F891="P_20",'Intragroup liabilities'!F891="P_21"),'Intragroup liabilities'!M891,CONCATENATE(RIGHT('Intragroup liabilities'!T891,4),"-",LEFT(RIGHT('Intragroup liabilities'!T891,7),2),"-",LEFT('Intragroup liabilities'!T891,2)))</f>
        <v>--</v>
      </c>
      <c r="T897" s="20" t="str">
        <f t="shared" si="95"/>
        <v>--</v>
      </c>
      <c r="U897" s="20" t="str">
        <f>IF(OR('Intragroup liabilities'!F891="P_20",'Intragroup liabilities'!F891="P_21"),'T 03.01'!T897,CONCATENATE(RIGHT('Intragroup liabilities'!U891,4),"-",LEFT(RIGHT('Intragroup liabilities'!U891,7),2),"-",LEFT('Intragroup liabilities'!U891,2)))</f>
        <v>--</v>
      </c>
      <c r="V897" s="10" t="str">
        <f t="shared" si="96"/>
        <v>Unsecured</v>
      </c>
      <c r="W897" s="10">
        <v>0</v>
      </c>
      <c r="X897" s="10" t="s">
        <v>83</v>
      </c>
      <c r="Y897" s="10" t="str">
        <f t="shared" si="97"/>
        <v>Structured</v>
      </c>
      <c r="Z897" s="10"/>
      <c r="AA897" s="10" t="str">
        <f>IF('Intragroup liabilities'!Q891="GF2","Grandfathered T2",IF('Intragroup liabilities'!Q891="CET1","CET1","No"))</f>
        <v>No</v>
      </c>
      <c r="AB897" s="10">
        <f>IF('Intragroup liabilities'!R891="",0,'Intragroup liabilities'!R891)</f>
        <v>0</v>
      </c>
      <c r="AC897"/>
    </row>
    <row r="898" spans="3:29" ht="23.65" thickBot="1" x14ac:dyDescent="0.5">
      <c r="C898" s="17">
        <f t="shared" si="92"/>
        <v>999</v>
      </c>
      <c r="D898" s="18">
        <f t="shared" si="98"/>
        <v>891</v>
      </c>
      <c r="E898" s="10" t="str">
        <f>IF(AND(I898="SANTANDER TOTTA, SGPS, SA",'Intragroup liabilities'!F892="P_22"),"r0531 - o/w (part of) subordinated liabilities recognised as own funds",IF(AND(I898="Totta Seguros - Comp. Seg. Vida, SA.",'Intragroup liabilities'!F892="P_22"),"r0350 - Structured notes",IF(AND(AA898&lt;&gt;"No",'Intragroup liabilities'!F892="P_23"),"r0531 - o/w (part of) subordinated liabilities recognised as own funds",IF(AND(AA898="No",'Intragroup liabilities'!F892="P_23"),"r0120 - Secured liabilities - collateralized part (BRRD art. 44/2/b)",IF('Intragroup liabilities'!F892="C_31","r0511 - o/w capital instruments/share capital",IF('Intragroup liabilities'!F892="C_32","r0511 - o/w capital instruments/share capital",IF('Intragroup liabilities'!F892="C_33","r0512 - o/w instruments ranking pari passu with ordinary shares",IF(OR(ISNUMBER(SEARCH("ATLANTES",I898)),ISNUMBER(SEARCH("AZOR",I898)),ISNUMBER(SEARCH("HIPOTOTTA",I898)))=TRUE,"r0120 - Secured liabilities - collateralized part (BRRD art. 44/2/b)",IF(OR('Intragroup liabilities'!F892="P_27.1",'Intragroup liabilities'!F892="P_27.2",'Intragroup liabilities'!F892="P_24"),"r0390 - Non-financial liabilities",IF('Intragroup liabilities'!F892="P_30.1","r0170 - Employee liabilities (BRRD art. 44/2/g/i)",IF('Intragroup liabilities'!F892="P_30.3","r0390 - Non-financial liabilities",IF('Intragroup liabilities'!F892="C_36","r0511 - o/w capital instruments/share capital",IF(AND('Intragroup liabilities'!F892="P_20",IFERROR(VLOOKUP('Intragroup liabilities'!I892,'Auxiliar 210'!$B$18:$B$20,1,FALSE),0)&lt;&gt;0),"r0210 - Liabilities towards other entities of the resolution group (BRRD art. 44/2/h)",IF(AND('Intragroup liabilities'!F892="P_21",IFERROR(VLOOKUP('Intragroup liabilities'!I892,'Auxiliar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8" s="10" t="s">
        <v>483</v>
      </c>
      <c r="G898" s="10" t="str">
        <f t="shared" si="93"/>
        <v>Rank 9 - Ranking in insolvency (master scale)</v>
      </c>
      <c r="H898" s="10" t="s">
        <v>1003</v>
      </c>
      <c r="I898" s="10" t="s">
        <v>81</v>
      </c>
      <c r="J898" s="10" t="s">
        <v>696</v>
      </c>
      <c r="K898" s="10" t="s">
        <v>155</v>
      </c>
      <c r="L898" s="10" t="str">
        <f t="shared" si="94"/>
        <v>Parent</v>
      </c>
      <c r="M898" s="10" t="str">
        <f>IF(OR('Intragroup liabilities'!W892="x",'Intragroup liabilities'!W892="E"),"true","false")</f>
        <v>false</v>
      </c>
      <c r="N898" s="10" t="s">
        <v>470</v>
      </c>
      <c r="O898" s="10" t="s">
        <v>471</v>
      </c>
      <c r="P898" s="11">
        <v>0.09</v>
      </c>
      <c r="Q898" s="11">
        <f>IF('Intragroup liabilities'!E892="",0,'Intragroup liabilities'!E892)</f>
        <v>0</v>
      </c>
      <c r="R898" s="10" t="str">
        <f>+IF('Intragroup liabilities'!C892="EURO","Euro",IF('Intragroup liabilities'!C892="LIBRA INGLESA"," US Dollar",""))</f>
        <v>Euro</v>
      </c>
      <c r="S898" s="10" t="str">
        <f>IF(OR('Intragroup liabilities'!F892="P_20",'Intragroup liabilities'!F892="P_21"),'Intragroup liabilities'!M892,CONCATENATE(RIGHT('Intragroup liabilities'!T892,4),"-",LEFT(RIGHT('Intragroup liabilities'!T892,7),2),"-",LEFT('Intragroup liabilities'!T892,2)))</f>
        <v>--</v>
      </c>
      <c r="T898" s="20" t="str">
        <f t="shared" si="95"/>
        <v>--</v>
      </c>
      <c r="U898" s="20" t="str">
        <f>IF(OR('Intragroup liabilities'!F892="P_20",'Intragroup liabilities'!F892="P_21"),'T 03.01'!T898,CONCATENATE(RIGHT('Intragroup liabilities'!U892,4),"-",LEFT(RIGHT('Intragroup liabilities'!U892,7),2),"-",LEFT('Intragroup liabilities'!U892,2)))</f>
        <v>--</v>
      </c>
      <c r="V898" s="10" t="str">
        <f t="shared" si="96"/>
        <v>Unsecured</v>
      </c>
      <c r="W898" s="10">
        <v>0</v>
      </c>
      <c r="X898" s="10" t="s">
        <v>83</v>
      </c>
      <c r="Y898" s="10" t="str">
        <f t="shared" si="97"/>
        <v>Structured</v>
      </c>
      <c r="Z898" s="10"/>
      <c r="AA898" s="10" t="str">
        <f>IF('Intragroup liabilities'!Q892="GF2","Grandfathered T2",IF('Intragroup liabilities'!Q892="CET1","CET1","No"))</f>
        <v>No</v>
      </c>
      <c r="AB898" s="10">
        <f>IF('Intragroup liabilities'!R892="",0,'Intragroup liabilities'!R892)</f>
        <v>0</v>
      </c>
      <c r="AC898"/>
    </row>
    <row r="899" spans="3:29" ht="23.65" thickBot="1" x14ac:dyDescent="0.5">
      <c r="C899" s="17">
        <f t="shared" si="92"/>
        <v>999</v>
      </c>
      <c r="D899" s="18">
        <f t="shared" si="98"/>
        <v>892</v>
      </c>
      <c r="E899" s="10" t="str">
        <f>IF(AND(I899="SANTANDER TOTTA, SGPS, SA",'Intragroup liabilities'!F893="P_22"),"r0531 - o/w (part of) subordinated liabilities recognised as own funds",IF(AND(I899="Totta Seguros - Comp. Seg. Vida, SA.",'Intragroup liabilities'!F893="P_22"),"r0350 - Structured notes",IF(AND(AA899&lt;&gt;"No",'Intragroup liabilities'!F893="P_23"),"r0531 - o/w (part of) subordinated liabilities recognised as own funds",IF(AND(AA899="No",'Intragroup liabilities'!F893="P_23"),"r0120 - Secured liabilities - collateralized part (BRRD art. 44/2/b)",IF('Intragroup liabilities'!F893="C_31","r0511 - o/w capital instruments/share capital",IF('Intragroup liabilities'!F893="C_32","r0511 - o/w capital instruments/share capital",IF('Intragroup liabilities'!F893="C_33","r0512 - o/w instruments ranking pari passu with ordinary shares",IF(OR(ISNUMBER(SEARCH("ATLANTES",I899)),ISNUMBER(SEARCH("AZOR",I899)),ISNUMBER(SEARCH("HIPOTOTTA",I899)))=TRUE,"r0120 - Secured liabilities - collateralized part (BRRD art. 44/2/b)",IF(OR('Intragroup liabilities'!F893="P_27.1",'Intragroup liabilities'!F893="P_27.2",'Intragroup liabilities'!F893="P_24"),"r0390 - Non-financial liabilities",IF('Intragroup liabilities'!F893="P_30.1","r0170 - Employee liabilities (BRRD art. 44/2/g/i)",IF('Intragroup liabilities'!F893="P_30.3","r0390 - Non-financial liabilities",IF('Intragroup liabilities'!F893="C_36","r0511 - o/w capital instruments/share capital",IF(AND('Intragroup liabilities'!F893="P_20",IFERROR(VLOOKUP('Intragroup liabilities'!I893,'Auxiliar 210'!$B$18:$B$20,1,FALSE),0)&lt;&gt;0),"r0210 - Liabilities towards other entities of the resolution group (BRRD art. 44/2/h)",IF(AND('Intragroup liabilities'!F893="P_21",IFERROR(VLOOKUP('Intragroup liabilities'!I893,'Auxiliar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899" s="10" t="s">
        <v>483</v>
      </c>
      <c r="G899" s="10" t="str">
        <f t="shared" si="93"/>
        <v>Rank 9 - Ranking in insolvency (master scale)</v>
      </c>
      <c r="H899" s="10" t="s">
        <v>719</v>
      </c>
      <c r="I899" s="10" t="s">
        <v>81</v>
      </c>
      <c r="J899" s="10" t="s">
        <v>696</v>
      </c>
      <c r="K899" s="10" t="s">
        <v>155</v>
      </c>
      <c r="L899" s="10" t="str">
        <f t="shared" si="94"/>
        <v>Parent</v>
      </c>
      <c r="M899" s="10" t="str">
        <f>IF(OR('Intragroup liabilities'!W893="x",'Intragroup liabilities'!W893="E"),"true","false")</f>
        <v>false</v>
      </c>
      <c r="N899" s="10" t="s">
        <v>470</v>
      </c>
      <c r="O899" s="10" t="s">
        <v>471</v>
      </c>
      <c r="P899" s="11">
        <v>0.18</v>
      </c>
      <c r="Q899" s="11">
        <f>IF('Intragroup liabilities'!E893="",0,'Intragroup liabilities'!E893)</f>
        <v>0</v>
      </c>
      <c r="R899" s="10" t="str">
        <f>+IF('Intragroup liabilities'!C893="EURO","Euro",IF('Intragroup liabilities'!C893="LIBRA INGLESA"," US Dollar",""))</f>
        <v>Euro</v>
      </c>
      <c r="S899" s="10" t="str">
        <f>IF(OR('Intragroup liabilities'!F893="P_20",'Intragroup liabilities'!F893="P_21"),'Intragroup liabilities'!M893,CONCATENATE(RIGHT('Intragroup liabilities'!T893,4),"-",LEFT(RIGHT('Intragroup liabilities'!T893,7),2),"-",LEFT('Intragroup liabilities'!T893,2)))</f>
        <v>--</v>
      </c>
      <c r="T899" s="20" t="str">
        <f t="shared" si="95"/>
        <v>--</v>
      </c>
      <c r="U899" s="20" t="str">
        <f>IF(OR('Intragroup liabilities'!F893="P_20",'Intragroup liabilities'!F893="P_21"),'T 03.01'!T899,CONCATENATE(RIGHT('Intragroup liabilities'!U893,4),"-",LEFT(RIGHT('Intragroup liabilities'!U893,7),2),"-",LEFT('Intragroup liabilities'!U893,2)))</f>
        <v>--</v>
      </c>
      <c r="V899" s="10" t="str">
        <f t="shared" si="96"/>
        <v>Unsecured</v>
      </c>
      <c r="W899" s="10">
        <v>0</v>
      </c>
      <c r="X899" s="10" t="s">
        <v>83</v>
      </c>
      <c r="Y899" s="10" t="str">
        <f t="shared" si="97"/>
        <v>Structured</v>
      </c>
      <c r="Z899" s="10"/>
      <c r="AA899" s="10" t="str">
        <f>IF('Intragroup liabilities'!Q893="GF2","Grandfathered T2",IF('Intragroup liabilities'!Q893="CET1","CET1","No"))</f>
        <v>No</v>
      </c>
      <c r="AB899" s="10">
        <f>IF('Intragroup liabilities'!R893="",0,'Intragroup liabilities'!R893)</f>
        <v>0</v>
      </c>
      <c r="AC899"/>
    </row>
    <row r="900" spans="3:29" ht="23.65" thickBot="1" x14ac:dyDescent="0.5">
      <c r="C900" s="17">
        <f t="shared" si="92"/>
        <v>999</v>
      </c>
      <c r="D900" s="18">
        <f t="shared" si="98"/>
        <v>893</v>
      </c>
      <c r="E900" s="10" t="str">
        <f>IF(AND(I900="SANTANDER TOTTA, SGPS, SA",'Intragroup liabilities'!F894="P_22"),"r0531 - o/w (part of) subordinated liabilities recognised as own funds",IF(AND(I900="Totta Seguros - Comp. Seg. Vida, SA.",'Intragroup liabilities'!F894="P_22"),"r0350 - Structured notes",IF(AND(AA900&lt;&gt;"No",'Intragroup liabilities'!F894="P_23"),"r0531 - o/w (part of) subordinated liabilities recognised as own funds",IF(AND(AA900="No",'Intragroup liabilities'!F894="P_23"),"r0120 - Secured liabilities - collateralized part (BRRD art. 44/2/b)",IF('Intragroup liabilities'!F894="C_31","r0511 - o/w capital instruments/share capital",IF('Intragroup liabilities'!F894="C_32","r0511 - o/w capital instruments/share capital",IF('Intragroup liabilities'!F894="C_33","r0512 - o/w instruments ranking pari passu with ordinary shares",IF(OR(ISNUMBER(SEARCH("ATLANTES",I900)),ISNUMBER(SEARCH("AZOR",I900)),ISNUMBER(SEARCH("HIPOTOTTA",I900)))=TRUE,"r0120 - Secured liabilities - collateralized part (BRRD art. 44/2/b)",IF(OR('Intragroup liabilities'!F894="P_27.1",'Intragroup liabilities'!F894="P_27.2",'Intragroup liabilities'!F894="P_24"),"r0390 - Non-financial liabilities",IF('Intragroup liabilities'!F894="P_30.1","r0170 - Employee liabilities (BRRD art. 44/2/g/i)",IF('Intragroup liabilities'!F894="P_30.3","r0390 - Non-financial liabilities",IF('Intragroup liabilities'!F894="C_36","r0511 - o/w capital instruments/share capital",IF(AND('Intragroup liabilities'!F894="P_20",IFERROR(VLOOKUP('Intragroup liabilities'!I894,'Auxiliar 210'!$B$18:$B$20,1,FALSE),0)&lt;&gt;0),"r0210 - Liabilities towards other entities of the resolution group (BRRD art. 44/2/h)",IF(AND('Intragroup liabilities'!F894="P_21",IFERROR(VLOOKUP('Intragroup liabilities'!I894,'Auxiliar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0" s="10" t="s">
        <v>483</v>
      </c>
      <c r="G900" s="10" t="str">
        <f t="shared" si="93"/>
        <v>Rank 9 - Ranking in insolvency (master scale)</v>
      </c>
      <c r="H900" s="10" t="s">
        <v>1000</v>
      </c>
      <c r="I900" s="10" t="s">
        <v>81</v>
      </c>
      <c r="J900" s="10" t="s">
        <v>696</v>
      </c>
      <c r="K900" s="10" t="s">
        <v>155</v>
      </c>
      <c r="L900" s="10" t="str">
        <f t="shared" si="94"/>
        <v>Parent</v>
      </c>
      <c r="M900" s="10" t="str">
        <f>IF(OR('Intragroup liabilities'!W894="x",'Intragroup liabilities'!W894="E"),"true","false")</f>
        <v>false</v>
      </c>
      <c r="N900" s="10" t="s">
        <v>470</v>
      </c>
      <c r="O900" s="10" t="s">
        <v>471</v>
      </c>
      <c r="P900" s="11">
        <v>0.09</v>
      </c>
      <c r="Q900" s="11">
        <f>IF('Intragroup liabilities'!E894="",0,'Intragroup liabilities'!E894)</f>
        <v>0</v>
      </c>
      <c r="R900" s="10" t="str">
        <f>+IF('Intragroup liabilities'!C894="EURO","Euro",IF('Intragroup liabilities'!C894="LIBRA INGLESA"," US Dollar",""))</f>
        <v>Euro</v>
      </c>
      <c r="S900" s="10" t="str">
        <f>IF(OR('Intragroup liabilities'!F894="P_20",'Intragroup liabilities'!F894="P_21"),'Intragroup liabilities'!M894,CONCATENATE(RIGHT('Intragroup liabilities'!T894,4),"-",LEFT(RIGHT('Intragroup liabilities'!T894,7),2),"-",LEFT('Intragroup liabilities'!T894,2)))</f>
        <v>--</v>
      </c>
      <c r="T900" s="20" t="str">
        <f t="shared" si="95"/>
        <v>--</v>
      </c>
      <c r="U900" s="20" t="str">
        <f>IF(OR('Intragroup liabilities'!F894="P_20",'Intragroup liabilities'!F894="P_21"),'T 03.01'!T900,CONCATENATE(RIGHT('Intragroup liabilities'!U894,4),"-",LEFT(RIGHT('Intragroup liabilities'!U894,7),2),"-",LEFT('Intragroup liabilities'!U894,2)))</f>
        <v>--</v>
      </c>
      <c r="V900" s="10" t="str">
        <f t="shared" si="96"/>
        <v>Unsecured</v>
      </c>
      <c r="W900" s="10">
        <v>0</v>
      </c>
      <c r="X900" s="10" t="s">
        <v>83</v>
      </c>
      <c r="Y900" s="10" t="str">
        <f t="shared" si="97"/>
        <v>Structured</v>
      </c>
      <c r="Z900" s="10"/>
      <c r="AA900" s="10" t="str">
        <f>IF('Intragroup liabilities'!Q894="GF2","Grandfathered T2",IF('Intragroup liabilities'!Q894="CET1","CET1","No"))</f>
        <v>No</v>
      </c>
      <c r="AB900" s="10">
        <f>IF('Intragroup liabilities'!R894="",0,'Intragroup liabilities'!R894)</f>
        <v>0</v>
      </c>
      <c r="AC900"/>
    </row>
    <row r="901" spans="3:29" ht="23.65" thickBot="1" x14ac:dyDescent="0.5">
      <c r="C901" s="17">
        <f t="shared" si="92"/>
        <v>999</v>
      </c>
      <c r="D901" s="18">
        <f t="shared" si="98"/>
        <v>894</v>
      </c>
      <c r="E901" s="10" t="str">
        <f>IF(AND(I901="SANTANDER TOTTA, SGPS, SA",'Intragroup liabilities'!F895="P_22"),"r0531 - o/w (part of) subordinated liabilities recognised as own funds",IF(AND(I901="Totta Seguros - Comp. Seg. Vida, SA.",'Intragroup liabilities'!F895="P_22"),"r0350 - Structured notes",IF(AND(AA901&lt;&gt;"No",'Intragroup liabilities'!F895="P_23"),"r0531 - o/w (part of) subordinated liabilities recognised as own funds",IF(AND(AA901="No",'Intragroup liabilities'!F895="P_23"),"r0120 - Secured liabilities - collateralized part (BRRD art. 44/2/b)",IF('Intragroup liabilities'!F895="C_31","r0511 - o/w capital instruments/share capital",IF('Intragroup liabilities'!F895="C_32","r0511 - o/w capital instruments/share capital",IF('Intragroup liabilities'!F895="C_33","r0512 - o/w instruments ranking pari passu with ordinary shares",IF(OR(ISNUMBER(SEARCH("ATLANTES",I901)),ISNUMBER(SEARCH("AZOR",I901)),ISNUMBER(SEARCH("HIPOTOTTA",I901)))=TRUE,"r0120 - Secured liabilities - collateralized part (BRRD art. 44/2/b)",IF(OR('Intragroup liabilities'!F895="P_27.1",'Intragroup liabilities'!F895="P_27.2",'Intragroup liabilities'!F895="P_24"),"r0390 - Non-financial liabilities",IF('Intragroup liabilities'!F895="P_30.1","r0170 - Employee liabilities (BRRD art. 44/2/g/i)",IF('Intragroup liabilities'!F895="P_30.3","r0390 - Non-financial liabilities",IF('Intragroup liabilities'!F895="C_36","r0511 - o/w capital instruments/share capital",IF(AND('Intragroup liabilities'!F895="P_20",IFERROR(VLOOKUP('Intragroup liabilities'!I895,'Auxiliar 210'!$B$18:$B$20,1,FALSE),0)&lt;&gt;0),"r0210 - Liabilities towards other entities of the resolution group (BRRD art. 44/2/h)",IF(AND('Intragroup liabilities'!F895="P_21",IFERROR(VLOOKUP('Intragroup liabilities'!I895,'Auxiliar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1" s="10" t="s">
        <v>483</v>
      </c>
      <c r="G901" s="10" t="str">
        <f t="shared" si="93"/>
        <v>Rank 9 - Ranking in insolvency (master scale)</v>
      </c>
      <c r="H901" s="10" t="s">
        <v>827</v>
      </c>
      <c r="I901" s="10" t="s">
        <v>700</v>
      </c>
      <c r="J901" s="10" t="s">
        <v>699</v>
      </c>
      <c r="K901" s="10" t="s">
        <v>155</v>
      </c>
      <c r="L901" s="10" t="str">
        <f t="shared" si="94"/>
        <v>Sister</v>
      </c>
      <c r="M901" s="10" t="str">
        <f>IF(OR('Intragroup liabilities'!W895="x",'Intragroup liabilities'!W895="E"),"true","false")</f>
        <v>false</v>
      </c>
      <c r="N901" s="10" t="s">
        <v>470</v>
      </c>
      <c r="O901" s="10" t="s">
        <v>471</v>
      </c>
      <c r="P901" s="11">
        <v>0.02</v>
      </c>
      <c r="Q901" s="11">
        <f>IF('Intragroup liabilities'!E895="",0,'Intragroup liabilities'!E895)</f>
        <v>0</v>
      </c>
      <c r="R901" s="10" t="str">
        <f>+IF('Intragroup liabilities'!C895="EURO","Euro",IF('Intragroup liabilities'!C895="LIBRA INGLESA"," US Dollar",""))</f>
        <v>Euro</v>
      </c>
      <c r="S901" s="10" t="str">
        <f>IF(OR('Intragroup liabilities'!F895="P_20",'Intragroup liabilities'!F895="P_21"),'Intragroup liabilities'!M895,CONCATENATE(RIGHT('Intragroup liabilities'!T895,4),"-",LEFT(RIGHT('Intragroup liabilities'!T895,7),2),"-",LEFT('Intragroup liabilities'!T895,2)))</f>
        <v>--</v>
      </c>
      <c r="T901" s="20" t="str">
        <f t="shared" si="95"/>
        <v>--</v>
      </c>
      <c r="U901" s="20" t="str">
        <f>IF(OR('Intragroup liabilities'!F895="P_20",'Intragroup liabilities'!F895="P_21"),'T 03.01'!T901,CONCATENATE(RIGHT('Intragroup liabilities'!U895,4),"-",LEFT(RIGHT('Intragroup liabilities'!U895,7),2),"-",LEFT('Intragroup liabilities'!U895,2)))</f>
        <v>--</v>
      </c>
      <c r="V901" s="10" t="str">
        <f t="shared" si="96"/>
        <v>Unsecured</v>
      </c>
      <c r="W901" s="10">
        <v>0</v>
      </c>
      <c r="X901" s="10" t="s">
        <v>83</v>
      </c>
      <c r="Y901" s="10" t="str">
        <f t="shared" si="97"/>
        <v>Structured</v>
      </c>
      <c r="Z901" s="10"/>
      <c r="AA901" s="10" t="str">
        <f>IF('Intragroup liabilities'!Q895="GF2","Grandfathered T2",IF('Intragroup liabilities'!Q895="CET1","CET1","No"))</f>
        <v>No</v>
      </c>
      <c r="AB901" s="10">
        <f>IF('Intragroup liabilities'!R895="",0,'Intragroup liabilities'!R895)</f>
        <v>0</v>
      </c>
      <c r="AC901"/>
    </row>
    <row r="902" spans="3:29" ht="23.65" thickBot="1" x14ac:dyDescent="0.5">
      <c r="C902" s="17">
        <f t="shared" si="92"/>
        <v>999</v>
      </c>
      <c r="D902" s="18">
        <f t="shared" si="98"/>
        <v>895</v>
      </c>
      <c r="E902" s="10" t="str">
        <f>IF(AND(I902="SANTANDER TOTTA, SGPS, SA",'Intragroup liabilities'!F896="P_22"),"r0531 - o/w (part of) subordinated liabilities recognised as own funds",IF(AND(I902="Totta Seguros - Comp. Seg. Vida, SA.",'Intragroup liabilities'!F896="P_22"),"r0350 - Structured notes",IF(AND(AA902&lt;&gt;"No",'Intragroup liabilities'!F896="P_23"),"r0531 - o/w (part of) subordinated liabilities recognised as own funds",IF(AND(AA902="No",'Intragroup liabilities'!F896="P_23"),"r0120 - Secured liabilities - collateralized part (BRRD art. 44/2/b)",IF('Intragroup liabilities'!F896="C_31","r0511 - o/w capital instruments/share capital",IF('Intragroup liabilities'!F896="C_32","r0511 - o/w capital instruments/share capital",IF('Intragroup liabilities'!F896="C_33","r0512 - o/w instruments ranking pari passu with ordinary shares",IF(OR(ISNUMBER(SEARCH("ATLANTES",I902)),ISNUMBER(SEARCH("AZOR",I902)),ISNUMBER(SEARCH("HIPOTOTTA",I902)))=TRUE,"r0120 - Secured liabilities - collateralized part (BRRD art. 44/2/b)",IF(OR('Intragroup liabilities'!F896="P_27.1",'Intragroup liabilities'!F896="P_27.2",'Intragroup liabilities'!F896="P_24"),"r0390 - Non-financial liabilities",IF('Intragroup liabilities'!F896="P_30.1","r0170 - Employee liabilities (BRRD art. 44/2/g/i)",IF('Intragroup liabilities'!F896="P_30.3","r0390 - Non-financial liabilities",IF('Intragroup liabilities'!F896="C_36","r0511 - o/w capital instruments/share capital",IF(AND('Intragroup liabilities'!F896="P_20",IFERROR(VLOOKUP('Intragroup liabilities'!I896,'Auxiliar 210'!$B$18:$B$20,1,FALSE),0)&lt;&gt;0),"r0210 - Liabilities towards other entities of the resolution group (BRRD art. 44/2/h)",IF(AND('Intragroup liabilities'!F896="P_21",IFERROR(VLOOKUP('Intragroup liabilities'!I896,'Auxiliar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2" s="10" t="s">
        <v>483</v>
      </c>
      <c r="G902" s="10" t="str">
        <f t="shared" si="93"/>
        <v>Rank 9 - Ranking in insolvency (master scale)</v>
      </c>
      <c r="H902" s="10" t="s">
        <v>695</v>
      </c>
      <c r="I902" s="10" t="s">
        <v>81</v>
      </c>
      <c r="J902" s="10" t="s">
        <v>696</v>
      </c>
      <c r="K902" s="10" t="s">
        <v>155</v>
      </c>
      <c r="L902" s="10" t="str">
        <f t="shared" si="94"/>
        <v>Parent</v>
      </c>
      <c r="M902" s="10" t="str">
        <f>IF(OR('Intragroup liabilities'!W896="x",'Intragroup liabilities'!W896="E"),"true","false")</f>
        <v>false</v>
      </c>
      <c r="N902" s="10" t="s">
        <v>470</v>
      </c>
      <c r="O902" s="10" t="s">
        <v>471</v>
      </c>
      <c r="P902" s="11">
        <v>0.28999999999999998</v>
      </c>
      <c r="Q902" s="11">
        <f>IF('Intragroup liabilities'!E896="",0,'Intragroup liabilities'!E896)</f>
        <v>0</v>
      </c>
      <c r="R902" s="10" t="str">
        <f>+IF('Intragroup liabilities'!C896="EURO","Euro",IF('Intragroup liabilities'!C896="LIBRA INGLESA"," US Dollar",""))</f>
        <v>Euro</v>
      </c>
      <c r="S902" s="10" t="str">
        <f>IF(OR('Intragroup liabilities'!F896="P_20",'Intragroup liabilities'!F896="P_21"),'Intragroup liabilities'!M896,CONCATENATE(RIGHT('Intragroup liabilities'!T896,4),"-",LEFT(RIGHT('Intragroup liabilities'!T896,7),2),"-",LEFT('Intragroup liabilities'!T896,2)))</f>
        <v>--</v>
      </c>
      <c r="T902" s="20" t="str">
        <f t="shared" si="95"/>
        <v>--</v>
      </c>
      <c r="U902" s="20" t="str">
        <f>IF(OR('Intragroup liabilities'!F896="P_20",'Intragroup liabilities'!F896="P_21"),'T 03.01'!T902,CONCATENATE(RIGHT('Intragroup liabilities'!U896,4),"-",LEFT(RIGHT('Intragroup liabilities'!U896,7),2),"-",LEFT('Intragroup liabilities'!U896,2)))</f>
        <v>--</v>
      </c>
      <c r="V902" s="10" t="str">
        <f t="shared" si="96"/>
        <v>Unsecured</v>
      </c>
      <c r="W902" s="10">
        <v>0</v>
      </c>
      <c r="X902" s="10" t="s">
        <v>83</v>
      </c>
      <c r="Y902" s="10" t="str">
        <f t="shared" si="97"/>
        <v>Structured</v>
      </c>
      <c r="Z902" s="10"/>
      <c r="AA902" s="10" t="str">
        <f>IF('Intragroup liabilities'!Q896="GF2","Grandfathered T2",IF('Intragroup liabilities'!Q896="CET1","CET1","No"))</f>
        <v>No</v>
      </c>
      <c r="AB902" s="10">
        <f>IF('Intragroup liabilities'!R896="",0,'Intragroup liabilities'!R896)</f>
        <v>0</v>
      </c>
      <c r="AC902"/>
    </row>
    <row r="903" spans="3:29" ht="23.65" thickBot="1" x14ac:dyDescent="0.5">
      <c r="C903" s="17">
        <f t="shared" si="92"/>
        <v>999</v>
      </c>
      <c r="D903" s="18">
        <f t="shared" si="98"/>
        <v>896</v>
      </c>
      <c r="E903" s="10" t="str">
        <f>IF(AND(I903="SANTANDER TOTTA, SGPS, SA",'Intragroup liabilities'!F897="P_22"),"r0531 - o/w (part of) subordinated liabilities recognised as own funds",IF(AND(I903="Totta Seguros - Comp. Seg. Vida, SA.",'Intragroup liabilities'!F897="P_22"),"r0350 - Structured notes",IF(AND(AA903&lt;&gt;"No",'Intragroup liabilities'!F897="P_23"),"r0531 - o/w (part of) subordinated liabilities recognised as own funds",IF(AND(AA903="No",'Intragroup liabilities'!F897="P_23"),"r0120 - Secured liabilities - collateralized part (BRRD art. 44/2/b)",IF('Intragroup liabilities'!F897="C_31","r0511 - o/w capital instruments/share capital",IF('Intragroup liabilities'!F897="C_32","r0511 - o/w capital instruments/share capital",IF('Intragroup liabilities'!F897="C_33","r0512 - o/w instruments ranking pari passu with ordinary shares",IF(OR(ISNUMBER(SEARCH("ATLANTES",I903)),ISNUMBER(SEARCH("AZOR",I903)),ISNUMBER(SEARCH("HIPOTOTTA",I903)))=TRUE,"r0120 - Secured liabilities - collateralized part (BRRD art. 44/2/b)",IF(OR('Intragroup liabilities'!F897="P_27.1",'Intragroup liabilities'!F897="P_27.2",'Intragroup liabilities'!F897="P_24"),"r0390 - Non-financial liabilities",IF('Intragroup liabilities'!F897="P_30.1","r0170 - Employee liabilities (BRRD art. 44/2/g/i)",IF('Intragroup liabilities'!F897="P_30.3","r0390 - Non-financial liabilities",IF('Intragroup liabilities'!F897="C_36","r0511 - o/w capital instruments/share capital",IF(AND('Intragroup liabilities'!F897="P_20",IFERROR(VLOOKUP('Intragroup liabilities'!I897,'Auxiliar 210'!$B$18:$B$20,1,FALSE),0)&lt;&gt;0),"r0210 - Liabilities towards other entities of the resolution group (BRRD art. 44/2/h)",IF(AND('Intragroup liabilities'!F897="P_21",IFERROR(VLOOKUP('Intragroup liabilities'!I897,'Auxiliar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3" s="10" t="s">
        <v>483</v>
      </c>
      <c r="G903" s="10" t="str">
        <f t="shared" si="93"/>
        <v>Rank 9 - Ranking in insolvency (master scale)</v>
      </c>
      <c r="H903" s="10" t="s">
        <v>1166</v>
      </c>
      <c r="I903" s="10" t="s">
        <v>81</v>
      </c>
      <c r="J903" s="10" t="s">
        <v>696</v>
      </c>
      <c r="K903" s="10" t="s">
        <v>155</v>
      </c>
      <c r="L903" s="10" t="str">
        <f t="shared" si="94"/>
        <v>Parent</v>
      </c>
      <c r="M903" s="10" t="str">
        <f>IF(OR('Intragroup liabilities'!W897="x",'Intragroup liabilities'!W897="E"),"true","false")</f>
        <v>false</v>
      </c>
      <c r="N903" s="10" t="s">
        <v>470</v>
      </c>
      <c r="O903" s="10" t="s">
        <v>471</v>
      </c>
      <c r="P903" s="11">
        <v>0.79</v>
      </c>
      <c r="Q903" s="11">
        <f>IF('Intragroup liabilities'!E897="",0,'Intragroup liabilities'!E897)</f>
        <v>0</v>
      </c>
      <c r="R903" s="10" t="str">
        <f>+IF('Intragroup liabilities'!C897="EURO","Euro",IF('Intragroup liabilities'!C897="LIBRA INGLESA"," US Dollar",""))</f>
        <v>Euro</v>
      </c>
      <c r="S903" s="10" t="str">
        <f>IF(OR('Intragroup liabilities'!F897="P_20",'Intragroup liabilities'!F897="P_21"),'Intragroup liabilities'!M897,CONCATENATE(RIGHT('Intragroup liabilities'!T897,4),"-",LEFT(RIGHT('Intragroup liabilities'!T897,7),2),"-",LEFT('Intragroup liabilities'!T897,2)))</f>
        <v>--</v>
      </c>
      <c r="T903" s="20" t="str">
        <f t="shared" si="95"/>
        <v>--</v>
      </c>
      <c r="U903" s="20" t="str">
        <f>IF(OR('Intragroup liabilities'!F897="P_20",'Intragroup liabilities'!F897="P_21"),'T 03.01'!T903,CONCATENATE(RIGHT('Intragroup liabilities'!U897,4),"-",LEFT(RIGHT('Intragroup liabilities'!U897,7),2),"-",LEFT('Intragroup liabilities'!U897,2)))</f>
        <v>--</v>
      </c>
      <c r="V903" s="10" t="str">
        <f t="shared" si="96"/>
        <v>Unsecured</v>
      </c>
      <c r="W903" s="10">
        <v>0</v>
      </c>
      <c r="X903" s="10" t="s">
        <v>83</v>
      </c>
      <c r="Y903" s="10" t="str">
        <f t="shared" si="97"/>
        <v>Structured</v>
      </c>
      <c r="Z903" s="10"/>
      <c r="AA903" s="10" t="str">
        <f>IF('Intragroup liabilities'!Q897="GF2","Grandfathered T2",IF('Intragroup liabilities'!Q897="CET1","CET1","No"))</f>
        <v>No</v>
      </c>
      <c r="AB903" s="10">
        <f>IF('Intragroup liabilities'!R897="",0,'Intragroup liabilities'!R897)</f>
        <v>0</v>
      </c>
      <c r="AC903"/>
    </row>
    <row r="904" spans="3:29" ht="23.65" thickBot="1" x14ac:dyDescent="0.5">
      <c r="C904" s="17">
        <f t="shared" si="92"/>
        <v>999</v>
      </c>
      <c r="D904" s="18">
        <f t="shared" si="98"/>
        <v>897</v>
      </c>
      <c r="E904" s="10" t="str">
        <f>IF(AND(I904="SANTANDER TOTTA, SGPS, SA",'Intragroup liabilities'!F898="P_22"),"r0531 - o/w (part of) subordinated liabilities recognised as own funds",IF(AND(I904="Totta Seguros - Comp. Seg. Vida, SA.",'Intragroup liabilities'!F898="P_22"),"r0350 - Structured notes",IF(AND(AA904&lt;&gt;"No",'Intragroup liabilities'!F898="P_23"),"r0531 - o/w (part of) subordinated liabilities recognised as own funds",IF(AND(AA904="No",'Intragroup liabilities'!F898="P_23"),"r0120 - Secured liabilities - collateralized part (BRRD art. 44/2/b)",IF('Intragroup liabilities'!F898="C_31","r0511 - o/w capital instruments/share capital",IF('Intragroup liabilities'!F898="C_32","r0511 - o/w capital instruments/share capital",IF('Intragroup liabilities'!F898="C_33","r0512 - o/w instruments ranking pari passu with ordinary shares",IF(OR(ISNUMBER(SEARCH("ATLANTES",I904)),ISNUMBER(SEARCH("AZOR",I904)),ISNUMBER(SEARCH("HIPOTOTTA",I904)))=TRUE,"r0120 - Secured liabilities - collateralized part (BRRD art. 44/2/b)",IF(OR('Intragroup liabilities'!F898="P_27.1",'Intragroup liabilities'!F898="P_27.2",'Intragroup liabilities'!F898="P_24"),"r0390 - Non-financial liabilities",IF('Intragroup liabilities'!F898="P_30.1","r0170 - Employee liabilities (BRRD art. 44/2/g/i)",IF('Intragroup liabilities'!F898="P_30.3","r0390 - Non-financial liabilities",IF('Intragroup liabilities'!F898="C_36","r0511 - o/w capital instruments/share capital",IF(AND('Intragroup liabilities'!F898="P_20",IFERROR(VLOOKUP('Intragroup liabilities'!I898,'Auxiliar 210'!$B$18:$B$20,1,FALSE),0)&lt;&gt;0),"r0210 - Liabilities towards other entities of the resolution group (BRRD art. 44/2/h)",IF(AND('Intragroup liabilities'!F898="P_21",IFERROR(VLOOKUP('Intragroup liabilities'!I898,'Auxiliar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4" s="10" t="s">
        <v>483</v>
      </c>
      <c r="G904" s="10" t="str">
        <f t="shared" si="93"/>
        <v>Rank 9 - Ranking in insolvency (master scale)</v>
      </c>
      <c r="H904" s="10" t="s">
        <v>1087</v>
      </c>
      <c r="I904" s="10" t="s">
        <v>81</v>
      </c>
      <c r="J904" s="10" t="s">
        <v>696</v>
      </c>
      <c r="K904" s="10" t="s">
        <v>155</v>
      </c>
      <c r="L904" s="10" t="str">
        <f t="shared" si="94"/>
        <v>Parent</v>
      </c>
      <c r="M904" s="10" t="str">
        <f>IF(OR('Intragroup liabilities'!W898="x",'Intragroup liabilities'!W898="E"),"true","false")</f>
        <v>false</v>
      </c>
      <c r="N904" s="10" t="s">
        <v>470</v>
      </c>
      <c r="O904" s="10" t="s">
        <v>471</v>
      </c>
      <c r="P904" s="11">
        <v>1.59</v>
      </c>
      <c r="Q904" s="11">
        <f>IF('Intragroup liabilities'!E898="",0,'Intragroup liabilities'!E898)</f>
        <v>0</v>
      </c>
      <c r="R904" s="10" t="str">
        <f>+IF('Intragroup liabilities'!C898="EURO","Euro",IF('Intragroup liabilities'!C898="LIBRA INGLESA"," US Dollar",""))</f>
        <v>Euro</v>
      </c>
      <c r="S904" s="10" t="str">
        <f>IF(OR('Intragroup liabilities'!F898="P_20",'Intragroup liabilities'!F898="P_21"),'Intragroup liabilities'!M898,CONCATENATE(RIGHT('Intragroup liabilities'!T898,4),"-",LEFT(RIGHT('Intragroup liabilities'!T898,7),2),"-",LEFT('Intragroup liabilities'!T898,2)))</f>
        <v>--</v>
      </c>
      <c r="T904" s="20" t="str">
        <f t="shared" si="95"/>
        <v>--</v>
      </c>
      <c r="U904" s="20" t="str">
        <f>IF(OR('Intragroup liabilities'!F898="P_20",'Intragroup liabilities'!F898="P_21"),'T 03.01'!T904,CONCATENATE(RIGHT('Intragroup liabilities'!U898,4),"-",LEFT(RIGHT('Intragroup liabilities'!U898,7),2),"-",LEFT('Intragroup liabilities'!U898,2)))</f>
        <v>--</v>
      </c>
      <c r="V904" s="10" t="str">
        <f t="shared" si="96"/>
        <v>Unsecured</v>
      </c>
      <c r="W904" s="10">
        <v>0</v>
      </c>
      <c r="X904" s="10" t="s">
        <v>83</v>
      </c>
      <c r="Y904" s="10" t="str">
        <f t="shared" si="97"/>
        <v>Structured</v>
      </c>
      <c r="Z904" s="10"/>
      <c r="AA904" s="10" t="str">
        <f>IF('Intragroup liabilities'!Q898="GF2","Grandfathered T2",IF('Intragroup liabilities'!Q898="CET1","CET1","No"))</f>
        <v>No</v>
      </c>
      <c r="AB904" s="10">
        <f>IF('Intragroup liabilities'!R898="",0,'Intragroup liabilities'!R898)</f>
        <v>0</v>
      </c>
      <c r="AC904"/>
    </row>
    <row r="905" spans="3:29" ht="23.65" thickBot="1" x14ac:dyDescent="0.5">
      <c r="C905" s="17">
        <f t="shared" ref="C905:C968" si="99">+IF(E905="","",999)</f>
        <v>999</v>
      </c>
      <c r="D905" s="18">
        <f t="shared" si="98"/>
        <v>898</v>
      </c>
      <c r="E905" s="10" t="str">
        <f>IF(AND(I905="SANTANDER TOTTA, SGPS, SA",'Intragroup liabilities'!F899="P_22"),"r0531 - o/w (part of) subordinated liabilities recognised as own funds",IF(AND(I905="Totta Seguros - Comp. Seg. Vida, SA.",'Intragroup liabilities'!F899="P_22"),"r0350 - Structured notes",IF(AND(AA905&lt;&gt;"No",'Intragroup liabilities'!F899="P_23"),"r0531 - o/w (part of) subordinated liabilities recognised as own funds",IF(AND(AA905="No",'Intragroup liabilities'!F899="P_23"),"r0120 - Secured liabilities - collateralized part (BRRD art. 44/2/b)",IF('Intragroup liabilities'!F899="C_31","r0511 - o/w capital instruments/share capital",IF('Intragroup liabilities'!F899="C_32","r0511 - o/w capital instruments/share capital",IF('Intragroup liabilities'!F899="C_33","r0512 - o/w instruments ranking pari passu with ordinary shares",IF(OR(ISNUMBER(SEARCH("ATLANTES",I905)),ISNUMBER(SEARCH("AZOR",I905)),ISNUMBER(SEARCH("HIPOTOTTA",I905)))=TRUE,"r0120 - Secured liabilities - collateralized part (BRRD art. 44/2/b)",IF(OR('Intragroup liabilities'!F899="P_27.1",'Intragroup liabilities'!F899="P_27.2",'Intragroup liabilities'!F899="P_24"),"r0390 - Non-financial liabilities",IF('Intragroup liabilities'!F899="P_30.1","r0170 - Employee liabilities (BRRD art. 44/2/g/i)",IF('Intragroup liabilities'!F899="P_30.3","r0390 - Non-financial liabilities",IF('Intragroup liabilities'!F899="C_36","r0511 - o/w capital instruments/share capital",IF(AND('Intragroup liabilities'!F899="P_20",IFERROR(VLOOKUP('Intragroup liabilities'!I899,'Auxiliar 210'!$B$18:$B$20,1,FALSE),0)&lt;&gt;0),"r0210 - Liabilities towards other entities of the resolution group (BRRD art. 44/2/h)",IF(AND('Intragroup liabilities'!F899="P_21",IFERROR(VLOOKUP('Intragroup liabilities'!I899,'Auxiliar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5" s="10" t="s">
        <v>161</v>
      </c>
      <c r="G905" s="10" t="str">
        <f t="shared" ref="G905:G968" si="100">IF(E905="r0110 - Covered deposits (BRRD art. 44/2/a)","Rank 14 - Ranking in insolvency (master scale)",IF(E905="r0120 - Secured liabilities - collateralized part (BRRD art. 44/2/b)","Rank 20 - Ranking in insolvency (master scale)",IF(E905="r0320 - Deposits, not covered and not preferential","Rank 12 - Ranking in insolvency (master scale)",IF(E905="r0370 - Subordinated liabilities (not recognised as own funds)","Rank 4 - Ranking in insolvency (master scale)",IF(OR(E905="r0511 - o/w capital instruments/share capital",E905="r0512 - o/w instruments ranking pari passu with ordinary shares"),"Rank 1 - Ranking in insolvency (master scale)",IF(E905="r0531 - o/w (part of) subordinated liabilities recognised as own funds","Rank 3 - Ranking in insolvency (master scale)",IF(E905="r0350 - Structured notes","Rank 9 - Ranking in insolvency (master scale)",IF(E905="r0390 - Non-financial liabilities","Rank 9 - Ranking in insolvency (master scale)",""))))))))</f>
        <v>Rank 9 - Ranking in insolvency (master scale)</v>
      </c>
      <c r="H905" s="10" t="s">
        <v>642</v>
      </c>
      <c r="I905" s="10" t="s">
        <v>45</v>
      </c>
      <c r="J905" s="10" t="s">
        <v>447</v>
      </c>
      <c r="K905" s="10" t="s">
        <v>155</v>
      </c>
      <c r="L905" s="10" t="str">
        <f t="shared" ref="L905:L968" si="101">IF(OR(I905="SANTANDER TOTTA, SGPS, SA",I905="BANCO SANTANDER TOTTA SA"),"Parent","Sister")</f>
        <v>Sister</v>
      </c>
      <c r="M905" s="10" t="str">
        <f>IF(OR('Intragroup liabilities'!W899="x",'Intragroup liabilities'!W899="E"),"true","false")</f>
        <v>true</v>
      </c>
      <c r="N905" s="10" t="s">
        <v>470</v>
      </c>
      <c r="O905" s="10" t="s">
        <v>471</v>
      </c>
      <c r="P905" s="11">
        <v>5.1100000000000003</v>
      </c>
      <c r="Q905" s="11">
        <f>IF('Intragroup liabilities'!E899="",0,'Intragroup liabilities'!E899)</f>
        <v>0</v>
      </c>
      <c r="R905" s="10" t="str">
        <f>+IF('Intragroup liabilities'!C899="EURO","Euro",IF('Intragroup liabilities'!C899="LIBRA INGLESA"," US Dollar",""))</f>
        <v>Euro</v>
      </c>
      <c r="S905" s="10" t="str">
        <f>IF(OR('Intragroup liabilities'!F899="P_20",'Intragroup liabilities'!F899="P_21"),'Intragroup liabilities'!M899,CONCATENATE(RIGHT('Intragroup liabilities'!T899,4),"-",LEFT(RIGHT('Intragroup liabilities'!T899,7),2),"-",LEFT('Intragroup liabilities'!T899,2)))</f>
        <v>--</v>
      </c>
      <c r="T905" s="20" t="str">
        <f t="shared" ref="T905:T968" si="102">IFERROR(IF(OR(E905="r0110 - Covered deposits (BRRD art. 44/2/a)",E905="r0120 - Secured liabilities - collateralized part (BRRD art. 44/2/b)",E905="r0320 - Deposits, not covered and not preferential"),WORKDAY(S905,1,"1/1/2021"),S905),"")</f>
        <v>--</v>
      </c>
      <c r="U905" s="20" t="str">
        <f>IF(OR('Intragroup liabilities'!F899="P_20",'Intragroup liabilities'!F899="P_21"),'T 03.01'!T905,CONCATENATE(RIGHT('Intragroup liabilities'!U899,4),"-",LEFT(RIGHT('Intragroup liabilities'!U899,7),2),"-",LEFT('Intragroup liabilities'!U899,2)))</f>
        <v>--</v>
      </c>
      <c r="V905" s="10" t="str">
        <f t="shared" ref="V905:V968" si="103">IF(E905="r0120 - Secured liabilities - collateralized part (BRRD art. 44/2/b)","Secured","Unsecured")</f>
        <v>Unsecured</v>
      </c>
      <c r="W905" s="10">
        <v>0</v>
      </c>
      <c r="X905" s="10" t="s">
        <v>83</v>
      </c>
      <c r="Y905" s="10" t="str">
        <f t="shared" ref="Y905:Y968" si="104">IFERROR(IF(OR(E905="r0110 - Covered deposits (BRRD art. 44/2/a)",E905="r0120 - Secured liabilities - collateralized part (BRRD art. 44/2/b)",E905="r0320 - Deposits, not covered and not preferential"),"Non-structured/Vanilla","Structured"),"")</f>
        <v>Structured</v>
      </c>
      <c r="Z905" s="10"/>
      <c r="AA905" s="10" t="str">
        <f>IF('Intragroup liabilities'!Q899="GF2","Grandfathered T2",IF('Intragroup liabilities'!Q899="CET1","CET1","No"))</f>
        <v>No</v>
      </c>
      <c r="AB905" s="10">
        <f>IF('Intragroup liabilities'!R899="",0,'Intragroup liabilities'!R899)</f>
        <v>0</v>
      </c>
      <c r="AC905"/>
    </row>
    <row r="906" spans="3:29" ht="23.65" thickBot="1" x14ac:dyDescent="0.5">
      <c r="C906" s="17">
        <f t="shared" si="99"/>
        <v>999</v>
      </c>
      <c r="D906" s="18">
        <f t="shared" ref="D906:D969" si="105">IF(E906="","",D905+1)</f>
        <v>899</v>
      </c>
      <c r="E906" s="10" t="str">
        <f>IF(AND(I906="SANTANDER TOTTA, SGPS, SA",'Intragroup liabilities'!F900="P_22"),"r0531 - o/w (part of) subordinated liabilities recognised as own funds",IF(AND(I906="Totta Seguros - Comp. Seg. Vida, SA.",'Intragroup liabilities'!F900="P_22"),"r0350 - Structured notes",IF(AND(AA906&lt;&gt;"No",'Intragroup liabilities'!F900="P_23"),"r0531 - o/w (part of) subordinated liabilities recognised as own funds",IF(AND(AA906="No",'Intragroup liabilities'!F900="P_23"),"r0120 - Secured liabilities - collateralized part (BRRD art. 44/2/b)",IF('Intragroup liabilities'!F900="C_31","r0511 - o/w capital instruments/share capital",IF('Intragroup liabilities'!F900="C_32","r0511 - o/w capital instruments/share capital",IF('Intragroup liabilities'!F900="C_33","r0512 - o/w instruments ranking pari passu with ordinary shares",IF(OR(ISNUMBER(SEARCH("ATLANTES",I906)),ISNUMBER(SEARCH("AZOR",I906)),ISNUMBER(SEARCH("HIPOTOTTA",I906)))=TRUE,"r0120 - Secured liabilities - collateralized part (BRRD art. 44/2/b)",IF(OR('Intragroup liabilities'!F900="P_27.1",'Intragroup liabilities'!F900="P_27.2",'Intragroup liabilities'!F900="P_24"),"r0390 - Non-financial liabilities",IF('Intragroup liabilities'!F900="P_30.1","r0170 - Employee liabilities (BRRD art. 44/2/g/i)",IF('Intragroup liabilities'!F900="P_30.3","r0390 - Non-financial liabilities",IF('Intragroup liabilities'!F900="C_36","r0511 - o/w capital instruments/share capital",IF(AND('Intragroup liabilities'!F900="P_20",IFERROR(VLOOKUP('Intragroup liabilities'!I900,'Auxiliar 210'!$B$18:$B$20,1,FALSE),0)&lt;&gt;0),"r0210 - Liabilities towards other entities of the resolution group (BRRD art. 44/2/h)",IF(AND('Intragroup liabilities'!F900="P_21",IFERROR(VLOOKUP('Intragroup liabilities'!I900,'Auxiliar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6" s="10" t="s">
        <v>483</v>
      </c>
      <c r="G906" s="10" t="str">
        <f t="shared" si="100"/>
        <v>Rank 9 - Ranking in insolvency (master scale)</v>
      </c>
      <c r="H906" s="10" t="s">
        <v>865</v>
      </c>
      <c r="I906" s="10" t="s">
        <v>81</v>
      </c>
      <c r="J906" s="10" t="s">
        <v>696</v>
      </c>
      <c r="K906" s="10" t="s">
        <v>155</v>
      </c>
      <c r="L906" s="10" t="str">
        <f t="shared" si="101"/>
        <v>Parent</v>
      </c>
      <c r="M906" s="10" t="str">
        <f>IF(OR('Intragroup liabilities'!W900="x",'Intragroup liabilities'!W900="E"),"true","false")</f>
        <v>false</v>
      </c>
      <c r="N906" s="10" t="s">
        <v>470</v>
      </c>
      <c r="O906" s="10" t="s">
        <v>471</v>
      </c>
      <c r="P906" s="11">
        <v>0.21</v>
      </c>
      <c r="Q906" s="11">
        <f>IF('Intragroup liabilities'!E900="",0,'Intragroup liabilities'!E900)</f>
        <v>0</v>
      </c>
      <c r="R906" s="10" t="str">
        <f>+IF('Intragroup liabilities'!C900="EURO","Euro",IF('Intragroup liabilities'!C900="LIBRA INGLESA"," US Dollar",""))</f>
        <v>Euro</v>
      </c>
      <c r="S906" s="10" t="str">
        <f>IF(OR('Intragroup liabilities'!F900="P_20",'Intragroup liabilities'!F900="P_21"),'Intragroup liabilities'!M900,CONCATENATE(RIGHT('Intragroup liabilities'!T900,4),"-",LEFT(RIGHT('Intragroup liabilities'!T900,7),2),"-",LEFT('Intragroup liabilities'!T900,2)))</f>
        <v>--</v>
      </c>
      <c r="T906" s="20" t="str">
        <f t="shared" si="102"/>
        <v>--</v>
      </c>
      <c r="U906" s="20" t="str">
        <f>IF(OR('Intragroup liabilities'!F900="P_20",'Intragroup liabilities'!F900="P_21"),'T 03.01'!T906,CONCATENATE(RIGHT('Intragroup liabilities'!U900,4),"-",LEFT(RIGHT('Intragroup liabilities'!U900,7),2),"-",LEFT('Intragroup liabilities'!U900,2)))</f>
        <v>--</v>
      </c>
      <c r="V906" s="10" t="str">
        <f t="shared" si="103"/>
        <v>Unsecured</v>
      </c>
      <c r="W906" s="10">
        <v>0</v>
      </c>
      <c r="X906" s="10" t="s">
        <v>83</v>
      </c>
      <c r="Y906" s="10" t="str">
        <f t="shared" si="104"/>
        <v>Structured</v>
      </c>
      <c r="Z906" s="10"/>
      <c r="AA906" s="10" t="str">
        <f>IF('Intragroup liabilities'!Q900="GF2","Grandfathered T2",IF('Intragroup liabilities'!Q900="CET1","CET1","No"))</f>
        <v>No</v>
      </c>
      <c r="AB906" s="10">
        <f>IF('Intragroup liabilities'!R900="",0,'Intragroup liabilities'!R900)</f>
        <v>0</v>
      </c>
      <c r="AC906"/>
    </row>
    <row r="907" spans="3:29" ht="23.65" thickBot="1" x14ac:dyDescent="0.5">
      <c r="C907" s="17">
        <f t="shared" si="99"/>
        <v>999</v>
      </c>
      <c r="D907" s="18">
        <f t="shared" si="105"/>
        <v>900</v>
      </c>
      <c r="E907" s="10" t="str">
        <f>IF(AND(I907="SANTANDER TOTTA, SGPS, SA",'Intragroup liabilities'!F901="P_22"),"r0531 - o/w (part of) subordinated liabilities recognised as own funds",IF(AND(I907="Totta Seguros - Comp. Seg. Vida, SA.",'Intragroup liabilities'!F901="P_22"),"r0350 - Structured notes",IF(AND(AA907&lt;&gt;"No",'Intragroup liabilities'!F901="P_23"),"r0531 - o/w (part of) subordinated liabilities recognised as own funds",IF(AND(AA907="No",'Intragroup liabilities'!F901="P_23"),"r0120 - Secured liabilities - collateralized part (BRRD art. 44/2/b)",IF('Intragroup liabilities'!F901="C_31","r0511 - o/w capital instruments/share capital",IF('Intragroup liabilities'!F901="C_32","r0511 - o/w capital instruments/share capital",IF('Intragroup liabilities'!F901="C_33","r0512 - o/w instruments ranking pari passu with ordinary shares",IF(OR(ISNUMBER(SEARCH("ATLANTES",I907)),ISNUMBER(SEARCH("AZOR",I907)),ISNUMBER(SEARCH("HIPOTOTTA",I907)))=TRUE,"r0120 - Secured liabilities - collateralized part (BRRD art. 44/2/b)",IF(OR('Intragroup liabilities'!F901="P_27.1",'Intragroup liabilities'!F901="P_27.2",'Intragroup liabilities'!F901="P_24"),"r0390 - Non-financial liabilities",IF('Intragroup liabilities'!F901="P_30.1","r0170 - Employee liabilities (BRRD art. 44/2/g/i)",IF('Intragroup liabilities'!F901="P_30.3","r0390 - Non-financial liabilities",IF('Intragroup liabilities'!F901="C_36","r0511 - o/w capital instruments/share capital",IF(AND('Intragroup liabilities'!F901="P_20",IFERROR(VLOOKUP('Intragroup liabilities'!I901,'Auxiliar 210'!$B$18:$B$20,1,FALSE),0)&lt;&gt;0),"r0210 - Liabilities towards other entities of the resolution group (BRRD art. 44/2/h)",IF(AND('Intragroup liabilities'!F901="P_21",IFERROR(VLOOKUP('Intragroup liabilities'!I901,'Auxiliar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7" s="10" t="s">
        <v>483</v>
      </c>
      <c r="G907" s="10" t="str">
        <f t="shared" si="100"/>
        <v>Rank 9 - Ranking in insolvency (master scale)</v>
      </c>
      <c r="H907" s="10" t="s">
        <v>784</v>
      </c>
      <c r="I907" s="10" t="s">
        <v>81</v>
      </c>
      <c r="J907" s="10" t="s">
        <v>696</v>
      </c>
      <c r="K907" s="10" t="s">
        <v>155</v>
      </c>
      <c r="L907" s="10" t="str">
        <f t="shared" si="101"/>
        <v>Parent</v>
      </c>
      <c r="M907" s="10" t="str">
        <f>IF(OR('Intragroup liabilities'!W901="x",'Intragroup liabilities'!W901="E"),"true","false")</f>
        <v>false</v>
      </c>
      <c r="N907" s="10" t="s">
        <v>470</v>
      </c>
      <c r="O907" s="10" t="s">
        <v>471</v>
      </c>
      <c r="P907" s="11">
        <v>0.1</v>
      </c>
      <c r="Q907" s="11">
        <f>IF('Intragroup liabilities'!E901="",0,'Intragroup liabilities'!E901)</f>
        <v>0</v>
      </c>
      <c r="R907" s="10" t="str">
        <f>+IF('Intragroup liabilities'!C901="EURO","Euro",IF('Intragroup liabilities'!C901="LIBRA INGLESA"," US Dollar",""))</f>
        <v>Euro</v>
      </c>
      <c r="S907" s="10" t="str">
        <f>IF(OR('Intragroup liabilities'!F901="P_20",'Intragroup liabilities'!F901="P_21"),'Intragroup liabilities'!M901,CONCATENATE(RIGHT('Intragroup liabilities'!T901,4),"-",LEFT(RIGHT('Intragroup liabilities'!T901,7),2),"-",LEFT('Intragroup liabilities'!T901,2)))</f>
        <v>--</v>
      </c>
      <c r="T907" s="20" t="str">
        <f t="shared" si="102"/>
        <v>--</v>
      </c>
      <c r="U907" s="20" t="str">
        <f>IF(OR('Intragroup liabilities'!F901="P_20",'Intragroup liabilities'!F901="P_21"),'T 03.01'!T907,CONCATENATE(RIGHT('Intragroup liabilities'!U901,4),"-",LEFT(RIGHT('Intragroup liabilities'!U901,7),2),"-",LEFT('Intragroup liabilities'!U901,2)))</f>
        <v>--</v>
      </c>
      <c r="V907" s="10" t="str">
        <f t="shared" si="103"/>
        <v>Unsecured</v>
      </c>
      <c r="W907" s="10">
        <v>0</v>
      </c>
      <c r="X907" s="10" t="s">
        <v>83</v>
      </c>
      <c r="Y907" s="10" t="str">
        <f t="shared" si="104"/>
        <v>Structured</v>
      </c>
      <c r="Z907" s="10"/>
      <c r="AA907" s="10" t="str">
        <f>IF('Intragroup liabilities'!Q901="GF2","Grandfathered T2",IF('Intragroup liabilities'!Q901="CET1","CET1","No"))</f>
        <v>No</v>
      </c>
      <c r="AB907" s="10">
        <f>IF('Intragroup liabilities'!R901="",0,'Intragroup liabilities'!R901)</f>
        <v>0</v>
      </c>
      <c r="AC907"/>
    </row>
    <row r="908" spans="3:29" ht="23.65" thickBot="1" x14ac:dyDescent="0.5">
      <c r="C908" s="17">
        <f t="shared" si="99"/>
        <v>999</v>
      </c>
      <c r="D908" s="18">
        <f t="shared" si="105"/>
        <v>901</v>
      </c>
      <c r="E908" s="10" t="str">
        <f>IF(AND(I908="SANTANDER TOTTA, SGPS, SA",'Intragroup liabilities'!F902="P_22"),"r0531 - o/w (part of) subordinated liabilities recognised as own funds",IF(AND(I908="Totta Seguros - Comp. Seg. Vida, SA.",'Intragroup liabilities'!F902="P_22"),"r0350 - Structured notes",IF(AND(AA908&lt;&gt;"No",'Intragroup liabilities'!F902="P_23"),"r0531 - o/w (part of) subordinated liabilities recognised as own funds",IF(AND(AA908="No",'Intragroup liabilities'!F902="P_23"),"r0120 - Secured liabilities - collateralized part (BRRD art. 44/2/b)",IF('Intragroup liabilities'!F902="C_31","r0511 - o/w capital instruments/share capital",IF('Intragroup liabilities'!F902="C_32","r0511 - o/w capital instruments/share capital",IF('Intragroup liabilities'!F902="C_33","r0512 - o/w instruments ranking pari passu with ordinary shares",IF(OR(ISNUMBER(SEARCH("ATLANTES",I908)),ISNUMBER(SEARCH("AZOR",I908)),ISNUMBER(SEARCH("HIPOTOTTA",I908)))=TRUE,"r0120 - Secured liabilities - collateralized part (BRRD art. 44/2/b)",IF(OR('Intragroup liabilities'!F902="P_27.1",'Intragroup liabilities'!F902="P_27.2",'Intragroup liabilities'!F902="P_24"),"r0390 - Non-financial liabilities",IF('Intragroup liabilities'!F902="P_30.1","r0170 - Employee liabilities (BRRD art. 44/2/g/i)",IF('Intragroup liabilities'!F902="P_30.3","r0390 - Non-financial liabilities",IF('Intragroup liabilities'!F902="C_36","r0511 - o/w capital instruments/share capital",IF(AND('Intragroup liabilities'!F902="P_20",IFERROR(VLOOKUP('Intragroup liabilities'!I902,'Auxiliar 210'!$B$18:$B$20,1,FALSE),0)&lt;&gt;0),"r0210 - Liabilities towards other entities of the resolution group (BRRD art. 44/2/h)",IF(AND('Intragroup liabilities'!F902="P_21",IFERROR(VLOOKUP('Intragroup liabilities'!I902,'Auxiliar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8" s="10" t="s">
        <v>483</v>
      </c>
      <c r="G908" s="10" t="str">
        <f t="shared" si="100"/>
        <v>Rank 9 - Ranking in insolvency (master scale)</v>
      </c>
      <c r="H908" s="10" t="s">
        <v>1105</v>
      </c>
      <c r="I908" s="10" t="s">
        <v>700</v>
      </c>
      <c r="J908" s="10" t="s">
        <v>699</v>
      </c>
      <c r="K908" s="10" t="s">
        <v>155</v>
      </c>
      <c r="L908" s="10" t="str">
        <f t="shared" si="101"/>
        <v>Sister</v>
      </c>
      <c r="M908" s="10" t="str">
        <f>IF(OR('Intragroup liabilities'!W902="x",'Intragroup liabilities'!W902="E"),"true","false")</f>
        <v>false</v>
      </c>
      <c r="N908" s="10" t="s">
        <v>470</v>
      </c>
      <c r="O908" s="10" t="s">
        <v>471</v>
      </c>
      <c r="P908" s="11">
        <v>0.12</v>
      </c>
      <c r="Q908" s="11">
        <f>IF('Intragroup liabilities'!E902="",0,'Intragroup liabilities'!E902)</f>
        <v>0</v>
      </c>
      <c r="R908" s="10" t="str">
        <f>+IF('Intragroup liabilities'!C902="EURO","Euro",IF('Intragroup liabilities'!C902="LIBRA INGLESA"," US Dollar",""))</f>
        <v>Euro</v>
      </c>
      <c r="S908" s="10" t="str">
        <f>IF(OR('Intragroup liabilities'!F902="P_20",'Intragroup liabilities'!F902="P_21"),'Intragroup liabilities'!M902,CONCATENATE(RIGHT('Intragroup liabilities'!T902,4),"-",LEFT(RIGHT('Intragroup liabilities'!T902,7),2),"-",LEFT('Intragroup liabilities'!T902,2)))</f>
        <v>--</v>
      </c>
      <c r="T908" s="20" t="str">
        <f t="shared" si="102"/>
        <v>--</v>
      </c>
      <c r="U908" s="20" t="str">
        <f>IF(OR('Intragroup liabilities'!F902="P_20",'Intragroup liabilities'!F902="P_21"),'T 03.01'!T908,CONCATENATE(RIGHT('Intragroup liabilities'!U902,4),"-",LEFT(RIGHT('Intragroup liabilities'!U902,7),2),"-",LEFT('Intragroup liabilities'!U902,2)))</f>
        <v>--</v>
      </c>
      <c r="V908" s="10" t="str">
        <f t="shared" si="103"/>
        <v>Unsecured</v>
      </c>
      <c r="W908" s="10">
        <v>0</v>
      </c>
      <c r="X908" s="10" t="s">
        <v>83</v>
      </c>
      <c r="Y908" s="10" t="str">
        <f t="shared" si="104"/>
        <v>Structured</v>
      </c>
      <c r="Z908" s="10"/>
      <c r="AA908" s="10" t="str">
        <f>IF('Intragroup liabilities'!Q902="GF2","Grandfathered T2",IF('Intragroup liabilities'!Q902="CET1","CET1","No"))</f>
        <v>No</v>
      </c>
      <c r="AB908" s="10">
        <f>IF('Intragroup liabilities'!R902="",0,'Intragroup liabilities'!R902)</f>
        <v>0</v>
      </c>
      <c r="AC908"/>
    </row>
    <row r="909" spans="3:29" ht="23.65" thickBot="1" x14ac:dyDescent="0.5">
      <c r="C909" s="17">
        <f t="shared" si="99"/>
        <v>999</v>
      </c>
      <c r="D909" s="18">
        <f t="shared" si="105"/>
        <v>902</v>
      </c>
      <c r="E909" s="10" t="str">
        <f>IF(AND(I909="SANTANDER TOTTA, SGPS, SA",'Intragroup liabilities'!F903="P_22"),"r0531 - o/w (part of) subordinated liabilities recognised as own funds",IF(AND(I909="Totta Seguros - Comp. Seg. Vida, SA.",'Intragroup liabilities'!F903="P_22"),"r0350 - Structured notes",IF(AND(AA909&lt;&gt;"No",'Intragroup liabilities'!F903="P_23"),"r0531 - o/w (part of) subordinated liabilities recognised as own funds",IF(AND(AA909="No",'Intragroup liabilities'!F903="P_23"),"r0120 - Secured liabilities - collateralized part (BRRD art. 44/2/b)",IF('Intragroup liabilities'!F903="C_31","r0511 - o/w capital instruments/share capital",IF('Intragroup liabilities'!F903="C_32","r0511 - o/w capital instruments/share capital",IF('Intragroup liabilities'!F903="C_33","r0512 - o/w instruments ranking pari passu with ordinary shares",IF(OR(ISNUMBER(SEARCH("ATLANTES",I909)),ISNUMBER(SEARCH("AZOR",I909)),ISNUMBER(SEARCH("HIPOTOTTA",I909)))=TRUE,"r0120 - Secured liabilities - collateralized part (BRRD art. 44/2/b)",IF(OR('Intragroup liabilities'!F903="P_27.1",'Intragroup liabilities'!F903="P_27.2",'Intragroup liabilities'!F903="P_24"),"r0390 - Non-financial liabilities",IF('Intragroup liabilities'!F903="P_30.1","r0170 - Employee liabilities (BRRD art. 44/2/g/i)",IF('Intragroup liabilities'!F903="P_30.3","r0390 - Non-financial liabilities",IF('Intragroup liabilities'!F903="C_36","r0511 - o/w capital instruments/share capital",IF(AND('Intragroup liabilities'!F903="P_20",IFERROR(VLOOKUP('Intragroup liabilities'!I903,'Auxiliar 210'!$B$18:$B$20,1,FALSE),0)&lt;&gt;0),"r0210 - Liabilities towards other entities of the resolution group (BRRD art. 44/2/h)",IF(AND('Intragroup liabilities'!F903="P_21",IFERROR(VLOOKUP('Intragroup liabilities'!I903,'Auxiliar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09" s="10" t="s">
        <v>483</v>
      </c>
      <c r="G909" s="10" t="str">
        <f t="shared" si="100"/>
        <v>Rank 9 - Ranking in insolvency (master scale)</v>
      </c>
      <c r="H909" s="10" t="s">
        <v>866</v>
      </c>
      <c r="I909" s="10" t="s">
        <v>81</v>
      </c>
      <c r="J909" s="10" t="s">
        <v>696</v>
      </c>
      <c r="K909" s="10" t="s">
        <v>155</v>
      </c>
      <c r="L909" s="10" t="str">
        <f t="shared" si="101"/>
        <v>Parent</v>
      </c>
      <c r="M909" s="10" t="str">
        <f>IF(OR('Intragroup liabilities'!W903="x",'Intragroup liabilities'!W903="E"),"true","false")</f>
        <v>false</v>
      </c>
      <c r="N909" s="10" t="s">
        <v>470</v>
      </c>
      <c r="O909" s="10" t="s">
        <v>471</v>
      </c>
      <c r="P909" s="11">
        <v>0.1</v>
      </c>
      <c r="Q909" s="11">
        <f>IF('Intragroup liabilities'!E903="",0,'Intragroup liabilities'!E903)</f>
        <v>0</v>
      </c>
      <c r="R909" s="10" t="str">
        <f>+IF('Intragroup liabilities'!C903="EURO","Euro",IF('Intragroup liabilities'!C903="LIBRA INGLESA"," US Dollar",""))</f>
        <v>Euro</v>
      </c>
      <c r="S909" s="10" t="str">
        <f>IF(OR('Intragroup liabilities'!F903="P_20",'Intragroup liabilities'!F903="P_21"),'Intragroup liabilities'!M903,CONCATENATE(RIGHT('Intragroup liabilities'!T903,4),"-",LEFT(RIGHT('Intragroup liabilities'!T903,7),2),"-",LEFT('Intragroup liabilities'!T903,2)))</f>
        <v>--</v>
      </c>
      <c r="T909" s="20" t="str">
        <f t="shared" si="102"/>
        <v>--</v>
      </c>
      <c r="U909" s="20" t="str">
        <f>IF(OR('Intragroup liabilities'!F903="P_20",'Intragroup liabilities'!F903="P_21"),'T 03.01'!T909,CONCATENATE(RIGHT('Intragroup liabilities'!U903,4),"-",LEFT(RIGHT('Intragroup liabilities'!U903,7),2),"-",LEFT('Intragroup liabilities'!U903,2)))</f>
        <v>--</v>
      </c>
      <c r="V909" s="10" t="str">
        <f t="shared" si="103"/>
        <v>Unsecured</v>
      </c>
      <c r="W909" s="10">
        <v>0</v>
      </c>
      <c r="X909" s="10" t="s">
        <v>83</v>
      </c>
      <c r="Y909" s="10" t="str">
        <f t="shared" si="104"/>
        <v>Structured</v>
      </c>
      <c r="Z909" s="10"/>
      <c r="AA909" s="10" t="str">
        <f>IF('Intragroup liabilities'!Q903="GF2","Grandfathered T2",IF('Intragroup liabilities'!Q903="CET1","CET1","No"))</f>
        <v>No</v>
      </c>
      <c r="AB909" s="10">
        <f>IF('Intragroup liabilities'!R903="",0,'Intragroup liabilities'!R903)</f>
        <v>0</v>
      </c>
      <c r="AC909"/>
    </row>
    <row r="910" spans="3:29" ht="23.65" thickBot="1" x14ac:dyDescent="0.5">
      <c r="C910" s="17">
        <f t="shared" si="99"/>
        <v>999</v>
      </c>
      <c r="D910" s="18">
        <f t="shared" si="105"/>
        <v>903</v>
      </c>
      <c r="E910" s="10" t="str">
        <f>IF(AND(I910="SANTANDER TOTTA, SGPS, SA",'Intragroup liabilities'!F904="P_22"),"r0531 - o/w (part of) subordinated liabilities recognised as own funds",IF(AND(I910="Totta Seguros - Comp. Seg. Vida, SA.",'Intragroup liabilities'!F904="P_22"),"r0350 - Structured notes",IF(AND(AA910&lt;&gt;"No",'Intragroup liabilities'!F904="P_23"),"r0531 - o/w (part of) subordinated liabilities recognised as own funds",IF(AND(AA910="No",'Intragroup liabilities'!F904="P_23"),"r0120 - Secured liabilities - collateralized part (BRRD art. 44/2/b)",IF('Intragroup liabilities'!F904="C_31","r0511 - o/w capital instruments/share capital",IF('Intragroup liabilities'!F904="C_32","r0511 - o/w capital instruments/share capital",IF('Intragroup liabilities'!F904="C_33","r0512 - o/w instruments ranking pari passu with ordinary shares",IF(OR(ISNUMBER(SEARCH("ATLANTES",I910)),ISNUMBER(SEARCH("AZOR",I910)),ISNUMBER(SEARCH("HIPOTOTTA",I910)))=TRUE,"r0120 - Secured liabilities - collateralized part (BRRD art. 44/2/b)",IF(OR('Intragroup liabilities'!F904="P_27.1",'Intragroup liabilities'!F904="P_27.2",'Intragroup liabilities'!F904="P_24"),"r0390 - Non-financial liabilities",IF('Intragroup liabilities'!F904="P_30.1","r0170 - Employee liabilities (BRRD art. 44/2/g/i)",IF('Intragroup liabilities'!F904="P_30.3","r0390 - Non-financial liabilities",IF('Intragroup liabilities'!F904="C_36","r0511 - o/w capital instruments/share capital",IF(AND('Intragroup liabilities'!F904="P_20",IFERROR(VLOOKUP('Intragroup liabilities'!I904,'Auxiliar 210'!$B$18:$B$20,1,FALSE),0)&lt;&gt;0),"r0210 - Liabilities towards other entities of the resolution group (BRRD art. 44/2/h)",IF(AND('Intragroup liabilities'!F904="P_21",IFERROR(VLOOKUP('Intragroup liabilities'!I904,'Auxiliar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0" s="10" t="s">
        <v>483</v>
      </c>
      <c r="G910" s="10" t="str">
        <f t="shared" si="100"/>
        <v>Rank 9 - Ranking in insolvency (master scale)</v>
      </c>
      <c r="H910" s="10" t="s">
        <v>1154</v>
      </c>
      <c r="I910" s="10" t="s">
        <v>81</v>
      </c>
      <c r="J910" s="10" t="s">
        <v>696</v>
      </c>
      <c r="K910" s="10" t="s">
        <v>155</v>
      </c>
      <c r="L910" s="10" t="str">
        <f t="shared" si="101"/>
        <v>Parent</v>
      </c>
      <c r="M910" s="10" t="str">
        <f>IF(OR('Intragroup liabilities'!W904="x",'Intragroup liabilities'!W904="E"),"true","false")</f>
        <v>false</v>
      </c>
      <c r="N910" s="10" t="s">
        <v>470</v>
      </c>
      <c r="O910" s="10" t="s">
        <v>471</v>
      </c>
      <c r="P910" s="11">
        <v>0.14000000000000001</v>
      </c>
      <c r="Q910" s="11">
        <f>IF('Intragroup liabilities'!E904="",0,'Intragroup liabilities'!E904)</f>
        <v>0</v>
      </c>
      <c r="R910" s="10" t="str">
        <f>+IF('Intragroup liabilities'!C904="EURO","Euro",IF('Intragroup liabilities'!C904="LIBRA INGLESA"," US Dollar",""))</f>
        <v>Euro</v>
      </c>
      <c r="S910" s="10" t="str">
        <f>IF(OR('Intragroup liabilities'!F904="P_20",'Intragroup liabilities'!F904="P_21"),'Intragroup liabilities'!M904,CONCATENATE(RIGHT('Intragroup liabilities'!T904,4),"-",LEFT(RIGHT('Intragroup liabilities'!T904,7),2),"-",LEFT('Intragroup liabilities'!T904,2)))</f>
        <v>--</v>
      </c>
      <c r="T910" s="20" t="str">
        <f t="shared" si="102"/>
        <v>--</v>
      </c>
      <c r="U910" s="20" t="str">
        <f>IF(OR('Intragroup liabilities'!F904="P_20",'Intragroup liabilities'!F904="P_21"),'T 03.01'!T910,CONCATENATE(RIGHT('Intragroup liabilities'!U904,4),"-",LEFT(RIGHT('Intragroup liabilities'!U904,7),2),"-",LEFT('Intragroup liabilities'!U904,2)))</f>
        <v>--</v>
      </c>
      <c r="V910" s="10" t="str">
        <f t="shared" si="103"/>
        <v>Unsecured</v>
      </c>
      <c r="W910" s="10">
        <v>0</v>
      </c>
      <c r="X910" s="10" t="s">
        <v>83</v>
      </c>
      <c r="Y910" s="10" t="str">
        <f t="shared" si="104"/>
        <v>Structured</v>
      </c>
      <c r="Z910" s="10"/>
      <c r="AA910" s="10" t="str">
        <f>IF('Intragroup liabilities'!Q904="GF2","Grandfathered T2",IF('Intragroup liabilities'!Q904="CET1","CET1","No"))</f>
        <v>No</v>
      </c>
      <c r="AB910" s="10">
        <f>IF('Intragroup liabilities'!R904="",0,'Intragroup liabilities'!R904)</f>
        <v>0</v>
      </c>
      <c r="AC910"/>
    </row>
    <row r="911" spans="3:29" ht="23.65" thickBot="1" x14ac:dyDescent="0.5">
      <c r="C911" s="17">
        <f t="shared" si="99"/>
        <v>999</v>
      </c>
      <c r="D911" s="18">
        <f t="shared" si="105"/>
        <v>904</v>
      </c>
      <c r="E911" s="10" t="str">
        <f>IF(AND(I911="SANTANDER TOTTA, SGPS, SA",'Intragroup liabilities'!F905="P_22"),"r0531 - o/w (part of) subordinated liabilities recognised as own funds",IF(AND(I911="Totta Seguros - Comp. Seg. Vida, SA.",'Intragroup liabilities'!F905="P_22"),"r0350 - Structured notes",IF(AND(AA911&lt;&gt;"No",'Intragroup liabilities'!F905="P_23"),"r0531 - o/w (part of) subordinated liabilities recognised as own funds",IF(AND(AA911="No",'Intragroup liabilities'!F905="P_23"),"r0120 - Secured liabilities - collateralized part (BRRD art. 44/2/b)",IF('Intragroup liabilities'!F905="C_31","r0511 - o/w capital instruments/share capital",IF('Intragroup liabilities'!F905="C_32","r0511 - o/w capital instruments/share capital",IF('Intragroup liabilities'!F905="C_33","r0512 - o/w instruments ranking pari passu with ordinary shares",IF(OR(ISNUMBER(SEARCH("ATLANTES",I911)),ISNUMBER(SEARCH("AZOR",I911)),ISNUMBER(SEARCH("HIPOTOTTA",I911)))=TRUE,"r0120 - Secured liabilities - collateralized part (BRRD art. 44/2/b)",IF(OR('Intragroup liabilities'!F905="P_27.1",'Intragroup liabilities'!F905="P_27.2",'Intragroup liabilities'!F905="P_24"),"r0390 - Non-financial liabilities",IF('Intragroup liabilities'!F905="P_30.1","r0170 - Employee liabilities (BRRD art. 44/2/g/i)",IF('Intragroup liabilities'!F905="P_30.3","r0390 - Non-financial liabilities",IF('Intragroup liabilities'!F905="C_36","r0511 - o/w capital instruments/share capital",IF(AND('Intragroup liabilities'!F905="P_20",IFERROR(VLOOKUP('Intragroup liabilities'!I905,'Auxiliar 210'!$B$18:$B$20,1,FALSE),0)&lt;&gt;0),"r0210 - Liabilities towards other entities of the resolution group (BRRD art. 44/2/h)",IF(AND('Intragroup liabilities'!F905="P_21",IFERROR(VLOOKUP('Intragroup liabilities'!I905,'Auxiliar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1" s="10" t="s">
        <v>483</v>
      </c>
      <c r="G911" s="10" t="str">
        <f t="shared" si="100"/>
        <v>Rank 9 - Ranking in insolvency (master scale)</v>
      </c>
      <c r="H911" s="10" t="s">
        <v>978</v>
      </c>
      <c r="I911" s="10" t="s">
        <v>81</v>
      </c>
      <c r="J911" s="10" t="s">
        <v>696</v>
      </c>
      <c r="K911" s="10" t="s">
        <v>155</v>
      </c>
      <c r="L911" s="10" t="str">
        <f t="shared" si="101"/>
        <v>Parent</v>
      </c>
      <c r="M911" s="10" t="str">
        <f>IF(OR('Intragroup liabilities'!W905="x",'Intragroup liabilities'!W905="E"),"true","false")</f>
        <v>false</v>
      </c>
      <c r="N911" s="10" t="s">
        <v>470</v>
      </c>
      <c r="O911" s="10" t="s">
        <v>471</v>
      </c>
      <c r="P911" s="11">
        <v>0.1</v>
      </c>
      <c r="Q911" s="11">
        <f>IF('Intragroup liabilities'!E905="",0,'Intragroup liabilities'!E905)</f>
        <v>0</v>
      </c>
      <c r="R911" s="10" t="str">
        <f>+IF('Intragroup liabilities'!C905="EURO","Euro",IF('Intragroup liabilities'!C905="LIBRA INGLESA"," US Dollar",""))</f>
        <v>Euro</v>
      </c>
      <c r="S911" s="10" t="str">
        <f>IF(OR('Intragroup liabilities'!F905="P_20",'Intragroup liabilities'!F905="P_21"),'Intragroup liabilities'!M905,CONCATENATE(RIGHT('Intragroup liabilities'!T905,4),"-",LEFT(RIGHT('Intragroup liabilities'!T905,7),2),"-",LEFT('Intragroup liabilities'!T905,2)))</f>
        <v>--</v>
      </c>
      <c r="T911" s="20" t="str">
        <f t="shared" si="102"/>
        <v>--</v>
      </c>
      <c r="U911" s="20" t="str">
        <f>IF(OR('Intragroup liabilities'!F905="P_20",'Intragroup liabilities'!F905="P_21"),'T 03.01'!T911,CONCATENATE(RIGHT('Intragroup liabilities'!U905,4),"-",LEFT(RIGHT('Intragroup liabilities'!U905,7),2),"-",LEFT('Intragroup liabilities'!U905,2)))</f>
        <v>--</v>
      </c>
      <c r="V911" s="10" t="str">
        <f t="shared" si="103"/>
        <v>Unsecured</v>
      </c>
      <c r="W911" s="10">
        <v>0</v>
      </c>
      <c r="X911" s="10" t="s">
        <v>83</v>
      </c>
      <c r="Y911" s="10" t="str">
        <f t="shared" si="104"/>
        <v>Structured</v>
      </c>
      <c r="Z911" s="10"/>
      <c r="AA911" s="10" t="str">
        <f>IF('Intragroup liabilities'!Q905="GF2","Grandfathered T2",IF('Intragroup liabilities'!Q905="CET1","CET1","No"))</f>
        <v>No</v>
      </c>
      <c r="AB911" s="10">
        <f>IF('Intragroup liabilities'!R905="",0,'Intragroup liabilities'!R905)</f>
        <v>0</v>
      </c>
      <c r="AC911"/>
    </row>
    <row r="912" spans="3:29" ht="23.65" thickBot="1" x14ac:dyDescent="0.5">
      <c r="C912" s="17">
        <f t="shared" si="99"/>
        <v>999</v>
      </c>
      <c r="D912" s="18">
        <f t="shared" si="105"/>
        <v>905</v>
      </c>
      <c r="E912" s="10" t="str">
        <f>IF(AND(I912="SANTANDER TOTTA, SGPS, SA",'Intragroup liabilities'!F906="P_22"),"r0531 - o/w (part of) subordinated liabilities recognised as own funds",IF(AND(I912="Totta Seguros - Comp. Seg. Vida, SA.",'Intragroup liabilities'!F906="P_22"),"r0350 - Structured notes",IF(AND(AA912&lt;&gt;"No",'Intragroup liabilities'!F906="P_23"),"r0531 - o/w (part of) subordinated liabilities recognised as own funds",IF(AND(AA912="No",'Intragroup liabilities'!F906="P_23"),"r0120 - Secured liabilities - collateralized part (BRRD art. 44/2/b)",IF('Intragroup liabilities'!F906="C_31","r0511 - o/w capital instruments/share capital",IF('Intragroup liabilities'!F906="C_32","r0511 - o/w capital instruments/share capital",IF('Intragroup liabilities'!F906="C_33","r0512 - o/w instruments ranking pari passu with ordinary shares",IF(OR(ISNUMBER(SEARCH("ATLANTES",I912)),ISNUMBER(SEARCH("AZOR",I912)),ISNUMBER(SEARCH("HIPOTOTTA",I912)))=TRUE,"r0120 - Secured liabilities - collateralized part (BRRD art. 44/2/b)",IF(OR('Intragroup liabilities'!F906="P_27.1",'Intragroup liabilities'!F906="P_27.2",'Intragroup liabilities'!F906="P_24"),"r0390 - Non-financial liabilities",IF('Intragroup liabilities'!F906="P_30.1","r0170 - Employee liabilities (BRRD art. 44/2/g/i)",IF('Intragroup liabilities'!F906="P_30.3","r0390 - Non-financial liabilities",IF('Intragroup liabilities'!F906="C_36","r0511 - o/w capital instruments/share capital",IF(AND('Intragroup liabilities'!F906="P_20",IFERROR(VLOOKUP('Intragroup liabilities'!I906,'Auxiliar 210'!$B$18:$B$20,1,FALSE),0)&lt;&gt;0),"r0210 - Liabilities towards other entities of the resolution group (BRRD art. 44/2/h)",IF(AND('Intragroup liabilities'!F906="P_21",IFERROR(VLOOKUP('Intragroup liabilities'!I906,'Auxiliar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2" s="10" t="s">
        <v>161</v>
      </c>
      <c r="G912" s="10" t="str">
        <f t="shared" si="100"/>
        <v>Rank 9 - Ranking in insolvency (master scale)</v>
      </c>
      <c r="H912" s="10" t="s">
        <v>647</v>
      </c>
      <c r="I912" s="10" t="s">
        <v>45</v>
      </c>
      <c r="J912" s="10" t="s">
        <v>447</v>
      </c>
      <c r="K912" s="10" t="s">
        <v>155</v>
      </c>
      <c r="L912" s="10" t="str">
        <f t="shared" si="101"/>
        <v>Sister</v>
      </c>
      <c r="M912" s="10" t="str">
        <f>IF(OR('Intragroup liabilities'!W906="x",'Intragroup liabilities'!W906="E"),"true","false")</f>
        <v>true</v>
      </c>
      <c r="N912" s="10" t="s">
        <v>470</v>
      </c>
      <c r="O912" s="10" t="s">
        <v>471</v>
      </c>
      <c r="P912" s="11">
        <v>0.01</v>
      </c>
      <c r="Q912" s="11">
        <f>IF('Intragroup liabilities'!E906="",0,'Intragroup liabilities'!E906)</f>
        <v>0</v>
      </c>
      <c r="R912" s="10" t="str">
        <f>+IF('Intragroup liabilities'!C906="EURO","Euro",IF('Intragroup liabilities'!C906="LIBRA INGLESA"," US Dollar",""))</f>
        <v>Euro</v>
      </c>
      <c r="S912" s="10" t="str">
        <f>IF(OR('Intragroup liabilities'!F906="P_20",'Intragroup liabilities'!F906="P_21"),'Intragroup liabilities'!M906,CONCATENATE(RIGHT('Intragroup liabilities'!T906,4),"-",LEFT(RIGHT('Intragroup liabilities'!T906,7),2),"-",LEFT('Intragroup liabilities'!T906,2)))</f>
        <v>--</v>
      </c>
      <c r="T912" s="20" t="str">
        <f t="shared" si="102"/>
        <v>--</v>
      </c>
      <c r="U912" s="20" t="str">
        <f>IF(OR('Intragroup liabilities'!F906="P_20",'Intragroup liabilities'!F906="P_21"),'T 03.01'!T912,CONCATENATE(RIGHT('Intragroup liabilities'!U906,4),"-",LEFT(RIGHT('Intragroup liabilities'!U906,7),2),"-",LEFT('Intragroup liabilities'!U906,2)))</f>
        <v>--</v>
      </c>
      <c r="V912" s="10" t="str">
        <f t="shared" si="103"/>
        <v>Unsecured</v>
      </c>
      <c r="W912" s="10">
        <v>0</v>
      </c>
      <c r="X912" s="10" t="s">
        <v>83</v>
      </c>
      <c r="Y912" s="10" t="str">
        <f t="shared" si="104"/>
        <v>Structured</v>
      </c>
      <c r="Z912" s="10"/>
      <c r="AA912" s="10" t="str">
        <f>IF('Intragroup liabilities'!Q906="GF2","Grandfathered T2",IF('Intragroup liabilities'!Q906="CET1","CET1","No"))</f>
        <v>No</v>
      </c>
      <c r="AB912" s="10">
        <f>IF('Intragroup liabilities'!R906="",0,'Intragroup liabilities'!R906)</f>
        <v>0</v>
      </c>
      <c r="AC912"/>
    </row>
    <row r="913" spans="3:29" ht="23.65" thickBot="1" x14ac:dyDescent="0.5">
      <c r="C913" s="17">
        <f t="shared" si="99"/>
        <v>999</v>
      </c>
      <c r="D913" s="18">
        <f t="shared" si="105"/>
        <v>906</v>
      </c>
      <c r="E913" s="10" t="str">
        <f>IF(AND(I913="SANTANDER TOTTA, SGPS, SA",'Intragroup liabilities'!F907="P_22"),"r0531 - o/w (part of) subordinated liabilities recognised as own funds",IF(AND(I913="Totta Seguros - Comp. Seg. Vida, SA.",'Intragroup liabilities'!F907="P_22"),"r0350 - Structured notes",IF(AND(AA913&lt;&gt;"No",'Intragroup liabilities'!F907="P_23"),"r0531 - o/w (part of) subordinated liabilities recognised as own funds",IF(AND(AA913="No",'Intragroup liabilities'!F907="P_23"),"r0120 - Secured liabilities - collateralized part (BRRD art. 44/2/b)",IF('Intragroup liabilities'!F907="C_31","r0511 - o/w capital instruments/share capital",IF('Intragroup liabilities'!F907="C_32","r0511 - o/w capital instruments/share capital",IF('Intragroup liabilities'!F907="C_33","r0512 - o/w instruments ranking pari passu with ordinary shares",IF(OR(ISNUMBER(SEARCH("ATLANTES",I913)),ISNUMBER(SEARCH("AZOR",I913)),ISNUMBER(SEARCH("HIPOTOTTA",I913)))=TRUE,"r0120 - Secured liabilities - collateralized part (BRRD art. 44/2/b)",IF(OR('Intragroup liabilities'!F907="P_27.1",'Intragroup liabilities'!F907="P_27.2",'Intragroup liabilities'!F907="P_24"),"r0390 - Non-financial liabilities",IF('Intragroup liabilities'!F907="P_30.1","r0170 - Employee liabilities (BRRD art. 44/2/g/i)",IF('Intragroup liabilities'!F907="P_30.3","r0390 - Non-financial liabilities",IF('Intragroup liabilities'!F907="C_36","r0511 - o/w capital instruments/share capital",IF(AND('Intragroup liabilities'!F907="P_20",IFERROR(VLOOKUP('Intragroup liabilities'!I907,'Auxiliar 210'!$B$18:$B$20,1,FALSE),0)&lt;&gt;0),"r0210 - Liabilities towards other entities of the resolution group (BRRD art. 44/2/h)",IF(AND('Intragroup liabilities'!F907="P_21",IFERROR(VLOOKUP('Intragroup liabilities'!I907,'Auxiliar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3" s="10" t="s">
        <v>483</v>
      </c>
      <c r="G913" s="10" t="str">
        <f t="shared" si="100"/>
        <v>Rank 9 - Ranking in insolvency (master scale)</v>
      </c>
      <c r="H913" s="10" t="s">
        <v>1176</v>
      </c>
      <c r="I913" s="10" t="s">
        <v>81</v>
      </c>
      <c r="J913" s="10" t="s">
        <v>696</v>
      </c>
      <c r="K913" s="10" t="s">
        <v>155</v>
      </c>
      <c r="L913" s="10" t="str">
        <f t="shared" si="101"/>
        <v>Parent</v>
      </c>
      <c r="M913" s="10" t="str">
        <f>IF(OR('Intragroup liabilities'!W907="x",'Intragroup liabilities'!W907="E"),"true","false")</f>
        <v>false</v>
      </c>
      <c r="N913" s="10" t="s">
        <v>470</v>
      </c>
      <c r="O913" s="10" t="s">
        <v>471</v>
      </c>
      <c r="P913" s="11">
        <v>0.48</v>
      </c>
      <c r="Q913" s="11">
        <f>IF('Intragroup liabilities'!E907="",0,'Intragroup liabilities'!E907)</f>
        <v>0</v>
      </c>
      <c r="R913" s="10" t="str">
        <f>+IF('Intragroup liabilities'!C907="EURO","Euro",IF('Intragroup liabilities'!C907="LIBRA INGLESA"," US Dollar",""))</f>
        <v>Euro</v>
      </c>
      <c r="S913" s="10" t="str">
        <f>IF(OR('Intragroup liabilities'!F907="P_20",'Intragroup liabilities'!F907="P_21"),'Intragroup liabilities'!M907,CONCATENATE(RIGHT('Intragroup liabilities'!T907,4),"-",LEFT(RIGHT('Intragroup liabilities'!T907,7),2),"-",LEFT('Intragroup liabilities'!T907,2)))</f>
        <v>--</v>
      </c>
      <c r="T913" s="20" t="str">
        <f t="shared" si="102"/>
        <v>--</v>
      </c>
      <c r="U913" s="20" t="str">
        <f>IF(OR('Intragroup liabilities'!F907="P_20",'Intragroup liabilities'!F907="P_21"),'T 03.01'!T913,CONCATENATE(RIGHT('Intragroup liabilities'!U907,4),"-",LEFT(RIGHT('Intragroup liabilities'!U907,7),2),"-",LEFT('Intragroup liabilities'!U907,2)))</f>
        <v>--</v>
      </c>
      <c r="V913" s="10" t="str">
        <f t="shared" si="103"/>
        <v>Unsecured</v>
      </c>
      <c r="W913" s="10">
        <v>0</v>
      </c>
      <c r="X913" s="10" t="s">
        <v>83</v>
      </c>
      <c r="Y913" s="10" t="str">
        <f t="shared" si="104"/>
        <v>Structured</v>
      </c>
      <c r="Z913" s="10"/>
      <c r="AA913" s="10" t="str">
        <f>IF('Intragroup liabilities'!Q907="GF2","Grandfathered T2",IF('Intragroup liabilities'!Q907="CET1","CET1","No"))</f>
        <v>No</v>
      </c>
      <c r="AB913" s="10">
        <f>IF('Intragroup liabilities'!R907="",0,'Intragroup liabilities'!R907)</f>
        <v>0</v>
      </c>
      <c r="AC913"/>
    </row>
    <row r="914" spans="3:29" ht="23.65" thickBot="1" x14ac:dyDescent="0.5">
      <c r="C914" s="17">
        <f t="shared" si="99"/>
        <v>999</v>
      </c>
      <c r="D914" s="18">
        <f t="shared" si="105"/>
        <v>907</v>
      </c>
      <c r="E914" s="10" t="str">
        <f>IF(AND(I914="SANTANDER TOTTA, SGPS, SA",'Intragroup liabilities'!F908="P_22"),"r0531 - o/w (part of) subordinated liabilities recognised as own funds",IF(AND(I914="Totta Seguros - Comp. Seg. Vida, SA.",'Intragroup liabilities'!F908="P_22"),"r0350 - Structured notes",IF(AND(AA914&lt;&gt;"No",'Intragroup liabilities'!F908="P_23"),"r0531 - o/w (part of) subordinated liabilities recognised as own funds",IF(AND(AA914="No",'Intragroup liabilities'!F908="P_23"),"r0120 - Secured liabilities - collateralized part (BRRD art. 44/2/b)",IF('Intragroup liabilities'!F908="C_31","r0511 - o/w capital instruments/share capital",IF('Intragroup liabilities'!F908="C_32","r0511 - o/w capital instruments/share capital",IF('Intragroup liabilities'!F908="C_33","r0512 - o/w instruments ranking pari passu with ordinary shares",IF(OR(ISNUMBER(SEARCH("ATLANTES",I914)),ISNUMBER(SEARCH("AZOR",I914)),ISNUMBER(SEARCH("HIPOTOTTA",I914)))=TRUE,"r0120 - Secured liabilities - collateralized part (BRRD art. 44/2/b)",IF(OR('Intragroup liabilities'!F908="P_27.1",'Intragroup liabilities'!F908="P_27.2",'Intragroup liabilities'!F908="P_24"),"r0390 - Non-financial liabilities",IF('Intragroup liabilities'!F908="P_30.1","r0170 - Employee liabilities (BRRD art. 44/2/g/i)",IF('Intragroup liabilities'!F908="P_30.3","r0390 - Non-financial liabilities",IF('Intragroup liabilities'!F908="C_36","r0511 - o/w capital instruments/share capital",IF(AND('Intragroup liabilities'!F908="P_20",IFERROR(VLOOKUP('Intragroup liabilities'!I908,'Auxiliar 210'!$B$18:$B$20,1,FALSE),0)&lt;&gt;0),"r0210 - Liabilities towards other entities of the resolution group (BRRD art. 44/2/h)",IF(AND('Intragroup liabilities'!F908="P_21",IFERROR(VLOOKUP('Intragroup liabilities'!I908,'Auxiliar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4" s="10" t="s">
        <v>483</v>
      </c>
      <c r="G914" s="10" t="str">
        <f t="shared" si="100"/>
        <v>Rank 9 - Ranking in insolvency (master scale)</v>
      </c>
      <c r="H914" s="10" t="s">
        <v>1233</v>
      </c>
      <c r="I914" s="10" t="s">
        <v>707</v>
      </c>
      <c r="J914" s="10" t="s">
        <v>706</v>
      </c>
      <c r="K914" s="10" t="s">
        <v>155</v>
      </c>
      <c r="L914" s="10" t="str">
        <f t="shared" si="101"/>
        <v>Sister</v>
      </c>
      <c r="M914" s="10" t="str">
        <f>IF(OR('Intragroup liabilities'!W908="x",'Intragroup liabilities'!W908="E"),"true","false")</f>
        <v>false</v>
      </c>
      <c r="N914" s="10" t="s">
        <v>470</v>
      </c>
      <c r="O914" s="10" t="s">
        <v>471</v>
      </c>
      <c r="P914" s="11">
        <v>0.47</v>
      </c>
      <c r="Q914" s="11">
        <f>IF('Intragroup liabilities'!E908="",0,'Intragroup liabilities'!E908)</f>
        <v>0</v>
      </c>
      <c r="R914" s="10" t="str">
        <f>+IF('Intragroup liabilities'!C908="EURO","Euro",IF('Intragroup liabilities'!C908="LIBRA INGLESA"," US Dollar",""))</f>
        <v>Euro</v>
      </c>
      <c r="S914" s="10" t="str">
        <f>IF(OR('Intragroup liabilities'!F908="P_20",'Intragroup liabilities'!F908="P_21"),'Intragroup liabilities'!M908,CONCATENATE(RIGHT('Intragroup liabilities'!T908,4),"-",LEFT(RIGHT('Intragroup liabilities'!T908,7),2),"-",LEFT('Intragroup liabilities'!T908,2)))</f>
        <v>--</v>
      </c>
      <c r="T914" s="20" t="str">
        <f t="shared" si="102"/>
        <v>--</v>
      </c>
      <c r="U914" s="20" t="str">
        <f>IF(OR('Intragroup liabilities'!F908="P_20",'Intragroup liabilities'!F908="P_21"),'T 03.01'!T914,CONCATENATE(RIGHT('Intragroup liabilities'!U908,4),"-",LEFT(RIGHT('Intragroup liabilities'!U908,7),2),"-",LEFT('Intragroup liabilities'!U908,2)))</f>
        <v>--</v>
      </c>
      <c r="V914" s="10" t="str">
        <f t="shared" si="103"/>
        <v>Unsecured</v>
      </c>
      <c r="W914" s="10">
        <v>0</v>
      </c>
      <c r="X914" s="10" t="s">
        <v>83</v>
      </c>
      <c r="Y914" s="10" t="str">
        <f t="shared" si="104"/>
        <v>Structured</v>
      </c>
      <c r="Z914" s="10"/>
      <c r="AA914" s="10" t="str">
        <f>IF('Intragroup liabilities'!Q908="GF2","Grandfathered T2",IF('Intragroup liabilities'!Q908="CET1","CET1","No"))</f>
        <v>No</v>
      </c>
      <c r="AB914" s="10">
        <f>IF('Intragroup liabilities'!R908="",0,'Intragroup liabilities'!R908)</f>
        <v>0</v>
      </c>
      <c r="AC914"/>
    </row>
    <row r="915" spans="3:29" ht="23.65" thickBot="1" x14ac:dyDescent="0.5">
      <c r="C915" s="17">
        <f t="shared" si="99"/>
        <v>999</v>
      </c>
      <c r="D915" s="18">
        <f t="shared" si="105"/>
        <v>908</v>
      </c>
      <c r="E915" s="10" t="str">
        <f>IF(AND(I915="SANTANDER TOTTA, SGPS, SA",'Intragroup liabilities'!F909="P_22"),"r0531 - o/w (part of) subordinated liabilities recognised as own funds",IF(AND(I915="Totta Seguros - Comp. Seg. Vida, SA.",'Intragroup liabilities'!F909="P_22"),"r0350 - Structured notes",IF(AND(AA915&lt;&gt;"No",'Intragroup liabilities'!F909="P_23"),"r0531 - o/w (part of) subordinated liabilities recognised as own funds",IF(AND(AA915="No",'Intragroup liabilities'!F909="P_23"),"r0120 - Secured liabilities - collateralized part (BRRD art. 44/2/b)",IF('Intragroup liabilities'!F909="C_31","r0511 - o/w capital instruments/share capital",IF('Intragroup liabilities'!F909="C_32","r0511 - o/w capital instruments/share capital",IF('Intragroup liabilities'!F909="C_33","r0512 - o/w instruments ranking pari passu with ordinary shares",IF(OR(ISNUMBER(SEARCH("ATLANTES",I915)),ISNUMBER(SEARCH("AZOR",I915)),ISNUMBER(SEARCH("HIPOTOTTA",I915)))=TRUE,"r0120 - Secured liabilities - collateralized part (BRRD art. 44/2/b)",IF(OR('Intragroup liabilities'!F909="P_27.1",'Intragroup liabilities'!F909="P_27.2",'Intragroup liabilities'!F909="P_24"),"r0390 - Non-financial liabilities",IF('Intragroup liabilities'!F909="P_30.1","r0170 - Employee liabilities (BRRD art. 44/2/g/i)",IF('Intragroup liabilities'!F909="P_30.3","r0390 - Non-financial liabilities",IF('Intragroup liabilities'!F909="C_36","r0511 - o/w capital instruments/share capital",IF(AND('Intragroup liabilities'!F909="P_20",IFERROR(VLOOKUP('Intragroup liabilities'!I909,'Auxiliar 210'!$B$18:$B$20,1,FALSE),0)&lt;&gt;0),"r0210 - Liabilities towards other entities of the resolution group (BRRD art. 44/2/h)",IF(AND('Intragroup liabilities'!F909="P_21",IFERROR(VLOOKUP('Intragroup liabilities'!I909,'Auxiliar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5" s="10" t="s">
        <v>483</v>
      </c>
      <c r="G915" s="10" t="str">
        <f t="shared" si="100"/>
        <v>Rank 9 - Ranking in insolvency (master scale)</v>
      </c>
      <c r="H915" s="10" t="s">
        <v>765</v>
      </c>
      <c r="I915" s="10" t="s">
        <v>81</v>
      </c>
      <c r="J915" s="10" t="s">
        <v>696</v>
      </c>
      <c r="K915" s="10" t="s">
        <v>155</v>
      </c>
      <c r="L915" s="10" t="str">
        <f t="shared" si="101"/>
        <v>Parent</v>
      </c>
      <c r="M915" s="10" t="str">
        <f>IF(OR('Intragroup liabilities'!W909="x",'Intragroup liabilities'!W909="E"),"true","false")</f>
        <v>false</v>
      </c>
      <c r="N915" s="10" t="s">
        <v>470</v>
      </c>
      <c r="O915" s="10" t="s">
        <v>471</v>
      </c>
      <c r="P915" s="11">
        <v>0.06</v>
      </c>
      <c r="Q915" s="11">
        <f>IF('Intragroup liabilities'!E909="",0,'Intragroup liabilities'!E909)</f>
        <v>0</v>
      </c>
      <c r="R915" s="10" t="str">
        <f>+IF('Intragroup liabilities'!C909="EURO","Euro",IF('Intragroup liabilities'!C909="LIBRA INGLESA"," US Dollar",""))</f>
        <v>Euro</v>
      </c>
      <c r="S915" s="10" t="str">
        <f>IF(OR('Intragroup liabilities'!F909="P_20",'Intragroup liabilities'!F909="P_21"),'Intragroup liabilities'!M909,CONCATENATE(RIGHT('Intragroup liabilities'!T909,4),"-",LEFT(RIGHT('Intragroup liabilities'!T909,7),2),"-",LEFT('Intragroup liabilities'!T909,2)))</f>
        <v>--</v>
      </c>
      <c r="T915" s="20" t="str">
        <f t="shared" si="102"/>
        <v>--</v>
      </c>
      <c r="U915" s="20" t="str">
        <f>IF(OR('Intragroup liabilities'!F909="P_20",'Intragroup liabilities'!F909="P_21"),'T 03.01'!T915,CONCATENATE(RIGHT('Intragroup liabilities'!U909,4),"-",LEFT(RIGHT('Intragroup liabilities'!U909,7),2),"-",LEFT('Intragroup liabilities'!U909,2)))</f>
        <v>--</v>
      </c>
      <c r="V915" s="10" t="str">
        <f t="shared" si="103"/>
        <v>Unsecured</v>
      </c>
      <c r="W915" s="10">
        <v>0</v>
      </c>
      <c r="X915" s="10" t="s">
        <v>83</v>
      </c>
      <c r="Y915" s="10" t="str">
        <f t="shared" si="104"/>
        <v>Structured</v>
      </c>
      <c r="Z915" s="10"/>
      <c r="AA915" s="10" t="str">
        <f>IF('Intragroup liabilities'!Q909="GF2","Grandfathered T2",IF('Intragroup liabilities'!Q909="CET1","CET1","No"))</f>
        <v>No</v>
      </c>
      <c r="AB915" s="10">
        <f>IF('Intragroup liabilities'!R909="",0,'Intragroup liabilities'!R909)</f>
        <v>0</v>
      </c>
      <c r="AC915"/>
    </row>
    <row r="916" spans="3:29" ht="23.65" thickBot="1" x14ac:dyDescent="0.5">
      <c r="C916" s="17">
        <f t="shared" si="99"/>
        <v>999</v>
      </c>
      <c r="D916" s="18">
        <f t="shared" si="105"/>
        <v>909</v>
      </c>
      <c r="E916" s="10" t="str">
        <f>IF(AND(I916="SANTANDER TOTTA, SGPS, SA",'Intragroup liabilities'!F910="P_22"),"r0531 - o/w (part of) subordinated liabilities recognised as own funds",IF(AND(I916="Totta Seguros - Comp. Seg. Vida, SA.",'Intragroup liabilities'!F910="P_22"),"r0350 - Structured notes",IF(AND(AA916&lt;&gt;"No",'Intragroup liabilities'!F910="P_23"),"r0531 - o/w (part of) subordinated liabilities recognised as own funds",IF(AND(AA916="No",'Intragroup liabilities'!F910="P_23"),"r0120 - Secured liabilities - collateralized part (BRRD art. 44/2/b)",IF('Intragroup liabilities'!F910="C_31","r0511 - o/w capital instruments/share capital",IF('Intragroup liabilities'!F910="C_32","r0511 - o/w capital instruments/share capital",IF('Intragroup liabilities'!F910="C_33","r0512 - o/w instruments ranking pari passu with ordinary shares",IF(OR(ISNUMBER(SEARCH("ATLANTES",I916)),ISNUMBER(SEARCH("AZOR",I916)),ISNUMBER(SEARCH("HIPOTOTTA",I916)))=TRUE,"r0120 - Secured liabilities - collateralized part (BRRD art. 44/2/b)",IF(OR('Intragroup liabilities'!F910="P_27.1",'Intragroup liabilities'!F910="P_27.2",'Intragroup liabilities'!F910="P_24"),"r0390 - Non-financial liabilities",IF('Intragroup liabilities'!F910="P_30.1","r0170 - Employee liabilities (BRRD art. 44/2/g/i)",IF('Intragroup liabilities'!F910="P_30.3","r0390 - Non-financial liabilities",IF('Intragroup liabilities'!F910="C_36","r0511 - o/w capital instruments/share capital",IF(AND('Intragroup liabilities'!F910="P_20",IFERROR(VLOOKUP('Intragroup liabilities'!I910,'Auxiliar 210'!$B$18:$B$20,1,FALSE),0)&lt;&gt;0),"r0210 - Liabilities towards other entities of the resolution group (BRRD art. 44/2/h)",IF(AND('Intragroup liabilities'!F910="P_21",IFERROR(VLOOKUP('Intragroup liabilities'!I910,'Auxiliar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6" s="10" t="s">
        <v>483</v>
      </c>
      <c r="G916" s="10" t="str">
        <f t="shared" si="100"/>
        <v>Rank 9 - Ranking in insolvency (master scale)</v>
      </c>
      <c r="H916" s="10" t="s">
        <v>833</v>
      </c>
      <c r="I916" s="10" t="s">
        <v>81</v>
      </c>
      <c r="J916" s="10" t="s">
        <v>696</v>
      </c>
      <c r="K916" s="10" t="s">
        <v>155</v>
      </c>
      <c r="L916" s="10" t="str">
        <f t="shared" si="101"/>
        <v>Parent</v>
      </c>
      <c r="M916" s="10" t="str">
        <f>IF(OR('Intragroup liabilities'!W910="x",'Intragroup liabilities'!W910="E"),"true","false")</f>
        <v>false</v>
      </c>
      <c r="N916" s="10" t="s">
        <v>470</v>
      </c>
      <c r="O916" s="10" t="s">
        <v>471</v>
      </c>
      <c r="P916" s="11">
        <v>0.03</v>
      </c>
      <c r="Q916" s="11">
        <f>IF('Intragroup liabilities'!E910="",0,'Intragroup liabilities'!E910)</f>
        <v>0</v>
      </c>
      <c r="R916" s="10" t="str">
        <f>+IF('Intragroup liabilities'!C910="EURO","Euro",IF('Intragroup liabilities'!C910="LIBRA INGLESA"," US Dollar",""))</f>
        <v>Euro</v>
      </c>
      <c r="S916" s="10" t="str">
        <f>IF(OR('Intragroup liabilities'!F910="P_20",'Intragroup liabilities'!F910="P_21"),'Intragroup liabilities'!M910,CONCATENATE(RIGHT('Intragroup liabilities'!T910,4),"-",LEFT(RIGHT('Intragroup liabilities'!T910,7),2),"-",LEFT('Intragroup liabilities'!T910,2)))</f>
        <v>--</v>
      </c>
      <c r="T916" s="20" t="str">
        <f t="shared" si="102"/>
        <v>--</v>
      </c>
      <c r="U916" s="20" t="str">
        <f>IF(OR('Intragroup liabilities'!F910="P_20",'Intragroup liabilities'!F910="P_21"),'T 03.01'!T916,CONCATENATE(RIGHT('Intragroup liabilities'!U910,4),"-",LEFT(RIGHT('Intragroup liabilities'!U910,7),2),"-",LEFT('Intragroup liabilities'!U910,2)))</f>
        <v>--</v>
      </c>
      <c r="V916" s="10" t="str">
        <f t="shared" si="103"/>
        <v>Unsecured</v>
      </c>
      <c r="W916" s="10">
        <v>0</v>
      </c>
      <c r="X916" s="10" t="s">
        <v>83</v>
      </c>
      <c r="Y916" s="10" t="str">
        <f t="shared" si="104"/>
        <v>Structured</v>
      </c>
      <c r="Z916" s="10"/>
      <c r="AA916" s="10" t="str">
        <f>IF('Intragroup liabilities'!Q910="GF2","Grandfathered T2",IF('Intragroup liabilities'!Q910="CET1","CET1","No"))</f>
        <v>No</v>
      </c>
      <c r="AB916" s="10">
        <f>IF('Intragroup liabilities'!R910="",0,'Intragroup liabilities'!R910)</f>
        <v>0</v>
      </c>
      <c r="AC916"/>
    </row>
    <row r="917" spans="3:29" ht="23.65" thickBot="1" x14ac:dyDescent="0.5">
      <c r="C917" s="17">
        <f t="shared" si="99"/>
        <v>999</v>
      </c>
      <c r="D917" s="18">
        <f t="shared" si="105"/>
        <v>910</v>
      </c>
      <c r="E917" s="10" t="str">
        <f>IF(AND(I917="SANTANDER TOTTA, SGPS, SA",'Intragroup liabilities'!F911="P_22"),"r0531 - o/w (part of) subordinated liabilities recognised as own funds",IF(AND(I917="Totta Seguros - Comp. Seg. Vida, SA.",'Intragroup liabilities'!F911="P_22"),"r0350 - Structured notes",IF(AND(AA917&lt;&gt;"No",'Intragroup liabilities'!F911="P_23"),"r0531 - o/w (part of) subordinated liabilities recognised as own funds",IF(AND(AA917="No",'Intragroup liabilities'!F911="P_23"),"r0120 - Secured liabilities - collateralized part (BRRD art. 44/2/b)",IF('Intragroup liabilities'!F911="C_31","r0511 - o/w capital instruments/share capital",IF('Intragroup liabilities'!F911="C_32","r0511 - o/w capital instruments/share capital",IF('Intragroup liabilities'!F911="C_33","r0512 - o/w instruments ranking pari passu with ordinary shares",IF(OR(ISNUMBER(SEARCH("ATLANTES",I917)),ISNUMBER(SEARCH("AZOR",I917)),ISNUMBER(SEARCH("HIPOTOTTA",I917)))=TRUE,"r0120 - Secured liabilities - collateralized part (BRRD art. 44/2/b)",IF(OR('Intragroup liabilities'!F911="P_27.1",'Intragroup liabilities'!F911="P_27.2",'Intragroup liabilities'!F911="P_24"),"r0390 - Non-financial liabilities",IF('Intragroup liabilities'!F911="P_30.1","r0170 - Employee liabilities (BRRD art. 44/2/g/i)",IF('Intragroup liabilities'!F911="P_30.3","r0390 - Non-financial liabilities",IF('Intragroup liabilities'!F911="C_36","r0511 - o/w capital instruments/share capital",IF(AND('Intragroup liabilities'!F911="P_20",IFERROR(VLOOKUP('Intragroup liabilities'!I911,'Auxiliar 210'!$B$18:$B$20,1,FALSE),0)&lt;&gt;0),"r0210 - Liabilities towards other entities of the resolution group (BRRD art. 44/2/h)",IF(AND('Intragroup liabilities'!F911="P_21",IFERROR(VLOOKUP('Intragroup liabilities'!I911,'Auxiliar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7" s="10" t="s">
        <v>483</v>
      </c>
      <c r="G917" s="10" t="str">
        <f t="shared" si="100"/>
        <v>Rank 9 - Ranking in insolvency (master scale)</v>
      </c>
      <c r="H917" s="10" t="s">
        <v>736</v>
      </c>
      <c r="I917" s="10" t="s">
        <v>81</v>
      </c>
      <c r="J917" s="10" t="s">
        <v>696</v>
      </c>
      <c r="K917" s="10" t="s">
        <v>155</v>
      </c>
      <c r="L917" s="10" t="str">
        <f t="shared" si="101"/>
        <v>Parent</v>
      </c>
      <c r="M917" s="10" t="str">
        <f>IF(OR('Intragroup liabilities'!W911="x",'Intragroup liabilities'!W911="E"),"true","false")</f>
        <v>false</v>
      </c>
      <c r="N917" s="10" t="s">
        <v>470</v>
      </c>
      <c r="O917" s="10" t="s">
        <v>471</v>
      </c>
      <c r="P917" s="11">
        <v>0.06</v>
      </c>
      <c r="Q917" s="11">
        <f>IF('Intragroup liabilities'!E911="",0,'Intragroup liabilities'!E911)</f>
        <v>0</v>
      </c>
      <c r="R917" s="10" t="str">
        <f>+IF('Intragroup liabilities'!C911="EURO","Euro",IF('Intragroup liabilities'!C911="LIBRA INGLESA"," US Dollar",""))</f>
        <v>Euro</v>
      </c>
      <c r="S917" s="10" t="str">
        <f>IF(OR('Intragroup liabilities'!F911="P_20",'Intragroup liabilities'!F911="P_21"),'Intragroup liabilities'!M911,CONCATENATE(RIGHT('Intragroup liabilities'!T911,4),"-",LEFT(RIGHT('Intragroup liabilities'!T911,7),2),"-",LEFT('Intragroup liabilities'!T911,2)))</f>
        <v>--</v>
      </c>
      <c r="T917" s="20" t="str">
        <f t="shared" si="102"/>
        <v>--</v>
      </c>
      <c r="U917" s="20" t="str">
        <f>IF(OR('Intragroup liabilities'!F911="P_20",'Intragroup liabilities'!F911="P_21"),'T 03.01'!T917,CONCATENATE(RIGHT('Intragroup liabilities'!U911,4),"-",LEFT(RIGHT('Intragroup liabilities'!U911,7),2),"-",LEFT('Intragroup liabilities'!U911,2)))</f>
        <v>--</v>
      </c>
      <c r="V917" s="10" t="str">
        <f t="shared" si="103"/>
        <v>Unsecured</v>
      </c>
      <c r="W917" s="10">
        <v>0</v>
      </c>
      <c r="X917" s="10" t="s">
        <v>83</v>
      </c>
      <c r="Y917" s="10" t="str">
        <f t="shared" si="104"/>
        <v>Structured</v>
      </c>
      <c r="Z917" s="10"/>
      <c r="AA917" s="10" t="str">
        <f>IF('Intragroup liabilities'!Q911="GF2","Grandfathered T2",IF('Intragroup liabilities'!Q911="CET1","CET1","No"))</f>
        <v>No</v>
      </c>
      <c r="AB917" s="10">
        <f>IF('Intragroup liabilities'!R911="",0,'Intragroup liabilities'!R911)</f>
        <v>0</v>
      </c>
      <c r="AC917"/>
    </row>
    <row r="918" spans="3:29" ht="23.65" thickBot="1" x14ac:dyDescent="0.5">
      <c r="C918" s="17">
        <f t="shared" si="99"/>
        <v>999</v>
      </c>
      <c r="D918" s="18">
        <f t="shared" si="105"/>
        <v>911</v>
      </c>
      <c r="E918" s="10" t="str">
        <f>IF(AND(I918="SANTANDER TOTTA, SGPS, SA",'Intragroup liabilities'!F912="P_22"),"r0531 - o/w (part of) subordinated liabilities recognised as own funds",IF(AND(I918="Totta Seguros - Comp. Seg. Vida, SA.",'Intragroup liabilities'!F912="P_22"),"r0350 - Structured notes",IF(AND(AA918&lt;&gt;"No",'Intragroup liabilities'!F912="P_23"),"r0531 - o/w (part of) subordinated liabilities recognised as own funds",IF(AND(AA918="No",'Intragroup liabilities'!F912="P_23"),"r0120 - Secured liabilities - collateralized part (BRRD art. 44/2/b)",IF('Intragroup liabilities'!F912="C_31","r0511 - o/w capital instruments/share capital",IF('Intragroup liabilities'!F912="C_32","r0511 - o/w capital instruments/share capital",IF('Intragroup liabilities'!F912="C_33","r0512 - o/w instruments ranking pari passu with ordinary shares",IF(OR(ISNUMBER(SEARCH("ATLANTES",I918)),ISNUMBER(SEARCH("AZOR",I918)),ISNUMBER(SEARCH("HIPOTOTTA",I918)))=TRUE,"r0120 - Secured liabilities - collateralized part (BRRD art. 44/2/b)",IF(OR('Intragroup liabilities'!F912="P_27.1",'Intragroup liabilities'!F912="P_27.2",'Intragroup liabilities'!F912="P_24"),"r0390 - Non-financial liabilities",IF('Intragroup liabilities'!F912="P_30.1","r0170 - Employee liabilities (BRRD art. 44/2/g/i)",IF('Intragroup liabilities'!F912="P_30.3","r0390 - Non-financial liabilities",IF('Intragroup liabilities'!F912="C_36","r0511 - o/w capital instruments/share capital",IF(AND('Intragroup liabilities'!F912="P_20",IFERROR(VLOOKUP('Intragroup liabilities'!I912,'Auxiliar 210'!$B$18:$B$20,1,FALSE),0)&lt;&gt;0),"r0210 - Liabilities towards other entities of the resolution group (BRRD art. 44/2/h)",IF(AND('Intragroup liabilities'!F912="P_21",IFERROR(VLOOKUP('Intragroup liabilities'!I912,'Auxiliar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8" s="10" t="s">
        <v>483</v>
      </c>
      <c r="G918" s="10" t="str">
        <f t="shared" si="100"/>
        <v>Rank 9 - Ranking in insolvency (master scale)</v>
      </c>
      <c r="H918" s="10" t="s">
        <v>835</v>
      </c>
      <c r="I918" s="10" t="s">
        <v>81</v>
      </c>
      <c r="J918" s="10" t="s">
        <v>696</v>
      </c>
      <c r="K918" s="10" t="s">
        <v>155</v>
      </c>
      <c r="L918" s="10" t="str">
        <f t="shared" si="101"/>
        <v>Parent</v>
      </c>
      <c r="M918" s="10" t="str">
        <f>IF(OR('Intragroup liabilities'!W912="x",'Intragroup liabilities'!W912="E"),"true","false")</f>
        <v>false</v>
      </c>
      <c r="N918" s="10" t="s">
        <v>470</v>
      </c>
      <c r="O918" s="10" t="s">
        <v>471</v>
      </c>
      <c r="P918" s="11">
        <v>0.15</v>
      </c>
      <c r="Q918" s="11">
        <f>IF('Intragroup liabilities'!E912="",0,'Intragroup liabilities'!E912)</f>
        <v>0</v>
      </c>
      <c r="R918" s="10" t="str">
        <f>+IF('Intragroup liabilities'!C912="EURO","Euro",IF('Intragroup liabilities'!C912="LIBRA INGLESA"," US Dollar",""))</f>
        <v>Euro</v>
      </c>
      <c r="S918" s="10" t="str">
        <f>IF(OR('Intragroup liabilities'!F912="P_20",'Intragroup liabilities'!F912="P_21"),'Intragroup liabilities'!M912,CONCATENATE(RIGHT('Intragroup liabilities'!T912,4),"-",LEFT(RIGHT('Intragroup liabilities'!T912,7),2),"-",LEFT('Intragroup liabilities'!T912,2)))</f>
        <v>--</v>
      </c>
      <c r="T918" s="20" t="str">
        <f t="shared" si="102"/>
        <v>--</v>
      </c>
      <c r="U918" s="20" t="str">
        <f>IF(OR('Intragroup liabilities'!F912="P_20",'Intragroup liabilities'!F912="P_21"),'T 03.01'!T918,CONCATENATE(RIGHT('Intragroup liabilities'!U912,4),"-",LEFT(RIGHT('Intragroup liabilities'!U912,7),2),"-",LEFT('Intragroup liabilities'!U912,2)))</f>
        <v>--</v>
      </c>
      <c r="V918" s="10" t="str">
        <f t="shared" si="103"/>
        <v>Unsecured</v>
      </c>
      <c r="W918" s="10">
        <v>0</v>
      </c>
      <c r="X918" s="10" t="s">
        <v>83</v>
      </c>
      <c r="Y918" s="10" t="str">
        <f t="shared" si="104"/>
        <v>Structured</v>
      </c>
      <c r="Z918" s="10"/>
      <c r="AA918" s="10" t="str">
        <f>IF('Intragroup liabilities'!Q912="GF2","Grandfathered T2",IF('Intragroup liabilities'!Q912="CET1","CET1","No"))</f>
        <v>No</v>
      </c>
      <c r="AB918" s="10">
        <f>IF('Intragroup liabilities'!R912="",0,'Intragroup liabilities'!R912)</f>
        <v>0</v>
      </c>
      <c r="AC918"/>
    </row>
    <row r="919" spans="3:29" ht="23.65" thickBot="1" x14ac:dyDescent="0.5">
      <c r="C919" s="17">
        <f t="shared" si="99"/>
        <v>999</v>
      </c>
      <c r="D919" s="18">
        <f t="shared" si="105"/>
        <v>912</v>
      </c>
      <c r="E919" s="10" t="str">
        <f>IF(AND(I919="SANTANDER TOTTA, SGPS, SA",'Intragroup liabilities'!F913="P_22"),"r0531 - o/w (part of) subordinated liabilities recognised as own funds",IF(AND(I919="Totta Seguros - Comp. Seg. Vida, SA.",'Intragroup liabilities'!F913="P_22"),"r0350 - Structured notes",IF(AND(AA919&lt;&gt;"No",'Intragroup liabilities'!F913="P_23"),"r0531 - o/w (part of) subordinated liabilities recognised as own funds",IF(AND(AA919="No",'Intragroup liabilities'!F913="P_23"),"r0120 - Secured liabilities - collateralized part (BRRD art. 44/2/b)",IF('Intragroup liabilities'!F913="C_31","r0511 - o/w capital instruments/share capital",IF('Intragroup liabilities'!F913="C_32","r0511 - o/w capital instruments/share capital",IF('Intragroup liabilities'!F913="C_33","r0512 - o/w instruments ranking pari passu with ordinary shares",IF(OR(ISNUMBER(SEARCH("ATLANTES",I919)),ISNUMBER(SEARCH("AZOR",I919)),ISNUMBER(SEARCH("HIPOTOTTA",I919)))=TRUE,"r0120 - Secured liabilities - collateralized part (BRRD art. 44/2/b)",IF(OR('Intragroup liabilities'!F913="P_27.1",'Intragroup liabilities'!F913="P_27.2",'Intragroup liabilities'!F913="P_24"),"r0390 - Non-financial liabilities",IF('Intragroup liabilities'!F913="P_30.1","r0170 - Employee liabilities (BRRD art. 44/2/g/i)",IF('Intragroup liabilities'!F913="P_30.3","r0390 - Non-financial liabilities",IF('Intragroup liabilities'!F913="C_36","r0511 - o/w capital instruments/share capital",IF(AND('Intragroup liabilities'!F913="P_20",IFERROR(VLOOKUP('Intragroup liabilities'!I913,'Auxiliar 210'!$B$18:$B$20,1,FALSE),0)&lt;&gt;0),"r0210 - Liabilities towards other entities of the resolution group (BRRD art. 44/2/h)",IF(AND('Intragroup liabilities'!F913="P_21",IFERROR(VLOOKUP('Intragroup liabilities'!I913,'Auxiliar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19" s="10" t="s">
        <v>483</v>
      </c>
      <c r="G919" s="10" t="str">
        <f t="shared" si="100"/>
        <v>Rank 9 - Ranking in insolvency (master scale)</v>
      </c>
      <c r="H919" s="10" t="s">
        <v>766</v>
      </c>
      <c r="I919" s="10" t="s">
        <v>81</v>
      </c>
      <c r="J919" s="10" t="s">
        <v>696</v>
      </c>
      <c r="K919" s="10" t="s">
        <v>155</v>
      </c>
      <c r="L919" s="10" t="str">
        <f t="shared" si="101"/>
        <v>Parent</v>
      </c>
      <c r="M919" s="10" t="str">
        <f>IF(OR('Intragroup liabilities'!W913="x",'Intragroup liabilities'!W913="E"),"true","false")</f>
        <v>false</v>
      </c>
      <c r="N919" s="10" t="s">
        <v>470</v>
      </c>
      <c r="O919" s="10" t="s">
        <v>471</v>
      </c>
      <c r="P919" s="11">
        <v>0.12</v>
      </c>
      <c r="Q919" s="11">
        <f>IF('Intragroup liabilities'!E913="",0,'Intragroup liabilities'!E913)</f>
        <v>0</v>
      </c>
      <c r="R919" s="10" t="str">
        <f>+IF('Intragroup liabilities'!C913="EURO","Euro",IF('Intragroup liabilities'!C913="LIBRA INGLESA"," US Dollar",""))</f>
        <v>Euro</v>
      </c>
      <c r="S919" s="10" t="str">
        <f>IF(OR('Intragroup liabilities'!F913="P_20",'Intragroup liabilities'!F913="P_21"),'Intragroup liabilities'!M913,CONCATENATE(RIGHT('Intragroup liabilities'!T913,4),"-",LEFT(RIGHT('Intragroup liabilities'!T913,7),2),"-",LEFT('Intragroup liabilities'!T913,2)))</f>
        <v>--</v>
      </c>
      <c r="T919" s="20" t="str">
        <f t="shared" si="102"/>
        <v>--</v>
      </c>
      <c r="U919" s="20" t="str">
        <f>IF(OR('Intragroup liabilities'!F913="P_20",'Intragroup liabilities'!F913="P_21"),'T 03.01'!T919,CONCATENATE(RIGHT('Intragroup liabilities'!U913,4),"-",LEFT(RIGHT('Intragroup liabilities'!U913,7),2),"-",LEFT('Intragroup liabilities'!U913,2)))</f>
        <v>--</v>
      </c>
      <c r="V919" s="10" t="str">
        <f t="shared" si="103"/>
        <v>Unsecured</v>
      </c>
      <c r="W919" s="10">
        <v>0</v>
      </c>
      <c r="X919" s="10" t="s">
        <v>83</v>
      </c>
      <c r="Y919" s="10" t="str">
        <f t="shared" si="104"/>
        <v>Structured</v>
      </c>
      <c r="Z919" s="10"/>
      <c r="AA919" s="10" t="str">
        <f>IF('Intragroup liabilities'!Q913="GF2","Grandfathered T2",IF('Intragroup liabilities'!Q913="CET1","CET1","No"))</f>
        <v>No</v>
      </c>
      <c r="AB919" s="10">
        <f>IF('Intragroup liabilities'!R913="",0,'Intragroup liabilities'!R913)</f>
        <v>0</v>
      </c>
      <c r="AC919"/>
    </row>
    <row r="920" spans="3:29" ht="23.65" thickBot="1" x14ac:dyDescent="0.5">
      <c r="C920" s="17">
        <f t="shared" si="99"/>
        <v>999</v>
      </c>
      <c r="D920" s="18">
        <f t="shared" si="105"/>
        <v>913</v>
      </c>
      <c r="E920" s="10" t="str">
        <f>IF(AND(I920="SANTANDER TOTTA, SGPS, SA",'Intragroup liabilities'!F914="P_22"),"r0531 - o/w (part of) subordinated liabilities recognised as own funds",IF(AND(I920="Totta Seguros - Comp. Seg. Vida, SA.",'Intragroup liabilities'!F914="P_22"),"r0350 - Structured notes",IF(AND(AA920&lt;&gt;"No",'Intragroup liabilities'!F914="P_23"),"r0531 - o/w (part of) subordinated liabilities recognised as own funds",IF(AND(AA920="No",'Intragroup liabilities'!F914="P_23"),"r0120 - Secured liabilities - collateralized part (BRRD art. 44/2/b)",IF('Intragroup liabilities'!F914="C_31","r0511 - o/w capital instruments/share capital",IF('Intragroup liabilities'!F914="C_32","r0511 - o/w capital instruments/share capital",IF('Intragroup liabilities'!F914="C_33","r0512 - o/w instruments ranking pari passu with ordinary shares",IF(OR(ISNUMBER(SEARCH("ATLANTES",I920)),ISNUMBER(SEARCH("AZOR",I920)),ISNUMBER(SEARCH("HIPOTOTTA",I920)))=TRUE,"r0120 - Secured liabilities - collateralized part (BRRD art. 44/2/b)",IF(OR('Intragroup liabilities'!F914="P_27.1",'Intragroup liabilities'!F914="P_27.2",'Intragroup liabilities'!F914="P_24"),"r0390 - Non-financial liabilities",IF('Intragroup liabilities'!F914="P_30.1","r0170 - Employee liabilities (BRRD art. 44/2/g/i)",IF('Intragroup liabilities'!F914="P_30.3","r0390 - Non-financial liabilities",IF('Intragroup liabilities'!F914="C_36","r0511 - o/w capital instruments/share capital",IF(AND('Intragroup liabilities'!F914="P_20",IFERROR(VLOOKUP('Intragroup liabilities'!I914,'Auxiliar 210'!$B$18:$B$20,1,FALSE),0)&lt;&gt;0),"r0210 - Liabilities towards other entities of the resolution group (BRRD art. 44/2/h)",IF(AND('Intragroup liabilities'!F914="P_21",IFERROR(VLOOKUP('Intragroup liabilities'!I914,'Auxiliar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0" s="10" t="s">
        <v>161</v>
      </c>
      <c r="G920" s="10" t="str">
        <f t="shared" si="100"/>
        <v>Rank 9 - Ranking in insolvency (master scale)</v>
      </c>
      <c r="H920" s="10" t="s">
        <v>648</v>
      </c>
      <c r="I920" s="10" t="s">
        <v>45</v>
      </c>
      <c r="J920" s="10" t="s">
        <v>447</v>
      </c>
      <c r="K920" s="10" t="s">
        <v>155</v>
      </c>
      <c r="L920" s="10" t="str">
        <f t="shared" si="101"/>
        <v>Sister</v>
      </c>
      <c r="M920" s="10" t="str">
        <f>IF(OR('Intragroup liabilities'!W914="x",'Intragroup liabilities'!W914="E"),"true","false")</f>
        <v>true</v>
      </c>
      <c r="N920" s="10" t="s">
        <v>470</v>
      </c>
      <c r="O920" s="10" t="s">
        <v>471</v>
      </c>
      <c r="P920" s="11">
        <v>0.01</v>
      </c>
      <c r="Q920" s="11">
        <f>IF('Intragroup liabilities'!E914="",0,'Intragroup liabilities'!E914)</f>
        <v>0</v>
      </c>
      <c r="R920" s="10" t="str">
        <f>+IF('Intragroup liabilities'!C914="EURO","Euro",IF('Intragroup liabilities'!C914="LIBRA INGLESA"," US Dollar",""))</f>
        <v>Euro</v>
      </c>
      <c r="S920" s="10" t="str">
        <f>IF(OR('Intragroup liabilities'!F914="P_20",'Intragroup liabilities'!F914="P_21"),'Intragroup liabilities'!M914,CONCATENATE(RIGHT('Intragroup liabilities'!T914,4),"-",LEFT(RIGHT('Intragroup liabilities'!T914,7),2),"-",LEFT('Intragroup liabilities'!T914,2)))</f>
        <v>--</v>
      </c>
      <c r="T920" s="20" t="str">
        <f t="shared" si="102"/>
        <v>--</v>
      </c>
      <c r="U920" s="20" t="str">
        <f>IF(OR('Intragroup liabilities'!F914="P_20",'Intragroup liabilities'!F914="P_21"),'T 03.01'!T920,CONCATENATE(RIGHT('Intragroup liabilities'!U914,4),"-",LEFT(RIGHT('Intragroup liabilities'!U914,7),2),"-",LEFT('Intragroup liabilities'!U914,2)))</f>
        <v>--</v>
      </c>
      <c r="V920" s="10" t="str">
        <f t="shared" si="103"/>
        <v>Unsecured</v>
      </c>
      <c r="W920" s="10">
        <v>0</v>
      </c>
      <c r="X920" s="10" t="s">
        <v>83</v>
      </c>
      <c r="Y920" s="10" t="str">
        <f t="shared" si="104"/>
        <v>Structured</v>
      </c>
      <c r="Z920" s="10"/>
      <c r="AA920" s="10" t="str">
        <f>IF('Intragroup liabilities'!Q914="GF2","Grandfathered T2",IF('Intragroup liabilities'!Q914="CET1","CET1","No"))</f>
        <v>No</v>
      </c>
      <c r="AB920" s="10">
        <f>IF('Intragroup liabilities'!R914="",0,'Intragroup liabilities'!R914)</f>
        <v>0</v>
      </c>
      <c r="AC920"/>
    </row>
    <row r="921" spans="3:29" ht="23.65" thickBot="1" x14ac:dyDescent="0.5">
      <c r="C921" s="17">
        <f t="shared" si="99"/>
        <v>999</v>
      </c>
      <c r="D921" s="18">
        <f t="shared" si="105"/>
        <v>914</v>
      </c>
      <c r="E921" s="10" t="str">
        <f>IF(AND(I921="SANTANDER TOTTA, SGPS, SA",'Intragroup liabilities'!F915="P_22"),"r0531 - o/w (part of) subordinated liabilities recognised as own funds",IF(AND(I921="Totta Seguros - Comp. Seg. Vida, SA.",'Intragroup liabilities'!F915="P_22"),"r0350 - Structured notes",IF(AND(AA921&lt;&gt;"No",'Intragroup liabilities'!F915="P_23"),"r0531 - o/w (part of) subordinated liabilities recognised as own funds",IF(AND(AA921="No",'Intragroup liabilities'!F915="P_23"),"r0120 - Secured liabilities - collateralized part (BRRD art. 44/2/b)",IF('Intragroup liabilities'!F915="C_31","r0511 - o/w capital instruments/share capital",IF('Intragroup liabilities'!F915="C_32","r0511 - o/w capital instruments/share capital",IF('Intragroup liabilities'!F915="C_33","r0512 - o/w instruments ranking pari passu with ordinary shares",IF(OR(ISNUMBER(SEARCH("ATLANTES",I921)),ISNUMBER(SEARCH("AZOR",I921)),ISNUMBER(SEARCH("HIPOTOTTA",I921)))=TRUE,"r0120 - Secured liabilities - collateralized part (BRRD art. 44/2/b)",IF(OR('Intragroup liabilities'!F915="P_27.1",'Intragroup liabilities'!F915="P_27.2",'Intragroup liabilities'!F915="P_24"),"r0390 - Non-financial liabilities",IF('Intragroup liabilities'!F915="P_30.1","r0170 - Employee liabilities (BRRD art. 44/2/g/i)",IF('Intragroup liabilities'!F915="P_30.3","r0390 - Non-financial liabilities",IF('Intragroup liabilities'!F915="C_36","r0511 - o/w capital instruments/share capital",IF(AND('Intragroup liabilities'!F915="P_20",IFERROR(VLOOKUP('Intragroup liabilities'!I915,'Auxiliar 210'!$B$18:$B$20,1,FALSE),0)&lt;&gt;0),"r0210 - Liabilities towards other entities of the resolution group (BRRD art. 44/2/h)",IF(AND('Intragroup liabilities'!F915="P_21",IFERROR(VLOOKUP('Intragroup liabilities'!I915,'Auxiliar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1" s="10" t="s">
        <v>483</v>
      </c>
      <c r="G921" s="10" t="str">
        <f t="shared" si="100"/>
        <v>Rank 9 - Ranking in insolvency (master scale)</v>
      </c>
      <c r="H921" s="10" t="s">
        <v>776</v>
      </c>
      <c r="I921" s="10" t="s">
        <v>81</v>
      </c>
      <c r="J921" s="10" t="s">
        <v>696</v>
      </c>
      <c r="K921" s="10" t="s">
        <v>155</v>
      </c>
      <c r="L921" s="10" t="str">
        <f t="shared" si="101"/>
        <v>Parent</v>
      </c>
      <c r="M921" s="10" t="str">
        <f>IF(OR('Intragroup liabilities'!W915="x",'Intragroup liabilities'!W915="E"),"true","false")</f>
        <v>false</v>
      </c>
      <c r="N921" s="10" t="s">
        <v>470</v>
      </c>
      <c r="O921" s="10" t="s">
        <v>471</v>
      </c>
      <c r="P921" s="11">
        <v>0.09</v>
      </c>
      <c r="Q921" s="11">
        <f>IF('Intragroup liabilities'!E915="",0,'Intragroup liabilities'!E915)</f>
        <v>0</v>
      </c>
      <c r="R921" s="10" t="str">
        <f>+IF('Intragroup liabilities'!C915="EURO","Euro",IF('Intragroup liabilities'!C915="LIBRA INGLESA"," US Dollar",""))</f>
        <v>Euro</v>
      </c>
      <c r="S921" s="10" t="str">
        <f>IF(OR('Intragroup liabilities'!F915="P_20",'Intragroup liabilities'!F915="P_21"),'Intragroup liabilities'!M915,CONCATENATE(RIGHT('Intragroup liabilities'!T915,4),"-",LEFT(RIGHT('Intragroup liabilities'!T915,7),2),"-",LEFT('Intragroup liabilities'!T915,2)))</f>
        <v>--</v>
      </c>
      <c r="T921" s="20" t="str">
        <f t="shared" si="102"/>
        <v>--</v>
      </c>
      <c r="U921" s="20" t="str">
        <f>IF(OR('Intragroup liabilities'!F915="P_20",'Intragroup liabilities'!F915="P_21"),'T 03.01'!T921,CONCATENATE(RIGHT('Intragroup liabilities'!U915,4),"-",LEFT(RIGHT('Intragroup liabilities'!U915,7),2),"-",LEFT('Intragroup liabilities'!U915,2)))</f>
        <v>--</v>
      </c>
      <c r="V921" s="10" t="str">
        <f t="shared" si="103"/>
        <v>Unsecured</v>
      </c>
      <c r="W921" s="10">
        <v>0</v>
      </c>
      <c r="X921" s="10" t="s">
        <v>83</v>
      </c>
      <c r="Y921" s="10" t="str">
        <f t="shared" si="104"/>
        <v>Structured</v>
      </c>
      <c r="Z921" s="10"/>
      <c r="AA921" s="10" t="str">
        <f>IF('Intragroup liabilities'!Q915="GF2","Grandfathered T2",IF('Intragroup liabilities'!Q915="CET1","CET1","No"))</f>
        <v>No</v>
      </c>
      <c r="AB921" s="10">
        <f>IF('Intragroup liabilities'!R915="",0,'Intragroup liabilities'!R915)</f>
        <v>0</v>
      </c>
      <c r="AC921"/>
    </row>
    <row r="922" spans="3:29" ht="23.65" thickBot="1" x14ac:dyDescent="0.5">
      <c r="C922" s="17">
        <f t="shared" si="99"/>
        <v>999</v>
      </c>
      <c r="D922" s="18">
        <f t="shared" si="105"/>
        <v>915</v>
      </c>
      <c r="E922" s="10" t="str">
        <f>IF(AND(I922="SANTANDER TOTTA, SGPS, SA",'Intragroup liabilities'!F916="P_22"),"r0531 - o/w (part of) subordinated liabilities recognised as own funds",IF(AND(I922="Totta Seguros - Comp. Seg. Vida, SA.",'Intragroup liabilities'!F916="P_22"),"r0350 - Structured notes",IF(AND(AA922&lt;&gt;"No",'Intragroup liabilities'!F916="P_23"),"r0531 - o/w (part of) subordinated liabilities recognised as own funds",IF(AND(AA922="No",'Intragroup liabilities'!F916="P_23"),"r0120 - Secured liabilities - collateralized part (BRRD art. 44/2/b)",IF('Intragroup liabilities'!F916="C_31","r0511 - o/w capital instruments/share capital",IF('Intragroup liabilities'!F916="C_32","r0511 - o/w capital instruments/share capital",IF('Intragroup liabilities'!F916="C_33","r0512 - o/w instruments ranking pari passu with ordinary shares",IF(OR(ISNUMBER(SEARCH("ATLANTES",I922)),ISNUMBER(SEARCH("AZOR",I922)),ISNUMBER(SEARCH("HIPOTOTTA",I922)))=TRUE,"r0120 - Secured liabilities - collateralized part (BRRD art. 44/2/b)",IF(OR('Intragroup liabilities'!F916="P_27.1",'Intragroup liabilities'!F916="P_27.2",'Intragroup liabilities'!F916="P_24"),"r0390 - Non-financial liabilities",IF('Intragroup liabilities'!F916="P_30.1","r0170 - Employee liabilities (BRRD art. 44/2/g/i)",IF('Intragroup liabilities'!F916="P_30.3","r0390 - Non-financial liabilities",IF('Intragroup liabilities'!F916="C_36","r0511 - o/w capital instruments/share capital",IF(AND('Intragroup liabilities'!F916="P_20",IFERROR(VLOOKUP('Intragroup liabilities'!I916,'Auxiliar 210'!$B$18:$B$20,1,FALSE),0)&lt;&gt;0),"r0210 - Liabilities towards other entities of the resolution group (BRRD art. 44/2/h)",IF(AND('Intragroup liabilities'!F916="P_21",IFERROR(VLOOKUP('Intragroup liabilities'!I916,'Auxiliar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2" s="10" t="s">
        <v>483</v>
      </c>
      <c r="G922" s="10" t="str">
        <f t="shared" si="100"/>
        <v>Rank 9 - Ranking in insolvency (master scale)</v>
      </c>
      <c r="H922" s="10" t="s">
        <v>836</v>
      </c>
      <c r="I922" s="10" t="s">
        <v>81</v>
      </c>
      <c r="J922" s="10" t="s">
        <v>696</v>
      </c>
      <c r="K922" s="10" t="s">
        <v>155</v>
      </c>
      <c r="L922" s="10" t="str">
        <f t="shared" si="101"/>
        <v>Parent</v>
      </c>
      <c r="M922" s="10" t="str">
        <f>IF(OR('Intragroup liabilities'!W916="x",'Intragroup liabilities'!W916="E"),"true","false")</f>
        <v>false</v>
      </c>
      <c r="N922" s="10" t="s">
        <v>470</v>
      </c>
      <c r="O922" s="10" t="s">
        <v>471</v>
      </c>
      <c r="P922" s="11">
        <v>0.32</v>
      </c>
      <c r="Q922" s="11">
        <f>IF('Intragroup liabilities'!E916="",0,'Intragroup liabilities'!E916)</f>
        <v>0</v>
      </c>
      <c r="R922" s="10" t="str">
        <f>+IF('Intragroup liabilities'!C916="EURO","Euro",IF('Intragroup liabilities'!C916="LIBRA INGLESA"," US Dollar",""))</f>
        <v>Euro</v>
      </c>
      <c r="S922" s="10" t="str">
        <f>IF(OR('Intragroup liabilities'!F916="P_20",'Intragroup liabilities'!F916="P_21"),'Intragroup liabilities'!M916,CONCATENATE(RIGHT('Intragroup liabilities'!T916,4),"-",LEFT(RIGHT('Intragroup liabilities'!T916,7),2),"-",LEFT('Intragroup liabilities'!T916,2)))</f>
        <v>--</v>
      </c>
      <c r="T922" s="20" t="str">
        <f t="shared" si="102"/>
        <v>--</v>
      </c>
      <c r="U922" s="20" t="str">
        <f>IF(OR('Intragroup liabilities'!F916="P_20",'Intragroup liabilities'!F916="P_21"),'T 03.01'!T922,CONCATENATE(RIGHT('Intragroup liabilities'!U916,4),"-",LEFT(RIGHT('Intragroup liabilities'!U916,7),2),"-",LEFT('Intragroup liabilities'!U916,2)))</f>
        <v>--</v>
      </c>
      <c r="V922" s="10" t="str">
        <f t="shared" si="103"/>
        <v>Unsecured</v>
      </c>
      <c r="W922" s="10">
        <v>0</v>
      </c>
      <c r="X922" s="10" t="s">
        <v>83</v>
      </c>
      <c r="Y922" s="10" t="str">
        <f t="shared" si="104"/>
        <v>Structured</v>
      </c>
      <c r="Z922" s="10"/>
      <c r="AA922" s="10" t="str">
        <f>IF('Intragroup liabilities'!Q916="GF2","Grandfathered T2",IF('Intragroup liabilities'!Q916="CET1","CET1","No"))</f>
        <v>No</v>
      </c>
      <c r="AB922" s="10">
        <f>IF('Intragroup liabilities'!R916="",0,'Intragroup liabilities'!R916)</f>
        <v>0</v>
      </c>
      <c r="AC922"/>
    </row>
    <row r="923" spans="3:29" ht="23.65" thickBot="1" x14ac:dyDescent="0.5">
      <c r="C923" s="17">
        <f t="shared" si="99"/>
        <v>999</v>
      </c>
      <c r="D923" s="18">
        <f t="shared" si="105"/>
        <v>916</v>
      </c>
      <c r="E923" s="10" t="str">
        <f>IF(AND(I923="SANTANDER TOTTA, SGPS, SA",'Intragroup liabilities'!F917="P_22"),"r0531 - o/w (part of) subordinated liabilities recognised as own funds",IF(AND(I923="Totta Seguros - Comp. Seg. Vida, SA.",'Intragroup liabilities'!F917="P_22"),"r0350 - Structured notes",IF(AND(AA923&lt;&gt;"No",'Intragroup liabilities'!F917="P_23"),"r0531 - o/w (part of) subordinated liabilities recognised as own funds",IF(AND(AA923="No",'Intragroup liabilities'!F917="P_23"),"r0120 - Secured liabilities - collateralized part (BRRD art. 44/2/b)",IF('Intragroup liabilities'!F917="C_31","r0511 - o/w capital instruments/share capital",IF('Intragroup liabilities'!F917="C_32","r0511 - o/w capital instruments/share capital",IF('Intragroup liabilities'!F917="C_33","r0512 - o/w instruments ranking pari passu with ordinary shares",IF(OR(ISNUMBER(SEARCH("ATLANTES",I923)),ISNUMBER(SEARCH("AZOR",I923)),ISNUMBER(SEARCH("HIPOTOTTA",I923)))=TRUE,"r0120 - Secured liabilities - collateralized part (BRRD art. 44/2/b)",IF(OR('Intragroup liabilities'!F917="P_27.1",'Intragroup liabilities'!F917="P_27.2",'Intragroup liabilities'!F917="P_24"),"r0390 - Non-financial liabilities",IF('Intragroup liabilities'!F917="P_30.1","r0170 - Employee liabilities (BRRD art. 44/2/g/i)",IF('Intragroup liabilities'!F917="P_30.3","r0390 - Non-financial liabilities",IF('Intragroup liabilities'!F917="C_36","r0511 - o/w capital instruments/share capital",IF(AND('Intragroup liabilities'!F917="P_20",IFERROR(VLOOKUP('Intragroup liabilities'!I917,'Auxiliar 210'!$B$18:$B$20,1,FALSE),0)&lt;&gt;0),"r0210 - Liabilities towards other entities of the resolution group (BRRD art. 44/2/h)",IF(AND('Intragroup liabilities'!F917="P_21",IFERROR(VLOOKUP('Intragroup liabilities'!I917,'Auxiliar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3" s="10" t="s">
        <v>483</v>
      </c>
      <c r="G923" s="10" t="str">
        <f t="shared" si="100"/>
        <v>Rank 9 - Ranking in insolvency (master scale)</v>
      </c>
      <c r="H923" s="10" t="s">
        <v>718</v>
      </c>
      <c r="I923" s="10" t="s">
        <v>81</v>
      </c>
      <c r="J923" s="10" t="s">
        <v>696</v>
      </c>
      <c r="K923" s="10" t="s">
        <v>155</v>
      </c>
      <c r="L923" s="10" t="str">
        <f t="shared" si="101"/>
        <v>Parent</v>
      </c>
      <c r="M923" s="10" t="str">
        <f>IF(OR('Intragroup liabilities'!W917="x",'Intragroup liabilities'!W917="E"),"true","false")</f>
        <v>false</v>
      </c>
      <c r="N923" s="10" t="s">
        <v>470</v>
      </c>
      <c r="O923" s="10" t="s">
        <v>471</v>
      </c>
      <c r="P923" s="11">
        <v>0.1</v>
      </c>
      <c r="Q923" s="11">
        <f>IF('Intragroup liabilities'!E917="",0,'Intragroup liabilities'!E917)</f>
        <v>0</v>
      </c>
      <c r="R923" s="10" t="str">
        <f>+IF('Intragroup liabilities'!C917="EURO","Euro",IF('Intragroup liabilities'!C917="LIBRA INGLESA"," US Dollar",""))</f>
        <v>Euro</v>
      </c>
      <c r="S923" s="10" t="str">
        <f>IF(OR('Intragroup liabilities'!F917="P_20",'Intragroup liabilities'!F917="P_21"),'Intragroup liabilities'!M917,CONCATENATE(RIGHT('Intragroup liabilities'!T917,4),"-",LEFT(RIGHT('Intragroup liabilities'!T917,7),2),"-",LEFT('Intragroup liabilities'!T917,2)))</f>
        <v>--</v>
      </c>
      <c r="T923" s="20" t="str">
        <f t="shared" si="102"/>
        <v>--</v>
      </c>
      <c r="U923" s="20" t="str">
        <f>IF(OR('Intragroup liabilities'!F917="P_20",'Intragroup liabilities'!F917="P_21"),'T 03.01'!T923,CONCATENATE(RIGHT('Intragroup liabilities'!U917,4),"-",LEFT(RIGHT('Intragroup liabilities'!U917,7),2),"-",LEFT('Intragroup liabilities'!U917,2)))</f>
        <v>--</v>
      </c>
      <c r="V923" s="10" t="str">
        <f t="shared" si="103"/>
        <v>Unsecured</v>
      </c>
      <c r="W923" s="10">
        <v>0</v>
      </c>
      <c r="X923" s="10" t="s">
        <v>83</v>
      </c>
      <c r="Y923" s="10" t="str">
        <f t="shared" si="104"/>
        <v>Structured</v>
      </c>
      <c r="Z923" s="10"/>
      <c r="AA923" s="10" t="str">
        <f>IF('Intragroup liabilities'!Q917="GF2","Grandfathered T2",IF('Intragroup liabilities'!Q917="CET1","CET1","No"))</f>
        <v>No</v>
      </c>
      <c r="AB923" s="10">
        <f>IF('Intragroup liabilities'!R917="",0,'Intragroup liabilities'!R917)</f>
        <v>0</v>
      </c>
      <c r="AC923"/>
    </row>
    <row r="924" spans="3:29" ht="23.65" thickBot="1" x14ac:dyDescent="0.5">
      <c r="C924" s="17">
        <f t="shared" si="99"/>
        <v>999</v>
      </c>
      <c r="D924" s="18">
        <f t="shared" si="105"/>
        <v>917</v>
      </c>
      <c r="E924" s="10" t="str">
        <f>IF(AND(I924="SANTANDER TOTTA, SGPS, SA",'Intragroup liabilities'!F918="P_22"),"r0531 - o/w (part of) subordinated liabilities recognised as own funds",IF(AND(I924="Totta Seguros - Comp. Seg. Vida, SA.",'Intragroup liabilities'!F918="P_22"),"r0350 - Structured notes",IF(AND(AA924&lt;&gt;"No",'Intragroup liabilities'!F918="P_23"),"r0531 - o/w (part of) subordinated liabilities recognised as own funds",IF(AND(AA924="No",'Intragroup liabilities'!F918="P_23"),"r0120 - Secured liabilities - collateralized part (BRRD art. 44/2/b)",IF('Intragroup liabilities'!F918="C_31","r0511 - o/w capital instruments/share capital",IF('Intragroup liabilities'!F918="C_32","r0511 - o/w capital instruments/share capital",IF('Intragroup liabilities'!F918="C_33","r0512 - o/w instruments ranking pari passu with ordinary shares",IF(OR(ISNUMBER(SEARCH("ATLANTES",I924)),ISNUMBER(SEARCH("AZOR",I924)),ISNUMBER(SEARCH("HIPOTOTTA",I924)))=TRUE,"r0120 - Secured liabilities - collateralized part (BRRD art. 44/2/b)",IF(OR('Intragroup liabilities'!F918="P_27.1",'Intragroup liabilities'!F918="P_27.2",'Intragroup liabilities'!F918="P_24"),"r0390 - Non-financial liabilities",IF('Intragroup liabilities'!F918="P_30.1","r0170 - Employee liabilities (BRRD art. 44/2/g/i)",IF('Intragroup liabilities'!F918="P_30.3","r0390 - Non-financial liabilities",IF('Intragroup liabilities'!F918="C_36","r0511 - o/w capital instruments/share capital",IF(AND('Intragroup liabilities'!F918="P_20",IFERROR(VLOOKUP('Intragroup liabilities'!I918,'Auxiliar 210'!$B$18:$B$20,1,FALSE),0)&lt;&gt;0),"r0210 - Liabilities towards other entities of the resolution group (BRRD art. 44/2/h)",IF(AND('Intragroup liabilities'!F918="P_21",IFERROR(VLOOKUP('Intragroup liabilities'!I918,'Auxiliar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4" s="10" t="s">
        <v>483</v>
      </c>
      <c r="G924" s="10" t="str">
        <f t="shared" si="100"/>
        <v>Rank 9 - Ranking in insolvency (master scale)</v>
      </c>
      <c r="H924" s="10" t="s">
        <v>838</v>
      </c>
      <c r="I924" s="10" t="s">
        <v>81</v>
      </c>
      <c r="J924" s="10" t="s">
        <v>696</v>
      </c>
      <c r="K924" s="10" t="s">
        <v>155</v>
      </c>
      <c r="L924" s="10" t="str">
        <f t="shared" si="101"/>
        <v>Parent</v>
      </c>
      <c r="M924" s="10" t="str">
        <f>IF(OR('Intragroup liabilities'!W918="x",'Intragroup liabilities'!W918="E"),"true","false")</f>
        <v>false</v>
      </c>
      <c r="N924" s="10" t="s">
        <v>470</v>
      </c>
      <c r="O924" s="10" t="s">
        <v>471</v>
      </c>
      <c r="P924" s="11">
        <v>0.2</v>
      </c>
      <c r="Q924" s="11">
        <f>IF('Intragroup liabilities'!E918="",0,'Intragroup liabilities'!E918)</f>
        <v>0</v>
      </c>
      <c r="R924" s="10" t="str">
        <f>+IF('Intragroup liabilities'!C918="EURO","Euro",IF('Intragroup liabilities'!C918="LIBRA INGLESA"," US Dollar",""))</f>
        <v>Euro</v>
      </c>
      <c r="S924" s="10" t="str">
        <f>IF(OR('Intragroup liabilities'!F918="P_20",'Intragroup liabilities'!F918="P_21"),'Intragroup liabilities'!M918,CONCATENATE(RIGHT('Intragroup liabilities'!T918,4),"-",LEFT(RIGHT('Intragroup liabilities'!T918,7),2),"-",LEFT('Intragroup liabilities'!T918,2)))</f>
        <v>--</v>
      </c>
      <c r="T924" s="20" t="str">
        <f t="shared" si="102"/>
        <v>--</v>
      </c>
      <c r="U924" s="20" t="str">
        <f>IF(OR('Intragroup liabilities'!F918="P_20",'Intragroup liabilities'!F918="P_21"),'T 03.01'!T924,CONCATENATE(RIGHT('Intragroup liabilities'!U918,4),"-",LEFT(RIGHT('Intragroup liabilities'!U918,7),2),"-",LEFT('Intragroup liabilities'!U918,2)))</f>
        <v>--</v>
      </c>
      <c r="V924" s="10" t="str">
        <f t="shared" si="103"/>
        <v>Unsecured</v>
      </c>
      <c r="W924" s="10">
        <v>0</v>
      </c>
      <c r="X924" s="10" t="s">
        <v>83</v>
      </c>
      <c r="Y924" s="10" t="str">
        <f t="shared" si="104"/>
        <v>Structured</v>
      </c>
      <c r="Z924" s="10"/>
      <c r="AA924" s="10" t="str">
        <f>IF('Intragroup liabilities'!Q918="GF2","Grandfathered T2",IF('Intragroup liabilities'!Q918="CET1","CET1","No"))</f>
        <v>No</v>
      </c>
      <c r="AB924" s="10">
        <f>IF('Intragroup liabilities'!R918="",0,'Intragroup liabilities'!R918)</f>
        <v>0</v>
      </c>
      <c r="AC924"/>
    </row>
    <row r="925" spans="3:29" ht="23.65" thickBot="1" x14ac:dyDescent="0.5">
      <c r="C925" s="17">
        <f t="shared" si="99"/>
        <v>999</v>
      </c>
      <c r="D925" s="18">
        <f t="shared" si="105"/>
        <v>918</v>
      </c>
      <c r="E925" s="10" t="str">
        <f>IF(AND(I925="SANTANDER TOTTA, SGPS, SA",'Intragroup liabilities'!F919="P_22"),"r0531 - o/w (part of) subordinated liabilities recognised as own funds",IF(AND(I925="Totta Seguros - Comp. Seg. Vida, SA.",'Intragroup liabilities'!F919="P_22"),"r0350 - Structured notes",IF(AND(AA925&lt;&gt;"No",'Intragroup liabilities'!F919="P_23"),"r0531 - o/w (part of) subordinated liabilities recognised as own funds",IF(AND(AA925="No",'Intragroup liabilities'!F919="P_23"),"r0120 - Secured liabilities - collateralized part (BRRD art. 44/2/b)",IF('Intragroup liabilities'!F919="C_31","r0511 - o/w capital instruments/share capital",IF('Intragroup liabilities'!F919="C_32","r0511 - o/w capital instruments/share capital",IF('Intragroup liabilities'!F919="C_33","r0512 - o/w instruments ranking pari passu with ordinary shares",IF(OR(ISNUMBER(SEARCH("ATLANTES",I925)),ISNUMBER(SEARCH("AZOR",I925)),ISNUMBER(SEARCH("HIPOTOTTA",I925)))=TRUE,"r0120 - Secured liabilities - collateralized part (BRRD art. 44/2/b)",IF(OR('Intragroup liabilities'!F919="P_27.1",'Intragroup liabilities'!F919="P_27.2",'Intragroup liabilities'!F919="P_24"),"r0390 - Non-financial liabilities",IF('Intragroup liabilities'!F919="P_30.1","r0170 - Employee liabilities (BRRD art. 44/2/g/i)",IF('Intragroup liabilities'!F919="P_30.3","r0390 - Non-financial liabilities",IF('Intragroup liabilities'!F919="C_36","r0511 - o/w capital instruments/share capital",IF(AND('Intragroup liabilities'!F919="P_20",IFERROR(VLOOKUP('Intragroup liabilities'!I919,'Auxiliar 210'!$B$18:$B$20,1,FALSE),0)&lt;&gt;0),"r0210 - Liabilities towards other entities of the resolution group (BRRD art. 44/2/h)",IF(AND('Intragroup liabilities'!F919="P_21",IFERROR(VLOOKUP('Intragroup liabilities'!I919,'Auxiliar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5" s="10" t="s">
        <v>483</v>
      </c>
      <c r="G925" s="10" t="str">
        <f t="shared" si="100"/>
        <v>Rank 9 - Ranking in insolvency (master scale)</v>
      </c>
      <c r="H925" s="10" t="s">
        <v>768</v>
      </c>
      <c r="I925" s="10" t="s">
        <v>81</v>
      </c>
      <c r="J925" s="10" t="s">
        <v>696</v>
      </c>
      <c r="K925" s="10" t="s">
        <v>155</v>
      </c>
      <c r="L925" s="10" t="str">
        <f t="shared" si="101"/>
        <v>Parent</v>
      </c>
      <c r="M925" s="10" t="str">
        <f>IF(OR('Intragroup liabilities'!W919="x",'Intragroup liabilities'!W919="E"),"true","false")</f>
        <v>false</v>
      </c>
      <c r="N925" s="10" t="s">
        <v>470</v>
      </c>
      <c r="O925" s="10" t="s">
        <v>471</v>
      </c>
      <c r="P925" s="11">
        <v>0.13</v>
      </c>
      <c r="Q925" s="11">
        <f>IF('Intragroup liabilities'!E919="",0,'Intragroup liabilities'!E919)</f>
        <v>0</v>
      </c>
      <c r="R925" s="10" t="str">
        <f>+IF('Intragroup liabilities'!C919="EURO","Euro",IF('Intragroup liabilities'!C919="LIBRA INGLESA"," US Dollar",""))</f>
        <v>Euro</v>
      </c>
      <c r="S925" s="10" t="str">
        <f>IF(OR('Intragroup liabilities'!F919="P_20",'Intragroup liabilities'!F919="P_21"),'Intragroup liabilities'!M919,CONCATENATE(RIGHT('Intragroup liabilities'!T919,4),"-",LEFT(RIGHT('Intragroup liabilities'!T919,7),2),"-",LEFT('Intragroup liabilities'!T919,2)))</f>
        <v>--</v>
      </c>
      <c r="T925" s="20" t="str">
        <f t="shared" si="102"/>
        <v>--</v>
      </c>
      <c r="U925" s="20" t="str">
        <f>IF(OR('Intragroup liabilities'!F919="P_20",'Intragroup liabilities'!F919="P_21"),'T 03.01'!T925,CONCATENATE(RIGHT('Intragroup liabilities'!U919,4),"-",LEFT(RIGHT('Intragroup liabilities'!U919,7),2),"-",LEFT('Intragroup liabilities'!U919,2)))</f>
        <v>--</v>
      </c>
      <c r="V925" s="10" t="str">
        <f t="shared" si="103"/>
        <v>Unsecured</v>
      </c>
      <c r="W925" s="10">
        <v>0</v>
      </c>
      <c r="X925" s="10" t="s">
        <v>83</v>
      </c>
      <c r="Y925" s="10" t="str">
        <f t="shared" si="104"/>
        <v>Structured</v>
      </c>
      <c r="Z925" s="10"/>
      <c r="AA925" s="10" t="str">
        <f>IF('Intragroup liabilities'!Q919="GF2","Grandfathered T2",IF('Intragroup liabilities'!Q919="CET1","CET1","No"))</f>
        <v>No</v>
      </c>
      <c r="AB925" s="10">
        <f>IF('Intragroup liabilities'!R919="",0,'Intragroup liabilities'!R919)</f>
        <v>0</v>
      </c>
      <c r="AC925"/>
    </row>
    <row r="926" spans="3:29" ht="23.65" thickBot="1" x14ac:dyDescent="0.5">
      <c r="C926" s="17">
        <f t="shared" si="99"/>
        <v>999</v>
      </c>
      <c r="D926" s="18">
        <f t="shared" si="105"/>
        <v>919</v>
      </c>
      <c r="E926" s="10" t="str">
        <f>IF(AND(I926="SANTANDER TOTTA, SGPS, SA",'Intragroup liabilities'!F920="P_22"),"r0531 - o/w (part of) subordinated liabilities recognised as own funds",IF(AND(I926="Totta Seguros - Comp. Seg. Vida, SA.",'Intragroup liabilities'!F920="P_22"),"r0350 - Structured notes",IF(AND(AA926&lt;&gt;"No",'Intragroup liabilities'!F920="P_23"),"r0531 - o/w (part of) subordinated liabilities recognised as own funds",IF(AND(AA926="No",'Intragroup liabilities'!F920="P_23"),"r0120 - Secured liabilities - collateralized part (BRRD art. 44/2/b)",IF('Intragroup liabilities'!F920="C_31","r0511 - o/w capital instruments/share capital",IF('Intragroup liabilities'!F920="C_32","r0511 - o/w capital instruments/share capital",IF('Intragroup liabilities'!F920="C_33","r0512 - o/w instruments ranking pari passu with ordinary shares",IF(OR(ISNUMBER(SEARCH("ATLANTES",I926)),ISNUMBER(SEARCH("AZOR",I926)),ISNUMBER(SEARCH("HIPOTOTTA",I926)))=TRUE,"r0120 - Secured liabilities - collateralized part (BRRD art. 44/2/b)",IF(OR('Intragroup liabilities'!F920="P_27.1",'Intragroup liabilities'!F920="P_27.2",'Intragroup liabilities'!F920="P_24"),"r0390 - Non-financial liabilities",IF('Intragroup liabilities'!F920="P_30.1","r0170 - Employee liabilities (BRRD art. 44/2/g/i)",IF('Intragroup liabilities'!F920="P_30.3","r0390 - Non-financial liabilities",IF('Intragroup liabilities'!F920="C_36","r0511 - o/w capital instruments/share capital",IF(AND('Intragroup liabilities'!F920="P_20",IFERROR(VLOOKUP('Intragroup liabilities'!I920,'Auxiliar 210'!$B$18:$B$20,1,FALSE),0)&lt;&gt;0),"r0210 - Liabilities towards other entities of the resolution group (BRRD art. 44/2/h)",IF(AND('Intragroup liabilities'!F920="P_21",IFERROR(VLOOKUP('Intragroup liabilities'!I920,'Auxiliar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6" s="10" t="s">
        <v>483</v>
      </c>
      <c r="G926" s="10" t="str">
        <f t="shared" si="100"/>
        <v>Rank 9 - Ranking in insolvency (master scale)</v>
      </c>
      <c r="H926" s="10" t="s">
        <v>1107</v>
      </c>
      <c r="I926" s="10" t="s">
        <v>700</v>
      </c>
      <c r="J926" s="10" t="s">
        <v>699</v>
      </c>
      <c r="K926" s="10" t="s">
        <v>155</v>
      </c>
      <c r="L926" s="10" t="str">
        <f t="shared" si="101"/>
        <v>Sister</v>
      </c>
      <c r="M926" s="10" t="str">
        <f>IF(OR('Intragroup liabilities'!W920="x",'Intragroup liabilities'!W920="E"),"true","false")</f>
        <v>false</v>
      </c>
      <c r="N926" s="10" t="s">
        <v>470</v>
      </c>
      <c r="O926" s="10" t="s">
        <v>471</v>
      </c>
      <c r="P926" s="11">
        <v>0.16</v>
      </c>
      <c r="Q926" s="11">
        <f>IF('Intragroup liabilities'!E920="",0,'Intragroup liabilities'!E920)</f>
        <v>0</v>
      </c>
      <c r="R926" s="10" t="str">
        <f>+IF('Intragroup liabilities'!C920="EURO","Euro",IF('Intragroup liabilities'!C920="LIBRA INGLESA"," US Dollar",""))</f>
        <v>Euro</v>
      </c>
      <c r="S926" s="10" t="str">
        <f>IF(OR('Intragroup liabilities'!F920="P_20",'Intragroup liabilities'!F920="P_21"),'Intragroup liabilities'!M920,CONCATENATE(RIGHT('Intragroup liabilities'!T920,4),"-",LEFT(RIGHT('Intragroup liabilities'!T920,7),2),"-",LEFT('Intragroup liabilities'!T920,2)))</f>
        <v>--</v>
      </c>
      <c r="T926" s="20" t="str">
        <f t="shared" si="102"/>
        <v>--</v>
      </c>
      <c r="U926" s="20" t="str">
        <f>IF(OR('Intragroup liabilities'!F920="P_20",'Intragroup liabilities'!F920="P_21"),'T 03.01'!T926,CONCATENATE(RIGHT('Intragroup liabilities'!U920,4),"-",LEFT(RIGHT('Intragroup liabilities'!U920,7),2),"-",LEFT('Intragroup liabilities'!U920,2)))</f>
        <v>--</v>
      </c>
      <c r="V926" s="10" t="str">
        <f t="shared" si="103"/>
        <v>Unsecured</v>
      </c>
      <c r="W926" s="10">
        <v>0</v>
      </c>
      <c r="X926" s="10" t="s">
        <v>83</v>
      </c>
      <c r="Y926" s="10" t="str">
        <f t="shared" si="104"/>
        <v>Structured</v>
      </c>
      <c r="Z926" s="10"/>
      <c r="AA926" s="10" t="str">
        <f>IF('Intragroup liabilities'!Q920="GF2","Grandfathered T2",IF('Intragroup liabilities'!Q920="CET1","CET1","No"))</f>
        <v>No</v>
      </c>
      <c r="AB926" s="10">
        <f>IF('Intragroup liabilities'!R920="",0,'Intragroup liabilities'!R920)</f>
        <v>0</v>
      </c>
      <c r="AC926"/>
    </row>
    <row r="927" spans="3:29" ht="23.65" thickBot="1" x14ac:dyDescent="0.5">
      <c r="C927" s="17">
        <f t="shared" si="99"/>
        <v>999</v>
      </c>
      <c r="D927" s="18">
        <f t="shared" si="105"/>
        <v>920</v>
      </c>
      <c r="E927" s="10" t="str">
        <f>IF(AND(I927="SANTANDER TOTTA, SGPS, SA",'Intragroup liabilities'!F921="P_22"),"r0531 - o/w (part of) subordinated liabilities recognised as own funds",IF(AND(I927="Totta Seguros - Comp. Seg. Vida, SA.",'Intragroup liabilities'!F921="P_22"),"r0350 - Structured notes",IF(AND(AA927&lt;&gt;"No",'Intragroup liabilities'!F921="P_23"),"r0531 - o/w (part of) subordinated liabilities recognised as own funds",IF(AND(AA927="No",'Intragroup liabilities'!F921="P_23"),"r0120 - Secured liabilities - collateralized part (BRRD art. 44/2/b)",IF('Intragroup liabilities'!F921="C_31","r0511 - o/w capital instruments/share capital",IF('Intragroup liabilities'!F921="C_32","r0511 - o/w capital instruments/share capital",IF('Intragroup liabilities'!F921="C_33","r0512 - o/w instruments ranking pari passu with ordinary shares",IF(OR(ISNUMBER(SEARCH("ATLANTES",I927)),ISNUMBER(SEARCH("AZOR",I927)),ISNUMBER(SEARCH("HIPOTOTTA",I927)))=TRUE,"r0120 - Secured liabilities - collateralized part (BRRD art. 44/2/b)",IF(OR('Intragroup liabilities'!F921="P_27.1",'Intragroup liabilities'!F921="P_27.2",'Intragroup liabilities'!F921="P_24"),"r0390 - Non-financial liabilities",IF('Intragroup liabilities'!F921="P_30.1","r0170 - Employee liabilities (BRRD art. 44/2/g/i)",IF('Intragroup liabilities'!F921="P_30.3","r0390 - Non-financial liabilities",IF('Intragroup liabilities'!F921="C_36","r0511 - o/w capital instruments/share capital",IF(AND('Intragroup liabilities'!F921="P_20",IFERROR(VLOOKUP('Intragroup liabilities'!I921,'Auxiliar 210'!$B$18:$B$20,1,FALSE),0)&lt;&gt;0),"r0210 - Liabilities towards other entities of the resolution group (BRRD art. 44/2/h)",IF(AND('Intragroup liabilities'!F921="P_21",IFERROR(VLOOKUP('Intragroup liabilities'!I921,'Auxiliar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7" s="10" t="s">
        <v>483</v>
      </c>
      <c r="G927" s="10" t="str">
        <f t="shared" si="100"/>
        <v>Rank 9 - Ranking in insolvency (master scale)</v>
      </c>
      <c r="H927" s="10" t="s">
        <v>839</v>
      </c>
      <c r="I927" s="10" t="s">
        <v>81</v>
      </c>
      <c r="J927" s="10" t="s">
        <v>696</v>
      </c>
      <c r="K927" s="10" t="s">
        <v>155</v>
      </c>
      <c r="L927" s="10" t="str">
        <f t="shared" si="101"/>
        <v>Parent</v>
      </c>
      <c r="M927" s="10" t="str">
        <f>IF(OR('Intragroup liabilities'!W921="x",'Intragroup liabilities'!W921="E"),"true","false")</f>
        <v>false</v>
      </c>
      <c r="N927" s="10" t="s">
        <v>470</v>
      </c>
      <c r="O927" s="10" t="s">
        <v>471</v>
      </c>
      <c r="P927" s="11">
        <v>0.26</v>
      </c>
      <c r="Q927" s="11">
        <f>IF('Intragroup liabilities'!E921="",0,'Intragroup liabilities'!E921)</f>
        <v>0</v>
      </c>
      <c r="R927" s="10" t="str">
        <f>+IF('Intragroup liabilities'!C921="EURO","Euro",IF('Intragroup liabilities'!C921="LIBRA INGLESA"," US Dollar",""))</f>
        <v>Euro</v>
      </c>
      <c r="S927" s="10" t="str">
        <f>IF(OR('Intragroup liabilities'!F921="P_20",'Intragroup liabilities'!F921="P_21"),'Intragroup liabilities'!M921,CONCATENATE(RIGHT('Intragroup liabilities'!T921,4),"-",LEFT(RIGHT('Intragroup liabilities'!T921,7),2),"-",LEFT('Intragroup liabilities'!T921,2)))</f>
        <v>--</v>
      </c>
      <c r="T927" s="20" t="str">
        <f t="shared" si="102"/>
        <v>--</v>
      </c>
      <c r="U927" s="20" t="str">
        <f>IF(OR('Intragroup liabilities'!F921="P_20",'Intragroup liabilities'!F921="P_21"),'T 03.01'!T927,CONCATENATE(RIGHT('Intragroup liabilities'!U921,4),"-",LEFT(RIGHT('Intragroup liabilities'!U921,7),2),"-",LEFT('Intragroup liabilities'!U921,2)))</f>
        <v>--</v>
      </c>
      <c r="V927" s="10" t="str">
        <f t="shared" si="103"/>
        <v>Unsecured</v>
      </c>
      <c r="W927" s="10">
        <v>0</v>
      </c>
      <c r="X927" s="10" t="s">
        <v>83</v>
      </c>
      <c r="Y927" s="10" t="str">
        <f t="shared" si="104"/>
        <v>Structured</v>
      </c>
      <c r="Z927" s="10"/>
      <c r="AA927" s="10" t="str">
        <f>IF('Intragroup liabilities'!Q921="GF2","Grandfathered T2",IF('Intragroup liabilities'!Q921="CET1","CET1","No"))</f>
        <v>No</v>
      </c>
      <c r="AB927" s="10">
        <f>IF('Intragroup liabilities'!R921="",0,'Intragroup liabilities'!R921)</f>
        <v>0</v>
      </c>
      <c r="AC927"/>
    </row>
    <row r="928" spans="3:29" ht="23.65" thickBot="1" x14ac:dyDescent="0.5">
      <c r="C928" s="17">
        <f t="shared" si="99"/>
        <v>999</v>
      </c>
      <c r="D928" s="18">
        <f t="shared" si="105"/>
        <v>921</v>
      </c>
      <c r="E928" s="10" t="str">
        <f>IF(AND(I928="SANTANDER TOTTA, SGPS, SA",'Intragroup liabilities'!F922="P_22"),"r0531 - o/w (part of) subordinated liabilities recognised as own funds",IF(AND(I928="Totta Seguros - Comp. Seg. Vida, SA.",'Intragroup liabilities'!F922="P_22"),"r0350 - Structured notes",IF(AND(AA928&lt;&gt;"No",'Intragroup liabilities'!F922="P_23"),"r0531 - o/w (part of) subordinated liabilities recognised as own funds",IF(AND(AA928="No",'Intragroup liabilities'!F922="P_23"),"r0120 - Secured liabilities - collateralized part (BRRD art. 44/2/b)",IF('Intragroup liabilities'!F922="C_31","r0511 - o/w capital instruments/share capital",IF('Intragroup liabilities'!F922="C_32","r0511 - o/w capital instruments/share capital",IF('Intragroup liabilities'!F922="C_33","r0512 - o/w instruments ranking pari passu with ordinary shares",IF(OR(ISNUMBER(SEARCH("ATLANTES",I928)),ISNUMBER(SEARCH("AZOR",I928)),ISNUMBER(SEARCH("HIPOTOTTA",I928)))=TRUE,"r0120 - Secured liabilities - collateralized part (BRRD art. 44/2/b)",IF(OR('Intragroup liabilities'!F922="P_27.1",'Intragroup liabilities'!F922="P_27.2",'Intragroup liabilities'!F922="P_24"),"r0390 - Non-financial liabilities",IF('Intragroup liabilities'!F922="P_30.1","r0170 - Employee liabilities (BRRD art. 44/2/g/i)",IF('Intragroup liabilities'!F922="P_30.3","r0390 - Non-financial liabilities",IF('Intragroup liabilities'!F922="C_36","r0511 - o/w capital instruments/share capital",IF(AND('Intragroup liabilities'!F922="P_20",IFERROR(VLOOKUP('Intragroup liabilities'!I922,'Auxiliar 210'!$B$18:$B$20,1,FALSE),0)&lt;&gt;0),"r0210 - Liabilities towards other entities of the resolution group (BRRD art. 44/2/h)",IF(AND('Intragroup liabilities'!F922="P_21",IFERROR(VLOOKUP('Intragroup liabilities'!I922,'Auxiliar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8" s="10" t="s">
        <v>483</v>
      </c>
      <c r="G928" s="10" t="str">
        <f t="shared" si="100"/>
        <v>Rank 9 - Ranking in insolvency (master scale)</v>
      </c>
      <c r="H928" s="10" t="s">
        <v>737</v>
      </c>
      <c r="I928" s="10" t="s">
        <v>81</v>
      </c>
      <c r="J928" s="10" t="s">
        <v>696</v>
      </c>
      <c r="K928" s="10" t="s">
        <v>155</v>
      </c>
      <c r="L928" s="10" t="str">
        <f t="shared" si="101"/>
        <v>Parent</v>
      </c>
      <c r="M928" s="10" t="str">
        <f>IF(OR('Intragroup liabilities'!W922="x",'Intragroup liabilities'!W922="E"),"true","false")</f>
        <v>false</v>
      </c>
      <c r="N928" s="10" t="s">
        <v>470</v>
      </c>
      <c r="O928" s="10" t="s">
        <v>471</v>
      </c>
      <c r="P928" s="11">
        <v>0.36</v>
      </c>
      <c r="Q928" s="11">
        <f>IF('Intragroup liabilities'!E922="",0,'Intragroup liabilities'!E922)</f>
        <v>0</v>
      </c>
      <c r="R928" s="10" t="str">
        <f>+IF('Intragroup liabilities'!C922="EURO","Euro",IF('Intragroup liabilities'!C922="LIBRA INGLESA"," US Dollar",""))</f>
        <v>Euro</v>
      </c>
      <c r="S928" s="10" t="str">
        <f>IF(OR('Intragroup liabilities'!F922="P_20",'Intragroup liabilities'!F922="P_21"),'Intragroup liabilities'!M922,CONCATENATE(RIGHT('Intragroup liabilities'!T922,4),"-",LEFT(RIGHT('Intragroup liabilities'!T922,7),2),"-",LEFT('Intragroup liabilities'!T922,2)))</f>
        <v>--</v>
      </c>
      <c r="T928" s="20" t="str">
        <f t="shared" si="102"/>
        <v>--</v>
      </c>
      <c r="U928" s="20" t="str">
        <f>IF(OR('Intragroup liabilities'!F922="P_20",'Intragroup liabilities'!F922="P_21"),'T 03.01'!T928,CONCATENATE(RIGHT('Intragroup liabilities'!U922,4),"-",LEFT(RIGHT('Intragroup liabilities'!U922,7),2),"-",LEFT('Intragroup liabilities'!U922,2)))</f>
        <v>--</v>
      </c>
      <c r="V928" s="10" t="str">
        <f t="shared" si="103"/>
        <v>Unsecured</v>
      </c>
      <c r="W928" s="10">
        <v>0</v>
      </c>
      <c r="X928" s="10" t="s">
        <v>83</v>
      </c>
      <c r="Y928" s="10" t="str">
        <f t="shared" si="104"/>
        <v>Structured</v>
      </c>
      <c r="Z928" s="10"/>
      <c r="AA928" s="10" t="str">
        <f>IF('Intragroup liabilities'!Q922="GF2","Grandfathered T2",IF('Intragroup liabilities'!Q922="CET1","CET1","No"))</f>
        <v>No</v>
      </c>
      <c r="AB928" s="10">
        <f>IF('Intragroup liabilities'!R922="",0,'Intragroup liabilities'!R922)</f>
        <v>0</v>
      </c>
      <c r="AC928"/>
    </row>
    <row r="929" spans="3:29" ht="23.65" thickBot="1" x14ac:dyDescent="0.5">
      <c r="C929" s="17">
        <f t="shared" si="99"/>
        <v>999</v>
      </c>
      <c r="D929" s="18">
        <f t="shared" si="105"/>
        <v>922</v>
      </c>
      <c r="E929" s="10" t="str">
        <f>IF(AND(I929="SANTANDER TOTTA, SGPS, SA",'Intragroup liabilities'!F923="P_22"),"r0531 - o/w (part of) subordinated liabilities recognised as own funds",IF(AND(I929="Totta Seguros - Comp. Seg. Vida, SA.",'Intragroup liabilities'!F923="P_22"),"r0350 - Structured notes",IF(AND(AA929&lt;&gt;"No",'Intragroup liabilities'!F923="P_23"),"r0531 - o/w (part of) subordinated liabilities recognised as own funds",IF(AND(AA929="No",'Intragroup liabilities'!F923="P_23"),"r0120 - Secured liabilities - collateralized part (BRRD art. 44/2/b)",IF('Intragroup liabilities'!F923="C_31","r0511 - o/w capital instruments/share capital",IF('Intragroup liabilities'!F923="C_32","r0511 - o/w capital instruments/share capital",IF('Intragroup liabilities'!F923="C_33","r0512 - o/w instruments ranking pari passu with ordinary shares",IF(OR(ISNUMBER(SEARCH("ATLANTES",I929)),ISNUMBER(SEARCH("AZOR",I929)),ISNUMBER(SEARCH("HIPOTOTTA",I929)))=TRUE,"r0120 - Secured liabilities - collateralized part (BRRD art. 44/2/b)",IF(OR('Intragroup liabilities'!F923="P_27.1",'Intragroup liabilities'!F923="P_27.2",'Intragroup liabilities'!F923="P_24"),"r0390 - Non-financial liabilities",IF('Intragroup liabilities'!F923="P_30.1","r0170 - Employee liabilities (BRRD art. 44/2/g/i)",IF('Intragroup liabilities'!F923="P_30.3","r0390 - Non-financial liabilities",IF('Intragroup liabilities'!F923="C_36","r0511 - o/w capital instruments/share capital",IF(AND('Intragroup liabilities'!F923="P_20",IFERROR(VLOOKUP('Intragroup liabilities'!I923,'Auxiliar 210'!$B$18:$B$20,1,FALSE),0)&lt;&gt;0),"r0210 - Liabilities towards other entities of the resolution group (BRRD art. 44/2/h)",IF(AND('Intragroup liabilities'!F923="P_21",IFERROR(VLOOKUP('Intragroup liabilities'!I923,'Auxiliar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29" s="10" t="s">
        <v>483</v>
      </c>
      <c r="G929" s="10" t="str">
        <f t="shared" si="100"/>
        <v>Rank 9 - Ranking in insolvency (master scale)</v>
      </c>
      <c r="H929" s="10" t="s">
        <v>986</v>
      </c>
      <c r="I929" s="10" t="s">
        <v>81</v>
      </c>
      <c r="J929" s="10" t="s">
        <v>696</v>
      </c>
      <c r="K929" s="10" t="s">
        <v>155</v>
      </c>
      <c r="L929" s="10" t="str">
        <f t="shared" si="101"/>
        <v>Parent</v>
      </c>
      <c r="M929" s="10" t="str">
        <f>IF(OR('Intragroup liabilities'!W923="x",'Intragroup liabilities'!W923="E"),"true","false")</f>
        <v>false</v>
      </c>
      <c r="N929" s="10" t="s">
        <v>470</v>
      </c>
      <c r="O929" s="10" t="s">
        <v>471</v>
      </c>
      <c r="P929" s="11">
        <v>0.28000000000000003</v>
      </c>
      <c r="Q929" s="11">
        <f>IF('Intragroup liabilities'!E923="",0,'Intragroup liabilities'!E923)</f>
        <v>0</v>
      </c>
      <c r="R929" s="10" t="str">
        <f>+IF('Intragroup liabilities'!C923="EURO","Euro",IF('Intragroup liabilities'!C923="LIBRA INGLESA"," US Dollar",""))</f>
        <v>Euro</v>
      </c>
      <c r="S929" s="10" t="str">
        <f>IF(OR('Intragroup liabilities'!F923="P_20",'Intragroup liabilities'!F923="P_21"),'Intragroup liabilities'!M923,CONCATENATE(RIGHT('Intragroup liabilities'!T923,4),"-",LEFT(RIGHT('Intragroup liabilities'!T923,7),2),"-",LEFT('Intragroup liabilities'!T923,2)))</f>
        <v>--</v>
      </c>
      <c r="T929" s="20" t="str">
        <f t="shared" si="102"/>
        <v>--</v>
      </c>
      <c r="U929" s="20" t="str">
        <f>IF(OR('Intragroup liabilities'!F923="P_20",'Intragroup liabilities'!F923="P_21"),'T 03.01'!T929,CONCATENATE(RIGHT('Intragroup liabilities'!U923,4),"-",LEFT(RIGHT('Intragroup liabilities'!U923,7),2),"-",LEFT('Intragroup liabilities'!U923,2)))</f>
        <v>--</v>
      </c>
      <c r="V929" s="10" t="str">
        <f t="shared" si="103"/>
        <v>Unsecured</v>
      </c>
      <c r="W929" s="10">
        <v>0</v>
      </c>
      <c r="X929" s="10" t="s">
        <v>83</v>
      </c>
      <c r="Y929" s="10" t="str">
        <f t="shared" si="104"/>
        <v>Structured</v>
      </c>
      <c r="Z929" s="10"/>
      <c r="AA929" s="10" t="str">
        <f>IF('Intragroup liabilities'!Q923="GF2","Grandfathered T2",IF('Intragroup liabilities'!Q923="CET1","CET1","No"))</f>
        <v>No</v>
      </c>
      <c r="AB929" s="10">
        <f>IF('Intragroup liabilities'!R923="",0,'Intragroup liabilities'!R923)</f>
        <v>0</v>
      </c>
      <c r="AC929"/>
    </row>
    <row r="930" spans="3:29" ht="23.65" thickBot="1" x14ac:dyDescent="0.5">
      <c r="C930" s="17">
        <f t="shared" si="99"/>
        <v>999</v>
      </c>
      <c r="D930" s="18">
        <f t="shared" si="105"/>
        <v>923</v>
      </c>
      <c r="E930" s="10" t="str">
        <f>IF(AND(I930="SANTANDER TOTTA, SGPS, SA",'Intragroup liabilities'!F924="P_22"),"r0531 - o/w (part of) subordinated liabilities recognised as own funds",IF(AND(I930="Totta Seguros - Comp. Seg. Vida, SA.",'Intragroup liabilities'!F924="P_22"),"r0350 - Structured notes",IF(AND(AA930&lt;&gt;"No",'Intragroup liabilities'!F924="P_23"),"r0531 - o/w (part of) subordinated liabilities recognised as own funds",IF(AND(AA930="No",'Intragroup liabilities'!F924="P_23"),"r0120 - Secured liabilities - collateralized part (BRRD art. 44/2/b)",IF('Intragroup liabilities'!F924="C_31","r0511 - o/w capital instruments/share capital",IF('Intragroup liabilities'!F924="C_32","r0511 - o/w capital instruments/share capital",IF('Intragroup liabilities'!F924="C_33","r0512 - o/w instruments ranking pari passu with ordinary shares",IF(OR(ISNUMBER(SEARCH("ATLANTES",I930)),ISNUMBER(SEARCH("AZOR",I930)),ISNUMBER(SEARCH("HIPOTOTTA",I930)))=TRUE,"r0120 - Secured liabilities - collateralized part (BRRD art. 44/2/b)",IF(OR('Intragroup liabilities'!F924="P_27.1",'Intragroup liabilities'!F924="P_27.2",'Intragroup liabilities'!F924="P_24"),"r0390 - Non-financial liabilities",IF('Intragroup liabilities'!F924="P_30.1","r0170 - Employee liabilities (BRRD art. 44/2/g/i)",IF('Intragroup liabilities'!F924="P_30.3","r0390 - Non-financial liabilities",IF('Intragroup liabilities'!F924="C_36","r0511 - o/w capital instruments/share capital",IF(AND('Intragroup liabilities'!F924="P_20",IFERROR(VLOOKUP('Intragroup liabilities'!I924,'Auxiliar 210'!$B$18:$B$20,1,FALSE),0)&lt;&gt;0),"r0210 - Liabilities towards other entities of the resolution group (BRRD art. 44/2/h)",IF(AND('Intragroup liabilities'!F924="P_21",IFERROR(VLOOKUP('Intragroup liabilities'!I924,'Auxiliar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0" s="10" t="s">
        <v>161</v>
      </c>
      <c r="G930" s="10" t="str">
        <f t="shared" si="100"/>
        <v>Rank 9 - Ranking in insolvency (master scale)</v>
      </c>
      <c r="H930" s="10" t="s">
        <v>649</v>
      </c>
      <c r="I930" s="10" t="s">
        <v>45</v>
      </c>
      <c r="J930" s="10" t="s">
        <v>447</v>
      </c>
      <c r="K930" s="10" t="s">
        <v>155</v>
      </c>
      <c r="L930" s="10" t="str">
        <f t="shared" si="101"/>
        <v>Sister</v>
      </c>
      <c r="M930" s="10" t="str">
        <f>IF(OR('Intragroup liabilities'!W924="x",'Intragroup liabilities'!W924="E"),"true","false")</f>
        <v>true</v>
      </c>
      <c r="N930" s="10" t="s">
        <v>470</v>
      </c>
      <c r="O930" s="10" t="s">
        <v>471</v>
      </c>
      <c r="P930" s="11">
        <v>7.15</v>
      </c>
      <c r="Q930" s="11">
        <f>IF('Intragroup liabilities'!E924="",0,'Intragroup liabilities'!E924)</f>
        <v>0</v>
      </c>
      <c r="R930" s="10" t="str">
        <f>+IF('Intragroup liabilities'!C924="EURO","Euro",IF('Intragroup liabilities'!C924="LIBRA INGLESA"," US Dollar",""))</f>
        <v>Euro</v>
      </c>
      <c r="S930" s="10" t="str">
        <f>IF(OR('Intragroup liabilities'!F924="P_20",'Intragroup liabilities'!F924="P_21"),'Intragroup liabilities'!M924,CONCATENATE(RIGHT('Intragroup liabilities'!T924,4),"-",LEFT(RIGHT('Intragroup liabilities'!T924,7),2),"-",LEFT('Intragroup liabilities'!T924,2)))</f>
        <v>--</v>
      </c>
      <c r="T930" s="20" t="str">
        <f t="shared" si="102"/>
        <v>--</v>
      </c>
      <c r="U930" s="20" t="str">
        <f>IF(OR('Intragroup liabilities'!F924="P_20",'Intragroup liabilities'!F924="P_21"),'T 03.01'!T930,CONCATENATE(RIGHT('Intragroup liabilities'!U924,4),"-",LEFT(RIGHT('Intragroup liabilities'!U924,7),2),"-",LEFT('Intragroup liabilities'!U924,2)))</f>
        <v>--</v>
      </c>
      <c r="V930" s="10" t="str">
        <f t="shared" si="103"/>
        <v>Unsecured</v>
      </c>
      <c r="W930" s="10">
        <v>0</v>
      </c>
      <c r="X930" s="10" t="s">
        <v>83</v>
      </c>
      <c r="Y930" s="10" t="str">
        <f t="shared" si="104"/>
        <v>Structured</v>
      </c>
      <c r="Z930" s="10"/>
      <c r="AA930" s="10" t="str">
        <f>IF('Intragroup liabilities'!Q924="GF2","Grandfathered T2",IF('Intragroup liabilities'!Q924="CET1","CET1","No"))</f>
        <v>No</v>
      </c>
      <c r="AB930" s="10">
        <f>IF('Intragroup liabilities'!R924="",0,'Intragroup liabilities'!R924)</f>
        <v>0</v>
      </c>
      <c r="AC930"/>
    </row>
    <row r="931" spans="3:29" ht="23.65" thickBot="1" x14ac:dyDescent="0.5">
      <c r="C931" s="17">
        <f t="shared" si="99"/>
        <v>999</v>
      </c>
      <c r="D931" s="18">
        <f t="shared" si="105"/>
        <v>924</v>
      </c>
      <c r="E931" s="10" t="str">
        <f>IF(AND(I931="SANTANDER TOTTA, SGPS, SA",'Intragroup liabilities'!F925="P_22"),"r0531 - o/w (part of) subordinated liabilities recognised as own funds",IF(AND(I931="Totta Seguros - Comp. Seg. Vida, SA.",'Intragroup liabilities'!F925="P_22"),"r0350 - Structured notes",IF(AND(AA931&lt;&gt;"No",'Intragroup liabilities'!F925="P_23"),"r0531 - o/w (part of) subordinated liabilities recognised as own funds",IF(AND(AA931="No",'Intragroup liabilities'!F925="P_23"),"r0120 - Secured liabilities - collateralized part (BRRD art. 44/2/b)",IF('Intragroup liabilities'!F925="C_31","r0511 - o/w capital instruments/share capital",IF('Intragroup liabilities'!F925="C_32","r0511 - o/w capital instruments/share capital",IF('Intragroup liabilities'!F925="C_33","r0512 - o/w instruments ranking pari passu with ordinary shares",IF(OR(ISNUMBER(SEARCH("ATLANTES",I931)),ISNUMBER(SEARCH("AZOR",I931)),ISNUMBER(SEARCH("HIPOTOTTA",I931)))=TRUE,"r0120 - Secured liabilities - collateralized part (BRRD art. 44/2/b)",IF(OR('Intragroup liabilities'!F925="P_27.1",'Intragroup liabilities'!F925="P_27.2",'Intragroup liabilities'!F925="P_24"),"r0390 - Non-financial liabilities",IF('Intragroup liabilities'!F925="P_30.1","r0170 - Employee liabilities (BRRD art. 44/2/g/i)",IF('Intragroup liabilities'!F925="P_30.3","r0390 - Non-financial liabilities",IF('Intragroup liabilities'!F925="C_36","r0511 - o/w capital instruments/share capital",IF(AND('Intragroup liabilities'!F925="P_20",IFERROR(VLOOKUP('Intragroup liabilities'!I925,'Auxiliar 210'!$B$18:$B$20,1,FALSE),0)&lt;&gt;0),"r0210 - Liabilities towards other entities of the resolution group (BRRD art. 44/2/h)",IF(AND('Intragroup liabilities'!F925="P_21",IFERROR(VLOOKUP('Intragroup liabilities'!I925,'Auxiliar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1" s="10" t="s">
        <v>483</v>
      </c>
      <c r="G931" s="10" t="str">
        <f t="shared" si="100"/>
        <v>Rank 9 - Ranking in insolvency (master scale)</v>
      </c>
      <c r="H931" s="10" t="s">
        <v>734</v>
      </c>
      <c r="I931" s="10" t="s">
        <v>700</v>
      </c>
      <c r="J931" s="10" t="s">
        <v>699</v>
      </c>
      <c r="K931" s="10" t="s">
        <v>155</v>
      </c>
      <c r="L931" s="10" t="str">
        <f t="shared" si="101"/>
        <v>Sister</v>
      </c>
      <c r="M931" s="10" t="str">
        <f>IF(OR('Intragroup liabilities'!W925="x",'Intragroup liabilities'!W925="E"),"true","false")</f>
        <v>false</v>
      </c>
      <c r="N931" s="10" t="s">
        <v>470</v>
      </c>
      <c r="O931" s="10" t="s">
        <v>471</v>
      </c>
      <c r="P931" s="11">
        <v>0.03</v>
      </c>
      <c r="Q931" s="11">
        <f>IF('Intragroup liabilities'!E925="",0,'Intragroup liabilities'!E925)</f>
        <v>0</v>
      </c>
      <c r="R931" s="10" t="str">
        <f>+IF('Intragroup liabilities'!C925="EURO","Euro",IF('Intragroup liabilities'!C925="LIBRA INGLESA"," US Dollar",""))</f>
        <v>Euro</v>
      </c>
      <c r="S931" s="10" t="str">
        <f>IF(OR('Intragroup liabilities'!F925="P_20",'Intragroup liabilities'!F925="P_21"),'Intragroup liabilities'!M925,CONCATENATE(RIGHT('Intragroup liabilities'!T925,4),"-",LEFT(RIGHT('Intragroup liabilities'!T925,7),2),"-",LEFT('Intragroup liabilities'!T925,2)))</f>
        <v>--</v>
      </c>
      <c r="T931" s="20" t="str">
        <f t="shared" si="102"/>
        <v>--</v>
      </c>
      <c r="U931" s="20" t="str">
        <f>IF(OR('Intragroup liabilities'!F925="P_20",'Intragroup liabilities'!F925="P_21"),'T 03.01'!T931,CONCATENATE(RIGHT('Intragroup liabilities'!U925,4),"-",LEFT(RIGHT('Intragroup liabilities'!U925,7),2),"-",LEFT('Intragroup liabilities'!U925,2)))</f>
        <v>--</v>
      </c>
      <c r="V931" s="10" t="str">
        <f t="shared" si="103"/>
        <v>Unsecured</v>
      </c>
      <c r="W931" s="10">
        <v>0</v>
      </c>
      <c r="X931" s="10" t="s">
        <v>83</v>
      </c>
      <c r="Y931" s="10" t="str">
        <f t="shared" si="104"/>
        <v>Structured</v>
      </c>
      <c r="Z931" s="10"/>
      <c r="AA931" s="10" t="str">
        <f>IF('Intragroup liabilities'!Q925="GF2","Grandfathered T2",IF('Intragroup liabilities'!Q925="CET1","CET1","No"))</f>
        <v>No</v>
      </c>
      <c r="AB931" s="10">
        <f>IF('Intragroup liabilities'!R925="",0,'Intragroup liabilities'!R925)</f>
        <v>0</v>
      </c>
      <c r="AC931"/>
    </row>
    <row r="932" spans="3:29" ht="23.65" thickBot="1" x14ac:dyDescent="0.5">
      <c r="C932" s="17">
        <f t="shared" si="99"/>
        <v>999</v>
      </c>
      <c r="D932" s="18">
        <f t="shared" si="105"/>
        <v>925</v>
      </c>
      <c r="E932" s="10" t="str">
        <f>IF(AND(I932="SANTANDER TOTTA, SGPS, SA",'Intragroup liabilities'!F926="P_22"),"r0531 - o/w (part of) subordinated liabilities recognised as own funds",IF(AND(I932="Totta Seguros - Comp. Seg. Vida, SA.",'Intragroup liabilities'!F926="P_22"),"r0350 - Structured notes",IF(AND(AA932&lt;&gt;"No",'Intragroup liabilities'!F926="P_23"),"r0531 - o/w (part of) subordinated liabilities recognised as own funds",IF(AND(AA932="No",'Intragroup liabilities'!F926="P_23"),"r0120 - Secured liabilities - collateralized part (BRRD art. 44/2/b)",IF('Intragroup liabilities'!F926="C_31","r0511 - o/w capital instruments/share capital",IF('Intragroup liabilities'!F926="C_32","r0511 - o/w capital instruments/share capital",IF('Intragroup liabilities'!F926="C_33","r0512 - o/w instruments ranking pari passu with ordinary shares",IF(OR(ISNUMBER(SEARCH("ATLANTES",I932)),ISNUMBER(SEARCH("AZOR",I932)),ISNUMBER(SEARCH("HIPOTOTTA",I932)))=TRUE,"r0120 - Secured liabilities - collateralized part (BRRD art. 44/2/b)",IF(OR('Intragroup liabilities'!F926="P_27.1",'Intragroup liabilities'!F926="P_27.2",'Intragroup liabilities'!F926="P_24"),"r0390 - Non-financial liabilities",IF('Intragroup liabilities'!F926="P_30.1","r0170 - Employee liabilities (BRRD art. 44/2/g/i)",IF('Intragroup liabilities'!F926="P_30.3","r0390 - Non-financial liabilities",IF('Intragroup liabilities'!F926="C_36","r0511 - o/w capital instruments/share capital",IF(AND('Intragroup liabilities'!F926="P_20",IFERROR(VLOOKUP('Intragroup liabilities'!I926,'Auxiliar 210'!$B$18:$B$20,1,FALSE),0)&lt;&gt;0),"r0210 - Liabilities towards other entities of the resolution group (BRRD art. 44/2/h)",IF(AND('Intragroup liabilities'!F926="P_21",IFERROR(VLOOKUP('Intragroup liabilities'!I926,'Auxiliar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2" s="10" t="s">
        <v>483</v>
      </c>
      <c r="G932" s="10" t="str">
        <f t="shared" si="100"/>
        <v>Rank 9 - Ranking in insolvency (master scale)</v>
      </c>
      <c r="H932" s="10" t="s">
        <v>852</v>
      </c>
      <c r="I932" s="10" t="s">
        <v>81</v>
      </c>
      <c r="J932" s="10" t="s">
        <v>696</v>
      </c>
      <c r="K932" s="10" t="s">
        <v>155</v>
      </c>
      <c r="L932" s="10" t="str">
        <f t="shared" si="101"/>
        <v>Parent</v>
      </c>
      <c r="M932" s="10" t="str">
        <f>IF(OR('Intragroup liabilities'!W926="x",'Intragroup liabilities'!W926="E"),"true","false")</f>
        <v>false</v>
      </c>
      <c r="N932" s="10" t="s">
        <v>470</v>
      </c>
      <c r="O932" s="10" t="s">
        <v>471</v>
      </c>
      <c r="P932" s="11">
        <v>0.09</v>
      </c>
      <c r="Q932" s="11">
        <f>IF('Intragroup liabilities'!E926="",0,'Intragroup liabilities'!E926)</f>
        <v>0</v>
      </c>
      <c r="R932" s="10" t="str">
        <f>+IF('Intragroup liabilities'!C926="EURO","Euro",IF('Intragroup liabilities'!C926="LIBRA INGLESA"," US Dollar",""))</f>
        <v>Euro</v>
      </c>
      <c r="S932" s="10" t="str">
        <f>IF(OR('Intragroup liabilities'!F926="P_20",'Intragroup liabilities'!F926="P_21"),'Intragroup liabilities'!M926,CONCATENATE(RIGHT('Intragroup liabilities'!T926,4),"-",LEFT(RIGHT('Intragroup liabilities'!T926,7),2),"-",LEFT('Intragroup liabilities'!T926,2)))</f>
        <v>--</v>
      </c>
      <c r="T932" s="20" t="str">
        <f t="shared" si="102"/>
        <v>--</v>
      </c>
      <c r="U932" s="20" t="str">
        <f>IF(OR('Intragroup liabilities'!F926="P_20",'Intragroup liabilities'!F926="P_21"),'T 03.01'!T932,CONCATENATE(RIGHT('Intragroup liabilities'!U926,4),"-",LEFT(RIGHT('Intragroup liabilities'!U926,7),2),"-",LEFT('Intragroup liabilities'!U926,2)))</f>
        <v>--</v>
      </c>
      <c r="V932" s="10" t="str">
        <f t="shared" si="103"/>
        <v>Unsecured</v>
      </c>
      <c r="W932" s="10">
        <v>0</v>
      </c>
      <c r="X932" s="10" t="s">
        <v>83</v>
      </c>
      <c r="Y932" s="10" t="str">
        <f t="shared" si="104"/>
        <v>Structured</v>
      </c>
      <c r="Z932" s="10"/>
      <c r="AA932" s="10" t="str">
        <f>IF('Intragroup liabilities'!Q926="GF2","Grandfathered T2",IF('Intragroup liabilities'!Q926="CET1","CET1","No"))</f>
        <v>No</v>
      </c>
      <c r="AB932" s="10">
        <f>IF('Intragroup liabilities'!R926="",0,'Intragroup liabilities'!R926)</f>
        <v>0</v>
      </c>
      <c r="AC932"/>
    </row>
    <row r="933" spans="3:29" ht="23.65" thickBot="1" x14ac:dyDescent="0.5">
      <c r="C933" s="17">
        <f t="shared" si="99"/>
        <v>999</v>
      </c>
      <c r="D933" s="18">
        <f t="shared" si="105"/>
        <v>926</v>
      </c>
      <c r="E933" s="10" t="str">
        <f>IF(AND(I933="SANTANDER TOTTA, SGPS, SA",'Intragroup liabilities'!F927="P_22"),"r0531 - o/w (part of) subordinated liabilities recognised as own funds",IF(AND(I933="Totta Seguros - Comp. Seg. Vida, SA.",'Intragroup liabilities'!F927="P_22"),"r0350 - Structured notes",IF(AND(AA933&lt;&gt;"No",'Intragroup liabilities'!F927="P_23"),"r0531 - o/w (part of) subordinated liabilities recognised as own funds",IF(AND(AA933="No",'Intragroup liabilities'!F927="P_23"),"r0120 - Secured liabilities - collateralized part (BRRD art. 44/2/b)",IF('Intragroup liabilities'!F927="C_31","r0511 - o/w capital instruments/share capital",IF('Intragroup liabilities'!F927="C_32","r0511 - o/w capital instruments/share capital",IF('Intragroup liabilities'!F927="C_33","r0512 - o/w instruments ranking pari passu with ordinary shares",IF(OR(ISNUMBER(SEARCH("ATLANTES",I933)),ISNUMBER(SEARCH("AZOR",I933)),ISNUMBER(SEARCH("HIPOTOTTA",I933)))=TRUE,"r0120 - Secured liabilities - collateralized part (BRRD art. 44/2/b)",IF(OR('Intragroup liabilities'!F927="P_27.1",'Intragroup liabilities'!F927="P_27.2",'Intragroup liabilities'!F927="P_24"),"r0390 - Non-financial liabilities",IF('Intragroup liabilities'!F927="P_30.1","r0170 - Employee liabilities (BRRD art. 44/2/g/i)",IF('Intragroup liabilities'!F927="P_30.3","r0390 - Non-financial liabilities",IF('Intragroup liabilities'!F927="C_36","r0511 - o/w capital instruments/share capital",IF(AND('Intragroup liabilities'!F927="P_20",IFERROR(VLOOKUP('Intragroup liabilities'!I927,'Auxiliar 210'!$B$18:$B$20,1,FALSE),0)&lt;&gt;0),"r0210 - Liabilities towards other entities of the resolution group (BRRD art. 44/2/h)",IF(AND('Intragroup liabilities'!F927="P_21",IFERROR(VLOOKUP('Intragroup liabilities'!I927,'Auxiliar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3" s="10" t="s">
        <v>483</v>
      </c>
      <c r="G933" s="10" t="str">
        <f t="shared" si="100"/>
        <v>Rank 9 - Ranking in insolvency (master scale)</v>
      </c>
      <c r="H933" s="10" t="s">
        <v>829</v>
      </c>
      <c r="I933" s="10" t="s">
        <v>700</v>
      </c>
      <c r="J933" s="10" t="s">
        <v>699</v>
      </c>
      <c r="K933" s="10" t="s">
        <v>155</v>
      </c>
      <c r="L933" s="10" t="str">
        <f t="shared" si="101"/>
        <v>Sister</v>
      </c>
      <c r="M933" s="10" t="str">
        <f>IF(OR('Intragroup liabilities'!W927="x",'Intragroup liabilities'!W927="E"),"true","false")</f>
        <v>false</v>
      </c>
      <c r="N933" s="10" t="s">
        <v>470</v>
      </c>
      <c r="O933" s="10" t="s">
        <v>471</v>
      </c>
      <c r="P933" s="11">
        <v>0.01</v>
      </c>
      <c r="Q933" s="11">
        <f>IF('Intragroup liabilities'!E927="",0,'Intragroup liabilities'!E927)</f>
        <v>0</v>
      </c>
      <c r="R933" s="10" t="str">
        <f>+IF('Intragroup liabilities'!C927="EURO","Euro",IF('Intragroup liabilities'!C927="LIBRA INGLESA"," US Dollar",""))</f>
        <v>Euro</v>
      </c>
      <c r="S933" s="10" t="str">
        <f>IF(OR('Intragroup liabilities'!F927="P_20",'Intragroup liabilities'!F927="P_21"),'Intragroup liabilities'!M927,CONCATENATE(RIGHT('Intragroup liabilities'!T927,4),"-",LEFT(RIGHT('Intragroup liabilities'!T927,7),2),"-",LEFT('Intragroup liabilities'!T927,2)))</f>
        <v>--</v>
      </c>
      <c r="T933" s="20" t="str">
        <f t="shared" si="102"/>
        <v>--</v>
      </c>
      <c r="U933" s="20" t="str">
        <f>IF(OR('Intragroup liabilities'!F927="P_20",'Intragroup liabilities'!F927="P_21"),'T 03.01'!T933,CONCATENATE(RIGHT('Intragroup liabilities'!U927,4),"-",LEFT(RIGHT('Intragroup liabilities'!U927,7),2),"-",LEFT('Intragroup liabilities'!U927,2)))</f>
        <v>--</v>
      </c>
      <c r="V933" s="10" t="str">
        <f t="shared" si="103"/>
        <v>Unsecured</v>
      </c>
      <c r="W933" s="10">
        <v>0</v>
      </c>
      <c r="X933" s="10" t="s">
        <v>83</v>
      </c>
      <c r="Y933" s="10" t="str">
        <f t="shared" si="104"/>
        <v>Structured</v>
      </c>
      <c r="Z933" s="10"/>
      <c r="AA933" s="10" t="str">
        <f>IF('Intragroup liabilities'!Q927="GF2","Grandfathered T2",IF('Intragroup liabilities'!Q927="CET1","CET1","No"))</f>
        <v>No</v>
      </c>
      <c r="AB933" s="10">
        <f>IF('Intragroup liabilities'!R927="",0,'Intragroup liabilities'!R927)</f>
        <v>0</v>
      </c>
      <c r="AC933"/>
    </row>
    <row r="934" spans="3:29" ht="23.65" thickBot="1" x14ac:dyDescent="0.5">
      <c r="C934" s="17">
        <f t="shared" si="99"/>
        <v>999</v>
      </c>
      <c r="D934" s="18">
        <f t="shared" si="105"/>
        <v>927</v>
      </c>
      <c r="E934" s="10" t="str">
        <f>IF(AND(I934="SANTANDER TOTTA, SGPS, SA",'Intragroup liabilities'!F928="P_22"),"r0531 - o/w (part of) subordinated liabilities recognised as own funds",IF(AND(I934="Totta Seguros - Comp. Seg. Vida, SA.",'Intragroup liabilities'!F928="P_22"),"r0350 - Structured notes",IF(AND(AA934&lt;&gt;"No",'Intragroup liabilities'!F928="P_23"),"r0531 - o/w (part of) subordinated liabilities recognised as own funds",IF(AND(AA934="No",'Intragroup liabilities'!F928="P_23"),"r0120 - Secured liabilities - collateralized part (BRRD art. 44/2/b)",IF('Intragroup liabilities'!F928="C_31","r0511 - o/w capital instruments/share capital",IF('Intragroup liabilities'!F928="C_32","r0511 - o/w capital instruments/share capital",IF('Intragroup liabilities'!F928="C_33","r0512 - o/w instruments ranking pari passu with ordinary shares",IF(OR(ISNUMBER(SEARCH("ATLANTES",I934)),ISNUMBER(SEARCH("AZOR",I934)),ISNUMBER(SEARCH("HIPOTOTTA",I934)))=TRUE,"r0120 - Secured liabilities - collateralized part (BRRD art. 44/2/b)",IF(OR('Intragroup liabilities'!F928="P_27.1",'Intragroup liabilities'!F928="P_27.2",'Intragroup liabilities'!F928="P_24"),"r0390 - Non-financial liabilities",IF('Intragroup liabilities'!F928="P_30.1","r0170 - Employee liabilities (BRRD art. 44/2/g/i)",IF('Intragroup liabilities'!F928="P_30.3","r0390 - Non-financial liabilities",IF('Intragroup liabilities'!F928="C_36","r0511 - o/w capital instruments/share capital",IF(AND('Intragroup liabilities'!F928="P_20",IFERROR(VLOOKUP('Intragroup liabilities'!I928,'Auxiliar 210'!$B$18:$B$20,1,FALSE),0)&lt;&gt;0),"r0210 - Liabilities towards other entities of the resolution group (BRRD art. 44/2/h)",IF(AND('Intragroup liabilities'!F928="P_21",IFERROR(VLOOKUP('Intragroup liabilities'!I928,'Auxiliar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4" s="10" t="s">
        <v>483</v>
      </c>
      <c r="G934" s="10" t="str">
        <f t="shared" si="100"/>
        <v>Rank 9 - Ranking in insolvency (master scale)</v>
      </c>
      <c r="H934" s="10" t="s">
        <v>771</v>
      </c>
      <c r="I934" s="10" t="s">
        <v>700</v>
      </c>
      <c r="J934" s="10" t="s">
        <v>699</v>
      </c>
      <c r="K934" s="10" t="s">
        <v>155</v>
      </c>
      <c r="L934" s="10" t="str">
        <f t="shared" si="101"/>
        <v>Sister</v>
      </c>
      <c r="M934" s="10" t="str">
        <f>IF(OR('Intragroup liabilities'!W928="x",'Intragroup liabilities'!W928="E"),"true","false")</f>
        <v>false</v>
      </c>
      <c r="N934" s="10" t="s">
        <v>470</v>
      </c>
      <c r="O934" s="10" t="s">
        <v>471</v>
      </c>
      <c r="P934" s="11">
        <v>0.02</v>
      </c>
      <c r="Q934" s="11">
        <f>IF('Intragroup liabilities'!E928="",0,'Intragroup liabilities'!E928)</f>
        <v>0</v>
      </c>
      <c r="R934" s="10" t="str">
        <f>+IF('Intragroup liabilities'!C928="EURO","Euro",IF('Intragroup liabilities'!C928="LIBRA INGLESA"," US Dollar",""))</f>
        <v>Euro</v>
      </c>
      <c r="S934" s="10" t="str">
        <f>IF(OR('Intragroup liabilities'!F928="P_20",'Intragroup liabilities'!F928="P_21"),'Intragroup liabilities'!M928,CONCATENATE(RIGHT('Intragroup liabilities'!T928,4),"-",LEFT(RIGHT('Intragroup liabilities'!T928,7),2),"-",LEFT('Intragroup liabilities'!T928,2)))</f>
        <v>--</v>
      </c>
      <c r="T934" s="20" t="str">
        <f t="shared" si="102"/>
        <v>--</v>
      </c>
      <c r="U934" s="20" t="str">
        <f>IF(OR('Intragroup liabilities'!F928="P_20",'Intragroup liabilities'!F928="P_21"),'T 03.01'!T934,CONCATENATE(RIGHT('Intragroup liabilities'!U928,4),"-",LEFT(RIGHT('Intragroup liabilities'!U928,7),2),"-",LEFT('Intragroup liabilities'!U928,2)))</f>
        <v>--</v>
      </c>
      <c r="V934" s="10" t="str">
        <f t="shared" si="103"/>
        <v>Unsecured</v>
      </c>
      <c r="W934" s="10">
        <v>0</v>
      </c>
      <c r="X934" s="10" t="s">
        <v>83</v>
      </c>
      <c r="Y934" s="10" t="str">
        <f t="shared" si="104"/>
        <v>Structured</v>
      </c>
      <c r="Z934" s="10"/>
      <c r="AA934" s="10" t="str">
        <f>IF('Intragroup liabilities'!Q928="GF2","Grandfathered T2",IF('Intragroup liabilities'!Q928="CET1","CET1","No"))</f>
        <v>No</v>
      </c>
      <c r="AB934" s="10">
        <f>IF('Intragroup liabilities'!R928="",0,'Intragroup liabilities'!R928)</f>
        <v>0</v>
      </c>
      <c r="AC934"/>
    </row>
    <row r="935" spans="3:29" ht="23.65" thickBot="1" x14ac:dyDescent="0.5">
      <c r="C935" s="17">
        <f t="shared" si="99"/>
        <v>999</v>
      </c>
      <c r="D935" s="18">
        <f t="shared" si="105"/>
        <v>928</v>
      </c>
      <c r="E935" s="10" t="str">
        <f>IF(AND(I935="SANTANDER TOTTA, SGPS, SA",'Intragroup liabilities'!F929="P_22"),"r0531 - o/w (part of) subordinated liabilities recognised as own funds",IF(AND(I935="Totta Seguros - Comp. Seg. Vida, SA.",'Intragroup liabilities'!F929="P_22"),"r0350 - Structured notes",IF(AND(AA935&lt;&gt;"No",'Intragroup liabilities'!F929="P_23"),"r0531 - o/w (part of) subordinated liabilities recognised as own funds",IF(AND(AA935="No",'Intragroup liabilities'!F929="P_23"),"r0120 - Secured liabilities - collateralized part (BRRD art. 44/2/b)",IF('Intragroup liabilities'!F929="C_31","r0511 - o/w capital instruments/share capital",IF('Intragroup liabilities'!F929="C_32","r0511 - o/w capital instruments/share capital",IF('Intragroup liabilities'!F929="C_33","r0512 - o/w instruments ranking pari passu with ordinary shares",IF(OR(ISNUMBER(SEARCH("ATLANTES",I935)),ISNUMBER(SEARCH("AZOR",I935)),ISNUMBER(SEARCH("HIPOTOTTA",I935)))=TRUE,"r0120 - Secured liabilities - collateralized part (BRRD art. 44/2/b)",IF(OR('Intragroup liabilities'!F929="P_27.1",'Intragroup liabilities'!F929="P_27.2",'Intragroup liabilities'!F929="P_24"),"r0390 - Non-financial liabilities",IF('Intragroup liabilities'!F929="P_30.1","r0170 - Employee liabilities (BRRD art. 44/2/g/i)",IF('Intragroup liabilities'!F929="P_30.3","r0390 - Non-financial liabilities",IF('Intragroup liabilities'!F929="C_36","r0511 - o/w capital instruments/share capital",IF(AND('Intragroup liabilities'!F929="P_20",IFERROR(VLOOKUP('Intragroup liabilities'!I929,'Auxiliar 210'!$B$18:$B$20,1,FALSE),0)&lt;&gt;0),"r0210 - Liabilities towards other entities of the resolution group (BRRD art. 44/2/h)",IF(AND('Intragroup liabilities'!F929="P_21",IFERROR(VLOOKUP('Intragroup liabilities'!I929,'Auxiliar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5" s="10" t="s">
        <v>483</v>
      </c>
      <c r="G935" s="10" t="str">
        <f t="shared" si="100"/>
        <v>Rank 9 - Ranking in insolvency (master scale)</v>
      </c>
      <c r="H935" s="10" t="s">
        <v>963</v>
      </c>
      <c r="I935" s="10" t="s">
        <v>700</v>
      </c>
      <c r="J935" s="10" t="s">
        <v>699</v>
      </c>
      <c r="K935" s="10" t="s">
        <v>155</v>
      </c>
      <c r="L935" s="10" t="str">
        <f t="shared" si="101"/>
        <v>Sister</v>
      </c>
      <c r="M935" s="10" t="str">
        <f>IF(OR('Intragroup liabilities'!W929="x",'Intragroup liabilities'!W929="E"),"true","false")</f>
        <v>false</v>
      </c>
      <c r="N935" s="10" t="s">
        <v>470</v>
      </c>
      <c r="O935" s="10" t="s">
        <v>471</v>
      </c>
      <c r="P935" s="11">
        <v>0.02</v>
      </c>
      <c r="Q935" s="11">
        <f>IF('Intragroup liabilities'!E929="",0,'Intragroup liabilities'!E929)</f>
        <v>0</v>
      </c>
      <c r="R935" s="10" t="str">
        <f>+IF('Intragroup liabilities'!C929="EURO","Euro",IF('Intragroup liabilities'!C929="LIBRA INGLESA"," US Dollar",""))</f>
        <v>Euro</v>
      </c>
      <c r="S935" s="10" t="str">
        <f>IF(OR('Intragroup liabilities'!F929="P_20",'Intragroup liabilities'!F929="P_21"),'Intragroup liabilities'!M929,CONCATENATE(RIGHT('Intragroup liabilities'!T929,4),"-",LEFT(RIGHT('Intragroup liabilities'!T929,7),2),"-",LEFT('Intragroup liabilities'!T929,2)))</f>
        <v>--</v>
      </c>
      <c r="T935" s="20" t="str">
        <f t="shared" si="102"/>
        <v>--</v>
      </c>
      <c r="U935" s="20" t="str">
        <f>IF(OR('Intragroup liabilities'!F929="P_20",'Intragroup liabilities'!F929="P_21"),'T 03.01'!T935,CONCATENATE(RIGHT('Intragroup liabilities'!U929,4),"-",LEFT(RIGHT('Intragroup liabilities'!U929,7),2),"-",LEFT('Intragroup liabilities'!U929,2)))</f>
        <v>--</v>
      </c>
      <c r="V935" s="10" t="str">
        <f t="shared" si="103"/>
        <v>Unsecured</v>
      </c>
      <c r="W935" s="10">
        <v>0</v>
      </c>
      <c r="X935" s="10" t="s">
        <v>83</v>
      </c>
      <c r="Y935" s="10" t="str">
        <f t="shared" si="104"/>
        <v>Structured</v>
      </c>
      <c r="Z935" s="10"/>
      <c r="AA935" s="10" t="str">
        <f>IF('Intragroup liabilities'!Q929="GF2","Grandfathered T2",IF('Intragroup liabilities'!Q929="CET1","CET1","No"))</f>
        <v>No</v>
      </c>
      <c r="AB935" s="10">
        <f>IF('Intragroup liabilities'!R929="",0,'Intragroup liabilities'!R929)</f>
        <v>0</v>
      </c>
      <c r="AC935"/>
    </row>
    <row r="936" spans="3:29" ht="23.65" thickBot="1" x14ac:dyDescent="0.5">
      <c r="C936" s="17">
        <f t="shared" si="99"/>
        <v>999</v>
      </c>
      <c r="D936" s="18">
        <f t="shared" si="105"/>
        <v>929</v>
      </c>
      <c r="E936" s="10" t="str">
        <f>IF(AND(I936="SANTANDER TOTTA, SGPS, SA",'Intragroup liabilities'!F930="P_22"),"r0531 - o/w (part of) subordinated liabilities recognised as own funds",IF(AND(I936="Totta Seguros - Comp. Seg. Vida, SA.",'Intragroup liabilities'!F930="P_22"),"r0350 - Structured notes",IF(AND(AA936&lt;&gt;"No",'Intragroup liabilities'!F930="P_23"),"r0531 - o/w (part of) subordinated liabilities recognised as own funds",IF(AND(AA936="No",'Intragroup liabilities'!F930="P_23"),"r0120 - Secured liabilities - collateralized part (BRRD art. 44/2/b)",IF('Intragroup liabilities'!F930="C_31","r0511 - o/w capital instruments/share capital",IF('Intragroup liabilities'!F930="C_32","r0511 - o/w capital instruments/share capital",IF('Intragroup liabilities'!F930="C_33","r0512 - o/w instruments ranking pari passu with ordinary shares",IF(OR(ISNUMBER(SEARCH("ATLANTES",I936)),ISNUMBER(SEARCH("AZOR",I936)),ISNUMBER(SEARCH("HIPOTOTTA",I936)))=TRUE,"r0120 - Secured liabilities - collateralized part (BRRD art. 44/2/b)",IF(OR('Intragroup liabilities'!F930="P_27.1",'Intragroup liabilities'!F930="P_27.2",'Intragroup liabilities'!F930="P_24"),"r0390 - Non-financial liabilities",IF('Intragroup liabilities'!F930="P_30.1","r0170 - Employee liabilities (BRRD art. 44/2/g/i)",IF('Intragroup liabilities'!F930="P_30.3","r0390 - Non-financial liabilities",IF('Intragroup liabilities'!F930="C_36","r0511 - o/w capital instruments/share capital",IF(AND('Intragroup liabilities'!F930="P_20",IFERROR(VLOOKUP('Intragroup liabilities'!I930,'Auxiliar 210'!$B$18:$B$20,1,FALSE),0)&lt;&gt;0),"r0210 - Liabilities towards other entities of the resolution group (BRRD art. 44/2/h)",IF(AND('Intragroup liabilities'!F930="P_21",IFERROR(VLOOKUP('Intragroup liabilities'!I930,'Auxiliar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6" s="10" t="s">
        <v>483</v>
      </c>
      <c r="G936" s="10" t="str">
        <f t="shared" si="100"/>
        <v>Rank 9 - Ranking in insolvency (master scale)</v>
      </c>
      <c r="H936" s="10" t="s">
        <v>1188</v>
      </c>
      <c r="I936" s="10" t="s">
        <v>81</v>
      </c>
      <c r="J936" s="10" t="s">
        <v>696</v>
      </c>
      <c r="K936" s="10" t="s">
        <v>155</v>
      </c>
      <c r="L936" s="10" t="str">
        <f t="shared" si="101"/>
        <v>Parent</v>
      </c>
      <c r="M936" s="10" t="str">
        <f>IF(OR('Intragroup liabilities'!W930="x",'Intragroup liabilities'!W930="E"),"true","false")</f>
        <v>false</v>
      </c>
      <c r="N936" s="10" t="s">
        <v>470</v>
      </c>
      <c r="O936" s="10" t="s">
        <v>471</v>
      </c>
      <c r="P936" s="11">
        <v>0.09</v>
      </c>
      <c r="Q936" s="11">
        <f>IF('Intragroup liabilities'!E930="",0,'Intragroup liabilities'!E930)</f>
        <v>0</v>
      </c>
      <c r="R936" s="10" t="str">
        <f>+IF('Intragroup liabilities'!C930="EURO","Euro",IF('Intragroup liabilities'!C930="LIBRA INGLESA"," US Dollar",""))</f>
        <v>Euro</v>
      </c>
      <c r="S936" s="10" t="str">
        <f>IF(OR('Intragroup liabilities'!F930="P_20",'Intragroup liabilities'!F930="P_21"),'Intragroup liabilities'!M930,CONCATENATE(RIGHT('Intragroup liabilities'!T930,4),"-",LEFT(RIGHT('Intragroup liabilities'!T930,7),2),"-",LEFT('Intragroup liabilities'!T930,2)))</f>
        <v>--</v>
      </c>
      <c r="T936" s="20" t="str">
        <f t="shared" si="102"/>
        <v>--</v>
      </c>
      <c r="U936" s="20" t="str">
        <f>IF(OR('Intragroup liabilities'!F930="P_20",'Intragroup liabilities'!F930="P_21"),'T 03.01'!T936,CONCATENATE(RIGHT('Intragroup liabilities'!U930,4),"-",LEFT(RIGHT('Intragroup liabilities'!U930,7),2),"-",LEFT('Intragroup liabilities'!U930,2)))</f>
        <v>--</v>
      </c>
      <c r="V936" s="10" t="str">
        <f t="shared" si="103"/>
        <v>Unsecured</v>
      </c>
      <c r="W936" s="10">
        <v>0</v>
      </c>
      <c r="X936" s="10" t="s">
        <v>83</v>
      </c>
      <c r="Y936" s="10" t="str">
        <f t="shared" si="104"/>
        <v>Structured</v>
      </c>
      <c r="Z936" s="10"/>
      <c r="AA936" s="10" t="str">
        <f>IF('Intragroup liabilities'!Q930="GF2","Grandfathered T2",IF('Intragroup liabilities'!Q930="CET1","CET1","No"))</f>
        <v>No</v>
      </c>
      <c r="AB936" s="10">
        <f>IF('Intragroup liabilities'!R930="",0,'Intragroup liabilities'!R930)</f>
        <v>0</v>
      </c>
      <c r="AC936"/>
    </row>
    <row r="937" spans="3:29" ht="23.65" thickBot="1" x14ac:dyDescent="0.5">
      <c r="C937" s="17">
        <f t="shared" si="99"/>
        <v>999</v>
      </c>
      <c r="D937" s="18">
        <f t="shared" si="105"/>
        <v>930</v>
      </c>
      <c r="E937" s="10" t="str">
        <f>IF(AND(I937="SANTANDER TOTTA, SGPS, SA",'Intragroup liabilities'!F931="P_22"),"r0531 - o/w (part of) subordinated liabilities recognised as own funds",IF(AND(I937="Totta Seguros - Comp. Seg. Vida, SA.",'Intragroup liabilities'!F931="P_22"),"r0350 - Structured notes",IF(AND(AA937&lt;&gt;"No",'Intragroup liabilities'!F931="P_23"),"r0531 - o/w (part of) subordinated liabilities recognised as own funds",IF(AND(AA937="No",'Intragroup liabilities'!F931="P_23"),"r0120 - Secured liabilities - collateralized part (BRRD art. 44/2/b)",IF('Intragroup liabilities'!F931="C_31","r0511 - o/w capital instruments/share capital",IF('Intragroup liabilities'!F931="C_32","r0511 - o/w capital instruments/share capital",IF('Intragroup liabilities'!F931="C_33","r0512 - o/w instruments ranking pari passu with ordinary shares",IF(OR(ISNUMBER(SEARCH("ATLANTES",I937)),ISNUMBER(SEARCH("AZOR",I937)),ISNUMBER(SEARCH("HIPOTOTTA",I937)))=TRUE,"r0120 - Secured liabilities - collateralized part (BRRD art. 44/2/b)",IF(OR('Intragroup liabilities'!F931="P_27.1",'Intragroup liabilities'!F931="P_27.2",'Intragroup liabilities'!F931="P_24"),"r0390 - Non-financial liabilities",IF('Intragroup liabilities'!F931="P_30.1","r0170 - Employee liabilities (BRRD art. 44/2/g/i)",IF('Intragroup liabilities'!F931="P_30.3","r0390 - Non-financial liabilities",IF('Intragroup liabilities'!F931="C_36","r0511 - o/w capital instruments/share capital",IF(AND('Intragroup liabilities'!F931="P_20",IFERROR(VLOOKUP('Intragroup liabilities'!I931,'Auxiliar 210'!$B$18:$B$20,1,FALSE),0)&lt;&gt;0),"r0210 - Liabilities towards other entities of the resolution group (BRRD art. 44/2/h)",IF(AND('Intragroup liabilities'!F931="P_21",IFERROR(VLOOKUP('Intragroup liabilities'!I931,'Auxiliar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7" s="10" t="s">
        <v>161</v>
      </c>
      <c r="G937" s="10" t="str">
        <f t="shared" si="100"/>
        <v>Rank 9 - Ranking in insolvency (master scale)</v>
      </c>
      <c r="H937" s="10" t="s">
        <v>520</v>
      </c>
      <c r="I937" s="10" t="s">
        <v>45</v>
      </c>
      <c r="J937" s="10" t="s">
        <v>447</v>
      </c>
      <c r="K937" s="10" t="s">
        <v>155</v>
      </c>
      <c r="L937" s="10" t="str">
        <f t="shared" si="101"/>
        <v>Sister</v>
      </c>
      <c r="M937" s="10" t="str">
        <f>IF(OR('Intragroup liabilities'!W931="x",'Intragroup liabilities'!W931="E"),"true","false")</f>
        <v>true</v>
      </c>
      <c r="N937" s="10" t="s">
        <v>470</v>
      </c>
      <c r="O937" s="10" t="s">
        <v>471</v>
      </c>
      <c r="P937" s="11">
        <v>4.95</v>
      </c>
      <c r="Q937" s="11">
        <f>IF('Intragroup liabilities'!E931="",0,'Intragroup liabilities'!E931)</f>
        <v>0</v>
      </c>
      <c r="R937" s="10" t="str">
        <f>+IF('Intragroup liabilities'!C931="EURO","Euro",IF('Intragroup liabilities'!C931="LIBRA INGLESA"," US Dollar",""))</f>
        <v>Euro</v>
      </c>
      <c r="S937" s="10" t="str">
        <f>IF(OR('Intragroup liabilities'!F931="P_20",'Intragroup liabilities'!F931="P_21"),'Intragroup liabilities'!M931,CONCATENATE(RIGHT('Intragroup liabilities'!T931,4),"-",LEFT(RIGHT('Intragroup liabilities'!T931,7),2),"-",LEFT('Intragroup liabilities'!T931,2)))</f>
        <v>--</v>
      </c>
      <c r="T937" s="20" t="str">
        <f t="shared" si="102"/>
        <v>--</v>
      </c>
      <c r="U937" s="20" t="str">
        <f>IF(OR('Intragroup liabilities'!F931="P_20",'Intragroup liabilities'!F931="P_21"),'T 03.01'!T937,CONCATENATE(RIGHT('Intragroup liabilities'!U931,4),"-",LEFT(RIGHT('Intragroup liabilities'!U931,7),2),"-",LEFT('Intragroup liabilities'!U931,2)))</f>
        <v>--</v>
      </c>
      <c r="V937" s="10" t="str">
        <f t="shared" si="103"/>
        <v>Unsecured</v>
      </c>
      <c r="W937" s="10">
        <v>0</v>
      </c>
      <c r="X937" s="10" t="s">
        <v>83</v>
      </c>
      <c r="Y937" s="10" t="str">
        <f t="shared" si="104"/>
        <v>Structured</v>
      </c>
      <c r="Z937" s="10"/>
      <c r="AA937" s="10" t="str">
        <f>IF('Intragroup liabilities'!Q931="GF2","Grandfathered T2",IF('Intragroup liabilities'!Q931="CET1","CET1","No"))</f>
        <v>No</v>
      </c>
      <c r="AB937" s="10">
        <f>IF('Intragroup liabilities'!R931="",0,'Intragroup liabilities'!R931)</f>
        <v>0</v>
      </c>
      <c r="AC937"/>
    </row>
    <row r="938" spans="3:29" ht="23.65" thickBot="1" x14ac:dyDescent="0.5">
      <c r="C938" s="17">
        <f t="shared" si="99"/>
        <v>999</v>
      </c>
      <c r="D938" s="18">
        <f t="shared" si="105"/>
        <v>931</v>
      </c>
      <c r="E938" s="10" t="str">
        <f>IF(AND(I938="SANTANDER TOTTA, SGPS, SA",'Intragroup liabilities'!F932="P_22"),"r0531 - o/w (part of) subordinated liabilities recognised as own funds",IF(AND(I938="Totta Seguros - Comp. Seg. Vida, SA.",'Intragroup liabilities'!F932="P_22"),"r0350 - Structured notes",IF(AND(AA938&lt;&gt;"No",'Intragroup liabilities'!F932="P_23"),"r0531 - o/w (part of) subordinated liabilities recognised as own funds",IF(AND(AA938="No",'Intragroup liabilities'!F932="P_23"),"r0120 - Secured liabilities - collateralized part (BRRD art. 44/2/b)",IF('Intragroup liabilities'!F932="C_31","r0511 - o/w capital instruments/share capital",IF('Intragroup liabilities'!F932="C_32","r0511 - o/w capital instruments/share capital",IF('Intragroup liabilities'!F932="C_33","r0512 - o/w instruments ranking pari passu with ordinary shares",IF(OR(ISNUMBER(SEARCH("ATLANTES",I938)),ISNUMBER(SEARCH("AZOR",I938)),ISNUMBER(SEARCH("HIPOTOTTA",I938)))=TRUE,"r0120 - Secured liabilities - collateralized part (BRRD art. 44/2/b)",IF(OR('Intragroup liabilities'!F932="P_27.1",'Intragroup liabilities'!F932="P_27.2",'Intragroup liabilities'!F932="P_24"),"r0390 - Non-financial liabilities",IF('Intragroup liabilities'!F932="P_30.1","r0170 - Employee liabilities (BRRD art. 44/2/g/i)",IF('Intragroup liabilities'!F932="P_30.3","r0390 - Non-financial liabilities",IF('Intragroup liabilities'!F932="C_36","r0511 - o/w capital instruments/share capital",IF(AND('Intragroup liabilities'!F932="P_20",IFERROR(VLOOKUP('Intragroup liabilities'!I932,'Auxiliar 210'!$B$18:$B$20,1,FALSE),0)&lt;&gt;0),"r0210 - Liabilities towards other entities of the resolution group (BRRD art. 44/2/h)",IF(AND('Intragroup liabilities'!F932="P_21",IFERROR(VLOOKUP('Intragroup liabilities'!I932,'Auxiliar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8" s="10" t="s">
        <v>483</v>
      </c>
      <c r="G938" s="10" t="str">
        <f t="shared" si="100"/>
        <v>Rank 9 - Ranking in insolvency (master scale)</v>
      </c>
      <c r="H938" s="10" t="s">
        <v>903</v>
      </c>
      <c r="I938" s="10" t="s">
        <v>707</v>
      </c>
      <c r="J938" s="10" t="s">
        <v>706</v>
      </c>
      <c r="K938" s="10" t="s">
        <v>155</v>
      </c>
      <c r="L938" s="10" t="str">
        <f t="shared" si="101"/>
        <v>Sister</v>
      </c>
      <c r="M938" s="10" t="str">
        <f>IF(OR('Intragroup liabilities'!W932="x",'Intragroup liabilities'!W932="E"),"true","false")</f>
        <v>false</v>
      </c>
      <c r="N938" s="10" t="s">
        <v>470</v>
      </c>
      <c r="O938" s="10" t="s">
        <v>471</v>
      </c>
      <c r="P938" s="11">
        <v>0.39</v>
      </c>
      <c r="Q938" s="11">
        <f>IF('Intragroup liabilities'!E932="",0,'Intragroup liabilities'!E932)</f>
        <v>0</v>
      </c>
      <c r="R938" s="10" t="str">
        <f>+IF('Intragroup liabilities'!C932="EURO","Euro",IF('Intragroup liabilities'!C932="LIBRA INGLESA"," US Dollar",""))</f>
        <v>Euro</v>
      </c>
      <c r="S938" s="10" t="str">
        <f>IF(OR('Intragroup liabilities'!F932="P_20",'Intragroup liabilities'!F932="P_21"),'Intragroup liabilities'!M932,CONCATENATE(RIGHT('Intragroup liabilities'!T932,4),"-",LEFT(RIGHT('Intragroup liabilities'!T932,7),2),"-",LEFT('Intragroup liabilities'!T932,2)))</f>
        <v>--</v>
      </c>
      <c r="T938" s="20" t="str">
        <f t="shared" si="102"/>
        <v>--</v>
      </c>
      <c r="U938" s="20" t="str">
        <f>IF(OR('Intragroup liabilities'!F932="P_20",'Intragroup liabilities'!F932="P_21"),'T 03.01'!T938,CONCATENATE(RIGHT('Intragroup liabilities'!U932,4),"-",LEFT(RIGHT('Intragroup liabilities'!U932,7),2),"-",LEFT('Intragroup liabilities'!U932,2)))</f>
        <v>--</v>
      </c>
      <c r="V938" s="10" t="str">
        <f t="shared" si="103"/>
        <v>Unsecured</v>
      </c>
      <c r="W938" s="10">
        <v>0</v>
      </c>
      <c r="X938" s="10" t="s">
        <v>83</v>
      </c>
      <c r="Y938" s="10" t="str">
        <f t="shared" si="104"/>
        <v>Structured</v>
      </c>
      <c r="Z938" s="10"/>
      <c r="AA938" s="10" t="str">
        <f>IF('Intragroup liabilities'!Q932="GF2","Grandfathered T2",IF('Intragroup liabilities'!Q932="CET1","CET1","No"))</f>
        <v>No</v>
      </c>
      <c r="AB938" s="10">
        <f>IF('Intragroup liabilities'!R932="",0,'Intragroup liabilities'!R932)</f>
        <v>0</v>
      </c>
      <c r="AC938"/>
    </row>
    <row r="939" spans="3:29" ht="23.65" thickBot="1" x14ac:dyDescent="0.5">
      <c r="C939" s="17">
        <f t="shared" si="99"/>
        <v>999</v>
      </c>
      <c r="D939" s="18">
        <f t="shared" si="105"/>
        <v>932</v>
      </c>
      <c r="E939" s="10" t="str">
        <f>IF(AND(I939="SANTANDER TOTTA, SGPS, SA",'Intragroup liabilities'!F933="P_22"),"r0531 - o/w (part of) subordinated liabilities recognised as own funds",IF(AND(I939="Totta Seguros - Comp. Seg. Vida, SA.",'Intragroup liabilities'!F933="P_22"),"r0350 - Structured notes",IF(AND(AA939&lt;&gt;"No",'Intragroup liabilities'!F933="P_23"),"r0531 - o/w (part of) subordinated liabilities recognised as own funds",IF(AND(AA939="No",'Intragroup liabilities'!F933="P_23"),"r0120 - Secured liabilities - collateralized part (BRRD art. 44/2/b)",IF('Intragroup liabilities'!F933="C_31","r0511 - o/w capital instruments/share capital",IF('Intragroup liabilities'!F933="C_32","r0511 - o/w capital instruments/share capital",IF('Intragroup liabilities'!F933="C_33","r0512 - o/w instruments ranking pari passu with ordinary shares",IF(OR(ISNUMBER(SEARCH("ATLANTES",I939)),ISNUMBER(SEARCH("AZOR",I939)),ISNUMBER(SEARCH("HIPOTOTTA",I939)))=TRUE,"r0120 - Secured liabilities - collateralized part (BRRD art. 44/2/b)",IF(OR('Intragroup liabilities'!F933="P_27.1",'Intragroup liabilities'!F933="P_27.2",'Intragroup liabilities'!F933="P_24"),"r0390 - Non-financial liabilities",IF('Intragroup liabilities'!F933="P_30.1","r0170 - Employee liabilities (BRRD art. 44/2/g/i)",IF('Intragroup liabilities'!F933="P_30.3","r0390 - Non-financial liabilities",IF('Intragroup liabilities'!F933="C_36","r0511 - o/w capital instruments/share capital",IF(AND('Intragroup liabilities'!F933="P_20",IFERROR(VLOOKUP('Intragroup liabilities'!I933,'Auxiliar 210'!$B$18:$B$20,1,FALSE),0)&lt;&gt;0),"r0210 - Liabilities towards other entities of the resolution group (BRRD art. 44/2/h)",IF(AND('Intragroup liabilities'!F933="P_21",IFERROR(VLOOKUP('Intragroup liabilities'!I933,'Auxiliar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39" s="10" t="s">
        <v>483</v>
      </c>
      <c r="G939" s="10" t="str">
        <f t="shared" si="100"/>
        <v>Rank 9 - Ranking in insolvency (master scale)</v>
      </c>
      <c r="H939" s="10" t="s">
        <v>1078</v>
      </c>
      <c r="I939" s="10" t="s">
        <v>707</v>
      </c>
      <c r="J939" s="10" t="s">
        <v>706</v>
      </c>
      <c r="K939" s="10" t="s">
        <v>155</v>
      </c>
      <c r="L939" s="10" t="str">
        <f t="shared" si="101"/>
        <v>Sister</v>
      </c>
      <c r="M939" s="10" t="str">
        <f>IF(OR('Intragroup liabilities'!W933="x",'Intragroup liabilities'!W933="E"),"true","false")</f>
        <v>false</v>
      </c>
      <c r="N939" s="10" t="s">
        <v>470</v>
      </c>
      <c r="O939" s="10" t="s">
        <v>471</v>
      </c>
      <c r="P939" s="11">
        <v>2.77</v>
      </c>
      <c r="Q939" s="11">
        <f>IF('Intragroup liabilities'!E933="",0,'Intragroup liabilities'!E933)</f>
        <v>0</v>
      </c>
      <c r="R939" s="10" t="str">
        <f>+IF('Intragroup liabilities'!C933="EURO","Euro",IF('Intragroup liabilities'!C933="LIBRA INGLESA"," US Dollar",""))</f>
        <v>Euro</v>
      </c>
      <c r="S939" s="10" t="str">
        <f>IF(OR('Intragroup liabilities'!F933="P_20",'Intragroup liabilities'!F933="P_21"),'Intragroup liabilities'!M933,CONCATENATE(RIGHT('Intragroup liabilities'!T933,4),"-",LEFT(RIGHT('Intragroup liabilities'!T933,7),2),"-",LEFT('Intragroup liabilities'!T933,2)))</f>
        <v>--</v>
      </c>
      <c r="T939" s="20" t="str">
        <f t="shared" si="102"/>
        <v>--</v>
      </c>
      <c r="U939" s="20" t="str">
        <f>IF(OR('Intragroup liabilities'!F933="P_20",'Intragroup liabilities'!F933="P_21"),'T 03.01'!T939,CONCATENATE(RIGHT('Intragroup liabilities'!U933,4),"-",LEFT(RIGHT('Intragroup liabilities'!U933,7),2),"-",LEFT('Intragroup liabilities'!U933,2)))</f>
        <v>--</v>
      </c>
      <c r="V939" s="10" t="str">
        <f t="shared" si="103"/>
        <v>Unsecured</v>
      </c>
      <c r="W939" s="10">
        <v>0</v>
      </c>
      <c r="X939" s="10" t="s">
        <v>83</v>
      </c>
      <c r="Y939" s="10" t="str">
        <f t="shared" si="104"/>
        <v>Structured</v>
      </c>
      <c r="Z939" s="10"/>
      <c r="AA939" s="10" t="str">
        <f>IF('Intragroup liabilities'!Q933="GF2","Grandfathered T2",IF('Intragroup liabilities'!Q933="CET1","CET1","No"))</f>
        <v>No</v>
      </c>
      <c r="AB939" s="10">
        <f>IF('Intragroup liabilities'!R933="",0,'Intragroup liabilities'!R933)</f>
        <v>0</v>
      </c>
      <c r="AC939"/>
    </row>
    <row r="940" spans="3:29" ht="23.65" thickBot="1" x14ac:dyDescent="0.5">
      <c r="C940" s="17">
        <f t="shared" si="99"/>
        <v>999</v>
      </c>
      <c r="D940" s="18">
        <f t="shared" si="105"/>
        <v>933</v>
      </c>
      <c r="E940" s="10" t="str">
        <f>IF(AND(I940="SANTANDER TOTTA, SGPS, SA",'Intragroup liabilities'!F934="P_22"),"r0531 - o/w (part of) subordinated liabilities recognised as own funds",IF(AND(I940="Totta Seguros - Comp. Seg. Vida, SA.",'Intragroup liabilities'!F934="P_22"),"r0350 - Structured notes",IF(AND(AA940&lt;&gt;"No",'Intragroup liabilities'!F934="P_23"),"r0531 - o/w (part of) subordinated liabilities recognised as own funds",IF(AND(AA940="No",'Intragroup liabilities'!F934="P_23"),"r0120 - Secured liabilities - collateralized part (BRRD art. 44/2/b)",IF('Intragroup liabilities'!F934="C_31","r0511 - o/w capital instruments/share capital",IF('Intragroup liabilities'!F934="C_32","r0511 - o/w capital instruments/share capital",IF('Intragroup liabilities'!F934="C_33","r0512 - o/w instruments ranking pari passu with ordinary shares",IF(OR(ISNUMBER(SEARCH("ATLANTES",I940)),ISNUMBER(SEARCH("AZOR",I940)),ISNUMBER(SEARCH("HIPOTOTTA",I940)))=TRUE,"r0120 - Secured liabilities - collateralized part (BRRD art. 44/2/b)",IF(OR('Intragroup liabilities'!F934="P_27.1",'Intragroup liabilities'!F934="P_27.2",'Intragroup liabilities'!F934="P_24"),"r0390 - Non-financial liabilities",IF('Intragroup liabilities'!F934="P_30.1","r0170 - Employee liabilities (BRRD art. 44/2/g/i)",IF('Intragroup liabilities'!F934="P_30.3","r0390 - Non-financial liabilities",IF('Intragroup liabilities'!F934="C_36","r0511 - o/w capital instruments/share capital",IF(AND('Intragroup liabilities'!F934="P_20",IFERROR(VLOOKUP('Intragroup liabilities'!I934,'Auxiliar 210'!$B$18:$B$20,1,FALSE),0)&lt;&gt;0),"r0210 - Liabilities towards other entities of the resolution group (BRRD art. 44/2/h)",IF(AND('Intragroup liabilities'!F934="P_21",IFERROR(VLOOKUP('Intragroup liabilities'!I934,'Auxiliar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0" s="10" t="s">
        <v>153</v>
      </c>
      <c r="G940" s="10" t="str">
        <f t="shared" si="100"/>
        <v>Rank 9 - Ranking in insolvency (master scale)</v>
      </c>
      <c r="H940" s="10" t="s">
        <v>689</v>
      </c>
      <c r="I940" s="10" t="s">
        <v>56</v>
      </c>
      <c r="J940" s="10" t="s">
        <v>55</v>
      </c>
      <c r="K940" s="10" t="s">
        <v>155</v>
      </c>
      <c r="L940" s="10" t="str">
        <f t="shared" si="101"/>
        <v>Sister</v>
      </c>
      <c r="M940" s="10" t="str">
        <f>IF(OR('Intragroup liabilities'!W934="x",'Intragroup liabilities'!W934="E"),"true","false")</f>
        <v>true</v>
      </c>
      <c r="N940" s="10" t="s">
        <v>470</v>
      </c>
      <c r="O940" s="10" t="s">
        <v>471</v>
      </c>
      <c r="P940" s="11">
        <v>33.17</v>
      </c>
      <c r="Q940" s="11">
        <f>IF('Intragroup liabilities'!E934="",0,'Intragroup liabilities'!E934)</f>
        <v>0</v>
      </c>
      <c r="R940" s="10" t="str">
        <f>+IF('Intragroup liabilities'!C934="EURO","Euro",IF('Intragroup liabilities'!C934="LIBRA INGLESA"," US Dollar",""))</f>
        <v>Euro</v>
      </c>
      <c r="S940" s="10" t="str">
        <f>IF(OR('Intragroup liabilities'!F934="P_20",'Intragroup liabilities'!F934="P_21"),'Intragroup liabilities'!M934,CONCATENATE(RIGHT('Intragroup liabilities'!T934,4),"-",LEFT(RIGHT('Intragroup liabilities'!T934,7),2),"-",LEFT('Intragroup liabilities'!T934,2)))</f>
        <v>--</v>
      </c>
      <c r="T940" s="20" t="str">
        <f t="shared" si="102"/>
        <v>--</v>
      </c>
      <c r="U940" s="20" t="str">
        <f>IF(OR('Intragroup liabilities'!F934="P_20",'Intragroup liabilities'!F934="P_21"),'T 03.01'!T940,CONCATENATE(RIGHT('Intragroup liabilities'!U934,4),"-",LEFT(RIGHT('Intragroup liabilities'!U934,7),2),"-",LEFT('Intragroup liabilities'!U934,2)))</f>
        <v>--</v>
      </c>
      <c r="V940" s="10" t="str">
        <f t="shared" si="103"/>
        <v>Unsecured</v>
      </c>
      <c r="W940" s="10">
        <v>0</v>
      </c>
      <c r="X940" s="10" t="s">
        <v>83</v>
      </c>
      <c r="Y940" s="10" t="str">
        <f t="shared" si="104"/>
        <v>Structured</v>
      </c>
      <c r="Z940" s="10"/>
      <c r="AA940" s="10" t="str">
        <f>IF('Intragroup liabilities'!Q934="GF2","Grandfathered T2",IF('Intragroup liabilities'!Q934="CET1","CET1","No"))</f>
        <v>No</v>
      </c>
      <c r="AB940" s="10">
        <f>IF('Intragroup liabilities'!R934="",0,'Intragroup liabilities'!R934)</f>
        <v>0</v>
      </c>
      <c r="AC940"/>
    </row>
    <row r="941" spans="3:29" ht="23.65" thickBot="1" x14ac:dyDescent="0.5">
      <c r="C941" s="17">
        <f t="shared" si="99"/>
        <v>999</v>
      </c>
      <c r="D941" s="18">
        <f t="shared" si="105"/>
        <v>934</v>
      </c>
      <c r="E941" s="10" t="str">
        <f>IF(AND(I941="SANTANDER TOTTA, SGPS, SA",'Intragroup liabilities'!F935="P_22"),"r0531 - o/w (part of) subordinated liabilities recognised as own funds",IF(AND(I941="Totta Seguros - Comp. Seg. Vida, SA.",'Intragroup liabilities'!F935="P_22"),"r0350 - Structured notes",IF(AND(AA941&lt;&gt;"No",'Intragroup liabilities'!F935="P_23"),"r0531 - o/w (part of) subordinated liabilities recognised as own funds",IF(AND(AA941="No",'Intragroup liabilities'!F935="P_23"),"r0120 - Secured liabilities - collateralized part (BRRD art. 44/2/b)",IF('Intragroup liabilities'!F935="C_31","r0511 - o/w capital instruments/share capital",IF('Intragroup liabilities'!F935="C_32","r0511 - o/w capital instruments/share capital",IF('Intragroup liabilities'!F935="C_33","r0512 - o/w instruments ranking pari passu with ordinary shares",IF(OR(ISNUMBER(SEARCH("ATLANTES",I941)),ISNUMBER(SEARCH("AZOR",I941)),ISNUMBER(SEARCH("HIPOTOTTA",I941)))=TRUE,"r0120 - Secured liabilities - collateralized part (BRRD art. 44/2/b)",IF(OR('Intragroup liabilities'!F935="P_27.1",'Intragroup liabilities'!F935="P_27.2",'Intragroup liabilities'!F935="P_24"),"r0390 - Non-financial liabilities",IF('Intragroup liabilities'!F935="P_30.1","r0170 - Employee liabilities (BRRD art. 44/2/g/i)",IF('Intragroup liabilities'!F935="P_30.3","r0390 - Non-financial liabilities",IF('Intragroup liabilities'!F935="C_36","r0511 - o/w capital instruments/share capital",IF(AND('Intragroup liabilities'!F935="P_20",IFERROR(VLOOKUP('Intragroup liabilities'!I935,'Auxiliar 210'!$B$18:$B$20,1,FALSE),0)&lt;&gt;0),"r0210 - Liabilities towards other entities of the resolution group (BRRD art. 44/2/h)",IF(AND('Intragroup liabilities'!F935="P_21",IFERROR(VLOOKUP('Intragroup liabilities'!I935,'Auxiliar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1" s="10" t="s">
        <v>153</v>
      </c>
      <c r="G941" s="10" t="str">
        <f t="shared" si="100"/>
        <v>Rank 9 - Ranking in insolvency (master scale)</v>
      </c>
      <c r="H941" s="10" t="s">
        <v>689</v>
      </c>
      <c r="I941" s="10" t="s">
        <v>56</v>
      </c>
      <c r="J941" s="10" t="s">
        <v>55</v>
      </c>
      <c r="K941" s="10" t="s">
        <v>155</v>
      </c>
      <c r="L941" s="10" t="str">
        <f t="shared" si="101"/>
        <v>Sister</v>
      </c>
      <c r="M941" s="10" t="str">
        <f>IF(OR('Intragroup liabilities'!W935="x",'Intragroup liabilities'!W935="E"),"true","false")</f>
        <v>true</v>
      </c>
      <c r="N941" s="10" t="s">
        <v>470</v>
      </c>
      <c r="O941" s="10" t="s">
        <v>471</v>
      </c>
      <c r="P941" s="11">
        <v>0.14000000000000001</v>
      </c>
      <c r="Q941" s="11">
        <f>IF('Intragroup liabilities'!E935="",0,'Intragroup liabilities'!E935)</f>
        <v>0</v>
      </c>
      <c r="R941" s="10" t="str">
        <f>+IF('Intragroup liabilities'!C935="EURO","Euro",IF('Intragroup liabilities'!C935="LIBRA INGLESA"," US Dollar",""))</f>
        <v>Euro</v>
      </c>
      <c r="S941" s="10" t="str">
        <f>IF(OR('Intragroup liabilities'!F935="P_20",'Intragroup liabilities'!F935="P_21"),'Intragroup liabilities'!M935,CONCATENATE(RIGHT('Intragroup liabilities'!T935,4),"-",LEFT(RIGHT('Intragroup liabilities'!T935,7),2),"-",LEFT('Intragroup liabilities'!T935,2)))</f>
        <v>--</v>
      </c>
      <c r="T941" s="20" t="str">
        <f t="shared" si="102"/>
        <v>--</v>
      </c>
      <c r="U941" s="20" t="str">
        <f>IF(OR('Intragroup liabilities'!F935="P_20",'Intragroup liabilities'!F935="P_21"),'T 03.01'!T941,CONCATENATE(RIGHT('Intragroup liabilities'!U935,4),"-",LEFT(RIGHT('Intragroup liabilities'!U935,7),2),"-",LEFT('Intragroup liabilities'!U935,2)))</f>
        <v>--</v>
      </c>
      <c r="V941" s="10" t="str">
        <f t="shared" si="103"/>
        <v>Unsecured</v>
      </c>
      <c r="W941" s="10">
        <v>0</v>
      </c>
      <c r="X941" s="10" t="s">
        <v>83</v>
      </c>
      <c r="Y941" s="10" t="str">
        <f t="shared" si="104"/>
        <v>Structured</v>
      </c>
      <c r="Z941" s="10"/>
      <c r="AA941" s="10" t="str">
        <f>IF('Intragroup liabilities'!Q935="GF2","Grandfathered T2",IF('Intragroup liabilities'!Q935="CET1","CET1","No"))</f>
        <v>No</v>
      </c>
      <c r="AB941" s="10">
        <f>IF('Intragroup liabilities'!R935="",0,'Intragroup liabilities'!R935)</f>
        <v>0</v>
      </c>
      <c r="AC941"/>
    </row>
    <row r="942" spans="3:29" ht="23.65" thickBot="1" x14ac:dyDescent="0.5">
      <c r="C942" s="17">
        <f t="shared" si="99"/>
        <v>999</v>
      </c>
      <c r="D942" s="18">
        <f t="shared" si="105"/>
        <v>935</v>
      </c>
      <c r="E942" s="10" t="str">
        <f>IF(AND(I942="SANTANDER TOTTA, SGPS, SA",'Intragroup liabilities'!F936="P_22"),"r0531 - o/w (part of) subordinated liabilities recognised as own funds",IF(AND(I942="Totta Seguros - Comp. Seg. Vida, SA.",'Intragroup liabilities'!F936="P_22"),"r0350 - Structured notes",IF(AND(AA942&lt;&gt;"No",'Intragroup liabilities'!F936="P_23"),"r0531 - o/w (part of) subordinated liabilities recognised as own funds",IF(AND(AA942="No",'Intragroup liabilities'!F936="P_23"),"r0120 - Secured liabilities - collateralized part (BRRD art. 44/2/b)",IF('Intragroup liabilities'!F936="C_31","r0511 - o/w capital instruments/share capital",IF('Intragroup liabilities'!F936="C_32","r0511 - o/w capital instruments/share capital",IF('Intragroup liabilities'!F936="C_33","r0512 - o/w instruments ranking pari passu with ordinary shares",IF(OR(ISNUMBER(SEARCH("ATLANTES",I942)),ISNUMBER(SEARCH("AZOR",I942)),ISNUMBER(SEARCH("HIPOTOTTA",I942)))=TRUE,"r0120 - Secured liabilities - collateralized part (BRRD art. 44/2/b)",IF(OR('Intragroup liabilities'!F936="P_27.1",'Intragroup liabilities'!F936="P_27.2",'Intragroup liabilities'!F936="P_24"),"r0390 - Non-financial liabilities",IF('Intragroup liabilities'!F936="P_30.1","r0170 - Employee liabilities (BRRD art. 44/2/g/i)",IF('Intragroup liabilities'!F936="P_30.3","r0390 - Non-financial liabilities",IF('Intragroup liabilities'!F936="C_36","r0511 - o/w capital instruments/share capital",IF(AND('Intragroup liabilities'!F936="P_20",IFERROR(VLOOKUP('Intragroup liabilities'!I936,'Auxiliar 210'!$B$18:$B$20,1,FALSE),0)&lt;&gt;0),"r0210 - Liabilities towards other entities of the resolution group (BRRD art. 44/2/h)",IF(AND('Intragroup liabilities'!F936="P_21",IFERROR(VLOOKUP('Intragroup liabilities'!I936,'Auxiliar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2" s="10" t="s">
        <v>483</v>
      </c>
      <c r="G942" s="10" t="str">
        <f t="shared" si="100"/>
        <v>Rank 9 - Ranking in insolvency (master scale)</v>
      </c>
      <c r="H942" s="10" t="s">
        <v>1304</v>
      </c>
      <c r="I942" s="10" t="s">
        <v>81</v>
      </c>
      <c r="J942" s="10" t="s">
        <v>1301</v>
      </c>
      <c r="K942" s="10" t="s">
        <v>155</v>
      </c>
      <c r="L942" s="10" t="str">
        <f t="shared" si="101"/>
        <v>Parent</v>
      </c>
      <c r="M942" s="10" t="str">
        <f>IF(OR('Intragroup liabilities'!W936="x",'Intragroup liabilities'!W936="E"),"true","false")</f>
        <v>false</v>
      </c>
      <c r="N942" s="10" t="s">
        <v>470</v>
      </c>
      <c r="O942" s="10" t="s">
        <v>471</v>
      </c>
      <c r="P942" s="11">
        <v>1150.74</v>
      </c>
      <c r="Q942" s="11">
        <f>IF('Intragroup liabilities'!E936="",0,'Intragroup liabilities'!E936)</f>
        <v>0</v>
      </c>
      <c r="R942" s="10" t="str">
        <f>+IF('Intragroup liabilities'!C936="EURO","Euro",IF('Intragroup liabilities'!C936="LIBRA INGLESA"," US Dollar",""))</f>
        <v>Euro</v>
      </c>
      <c r="S942" s="10" t="str">
        <f>IF(OR('Intragroup liabilities'!F936="P_20",'Intragroup liabilities'!F936="P_21"),'Intragroup liabilities'!M936,CONCATENATE(RIGHT('Intragroup liabilities'!T936,4),"-",LEFT(RIGHT('Intragroup liabilities'!T936,7),2),"-",LEFT('Intragroup liabilities'!T936,2)))</f>
        <v>--</v>
      </c>
      <c r="T942" s="20" t="str">
        <f t="shared" si="102"/>
        <v>--</v>
      </c>
      <c r="U942" s="20" t="str">
        <f>IF(OR('Intragroup liabilities'!F936="P_20",'Intragroup liabilities'!F936="P_21"),'T 03.01'!T942,CONCATENATE(RIGHT('Intragroup liabilities'!U936,4),"-",LEFT(RIGHT('Intragroup liabilities'!U936,7),2),"-",LEFT('Intragroup liabilities'!U936,2)))</f>
        <v>--</v>
      </c>
      <c r="V942" s="10" t="str">
        <f t="shared" si="103"/>
        <v>Unsecured</v>
      </c>
      <c r="W942" s="10">
        <v>0</v>
      </c>
      <c r="X942" s="10" t="s">
        <v>83</v>
      </c>
      <c r="Y942" s="10" t="str">
        <f t="shared" si="104"/>
        <v>Structured</v>
      </c>
      <c r="Z942" s="10"/>
      <c r="AA942" s="10" t="str">
        <f>IF('Intragroup liabilities'!Q936="GF2","Grandfathered T2",IF('Intragroup liabilities'!Q936="CET1","CET1","No"))</f>
        <v>No</v>
      </c>
      <c r="AB942" s="10">
        <f>IF('Intragroup liabilities'!R936="",0,'Intragroup liabilities'!R936)</f>
        <v>0</v>
      </c>
      <c r="AC942"/>
    </row>
    <row r="943" spans="3:29" ht="23.65" thickBot="1" x14ac:dyDescent="0.5">
      <c r="C943" s="17">
        <f t="shared" si="99"/>
        <v>999</v>
      </c>
      <c r="D943" s="18">
        <f t="shared" si="105"/>
        <v>936</v>
      </c>
      <c r="E943" s="10" t="str">
        <f>IF(AND(I943="SANTANDER TOTTA, SGPS, SA",'Intragroup liabilities'!F937="P_22"),"r0531 - o/w (part of) subordinated liabilities recognised as own funds",IF(AND(I943="Totta Seguros - Comp. Seg. Vida, SA.",'Intragroup liabilities'!F937="P_22"),"r0350 - Structured notes",IF(AND(AA943&lt;&gt;"No",'Intragroup liabilities'!F937="P_23"),"r0531 - o/w (part of) subordinated liabilities recognised as own funds",IF(AND(AA943="No",'Intragroup liabilities'!F937="P_23"),"r0120 - Secured liabilities - collateralized part (BRRD art. 44/2/b)",IF('Intragroup liabilities'!F937="C_31","r0511 - o/w capital instruments/share capital",IF('Intragroup liabilities'!F937="C_32","r0511 - o/w capital instruments/share capital",IF('Intragroup liabilities'!F937="C_33","r0512 - o/w instruments ranking pari passu with ordinary shares",IF(OR(ISNUMBER(SEARCH("ATLANTES",I943)),ISNUMBER(SEARCH("AZOR",I943)),ISNUMBER(SEARCH("HIPOTOTTA",I943)))=TRUE,"r0120 - Secured liabilities - collateralized part (BRRD art. 44/2/b)",IF(OR('Intragroup liabilities'!F937="P_27.1",'Intragroup liabilities'!F937="P_27.2",'Intragroup liabilities'!F937="P_24"),"r0390 - Non-financial liabilities",IF('Intragroup liabilities'!F937="P_30.1","r0170 - Employee liabilities (BRRD art. 44/2/g/i)",IF('Intragroup liabilities'!F937="P_30.3","r0390 - Non-financial liabilities",IF('Intragroup liabilities'!F937="C_36","r0511 - o/w capital instruments/share capital",IF(AND('Intragroup liabilities'!F937="P_20",IFERROR(VLOOKUP('Intragroup liabilities'!I937,'Auxiliar 210'!$B$18:$B$20,1,FALSE),0)&lt;&gt;0),"r0210 - Liabilities towards other entities of the resolution group (BRRD art. 44/2/h)",IF(AND('Intragroup liabilities'!F937="P_21",IFERROR(VLOOKUP('Intragroup liabilities'!I937,'Auxiliar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3" s="10" t="s">
        <v>483</v>
      </c>
      <c r="G943" s="10" t="str">
        <f t="shared" si="100"/>
        <v>Rank 9 - Ranking in insolvency (master scale)</v>
      </c>
      <c r="H943" s="10" t="s">
        <v>1481</v>
      </c>
      <c r="I943" s="10" t="s">
        <v>47</v>
      </c>
      <c r="J943" s="10" t="s">
        <v>174</v>
      </c>
      <c r="K943" s="10" t="s">
        <v>155</v>
      </c>
      <c r="L943" s="10" t="str">
        <f t="shared" si="101"/>
        <v>Sister</v>
      </c>
      <c r="M943" s="10" t="str">
        <f>IF(OR('Intragroup liabilities'!W937="x",'Intragroup liabilities'!W937="E"),"true","false")</f>
        <v>false</v>
      </c>
      <c r="N943" s="10" t="s">
        <v>470</v>
      </c>
      <c r="O943" s="10" t="s">
        <v>471</v>
      </c>
      <c r="P943" s="11">
        <v>0.66</v>
      </c>
      <c r="Q943" s="11">
        <f>IF('Intragroup liabilities'!E937="",0,'Intragroup liabilities'!E937)</f>
        <v>0</v>
      </c>
      <c r="R943" s="10" t="str">
        <f>+IF('Intragroup liabilities'!C937="EURO","Euro",IF('Intragroup liabilities'!C937="LIBRA INGLESA"," US Dollar",""))</f>
        <v>Euro</v>
      </c>
      <c r="S943" s="10" t="str">
        <f>IF(OR('Intragroup liabilities'!F937="P_20",'Intragroup liabilities'!F937="P_21"),'Intragroup liabilities'!M937,CONCATENATE(RIGHT('Intragroup liabilities'!T937,4),"-",LEFT(RIGHT('Intragroup liabilities'!T937,7),2),"-",LEFT('Intragroup liabilities'!T937,2)))</f>
        <v>--</v>
      </c>
      <c r="T943" s="20" t="str">
        <f t="shared" si="102"/>
        <v>--</v>
      </c>
      <c r="U943" s="20" t="str">
        <f>IF(OR('Intragroup liabilities'!F937="P_20",'Intragroup liabilities'!F937="P_21"),'T 03.01'!T943,CONCATENATE(RIGHT('Intragroup liabilities'!U937,4),"-",LEFT(RIGHT('Intragroup liabilities'!U937,7),2),"-",LEFT('Intragroup liabilities'!U937,2)))</f>
        <v>--</v>
      </c>
      <c r="V943" s="10" t="str">
        <f t="shared" si="103"/>
        <v>Unsecured</v>
      </c>
      <c r="W943" s="10">
        <v>0</v>
      </c>
      <c r="X943" s="10" t="s">
        <v>83</v>
      </c>
      <c r="Y943" s="10" t="str">
        <f t="shared" si="104"/>
        <v>Structured</v>
      </c>
      <c r="Z943" s="10"/>
      <c r="AA943" s="10" t="str">
        <f>IF('Intragroup liabilities'!Q937="GF2","Grandfathered T2",IF('Intragroup liabilities'!Q937="CET1","CET1","No"))</f>
        <v>No</v>
      </c>
      <c r="AB943" s="10">
        <f>IF('Intragroup liabilities'!R937="",0,'Intragroup liabilities'!R937)</f>
        <v>0</v>
      </c>
      <c r="AC943"/>
    </row>
    <row r="944" spans="3:29" ht="23.65" thickBot="1" x14ac:dyDescent="0.5">
      <c r="C944" s="17">
        <f t="shared" si="99"/>
        <v>999</v>
      </c>
      <c r="D944" s="18">
        <f t="shared" si="105"/>
        <v>937</v>
      </c>
      <c r="E944" s="10" t="str">
        <f>IF(AND(I944="SANTANDER TOTTA, SGPS, SA",'Intragroup liabilities'!F938="P_22"),"r0531 - o/w (part of) subordinated liabilities recognised as own funds",IF(AND(I944="Totta Seguros - Comp. Seg. Vida, SA.",'Intragroup liabilities'!F938="P_22"),"r0350 - Structured notes",IF(AND(AA944&lt;&gt;"No",'Intragroup liabilities'!F938="P_23"),"r0531 - o/w (part of) subordinated liabilities recognised as own funds",IF(AND(AA944="No",'Intragroup liabilities'!F938="P_23"),"r0120 - Secured liabilities - collateralized part (BRRD art. 44/2/b)",IF('Intragroup liabilities'!F938="C_31","r0511 - o/w capital instruments/share capital",IF('Intragroup liabilities'!F938="C_32","r0511 - o/w capital instruments/share capital",IF('Intragroup liabilities'!F938="C_33","r0512 - o/w instruments ranking pari passu with ordinary shares",IF(OR(ISNUMBER(SEARCH("ATLANTES",I944)),ISNUMBER(SEARCH("AZOR",I944)),ISNUMBER(SEARCH("HIPOTOTTA",I944)))=TRUE,"r0120 - Secured liabilities - collateralized part (BRRD art. 44/2/b)",IF(OR('Intragroup liabilities'!F938="P_27.1",'Intragroup liabilities'!F938="P_27.2",'Intragroup liabilities'!F938="P_24"),"r0390 - Non-financial liabilities",IF('Intragroup liabilities'!F938="P_30.1","r0170 - Employee liabilities (BRRD art. 44/2/g/i)",IF('Intragroup liabilities'!F938="P_30.3","r0390 - Non-financial liabilities",IF('Intragroup liabilities'!F938="C_36","r0511 - o/w capital instruments/share capital",IF(AND('Intragroup liabilities'!F938="P_20",IFERROR(VLOOKUP('Intragroup liabilities'!I938,'Auxiliar 210'!$B$18:$B$20,1,FALSE),0)&lt;&gt;0),"r0210 - Liabilities towards other entities of the resolution group (BRRD art. 44/2/h)",IF(AND('Intragroup liabilities'!F938="P_21",IFERROR(VLOOKUP('Intragroup liabilities'!I938,'Auxiliar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4" s="10" t="s">
        <v>483</v>
      </c>
      <c r="G944" s="10" t="str">
        <f t="shared" si="100"/>
        <v>Rank 9 - Ranking in insolvency (master scale)</v>
      </c>
      <c r="H944" s="10" t="s">
        <v>1481</v>
      </c>
      <c r="I944" s="10" t="s">
        <v>47</v>
      </c>
      <c r="J944" s="10" t="s">
        <v>174</v>
      </c>
      <c r="K944" s="10" t="s">
        <v>155</v>
      </c>
      <c r="L944" s="10" t="str">
        <f t="shared" si="101"/>
        <v>Sister</v>
      </c>
      <c r="M944" s="10" t="str">
        <f>IF(OR('Intragroup liabilities'!W938="x",'Intragroup liabilities'!W938="E"),"true","false")</f>
        <v>false</v>
      </c>
      <c r="N944" s="10" t="s">
        <v>470</v>
      </c>
      <c r="O944" s="10" t="s">
        <v>471</v>
      </c>
      <c r="P944" s="11">
        <v>99.25</v>
      </c>
      <c r="Q944" s="11">
        <f>IF('Intragroup liabilities'!E938="",0,'Intragroup liabilities'!E938)</f>
        <v>0</v>
      </c>
      <c r="R944" s="10" t="str">
        <f>+IF('Intragroup liabilities'!C938="EURO","Euro",IF('Intragroup liabilities'!C938="LIBRA INGLESA"," US Dollar",""))</f>
        <v>Euro</v>
      </c>
      <c r="S944" s="10" t="str">
        <f>IF(OR('Intragroup liabilities'!F938="P_20",'Intragroup liabilities'!F938="P_21"),'Intragroup liabilities'!M938,CONCATENATE(RIGHT('Intragroup liabilities'!T938,4),"-",LEFT(RIGHT('Intragroup liabilities'!T938,7),2),"-",LEFT('Intragroup liabilities'!T938,2)))</f>
        <v>--</v>
      </c>
      <c r="T944" s="20" t="str">
        <f t="shared" si="102"/>
        <v>--</v>
      </c>
      <c r="U944" s="20" t="str">
        <f>IF(OR('Intragroup liabilities'!F938="P_20",'Intragroup liabilities'!F938="P_21"),'T 03.01'!T944,CONCATENATE(RIGHT('Intragroup liabilities'!U938,4),"-",LEFT(RIGHT('Intragroup liabilities'!U938,7),2),"-",LEFT('Intragroup liabilities'!U938,2)))</f>
        <v>--</v>
      </c>
      <c r="V944" s="10" t="str">
        <f t="shared" si="103"/>
        <v>Unsecured</v>
      </c>
      <c r="W944" s="10">
        <v>0</v>
      </c>
      <c r="X944" s="10" t="s">
        <v>83</v>
      </c>
      <c r="Y944" s="10" t="str">
        <f t="shared" si="104"/>
        <v>Structured</v>
      </c>
      <c r="Z944" s="10"/>
      <c r="AA944" s="10" t="str">
        <f>IF('Intragroup liabilities'!Q938="GF2","Grandfathered T2",IF('Intragroup liabilities'!Q938="CET1","CET1","No"))</f>
        <v>No</v>
      </c>
      <c r="AB944" s="10">
        <f>IF('Intragroup liabilities'!R938="",0,'Intragroup liabilities'!R938)</f>
        <v>0</v>
      </c>
      <c r="AC944"/>
    </row>
    <row r="945" spans="3:29" ht="23.65" thickBot="1" x14ac:dyDescent="0.5">
      <c r="C945" s="17">
        <f t="shared" si="99"/>
        <v>999</v>
      </c>
      <c r="D945" s="18">
        <f t="shared" si="105"/>
        <v>938</v>
      </c>
      <c r="E945" s="10" t="str">
        <f>IF(AND(I945="SANTANDER TOTTA, SGPS, SA",'Intragroup liabilities'!F939="P_22"),"r0531 - o/w (part of) subordinated liabilities recognised as own funds",IF(AND(I945="Totta Seguros - Comp. Seg. Vida, SA.",'Intragroup liabilities'!F939="P_22"),"r0350 - Structured notes",IF(AND(AA945&lt;&gt;"No",'Intragroup liabilities'!F939="P_23"),"r0531 - o/w (part of) subordinated liabilities recognised as own funds",IF(AND(AA945="No",'Intragroup liabilities'!F939="P_23"),"r0120 - Secured liabilities - collateralized part (BRRD art. 44/2/b)",IF('Intragroup liabilities'!F939="C_31","r0511 - o/w capital instruments/share capital",IF('Intragroup liabilities'!F939="C_32","r0511 - o/w capital instruments/share capital",IF('Intragroup liabilities'!F939="C_33","r0512 - o/w instruments ranking pari passu with ordinary shares",IF(OR(ISNUMBER(SEARCH("ATLANTES",I945)),ISNUMBER(SEARCH("AZOR",I945)),ISNUMBER(SEARCH("HIPOTOTTA",I945)))=TRUE,"r0120 - Secured liabilities - collateralized part (BRRD art. 44/2/b)",IF(OR('Intragroup liabilities'!F939="P_27.1",'Intragroup liabilities'!F939="P_27.2",'Intragroup liabilities'!F939="P_24"),"r0390 - Non-financial liabilities",IF('Intragroup liabilities'!F939="P_30.1","r0170 - Employee liabilities (BRRD art. 44/2/g/i)",IF('Intragroup liabilities'!F939="P_30.3","r0390 - Non-financial liabilities",IF('Intragroup liabilities'!F939="C_36","r0511 - o/w capital instruments/share capital",IF(AND('Intragroup liabilities'!F939="P_20",IFERROR(VLOOKUP('Intragroup liabilities'!I939,'Auxiliar 210'!$B$18:$B$20,1,FALSE),0)&lt;&gt;0),"r0210 - Liabilities towards other entities of the resolution group (BRRD art. 44/2/h)",IF(AND('Intragroup liabilities'!F939="P_21",IFERROR(VLOOKUP('Intragroup liabilities'!I939,'Auxiliar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5" s="10" t="s">
        <v>153</v>
      </c>
      <c r="G945" s="10" t="str">
        <f t="shared" si="100"/>
        <v>Rank 9 - Ranking in insolvency (master scale)</v>
      </c>
      <c r="H945" s="10" t="s">
        <v>1439</v>
      </c>
      <c r="I945" s="10" t="s">
        <v>69</v>
      </c>
      <c r="J945" s="10" t="s">
        <v>359</v>
      </c>
      <c r="K945" s="10" t="s">
        <v>155</v>
      </c>
      <c r="L945" s="10" t="str">
        <f t="shared" si="101"/>
        <v>Sister</v>
      </c>
      <c r="M945" s="10" t="str">
        <f>IF(OR('Intragroup liabilities'!W939="x",'Intragroup liabilities'!W939="E"),"true","false")</f>
        <v>true</v>
      </c>
      <c r="N945" s="10" t="s">
        <v>470</v>
      </c>
      <c r="O945" s="10" t="s">
        <v>471</v>
      </c>
      <c r="P945" s="11">
        <v>26670.33</v>
      </c>
      <c r="Q945" s="11">
        <f>IF('Intragroup liabilities'!E939="",0,'Intragroup liabilities'!E939)</f>
        <v>0</v>
      </c>
      <c r="R945" s="10" t="str">
        <f>+IF('Intragroup liabilities'!C939="EURO","Euro",IF('Intragroup liabilities'!C939="LIBRA INGLESA"," US Dollar",""))</f>
        <v>Euro</v>
      </c>
      <c r="S945" s="10" t="str">
        <f>IF(OR('Intragroup liabilities'!F939="P_20",'Intragroup liabilities'!F939="P_21"),'Intragroup liabilities'!M939,CONCATENATE(RIGHT('Intragroup liabilities'!T939,4),"-",LEFT(RIGHT('Intragroup liabilities'!T939,7),2),"-",LEFT('Intragroup liabilities'!T939,2)))</f>
        <v>--</v>
      </c>
      <c r="T945" s="20" t="str">
        <f t="shared" si="102"/>
        <v>--</v>
      </c>
      <c r="U945" s="20" t="str">
        <f>IF(OR('Intragroup liabilities'!F939="P_20",'Intragroup liabilities'!F939="P_21"),'T 03.01'!T945,CONCATENATE(RIGHT('Intragroup liabilities'!U939,4),"-",LEFT(RIGHT('Intragroup liabilities'!U939,7),2),"-",LEFT('Intragroup liabilities'!U939,2)))</f>
        <v>--</v>
      </c>
      <c r="V945" s="10" t="str">
        <f t="shared" si="103"/>
        <v>Unsecured</v>
      </c>
      <c r="W945" s="10">
        <v>0</v>
      </c>
      <c r="X945" s="10" t="s">
        <v>83</v>
      </c>
      <c r="Y945" s="10" t="str">
        <f t="shared" si="104"/>
        <v>Structured</v>
      </c>
      <c r="Z945" s="10"/>
      <c r="AA945" s="10" t="str">
        <f>IF('Intragroup liabilities'!Q939="GF2","Grandfathered T2",IF('Intragroup liabilities'!Q939="CET1","CET1","No"))</f>
        <v>No</v>
      </c>
      <c r="AB945" s="10">
        <f>IF('Intragroup liabilities'!R939="",0,'Intragroup liabilities'!R939)</f>
        <v>0</v>
      </c>
      <c r="AC945"/>
    </row>
    <row r="946" spans="3:29" ht="23.65" thickBot="1" x14ac:dyDescent="0.5">
      <c r="C946" s="17">
        <f t="shared" si="99"/>
        <v>999</v>
      </c>
      <c r="D946" s="18">
        <f t="shared" si="105"/>
        <v>939</v>
      </c>
      <c r="E946" s="10" t="str">
        <f>IF(AND(I946="SANTANDER TOTTA, SGPS, SA",'Intragroup liabilities'!F940="P_22"),"r0531 - o/w (part of) subordinated liabilities recognised as own funds",IF(AND(I946="Totta Seguros - Comp. Seg. Vida, SA.",'Intragroup liabilities'!F940="P_22"),"r0350 - Structured notes",IF(AND(AA946&lt;&gt;"No",'Intragroup liabilities'!F940="P_23"),"r0531 - o/w (part of) subordinated liabilities recognised as own funds",IF(AND(AA946="No",'Intragroup liabilities'!F940="P_23"),"r0120 - Secured liabilities - collateralized part (BRRD art. 44/2/b)",IF('Intragroup liabilities'!F940="C_31","r0511 - o/w capital instruments/share capital",IF('Intragroup liabilities'!F940="C_32","r0511 - o/w capital instruments/share capital",IF('Intragroup liabilities'!F940="C_33","r0512 - o/w instruments ranking pari passu with ordinary shares",IF(OR(ISNUMBER(SEARCH("ATLANTES",I946)),ISNUMBER(SEARCH("AZOR",I946)),ISNUMBER(SEARCH("HIPOTOTTA",I946)))=TRUE,"r0120 - Secured liabilities - collateralized part (BRRD art. 44/2/b)",IF(OR('Intragroup liabilities'!F940="P_27.1",'Intragroup liabilities'!F940="P_27.2",'Intragroup liabilities'!F940="P_24"),"r0390 - Non-financial liabilities",IF('Intragroup liabilities'!F940="P_30.1","r0170 - Employee liabilities (BRRD art. 44/2/g/i)",IF('Intragroup liabilities'!F940="P_30.3","r0390 - Non-financial liabilities",IF('Intragroup liabilities'!F940="C_36","r0511 - o/w capital instruments/share capital",IF(AND('Intragroup liabilities'!F940="P_20",IFERROR(VLOOKUP('Intragroup liabilities'!I940,'Auxiliar 210'!$B$18:$B$20,1,FALSE),0)&lt;&gt;0),"r0210 - Liabilities towards other entities of the resolution group (BRRD art. 44/2/h)",IF(AND('Intragroup liabilities'!F940="P_21",IFERROR(VLOOKUP('Intragroup liabilities'!I940,'Auxiliar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6" s="10" t="s">
        <v>483</v>
      </c>
      <c r="G946" s="10" t="str">
        <f t="shared" si="100"/>
        <v>Rank 9 - Ranking in insolvency (master scale)</v>
      </c>
      <c r="H946" s="10" t="s">
        <v>692</v>
      </c>
      <c r="I946" s="10" t="s">
        <v>66</v>
      </c>
      <c r="J946" s="10" t="s">
        <v>439</v>
      </c>
      <c r="K946" s="10" t="s">
        <v>155</v>
      </c>
      <c r="L946" s="10" t="str">
        <f t="shared" si="101"/>
        <v>Sister</v>
      </c>
      <c r="M946" s="10" t="str">
        <f>IF(OR('Intragroup liabilities'!W940="x",'Intragroup liabilities'!W940="E"),"true","false")</f>
        <v>false</v>
      </c>
      <c r="N946" s="10" t="s">
        <v>470</v>
      </c>
      <c r="O946" s="10" t="s">
        <v>471</v>
      </c>
      <c r="P946" s="11">
        <v>0.34</v>
      </c>
      <c r="Q946" s="11">
        <f>IF('Intragroup liabilities'!E940="",0,'Intragroup liabilities'!E940)</f>
        <v>0</v>
      </c>
      <c r="R946" s="10" t="str">
        <f>+IF('Intragroup liabilities'!C940="EURO","Euro",IF('Intragroup liabilities'!C940="LIBRA INGLESA"," US Dollar",""))</f>
        <v>Euro</v>
      </c>
      <c r="S946" s="10" t="str">
        <f>IF(OR('Intragroup liabilities'!F940="P_20",'Intragroup liabilities'!F940="P_21"),'Intragroup liabilities'!M940,CONCATENATE(RIGHT('Intragroup liabilities'!T940,4),"-",LEFT(RIGHT('Intragroup liabilities'!T940,7),2),"-",LEFT('Intragroup liabilities'!T940,2)))</f>
        <v>--</v>
      </c>
      <c r="T946" s="20" t="str">
        <f t="shared" si="102"/>
        <v>--</v>
      </c>
      <c r="U946" s="20" t="str">
        <f>IF(OR('Intragroup liabilities'!F940="P_20",'Intragroup liabilities'!F940="P_21"),'T 03.01'!T946,CONCATENATE(RIGHT('Intragroup liabilities'!U940,4),"-",LEFT(RIGHT('Intragroup liabilities'!U940,7),2),"-",LEFT('Intragroup liabilities'!U940,2)))</f>
        <v>--</v>
      </c>
      <c r="V946" s="10" t="str">
        <f t="shared" si="103"/>
        <v>Unsecured</v>
      </c>
      <c r="W946" s="10">
        <v>0</v>
      </c>
      <c r="X946" s="10" t="s">
        <v>83</v>
      </c>
      <c r="Y946" s="10" t="str">
        <f t="shared" si="104"/>
        <v>Structured</v>
      </c>
      <c r="Z946" s="10"/>
      <c r="AA946" s="10" t="str">
        <f>IF('Intragroup liabilities'!Q940="GF2","Grandfathered T2",IF('Intragroup liabilities'!Q940="CET1","CET1","No"))</f>
        <v>No</v>
      </c>
      <c r="AB946" s="10">
        <f>IF('Intragroup liabilities'!R940="",0,'Intragroup liabilities'!R940)</f>
        <v>0</v>
      </c>
      <c r="AC946"/>
    </row>
    <row r="947" spans="3:29" ht="23.65" thickBot="1" x14ac:dyDescent="0.5">
      <c r="C947" s="17">
        <f t="shared" si="99"/>
        <v>999</v>
      </c>
      <c r="D947" s="18">
        <f t="shared" si="105"/>
        <v>940</v>
      </c>
      <c r="E947" s="10" t="str">
        <f>IF(AND(I947="SANTANDER TOTTA, SGPS, SA",'Intragroup liabilities'!F941="P_22"),"r0531 - o/w (part of) subordinated liabilities recognised as own funds",IF(AND(I947="Totta Seguros - Comp. Seg. Vida, SA.",'Intragroup liabilities'!F941="P_22"),"r0350 - Structured notes",IF(AND(AA947&lt;&gt;"No",'Intragroup liabilities'!F941="P_23"),"r0531 - o/w (part of) subordinated liabilities recognised as own funds",IF(AND(AA947="No",'Intragroup liabilities'!F941="P_23"),"r0120 - Secured liabilities - collateralized part (BRRD art. 44/2/b)",IF('Intragroup liabilities'!F941="C_31","r0511 - o/w capital instruments/share capital",IF('Intragroup liabilities'!F941="C_32","r0511 - o/w capital instruments/share capital",IF('Intragroup liabilities'!F941="C_33","r0512 - o/w instruments ranking pari passu with ordinary shares",IF(OR(ISNUMBER(SEARCH("ATLANTES",I947)),ISNUMBER(SEARCH("AZOR",I947)),ISNUMBER(SEARCH("HIPOTOTTA",I947)))=TRUE,"r0120 - Secured liabilities - collateralized part (BRRD art. 44/2/b)",IF(OR('Intragroup liabilities'!F941="P_27.1",'Intragroup liabilities'!F941="P_27.2",'Intragroup liabilities'!F941="P_24"),"r0390 - Non-financial liabilities",IF('Intragroup liabilities'!F941="P_30.1","r0170 - Employee liabilities (BRRD art. 44/2/g/i)",IF('Intragroup liabilities'!F941="P_30.3","r0390 - Non-financial liabilities",IF('Intragroup liabilities'!F941="C_36","r0511 - o/w capital instruments/share capital",IF(AND('Intragroup liabilities'!F941="P_20",IFERROR(VLOOKUP('Intragroup liabilities'!I941,'Auxiliar 210'!$B$18:$B$20,1,FALSE),0)&lt;&gt;0),"r0210 - Liabilities towards other entities of the resolution group (BRRD art. 44/2/h)",IF(AND('Intragroup liabilities'!F941="P_21",IFERROR(VLOOKUP('Intragroup liabilities'!I941,'Auxiliar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7" s="10" t="s">
        <v>483</v>
      </c>
      <c r="G947" s="10" t="str">
        <f t="shared" si="100"/>
        <v>Rank 9 - Ranking in insolvency (master scale)</v>
      </c>
      <c r="H947" s="10" t="s">
        <v>589</v>
      </c>
      <c r="I947" s="10" t="s">
        <v>66</v>
      </c>
      <c r="J947" s="10" t="s">
        <v>439</v>
      </c>
      <c r="K947" s="10" t="s">
        <v>155</v>
      </c>
      <c r="L947" s="10" t="str">
        <f t="shared" si="101"/>
        <v>Sister</v>
      </c>
      <c r="M947" s="10" t="str">
        <f>IF(OR('Intragroup liabilities'!W941="x",'Intragroup liabilities'!W941="E"),"true","false")</f>
        <v>false</v>
      </c>
      <c r="N947" s="10" t="s">
        <v>470</v>
      </c>
      <c r="O947" s="10" t="s">
        <v>471</v>
      </c>
      <c r="P947" s="11">
        <v>0.01</v>
      </c>
      <c r="Q947" s="11">
        <f>IF('Intragroup liabilities'!E941="",0,'Intragroup liabilities'!E941)</f>
        <v>0</v>
      </c>
      <c r="R947" s="10" t="str">
        <f>+IF('Intragroup liabilities'!C941="EURO","Euro",IF('Intragroup liabilities'!C941="LIBRA INGLESA"," US Dollar",""))</f>
        <v>Euro</v>
      </c>
      <c r="S947" s="10" t="str">
        <f>IF(OR('Intragroup liabilities'!F941="P_20",'Intragroup liabilities'!F941="P_21"),'Intragroup liabilities'!M941,CONCATENATE(RIGHT('Intragroup liabilities'!T941,4),"-",LEFT(RIGHT('Intragroup liabilities'!T941,7),2),"-",LEFT('Intragroup liabilities'!T941,2)))</f>
        <v>--</v>
      </c>
      <c r="T947" s="20" t="str">
        <f t="shared" si="102"/>
        <v>--</v>
      </c>
      <c r="U947" s="20" t="str">
        <f>IF(OR('Intragroup liabilities'!F941="P_20",'Intragroup liabilities'!F941="P_21"),'T 03.01'!T947,CONCATENATE(RIGHT('Intragroup liabilities'!U941,4),"-",LEFT(RIGHT('Intragroup liabilities'!U941,7),2),"-",LEFT('Intragroup liabilities'!U941,2)))</f>
        <v>--</v>
      </c>
      <c r="V947" s="10" t="str">
        <f t="shared" si="103"/>
        <v>Unsecured</v>
      </c>
      <c r="W947" s="10">
        <v>0</v>
      </c>
      <c r="X947" s="10" t="s">
        <v>83</v>
      </c>
      <c r="Y947" s="10" t="str">
        <f t="shared" si="104"/>
        <v>Structured</v>
      </c>
      <c r="Z947" s="10"/>
      <c r="AA947" s="10" t="str">
        <f>IF('Intragroup liabilities'!Q941="GF2","Grandfathered T2",IF('Intragroup liabilities'!Q941="CET1","CET1","No"))</f>
        <v>No</v>
      </c>
      <c r="AB947" s="10">
        <f>IF('Intragroup liabilities'!R941="",0,'Intragroup liabilities'!R941)</f>
        <v>0</v>
      </c>
      <c r="AC947"/>
    </row>
    <row r="948" spans="3:29" ht="23.65" thickBot="1" x14ac:dyDescent="0.5">
      <c r="C948" s="17">
        <f t="shared" si="99"/>
        <v>999</v>
      </c>
      <c r="D948" s="18">
        <f t="shared" si="105"/>
        <v>941</v>
      </c>
      <c r="E948" s="10" t="str">
        <f>IF(AND(I948="SANTANDER TOTTA, SGPS, SA",'Intragroup liabilities'!F942="P_22"),"r0531 - o/w (part of) subordinated liabilities recognised as own funds",IF(AND(I948="Totta Seguros - Comp. Seg. Vida, SA.",'Intragroup liabilities'!F942="P_22"),"r0350 - Structured notes",IF(AND(AA948&lt;&gt;"No",'Intragroup liabilities'!F942="P_23"),"r0531 - o/w (part of) subordinated liabilities recognised as own funds",IF(AND(AA948="No",'Intragroup liabilities'!F942="P_23"),"r0120 - Secured liabilities - collateralized part (BRRD art. 44/2/b)",IF('Intragroup liabilities'!F942="C_31","r0511 - o/w capital instruments/share capital",IF('Intragroup liabilities'!F942="C_32","r0511 - o/w capital instruments/share capital",IF('Intragroup liabilities'!F942="C_33","r0512 - o/w instruments ranking pari passu with ordinary shares",IF(OR(ISNUMBER(SEARCH("ATLANTES",I948)),ISNUMBER(SEARCH("AZOR",I948)),ISNUMBER(SEARCH("HIPOTOTTA",I948)))=TRUE,"r0120 - Secured liabilities - collateralized part (BRRD art. 44/2/b)",IF(OR('Intragroup liabilities'!F942="P_27.1",'Intragroup liabilities'!F942="P_27.2",'Intragroup liabilities'!F942="P_24"),"r0390 - Non-financial liabilities",IF('Intragroup liabilities'!F942="P_30.1","r0170 - Employee liabilities (BRRD art. 44/2/g/i)",IF('Intragroup liabilities'!F942="P_30.3","r0390 - Non-financial liabilities",IF('Intragroup liabilities'!F942="C_36","r0511 - o/w capital instruments/share capital",IF(AND('Intragroup liabilities'!F942="P_20",IFERROR(VLOOKUP('Intragroup liabilities'!I942,'Auxiliar 210'!$B$18:$B$20,1,FALSE),0)&lt;&gt;0),"r0210 - Liabilities towards other entities of the resolution group (BRRD art. 44/2/h)",IF(AND('Intragroup liabilities'!F942="P_21",IFERROR(VLOOKUP('Intragroup liabilities'!I942,'Auxiliar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8" s="10" t="s">
        <v>483</v>
      </c>
      <c r="G948" s="10" t="str">
        <f t="shared" si="100"/>
        <v>Rank 9 - Ranking in insolvency (master scale)</v>
      </c>
      <c r="H948" s="10" t="s">
        <v>591</v>
      </c>
      <c r="I948" s="10" t="s">
        <v>66</v>
      </c>
      <c r="J948" s="10" t="s">
        <v>439</v>
      </c>
      <c r="K948" s="10" t="s">
        <v>155</v>
      </c>
      <c r="L948" s="10" t="str">
        <f t="shared" si="101"/>
        <v>Sister</v>
      </c>
      <c r="M948" s="10" t="str">
        <f>IF(OR('Intragroup liabilities'!W942="x",'Intragroup liabilities'!W942="E"),"true","false")</f>
        <v>false</v>
      </c>
      <c r="N948" s="10" t="s">
        <v>470</v>
      </c>
      <c r="O948" s="10" t="s">
        <v>471</v>
      </c>
      <c r="P948" s="11">
        <v>1.64</v>
      </c>
      <c r="Q948" s="11">
        <f>IF('Intragroup liabilities'!E942="",0,'Intragroup liabilities'!E942)</f>
        <v>0</v>
      </c>
      <c r="R948" s="10" t="str">
        <f>+IF('Intragroup liabilities'!C942="EURO","Euro",IF('Intragroup liabilities'!C942="LIBRA INGLESA"," US Dollar",""))</f>
        <v>Euro</v>
      </c>
      <c r="S948" s="10" t="str">
        <f>IF(OR('Intragroup liabilities'!F942="P_20",'Intragroup liabilities'!F942="P_21"),'Intragroup liabilities'!M942,CONCATENATE(RIGHT('Intragroup liabilities'!T942,4),"-",LEFT(RIGHT('Intragroup liabilities'!T942,7),2),"-",LEFT('Intragroup liabilities'!T942,2)))</f>
        <v>--</v>
      </c>
      <c r="T948" s="20" t="str">
        <f t="shared" si="102"/>
        <v>--</v>
      </c>
      <c r="U948" s="20" t="str">
        <f>IF(OR('Intragroup liabilities'!F942="P_20",'Intragroup liabilities'!F942="P_21"),'T 03.01'!T948,CONCATENATE(RIGHT('Intragroup liabilities'!U942,4),"-",LEFT(RIGHT('Intragroup liabilities'!U942,7),2),"-",LEFT('Intragroup liabilities'!U942,2)))</f>
        <v>--</v>
      </c>
      <c r="V948" s="10" t="str">
        <f t="shared" si="103"/>
        <v>Unsecured</v>
      </c>
      <c r="W948" s="10">
        <v>0</v>
      </c>
      <c r="X948" s="10" t="s">
        <v>83</v>
      </c>
      <c r="Y948" s="10" t="str">
        <f t="shared" si="104"/>
        <v>Structured</v>
      </c>
      <c r="Z948" s="10"/>
      <c r="AA948" s="10" t="str">
        <f>IF('Intragroup liabilities'!Q942="GF2","Grandfathered T2",IF('Intragroup liabilities'!Q942="CET1","CET1","No"))</f>
        <v>No</v>
      </c>
      <c r="AB948" s="10">
        <f>IF('Intragroup liabilities'!R942="",0,'Intragroup liabilities'!R942)</f>
        <v>0</v>
      </c>
      <c r="AC948"/>
    </row>
    <row r="949" spans="3:29" ht="23.65" thickBot="1" x14ac:dyDescent="0.5">
      <c r="C949" s="17">
        <f t="shared" si="99"/>
        <v>999</v>
      </c>
      <c r="D949" s="18">
        <f t="shared" si="105"/>
        <v>942</v>
      </c>
      <c r="E949" s="10" t="str">
        <f>IF(AND(I949="SANTANDER TOTTA, SGPS, SA",'Intragroup liabilities'!F943="P_22"),"r0531 - o/w (part of) subordinated liabilities recognised as own funds",IF(AND(I949="Totta Seguros - Comp. Seg. Vida, SA.",'Intragroup liabilities'!F943="P_22"),"r0350 - Structured notes",IF(AND(AA949&lt;&gt;"No",'Intragroup liabilities'!F943="P_23"),"r0531 - o/w (part of) subordinated liabilities recognised as own funds",IF(AND(AA949="No",'Intragroup liabilities'!F943="P_23"),"r0120 - Secured liabilities - collateralized part (BRRD art. 44/2/b)",IF('Intragroup liabilities'!F943="C_31","r0511 - o/w capital instruments/share capital",IF('Intragroup liabilities'!F943="C_32","r0511 - o/w capital instruments/share capital",IF('Intragroup liabilities'!F943="C_33","r0512 - o/w instruments ranking pari passu with ordinary shares",IF(OR(ISNUMBER(SEARCH("ATLANTES",I949)),ISNUMBER(SEARCH("AZOR",I949)),ISNUMBER(SEARCH("HIPOTOTTA",I949)))=TRUE,"r0120 - Secured liabilities - collateralized part (BRRD art. 44/2/b)",IF(OR('Intragroup liabilities'!F943="P_27.1",'Intragroup liabilities'!F943="P_27.2",'Intragroup liabilities'!F943="P_24"),"r0390 - Non-financial liabilities",IF('Intragroup liabilities'!F943="P_30.1","r0170 - Employee liabilities (BRRD art. 44/2/g/i)",IF('Intragroup liabilities'!F943="P_30.3","r0390 - Non-financial liabilities",IF('Intragroup liabilities'!F943="C_36","r0511 - o/w capital instruments/share capital",IF(AND('Intragroup liabilities'!F943="P_20",IFERROR(VLOOKUP('Intragroup liabilities'!I943,'Auxiliar 210'!$B$18:$B$20,1,FALSE),0)&lt;&gt;0),"r0210 - Liabilities towards other entities of the resolution group (BRRD art. 44/2/h)",IF(AND('Intragroup liabilities'!F943="P_21",IFERROR(VLOOKUP('Intragroup liabilities'!I943,'Auxiliar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49" s="10" t="s">
        <v>483</v>
      </c>
      <c r="G949" s="10" t="str">
        <f t="shared" si="100"/>
        <v>Rank 9 - Ranking in insolvency (master scale)</v>
      </c>
      <c r="H949" s="10" t="s">
        <v>669</v>
      </c>
      <c r="I949" s="10" t="s">
        <v>66</v>
      </c>
      <c r="J949" s="10" t="s">
        <v>439</v>
      </c>
      <c r="K949" s="10" t="s">
        <v>155</v>
      </c>
      <c r="L949" s="10" t="str">
        <f t="shared" si="101"/>
        <v>Sister</v>
      </c>
      <c r="M949" s="10" t="str">
        <f>IF(OR('Intragroup liabilities'!W943="x",'Intragroup liabilities'!W943="E"),"true","false")</f>
        <v>false</v>
      </c>
      <c r="N949" s="10" t="s">
        <v>470</v>
      </c>
      <c r="O949" s="10" t="s">
        <v>471</v>
      </c>
      <c r="P949" s="11">
        <v>2.72</v>
      </c>
      <c r="Q949" s="11">
        <f>IF('Intragroup liabilities'!E943="",0,'Intragroup liabilities'!E943)</f>
        <v>0</v>
      </c>
      <c r="R949" s="10" t="str">
        <f>+IF('Intragroup liabilities'!C943="EURO","Euro",IF('Intragroup liabilities'!C943="LIBRA INGLESA"," US Dollar",""))</f>
        <v>Euro</v>
      </c>
      <c r="S949" s="10" t="str">
        <f>IF(OR('Intragroup liabilities'!F943="P_20",'Intragroup liabilities'!F943="P_21"),'Intragroup liabilities'!M943,CONCATENATE(RIGHT('Intragroup liabilities'!T943,4),"-",LEFT(RIGHT('Intragroup liabilities'!T943,7),2),"-",LEFT('Intragroup liabilities'!T943,2)))</f>
        <v>--</v>
      </c>
      <c r="T949" s="20" t="str">
        <f t="shared" si="102"/>
        <v>--</v>
      </c>
      <c r="U949" s="20" t="str">
        <f>IF(OR('Intragroup liabilities'!F943="P_20",'Intragroup liabilities'!F943="P_21"),'T 03.01'!T949,CONCATENATE(RIGHT('Intragroup liabilities'!U943,4),"-",LEFT(RIGHT('Intragroup liabilities'!U943,7),2),"-",LEFT('Intragroup liabilities'!U943,2)))</f>
        <v>--</v>
      </c>
      <c r="V949" s="10" t="str">
        <f t="shared" si="103"/>
        <v>Unsecured</v>
      </c>
      <c r="W949" s="10">
        <v>0</v>
      </c>
      <c r="X949" s="10" t="s">
        <v>83</v>
      </c>
      <c r="Y949" s="10" t="str">
        <f t="shared" si="104"/>
        <v>Structured</v>
      </c>
      <c r="Z949" s="10"/>
      <c r="AA949" s="10" t="str">
        <f>IF('Intragroup liabilities'!Q943="GF2","Grandfathered T2",IF('Intragroup liabilities'!Q943="CET1","CET1","No"))</f>
        <v>No</v>
      </c>
      <c r="AB949" s="10">
        <f>IF('Intragroup liabilities'!R943="",0,'Intragroup liabilities'!R943)</f>
        <v>0</v>
      </c>
      <c r="AC949"/>
    </row>
    <row r="950" spans="3:29" ht="23.65" thickBot="1" x14ac:dyDescent="0.5">
      <c r="C950" s="17">
        <f t="shared" si="99"/>
        <v>999</v>
      </c>
      <c r="D950" s="18">
        <f t="shared" si="105"/>
        <v>943</v>
      </c>
      <c r="E950" s="10" t="str">
        <f>IF(AND(I950="SANTANDER TOTTA, SGPS, SA",'Intragroup liabilities'!F944="P_22"),"r0531 - o/w (part of) subordinated liabilities recognised as own funds",IF(AND(I950="Totta Seguros - Comp. Seg. Vida, SA.",'Intragroup liabilities'!F944="P_22"),"r0350 - Structured notes",IF(AND(AA950&lt;&gt;"No",'Intragroup liabilities'!F944="P_23"),"r0531 - o/w (part of) subordinated liabilities recognised as own funds",IF(AND(AA950="No",'Intragroup liabilities'!F944="P_23"),"r0120 - Secured liabilities - collateralized part (BRRD art. 44/2/b)",IF('Intragroup liabilities'!F944="C_31","r0511 - o/w capital instruments/share capital",IF('Intragroup liabilities'!F944="C_32","r0511 - o/w capital instruments/share capital",IF('Intragroup liabilities'!F944="C_33","r0512 - o/w instruments ranking pari passu with ordinary shares",IF(OR(ISNUMBER(SEARCH("ATLANTES",I950)),ISNUMBER(SEARCH("AZOR",I950)),ISNUMBER(SEARCH("HIPOTOTTA",I950)))=TRUE,"r0120 - Secured liabilities - collateralized part (BRRD art. 44/2/b)",IF(OR('Intragroup liabilities'!F944="P_27.1",'Intragroup liabilities'!F944="P_27.2",'Intragroup liabilities'!F944="P_24"),"r0390 - Non-financial liabilities",IF('Intragroup liabilities'!F944="P_30.1","r0170 - Employee liabilities (BRRD art. 44/2/g/i)",IF('Intragroup liabilities'!F944="P_30.3","r0390 - Non-financial liabilities",IF('Intragroup liabilities'!F944="C_36","r0511 - o/w capital instruments/share capital",IF(AND('Intragroup liabilities'!F944="P_20",IFERROR(VLOOKUP('Intragroup liabilities'!I944,'Auxiliar 210'!$B$18:$B$20,1,FALSE),0)&lt;&gt;0),"r0210 - Liabilities towards other entities of the resolution group (BRRD art. 44/2/h)",IF(AND('Intragroup liabilities'!F944="P_21",IFERROR(VLOOKUP('Intragroup liabilities'!I944,'Auxiliar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0" s="10" t="s">
        <v>483</v>
      </c>
      <c r="G950" s="10" t="str">
        <f t="shared" si="100"/>
        <v>Rank 9 - Ranking in insolvency (master scale)</v>
      </c>
      <c r="H950" s="10" t="s">
        <v>670</v>
      </c>
      <c r="I950" s="10" t="s">
        <v>66</v>
      </c>
      <c r="J950" s="10" t="s">
        <v>439</v>
      </c>
      <c r="K950" s="10" t="s">
        <v>155</v>
      </c>
      <c r="L950" s="10" t="str">
        <f t="shared" si="101"/>
        <v>Sister</v>
      </c>
      <c r="M950" s="10" t="str">
        <f>IF(OR('Intragroup liabilities'!W944="x",'Intragroup liabilities'!W944="E"),"true","false")</f>
        <v>false</v>
      </c>
      <c r="N950" s="10" t="s">
        <v>470</v>
      </c>
      <c r="O950" s="10" t="s">
        <v>471</v>
      </c>
      <c r="P950" s="11">
        <v>0.03</v>
      </c>
      <c r="Q950" s="11">
        <f>IF('Intragroup liabilities'!E944="",0,'Intragroup liabilities'!E944)</f>
        <v>0</v>
      </c>
      <c r="R950" s="10" t="str">
        <f>+IF('Intragroup liabilities'!C944="EURO","Euro",IF('Intragroup liabilities'!C944="LIBRA INGLESA"," US Dollar",""))</f>
        <v>Euro</v>
      </c>
      <c r="S950" s="10" t="str">
        <f>IF(OR('Intragroup liabilities'!F944="P_20",'Intragroup liabilities'!F944="P_21"),'Intragroup liabilities'!M944,CONCATENATE(RIGHT('Intragroup liabilities'!T944,4),"-",LEFT(RIGHT('Intragroup liabilities'!T944,7),2),"-",LEFT('Intragroup liabilities'!T944,2)))</f>
        <v>--</v>
      </c>
      <c r="T950" s="20" t="str">
        <f t="shared" si="102"/>
        <v>--</v>
      </c>
      <c r="U950" s="20" t="str">
        <f>IF(OR('Intragroup liabilities'!F944="P_20",'Intragroup liabilities'!F944="P_21"),'T 03.01'!T950,CONCATENATE(RIGHT('Intragroup liabilities'!U944,4),"-",LEFT(RIGHT('Intragroup liabilities'!U944,7),2),"-",LEFT('Intragroup liabilities'!U944,2)))</f>
        <v>--</v>
      </c>
      <c r="V950" s="10" t="str">
        <f t="shared" si="103"/>
        <v>Unsecured</v>
      </c>
      <c r="W950" s="10">
        <v>0</v>
      </c>
      <c r="X950" s="10" t="s">
        <v>83</v>
      </c>
      <c r="Y950" s="10" t="str">
        <f t="shared" si="104"/>
        <v>Structured</v>
      </c>
      <c r="Z950" s="10"/>
      <c r="AA950" s="10" t="str">
        <f>IF('Intragroup liabilities'!Q944="GF2","Grandfathered T2",IF('Intragroup liabilities'!Q944="CET1","CET1","No"))</f>
        <v>No</v>
      </c>
      <c r="AB950" s="10">
        <f>IF('Intragroup liabilities'!R944="",0,'Intragroup liabilities'!R944)</f>
        <v>0</v>
      </c>
      <c r="AC950"/>
    </row>
    <row r="951" spans="3:29" ht="23.65" thickBot="1" x14ac:dyDescent="0.5">
      <c r="C951" s="17">
        <f t="shared" si="99"/>
        <v>999</v>
      </c>
      <c r="D951" s="18">
        <f t="shared" si="105"/>
        <v>944</v>
      </c>
      <c r="E951" s="10" t="str">
        <f>IF(AND(I951="SANTANDER TOTTA, SGPS, SA",'Intragroup liabilities'!F945="P_22"),"r0531 - o/w (part of) subordinated liabilities recognised as own funds",IF(AND(I951="Totta Seguros - Comp. Seg. Vida, SA.",'Intragroup liabilities'!F945="P_22"),"r0350 - Structured notes",IF(AND(AA951&lt;&gt;"No",'Intragroup liabilities'!F945="P_23"),"r0531 - o/w (part of) subordinated liabilities recognised as own funds",IF(AND(AA951="No",'Intragroup liabilities'!F945="P_23"),"r0120 - Secured liabilities - collateralized part (BRRD art. 44/2/b)",IF('Intragroup liabilities'!F945="C_31","r0511 - o/w capital instruments/share capital",IF('Intragroup liabilities'!F945="C_32","r0511 - o/w capital instruments/share capital",IF('Intragroup liabilities'!F945="C_33","r0512 - o/w instruments ranking pari passu with ordinary shares",IF(OR(ISNUMBER(SEARCH("ATLANTES",I951)),ISNUMBER(SEARCH("AZOR",I951)),ISNUMBER(SEARCH("HIPOTOTTA",I951)))=TRUE,"r0120 - Secured liabilities - collateralized part (BRRD art. 44/2/b)",IF(OR('Intragroup liabilities'!F945="P_27.1",'Intragroup liabilities'!F945="P_27.2",'Intragroup liabilities'!F945="P_24"),"r0390 - Non-financial liabilities",IF('Intragroup liabilities'!F945="P_30.1","r0170 - Employee liabilities (BRRD art. 44/2/g/i)",IF('Intragroup liabilities'!F945="P_30.3","r0390 - Non-financial liabilities",IF('Intragroup liabilities'!F945="C_36","r0511 - o/w capital instruments/share capital",IF(AND('Intragroup liabilities'!F945="P_20",IFERROR(VLOOKUP('Intragroup liabilities'!I945,'Auxiliar 210'!$B$18:$B$20,1,FALSE),0)&lt;&gt;0),"r0210 - Liabilities towards other entities of the resolution group (BRRD art. 44/2/h)",IF(AND('Intragroup liabilities'!F945="P_21",IFERROR(VLOOKUP('Intragroup liabilities'!I945,'Auxiliar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1" s="10" t="s">
        <v>483</v>
      </c>
      <c r="G951" s="10" t="str">
        <f t="shared" si="100"/>
        <v>Rank 9 - Ranking in insolvency (master scale)</v>
      </c>
      <c r="H951" s="10" t="s">
        <v>668</v>
      </c>
      <c r="I951" s="10" t="s">
        <v>66</v>
      </c>
      <c r="J951" s="10" t="s">
        <v>439</v>
      </c>
      <c r="K951" s="10" t="s">
        <v>155</v>
      </c>
      <c r="L951" s="10" t="str">
        <f t="shared" si="101"/>
        <v>Sister</v>
      </c>
      <c r="M951" s="10" t="str">
        <f>IF(OR('Intragroup liabilities'!W945="x",'Intragroup liabilities'!W945="E"),"true","false")</f>
        <v>false</v>
      </c>
      <c r="N951" s="10" t="s">
        <v>470</v>
      </c>
      <c r="O951" s="10" t="s">
        <v>471</v>
      </c>
      <c r="P951" s="11">
        <v>21.88</v>
      </c>
      <c r="Q951" s="11">
        <f>IF('Intragroup liabilities'!E945="",0,'Intragroup liabilities'!E945)</f>
        <v>0</v>
      </c>
      <c r="R951" s="10" t="str">
        <f>+IF('Intragroup liabilities'!C945="EURO","Euro",IF('Intragroup liabilities'!C945="LIBRA INGLESA"," US Dollar",""))</f>
        <v>Euro</v>
      </c>
      <c r="S951" s="10" t="str">
        <f>IF(OR('Intragroup liabilities'!F945="P_20",'Intragroup liabilities'!F945="P_21"),'Intragroup liabilities'!M945,CONCATENATE(RIGHT('Intragroup liabilities'!T945,4),"-",LEFT(RIGHT('Intragroup liabilities'!T945,7),2),"-",LEFT('Intragroup liabilities'!T945,2)))</f>
        <v>--</v>
      </c>
      <c r="T951" s="20" t="str">
        <f t="shared" si="102"/>
        <v>--</v>
      </c>
      <c r="U951" s="20" t="str">
        <f>IF(OR('Intragroup liabilities'!F945="P_20",'Intragroup liabilities'!F945="P_21"),'T 03.01'!T951,CONCATENATE(RIGHT('Intragroup liabilities'!U945,4),"-",LEFT(RIGHT('Intragroup liabilities'!U945,7),2),"-",LEFT('Intragroup liabilities'!U945,2)))</f>
        <v>--</v>
      </c>
      <c r="V951" s="10" t="str">
        <f t="shared" si="103"/>
        <v>Unsecured</v>
      </c>
      <c r="W951" s="10">
        <v>0</v>
      </c>
      <c r="X951" s="10" t="s">
        <v>83</v>
      </c>
      <c r="Y951" s="10" t="str">
        <f t="shared" si="104"/>
        <v>Structured</v>
      </c>
      <c r="Z951" s="10"/>
      <c r="AA951" s="10" t="str">
        <f>IF('Intragroup liabilities'!Q945="GF2","Grandfathered T2",IF('Intragroup liabilities'!Q945="CET1","CET1","No"))</f>
        <v>No</v>
      </c>
      <c r="AB951" s="10">
        <f>IF('Intragroup liabilities'!R945="",0,'Intragroup liabilities'!R945)</f>
        <v>0</v>
      </c>
      <c r="AC951"/>
    </row>
    <row r="952" spans="3:29" ht="23.65" thickBot="1" x14ac:dyDescent="0.5">
      <c r="C952" s="17">
        <f t="shared" si="99"/>
        <v>999</v>
      </c>
      <c r="D952" s="18">
        <f t="shared" si="105"/>
        <v>945</v>
      </c>
      <c r="E952" s="10" t="str">
        <f>IF(AND(I952="SANTANDER TOTTA, SGPS, SA",'Intragroup liabilities'!F946="P_22"),"r0531 - o/w (part of) subordinated liabilities recognised as own funds",IF(AND(I952="Totta Seguros - Comp. Seg. Vida, SA.",'Intragroup liabilities'!F946="P_22"),"r0350 - Structured notes",IF(AND(AA952&lt;&gt;"No",'Intragroup liabilities'!F946="P_23"),"r0531 - o/w (part of) subordinated liabilities recognised as own funds",IF(AND(AA952="No",'Intragroup liabilities'!F946="P_23"),"r0120 - Secured liabilities - collateralized part (BRRD art. 44/2/b)",IF('Intragroup liabilities'!F946="C_31","r0511 - o/w capital instruments/share capital",IF('Intragroup liabilities'!F946="C_32","r0511 - o/w capital instruments/share capital",IF('Intragroup liabilities'!F946="C_33","r0512 - o/w instruments ranking pari passu with ordinary shares",IF(OR(ISNUMBER(SEARCH("ATLANTES",I952)),ISNUMBER(SEARCH("AZOR",I952)),ISNUMBER(SEARCH("HIPOTOTTA",I952)))=TRUE,"r0120 - Secured liabilities - collateralized part (BRRD art. 44/2/b)",IF(OR('Intragroup liabilities'!F946="P_27.1",'Intragroup liabilities'!F946="P_27.2",'Intragroup liabilities'!F946="P_24"),"r0390 - Non-financial liabilities",IF('Intragroup liabilities'!F946="P_30.1","r0170 - Employee liabilities (BRRD art. 44/2/g/i)",IF('Intragroup liabilities'!F946="P_30.3","r0390 - Non-financial liabilities",IF('Intragroup liabilities'!F946="C_36","r0511 - o/w capital instruments/share capital",IF(AND('Intragroup liabilities'!F946="P_20",IFERROR(VLOOKUP('Intragroup liabilities'!I946,'Auxiliar 210'!$B$18:$B$20,1,FALSE),0)&lt;&gt;0),"r0210 - Liabilities towards other entities of the resolution group (BRRD art. 44/2/h)",IF(AND('Intragroup liabilities'!F946="P_21",IFERROR(VLOOKUP('Intragroup liabilities'!I946,'Auxiliar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2" s="10" t="s">
        <v>483</v>
      </c>
      <c r="G952" s="10" t="str">
        <f t="shared" si="100"/>
        <v>Rank 9 - Ranking in insolvency (master scale)</v>
      </c>
      <c r="H952" s="10" t="s">
        <v>1340</v>
      </c>
      <c r="I952" s="10" t="s">
        <v>700</v>
      </c>
      <c r="J952" s="10" t="s">
        <v>699</v>
      </c>
      <c r="K952" s="10" t="s">
        <v>155</v>
      </c>
      <c r="L952" s="10" t="str">
        <f t="shared" si="101"/>
        <v>Sister</v>
      </c>
      <c r="M952" s="10" t="str">
        <f>IF(OR('Intragroup liabilities'!W946="x",'Intragroup liabilities'!W946="E"),"true","false")</f>
        <v>false</v>
      </c>
      <c r="N952" s="10" t="s">
        <v>470</v>
      </c>
      <c r="O952" s="10" t="s">
        <v>471</v>
      </c>
      <c r="P952" s="11">
        <v>14.33</v>
      </c>
      <c r="Q952" s="11">
        <f>IF('Intragroup liabilities'!E946="",0,'Intragroup liabilities'!E946)</f>
        <v>0</v>
      </c>
      <c r="R952" s="10" t="str">
        <f>+IF('Intragroup liabilities'!C946="EURO","Euro",IF('Intragroup liabilities'!C946="LIBRA INGLESA"," US Dollar",""))</f>
        <v>Euro</v>
      </c>
      <c r="S952" s="10" t="str">
        <f>IF(OR('Intragroup liabilities'!F946="P_20",'Intragroup liabilities'!F946="P_21"),'Intragroup liabilities'!M946,CONCATENATE(RIGHT('Intragroup liabilities'!T946,4),"-",LEFT(RIGHT('Intragroup liabilities'!T946,7),2),"-",LEFT('Intragroup liabilities'!T946,2)))</f>
        <v>--</v>
      </c>
      <c r="T952" s="20" t="str">
        <f t="shared" si="102"/>
        <v>--</v>
      </c>
      <c r="U952" s="20" t="str">
        <f>IF(OR('Intragroup liabilities'!F946="P_20",'Intragroup liabilities'!F946="P_21"),'T 03.01'!T952,CONCATENATE(RIGHT('Intragroup liabilities'!U946,4),"-",LEFT(RIGHT('Intragroup liabilities'!U946,7),2),"-",LEFT('Intragroup liabilities'!U946,2)))</f>
        <v>--</v>
      </c>
      <c r="V952" s="10" t="str">
        <f t="shared" si="103"/>
        <v>Unsecured</v>
      </c>
      <c r="W952" s="10">
        <v>0</v>
      </c>
      <c r="X952" s="10" t="s">
        <v>83</v>
      </c>
      <c r="Y952" s="10" t="str">
        <f t="shared" si="104"/>
        <v>Structured</v>
      </c>
      <c r="Z952" s="10"/>
      <c r="AA952" s="10" t="str">
        <f>IF('Intragroup liabilities'!Q946="GF2","Grandfathered T2",IF('Intragroup liabilities'!Q946="CET1","CET1","No"))</f>
        <v>No</v>
      </c>
      <c r="AB952" s="10">
        <f>IF('Intragroup liabilities'!R946="",0,'Intragroup liabilities'!R946)</f>
        <v>0</v>
      </c>
      <c r="AC952"/>
    </row>
    <row r="953" spans="3:29" ht="23.65" thickBot="1" x14ac:dyDescent="0.5">
      <c r="C953" s="17">
        <f t="shared" si="99"/>
        <v>999</v>
      </c>
      <c r="D953" s="18">
        <f t="shared" si="105"/>
        <v>946</v>
      </c>
      <c r="E953" s="10" t="str">
        <f>IF(AND(I953="SANTANDER TOTTA, SGPS, SA",'Intragroup liabilities'!F947="P_22"),"r0531 - o/w (part of) subordinated liabilities recognised as own funds",IF(AND(I953="Totta Seguros - Comp. Seg. Vida, SA.",'Intragroup liabilities'!F947="P_22"),"r0350 - Structured notes",IF(AND(AA953&lt;&gt;"No",'Intragroup liabilities'!F947="P_23"),"r0531 - o/w (part of) subordinated liabilities recognised as own funds",IF(AND(AA953="No",'Intragroup liabilities'!F947="P_23"),"r0120 - Secured liabilities - collateralized part (BRRD art. 44/2/b)",IF('Intragroup liabilities'!F947="C_31","r0511 - o/w capital instruments/share capital",IF('Intragroup liabilities'!F947="C_32","r0511 - o/w capital instruments/share capital",IF('Intragroup liabilities'!F947="C_33","r0512 - o/w instruments ranking pari passu with ordinary shares",IF(OR(ISNUMBER(SEARCH("ATLANTES",I953)),ISNUMBER(SEARCH("AZOR",I953)),ISNUMBER(SEARCH("HIPOTOTTA",I953)))=TRUE,"r0120 - Secured liabilities - collateralized part (BRRD art. 44/2/b)",IF(OR('Intragroup liabilities'!F947="P_27.1",'Intragroup liabilities'!F947="P_27.2",'Intragroup liabilities'!F947="P_24"),"r0390 - Non-financial liabilities",IF('Intragroup liabilities'!F947="P_30.1","r0170 - Employee liabilities (BRRD art. 44/2/g/i)",IF('Intragroup liabilities'!F947="P_30.3","r0390 - Non-financial liabilities",IF('Intragroup liabilities'!F947="C_36","r0511 - o/w capital instruments/share capital",IF(AND('Intragroup liabilities'!F947="P_20",IFERROR(VLOOKUP('Intragroup liabilities'!I947,'Auxiliar 210'!$B$18:$B$20,1,FALSE),0)&lt;&gt;0),"r0210 - Liabilities towards other entities of the resolution group (BRRD art. 44/2/h)",IF(AND('Intragroup liabilities'!F947="P_21",IFERROR(VLOOKUP('Intragroup liabilities'!I947,'Auxiliar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3" s="10" t="s">
        <v>483</v>
      </c>
      <c r="G953" s="10" t="str">
        <f t="shared" si="100"/>
        <v>Rank 9 - Ranking in insolvency (master scale)</v>
      </c>
      <c r="H953" s="10" t="s">
        <v>667</v>
      </c>
      <c r="I953" s="10" t="s">
        <v>66</v>
      </c>
      <c r="J953" s="10" t="s">
        <v>439</v>
      </c>
      <c r="K953" s="10" t="s">
        <v>155</v>
      </c>
      <c r="L953" s="10" t="str">
        <f t="shared" si="101"/>
        <v>Sister</v>
      </c>
      <c r="M953" s="10" t="str">
        <f>IF(OR('Intragroup liabilities'!W947="x",'Intragroup liabilities'!W947="E"),"true","false")</f>
        <v>false</v>
      </c>
      <c r="N953" s="10" t="s">
        <v>470</v>
      </c>
      <c r="O953" s="10" t="s">
        <v>471</v>
      </c>
      <c r="P953" s="11">
        <v>0.02</v>
      </c>
      <c r="Q953" s="11">
        <f>IF('Intragroup liabilities'!E947="",0,'Intragroup liabilities'!E947)</f>
        <v>0</v>
      </c>
      <c r="R953" s="10" t="str">
        <f>+IF('Intragroup liabilities'!C947="EURO","Euro",IF('Intragroup liabilities'!C947="LIBRA INGLESA"," US Dollar",""))</f>
        <v>Euro</v>
      </c>
      <c r="S953" s="10" t="str">
        <f>IF(OR('Intragroup liabilities'!F947="P_20",'Intragroup liabilities'!F947="P_21"),'Intragroup liabilities'!M947,CONCATENATE(RIGHT('Intragroup liabilities'!T947,4),"-",LEFT(RIGHT('Intragroup liabilities'!T947,7),2),"-",LEFT('Intragroup liabilities'!T947,2)))</f>
        <v>--</v>
      </c>
      <c r="T953" s="20" t="str">
        <f t="shared" si="102"/>
        <v>--</v>
      </c>
      <c r="U953" s="20" t="str">
        <f>IF(OR('Intragroup liabilities'!F947="P_20",'Intragroup liabilities'!F947="P_21"),'T 03.01'!T953,CONCATENATE(RIGHT('Intragroup liabilities'!U947,4),"-",LEFT(RIGHT('Intragroup liabilities'!U947,7),2),"-",LEFT('Intragroup liabilities'!U947,2)))</f>
        <v>--</v>
      </c>
      <c r="V953" s="10" t="str">
        <f t="shared" si="103"/>
        <v>Unsecured</v>
      </c>
      <c r="W953" s="10">
        <v>0</v>
      </c>
      <c r="X953" s="10" t="s">
        <v>83</v>
      </c>
      <c r="Y953" s="10" t="str">
        <f t="shared" si="104"/>
        <v>Structured</v>
      </c>
      <c r="Z953" s="10"/>
      <c r="AA953" s="10" t="str">
        <f>IF('Intragroup liabilities'!Q947="GF2","Grandfathered T2",IF('Intragroup liabilities'!Q947="CET1","CET1","No"))</f>
        <v>No</v>
      </c>
      <c r="AB953" s="10">
        <f>IF('Intragroup liabilities'!R947="",0,'Intragroup liabilities'!R947)</f>
        <v>0</v>
      </c>
      <c r="AC953"/>
    </row>
    <row r="954" spans="3:29" ht="23.65" thickBot="1" x14ac:dyDescent="0.5">
      <c r="C954" s="17">
        <f t="shared" si="99"/>
        <v>999</v>
      </c>
      <c r="D954" s="18">
        <f t="shared" si="105"/>
        <v>947</v>
      </c>
      <c r="E954" s="10" t="str">
        <f>IF(AND(I954="SANTANDER TOTTA, SGPS, SA",'Intragroup liabilities'!F948="P_22"),"r0531 - o/w (part of) subordinated liabilities recognised as own funds",IF(AND(I954="Totta Seguros - Comp. Seg. Vida, SA.",'Intragroup liabilities'!F948="P_22"),"r0350 - Structured notes",IF(AND(AA954&lt;&gt;"No",'Intragroup liabilities'!F948="P_23"),"r0531 - o/w (part of) subordinated liabilities recognised as own funds",IF(AND(AA954="No",'Intragroup liabilities'!F948="P_23"),"r0120 - Secured liabilities - collateralized part (BRRD art. 44/2/b)",IF('Intragroup liabilities'!F948="C_31","r0511 - o/w capital instruments/share capital",IF('Intragroup liabilities'!F948="C_32","r0511 - o/w capital instruments/share capital",IF('Intragroup liabilities'!F948="C_33","r0512 - o/w instruments ranking pari passu with ordinary shares",IF(OR(ISNUMBER(SEARCH("ATLANTES",I954)),ISNUMBER(SEARCH("AZOR",I954)),ISNUMBER(SEARCH("HIPOTOTTA",I954)))=TRUE,"r0120 - Secured liabilities - collateralized part (BRRD art. 44/2/b)",IF(OR('Intragroup liabilities'!F948="P_27.1",'Intragroup liabilities'!F948="P_27.2",'Intragroup liabilities'!F948="P_24"),"r0390 - Non-financial liabilities",IF('Intragroup liabilities'!F948="P_30.1","r0170 - Employee liabilities (BRRD art. 44/2/g/i)",IF('Intragroup liabilities'!F948="P_30.3","r0390 - Non-financial liabilities",IF('Intragroup liabilities'!F948="C_36","r0511 - o/w capital instruments/share capital",IF(AND('Intragroup liabilities'!F948="P_20",IFERROR(VLOOKUP('Intragroup liabilities'!I948,'Auxiliar 210'!$B$18:$B$20,1,FALSE),0)&lt;&gt;0),"r0210 - Liabilities towards other entities of the resolution group (BRRD art. 44/2/h)",IF(AND('Intragroup liabilities'!F948="P_21",IFERROR(VLOOKUP('Intragroup liabilities'!I948,'Auxiliar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4" s="10" t="s">
        <v>483</v>
      </c>
      <c r="G954" s="10" t="str">
        <f t="shared" si="100"/>
        <v>Rank 9 - Ranking in insolvency (master scale)</v>
      </c>
      <c r="H954" s="10" t="s">
        <v>1341</v>
      </c>
      <c r="I954" s="10" t="s">
        <v>700</v>
      </c>
      <c r="J954" s="10" t="s">
        <v>699</v>
      </c>
      <c r="K954" s="10" t="s">
        <v>155</v>
      </c>
      <c r="L954" s="10" t="str">
        <f t="shared" si="101"/>
        <v>Sister</v>
      </c>
      <c r="M954" s="10" t="str">
        <f>IF(OR('Intragroup liabilities'!W948="x",'Intragroup liabilities'!W948="E"),"true","false")</f>
        <v>false</v>
      </c>
      <c r="N954" s="10" t="s">
        <v>470</v>
      </c>
      <c r="O954" s="10" t="s">
        <v>471</v>
      </c>
      <c r="P954" s="11">
        <v>5.22</v>
      </c>
      <c r="Q954" s="11">
        <f>IF('Intragroup liabilities'!E948="",0,'Intragroup liabilities'!E948)</f>
        <v>0</v>
      </c>
      <c r="R954" s="10" t="str">
        <f>+IF('Intragroup liabilities'!C948="EURO","Euro",IF('Intragroup liabilities'!C948="LIBRA INGLESA"," US Dollar",""))</f>
        <v>Euro</v>
      </c>
      <c r="S954" s="10" t="str">
        <f>IF(OR('Intragroup liabilities'!F948="P_20",'Intragroup liabilities'!F948="P_21"),'Intragroup liabilities'!M948,CONCATENATE(RIGHT('Intragroup liabilities'!T948,4),"-",LEFT(RIGHT('Intragroup liabilities'!T948,7),2),"-",LEFT('Intragroup liabilities'!T948,2)))</f>
        <v>--</v>
      </c>
      <c r="T954" s="20" t="str">
        <f t="shared" si="102"/>
        <v>--</v>
      </c>
      <c r="U954" s="20" t="str">
        <f>IF(OR('Intragroup liabilities'!F948="P_20",'Intragroup liabilities'!F948="P_21"),'T 03.01'!T954,CONCATENATE(RIGHT('Intragroup liabilities'!U948,4),"-",LEFT(RIGHT('Intragroup liabilities'!U948,7),2),"-",LEFT('Intragroup liabilities'!U948,2)))</f>
        <v>--</v>
      </c>
      <c r="V954" s="10" t="str">
        <f t="shared" si="103"/>
        <v>Unsecured</v>
      </c>
      <c r="W954" s="10">
        <v>0</v>
      </c>
      <c r="X954" s="10" t="s">
        <v>83</v>
      </c>
      <c r="Y954" s="10" t="str">
        <f t="shared" si="104"/>
        <v>Structured</v>
      </c>
      <c r="Z954" s="10"/>
      <c r="AA954" s="10" t="str">
        <f>IF('Intragroup liabilities'!Q948="GF2","Grandfathered T2",IF('Intragroup liabilities'!Q948="CET1","CET1","No"))</f>
        <v>No</v>
      </c>
      <c r="AB954" s="10">
        <f>IF('Intragroup liabilities'!R948="",0,'Intragroup liabilities'!R948)</f>
        <v>0</v>
      </c>
      <c r="AC954"/>
    </row>
    <row r="955" spans="3:29" ht="23.65" thickBot="1" x14ac:dyDescent="0.5">
      <c r="C955" s="17">
        <f t="shared" si="99"/>
        <v>999</v>
      </c>
      <c r="D955" s="18">
        <f t="shared" si="105"/>
        <v>948</v>
      </c>
      <c r="E955" s="10" t="str">
        <f>IF(AND(I955="SANTANDER TOTTA, SGPS, SA",'Intragroup liabilities'!F949="P_22"),"r0531 - o/w (part of) subordinated liabilities recognised as own funds",IF(AND(I955="Totta Seguros - Comp. Seg. Vida, SA.",'Intragroup liabilities'!F949="P_22"),"r0350 - Structured notes",IF(AND(AA955&lt;&gt;"No",'Intragroup liabilities'!F949="P_23"),"r0531 - o/w (part of) subordinated liabilities recognised as own funds",IF(AND(AA955="No",'Intragroup liabilities'!F949="P_23"),"r0120 - Secured liabilities - collateralized part (BRRD art. 44/2/b)",IF('Intragroup liabilities'!F949="C_31","r0511 - o/w capital instruments/share capital",IF('Intragroup liabilities'!F949="C_32","r0511 - o/w capital instruments/share capital",IF('Intragroup liabilities'!F949="C_33","r0512 - o/w instruments ranking pari passu with ordinary shares",IF(OR(ISNUMBER(SEARCH("ATLANTES",I955)),ISNUMBER(SEARCH("AZOR",I955)),ISNUMBER(SEARCH("HIPOTOTTA",I955)))=TRUE,"r0120 - Secured liabilities - collateralized part (BRRD art. 44/2/b)",IF(OR('Intragroup liabilities'!F949="P_27.1",'Intragroup liabilities'!F949="P_27.2",'Intragroup liabilities'!F949="P_24"),"r0390 - Non-financial liabilities",IF('Intragroup liabilities'!F949="P_30.1","r0170 - Employee liabilities (BRRD art. 44/2/g/i)",IF('Intragroup liabilities'!F949="P_30.3","r0390 - Non-financial liabilities",IF('Intragroup liabilities'!F949="C_36","r0511 - o/w capital instruments/share capital",IF(AND('Intragroup liabilities'!F949="P_20",IFERROR(VLOOKUP('Intragroup liabilities'!I949,'Auxiliar 210'!$B$18:$B$20,1,FALSE),0)&lt;&gt;0),"r0210 - Liabilities towards other entities of the resolution group (BRRD art. 44/2/h)",IF(AND('Intragroup liabilities'!F949="P_21",IFERROR(VLOOKUP('Intragroup liabilities'!I949,'Auxiliar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5" s="10" t="s">
        <v>483</v>
      </c>
      <c r="G955" s="10" t="str">
        <f t="shared" si="100"/>
        <v>Rank 9 - Ranking in insolvency (master scale)</v>
      </c>
      <c r="H955" s="10" t="s">
        <v>526</v>
      </c>
      <c r="I955" s="10" t="s">
        <v>66</v>
      </c>
      <c r="J955" s="10" t="s">
        <v>439</v>
      </c>
      <c r="K955" s="10" t="s">
        <v>155</v>
      </c>
      <c r="L955" s="10" t="str">
        <f t="shared" si="101"/>
        <v>Sister</v>
      </c>
      <c r="M955" s="10" t="str">
        <f>IF(OR('Intragroup liabilities'!W949="x",'Intragroup liabilities'!W949="E"),"true","false")</f>
        <v>false</v>
      </c>
      <c r="N955" s="10" t="s">
        <v>470</v>
      </c>
      <c r="O955" s="10" t="s">
        <v>471</v>
      </c>
      <c r="P955" s="11">
        <v>40.83</v>
      </c>
      <c r="Q955" s="11">
        <f>IF('Intragroup liabilities'!E949="",0,'Intragroup liabilities'!E949)</f>
        <v>0</v>
      </c>
      <c r="R955" s="10" t="str">
        <f>+IF('Intragroup liabilities'!C949="EURO","Euro",IF('Intragroup liabilities'!C949="LIBRA INGLESA"," US Dollar",""))</f>
        <v>Euro</v>
      </c>
      <c r="S955" s="10" t="str">
        <f>IF(OR('Intragroup liabilities'!F949="P_20",'Intragroup liabilities'!F949="P_21"),'Intragroup liabilities'!M949,CONCATENATE(RIGHT('Intragroup liabilities'!T949,4),"-",LEFT(RIGHT('Intragroup liabilities'!T949,7),2),"-",LEFT('Intragroup liabilities'!T949,2)))</f>
        <v>--</v>
      </c>
      <c r="T955" s="20" t="str">
        <f t="shared" si="102"/>
        <v>--</v>
      </c>
      <c r="U955" s="20" t="str">
        <f>IF(OR('Intragroup liabilities'!F949="P_20",'Intragroup liabilities'!F949="P_21"),'T 03.01'!T955,CONCATENATE(RIGHT('Intragroup liabilities'!U949,4),"-",LEFT(RIGHT('Intragroup liabilities'!U949,7),2),"-",LEFT('Intragroup liabilities'!U949,2)))</f>
        <v>--</v>
      </c>
      <c r="V955" s="10" t="str">
        <f t="shared" si="103"/>
        <v>Unsecured</v>
      </c>
      <c r="W955" s="10">
        <v>0</v>
      </c>
      <c r="X955" s="10" t="s">
        <v>83</v>
      </c>
      <c r="Y955" s="10" t="str">
        <f t="shared" si="104"/>
        <v>Structured</v>
      </c>
      <c r="Z955" s="10"/>
      <c r="AA955" s="10" t="str">
        <f>IF('Intragroup liabilities'!Q949="GF2","Grandfathered T2",IF('Intragroup liabilities'!Q949="CET1","CET1","No"))</f>
        <v>No</v>
      </c>
      <c r="AB955" s="10">
        <f>IF('Intragroup liabilities'!R949="",0,'Intragroup liabilities'!R949)</f>
        <v>0</v>
      </c>
      <c r="AC955"/>
    </row>
    <row r="956" spans="3:29" ht="23.65" thickBot="1" x14ac:dyDescent="0.5">
      <c r="C956" s="17">
        <f t="shared" si="99"/>
        <v>999</v>
      </c>
      <c r="D956" s="18">
        <f t="shared" si="105"/>
        <v>949</v>
      </c>
      <c r="E956" s="10" t="str">
        <f>IF(AND(I956="SANTANDER TOTTA, SGPS, SA",'Intragroup liabilities'!F950="P_22"),"r0531 - o/w (part of) subordinated liabilities recognised as own funds",IF(AND(I956="Totta Seguros - Comp. Seg. Vida, SA.",'Intragroup liabilities'!F950="P_22"),"r0350 - Structured notes",IF(AND(AA956&lt;&gt;"No",'Intragroup liabilities'!F950="P_23"),"r0531 - o/w (part of) subordinated liabilities recognised as own funds",IF(AND(AA956="No",'Intragroup liabilities'!F950="P_23"),"r0120 - Secured liabilities - collateralized part (BRRD art. 44/2/b)",IF('Intragroup liabilities'!F950="C_31","r0511 - o/w capital instruments/share capital",IF('Intragroup liabilities'!F950="C_32","r0511 - o/w capital instruments/share capital",IF('Intragroup liabilities'!F950="C_33","r0512 - o/w instruments ranking pari passu with ordinary shares",IF(OR(ISNUMBER(SEARCH("ATLANTES",I956)),ISNUMBER(SEARCH("AZOR",I956)),ISNUMBER(SEARCH("HIPOTOTTA",I956)))=TRUE,"r0120 - Secured liabilities - collateralized part (BRRD art. 44/2/b)",IF(OR('Intragroup liabilities'!F950="P_27.1",'Intragroup liabilities'!F950="P_27.2",'Intragroup liabilities'!F950="P_24"),"r0390 - Non-financial liabilities",IF('Intragroup liabilities'!F950="P_30.1","r0170 - Employee liabilities (BRRD art. 44/2/g/i)",IF('Intragroup liabilities'!F950="P_30.3","r0390 - Non-financial liabilities",IF('Intragroup liabilities'!F950="C_36","r0511 - o/w capital instruments/share capital",IF(AND('Intragroup liabilities'!F950="P_20",IFERROR(VLOOKUP('Intragroup liabilities'!I950,'Auxiliar 210'!$B$18:$B$20,1,FALSE),0)&lt;&gt;0),"r0210 - Liabilities towards other entities of the resolution group (BRRD art. 44/2/h)",IF(AND('Intragroup liabilities'!F950="P_21",IFERROR(VLOOKUP('Intragroup liabilities'!I950,'Auxiliar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6" s="10" t="s">
        <v>483</v>
      </c>
      <c r="G956" s="10" t="str">
        <f t="shared" si="100"/>
        <v>Rank 9 - Ranking in insolvency (master scale)</v>
      </c>
      <c r="H956" s="10" t="s">
        <v>584</v>
      </c>
      <c r="I956" s="10" t="s">
        <v>66</v>
      </c>
      <c r="J956" s="10" t="s">
        <v>439</v>
      </c>
      <c r="K956" s="10" t="s">
        <v>155</v>
      </c>
      <c r="L956" s="10" t="str">
        <f t="shared" si="101"/>
        <v>Sister</v>
      </c>
      <c r="M956" s="10" t="str">
        <f>IF(OR('Intragroup liabilities'!W950="x",'Intragroup liabilities'!W950="E"),"true","false")</f>
        <v>false</v>
      </c>
      <c r="N956" s="10" t="s">
        <v>470</v>
      </c>
      <c r="O956" s="10" t="s">
        <v>471</v>
      </c>
      <c r="P956" s="11">
        <v>5</v>
      </c>
      <c r="Q956" s="11">
        <f>IF('Intragroup liabilities'!E950="",0,'Intragroup liabilities'!E950)</f>
        <v>0</v>
      </c>
      <c r="R956" s="10" t="str">
        <f>+IF('Intragroup liabilities'!C950="EURO","Euro",IF('Intragroup liabilities'!C950="LIBRA INGLESA"," US Dollar",""))</f>
        <v>Euro</v>
      </c>
      <c r="S956" s="10" t="str">
        <f>IF(OR('Intragroup liabilities'!F950="P_20",'Intragroup liabilities'!F950="P_21"),'Intragroup liabilities'!M950,CONCATENATE(RIGHT('Intragroup liabilities'!T950,4),"-",LEFT(RIGHT('Intragroup liabilities'!T950,7),2),"-",LEFT('Intragroup liabilities'!T950,2)))</f>
        <v>--</v>
      </c>
      <c r="T956" s="20" t="str">
        <f t="shared" si="102"/>
        <v>--</v>
      </c>
      <c r="U956" s="20" t="str">
        <f>IF(OR('Intragroup liabilities'!F950="P_20",'Intragroup liabilities'!F950="P_21"),'T 03.01'!T956,CONCATENATE(RIGHT('Intragroup liabilities'!U950,4),"-",LEFT(RIGHT('Intragroup liabilities'!U950,7),2),"-",LEFT('Intragroup liabilities'!U950,2)))</f>
        <v>--</v>
      </c>
      <c r="V956" s="10" t="str">
        <f t="shared" si="103"/>
        <v>Unsecured</v>
      </c>
      <c r="W956" s="10">
        <v>0</v>
      </c>
      <c r="X956" s="10" t="s">
        <v>83</v>
      </c>
      <c r="Y956" s="10" t="str">
        <f t="shared" si="104"/>
        <v>Structured</v>
      </c>
      <c r="Z956" s="10"/>
      <c r="AA956" s="10" t="str">
        <f>IF('Intragroup liabilities'!Q950="GF2","Grandfathered T2",IF('Intragroup liabilities'!Q950="CET1","CET1","No"))</f>
        <v>No</v>
      </c>
      <c r="AB956" s="10">
        <f>IF('Intragroup liabilities'!R950="",0,'Intragroup liabilities'!R950)</f>
        <v>0</v>
      </c>
      <c r="AC956"/>
    </row>
    <row r="957" spans="3:29" ht="23.65" thickBot="1" x14ac:dyDescent="0.5">
      <c r="C957" s="17">
        <f t="shared" si="99"/>
        <v>999</v>
      </c>
      <c r="D957" s="18">
        <f t="shared" si="105"/>
        <v>950</v>
      </c>
      <c r="E957" s="10" t="str">
        <f>IF(AND(I957="SANTANDER TOTTA, SGPS, SA",'Intragroup liabilities'!F951="P_22"),"r0531 - o/w (part of) subordinated liabilities recognised as own funds",IF(AND(I957="Totta Seguros - Comp. Seg. Vida, SA.",'Intragroup liabilities'!F951="P_22"),"r0350 - Structured notes",IF(AND(AA957&lt;&gt;"No",'Intragroup liabilities'!F951="P_23"),"r0531 - o/w (part of) subordinated liabilities recognised as own funds",IF(AND(AA957="No",'Intragroup liabilities'!F951="P_23"),"r0120 - Secured liabilities - collateralized part (BRRD art. 44/2/b)",IF('Intragroup liabilities'!F951="C_31","r0511 - o/w capital instruments/share capital",IF('Intragroup liabilities'!F951="C_32","r0511 - o/w capital instruments/share capital",IF('Intragroup liabilities'!F951="C_33","r0512 - o/w instruments ranking pari passu with ordinary shares",IF(OR(ISNUMBER(SEARCH("ATLANTES",I957)),ISNUMBER(SEARCH("AZOR",I957)),ISNUMBER(SEARCH("HIPOTOTTA",I957)))=TRUE,"r0120 - Secured liabilities - collateralized part (BRRD art. 44/2/b)",IF(OR('Intragroup liabilities'!F951="P_27.1",'Intragroup liabilities'!F951="P_27.2",'Intragroup liabilities'!F951="P_24"),"r0390 - Non-financial liabilities",IF('Intragroup liabilities'!F951="P_30.1","r0170 - Employee liabilities (BRRD art. 44/2/g/i)",IF('Intragroup liabilities'!F951="P_30.3","r0390 - Non-financial liabilities",IF('Intragroup liabilities'!F951="C_36","r0511 - o/w capital instruments/share capital",IF(AND('Intragroup liabilities'!F951="P_20",IFERROR(VLOOKUP('Intragroup liabilities'!I951,'Auxiliar 210'!$B$18:$B$20,1,FALSE),0)&lt;&gt;0),"r0210 - Liabilities towards other entities of the resolution group (BRRD art. 44/2/h)",IF(AND('Intragroup liabilities'!F951="P_21",IFERROR(VLOOKUP('Intragroup liabilities'!I951,'Auxiliar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7" s="10" t="s">
        <v>483</v>
      </c>
      <c r="G957" s="10" t="str">
        <f t="shared" si="100"/>
        <v>Rank 9 - Ranking in insolvency (master scale)</v>
      </c>
      <c r="H957" s="10" t="s">
        <v>665</v>
      </c>
      <c r="I957" s="10" t="s">
        <v>66</v>
      </c>
      <c r="J957" s="10" t="s">
        <v>439</v>
      </c>
      <c r="K957" s="10" t="s">
        <v>155</v>
      </c>
      <c r="L957" s="10" t="str">
        <f t="shared" si="101"/>
        <v>Sister</v>
      </c>
      <c r="M957" s="10" t="str">
        <f>IF(OR('Intragroup liabilities'!W951="x",'Intragroup liabilities'!W951="E"),"true","false")</f>
        <v>false</v>
      </c>
      <c r="N957" s="10" t="s">
        <v>470</v>
      </c>
      <c r="O957" s="10" t="s">
        <v>471</v>
      </c>
      <c r="P957" s="11">
        <v>3.06</v>
      </c>
      <c r="Q957" s="11">
        <f>IF('Intragroup liabilities'!E951="",0,'Intragroup liabilities'!E951)</f>
        <v>0</v>
      </c>
      <c r="R957" s="10" t="str">
        <f>+IF('Intragroup liabilities'!C951="EURO","Euro",IF('Intragroup liabilities'!C951="LIBRA INGLESA"," US Dollar",""))</f>
        <v>Euro</v>
      </c>
      <c r="S957" s="10" t="str">
        <f>IF(OR('Intragroup liabilities'!F951="P_20",'Intragroup liabilities'!F951="P_21"),'Intragroup liabilities'!M951,CONCATENATE(RIGHT('Intragroup liabilities'!T951,4),"-",LEFT(RIGHT('Intragroup liabilities'!T951,7),2),"-",LEFT('Intragroup liabilities'!T951,2)))</f>
        <v>--</v>
      </c>
      <c r="T957" s="20" t="str">
        <f t="shared" si="102"/>
        <v>--</v>
      </c>
      <c r="U957" s="20" t="str">
        <f>IF(OR('Intragroup liabilities'!F951="P_20",'Intragroup liabilities'!F951="P_21"),'T 03.01'!T957,CONCATENATE(RIGHT('Intragroup liabilities'!U951,4),"-",LEFT(RIGHT('Intragroup liabilities'!U951,7),2),"-",LEFT('Intragroup liabilities'!U951,2)))</f>
        <v>--</v>
      </c>
      <c r="V957" s="10" t="str">
        <f t="shared" si="103"/>
        <v>Unsecured</v>
      </c>
      <c r="W957" s="10">
        <v>0</v>
      </c>
      <c r="X957" s="10" t="s">
        <v>83</v>
      </c>
      <c r="Y957" s="10" t="str">
        <f t="shared" si="104"/>
        <v>Structured</v>
      </c>
      <c r="Z957" s="10"/>
      <c r="AA957" s="10" t="str">
        <f>IF('Intragroup liabilities'!Q951="GF2","Grandfathered T2",IF('Intragroup liabilities'!Q951="CET1","CET1","No"))</f>
        <v>No</v>
      </c>
      <c r="AB957" s="10">
        <f>IF('Intragroup liabilities'!R951="",0,'Intragroup liabilities'!R951)</f>
        <v>0</v>
      </c>
      <c r="AC957"/>
    </row>
    <row r="958" spans="3:29" ht="23.65" thickBot="1" x14ac:dyDescent="0.5">
      <c r="C958" s="17">
        <f t="shared" si="99"/>
        <v>999</v>
      </c>
      <c r="D958" s="18">
        <f t="shared" si="105"/>
        <v>951</v>
      </c>
      <c r="E958" s="10" t="str">
        <f>IF(AND(I958="SANTANDER TOTTA, SGPS, SA",'Intragroup liabilities'!F952="P_22"),"r0531 - o/w (part of) subordinated liabilities recognised as own funds",IF(AND(I958="Totta Seguros - Comp. Seg. Vida, SA.",'Intragroup liabilities'!F952="P_22"),"r0350 - Structured notes",IF(AND(AA958&lt;&gt;"No",'Intragroup liabilities'!F952="P_23"),"r0531 - o/w (part of) subordinated liabilities recognised as own funds",IF(AND(AA958="No",'Intragroup liabilities'!F952="P_23"),"r0120 - Secured liabilities - collateralized part (BRRD art. 44/2/b)",IF('Intragroup liabilities'!F952="C_31","r0511 - o/w capital instruments/share capital",IF('Intragroup liabilities'!F952="C_32","r0511 - o/w capital instruments/share capital",IF('Intragroup liabilities'!F952="C_33","r0512 - o/w instruments ranking pari passu with ordinary shares",IF(OR(ISNUMBER(SEARCH("ATLANTES",I958)),ISNUMBER(SEARCH("AZOR",I958)),ISNUMBER(SEARCH("HIPOTOTTA",I958)))=TRUE,"r0120 - Secured liabilities - collateralized part (BRRD art. 44/2/b)",IF(OR('Intragroup liabilities'!F952="P_27.1",'Intragroup liabilities'!F952="P_27.2",'Intragroup liabilities'!F952="P_24"),"r0390 - Non-financial liabilities",IF('Intragroup liabilities'!F952="P_30.1","r0170 - Employee liabilities (BRRD art. 44/2/g/i)",IF('Intragroup liabilities'!F952="P_30.3","r0390 - Non-financial liabilities",IF('Intragroup liabilities'!F952="C_36","r0511 - o/w capital instruments/share capital",IF(AND('Intragroup liabilities'!F952="P_20",IFERROR(VLOOKUP('Intragroup liabilities'!I952,'Auxiliar 210'!$B$18:$B$20,1,FALSE),0)&lt;&gt;0),"r0210 - Liabilities towards other entities of the resolution group (BRRD art. 44/2/h)",IF(AND('Intragroup liabilities'!F952="P_21",IFERROR(VLOOKUP('Intragroup liabilities'!I952,'Auxiliar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8" s="10" t="s">
        <v>483</v>
      </c>
      <c r="G958" s="10" t="str">
        <f t="shared" si="100"/>
        <v>Rank 9 - Ranking in insolvency (master scale)</v>
      </c>
      <c r="H958" s="10" t="s">
        <v>586</v>
      </c>
      <c r="I958" s="10" t="s">
        <v>66</v>
      </c>
      <c r="J958" s="10" t="s">
        <v>439</v>
      </c>
      <c r="K958" s="10" t="s">
        <v>155</v>
      </c>
      <c r="L958" s="10" t="str">
        <f t="shared" si="101"/>
        <v>Sister</v>
      </c>
      <c r="M958" s="10" t="str">
        <f>IF(OR('Intragroup liabilities'!W952="x",'Intragroup liabilities'!W952="E"),"true","false")</f>
        <v>false</v>
      </c>
      <c r="N958" s="10" t="s">
        <v>470</v>
      </c>
      <c r="O958" s="10" t="s">
        <v>471</v>
      </c>
      <c r="P958" s="11">
        <v>1.3</v>
      </c>
      <c r="Q958" s="11">
        <f>IF('Intragroup liabilities'!E952="",0,'Intragroup liabilities'!E952)</f>
        <v>0</v>
      </c>
      <c r="R958" s="10" t="str">
        <f>+IF('Intragroup liabilities'!C952="EURO","Euro",IF('Intragroup liabilities'!C952="LIBRA INGLESA"," US Dollar",""))</f>
        <v>Euro</v>
      </c>
      <c r="S958" s="10" t="str">
        <f>IF(OR('Intragroup liabilities'!F952="P_20",'Intragroup liabilities'!F952="P_21"),'Intragroup liabilities'!M952,CONCATENATE(RIGHT('Intragroup liabilities'!T952,4),"-",LEFT(RIGHT('Intragroup liabilities'!T952,7),2),"-",LEFT('Intragroup liabilities'!T952,2)))</f>
        <v>--</v>
      </c>
      <c r="T958" s="20" t="str">
        <f t="shared" si="102"/>
        <v>--</v>
      </c>
      <c r="U958" s="20" t="str">
        <f>IF(OR('Intragroup liabilities'!F952="P_20",'Intragroup liabilities'!F952="P_21"),'T 03.01'!T958,CONCATENATE(RIGHT('Intragroup liabilities'!U952,4),"-",LEFT(RIGHT('Intragroup liabilities'!U952,7),2),"-",LEFT('Intragroup liabilities'!U952,2)))</f>
        <v>--</v>
      </c>
      <c r="V958" s="10" t="str">
        <f t="shared" si="103"/>
        <v>Unsecured</v>
      </c>
      <c r="W958" s="10">
        <v>0</v>
      </c>
      <c r="X958" s="10" t="s">
        <v>83</v>
      </c>
      <c r="Y958" s="10" t="str">
        <f t="shared" si="104"/>
        <v>Structured</v>
      </c>
      <c r="Z958" s="10"/>
      <c r="AA958" s="10" t="str">
        <f>IF('Intragroup liabilities'!Q952="GF2","Grandfathered T2",IF('Intragroup liabilities'!Q952="CET1","CET1","No"))</f>
        <v>No</v>
      </c>
      <c r="AB958" s="10">
        <f>IF('Intragroup liabilities'!R952="",0,'Intragroup liabilities'!R952)</f>
        <v>0</v>
      </c>
      <c r="AC958"/>
    </row>
    <row r="959" spans="3:29" ht="23.65" thickBot="1" x14ac:dyDescent="0.5">
      <c r="C959" s="17">
        <f t="shared" si="99"/>
        <v>999</v>
      </c>
      <c r="D959" s="18">
        <f t="shared" si="105"/>
        <v>952</v>
      </c>
      <c r="E959" s="10" t="str">
        <f>IF(AND(I959="SANTANDER TOTTA, SGPS, SA",'Intragroup liabilities'!F953="P_22"),"r0531 - o/w (part of) subordinated liabilities recognised as own funds",IF(AND(I959="Totta Seguros - Comp. Seg. Vida, SA.",'Intragroup liabilities'!F953="P_22"),"r0350 - Structured notes",IF(AND(AA959&lt;&gt;"No",'Intragroup liabilities'!F953="P_23"),"r0531 - o/w (part of) subordinated liabilities recognised as own funds",IF(AND(AA959="No",'Intragroup liabilities'!F953="P_23"),"r0120 - Secured liabilities - collateralized part (BRRD art. 44/2/b)",IF('Intragroup liabilities'!F953="C_31","r0511 - o/w capital instruments/share capital",IF('Intragroup liabilities'!F953="C_32","r0511 - o/w capital instruments/share capital",IF('Intragroup liabilities'!F953="C_33","r0512 - o/w instruments ranking pari passu with ordinary shares",IF(OR(ISNUMBER(SEARCH("ATLANTES",I959)),ISNUMBER(SEARCH("AZOR",I959)),ISNUMBER(SEARCH("HIPOTOTTA",I959)))=TRUE,"r0120 - Secured liabilities - collateralized part (BRRD art. 44/2/b)",IF(OR('Intragroup liabilities'!F953="P_27.1",'Intragroup liabilities'!F953="P_27.2",'Intragroup liabilities'!F953="P_24"),"r0390 - Non-financial liabilities",IF('Intragroup liabilities'!F953="P_30.1","r0170 - Employee liabilities (BRRD art. 44/2/g/i)",IF('Intragroup liabilities'!F953="P_30.3","r0390 - Non-financial liabilities",IF('Intragroup liabilities'!F953="C_36","r0511 - o/w capital instruments/share capital",IF(AND('Intragroup liabilities'!F953="P_20",IFERROR(VLOOKUP('Intragroup liabilities'!I953,'Auxiliar 210'!$B$18:$B$20,1,FALSE),0)&lt;&gt;0),"r0210 - Liabilities towards other entities of the resolution group (BRRD art. 44/2/h)",IF(AND('Intragroup liabilities'!F953="P_21",IFERROR(VLOOKUP('Intragroup liabilities'!I953,'Auxiliar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59" s="10" t="s">
        <v>483</v>
      </c>
      <c r="G959" s="10" t="str">
        <f t="shared" si="100"/>
        <v>Rank 9 - Ranking in insolvency (master scale)</v>
      </c>
      <c r="H959" s="10" t="s">
        <v>1349</v>
      </c>
      <c r="I959" s="10" t="s">
        <v>700</v>
      </c>
      <c r="J959" s="10" t="s">
        <v>699</v>
      </c>
      <c r="K959" s="10" t="s">
        <v>155</v>
      </c>
      <c r="L959" s="10" t="str">
        <f t="shared" si="101"/>
        <v>Sister</v>
      </c>
      <c r="M959" s="10" t="str">
        <f>IF(OR('Intragroup liabilities'!W953="x",'Intragroup liabilities'!W953="E"),"true","false")</f>
        <v>false</v>
      </c>
      <c r="N959" s="10" t="s">
        <v>470</v>
      </c>
      <c r="O959" s="10" t="s">
        <v>471</v>
      </c>
      <c r="P959" s="11">
        <v>3.64</v>
      </c>
      <c r="Q959" s="11">
        <f>IF('Intragroup liabilities'!E953="",0,'Intragroup liabilities'!E953)</f>
        <v>0</v>
      </c>
      <c r="R959" s="10" t="str">
        <f>+IF('Intragroup liabilities'!C953="EURO","Euro",IF('Intragroup liabilities'!C953="LIBRA INGLESA"," US Dollar",""))</f>
        <v>Euro</v>
      </c>
      <c r="S959" s="10" t="str">
        <f>IF(OR('Intragroup liabilities'!F953="P_20",'Intragroup liabilities'!F953="P_21"),'Intragroup liabilities'!M953,CONCATENATE(RIGHT('Intragroup liabilities'!T953,4),"-",LEFT(RIGHT('Intragroup liabilities'!T953,7),2),"-",LEFT('Intragroup liabilities'!T953,2)))</f>
        <v>--</v>
      </c>
      <c r="T959" s="20" t="str">
        <f t="shared" si="102"/>
        <v>--</v>
      </c>
      <c r="U959" s="20" t="str">
        <f>IF(OR('Intragroup liabilities'!F953="P_20",'Intragroup liabilities'!F953="P_21"),'T 03.01'!T959,CONCATENATE(RIGHT('Intragroup liabilities'!U953,4),"-",LEFT(RIGHT('Intragroup liabilities'!U953,7),2),"-",LEFT('Intragroup liabilities'!U953,2)))</f>
        <v>--</v>
      </c>
      <c r="V959" s="10" t="str">
        <f t="shared" si="103"/>
        <v>Unsecured</v>
      </c>
      <c r="W959" s="10">
        <v>0</v>
      </c>
      <c r="X959" s="10" t="s">
        <v>83</v>
      </c>
      <c r="Y959" s="10" t="str">
        <f t="shared" si="104"/>
        <v>Structured</v>
      </c>
      <c r="Z959" s="10"/>
      <c r="AA959" s="10" t="str">
        <f>IF('Intragroup liabilities'!Q953="GF2","Grandfathered T2",IF('Intragroup liabilities'!Q953="CET1","CET1","No"))</f>
        <v>No</v>
      </c>
      <c r="AB959" s="10">
        <f>IF('Intragroup liabilities'!R953="",0,'Intragroup liabilities'!R953)</f>
        <v>0</v>
      </c>
      <c r="AC959"/>
    </row>
    <row r="960" spans="3:29" ht="23.65" thickBot="1" x14ac:dyDescent="0.5">
      <c r="C960" s="17">
        <f t="shared" si="99"/>
        <v>999</v>
      </c>
      <c r="D960" s="18">
        <f t="shared" si="105"/>
        <v>953</v>
      </c>
      <c r="E960" s="10" t="str">
        <f>IF(AND(I960="SANTANDER TOTTA, SGPS, SA",'Intragroup liabilities'!F954="P_22"),"r0531 - o/w (part of) subordinated liabilities recognised as own funds",IF(AND(I960="Totta Seguros - Comp. Seg. Vida, SA.",'Intragroup liabilities'!F954="P_22"),"r0350 - Structured notes",IF(AND(AA960&lt;&gt;"No",'Intragroup liabilities'!F954="P_23"),"r0531 - o/w (part of) subordinated liabilities recognised as own funds",IF(AND(AA960="No",'Intragroup liabilities'!F954="P_23"),"r0120 - Secured liabilities - collateralized part (BRRD art. 44/2/b)",IF('Intragroup liabilities'!F954="C_31","r0511 - o/w capital instruments/share capital",IF('Intragroup liabilities'!F954="C_32","r0511 - o/w capital instruments/share capital",IF('Intragroup liabilities'!F954="C_33","r0512 - o/w instruments ranking pari passu with ordinary shares",IF(OR(ISNUMBER(SEARCH("ATLANTES",I960)),ISNUMBER(SEARCH("AZOR",I960)),ISNUMBER(SEARCH("HIPOTOTTA",I960)))=TRUE,"r0120 - Secured liabilities - collateralized part (BRRD art. 44/2/b)",IF(OR('Intragroup liabilities'!F954="P_27.1",'Intragroup liabilities'!F954="P_27.2",'Intragroup liabilities'!F954="P_24"),"r0390 - Non-financial liabilities",IF('Intragroup liabilities'!F954="P_30.1","r0170 - Employee liabilities (BRRD art. 44/2/g/i)",IF('Intragroup liabilities'!F954="P_30.3","r0390 - Non-financial liabilities",IF('Intragroup liabilities'!F954="C_36","r0511 - o/w capital instruments/share capital",IF(AND('Intragroup liabilities'!F954="P_20",IFERROR(VLOOKUP('Intragroup liabilities'!I954,'Auxiliar 210'!$B$18:$B$20,1,FALSE),0)&lt;&gt;0),"r0210 - Liabilities towards other entities of the resolution group (BRRD art. 44/2/h)",IF(AND('Intragroup liabilities'!F954="P_21",IFERROR(VLOOKUP('Intragroup liabilities'!I954,'Auxiliar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0" s="10" t="s">
        <v>483</v>
      </c>
      <c r="G960" s="10" t="str">
        <f t="shared" si="100"/>
        <v>Rank 9 - Ranking in insolvency (master scale)</v>
      </c>
      <c r="H960" s="10" t="s">
        <v>526</v>
      </c>
      <c r="I960" s="10" t="s">
        <v>66</v>
      </c>
      <c r="J960" s="10" t="s">
        <v>439</v>
      </c>
      <c r="K960" s="10" t="s">
        <v>155</v>
      </c>
      <c r="L960" s="10" t="str">
        <f t="shared" si="101"/>
        <v>Sister</v>
      </c>
      <c r="M960" s="10" t="str">
        <f>IF(OR('Intragroup liabilities'!W954="x",'Intragroup liabilities'!W954="E"),"true","false")</f>
        <v>false</v>
      </c>
      <c r="N960" s="10" t="s">
        <v>470</v>
      </c>
      <c r="O960" s="10" t="s">
        <v>471</v>
      </c>
      <c r="P960" s="11">
        <v>0.11</v>
      </c>
      <c r="Q960" s="11">
        <f>IF('Intragroup liabilities'!E954="",0,'Intragroup liabilities'!E954)</f>
        <v>0</v>
      </c>
      <c r="R960" s="10" t="str">
        <f>+IF('Intragroup liabilities'!C954="EURO","Euro",IF('Intragroup liabilities'!C954="LIBRA INGLESA"," US Dollar",""))</f>
        <v>Euro</v>
      </c>
      <c r="S960" s="10" t="str">
        <f>IF(OR('Intragroup liabilities'!F954="P_20",'Intragroup liabilities'!F954="P_21"),'Intragroup liabilities'!M954,CONCATENATE(RIGHT('Intragroup liabilities'!T954,4),"-",LEFT(RIGHT('Intragroup liabilities'!T954,7),2),"-",LEFT('Intragroup liabilities'!T954,2)))</f>
        <v>--</v>
      </c>
      <c r="T960" s="20" t="str">
        <f t="shared" si="102"/>
        <v>--</v>
      </c>
      <c r="U960" s="20" t="str">
        <f>IF(OR('Intragroup liabilities'!F954="P_20",'Intragroup liabilities'!F954="P_21"),'T 03.01'!T960,CONCATENATE(RIGHT('Intragroup liabilities'!U954,4),"-",LEFT(RIGHT('Intragroup liabilities'!U954,7),2),"-",LEFT('Intragroup liabilities'!U954,2)))</f>
        <v>--</v>
      </c>
      <c r="V960" s="10" t="str">
        <f t="shared" si="103"/>
        <v>Unsecured</v>
      </c>
      <c r="W960" s="10">
        <v>0</v>
      </c>
      <c r="X960" s="10" t="s">
        <v>83</v>
      </c>
      <c r="Y960" s="10" t="str">
        <f t="shared" si="104"/>
        <v>Structured</v>
      </c>
      <c r="Z960" s="10"/>
      <c r="AA960" s="10" t="str">
        <f>IF('Intragroup liabilities'!Q954="GF2","Grandfathered T2",IF('Intragroup liabilities'!Q954="CET1","CET1","No"))</f>
        <v>No</v>
      </c>
      <c r="AB960" s="10">
        <f>IF('Intragroup liabilities'!R954="",0,'Intragroup liabilities'!R954)</f>
        <v>0</v>
      </c>
      <c r="AC960"/>
    </row>
    <row r="961" spans="3:29" ht="23.65" thickBot="1" x14ac:dyDescent="0.5">
      <c r="C961" s="17">
        <f t="shared" si="99"/>
        <v>999</v>
      </c>
      <c r="D961" s="18">
        <f t="shared" si="105"/>
        <v>954</v>
      </c>
      <c r="E961" s="10" t="str">
        <f>IF(AND(I961="SANTANDER TOTTA, SGPS, SA",'Intragroup liabilities'!F955="P_22"),"r0531 - o/w (part of) subordinated liabilities recognised as own funds",IF(AND(I961="Totta Seguros - Comp. Seg. Vida, SA.",'Intragroup liabilities'!F955="P_22"),"r0350 - Structured notes",IF(AND(AA961&lt;&gt;"No",'Intragroup liabilities'!F955="P_23"),"r0531 - o/w (part of) subordinated liabilities recognised as own funds",IF(AND(AA961="No",'Intragroup liabilities'!F955="P_23"),"r0120 - Secured liabilities - collateralized part (BRRD art. 44/2/b)",IF('Intragroup liabilities'!F955="C_31","r0511 - o/w capital instruments/share capital",IF('Intragroup liabilities'!F955="C_32","r0511 - o/w capital instruments/share capital",IF('Intragroup liabilities'!F955="C_33","r0512 - o/w instruments ranking pari passu with ordinary shares",IF(OR(ISNUMBER(SEARCH("ATLANTES",I961)),ISNUMBER(SEARCH("AZOR",I961)),ISNUMBER(SEARCH("HIPOTOTTA",I961)))=TRUE,"r0120 - Secured liabilities - collateralized part (BRRD art. 44/2/b)",IF(OR('Intragroup liabilities'!F955="P_27.1",'Intragroup liabilities'!F955="P_27.2",'Intragroup liabilities'!F955="P_24"),"r0390 - Non-financial liabilities",IF('Intragroup liabilities'!F955="P_30.1","r0170 - Employee liabilities (BRRD art. 44/2/g/i)",IF('Intragroup liabilities'!F955="P_30.3","r0390 - Non-financial liabilities",IF('Intragroup liabilities'!F955="C_36","r0511 - o/w capital instruments/share capital",IF(AND('Intragroup liabilities'!F955="P_20",IFERROR(VLOOKUP('Intragroup liabilities'!I955,'Auxiliar 210'!$B$18:$B$20,1,FALSE),0)&lt;&gt;0),"r0210 - Liabilities towards other entities of the resolution group (BRRD art. 44/2/h)",IF(AND('Intragroup liabilities'!F955="P_21",IFERROR(VLOOKUP('Intragroup liabilities'!I955,'Auxiliar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1" s="10" t="s">
        <v>483</v>
      </c>
      <c r="G961" s="10" t="str">
        <f t="shared" si="100"/>
        <v>Rank 9 - Ranking in insolvency (master scale)</v>
      </c>
      <c r="H961" s="10" t="s">
        <v>591</v>
      </c>
      <c r="I961" s="10" t="s">
        <v>66</v>
      </c>
      <c r="J961" s="10" t="s">
        <v>439</v>
      </c>
      <c r="K961" s="10" t="s">
        <v>155</v>
      </c>
      <c r="L961" s="10" t="str">
        <f t="shared" si="101"/>
        <v>Sister</v>
      </c>
      <c r="M961" s="10" t="str">
        <f>IF(OR('Intragroup liabilities'!W955="x",'Intragroup liabilities'!W955="E"),"true","false")</f>
        <v>false</v>
      </c>
      <c r="N961" s="10" t="s">
        <v>470</v>
      </c>
      <c r="O961" s="10" t="s">
        <v>471</v>
      </c>
      <c r="P961" s="11">
        <v>0.01</v>
      </c>
      <c r="Q961" s="11">
        <f>IF('Intragroup liabilities'!E955="",0,'Intragroup liabilities'!E955)</f>
        <v>0</v>
      </c>
      <c r="R961" s="10" t="str">
        <f>+IF('Intragroup liabilities'!C955="EURO","Euro",IF('Intragroup liabilities'!C955="LIBRA INGLESA"," US Dollar",""))</f>
        <v>Euro</v>
      </c>
      <c r="S961" s="10" t="str">
        <f>IF(OR('Intragroup liabilities'!F955="P_20",'Intragroup liabilities'!F955="P_21"),'Intragroup liabilities'!M955,CONCATENATE(RIGHT('Intragroup liabilities'!T955,4),"-",LEFT(RIGHT('Intragroup liabilities'!T955,7),2),"-",LEFT('Intragroup liabilities'!T955,2)))</f>
        <v>--</v>
      </c>
      <c r="T961" s="20" t="str">
        <f t="shared" si="102"/>
        <v>--</v>
      </c>
      <c r="U961" s="20" t="str">
        <f>IF(OR('Intragroup liabilities'!F955="P_20",'Intragroup liabilities'!F955="P_21"),'T 03.01'!T961,CONCATENATE(RIGHT('Intragroup liabilities'!U955,4),"-",LEFT(RIGHT('Intragroup liabilities'!U955,7),2),"-",LEFT('Intragroup liabilities'!U955,2)))</f>
        <v>--</v>
      </c>
      <c r="V961" s="10" t="str">
        <f t="shared" si="103"/>
        <v>Unsecured</v>
      </c>
      <c r="W961" s="10">
        <v>0</v>
      </c>
      <c r="X961" s="10" t="s">
        <v>83</v>
      </c>
      <c r="Y961" s="10" t="str">
        <f t="shared" si="104"/>
        <v>Structured</v>
      </c>
      <c r="Z961" s="10"/>
      <c r="AA961" s="10" t="str">
        <f>IF('Intragroup liabilities'!Q955="GF2","Grandfathered T2",IF('Intragroup liabilities'!Q955="CET1","CET1","No"))</f>
        <v>No</v>
      </c>
      <c r="AB961" s="10">
        <f>IF('Intragroup liabilities'!R955="",0,'Intragroup liabilities'!R955)</f>
        <v>0</v>
      </c>
      <c r="AC961"/>
    </row>
    <row r="962" spans="3:29" ht="23.65" thickBot="1" x14ac:dyDescent="0.5">
      <c r="C962" s="17">
        <f t="shared" si="99"/>
        <v>999</v>
      </c>
      <c r="D962" s="18">
        <f t="shared" si="105"/>
        <v>955</v>
      </c>
      <c r="E962" s="10" t="str">
        <f>IF(AND(I962="SANTANDER TOTTA, SGPS, SA",'Intragroup liabilities'!F956="P_22"),"r0531 - o/w (part of) subordinated liabilities recognised as own funds",IF(AND(I962="Totta Seguros - Comp. Seg. Vida, SA.",'Intragroup liabilities'!F956="P_22"),"r0350 - Structured notes",IF(AND(AA962&lt;&gt;"No",'Intragroup liabilities'!F956="P_23"),"r0531 - o/w (part of) subordinated liabilities recognised as own funds",IF(AND(AA962="No",'Intragroup liabilities'!F956="P_23"),"r0120 - Secured liabilities - collateralized part (BRRD art. 44/2/b)",IF('Intragroup liabilities'!F956="C_31","r0511 - o/w capital instruments/share capital",IF('Intragroup liabilities'!F956="C_32","r0511 - o/w capital instruments/share capital",IF('Intragroup liabilities'!F956="C_33","r0512 - o/w instruments ranking pari passu with ordinary shares",IF(OR(ISNUMBER(SEARCH("ATLANTES",I962)),ISNUMBER(SEARCH("AZOR",I962)),ISNUMBER(SEARCH("HIPOTOTTA",I962)))=TRUE,"r0120 - Secured liabilities - collateralized part (BRRD art. 44/2/b)",IF(OR('Intragroup liabilities'!F956="P_27.1",'Intragroup liabilities'!F956="P_27.2",'Intragroup liabilities'!F956="P_24"),"r0390 - Non-financial liabilities",IF('Intragroup liabilities'!F956="P_30.1","r0170 - Employee liabilities (BRRD art. 44/2/g/i)",IF('Intragroup liabilities'!F956="P_30.3","r0390 - Non-financial liabilities",IF('Intragroup liabilities'!F956="C_36","r0511 - o/w capital instruments/share capital",IF(AND('Intragroup liabilities'!F956="P_20",IFERROR(VLOOKUP('Intragroup liabilities'!I956,'Auxiliar 210'!$B$18:$B$20,1,FALSE),0)&lt;&gt;0),"r0210 - Liabilities towards other entities of the resolution group (BRRD art. 44/2/h)",IF(AND('Intragroup liabilities'!F956="P_21",IFERROR(VLOOKUP('Intragroup liabilities'!I956,'Auxiliar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2" s="10" t="s">
        <v>483</v>
      </c>
      <c r="G962" s="10" t="str">
        <f t="shared" si="100"/>
        <v>Rank 9 - Ranking in insolvency (master scale)</v>
      </c>
      <c r="H962" s="10" t="s">
        <v>692</v>
      </c>
      <c r="I962" s="10" t="s">
        <v>66</v>
      </c>
      <c r="J962" s="10" t="s">
        <v>439</v>
      </c>
      <c r="K962" s="10" t="s">
        <v>155</v>
      </c>
      <c r="L962" s="10" t="str">
        <f t="shared" si="101"/>
        <v>Sister</v>
      </c>
      <c r="M962" s="10" t="str">
        <f>IF(OR('Intragroup liabilities'!W956="x",'Intragroup liabilities'!W956="E"),"true","false")</f>
        <v>false</v>
      </c>
      <c r="N962" s="10" t="s">
        <v>470</v>
      </c>
      <c r="O962" s="10" t="s">
        <v>471</v>
      </c>
      <c r="P962" s="11">
        <v>3.69</v>
      </c>
      <c r="Q962" s="11">
        <f>IF('Intragroup liabilities'!E956="",0,'Intragroup liabilities'!E956)</f>
        <v>0</v>
      </c>
      <c r="R962" s="10" t="str">
        <f>+IF('Intragroup liabilities'!C956="EURO","Euro",IF('Intragroup liabilities'!C956="LIBRA INGLESA"," US Dollar",""))</f>
        <v>Euro</v>
      </c>
      <c r="S962" s="10" t="str">
        <f>IF(OR('Intragroup liabilities'!F956="P_20",'Intragroup liabilities'!F956="P_21"),'Intragroup liabilities'!M956,CONCATENATE(RIGHT('Intragroup liabilities'!T956,4),"-",LEFT(RIGHT('Intragroup liabilities'!T956,7),2),"-",LEFT('Intragroup liabilities'!T956,2)))</f>
        <v>--</v>
      </c>
      <c r="T962" s="20" t="str">
        <f t="shared" si="102"/>
        <v>--</v>
      </c>
      <c r="U962" s="20" t="str">
        <f>IF(OR('Intragroup liabilities'!F956="P_20",'Intragroup liabilities'!F956="P_21"),'T 03.01'!T962,CONCATENATE(RIGHT('Intragroup liabilities'!U956,4),"-",LEFT(RIGHT('Intragroup liabilities'!U956,7),2),"-",LEFT('Intragroup liabilities'!U956,2)))</f>
        <v>--</v>
      </c>
      <c r="V962" s="10" t="str">
        <f t="shared" si="103"/>
        <v>Unsecured</v>
      </c>
      <c r="W962" s="10">
        <v>0</v>
      </c>
      <c r="X962" s="10" t="s">
        <v>83</v>
      </c>
      <c r="Y962" s="10" t="str">
        <f t="shared" si="104"/>
        <v>Structured</v>
      </c>
      <c r="Z962" s="10"/>
      <c r="AA962" s="10" t="str">
        <f>IF('Intragroup liabilities'!Q956="GF2","Grandfathered T2",IF('Intragroup liabilities'!Q956="CET1","CET1","No"))</f>
        <v>No</v>
      </c>
      <c r="AB962" s="10">
        <f>IF('Intragroup liabilities'!R956="",0,'Intragroup liabilities'!R956)</f>
        <v>0</v>
      </c>
      <c r="AC962"/>
    </row>
    <row r="963" spans="3:29" ht="23.65" thickBot="1" x14ac:dyDescent="0.5">
      <c r="C963" s="17">
        <f t="shared" si="99"/>
        <v>999</v>
      </c>
      <c r="D963" s="18">
        <f t="shared" si="105"/>
        <v>956</v>
      </c>
      <c r="E963" s="10" t="str">
        <f>IF(AND(I963="SANTANDER TOTTA, SGPS, SA",'Intragroup liabilities'!F957="P_22"),"r0531 - o/w (part of) subordinated liabilities recognised as own funds",IF(AND(I963="Totta Seguros - Comp. Seg. Vida, SA.",'Intragroup liabilities'!F957="P_22"),"r0350 - Structured notes",IF(AND(AA963&lt;&gt;"No",'Intragroup liabilities'!F957="P_23"),"r0531 - o/w (part of) subordinated liabilities recognised as own funds",IF(AND(AA963="No",'Intragroup liabilities'!F957="P_23"),"r0120 - Secured liabilities - collateralized part (BRRD art. 44/2/b)",IF('Intragroup liabilities'!F957="C_31","r0511 - o/w capital instruments/share capital",IF('Intragroup liabilities'!F957="C_32","r0511 - o/w capital instruments/share capital",IF('Intragroup liabilities'!F957="C_33","r0512 - o/w instruments ranking pari passu with ordinary shares",IF(OR(ISNUMBER(SEARCH("ATLANTES",I963)),ISNUMBER(SEARCH("AZOR",I963)),ISNUMBER(SEARCH("HIPOTOTTA",I963)))=TRUE,"r0120 - Secured liabilities - collateralized part (BRRD art. 44/2/b)",IF(OR('Intragroup liabilities'!F957="P_27.1",'Intragroup liabilities'!F957="P_27.2",'Intragroup liabilities'!F957="P_24"),"r0390 - Non-financial liabilities",IF('Intragroup liabilities'!F957="P_30.1","r0170 - Employee liabilities (BRRD art. 44/2/g/i)",IF('Intragroup liabilities'!F957="P_30.3","r0390 - Non-financial liabilities",IF('Intragroup liabilities'!F957="C_36","r0511 - o/w capital instruments/share capital",IF(AND('Intragroup liabilities'!F957="P_20",IFERROR(VLOOKUP('Intragroup liabilities'!I957,'Auxiliar 210'!$B$18:$B$20,1,FALSE),0)&lt;&gt;0),"r0210 - Liabilities towards other entities of the resolution group (BRRD art. 44/2/h)",IF(AND('Intragroup liabilities'!F957="P_21",IFERROR(VLOOKUP('Intragroup liabilities'!I957,'Auxiliar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3" s="10" t="s">
        <v>483</v>
      </c>
      <c r="G963" s="10" t="str">
        <f t="shared" si="100"/>
        <v>Rank 9 - Ranking in insolvency (master scale)</v>
      </c>
      <c r="H963" s="10" t="s">
        <v>667</v>
      </c>
      <c r="I963" s="10" t="s">
        <v>66</v>
      </c>
      <c r="J963" s="10" t="s">
        <v>439</v>
      </c>
      <c r="K963" s="10" t="s">
        <v>155</v>
      </c>
      <c r="L963" s="10" t="str">
        <f t="shared" si="101"/>
        <v>Sister</v>
      </c>
      <c r="M963" s="10" t="str">
        <f>IF(OR('Intragroup liabilities'!W957="x",'Intragroup liabilities'!W957="E"),"true","false")</f>
        <v>false</v>
      </c>
      <c r="N963" s="10" t="s">
        <v>470</v>
      </c>
      <c r="O963" s="10" t="s">
        <v>471</v>
      </c>
      <c r="P963" s="11">
        <v>16.489999999999998</v>
      </c>
      <c r="Q963" s="11">
        <f>IF('Intragroup liabilities'!E957="",0,'Intragroup liabilities'!E957)</f>
        <v>0</v>
      </c>
      <c r="R963" s="10" t="str">
        <f>+IF('Intragroup liabilities'!C957="EURO","Euro",IF('Intragroup liabilities'!C957="LIBRA INGLESA"," US Dollar",""))</f>
        <v>Euro</v>
      </c>
      <c r="S963" s="10" t="str">
        <f>IF(OR('Intragroup liabilities'!F957="P_20",'Intragroup liabilities'!F957="P_21"),'Intragroup liabilities'!M957,CONCATENATE(RIGHT('Intragroup liabilities'!T957,4),"-",LEFT(RIGHT('Intragroup liabilities'!T957,7),2),"-",LEFT('Intragroup liabilities'!T957,2)))</f>
        <v>--</v>
      </c>
      <c r="T963" s="20" t="str">
        <f t="shared" si="102"/>
        <v>--</v>
      </c>
      <c r="U963" s="20" t="str">
        <f>IF(OR('Intragroup liabilities'!F957="P_20",'Intragroup liabilities'!F957="P_21"),'T 03.01'!T963,CONCATENATE(RIGHT('Intragroup liabilities'!U957,4),"-",LEFT(RIGHT('Intragroup liabilities'!U957,7),2),"-",LEFT('Intragroup liabilities'!U957,2)))</f>
        <v>--</v>
      </c>
      <c r="V963" s="10" t="str">
        <f t="shared" si="103"/>
        <v>Unsecured</v>
      </c>
      <c r="W963" s="10">
        <v>0</v>
      </c>
      <c r="X963" s="10" t="s">
        <v>83</v>
      </c>
      <c r="Y963" s="10" t="str">
        <f t="shared" si="104"/>
        <v>Structured</v>
      </c>
      <c r="Z963" s="10"/>
      <c r="AA963" s="10" t="str">
        <f>IF('Intragroup liabilities'!Q957="GF2","Grandfathered T2",IF('Intragroup liabilities'!Q957="CET1","CET1","No"))</f>
        <v>No</v>
      </c>
      <c r="AB963" s="10">
        <f>IF('Intragroup liabilities'!R957="",0,'Intragroup liabilities'!R957)</f>
        <v>0</v>
      </c>
      <c r="AC963"/>
    </row>
    <row r="964" spans="3:29" ht="23.65" thickBot="1" x14ac:dyDescent="0.5">
      <c r="C964" s="17">
        <f t="shared" si="99"/>
        <v>999</v>
      </c>
      <c r="D964" s="18">
        <f t="shared" si="105"/>
        <v>957</v>
      </c>
      <c r="E964" s="10" t="str">
        <f>IF(AND(I964="SANTANDER TOTTA, SGPS, SA",'Intragroup liabilities'!F958="P_22"),"r0531 - o/w (part of) subordinated liabilities recognised as own funds",IF(AND(I964="Totta Seguros - Comp. Seg. Vida, SA.",'Intragroup liabilities'!F958="P_22"),"r0350 - Structured notes",IF(AND(AA964&lt;&gt;"No",'Intragroup liabilities'!F958="P_23"),"r0531 - o/w (part of) subordinated liabilities recognised as own funds",IF(AND(AA964="No",'Intragroup liabilities'!F958="P_23"),"r0120 - Secured liabilities - collateralized part (BRRD art. 44/2/b)",IF('Intragroup liabilities'!F958="C_31","r0511 - o/w capital instruments/share capital",IF('Intragroup liabilities'!F958="C_32","r0511 - o/w capital instruments/share capital",IF('Intragroup liabilities'!F958="C_33","r0512 - o/w instruments ranking pari passu with ordinary shares",IF(OR(ISNUMBER(SEARCH("ATLANTES",I964)),ISNUMBER(SEARCH("AZOR",I964)),ISNUMBER(SEARCH("HIPOTOTTA",I964)))=TRUE,"r0120 - Secured liabilities - collateralized part (BRRD art. 44/2/b)",IF(OR('Intragroup liabilities'!F958="P_27.1",'Intragroup liabilities'!F958="P_27.2",'Intragroup liabilities'!F958="P_24"),"r0390 - Non-financial liabilities",IF('Intragroup liabilities'!F958="P_30.1","r0170 - Employee liabilities (BRRD art. 44/2/g/i)",IF('Intragroup liabilities'!F958="P_30.3","r0390 - Non-financial liabilities",IF('Intragroup liabilities'!F958="C_36","r0511 - o/w capital instruments/share capital",IF(AND('Intragroup liabilities'!F958="P_20",IFERROR(VLOOKUP('Intragroup liabilities'!I958,'Auxiliar 210'!$B$18:$B$20,1,FALSE),0)&lt;&gt;0),"r0210 - Liabilities towards other entities of the resolution group (BRRD art. 44/2/h)",IF(AND('Intragroup liabilities'!F958="P_21",IFERROR(VLOOKUP('Intragroup liabilities'!I958,'Auxiliar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4" s="10" t="s">
        <v>483</v>
      </c>
      <c r="G964" s="10" t="str">
        <f t="shared" si="100"/>
        <v>Rank 9 - Ranking in insolvency (master scale)</v>
      </c>
      <c r="H964" s="10" t="s">
        <v>669</v>
      </c>
      <c r="I964" s="10" t="s">
        <v>66</v>
      </c>
      <c r="J964" s="10" t="s">
        <v>439</v>
      </c>
      <c r="K964" s="10" t="s">
        <v>155</v>
      </c>
      <c r="L964" s="10" t="str">
        <f t="shared" si="101"/>
        <v>Sister</v>
      </c>
      <c r="M964" s="10" t="str">
        <f>IF(OR('Intragroup liabilities'!W958="x",'Intragroup liabilities'!W958="E"),"true","false")</f>
        <v>false</v>
      </c>
      <c r="N964" s="10" t="s">
        <v>470</v>
      </c>
      <c r="O964" s="10" t="s">
        <v>471</v>
      </c>
      <c r="P964" s="11">
        <v>0.01</v>
      </c>
      <c r="Q964" s="11">
        <f>IF('Intragroup liabilities'!E958="",0,'Intragroup liabilities'!E958)</f>
        <v>0</v>
      </c>
      <c r="R964" s="10" t="str">
        <f>+IF('Intragroup liabilities'!C958="EURO","Euro",IF('Intragroup liabilities'!C958="LIBRA INGLESA"," US Dollar",""))</f>
        <v>Euro</v>
      </c>
      <c r="S964" s="10" t="str">
        <f>IF(OR('Intragroup liabilities'!F958="P_20",'Intragroup liabilities'!F958="P_21"),'Intragroup liabilities'!M958,CONCATENATE(RIGHT('Intragroup liabilities'!T958,4),"-",LEFT(RIGHT('Intragroup liabilities'!T958,7),2),"-",LEFT('Intragroup liabilities'!T958,2)))</f>
        <v>--</v>
      </c>
      <c r="T964" s="20" t="str">
        <f t="shared" si="102"/>
        <v>--</v>
      </c>
      <c r="U964" s="20" t="str">
        <f>IF(OR('Intragroup liabilities'!F958="P_20",'Intragroup liabilities'!F958="P_21"),'T 03.01'!T964,CONCATENATE(RIGHT('Intragroup liabilities'!U958,4),"-",LEFT(RIGHT('Intragroup liabilities'!U958,7),2),"-",LEFT('Intragroup liabilities'!U958,2)))</f>
        <v>--</v>
      </c>
      <c r="V964" s="10" t="str">
        <f t="shared" si="103"/>
        <v>Unsecured</v>
      </c>
      <c r="W964" s="10">
        <v>0</v>
      </c>
      <c r="X964" s="10" t="s">
        <v>83</v>
      </c>
      <c r="Y964" s="10" t="str">
        <f t="shared" si="104"/>
        <v>Structured</v>
      </c>
      <c r="Z964" s="10"/>
      <c r="AA964" s="10" t="str">
        <f>IF('Intragroup liabilities'!Q958="GF2","Grandfathered T2",IF('Intragroup liabilities'!Q958="CET1","CET1","No"))</f>
        <v>No</v>
      </c>
      <c r="AB964" s="10">
        <f>IF('Intragroup liabilities'!R958="",0,'Intragroup liabilities'!R958)</f>
        <v>0</v>
      </c>
      <c r="AC964"/>
    </row>
    <row r="965" spans="3:29" ht="23.65" thickBot="1" x14ac:dyDescent="0.5">
      <c r="C965" s="17">
        <f t="shared" si="99"/>
        <v>999</v>
      </c>
      <c r="D965" s="18">
        <f t="shared" si="105"/>
        <v>958</v>
      </c>
      <c r="E965" s="10" t="str">
        <f>IF(AND(I965="SANTANDER TOTTA, SGPS, SA",'Intragroup liabilities'!F959="P_22"),"r0531 - o/w (part of) subordinated liabilities recognised as own funds",IF(AND(I965="Totta Seguros - Comp. Seg. Vida, SA.",'Intragroup liabilities'!F959="P_22"),"r0350 - Structured notes",IF(AND(AA965&lt;&gt;"No",'Intragroup liabilities'!F959="P_23"),"r0531 - o/w (part of) subordinated liabilities recognised as own funds",IF(AND(AA965="No",'Intragroup liabilities'!F959="P_23"),"r0120 - Secured liabilities - collateralized part (BRRD art. 44/2/b)",IF('Intragroup liabilities'!F959="C_31","r0511 - o/w capital instruments/share capital",IF('Intragroup liabilities'!F959="C_32","r0511 - o/w capital instruments/share capital",IF('Intragroup liabilities'!F959="C_33","r0512 - o/w instruments ranking pari passu with ordinary shares",IF(OR(ISNUMBER(SEARCH("ATLANTES",I965)),ISNUMBER(SEARCH("AZOR",I965)),ISNUMBER(SEARCH("HIPOTOTTA",I965)))=TRUE,"r0120 - Secured liabilities - collateralized part (BRRD art. 44/2/b)",IF(OR('Intragroup liabilities'!F959="P_27.1",'Intragroup liabilities'!F959="P_27.2",'Intragroup liabilities'!F959="P_24"),"r0390 - Non-financial liabilities",IF('Intragroup liabilities'!F959="P_30.1","r0170 - Employee liabilities (BRRD art. 44/2/g/i)",IF('Intragroup liabilities'!F959="P_30.3","r0390 - Non-financial liabilities",IF('Intragroup liabilities'!F959="C_36","r0511 - o/w capital instruments/share capital",IF(AND('Intragroup liabilities'!F959="P_20",IFERROR(VLOOKUP('Intragroup liabilities'!I959,'Auxiliar 210'!$B$18:$B$20,1,FALSE),0)&lt;&gt;0),"r0210 - Liabilities towards other entities of the resolution group (BRRD art. 44/2/h)",IF(AND('Intragroup liabilities'!F959="P_21",IFERROR(VLOOKUP('Intragroup liabilities'!I959,'Auxiliar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5" s="10" t="s">
        <v>483</v>
      </c>
      <c r="G965" s="10" t="str">
        <f t="shared" si="100"/>
        <v>Rank 9 - Ranking in insolvency (master scale)</v>
      </c>
      <c r="H965" s="10" t="s">
        <v>584</v>
      </c>
      <c r="I965" s="10" t="s">
        <v>66</v>
      </c>
      <c r="J965" s="10" t="s">
        <v>439</v>
      </c>
      <c r="K965" s="10" t="s">
        <v>155</v>
      </c>
      <c r="L965" s="10" t="str">
        <f t="shared" si="101"/>
        <v>Sister</v>
      </c>
      <c r="M965" s="10" t="str">
        <f>IF(OR('Intragroup liabilities'!W959="x",'Intragroup liabilities'!W959="E"),"true","false")</f>
        <v>false</v>
      </c>
      <c r="N965" s="10" t="s">
        <v>470</v>
      </c>
      <c r="O965" s="10" t="s">
        <v>471</v>
      </c>
      <c r="P965" s="11">
        <v>1.38</v>
      </c>
      <c r="Q965" s="11">
        <f>IF('Intragroup liabilities'!E959="",0,'Intragroup liabilities'!E959)</f>
        <v>0</v>
      </c>
      <c r="R965" s="10" t="str">
        <f>+IF('Intragroup liabilities'!C959="EURO","Euro",IF('Intragroup liabilities'!C959="LIBRA INGLESA"," US Dollar",""))</f>
        <v>Euro</v>
      </c>
      <c r="S965" s="10" t="str">
        <f>IF(OR('Intragroup liabilities'!F959="P_20",'Intragroup liabilities'!F959="P_21"),'Intragroup liabilities'!M959,CONCATENATE(RIGHT('Intragroup liabilities'!T959,4),"-",LEFT(RIGHT('Intragroup liabilities'!T959,7),2),"-",LEFT('Intragroup liabilities'!T959,2)))</f>
        <v>--</v>
      </c>
      <c r="T965" s="20" t="str">
        <f t="shared" si="102"/>
        <v>--</v>
      </c>
      <c r="U965" s="20" t="str">
        <f>IF(OR('Intragroup liabilities'!F959="P_20",'Intragroup liabilities'!F959="P_21"),'T 03.01'!T965,CONCATENATE(RIGHT('Intragroup liabilities'!U959,4),"-",LEFT(RIGHT('Intragroup liabilities'!U959,7),2),"-",LEFT('Intragroup liabilities'!U959,2)))</f>
        <v>--</v>
      </c>
      <c r="V965" s="10" t="str">
        <f t="shared" si="103"/>
        <v>Unsecured</v>
      </c>
      <c r="W965" s="10">
        <v>0</v>
      </c>
      <c r="X965" s="10" t="s">
        <v>83</v>
      </c>
      <c r="Y965" s="10" t="str">
        <f t="shared" si="104"/>
        <v>Structured</v>
      </c>
      <c r="Z965" s="10"/>
      <c r="AA965" s="10" t="str">
        <f>IF('Intragroup liabilities'!Q959="GF2","Grandfathered T2",IF('Intragroup liabilities'!Q959="CET1","CET1","No"))</f>
        <v>No</v>
      </c>
      <c r="AB965" s="10">
        <f>IF('Intragroup liabilities'!R959="",0,'Intragroup liabilities'!R959)</f>
        <v>0</v>
      </c>
      <c r="AC965"/>
    </row>
    <row r="966" spans="3:29" ht="23.65" thickBot="1" x14ac:dyDescent="0.5">
      <c r="C966" s="17">
        <f t="shared" si="99"/>
        <v>999</v>
      </c>
      <c r="D966" s="18">
        <f t="shared" si="105"/>
        <v>959</v>
      </c>
      <c r="E966" s="10" t="str">
        <f>IF(AND(I966="SANTANDER TOTTA, SGPS, SA",'Intragroup liabilities'!F960="P_22"),"r0531 - o/w (part of) subordinated liabilities recognised as own funds",IF(AND(I966="Totta Seguros - Comp. Seg. Vida, SA.",'Intragroup liabilities'!F960="P_22"),"r0350 - Structured notes",IF(AND(AA966&lt;&gt;"No",'Intragroup liabilities'!F960="P_23"),"r0531 - o/w (part of) subordinated liabilities recognised as own funds",IF(AND(AA966="No",'Intragroup liabilities'!F960="P_23"),"r0120 - Secured liabilities - collateralized part (BRRD art. 44/2/b)",IF('Intragroup liabilities'!F960="C_31","r0511 - o/w capital instruments/share capital",IF('Intragroup liabilities'!F960="C_32","r0511 - o/w capital instruments/share capital",IF('Intragroup liabilities'!F960="C_33","r0512 - o/w instruments ranking pari passu with ordinary shares",IF(OR(ISNUMBER(SEARCH("ATLANTES",I966)),ISNUMBER(SEARCH("AZOR",I966)),ISNUMBER(SEARCH("HIPOTOTTA",I966)))=TRUE,"r0120 - Secured liabilities - collateralized part (BRRD art. 44/2/b)",IF(OR('Intragroup liabilities'!F960="P_27.1",'Intragroup liabilities'!F960="P_27.2",'Intragroup liabilities'!F960="P_24"),"r0390 - Non-financial liabilities",IF('Intragroup liabilities'!F960="P_30.1","r0170 - Employee liabilities (BRRD art. 44/2/g/i)",IF('Intragroup liabilities'!F960="P_30.3","r0390 - Non-financial liabilities",IF('Intragroup liabilities'!F960="C_36","r0511 - o/w capital instruments/share capital",IF(AND('Intragroup liabilities'!F960="P_20",IFERROR(VLOOKUP('Intragroup liabilities'!I960,'Auxiliar 210'!$B$18:$B$20,1,FALSE),0)&lt;&gt;0),"r0210 - Liabilities towards other entities of the resolution group (BRRD art. 44/2/h)",IF(AND('Intragroup liabilities'!F960="P_21",IFERROR(VLOOKUP('Intragroup liabilities'!I960,'Auxiliar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6" s="10" t="s">
        <v>483</v>
      </c>
      <c r="G966" s="10" t="str">
        <f t="shared" si="100"/>
        <v>Rank 9 - Ranking in insolvency (master scale)</v>
      </c>
      <c r="H966" s="10" t="s">
        <v>665</v>
      </c>
      <c r="I966" s="10" t="s">
        <v>66</v>
      </c>
      <c r="J966" s="10" t="s">
        <v>439</v>
      </c>
      <c r="K966" s="10" t="s">
        <v>155</v>
      </c>
      <c r="L966" s="10" t="str">
        <f t="shared" si="101"/>
        <v>Sister</v>
      </c>
      <c r="M966" s="10" t="str">
        <f>IF(OR('Intragroup liabilities'!W960="x",'Intragroup liabilities'!W960="E"),"true","false")</f>
        <v>false</v>
      </c>
      <c r="N966" s="10" t="s">
        <v>470</v>
      </c>
      <c r="O966" s="10" t="s">
        <v>471</v>
      </c>
      <c r="P966" s="11">
        <v>0.66</v>
      </c>
      <c r="Q966" s="11">
        <f>IF('Intragroup liabilities'!E960="",0,'Intragroup liabilities'!E960)</f>
        <v>0</v>
      </c>
      <c r="R966" s="10" t="str">
        <f>+IF('Intragroup liabilities'!C960="EURO","Euro",IF('Intragroup liabilities'!C960="LIBRA INGLESA"," US Dollar",""))</f>
        <v>Euro</v>
      </c>
      <c r="S966" s="10" t="str">
        <f>IF(OR('Intragroup liabilities'!F960="P_20",'Intragroup liabilities'!F960="P_21"),'Intragroup liabilities'!M960,CONCATENATE(RIGHT('Intragroup liabilities'!T960,4),"-",LEFT(RIGHT('Intragroup liabilities'!T960,7),2),"-",LEFT('Intragroup liabilities'!T960,2)))</f>
        <v>--</v>
      </c>
      <c r="T966" s="20" t="str">
        <f t="shared" si="102"/>
        <v>--</v>
      </c>
      <c r="U966" s="20" t="str">
        <f>IF(OR('Intragroup liabilities'!F960="P_20",'Intragroup liabilities'!F960="P_21"),'T 03.01'!T966,CONCATENATE(RIGHT('Intragroup liabilities'!U960,4),"-",LEFT(RIGHT('Intragroup liabilities'!U960,7),2),"-",LEFT('Intragroup liabilities'!U960,2)))</f>
        <v>--</v>
      </c>
      <c r="V966" s="10" t="str">
        <f t="shared" si="103"/>
        <v>Unsecured</v>
      </c>
      <c r="W966" s="10">
        <v>0</v>
      </c>
      <c r="X966" s="10" t="s">
        <v>83</v>
      </c>
      <c r="Y966" s="10" t="str">
        <f t="shared" si="104"/>
        <v>Structured</v>
      </c>
      <c r="Z966" s="10"/>
      <c r="AA966" s="10" t="str">
        <f>IF('Intragroup liabilities'!Q960="GF2","Grandfathered T2",IF('Intragroup liabilities'!Q960="CET1","CET1","No"))</f>
        <v>No</v>
      </c>
      <c r="AB966" s="10">
        <f>IF('Intragroup liabilities'!R960="",0,'Intragroup liabilities'!R960)</f>
        <v>0</v>
      </c>
      <c r="AC966"/>
    </row>
    <row r="967" spans="3:29" ht="23.65" thickBot="1" x14ac:dyDescent="0.5">
      <c r="C967" s="17">
        <f t="shared" si="99"/>
        <v>999</v>
      </c>
      <c r="D967" s="18">
        <f t="shared" si="105"/>
        <v>960</v>
      </c>
      <c r="E967" s="10" t="str">
        <f>IF(AND(I967="SANTANDER TOTTA, SGPS, SA",'Intragroup liabilities'!F961="P_22"),"r0531 - o/w (part of) subordinated liabilities recognised as own funds",IF(AND(I967="Totta Seguros - Comp. Seg. Vida, SA.",'Intragroup liabilities'!F961="P_22"),"r0350 - Structured notes",IF(AND(AA967&lt;&gt;"No",'Intragroup liabilities'!F961="P_23"),"r0531 - o/w (part of) subordinated liabilities recognised as own funds",IF(AND(AA967="No",'Intragroup liabilities'!F961="P_23"),"r0120 - Secured liabilities - collateralized part (BRRD art. 44/2/b)",IF('Intragroup liabilities'!F961="C_31","r0511 - o/w capital instruments/share capital",IF('Intragroup liabilities'!F961="C_32","r0511 - o/w capital instruments/share capital",IF('Intragroup liabilities'!F961="C_33","r0512 - o/w instruments ranking pari passu with ordinary shares",IF(OR(ISNUMBER(SEARCH("ATLANTES",I967)),ISNUMBER(SEARCH("AZOR",I967)),ISNUMBER(SEARCH("HIPOTOTTA",I967)))=TRUE,"r0120 - Secured liabilities - collateralized part (BRRD art. 44/2/b)",IF(OR('Intragroup liabilities'!F961="P_27.1",'Intragroup liabilities'!F961="P_27.2",'Intragroup liabilities'!F961="P_24"),"r0390 - Non-financial liabilities",IF('Intragroup liabilities'!F961="P_30.1","r0170 - Employee liabilities (BRRD art. 44/2/g/i)",IF('Intragroup liabilities'!F961="P_30.3","r0390 - Non-financial liabilities",IF('Intragroup liabilities'!F961="C_36","r0511 - o/w capital instruments/share capital",IF(AND('Intragroup liabilities'!F961="P_20",IFERROR(VLOOKUP('Intragroup liabilities'!I961,'Auxiliar 210'!$B$18:$B$20,1,FALSE),0)&lt;&gt;0),"r0210 - Liabilities towards other entities of the resolution group (BRRD art. 44/2/h)",IF(AND('Intragroup liabilities'!F961="P_21",IFERROR(VLOOKUP('Intragroup liabilities'!I961,'Auxiliar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7" s="10" t="s">
        <v>483</v>
      </c>
      <c r="G967" s="10" t="str">
        <f t="shared" si="100"/>
        <v>Rank 9 - Ranking in insolvency (master scale)</v>
      </c>
      <c r="H967" s="10" t="s">
        <v>589</v>
      </c>
      <c r="I967" s="10" t="s">
        <v>66</v>
      </c>
      <c r="J967" s="10" t="s">
        <v>439</v>
      </c>
      <c r="K967" s="10" t="s">
        <v>155</v>
      </c>
      <c r="L967" s="10" t="str">
        <f t="shared" si="101"/>
        <v>Sister</v>
      </c>
      <c r="M967" s="10" t="str">
        <f>IF(OR('Intragroup liabilities'!W961="x",'Intragroup liabilities'!W961="E"),"true","false")</f>
        <v>false</v>
      </c>
      <c r="N967" s="10" t="s">
        <v>470</v>
      </c>
      <c r="O967" s="10" t="s">
        <v>471</v>
      </c>
      <c r="P967" s="11">
        <v>9.17</v>
      </c>
      <c r="Q967" s="11">
        <f>IF('Intragroup liabilities'!E961="",0,'Intragroup liabilities'!E961)</f>
        <v>0</v>
      </c>
      <c r="R967" s="10" t="str">
        <f>+IF('Intragroup liabilities'!C961="EURO","Euro",IF('Intragroup liabilities'!C961="LIBRA INGLESA"," US Dollar",""))</f>
        <v>Euro</v>
      </c>
      <c r="S967" s="10" t="str">
        <f>IF(OR('Intragroup liabilities'!F961="P_20",'Intragroup liabilities'!F961="P_21"),'Intragroup liabilities'!M961,CONCATENATE(RIGHT('Intragroup liabilities'!T961,4),"-",LEFT(RIGHT('Intragroup liabilities'!T961,7),2),"-",LEFT('Intragroup liabilities'!T961,2)))</f>
        <v>--</v>
      </c>
      <c r="T967" s="20" t="str">
        <f t="shared" si="102"/>
        <v>--</v>
      </c>
      <c r="U967" s="20" t="str">
        <f>IF(OR('Intragroup liabilities'!F961="P_20",'Intragroup liabilities'!F961="P_21"),'T 03.01'!T967,CONCATENATE(RIGHT('Intragroup liabilities'!U961,4),"-",LEFT(RIGHT('Intragroup liabilities'!U961,7),2),"-",LEFT('Intragroup liabilities'!U961,2)))</f>
        <v>--</v>
      </c>
      <c r="V967" s="10" t="str">
        <f t="shared" si="103"/>
        <v>Unsecured</v>
      </c>
      <c r="W967" s="10">
        <v>0</v>
      </c>
      <c r="X967" s="10" t="s">
        <v>83</v>
      </c>
      <c r="Y967" s="10" t="str">
        <f t="shared" si="104"/>
        <v>Structured</v>
      </c>
      <c r="Z967" s="10"/>
      <c r="AA967" s="10" t="str">
        <f>IF('Intragroup liabilities'!Q961="GF2","Grandfathered T2",IF('Intragroup liabilities'!Q961="CET1","CET1","No"))</f>
        <v>No</v>
      </c>
      <c r="AB967" s="10">
        <f>IF('Intragroup liabilities'!R961="",0,'Intragroup liabilities'!R961)</f>
        <v>0</v>
      </c>
      <c r="AC967"/>
    </row>
    <row r="968" spans="3:29" ht="23.65" thickBot="1" x14ac:dyDescent="0.5">
      <c r="C968" s="17">
        <f t="shared" si="99"/>
        <v>999</v>
      </c>
      <c r="D968" s="18">
        <f t="shared" si="105"/>
        <v>961</v>
      </c>
      <c r="E968" s="10" t="str">
        <f>IF(AND(I968="SANTANDER TOTTA, SGPS, SA",'Intragroup liabilities'!F962="P_22"),"r0531 - o/w (part of) subordinated liabilities recognised as own funds",IF(AND(I968="Totta Seguros - Comp. Seg. Vida, SA.",'Intragroup liabilities'!F962="P_22"),"r0350 - Structured notes",IF(AND(AA968&lt;&gt;"No",'Intragroup liabilities'!F962="P_23"),"r0531 - o/w (part of) subordinated liabilities recognised as own funds",IF(AND(AA968="No",'Intragroup liabilities'!F962="P_23"),"r0120 - Secured liabilities - collateralized part (BRRD art. 44/2/b)",IF('Intragroup liabilities'!F962="C_31","r0511 - o/w capital instruments/share capital",IF('Intragroup liabilities'!F962="C_32","r0511 - o/w capital instruments/share capital",IF('Intragroup liabilities'!F962="C_33","r0512 - o/w instruments ranking pari passu with ordinary shares",IF(OR(ISNUMBER(SEARCH("ATLANTES",I968)),ISNUMBER(SEARCH("AZOR",I968)),ISNUMBER(SEARCH("HIPOTOTTA",I968)))=TRUE,"r0120 - Secured liabilities - collateralized part (BRRD art. 44/2/b)",IF(OR('Intragroup liabilities'!F962="P_27.1",'Intragroup liabilities'!F962="P_27.2",'Intragroup liabilities'!F962="P_24"),"r0390 - Non-financial liabilities",IF('Intragroup liabilities'!F962="P_30.1","r0170 - Employee liabilities (BRRD art. 44/2/g/i)",IF('Intragroup liabilities'!F962="P_30.3","r0390 - Non-financial liabilities",IF('Intragroup liabilities'!F962="C_36","r0511 - o/w capital instruments/share capital",IF(AND('Intragroup liabilities'!F962="P_20",IFERROR(VLOOKUP('Intragroup liabilities'!I962,'Auxiliar 210'!$B$18:$B$20,1,FALSE),0)&lt;&gt;0),"r0210 - Liabilities towards other entities of the resolution group (BRRD art. 44/2/h)",IF(AND('Intragroup liabilities'!F962="P_21",IFERROR(VLOOKUP('Intragroup liabilities'!I962,'Auxiliar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8" s="10" t="s">
        <v>483</v>
      </c>
      <c r="G968" s="10" t="str">
        <f t="shared" si="100"/>
        <v>Rank 9 - Ranking in insolvency (master scale)</v>
      </c>
      <c r="H968" s="10" t="s">
        <v>668</v>
      </c>
      <c r="I968" s="10" t="s">
        <v>66</v>
      </c>
      <c r="J968" s="10" t="s">
        <v>439</v>
      </c>
      <c r="K968" s="10" t="s">
        <v>155</v>
      </c>
      <c r="L968" s="10" t="str">
        <f t="shared" si="101"/>
        <v>Sister</v>
      </c>
      <c r="M968" s="10" t="str">
        <f>IF(OR('Intragroup liabilities'!W962="x",'Intragroup liabilities'!W962="E"),"true","false")</f>
        <v>false</v>
      </c>
      <c r="N968" s="10" t="s">
        <v>470</v>
      </c>
      <c r="O968" s="10" t="s">
        <v>471</v>
      </c>
      <c r="P968" s="11">
        <v>0.41</v>
      </c>
      <c r="Q968" s="11">
        <f>IF('Intragroup liabilities'!E962="",0,'Intragroup liabilities'!E962)</f>
        <v>0</v>
      </c>
      <c r="R968" s="10" t="str">
        <f>+IF('Intragroup liabilities'!C962="EURO","Euro",IF('Intragroup liabilities'!C962="LIBRA INGLESA"," US Dollar",""))</f>
        <v>Euro</v>
      </c>
      <c r="S968" s="10" t="str">
        <f>IF(OR('Intragroup liabilities'!F962="P_20",'Intragroup liabilities'!F962="P_21"),'Intragroup liabilities'!M962,CONCATENATE(RIGHT('Intragroup liabilities'!T962,4),"-",LEFT(RIGHT('Intragroup liabilities'!T962,7),2),"-",LEFT('Intragroup liabilities'!T962,2)))</f>
        <v>--</v>
      </c>
      <c r="T968" s="20" t="str">
        <f t="shared" si="102"/>
        <v>--</v>
      </c>
      <c r="U968" s="20" t="str">
        <f>IF(OR('Intragroup liabilities'!F962="P_20",'Intragroup liabilities'!F962="P_21"),'T 03.01'!T968,CONCATENATE(RIGHT('Intragroup liabilities'!U962,4),"-",LEFT(RIGHT('Intragroup liabilities'!U962,7),2),"-",LEFT('Intragroup liabilities'!U962,2)))</f>
        <v>--</v>
      </c>
      <c r="V968" s="10" t="str">
        <f t="shared" si="103"/>
        <v>Unsecured</v>
      </c>
      <c r="W968" s="10">
        <v>0</v>
      </c>
      <c r="X968" s="10" t="s">
        <v>83</v>
      </c>
      <c r="Y968" s="10" t="str">
        <f t="shared" si="104"/>
        <v>Structured</v>
      </c>
      <c r="Z968" s="10"/>
      <c r="AA968" s="10" t="str">
        <f>IF('Intragroup liabilities'!Q962="GF2","Grandfathered T2",IF('Intragroup liabilities'!Q962="CET1","CET1","No"))</f>
        <v>No</v>
      </c>
      <c r="AB968" s="10">
        <f>IF('Intragroup liabilities'!R962="",0,'Intragroup liabilities'!R962)</f>
        <v>0</v>
      </c>
      <c r="AC968"/>
    </row>
    <row r="969" spans="3:29" ht="23.65" thickBot="1" x14ac:dyDescent="0.5">
      <c r="C969" s="17">
        <f t="shared" ref="C969:C1032" si="106">+IF(E969="","",999)</f>
        <v>999</v>
      </c>
      <c r="D969" s="18">
        <f t="shared" si="105"/>
        <v>962</v>
      </c>
      <c r="E969" s="10" t="str">
        <f>IF(AND(I969="SANTANDER TOTTA, SGPS, SA",'Intragroup liabilities'!F963="P_22"),"r0531 - o/w (part of) subordinated liabilities recognised as own funds",IF(AND(I969="Totta Seguros - Comp. Seg. Vida, SA.",'Intragroup liabilities'!F963="P_22"),"r0350 - Structured notes",IF(AND(AA969&lt;&gt;"No",'Intragroup liabilities'!F963="P_23"),"r0531 - o/w (part of) subordinated liabilities recognised as own funds",IF(AND(AA969="No",'Intragroup liabilities'!F963="P_23"),"r0120 - Secured liabilities - collateralized part (BRRD art. 44/2/b)",IF('Intragroup liabilities'!F963="C_31","r0511 - o/w capital instruments/share capital",IF('Intragroup liabilities'!F963="C_32","r0511 - o/w capital instruments/share capital",IF('Intragroup liabilities'!F963="C_33","r0512 - o/w instruments ranking pari passu with ordinary shares",IF(OR(ISNUMBER(SEARCH("ATLANTES",I969)),ISNUMBER(SEARCH("AZOR",I969)),ISNUMBER(SEARCH("HIPOTOTTA",I969)))=TRUE,"r0120 - Secured liabilities - collateralized part (BRRD art. 44/2/b)",IF(OR('Intragroup liabilities'!F963="P_27.1",'Intragroup liabilities'!F963="P_27.2",'Intragroup liabilities'!F963="P_24"),"r0390 - Non-financial liabilities",IF('Intragroup liabilities'!F963="P_30.1","r0170 - Employee liabilities (BRRD art. 44/2/g/i)",IF('Intragroup liabilities'!F963="P_30.3","r0390 - Non-financial liabilities",IF('Intragroup liabilities'!F963="C_36","r0511 - o/w capital instruments/share capital",IF(AND('Intragroup liabilities'!F963="P_20",IFERROR(VLOOKUP('Intragroup liabilities'!I963,'Auxiliar 210'!$B$18:$B$20,1,FALSE),0)&lt;&gt;0),"r0210 - Liabilities towards other entities of the resolution group (BRRD art. 44/2/h)",IF(AND('Intragroup liabilities'!F963="P_21",IFERROR(VLOOKUP('Intragroup liabilities'!I963,'Auxiliar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69" s="10" t="s">
        <v>483</v>
      </c>
      <c r="G969" s="10" t="str">
        <f t="shared" ref="G969:G1032" si="107">IF(E969="r0110 - Covered deposits (BRRD art. 44/2/a)","Rank 14 - Ranking in insolvency (master scale)",IF(E969="r0120 - Secured liabilities - collateralized part (BRRD art. 44/2/b)","Rank 20 - Ranking in insolvency (master scale)",IF(E969="r0320 - Deposits, not covered and not preferential","Rank 12 - Ranking in insolvency (master scale)",IF(E969="r0370 - Subordinated liabilities (not recognised as own funds)","Rank 4 - Ranking in insolvency (master scale)",IF(OR(E969="r0511 - o/w capital instruments/share capital",E969="r0512 - o/w instruments ranking pari passu with ordinary shares"),"Rank 1 - Ranking in insolvency (master scale)",IF(E969="r0531 - o/w (part of) subordinated liabilities recognised as own funds","Rank 3 - Ranking in insolvency (master scale)",IF(E969="r0350 - Structured notes","Rank 9 - Ranking in insolvency (master scale)",IF(E969="r0390 - Non-financial liabilities","Rank 9 - Ranking in insolvency (master scale)",""))))))))</f>
        <v>Rank 9 - Ranking in insolvency (master scale)</v>
      </c>
      <c r="H969" s="10" t="s">
        <v>670</v>
      </c>
      <c r="I969" s="10" t="s">
        <v>66</v>
      </c>
      <c r="J969" s="10" t="s">
        <v>439</v>
      </c>
      <c r="K969" s="10" t="s">
        <v>155</v>
      </c>
      <c r="L969" s="10" t="str">
        <f t="shared" ref="L969:L1032" si="108">IF(OR(I969="SANTANDER TOTTA, SGPS, SA",I969="BANCO SANTANDER TOTTA SA"),"Parent","Sister")</f>
        <v>Sister</v>
      </c>
      <c r="M969" s="10" t="str">
        <f>IF(OR('Intragroup liabilities'!W963="x",'Intragroup liabilities'!W963="E"),"true","false")</f>
        <v>false</v>
      </c>
      <c r="N969" s="10" t="s">
        <v>470</v>
      </c>
      <c r="O969" s="10" t="s">
        <v>471</v>
      </c>
      <c r="P969" s="11">
        <v>9.17</v>
      </c>
      <c r="Q969" s="11">
        <f>IF('Intragroup liabilities'!E963="",0,'Intragroup liabilities'!E963)</f>
        <v>0</v>
      </c>
      <c r="R969" s="10" t="str">
        <f>+IF('Intragroup liabilities'!C963="EURO","Euro",IF('Intragroup liabilities'!C963="LIBRA INGLESA"," US Dollar",""))</f>
        <v>Euro</v>
      </c>
      <c r="S969" s="10" t="str">
        <f>IF(OR('Intragroup liabilities'!F963="P_20",'Intragroup liabilities'!F963="P_21"),'Intragroup liabilities'!M963,CONCATENATE(RIGHT('Intragroup liabilities'!T963,4),"-",LEFT(RIGHT('Intragroup liabilities'!T963,7),2),"-",LEFT('Intragroup liabilities'!T963,2)))</f>
        <v>--</v>
      </c>
      <c r="T969" s="20" t="str">
        <f t="shared" ref="T969:T1032" si="109">IFERROR(IF(OR(E969="r0110 - Covered deposits (BRRD art. 44/2/a)",E969="r0120 - Secured liabilities - collateralized part (BRRD art. 44/2/b)",E969="r0320 - Deposits, not covered and not preferential"),WORKDAY(S969,1,"1/1/2021"),S969),"")</f>
        <v>--</v>
      </c>
      <c r="U969" s="20" t="str">
        <f>IF(OR('Intragroup liabilities'!F963="P_20",'Intragroup liabilities'!F963="P_21"),'T 03.01'!T969,CONCATENATE(RIGHT('Intragroup liabilities'!U963,4),"-",LEFT(RIGHT('Intragroup liabilities'!U963,7),2),"-",LEFT('Intragroup liabilities'!U963,2)))</f>
        <v>--</v>
      </c>
      <c r="V969" s="10" t="str">
        <f t="shared" ref="V969:V1032" si="110">IF(E969="r0120 - Secured liabilities - collateralized part (BRRD art. 44/2/b)","Secured","Unsecured")</f>
        <v>Unsecured</v>
      </c>
      <c r="W969" s="10">
        <v>0</v>
      </c>
      <c r="X969" s="10" t="s">
        <v>83</v>
      </c>
      <c r="Y969" s="10" t="str">
        <f t="shared" ref="Y969:Y1032" si="111">IFERROR(IF(OR(E969="r0110 - Covered deposits (BRRD art. 44/2/a)",E969="r0120 - Secured liabilities - collateralized part (BRRD art. 44/2/b)",E969="r0320 - Deposits, not covered and not preferential"),"Non-structured/Vanilla","Structured"),"")</f>
        <v>Structured</v>
      </c>
      <c r="Z969" s="10"/>
      <c r="AA969" s="10" t="str">
        <f>IF('Intragroup liabilities'!Q963="GF2","Grandfathered T2",IF('Intragroup liabilities'!Q963="CET1","CET1","No"))</f>
        <v>No</v>
      </c>
      <c r="AB969" s="10">
        <f>IF('Intragroup liabilities'!R963="",0,'Intragroup liabilities'!R963)</f>
        <v>0</v>
      </c>
      <c r="AC969"/>
    </row>
    <row r="970" spans="3:29" ht="23.65" thickBot="1" x14ac:dyDescent="0.5">
      <c r="C970" s="17">
        <f t="shared" si="106"/>
        <v>999</v>
      </c>
      <c r="D970" s="18">
        <f t="shared" ref="D970:D1033" si="112">IF(E970="","",D969+1)</f>
        <v>963</v>
      </c>
      <c r="E970" s="10" t="str">
        <f>IF(AND(I970="SANTANDER TOTTA, SGPS, SA",'Intragroup liabilities'!F964="P_22"),"r0531 - o/w (part of) subordinated liabilities recognised as own funds",IF(AND(I970="Totta Seguros - Comp. Seg. Vida, SA.",'Intragroup liabilities'!F964="P_22"),"r0350 - Structured notes",IF(AND(AA970&lt;&gt;"No",'Intragroup liabilities'!F964="P_23"),"r0531 - o/w (part of) subordinated liabilities recognised as own funds",IF(AND(AA970="No",'Intragroup liabilities'!F964="P_23"),"r0120 - Secured liabilities - collateralized part (BRRD art. 44/2/b)",IF('Intragroup liabilities'!F964="C_31","r0511 - o/w capital instruments/share capital",IF('Intragroup liabilities'!F964="C_32","r0511 - o/w capital instruments/share capital",IF('Intragroup liabilities'!F964="C_33","r0512 - o/w instruments ranking pari passu with ordinary shares",IF(OR(ISNUMBER(SEARCH("ATLANTES",I970)),ISNUMBER(SEARCH("AZOR",I970)),ISNUMBER(SEARCH("HIPOTOTTA",I970)))=TRUE,"r0120 - Secured liabilities - collateralized part (BRRD art. 44/2/b)",IF(OR('Intragroup liabilities'!F964="P_27.1",'Intragroup liabilities'!F964="P_27.2",'Intragroup liabilities'!F964="P_24"),"r0390 - Non-financial liabilities",IF('Intragroup liabilities'!F964="P_30.1","r0170 - Employee liabilities (BRRD art. 44/2/g/i)",IF('Intragroup liabilities'!F964="P_30.3","r0390 - Non-financial liabilities",IF('Intragroup liabilities'!F964="C_36","r0511 - o/w capital instruments/share capital",IF(AND('Intragroup liabilities'!F964="P_20",IFERROR(VLOOKUP('Intragroup liabilities'!I964,'Auxiliar 210'!$B$18:$B$20,1,FALSE),0)&lt;&gt;0),"r0210 - Liabilities towards other entities of the resolution group (BRRD art. 44/2/h)",IF(AND('Intragroup liabilities'!F964="P_21",IFERROR(VLOOKUP('Intragroup liabilities'!I964,'Auxiliar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70" s="10" t="s">
        <v>483</v>
      </c>
      <c r="G970" s="10" t="str">
        <f t="shared" si="107"/>
        <v>Rank 9 - Ranking in insolvency (master scale)</v>
      </c>
      <c r="H970" s="10" t="s">
        <v>586</v>
      </c>
      <c r="I970" s="10" t="s">
        <v>66</v>
      </c>
      <c r="J970" s="10" t="s">
        <v>439</v>
      </c>
      <c r="K970" s="10" t="s">
        <v>155</v>
      </c>
      <c r="L970" s="10" t="str">
        <f t="shared" si="108"/>
        <v>Sister</v>
      </c>
      <c r="M970" s="10" t="str">
        <f>IF(OR('Intragroup liabilities'!W964="x",'Intragroup liabilities'!W964="E"),"true","false")</f>
        <v>false</v>
      </c>
      <c r="N970" s="10" t="s">
        <v>470</v>
      </c>
      <c r="O970" s="10" t="s">
        <v>471</v>
      </c>
      <c r="P970" s="11">
        <v>510.4</v>
      </c>
      <c r="Q970" s="11">
        <f>IF('Intragroup liabilities'!E964="",0,'Intragroup liabilities'!E964)</f>
        <v>0</v>
      </c>
      <c r="R970" s="10" t="str">
        <f>+IF('Intragroup liabilities'!C964="EURO","Euro",IF('Intragroup liabilities'!C964="LIBRA INGLESA"," US Dollar",""))</f>
        <v>Euro</v>
      </c>
      <c r="S970" s="10" t="str">
        <f>IF(OR('Intragroup liabilities'!F964="P_20",'Intragroup liabilities'!F964="P_21"),'Intragroup liabilities'!M964,CONCATENATE(RIGHT('Intragroup liabilities'!T964,4),"-",LEFT(RIGHT('Intragroup liabilities'!T964,7),2),"-",LEFT('Intragroup liabilities'!T964,2)))</f>
        <v>--</v>
      </c>
      <c r="T970" s="20" t="str">
        <f t="shared" si="109"/>
        <v>--</v>
      </c>
      <c r="U970" s="20" t="str">
        <f>IF(OR('Intragroup liabilities'!F964="P_20",'Intragroup liabilities'!F964="P_21"),'T 03.01'!T970,CONCATENATE(RIGHT('Intragroup liabilities'!U964,4),"-",LEFT(RIGHT('Intragroup liabilities'!U964,7),2),"-",LEFT('Intragroup liabilities'!U964,2)))</f>
        <v>--</v>
      </c>
      <c r="V970" s="10" t="str">
        <f t="shared" si="110"/>
        <v>Unsecured</v>
      </c>
      <c r="W970" s="10">
        <v>0</v>
      </c>
      <c r="X970" s="10" t="s">
        <v>83</v>
      </c>
      <c r="Y970" s="10" t="str">
        <f t="shared" si="111"/>
        <v>Structured</v>
      </c>
      <c r="Z970" s="10"/>
      <c r="AA970" s="10" t="str">
        <f>IF('Intragroup liabilities'!Q964="GF2","Grandfathered T2",IF('Intragroup liabilities'!Q964="CET1","CET1","No"))</f>
        <v>No</v>
      </c>
      <c r="AB970" s="10">
        <f>IF('Intragroup liabilities'!R964="",0,'Intragroup liabilities'!R964)</f>
        <v>0</v>
      </c>
      <c r="AC970"/>
    </row>
    <row r="971" spans="3:29" ht="35.25" thickBot="1" x14ac:dyDescent="0.5">
      <c r="C971" s="17">
        <f t="shared" si="106"/>
        <v>999</v>
      </c>
      <c r="D971" s="18">
        <f t="shared" si="112"/>
        <v>964</v>
      </c>
      <c r="E971" s="10" t="str">
        <f>IF(AND(I971="SANTANDER TOTTA, SGPS, SA",'Intragroup liabilities'!F965="P_22"),"r0531 - o/w (part of) subordinated liabilities recognised as own funds",IF(AND(I971="Totta Seguros - Comp. Seg. Vida, SA.",'Intragroup liabilities'!F965="P_22"),"r0350 - Structured notes",IF(AND(AA971&lt;&gt;"No",'Intragroup liabilities'!F965="P_23"),"r0531 - o/w (part of) subordinated liabilities recognised as own funds",IF(AND(AA971="No",'Intragroup liabilities'!F965="P_23"),"r0120 - Secured liabilities - collateralized part (BRRD art. 44/2/b)",IF('Intragroup liabilities'!F965="C_31","r0511 - o/w capital instruments/share capital",IF('Intragroup liabilities'!F965="C_32","r0511 - o/w capital instruments/share capital",IF('Intragroup liabilities'!F965="C_33","r0512 - o/w instruments ranking pari passu with ordinary shares",IF(OR(ISNUMBER(SEARCH("ATLANTES",I971)),ISNUMBER(SEARCH("AZOR",I971)),ISNUMBER(SEARCH("HIPOTOTTA",I971)))=TRUE,"r0120 - Secured liabilities - collateralized part (BRRD art. 44/2/b)",IF(OR('Intragroup liabilities'!F965="P_27.1",'Intragroup liabilities'!F965="P_27.2",'Intragroup liabilities'!F965="P_24"),"r0390 - Non-financial liabilities",IF('Intragroup liabilities'!F965="P_30.1","r0170 - Employee liabilities (BRRD art. 44/2/g/i)",IF('Intragroup liabilities'!F965="P_30.3","r0390 - Non-financial liabilities",IF('Intragroup liabilities'!F965="C_36","r0511 - o/w capital instruments/share capital",IF(AND('Intragroup liabilities'!F965="P_20",IFERROR(VLOOKUP('Intragroup liabilities'!I965,'Auxiliar 210'!$B$18:$B$20,1,FALSE),0)&lt;&gt;0),"r0210 - Liabilities towards other entities of the resolution group (BRRD art. 44/2/h)",IF(AND('Intragroup liabilities'!F965="P_21",IFERROR(VLOOKUP('Intragroup liabilities'!I965,'Auxiliar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1" s="10" t="s">
        <v>153</v>
      </c>
      <c r="G971" s="10" t="str">
        <f t="shared" si="107"/>
        <v>Rank 20 - Ranking in insolvency (master scale)</v>
      </c>
      <c r="H971" s="10" t="s">
        <v>1442</v>
      </c>
      <c r="I971" s="10" t="s">
        <v>73</v>
      </c>
      <c r="J971" s="10" t="s">
        <v>167</v>
      </c>
      <c r="K971" s="10" t="s">
        <v>155</v>
      </c>
      <c r="L971" s="10" t="str">
        <f t="shared" si="108"/>
        <v>Sister</v>
      </c>
      <c r="M971" s="10" t="str">
        <f>IF(OR('Intragroup liabilities'!W965="x",'Intragroup liabilities'!W965="E"),"true","false")</f>
        <v>true</v>
      </c>
      <c r="N971" s="10" t="s">
        <v>470</v>
      </c>
      <c r="O971" s="10" t="s">
        <v>471</v>
      </c>
      <c r="P971" s="11">
        <v>634.04</v>
      </c>
      <c r="Q971" s="11">
        <f>IF('Intragroup liabilities'!E965="",0,'Intragroup liabilities'!E965)</f>
        <v>0</v>
      </c>
      <c r="R971" s="10" t="str">
        <f>+IF('Intragroup liabilities'!C965="EURO","Euro",IF('Intragroup liabilities'!C965="LIBRA INGLESA"," US Dollar",""))</f>
        <v>Euro</v>
      </c>
      <c r="S971" s="10" t="str">
        <f>IF(OR('Intragroup liabilities'!F965="P_20",'Intragroup liabilities'!F965="P_21"),'Intragroup liabilities'!M965,CONCATENATE(RIGHT('Intragroup liabilities'!T965,4),"-",LEFT(RIGHT('Intragroup liabilities'!T965,7),2),"-",LEFT('Intragroup liabilities'!T965,2)))</f>
        <v>--</v>
      </c>
      <c r="T971" s="20" t="str">
        <f t="shared" si="109"/>
        <v/>
      </c>
      <c r="U971" s="20" t="str">
        <f>IF(OR('Intragroup liabilities'!F965="P_20",'Intragroup liabilities'!F965="P_21"),'T 03.01'!T971,CONCATENATE(RIGHT('Intragroup liabilities'!U965,4),"-",LEFT(RIGHT('Intragroup liabilities'!U965,7),2),"-",LEFT('Intragroup liabilities'!U965,2)))</f>
        <v>--</v>
      </c>
      <c r="V971" s="10" t="str">
        <f t="shared" si="110"/>
        <v>Secured</v>
      </c>
      <c r="W971" s="10">
        <v>0</v>
      </c>
      <c r="X971" s="10" t="s">
        <v>83</v>
      </c>
      <c r="Y971" s="10" t="str">
        <f t="shared" si="111"/>
        <v>Non-structured/Vanilla</v>
      </c>
      <c r="Z971" s="10"/>
      <c r="AA971" s="10" t="str">
        <f>IF('Intragroup liabilities'!Q965="GF2","Grandfathered T2",IF('Intragroup liabilities'!Q965="CET1","CET1","No"))</f>
        <v>No</v>
      </c>
      <c r="AB971" s="10">
        <f>IF('Intragroup liabilities'!R965="",0,'Intragroup liabilities'!R965)</f>
        <v>0</v>
      </c>
      <c r="AC971"/>
    </row>
    <row r="972" spans="3:29" ht="35.25" thickBot="1" x14ac:dyDescent="0.5">
      <c r="C972" s="17">
        <f t="shared" si="106"/>
        <v>999</v>
      </c>
      <c r="D972" s="18">
        <f t="shared" si="112"/>
        <v>965</v>
      </c>
      <c r="E972" s="10" t="str">
        <f>IF(AND(I972="SANTANDER TOTTA, SGPS, SA",'Intragroup liabilities'!F966="P_22"),"r0531 - o/w (part of) subordinated liabilities recognised as own funds",IF(AND(I972="Totta Seguros - Comp. Seg. Vida, SA.",'Intragroup liabilities'!F966="P_22"),"r0350 - Structured notes",IF(AND(AA972&lt;&gt;"No",'Intragroup liabilities'!F966="P_23"),"r0531 - o/w (part of) subordinated liabilities recognised as own funds",IF(AND(AA972="No",'Intragroup liabilities'!F966="P_23"),"r0120 - Secured liabilities - collateralized part (BRRD art. 44/2/b)",IF('Intragroup liabilities'!F966="C_31","r0511 - o/w capital instruments/share capital",IF('Intragroup liabilities'!F966="C_32","r0511 - o/w capital instruments/share capital",IF('Intragroup liabilities'!F966="C_33","r0512 - o/w instruments ranking pari passu with ordinary shares",IF(OR(ISNUMBER(SEARCH("ATLANTES",I972)),ISNUMBER(SEARCH("AZOR",I972)),ISNUMBER(SEARCH("HIPOTOTTA",I972)))=TRUE,"r0120 - Secured liabilities - collateralized part (BRRD art. 44/2/b)",IF(OR('Intragroup liabilities'!F966="P_27.1",'Intragroup liabilities'!F966="P_27.2",'Intragroup liabilities'!F966="P_24"),"r0390 - Non-financial liabilities",IF('Intragroup liabilities'!F966="P_30.1","r0170 - Employee liabilities (BRRD art. 44/2/g/i)",IF('Intragroup liabilities'!F966="P_30.3","r0390 - Non-financial liabilities",IF('Intragroup liabilities'!F966="C_36","r0511 - o/w capital instruments/share capital",IF(AND('Intragroup liabilities'!F966="P_20",IFERROR(VLOOKUP('Intragroup liabilities'!I966,'Auxiliar 210'!$B$18:$B$20,1,FALSE),0)&lt;&gt;0),"r0210 - Liabilities towards other entities of the resolution group (BRRD art. 44/2/h)",IF(AND('Intragroup liabilities'!F966="P_21",IFERROR(VLOOKUP('Intragroup liabilities'!I966,'Auxiliar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2" s="10" t="s">
        <v>153</v>
      </c>
      <c r="G972" s="10" t="str">
        <f t="shared" si="107"/>
        <v>Rank 20 - Ranking in insolvency (master scale)</v>
      </c>
      <c r="H972" s="10" t="s">
        <v>1594</v>
      </c>
      <c r="I972" s="10" t="s">
        <v>73</v>
      </c>
      <c r="J972" s="10" t="s">
        <v>167</v>
      </c>
      <c r="K972" s="10" t="s">
        <v>155</v>
      </c>
      <c r="L972" s="10" t="str">
        <f t="shared" si="108"/>
        <v>Sister</v>
      </c>
      <c r="M972" s="10" t="str">
        <f>IF(OR('Intragroup liabilities'!W966="x",'Intragroup liabilities'!W966="E"),"true","false")</f>
        <v>true</v>
      </c>
      <c r="N972" s="10" t="s">
        <v>470</v>
      </c>
      <c r="O972" s="10" t="s">
        <v>471</v>
      </c>
      <c r="P972" s="11">
        <v>0</v>
      </c>
      <c r="Q972" s="11">
        <f>IF('Intragroup liabilities'!E966="",0,'Intragroup liabilities'!E966)</f>
        <v>98.19</v>
      </c>
      <c r="R972" s="10" t="str">
        <f>+IF('Intragroup liabilities'!C966="EURO","Euro",IF('Intragroup liabilities'!C966="LIBRA INGLESA"," US Dollar",""))</f>
        <v>Euro</v>
      </c>
      <c r="S972" s="10" t="str">
        <f>IF(OR('Intragroup liabilities'!F966="P_20",'Intragroup liabilities'!F966="P_21"),'Intragroup liabilities'!M966,CONCATENATE(RIGHT('Intragroup liabilities'!T966,4),"-",LEFT(RIGHT('Intragroup liabilities'!T966,7),2),"-",LEFT('Intragroup liabilities'!T966,2)))</f>
        <v>--</v>
      </c>
      <c r="T972" s="20" t="str">
        <f t="shared" si="109"/>
        <v/>
      </c>
      <c r="U972" s="20" t="str">
        <f>IF(OR('Intragroup liabilities'!F966="P_20",'Intragroup liabilities'!F966="P_21"),'T 03.01'!T972,CONCATENATE(RIGHT('Intragroup liabilities'!U966,4),"-",LEFT(RIGHT('Intragroup liabilities'!U966,7),2),"-",LEFT('Intragroup liabilities'!U966,2)))</f>
        <v>--</v>
      </c>
      <c r="V972" s="10" t="str">
        <f t="shared" si="110"/>
        <v>Secured</v>
      </c>
      <c r="W972" s="10">
        <v>0</v>
      </c>
      <c r="X972" s="10" t="s">
        <v>83</v>
      </c>
      <c r="Y972" s="10" t="str">
        <f t="shared" si="111"/>
        <v>Non-structured/Vanilla</v>
      </c>
      <c r="Z972" s="10"/>
      <c r="AA972" s="10" t="str">
        <f>IF('Intragroup liabilities'!Q966="GF2","Grandfathered T2",IF('Intragroup liabilities'!Q966="CET1","CET1","No"))</f>
        <v>No</v>
      </c>
      <c r="AB972" s="10">
        <f>IF('Intragroup liabilities'!R966="",0,'Intragroup liabilities'!R966)</f>
        <v>0</v>
      </c>
      <c r="AC972"/>
    </row>
    <row r="973" spans="3:29" ht="23.65" thickBot="1" x14ac:dyDescent="0.5">
      <c r="C973" s="17">
        <f t="shared" si="106"/>
        <v>999</v>
      </c>
      <c r="D973" s="18">
        <f t="shared" si="112"/>
        <v>966</v>
      </c>
      <c r="E973" s="10" t="str">
        <f>IF(AND(I973="SANTANDER TOTTA, SGPS, SA",'Intragroup liabilities'!F967="P_22"),"r0531 - o/w (part of) subordinated liabilities recognised as own funds",IF(AND(I973="Totta Seguros - Comp. Seg. Vida, SA.",'Intragroup liabilities'!F967="P_22"),"r0350 - Structured notes",IF(AND(AA973&lt;&gt;"No",'Intragroup liabilities'!F967="P_23"),"r0531 - o/w (part of) subordinated liabilities recognised as own funds",IF(AND(AA973="No",'Intragroup liabilities'!F967="P_23"),"r0120 - Secured liabilities - collateralized part (BRRD art. 44/2/b)",IF('Intragroup liabilities'!F967="C_31","r0511 - o/w capital instruments/share capital",IF('Intragroup liabilities'!F967="C_32","r0511 - o/w capital instruments/share capital",IF('Intragroup liabilities'!F967="C_33","r0512 - o/w instruments ranking pari passu with ordinary shares",IF(OR(ISNUMBER(SEARCH("ATLANTES",I973)),ISNUMBER(SEARCH("AZOR",I973)),ISNUMBER(SEARCH("HIPOTOTTA",I973)))=TRUE,"r0120 - Secured liabilities - collateralized part (BRRD art. 44/2/b)",IF(OR('Intragroup liabilities'!F967="P_27.1",'Intragroup liabilities'!F967="P_27.2",'Intragroup liabilities'!F967="P_24"),"r0390 - Non-financial liabilities",IF('Intragroup liabilities'!F967="P_30.1","r0170 - Employee liabilities (BRRD art. 44/2/g/i)",IF('Intragroup liabilities'!F967="P_30.3","r0390 - Non-financial liabilities",IF('Intragroup liabilities'!F967="C_36","r0511 - o/w capital instruments/share capital",IF(AND('Intragroup liabilities'!F967="P_20",IFERROR(VLOOKUP('Intragroup liabilities'!I967,'Auxiliar 210'!$B$18:$B$20,1,FALSE),0)&lt;&gt;0),"r0210 - Liabilities towards other entities of the resolution group (BRRD art. 44/2/h)",IF(AND('Intragroup liabilities'!F967="P_21",IFERROR(VLOOKUP('Intragroup liabilities'!I967,'Auxiliar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73" s="10" t="s">
        <v>483</v>
      </c>
      <c r="G973" s="10" t="str">
        <f t="shared" si="107"/>
        <v>Rank 9 - Ranking in insolvency (master scale)</v>
      </c>
      <c r="H973" s="10" t="s">
        <v>812</v>
      </c>
      <c r="I973" s="10" t="s">
        <v>707</v>
      </c>
      <c r="J973" s="10" t="s">
        <v>706</v>
      </c>
      <c r="K973" s="10" t="s">
        <v>155</v>
      </c>
      <c r="L973" s="10" t="str">
        <f t="shared" si="108"/>
        <v>Sister</v>
      </c>
      <c r="M973" s="10" t="str">
        <f>IF(OR('Intragroup liabilities'!W967="x",'Intragroup liabilities'!W967="E"),"true","false")</f>
        <v>false</v>
      </c>
      <c r="N973" s="10" t="s">
        <v>470</v>
      </c>
      <c r="O973" s="10" t="s">
        <v>471</v>
      </c>
      <c r="P973" s="11">
        <v>0.28999999999999998</v>
      </c>
      <c r="Q973" s="11">
        <f>IF('Intragroup liabilities'!E967="",0,'Intragroup liabilities'!E967)</f>
        <v>0</v>
      </c>
      <c r="R973" s="10" t="str">
        <f>+IF('Intragroup liabilities'!C967="EURO","Euro",IF('Intragroup liabilities'!C967="LIBRA INGLESA"," US Dollar",""))</f>
        <v>Euro</v>
      </c>
      <c r="S973" s="10" t="str">
        <f>IF(OR('Intragroup liabilities'!F967="P_20",'Intragroup liabilities'!F967="P_21"),'Intragroup liabilities'!M967,CONCATENATE(RIGHT('Intragroup liabilities'!T967,4),"-",LEFT(RIGHT('Intragroup liabilities'!T967,7),2),"-",LEFT('Intragroup liabilities'!T967,2)))</f>
        <v>--</v>
      </c>
      <c r="T973" s="20" t="str">
        <f t="shared" si="109"/>
        <v>--</v>
      </c>
      <c r="U973" s="20" t="str">
        <f>IF(OR('Intragroup liabilities'!F967="P_20",'Intragroup liabilities'!F967="P_21"),'T 03.01'!T973,CONCATENATE(RIGHT('Intragroup liabilities'!U967,4),"-",LEFT(RIGHT('Intragroup liabilities'!U967,7),2),"-",LEFT('Intragroup liabilities'!U967,2)))</f>
        <v>--</v>
      </c>
      <c r="V973" s="10" t="str">
        <f t="shared" si="110"/>
        <v>Unsecured</v>
      </c>
      <c r="W973" s="10">
        <v>0</v>
      </c>
      <c r="X973" s="10" t="s">
        <v>83</v>
      </c>
      <c r="Y973" s="10" t="str">
        <f t="shared" si="111"/>
        <v>Structured</v>
      </c>
      <c r="Z973" s="10"/>
      <c r="AA973" s="10" t="str">
        <f>IF('Intragroup liabilities'!Q967="GF2","Grandfathered T2",IF('Intragroup liabilities'!Q967="CET1","CET1","No"))</f>
        <v>No</v>
      </c>
      <c r="AB973" s="10">
        <f>IF('Intragroup liabilities'!R967="",0,'Intragroup liabilities'!R967)</f>
        <v>0</v>
      </c>
      <c r="AC973"/>
    </row>
    <row r="974" spans="3:29" ht="35.25" thickBot="1" x14ac:dyDescent="0.5">
      <c r="C974" s="17">
        <f t="shared" si="106"/>
        <v>999</v>
      </c>
      <c r="D974" s="18">
        <f t="shared" si="112"/>
        <v>967</v>
      </c>
      <c r="E974" s="10" t="str">
        <f>IF(AND(I974="SANTANDER TOTTA, SGPS, SA",'Intragroup liabilities'!F968="P_22"),"r0531 - o/w (part of) subordinated liabilities recognised as own funds",IF(AND(I974="Totta Seguros - Comp. Seg. Vida, SA.",'Intragroup liabilities'!F968="P_22"),"r0350 - Structured notes",IF(AND(AA974&lt;&gt;"No",'Intragroup liabilities'!F968="P_23"),"r0531 - o/w (part of) subordinated liabilities recognised as own funds",IF(AND(AA974="No",'Intragroup liabilities'!F968="P_23"),"r0120 - Secured liabilities - collateralized part (BRRD art. 44/2/b)",IF('Intragroup liabilities'!F968="C_31","r0511 - o/w capital instruments/share capital",IF('Intragroup liabilities'!F968="C_32","r0511 - o/w capital instruments/share capital",IF('Intragroup liabilities'!F968="C_33","r0512 - o/w instruments ranking pari passu with ordinary shares",IF(OR(ISNUMBER(SEARCH("ATLANTES",I974)),ISNUMBER(SEARCH("AZOR",I974)),ISNUMBER(SEARCH("HIPOTOTTA",I974)))=TRUE,"r0120 - Secured liabilities - collateralized part (BRRD art. 44/2/b)",IF(OR('Intragroup liabilities'!F968="P_27.1",'Intragroup liabilities'!F968="P_27.2",'Intragroup liabilities'!F968="P_24"),"r0390 - Non-financial liabilities",IF('Intragroup liabilities'!F968="P_30.1","r0170 - Employee liabilities (BRRD art. 44/2/g/i)",IF('Intragroup liabilities'!F968="P_30.3","r0390 - Non-financial liabilities",IF('Intragroup liabilities'!F968="C_36","r0511 - o/w capital instruments/share capital",IF(AND('Intragroup liabilities'!F968="P_20",IFERROR(VLOOKUP('Intragroup liabilities'!I968,'Auxiliar 210'!$B$18:$B$20,1,FALSE),0)&lt;&gt;0),"r0210 - Liabilities towards other entities of the resolution group (BRRD art. 44/2/h)",IF(AND('Intragroup liabilities'!F968="P_21",IFERROR(VLOOKUP('Intragroup liabilities'!I968,'Auxiliar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4" s="10" t="s">
        <v>153</v>
      </c>
      <c r="G974" s="10" t="str">
        <f t="shared" si="107"/>
        <v>Rank 20 - Ranking in insolvency (master scale)</v>
      </c>
      <c r="H974" s="10" t="s">
        <v>230</v>
      </c>
      <c r="I974" s="10" t="s">
        <v>74</v>
      </c>
      <c r="J974" s="10" t="s">
        <v>170</v>
      </c>
      <c r="K974" s="10" t="s">
        <v>155</v>
      </c>
      <c r="L974" s="10" t="str">
        <f t="shared" si="108"/>
        <v>Sister</v>
      </c>
      <c r="M974" s="10" t="str">
        <f>IF(OR('Intragroup liabilities'!W968="x",'Intragroup liabilities'!W968="E"),"true","false")</f>
        <v>true</v>
      </c>
      <c r="N974" s="10" t="s">
        <v>470</v>
      </c>
      <c r="O974" s="10" t="s">
        <v>471</v>
      </c>
      <c r="P974" s="11">
        <v>2944093.86</v>
      </c>
      <c r="Q974" s="11">
        <f>IF('Intragroup liabilities'!E968="",0,'Intragroup liabilities'!E968)</f>
        <v>5487.44</v>
      </c>
      <c r="R974" s="10" t="str">
        <f>+IF('Intragroup liabilities'!C968="EURO","Euro",IF('Intragroup liabilities'!C968="LIBRA INGLESA"," US Dollar",""))</f>
        <v>Euro</v>
      </c>
      <c r="S974" s="10" t="str">
        <f>IF(OR('Intragroup liabilities'!F968="P_20",'Intragroup liabilities'!F968="P_21"),'Intragroup liabilities'!M968,CONCATENATE(RIGHT('Intragroup liabilities'!T968,4),"-",LEFT(RIGHT('Intragroup liabilities'!T968,7),2),"-",LEFT('Intragroup liabilities'!T968,2)))</f>
        <v>--</v>
      </c>
      <c r="T974" s="20" t="str">
        <f t="shared" si="109"/>
        <v/>
      </c>
      <c r="U974" s="20" t="str">
        <f>IF(OR('Intragroup liabilities'!F968="P_20",'Intragroup liabilities'!F968="P_21"),'T 03.01'!T974,CONCATENATE(RIGHT('Intragroup liabilities'!U968,4),"-",LEFT(RIGHT('Intragroup liabilities'!U968,7),2),"-",LEFT('Intragroup liabilities'!U968,2)))</f>
        <v>--</v>
      </c>
      <c r="V974" s="10" t="str">
        <f t="shared" si="110"/>
        <v>Secured</v>
      </c>
      <c r="W974" s="10">
        <v>0</v>
      </c>
      <c r="X974" s="10" t="s">
        <v>83</v>
      </c>
      <c r="Y974" s="10" t="str">
        <f t="shared" si="111"/>
        <v>Non-structured/Vanilla</v>
      </c>
      <c r="Z974" s="10"/>
      <c r="AA974" s="10" t="str">
        <f>IF('Intragroup liabilities'!Q968="GF2","Grandfathered T2",IF('Intragroup liabilities'!Q968="CET1","CET1","No"))</f>
        <v>No</v>
      </c>
      <c r="AB974" s="10">
        <f>IF('Intragroup liabilities'!R968="",0,'Intragroup liabilities'!R968)</f>
        <v>0</v>
      </c>
      <c r="AC974"/>
    </row>
    <row r="975" spans="3:29" ht="35.25" thickBot="1" x14ac:dyDescent="0.5">
      <c r="C975" s="17">
        <f t="shared" si="106"/>
        <v>999</v>
      </c>
      <c r="D975" s="18">
        <f t="shared" si="112"/>
        <v>968</v>
      </c>
      <c r="E975" s="10" t="str">
        <f>IF(AND(I975="SANTANDER TOTTA, SGPS, SA",'Intragroup liabilities'!F969="P_22"),"r0531 - o/w (part of) subordinated liabilities recognised as own funds",IF(AND(I975="Totta Seguros - Comp. Seg. Vida, SA.",'Intragroup liabilities'!F969="P_22"),"r0350 - Structured notes",IF(AND(AA975&lt;&gt;"No",'Intragroup liabilities'!F969="P_23"),"r0531 - o/w (part of) subordinated liabilities recognised as own funds",IF(AND(AA975="No",'Intragroup liabilities'!F969="P_23"),"r0120 - Secured liabilities - collateralized part (BRRD art. 44/2/b)",IF('Intragroup liabilities'!F969="C_31","r0511 - o/w capital instruments/share capital",IF('Intragroup liabilities'!F969="C_32","r0511 - o/w capital instruments/share capital",IF('Intragroup liabilities'!F969="C_33","r0512 - o/w instruments ranking pari passu with ordinary shares",IF(OR(ISNUMBER(SEARCH("ATLANTES",I975)),ISNUMBER(SEARCH("AZOR",I975)),ISNUMBER(SEARCH("HIPOTOTTA",I975)))=TRUE,"r0120 - Secured liabilities - collateralized part (BRRD art. 44/2/b)",IF(OR('Intragroup liabilities'!F969="P_27.1",'Intragroup liabilities'!F969="P_27.2",'Intragroup liabilities'!F969="P_24"),"r0390 - Non-financial liabilities",IF('Intragroup liabilities'!F969="P_30.1","r0170 - Employee liabilities (BRRD art. 44/2/g/i)",IF('Intragroup liabilities'!F969="P_30.3","r0390 - Non-financial liabilities",IF('Intragroup liabilities'!F969="C_36","r0511 - o/w capital instruments/share capital",IF(AND('Intragroup liabilities'!F969="P_20",IFERROR(VLOOKUP('Intragroup liabilities'!I969,'Auxiliar 210'!$B$18:$B$20,1,FALSE),0)&lt;&gt;0),"r0210 - Liabilities towards other entities of the resolution group (BRRD art. 44/2/h)",IF(AND('Intragroup liabilities'!F969="P_21",IFERROR(VLOOKUP('Intragroup liabilities'!I969,'Auxiliar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5" s="10" t="s">
        <v>153</v>
      </c>
      <c r="G975" s="10" t="str">
        <f t="shared" si="107"/>
        <v>Rank 20 - Ranking in insolvency (master scale)</v>
      </c>
      <c r="H975" s="10" t="s">
        <v>230</v>
      </c>
      <c r="I975" s="10" t="s">
        <v>73</v>
      </c>
      <c r="J975" s="10" t="s">
        <v>167</v>
      </c>
      <c r="K975" s="10" t="s">
        <v>155</v>
      </c>
      <c r="L975" s="10" t="str">
        <f t="shared" si="108"/>
        <v>Sister</v>
      </c>
      <c r="M975" s="10" t="str">
        <f>IF(OR('Intragroup liabilities'!W969="x",'Intragroup liabilities'!W969="E"),"true","false")</f>
        <v>true</v>
      </c>
      <c r="N975" s="10" t="s">
        <v>470</v>
      </c>
      <c r="O975" s="10" t="s">
        <v>471</v>
      </c>
      <c r="P975" s="11">
        <v>11759469.720000001</v>
      </c>
      <c r="Q975" s="11">
        <f>IF('Intragroup liabilities'!E969="",0,'Intragroup liabilities'!E969)</f>
        <v>22406.2</v>
      </c>
      <c r="R975" s="10" t="str">
        <f>+IF('Intragroup liabilities'!C969="EURO","Euro",IF('Intragroup liabilities'!C969="LIBRA INGLESA"," US Dollar",""))</f>
        <v>Euro</v>
      </c>
      <c r="S975" s="10" t="str">
        <f>IF(OR('Intragroup liabilities'!F969="P_20",'Intragroup liabilities'!F969="P_21"),'Intragroup liabilities'!M969,CONCATENATE(RIGHT('Intragroup liabilities'!T969,4),"-",LEFT(RIGHT('Intragroup liabilities'!T969,7),2),"-",LEFT('Intragroup liabilities'!T969,2)))</f>
        <v>--</v>
      </c>
      <c r="T975" s="20" t="str">
        <f t="shared" si="109"/>
        <v/>
      </c>
      <c r="U975" s="20" t="str">
        <f>IF(OR('Intragroup liabilities'!F969="P_20",'Intragroup liabilities'!F969="P_21"),'T 03.01'!T975,CONCATENATE(RIGHT('Intragroup liabilities'!U969,4),"-",LEFT(RIGHT('Intragroup liabilities'!U969,7),2),"-",LEFT('Intragroup liabilities'!U969,2)))</f>
        <v>--</v>
      </c>
      <c r="V975" s="10" t="str">
        <f t="shared" si="110"/>
        <v>Secured</v>
      </c>
      <c r="W975" s="10">
        <v>0</v>
      </c>
      <c r="X975" s="10" t="s">
        <v>83</v>
      </c>
      <c r="Y975" s="10" t="str">
        <f t="shared" si="111"/>
        <v>Non-structured/Vanilla</v>
      </c>
      <c r="Z975" s="10"/>
      <c r="AA975" s="10" t="str">
        <f>IF('Intragroup liabilities'!Q969="GF2","Grandfathered T2",IF('Intragroup liabilities'!Q969="CET1","CET1","No"))</f>
        <v>No</v>
      </c>
      <c r="AB975" s="10">
        <f>IF('Intragroup liabilities'!R969="",0,'Intragroup liabilities'!R969)</f>
        <v>0</v>
      </c>
      <c r="AC975"/>
    </row>
    <row r="976" spans="3:29" ht="35.25" thickBot="1" x14ac:dyDescent="0.5">
      <c r="C976" s="17">
        <f t="shared" si="106"/>
        <v>999</v>
      </c>
      <c r="D976" s="18">
        <f t="shared" si="112"/>
        <v>969</v>
      </c>
      <c r="E976" s="10" t="str">
        <f>IF(AND(I976="SANTANDER TOTTA, SGPS, SA",'Intragroup liabilities'!F970="P_22"),"r0531 - o/w (part of) subordinated liabilities recognised as own funds",IF(AND(I976="Totta Seguros - Comp. Seg. Vida, SA.",'Intragroup liabilities'!F970="P_22"),"r0350 - Structured notes",IF(AND(AA976&lt;&gt;"No",'Intragroup liabilities'!F970="P_23"),"r0531 - o/w (part of) subordinated liabilities recognised as own funds",IF(AND(AA976="No",'Intragroup liabilities'!F970="P_23"),"r0120 - Secured liabilities - collateralized part (BRRD art. 44/2/b)",IF('Intragroup liabilities'!F970="C_31","r0511 - o/w capital instruments/share capital",IF('Intragroup liabilities'!F970="C_32","r0511 - o/w capital instruments/share capital",IF('Intragroup liabilities'!F970="C_33","r0512 - o/w instruments ranking pari passu with ordinary shares",IF(OR(ISNUMBER(SEARCH("ATLANTES",I976)),ISNUMBER(SEARCH("AZOR",I976)),ISNUMBER(SEARCH("HIPOTOTTA",I976)))=TRUE,"r0120 - Secured liabilities - collateralized part (BRRD art. 44/2/b)",IF(OR('Intragroup liabilities'!F970="P_27.1",'Intragroup liabilities'!F970="P_27.2",'Intragroup liabilities'!F970="P_24"),"r0390 - Non-financial liabilities",IF('Intragroup liabilities'!F970="P_30.1","r0170 - Employee liabilities (BRRD art. 44/2/g/i)",IF('Intragroup liabilities'!F970="P_30.3","r0390 - Non-financial liabilities",IF('Intragroup liabilities'!F970="C_36","r0511 - o/w capital instruments/share capital",IF(AND('Intragroup liabilities'!F970="P_20",IFERROR(VLOOKUP('Intragroup liabilities'!I970,'Auxiliar 210'!$B$18:$B$20,1,FALSE),0)&lt;&gt;0),"r0210 - Liabilities towards other entities of the resolution group (BRRD art. 44/2/h)",IF(AND('Intragroup liabilities'!F970="P_21",IFERROR(VLOOKUP('Intragroup liabilities'!I970,'Auxiliar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76" s="10" t="s">
        <v>153</v>
      </c>
      <c r="G976" s="10" t="str">
        <f t="shared" si="107"/>
        <v>Rank 20 - Ranking in insolvency (master scale)</v>
      </c>
      <c r="H976" s="10" t="s">
        <v>1594</v>
      </c>
      <c r="I976" s="10" t="s">
        <v>30</v>
      </c>
      <c r="J976" s="10" t="s">
        <v>164</v>
      </c>
      <c r="K976" s="10" t="s">
        <v>155</v>
      </c>
      <c r="L976" s="10" t="str">
        <f t="shared" si="108"/>
        <v>Sister</v>
      </c>
      <c r="M976" s="10" t="str">
        <f>IF(OR('Intragroup liabilities'!W970="x",'Intragroup liabilities'!W970="E"),"true","false")</f>
        <v>true</v>
      </c>
      <c r="N976" s="10" t="s">
        <v>470</v>
      </c>
      <c r="O976" s="10" t="s">
        <v>471</v>
      </c>
      <c r="P976" s="11">
        <v>0</v>
      </c>
      <c r="Q976" s="11">
        <f>IF('Intragroup liabilities'!E970="",0,'Intragroup liabilities'!E970)</f>
        <v>54.59</v>
      </c>
      <c r="R976" s="10" t="str">
        <f>+IF('Intragroup liabilities'!C970="EURO","Euro",IF('Intragroup liabilities'!C970="LIBRA INGLESA"," US Dollar",""))</f>
        <v>Euro</v>
      </c>
      <c r="S976" s="10" t="str">
        <f>IF(OR('Intragroup liabilities'!F970="P_20",'Intragroup liabilities'!F970="P_21"),'Intragroup liabilities'!M970,CONCATENATE(RIGHT('Intragroup liabilities'!T970,4),"-",LEFT(RIGHT('Intragroup liabilities'!T970,7),2),"-",LEFT('Intragroup liabilities'!T970,2)))</f>
        <v>--</v>
      </c>
      <c r="T976" s="20" t="str">
        <f t="shared" si="109"/>
        <v/>
      </c>
      <c r="U976" s="20" t="str">
        <f>IF(OR('Intragroup liabilities'!F970="P_20",'Intragroup liabilities'!F970="P_21"),'T 03.01'!T976,CONCATENATE(RIGHT('Intragroup liabilities'!U970,4),"-",LEFT(RIGHT('Intragroup liabilities'!U970,7),2),"-",LEFT('Intragroup liabilities'!U970,2)))</f>
        <v>--</v>
      </c>
      <c r="V976" s="10" t="str">
        <f t="shared" si="110"/>
        <v>Secured</v>
      </c>
      <c r="W976" s="10">
        <v>0</v>
      </c>
      <c r="X976" s="10" t="s">
        <v>83</v>
      </c>
      <c r="Y976" s="10" t="str">
        <f t="shared" si="111"/>
        <v>Non-structured/Vanilla</v>
      </c>
      <c r="Z976" s="10"/>
      <c r="AA976" s="10" t="str">
        <f>IF('Intragroup liabilities'!Q970="GF2","Grandfathered T2",IF('Intragroup liabilities'!Q970="CET1","CET1","No"))</f>
        <v>No</v>
      </c>
      <c r="AB976" s="10">
        <f>IF('Intragroup liabilities'!R970="",0,'Intragroup liabilities'!R970)</f>
        <v>0</v>
      </c>
      <c r="AC976"/>
    </row>
    <row r="977" spans="3:29" ht="23.65" thickBot="1" x14ac:dyDescent="0.5">
      <c r="C977" s="17">
        <f t="shared" si="106"/>
        <v>999</v>
      </c>
      <c r="D977" s="18">
        <f t="shared" si="112"/>
        <v>970</v>
      </c>
      <c r="E977" s="10" t="str">
        <f>IF(AND(I977="SANTANDER TOTTA, SGPS, SA",'Intragroup liabilities'!F971="P_22"),"r0531 - o/w (part of) subordinated liabilities recognised as own funds",IF(AND(I977="Totta Seguros - Comp. Seg. Vida, SA.",'Intragroup liabilities'!F971="P_22"),"r0350 - Structured notes",IF(AND(AA977&lt;&gt;"No",'Intragroup liabilities'!F971="P_23"),"r0531 - o/w (part of) subordinated liabilities recognised as own funds",IF(AND(AA977="No",'Intragroup liabilities'!F971="P_23"),"r0120 - Secured liabilities - collateralized part (BRRD art. 44/2/b)",IF('Intragroup liabilities'!F971="C_31","r0511 - o/w capital instruments/share capital",IF('Intragroup liabilities'!F971="C_32","r0511 - o/w capital instruments/share capital",IF('Intragroup liabilities'!F971="C_33","r0512 - o/w instruments ranking pari passu with ordinary shares",IF(OR(ISNUMBER(SEARCH("ATLANTES",I977)),ISNUMBER(SEARCH("AZOR",I977)),ISNUMBER(SEARCH("HIPOTOTTA",I977)))=TRUE,"r0120 - Secured liabilities - collateralized part (BRRD art. 44/2/b)",IF(OR('Intragroup liabilities'!F971="P_27.1",'Intragroup liabilities'!F971="P_27.2",'Intragroup liabilities'!F971="P_24"),"r0390 - Non-financial liabilities",IF('Intragroup liabilities'!F971="P_30.1","r0170 - Employee liabilities (BRRD art. 44/2/g/i)",IF('Intragroup liabilities'!F971="P_30.3","r0390 - Non-financial liabilities",IF('Intragroup liabilities'!F971="C_36","r0511 - o/w capital instruments/share capital",IF(AND('Intragroup liabilities'!F971="P_20",IFERROR(VLOOKUP('Intragroup liabilities'!I971,'Auxiliar 210'!$B$18:$B$20,1,FALSE),0)&lt;&gt;0),"r0210 - Liabilities towards other entities of the resolution group (BRRD art. 44/2/h)",IF(AND('Intragroup liabilities'!F971="P_21",IFERROR(VLOOKUP('Intragroup liabilities'!I971,'Auxiliar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77" s="10" t="s">
        <v>483</v>
      </c>
      <c r="G977" s="10" t="str">
        <f t="shared" si="107"/>
        <v>Rank 9 - Ranking in insolvency (master scale)</v>
      </c>
      <c r="H977" s="10" t="s">
        <v>754</v>
      </c>
      <c r="I977" s="10" t="s">
        <v>707</v>
      </c>
      <c r="J977" s="10" t="s">
        <v>706</v>
      </c>
      <c r="K977" s="10" t="s">
        <v>155</v>
      </c>
      <c r="L977" s="10" t="str">
        <f t="shared" si="108"/>
        <v>Sister</v>
      </c>
      <c r="M977" s="10" t="str">
        <f>IF(OR('Intragroup liabilities'!W971="x",'Intragroup liabilities'!W971="E"),"true","false")</f>
        <v>false</v>
      </c>
      <c r="N977" s="10" t="s">
        <v>470</v>
      </c>
      <c r="O977" s="10" t="s">
        <v>471</v>
      </c>
      <c r="P977" s="11">
        <v>1.46</v>
      </c>
      <c r="Q977" s="11">
        <f>IF('Intragroup liabilities'!E971="",0,'Intragroup liabilities'!E971)</f>
        <v>0</v>
      </c>
      <c r="R977" s="10" t="str">
        <f>+IF('Intragroup liabilities'!C971="EURO","Euro",IF('Intragroup liabilities'!C971="LIBRA INGLESA"," US Dollar",""))</f>
        <v>Euro</v>
      </c>
      <c r="S977" s="10" t="str">
        <f>IF(OR('Intragroup liabilities'!F971="P_20",'Intragroup liabilities'!F971="P_21"),'Intragroup liabilities'!M971,CONCATENATE(RIGHT('Intragroup liabilities'!T971,4),"-",LEFT(RIGHT('Intragroup liabilities'!T971,7),2),"-",LEFT('Intragroup liabilities'!T971,2)))</f>
        <v>--</v>
      </c>
      <c r="T977" s="20" t="str">
        <f t="shared" si="109"/>
        <v>--</v>
      </c>
      <c r="U977" s="20" t="str">
        <f>IF(OR('Intragroup liabilities'!F971="P_20",'Intragroup liabilities'!F971="P_21"),'T 03.01'!T977,CONCATENATE(RIGHT('Intragroup liabilities'!U971,4),"-",LEFT(RIGHT('Intragroup liabilities'!U971,7),2),"-",LEFT('Intragroup liabilities'!U971,2)))</f>
        <v>--</v>
      </c>
      <c r="V977" s="10" t="str">
        <f t="shared" si="110"/>
        <v>Unsecured</v>
      </c>
      <c r="W977" s="10">
        <v>0</v>
      </c>
      <c r="X977" s="10" t="s">
        <v>83</v>
      </c>
      <c r="Y977" s="10" t="str">
        <f t="shared" si="111"/>
        <v>Structured</v>
      </c>
      <c r="Z977" s="10"/>
      <c r="AA977" s="10" t="str">
        <f>IF('Intragroup liabilities'!Q971="GF2","Grandfathered T2",IF('Intragroup liabilities'!Q971="CET1","CET1","No"))</f>
        <v>No</v>
      </c>
      <c r="AB977" s="10">
        <f>IF('Intragroup liabilities'!R971="",0,'Intragroup liabilities'!R971)</f>
        <v>0</v>
      </c>
      <c r="AC977"/>
    </row>
    <row r="978" spans="3:29" ht="23.65" thickBot="1" x14ac:dyDescent="0.5">
      <c r="C978" s="17">
        <f t="shared" si="106"/>
        <v>999</v>
      </c>
      <c r="D978" s="18">
        <f t="shared" si="112"/>
        <v>971</v>
      </c>
      <c r="E978" s="10" t="str">
        <f>IF(AND(I978="SANTANDER TOTTA, SGPS, SA",'Intragroup liabilities'!F972="P_22"),"r0531 - o/w (part of) subordinated liabilities recognised as own funds",IF(AND(I978="Totta Seguros - Comp. Seg. Vida, SA.",'Intragroup liabilities'!F972="P_22"),"r0350 - Structured notes",IF(AND(AA978&lt;&gt;"No",'Intragroup liabilities'!F972="P_23"),"r0531 - o/w (part of) subordinated liabilities recognised as own funds",IF(AND(AA978="No",'Intragroup liabilities'!F972="P_23"),"r0120 - Secured liabilities - collateralized part (BRRD art. 44/2/b)",IF('Intragroup liabilities'!F972="C_31","r0511 - o/w capital instruments/share capital",IF('Intragroup liabilities'!F972="C_32","r0511 - o/w capital instruments/share capital",IF('Intragroup liabilities'!F972="C_33","r0512 - o/w instruments ranking pari passu with ordinary shares",IF(OR(ISNUMBER(SEARCH("ATLANTES",I978)),ISNUMBER(SEARCH("AZOR",I978)),ISNUMBER(SEARCH("HIPOTOTTA",I978)))=TRUE,"r0120 - Secured liabilities - collateralized part (BRRD art. 44/2/b)",IF(OR('Intragroup liabilities'!F972="P_27.1",'Intragroup liabilities'!F972="P_27.2",'Intragroup liabilities'!F972="P_24"),"r0390 - Non-financial liabilities",IF('Intragroup liabilities'!F972="P_30.1","r0170 - Employee liabilities (BRRD art. 44/2/g/i)",IF('Intragroup liabilities'!F972="P_30.3","r0390 - Non-financial liabilities",IF('Intragroup liabilities'!F972="C_36","r0511 - o/w capital instruments/share capital",IF(AND('Intragroup liabilities'!F972="P_20",IFERROR(VLOOKUP('Intragroup liabilities'!I972,'Auxiliar 210'!$B$18:$B$20,1,FALSE),0)&lt;&gt;0),"r0210 - Liabilities towards other entities of the resolution group (BRRD art. 44/2/h)",IF(AND('Intragroup liabilities'!F972="P_21",IFERROR(VLOOKUP('Intragroup liabilities'!I972,'Auxiliar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78" s="10" t="s">
        <v>483</v>
      </c>
      <c r="G978" s="10" t="str">
        <f t="shared" si="107"/>
        <v>Rank 9 - Ranking in insolvency (master scale)</v>
      </c>
      <c r="H978" s="10" t="s">
        <v>895</v>
      </c>
      <c r="I978" s="10" t="s">
        <v>707</v>
      </c>
      <c r="J978" s="10" t="s">
        <v>706</v>
      </c>
      <c r="K978" s="10" t="s">
        <v>155</v>
      </c>
      <c r="L978" s="10" t="str">
        <f t="shared" si="108"/>
        <v>Sister</v>
      </c>
      <c r="M978" s="10" t="str">
        <f>IF(OR('Intragroup liabilities'!W972="x",'Intragroup liabilities'!W972="E"),"true","false")</f>
        <v>false</v>
      </c>
      <c r="N978" s="10" t="s">
        <v>470</v>
      </c>
      <c r="O978" s="10" t="s">
        <v>471</v>
      </c>
      <c r="P978" s="11">
        <v>0.34</v>
      </c>
      <c r="Q978" s="11">
        <f>IF('Intragroup liabilities'!E972="",0,'Intragroup liabilities'!E972)</f>
        <v>0</v>
      </c>
      <c r="R978" s="10" t="str">
        <f>+IF('Intragroup liabilities'!C972="EURO","Euro",IF('Intragroup liabilities'!C972="LIBRA INGLESA"," US Dollar",""))</f>
        <v>Euro</v>
      </c>
      <c r="S978" s="10" t="str">
        <f>IF(OR('Intragroup liabilities'!F972="P_20",'Intragroup liabilities'!F972="P_21"),'Intragroup liabilities'!M972,CONCATENATE(RIGHT('Intragroup liabilities'!T972,4),"-",LEFT(RIGHT('Intragroup liabilities'!T972,7),2),"-",LEFT('Intragroup liabilities'!T972,2)))</f>
        <v>--</v>
      </c>
      <c r="T978" s="20" t="str">
        <f t="shared" si="109"/>
        <v>--</v>
      </c>
      <c r="U978" s="20" t="str">
        <f>IF(OR('Intragroup liabilities'!F972="P_20",'Intragroup liabilities'!F972="P_21"),'T 03.01'!T978,CONCATENATE(RIGHT('Intragroup liabilities'!U972,4),"-",LEFT(RIGHT('Intragroup liabilities'!U972,7),2),"-",LEFT('Intragroup liabilities'!U972,2)))</f>
        <v>--</v>
      </c>
      <c r="V978" s="10" t="str">
        <f t="shared" si="110"/>
        <v>Unsecured</v>
      </c>
      <c r="W978" s="10">
        <v>0</v>
      </c>
      <c r="X978" s="10" t="s">
        <v>83</v>
      </c>
      <c r="Y978" s="10" t="str">
        <f t="shared" si="111"/>
        <v>Structured</v>
      </c>
      <c r="Z978" s="10"/>
      <c r="AA978" s="10" t="str">
        <f>IF('Intragroup liabilities'!Q972="GF2","Grandfathered T2",IF('Intragroup liabilities'!Q972="CET1","CET1","No"))</f>
        <v>No</v>
      </c>
      <c r="AB978" s="10">
        <f>IF('Intragroup liabilities'!R972="",0,'Intragroup liabilities'!R972)</f>
        <v>0</v>
      </c>
      <c r="AC978"/>
    </row>
    <row r="979" spans="3:29" ht="23.65" thickBot="1" x14ac:dyDescent="0.5">
      <c r="C979" s="17">
        <f t="shared" si="106"/>
        <v>999</v>
      </c>
      <c r="D979" s="18">
        <f t="shared" si="112"/>
        <v>972</v>
      </c>
      <c r="E979" s="10" t="str">
        <f>IF(AND(I979="SANTANDER TOTTA, SGPS, SA",'Intragroup liabilities'!F973="P_22"),"r0531 - o/w (part of) subordinated liabilities recognised as own funds",IF(AND(I979="Totta Seguros - Comp. Seg. Vida, SA.",'Intragroup liabilities'!F973="P_22"),"r0350 - Structured notes",IF(AND(AA979&lt;&gt;"No",'Intragroup liabilities'!F973="P_23"),"r0531 - o/w (part of) subordinated liabilities recognised as own funds",IF(AND(AA979="No",'Intragroup liabilities'!F973="P_23"),"r0120 - Secured liabilities - collateralized part (BRRD art. 44/2/b)",IF('Intragroup liabilities'!F973="C_31","r0511 - o/w capital instruments/share capital",IF('Intragroup liabilities'!F973="C_32","r0511 - o/w capital instruments/share capital",IF('Intragroup liabilities'!F973="C_33","r0512 - o/w instruments ranking pari passu with ordinary shares",IF(OR(ISNUMBER(SEARCH("ATLANTES",I979)),ISNUMBER(SEARCH("AZOR",I979)),ISNUMBER(SEARCH("HIPOTOTTA",I979)))=TRUE,"r0120 - Secured liabilities - collateralized part (BRRD art. 44/2/b)",IF(OR('Intragroup liabilities'!F973="P_27.1",'Intragroup liabilities'!F973="P_27.2",'Intragroup liabilities'!F973="P_24"),"r0390 - Non-financial liabilities",IF('Intragroup liabilities'!F973="P_30.1","r0170 - Employee liabilities (BRRD art. 44/2/g/i)",IF('Intragroup liabilities'!F973="P_30.3","r0390 - Non-financial liabilities",IF('Intragroup liabilities'!F973="C_36","r0511 - o/w capital instruments/share capital",IF(AND('Intragroup liabilities'!F973="P_20",IFERROR(VLOOKUP('Intragroup liabilities'!I973,'Auxiliar 210'!$B$18:$B$20,1,FALSE),0)&lt;&gt;0),"r0210 - Liabilities towards other entities of the resolution group (BRRD art. 44/2/h)",IF(AND('Intragroup liabilities'!F973="P_21",IFERROR(VLOOKUP('Intragroup liabilities'!I973,'Auxiliar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79" s="10" t="s">
        <v>483</v>
      </c>
      <c r="G979" s="10" t="str">
        <f t="shared" si="107"/>
        <v>Rank 9 - Ranking in insolvency (master scale)</v>
      </c>
      <c r="H979" s="10" t="s">
        <v>755</v>
      </c>
      <c r="I979" s="10" t="s">
        <v>707</v>
      </c>
      <c r="J979" s="10" t="s">
        <v>706</v>
      </c>
      <c r="K979" s="10" t="s">
        <v>155</v>
      </c>
      <c r="L979" s="10" t="str">
        <f t="shared" si="108"/>
        <v>Sister</v>
      </c>
      <c r="M979" s="10" t="str">
        <f>IF(OR('Intragroup liabilities'!W973="x",'Intragroup liabilities'!W973="E"),"true","false")</f>
        <v>false</v>
      </c>
      <c r="N979" s="10" t="s">
        <v>470</v>
      </c>
      <c r="O979" s="10" t="s">
        <v>471</v>
      </c>
      <c r="P979" s="11">
        <v>0.03</v>
      </c>
      <c r="Q979" s="11">
        <f>IF('Intragroup liabilities'!E973="",0,'Intragroup liabilities'!E973)</f>
        <v>0</v>
      </c>
      <c r="R979" s="10" t="str">
        <f>+IF('Intragroup liabilities'!C973="EURO","Euro",IF('Intragroup liabilities'!C973="LIBRA INGLESA"," US Dollar",""))</f>
        <v>Euro</v>
      </c>
      <c r="S979" s="10" t="str">
        <f>IF(OR('Intragroup liabilities'!F973="P_20",'Intragroup liabilities'!F973="P_21"),'Intragroup liabilities'!M973,CONCATENATE(RIGHT('Intragroup liabilities'!T973,4),"-",LEFT(RIGHT('Intragroup liabilities'!T973,7),2),"-",LEFT('Intragroup liabilities'!T973,2)))</f>
        <v>--</v>
      </c>
      <c r="T979" s="20" t="str">
        <f t="shared" si="109"/>
        <v>--</v>
      </c>
      <c r="U979" s="20" t="str">
        <f>IF(OR('Intragroup liabilities'!F973="P_20",'Intragroup liabilities'!F973="P_21"),'T 03.01'!T979,CONCATENATE(RIGHT('Intragroup liabilities'!U973,4),"-",LEFT(RIGHT('Intragroup liabilities'!U973,7),2),"-",LEFT('Intragroup liabilities'!U973,2)))</f>
        <v>--</v>
      </c>
      <c r="V979" s="10" t="str">
        <f t="shared" si="110"/>
        <v>Unsecured</v>
      </c>
      <c r="W979" s="10">
        <v>0</v>
      </c>
      <c r="X979" s="10" t="s">
        <v>83</v>
      </c>
      <c r="Y979" s="10" t="str">
        <f t="shared" si="111"/>
        <v>Structured</v>
      </c>
      <c r="Z979" s="10"/>
      <c r="AA979" s="10" t="str">
        <f>IF('Intragroup liabilities'!Q973="GF2","Grandfathered T2",IF('Intragroup liabilities'!Q973="CET1","CET1","No"))</f>
        <v>No</v>
      </c>
      <c r="AB979" s="10">
        <f>IF('Intragroup liabilities'!R973="",0,'Intragroup liabilities'!R973)</f>
        <v>0</v>
      </c>
      <c r="AC979"/>
    </row>
    <row r="980" spans="3:29" ht="23.65" thickBot="1" x14ac:dyDescent="0.5">
      <c r="C980" s="17">
        <f t="shared" si="106"/>
        <v>999</v>
      </c>
      <c r="D980" s="18">
        <f t="shared" si="112"/>
        <v>973</v>
      </c>
      <c r="E980" s="10" t="str">
        <f>IF(AND(I980="SANTANDER TOTTA, SGPS, SA",'Intragroup liabilities'!F974="P_22"),"r0531 - o/w (part of) subordinated liabilities recognised as own funds",IF(AND(I980="Totta Seguros - Comp. Seg. Vida, SA.",'Intragroup liabilities'!F974="P_22"),"r0350 - Structured notes",IF(AND(AA980&lt;&gt;"No",'Intragroup liabilities'!F974="P_23"),"r0531 - o/w (part of) subordinated liabilities recognised as own funds",IF(AND(AA980="No",'Intragroup liabilities'!F974="P_23"),"r0120 - Secured liabilities - collateralized part (BRRD art. 44/2/b)",IF('Intragroup liabilities'!F974="C_31","r0511 - o/w capital instruments/share capital",IF('Intragroup liabilities'!F974="C_32","r0511 - o/w capital instruments/share capital",IF('Intragroup liabilities'!F974="C_33","r0512 - o/w instruments ranking pari passu with ordinary shares",IF(OR(ISNUMBER(SEARCH("ATLANTES",I980)),ISNUMBER(SEARCH("AZOR",I980)),ISNUMBER(SEARCH("HIPOTOTTA",I980)))=TRUE,"r0120 - Secured liabilities - collateralized part (BRRD art. 44/2/b)",IF(OR('Intragroup liabilities'!F974="P_27.1",'Intragroup liabilities'!F974="P_27.2",'Intragroup liabilities'!F974="P_24"),"r0390 - Non-financial liabilities",IF('Intragroup liabilities'!F974="P_30.1","r0170 - Employee liabilities (BRRD art. 44/2/g/i)",IF('Intragroup liabilities'!F974="P_30.3","r0390 - Non-financial liabilities",IF('Intragroup liabilities'!F974="C_36","r0511 - o/w capital instruments/share capital",IF(AND('Intragroup liabilities'!F974="P_20",IFERROR(VLOOKUP('Intragroup liabilities'!I974,'Auxiliar 210'!$B$18:$B$20,1,FALSE),0)&lt;&gt;0),"r0210 - Liabilities towards other entities of the resolution group (BRRD art. 44/2/h)",IF(AND('Intragroup liabilities'!F974="P_21",IFERROR(VLOOKUP('Intragroup liabilities'!I974,'Auxiliar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0" s="10" t="s">
        <v>483</v>
      </c>
      <c r="G980" s="10" t="str">
        <f t="shared" si="107"/>
        <v>Rank 9 - Ranking in insolvency (master scale)</v>
      </c>
      <c r="H980" s="10" t="s">
        <v>810</v>
      </c>
      <c r="I980" s="10" t="s">
        <v>707</v>
      </c>
      <c r="J980" s="10" t="s">
        <v>706</v>
      </c>
      <c r="K980" s="10" t="s">
        <v>155</v>
      </c>
      <c r="L980" s="10" t="str">
        <f t="shared" si="108"/>
        <v>Sister</v>
      </c>
      <c r="M980" s="10" t="str">
        <f>IF(OR('Intragroup liabilities'!W974="x",'Intragroup liabilities'!W974="E"),"true","false")</f>
        <v>false</v>
      </c>
      <c r="N980" s="10" t="s">
        <v>470</v>
      </c>
      <c r="O980" s="10" t="s">
        <v>471</v>
      </c>
      <c r="P980" s="11">
        <v>0.93</v>
      </c>
      <c r="Q980" s="11">
        <f>IF('Intragroup liabilities'!E974="",0,'Intragroup liabilities'!E974)</f>
        <v>0</v>
      </c>
      <c r="R980" s="10" t="str">
        <f>+IF('Intragroup liabilities'!C974="EURO","Euro",IF('Intragroup liabilities'!C974="LIBRA INGLESA"," US Dollar",""))</f>
        <v>Euro</v>
      </c>
      <c r="S980" s="10" t="str">
        <f>IF(OR('Intragroup liabilities'!F974="P_20",'Intragroup liabilities'!F974="P_21"),'Intragroup liabilities'!M974,CONCATENATE(RIGHT('Intragroup liabilities'!T974,4),"-",LEFT(RIGHT('Intragroup liabilities'!T974,7),2),"-",LEFT('Intragroup liabilities'!T974,2)))</f>
        <v>--</v>
      </c>
      <c r="T980" s="20" t="str">
        <f t="shared" si="109"/>
        <v>--</v>
      </c>
      <c r="U980" s="20" t="str">
        <f>IF(OR('Intragroup liabilities'!F974="P_20",'Intragroup liabilities'!F974="P_21"),'T 03.01'!T980,CONCATENATE(RIGHT('Intragroup liabilities'!U974,4),"-",LEFT(RIGHT('Intragroup liabilities'!U974,7),2),"-",LEFT('Intragroup liabilities'!U974,2)))</f>
        <v>--</v>
      </c>
      <c r="V980" s="10" t="str">
        <f t="shared" si="110"/>
        <v>Unsecured</v>
      </c>
      <c r="W980" s="10">
        <v>0</v>
      </c>
      <c r="X980" s="10" t="s">
        <v>83</v>
      </c>
      <c r="Y980" s="10" t="str">
        <f t="shared" si="111"/>
        <v>Structured</v>
      </c>
      <c r="Z980" s="10"/>
      <c r="AA980" s="10" t="str">
        <f>IF('Intragroup liabilities'!Q974="GF2","Grandfathered T2",IF('Intragroup liabilities'!Q974="CET1","CET1","No"))</f>
        <v>No</v>
      </c>
      <c r="AB980" s="10">
        <f>IF('Intragroup liabilities'!R974="",0,'Intragroup liabilities'!R974)</f>
        <v>0</v>
      </c>
      <c r="AC980"/>
    </row>
    <row r="981" spans="3:29" ht="23.65" thickBot="1" x14ac:dyDescent="0.5">
      <c r="C981" s="17">
        <f t="shared" si="106"/>
        <v>999</v>
      </c>
      <c r="D981" s="18">
        <f t="shared" si="112"/>
        <v>974</v>
      </c>
      <c r="E981" s="10" t="str">
        <f>IF(AND(I981="SANTANDER TOTTA, SGPS, SA",'Intragroup liabilities'!F975="P_22"),"r0531 - o/w (part of) subordinated liabilities recognised as own funds",IF(AND(I981="Totta Seguros - Comp. Seg. Vida, SA.",'Intragroup liabilities'!F975="P_22"),"r0350 - Structured notes",IF(AND(AA981&lt;&gt;"No",'Intragroup liabilities'!F975="P_23"),"r0531 - o/w (part of) subordinated liabilities recognised as own funds",IF(AND(AA981="No",'Intragroup liabilities'!F975="P_23"),"r0120 - Secured liabilities - collateralized part (BRRD art. 44/2/b)",IF('Intragroup liabilities'!F975="C_31","r0511 - o/w capital instruments/share capital",IF('Intragroup liabilities'!F975="C_32","r0511 - o/w capital instruments/share capital",IF('Intragroup liabilities'!F975="C_33","r0512 - o/w instruments ranking pari passu with ordinary shares",IF(OR(ISNUMBER(SEARCH("ATLANTES",I981)),ISNUMBER(SEARCH("AZOR",I981)),ISNUMBER(SEARCH("HIPOTOTTA",I981)))=TRUE,"r0120 - Secured liabilities - collateralized part (BRRD art. 44/2/b)",IF(OR('Intragroup liabilities'!F975="P_27.1",'Intragroup liabilities'!F975="P_27.2",'Intragroup liabilities'!F975="P_24"),"r0390 - Non-financial liabilities",IF('Intragroup liabilities'!F975="P_30.1","r0170 - Employee liabilities (BRRD art. 44/2/g/i)",IF('Intragroup liabilities'!F975="P_30.3","r0390 - Non-financial liabilities",IF('Intragroup liabilities'!F975="C_36","r0511 - o/w capital instruments/share capital",IF(AND('Intragroup liabilities'!F975="P_20",IFERROR(VLOOKUP('Intragroup liabilities'!I975,'Auxiliar 210'!$B$18:$B$20,1,FALSE),0)&lt;&gt;0),"r0210 - Liabilities towards other entities of the resolution group (BRRD art. 44/2/h)",IF(AND('Intragroup liabilities'!F975="P_21",IFERROR(VLOOKUP('Intragroup liabilities'!I975,'Auxiliar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1" s="10" t="s">
        <v>483</v>
      </c>
      <c r="G981" s="10" t="str">
        <f t="shared" si="107"/>
        <v>Rank 9 - Ranking in insolvency (master scale)</v>
      </c>
      <c r="H981" s="10" t="s">
        <v>805</v>
      </c>
      <c r="I981" s="10" t="s">
        <v>707</v>
      </c>
      <c r="J981" s="10" t="s">
        <v>706</v>
      </c>
      <c r="K981" s="10" t="s">
        <v>155</v>
      </c>
      <c r="L981" s="10" t="str">
        <f t="shared" si="108"/>
        <v>Sister</v>
      </c>
      <c r="M981" s="10" t="str">
        <f>IF(OR('Intragroup liabilities'!W975="x",'Intragroup liabilities'!W975="E"),"true","false")</f>
        <v>false</v>
      </c>
      <c r="N981" s="10" t="s">
        <v>470</v>
      </c>
      <c r="O981" s="10" t="s">
        <v>471</v>
      </c>
      <c r="P981" s="11">
        <v>0.2</v>
      </c>
      <c r="Q981" s="11">
        <f>IF('Intragroup liabilities'!E975="",0,'Intragroup liabilities'!E975)</f>
        <v>0</v>
      </c>
      <c r="R981" s="10" t="str">
        <f>+IF('Intragroup liabilities'!C975="EURO","Euro",IF('Intragroup liabilities'!C975="LIBRA INGLESA"," US Dollar",""))</f>
        <v>Euro</v>
      </c>
      <c r="S981" s="10" t="str">
        <f>IF(OR('Intragroup liabilities'!F975="P_20",'Intragroup liabilities'!F975="P_21"),'Intragroup liabilities'!M975,CONCATENATE(RIGHT('Intragroup liabilities'!T975,4),"-",LEFT(RIGHT('Intragroup liabilities'!T975,7),2),"-",LEFT('Intragroup liabilities'!T975,2)))</f>
        <v>--</v>
      </c>
      <c r="T981" s="20" t="str">
        <f t="shared" si="109"/>
        <v>--</v>
      </c>
      <c r="U981" s="20" t="str">
        <f>IF(OR('Intragroup liabilities'!F975="P_20",'Intragroup liabilities'!F975="P_21"),'T 03.01'!T981,CONCATENATE(RIGHT('Intragroup liabilities'!U975,4),"-",LEFT(RIGHT('Intragroup liabilities'!U975,7),2),"-",LEFT('Intragroup liabilities'!U975,2)))</f>
        <v>--</v>
      </c>
      <c r="V981" s="10" t="str">
        <f t="shared" si="110"/>
        <v>Unsecured</v>
      </c>
      <c r="W981" s="10">
        <v>0</v>
      </c>
      <c r="X981" s="10" t="s">
        <v>83</v>
      </c>
      <c r="Y981" s="10" t="str">
        <f t="shared" si="111"/>
        <v>Structured</v>
      </c>
      <c r="Z981" s="10"/>
      <c r="AA981" s="10" t="str">
        <f>IF('Intragroup liabilities'!Q975="GF2","Grandfathered T2",IF('Intragroup liabilities'!Q975="CET1","CET1","No"))</f>
        <v>No</v>
      </c>
      <c r="AB981" s="10">
        <f>IF('Intragroup liabilities'!R975="",0,'Intragroup liabilities'!R975)</f>
        <v>0</v>
      </c>
      <c r="AC981"/>
    </row>
    <row r="982" spans="3:29" ht="23.65" thickBot="1" x14ac:dyDescent="0.5">
      <c r="C982" s="17">
        <f t="shared" si="106"/>
        <v>999</v>
      </c>
      <c r="D982" s="18">
        <f t="shared" si="112"/>
        <v>975</v>
      </c>
      <c r="E982" s="10" t="str">
        <f>IF(AND(I982="SANTANDER TOTTA, SGPS, SA",'Intragroup liabilities'!F976="P_22"),"r0531 - o/w (part of) subordinated liabilities recognised as own funds",IF(AND(I982="Totta Seguros - Comp. Seg. Vida, SA.",'Intragroup liabilities'!F976="P_22"),"r0350 - Structured notes",IF(AND(AA982&lt;&gt;"No",'Intragroup liabilities'!F976="P_23"),"r0531 - o/w (part of) subordinated liabilities recognised as own funds",IF(AND(AA982="No",'Intragroup liabilities'!F976="P_23"),"r0120 - Secured liabilities - collateralized part (BRRD art. 44/2/b)",IF('Intragroup liabilities'!F976="C_31","r0511 - o/w capital instruments/share capital",IF('Intragroup liabilities'!F976="C_32","r0511 - o/w capital instruments/share capital",IF('Intragroup liabilities'!F976="C_33","r0512 - o/w instruments ranking pari passu with ordinary shares",IF(OR(ISNUMBER(SEARCH("ATLANTES",I982)),ISNUMBER(SEARCH("AZOR",I982)),ISNUMBER(SEARCH("HIPOTOTTA",I982)))=TRUE,"r0120 - Secured liabilities - collateralized part (BRRD art. 44/2/b)",IF(OR('Intragroup liabilities'!F976="P_27.1",'Intragroup liabilities'!F976="P_27.2",'Intragroup liabilities'!F976="P_24"),"r0390 - Non-financial liabilities",IF('Intragroup liabilities'!F976="P_30.1","r0170 - Employee liabilities (BRRD art. 44/2/g/i)",IF('Intragroup liabilities'!F976="P_30.3","r0390 - Non-financial liabilities",IF('Intragroup liabilities'!F976="C_36","r0511 - o/w capital instruments/share capital",IF(AND('Intragroup liabilities'!F976="P_20",IFERROR(VLOOKUP('Intragroup liabilities'!I976,'Auxiliar 210'!$B$18:$B$20,1,FALSE),0)&lt;&gt;0),"r0210 - Liabilities towards other entities of the resolution group (BRRD art. 44/2/h)",IF(AND('Intragroup liabilities'!F976="P_21",IFERROR(VLOOKUP('Intragroup liabilities'!I976,'Auxiliar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2" s="10" t="s">
        <v>483</v>
      </c>
      <c r="G982" s="10" t="str">
        <f t="shared" si="107"/>
        <v>Rank 9 - Ranking in insolvency (master scale)</v>
      </c>
      <c r="H982" s="10" t="s">
        <v>900</v>
      </c>
      <c r="I982" s="10" t="s">
        <v>707</v>
      </c>
      <c r="J982" s="10" t="s">
        <v>706</v>
      </c>
      <c r="K982" s="10" t="s">
        <v>155</v>
      </c>
      <c r="L982" s="10" t="str">
        <f t="shared" si="108"/>
        <v>Sister</v>
      </c>
      <c r="M982" s="10" t="str">
        <f>IF(OR('Intragroup liabilities'!W976="x",'Intragroup liabilities'!W976="E"),"true","false")</f>
        <v>false</v>
      </c>
      <c r="N982" s="10" t="s">
        <v>470</v>
      </c>
      <c r="O982" s="10" t="s">
        <v>471</v>
      </c>
      <c r="P982" s="11">
        <v>0.28000000000000003</v>
      </c>
      <c r="Q982" s="11">
        <f>IF('Intragroup liabilities'!E976="",0,'Intragroup liabilities'!E976)</f>
        <v>0</v>
      </c>
      <c r="R982" s="10" t="str">
        <f>+IF('Intragroup liabilities'!C976="EURO","Euro",IF('Intragroup liabilities'!C976="LIBRA INGLESA"," US Dollar",""))</f>
        <v>Euro</v>
      </c>
      <c r="S982" s="10" t="str">
        <f>IF(OR('Intragroup liabilities'!F976="P_20",'Intragroup liabilities'!F976="P_21"),'Intragroup liabilities'!M976,CONCATENATE(RIGHT('Intragroup liabilities'!T976,4),"-",LEFT(RIGHT('Intragroup liabilities'!T976,7),2),"-",LEFT('Intragroup liabilities'!T976,2)))</f>
        <v>--</v>
      </c>
      <c r="T982" s="20" t="str">
        <f t="shared" si="109"/>
        <v>--</v>
      </c>
      <c r="U982" s="20" t="str">
        <f>IF(OR('Intragroup liabilities'!F976="P_20",'Intragroup liabilities'!F976="P_21"),'T 03.01'!T982,CONCATENATE(RIGHT('Intragroup liabilities'!U976,4),"-",LEFT(RIGHT('Intragroup liabilities'!U976,7),2),"-",LEFT('Intragroup liabilities'!U976,2)))</f>
        <v>--</v>
      </c>
      <c r="V982" s="10" t="str">
        <f t="shared" si="110"/>
        <v>Unsecured</v>
      </c>
      <c r="W982" s="10">
        <v>0</v>
      </c>
      <c r="X982" s="10" t="s">
        <v>83</v>
      </c>
      <c r="Y982" s="10" t="str">
        <f t="shared" si="111"/>
        <v>Structured</v>
      </c>
      <c r="Z982" s="10"/>
      <c r="AA982" s="10" t="str">
        <f>IF('Intragroup liabilities'!Q976="GF2","Grandfathered T2",IF('Intragroup liabilities'!Q976="CET1","CET1","No"))</f>
        <v>No</v>
      </c>
      <c r="AB982" s="10">
        <f>IF('Intragroup liabilities'!R976="",0,'Intragroup liabilities'!R976)</f>
        <v>0</v>
      </c>
      <c r="AC982"/>
    </row>
    <row r="983" spans="3:29" ht="23.65" thickBot="1" x14ac:dyDescent="0.5">
      <c r="C983" s="17">
        <f t="shared" si="106"/>
        <v>999</v>
      </c>
      <c r="D983" s="18">
        <f t="shared" si="112"/>
        <v>976</v>
      </c>
      <c r="E983" s="10" t="str">
        <f>IF(AND(I983="SANTANDER TOTTA, SGPS, SA",'Intragroup liabilities'!F977="P_22"),"r0531 - o/w (part of) subordinated liabilities recognised as own funds",IF(AND(I983="Totta Seguros - Comp. Seg. Vida, SA.",'Intragroup liabilities'!F977="P_22"),"r0350 - Structured notes",IF(AND(AA983&lt;&gt;"No",'Intragroup liabilities'!F977="P_23"),"r0531 - o/w (part of) subordinated liabilities recognised as own funds",IF(AND(AA983="No",'Intragroup liabilities'!F977="P_23"),"r0120 - Secured liabilities - collateralized part (BRRD art. 44/2/b)",IF('Intragroup liabilities'!F977="C_31","r0511 - o/w capital instruments/share capital",IF('Intragroup liabilities'!F977="C_32","r0511 - o/w capital instruments/share capital",IF('Intragroup liabilities'!F977="C_33","r0512 - o/w instruments ranking pari passu with ordinary shares",IF(OR(ISNUMBER(SEARCH("ATLANTES",I983)),ISNUMBER(SEARCH("AZOR",I983)),ISNUMBER(SEARCH("HIPOTOTTA",I983)))=TRUE,"r0120 - Secured liabilities - collateralized part (BRRD art. 44/2/b)",IF(OR('Intragroup liabilities'!F977="P_27.1",'Intragroup liabilities'!F977="P_27.2",'Intragroup liabilities'!F977="P_24"),"r0390 - Non-financial liabilities",IF('Intragroup liabilities'!F977="P_30.1","r0170 - Employee liabilities (BRRD art. 44/2/g/i)",IF('Intragroup liabilities'!F977="P_30.3","r0390 - Non-financial liabilities",IF('Intragroup liabilities'!F977="C_36","r0511 - o/w capital instruments/share capital",IF(AND('Intragroup liabilities'!F977="P_20",IFERROR(VLOOKUP('Intragroup liabilities'!I977,'Auxiliar 210'!$B$18:$B$20,1,FALSE),0)&lt;&gt;0),"r0210 - Liabilities towards other entities of the resolution group (BRRD art. 44/2/h)",IF(AND('Intragroup liabilities'!F977="P_21",IFERROR(VLOOKUP('Intragroup liabilities'!I977,'Auxiliar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3" s="10" t="s">
        <v>483</v>
      </c>
      <c r="G983" s="10" t="str">
        <f t="shared" si="107"/>
        <v>Rank 9 - Ranking in insolvency (master scale)</v>
      </c>
      <c r="H983" s="10" t="s">
        <v>715</v>
      </c>
      <c r="I983" s="10" t="s">
        <v>707</v>
      </c>
      <c r="J983" s="10" t="s">
        <v>706</v>
      </c>
      <c r="K983" s="10" t="s">
        <v>155</v>
      </c>
      <c r="L983" s="10" t="str">
        <f t="shared" si="108"/>
        <v>Sister</v>
      </c>
      <c r="M983" s="10" t="str">
        <f>IF(OR('Intragroup liabilities'!W977="x",'Intragroup liabilities'!W977="E"),"true","false")</f>
        <v>false</v>
      </c>
      <c r="N983" s="10" t="s">
        <v>470</v>
      </c>
      <c r="O983" s="10" t="s">
        <v>471</v>
      </c>
      <c r="P983" s="11">
        <v>0.35</v>
      </c>
      <c r="Q983" s="11">
        <f>IF('Intragroup liabilities'!E977="",0,'Intragroup liabilities'!E977)</f>
        <v>0</v>
      </c>
      <c r="R983" s="10" t="str">
        <f>+IF('Intragroup liabilities'!C977="EURO","Euro",IF('Intragroup liabilities'!C977="LIBRA INGLESA"," US Dollar",""))</f>
        <v>Euro</v>
      </c>
      <c r="S983" s="10" t="str">
        <f>IF(OR('Intragroup liabilities'!F977="P_20",'Intragroup liabilities'!F977="P_21"),'Intragroup liabilities'!M977,CONCATENATE(RIGHT('Intragroup liabilities'!T977,4),"-",LEFT(RIGHT('Intragroup liabilities'!T977,7),2),"-",LEFT('Intragroup liabilities'!T977,2)))</f>
        <v>--</v>
      </c>
      <c r="T983" s="20" t="str">
        <f t="shared" si="109"/>
        <v>--</v>
      </c>
      <c r="U983" s="20" t="str">
        <f>IF(OR('Intragroup liabilities'!F977="P_20",'Intragroup liabilities'!F977="P_21"),'T 03.01'!T983,CONCATENATE(RIGHT('Intragroup liabilities'!U977,4),"-",LEFT(RIGHT('Intragroup liabilities'!U977,7),2),"-",LEFT('Intragroup liabilities'!U977,2)))</f>
        <v>--</v>
      </c>
      <c r="V983" s="10" t="str">
        <f t="shared" si="110"/>
        <v>Unsecured</v>
      </c>
      <c r="W983" s="10">
        <v>0</v>
      </c>
      <c r="X983" s="10" t="s">
        <v>83</v>
      </c>
      <c r="Y983" s="10" t="str">
        <f t="shared" si="111"/>
        <v>Structured</v>
      </c>
      <c r="Z983" s="10"/>
      <c r="AA983" s="10" t="str">
        <f>IF('Intragroup liabilities'!Q977="GF2","Grandfathered T2",IF('Intragroup liabilities'!Q977="CET1","CET1","No"))</f>
        <v>No</v>
      </c>
      <c r="AB983" s="10">
        <f>IF('Intragroup liabilities'!R977="",0,'Intragroup liabilities'!R977)</f>
        <v>0</v>
      </c>
      <c r="AC983"/>
    </row>
    <row r="984" spans="3:29" ht="35.25" thickBot="1" x14ac:dyDescent="0.5">
      <c r="C984" s="17">
        <f t="shared" si="106"/>
        <v>999</v>
      </c>
      <c r="D984" s="18">
        <f t="shared" si="112"/>
        <v>977</v>
      </c>
      <c r="E984" s="10" t="str">
        <f>IF(AND(I984="SANTANDER TOTTA, SGPS, SA",'Intragroup liabilities'!F978="P_22"),"r0531 - o/w (part of) subordinated liabilities recognised as own funds",IF(AND(I984="Totta Seguros - Comp. Seg. Vida, SA.",'Intragroup liabilities'!F978="P_22"),"r0350 - Structured notes",IF(AND(AA984&lt;&gt;"No",'Intragroup liabilities'!F978="P_23"),"r0531 - o/w (part of) subordinated liabilities recognised as own funds",IF(AND(AA984="No",'Intragroup liabilities'!F978="P_23"),"r0120 - Secured liabilities - collateralized part (BRRD art. 44/2/b)",IF('Intragroup liabilities'!F978="C_31","r0511 - o/w capital instruments/share capital",IF('Intragroup liabilities'!F978="C_32","r0511 - o/w capital instruments/share capital",IF('Intragroup liabilities'!F978="C_33","r0512 - o/w instruments ranking pari passu with ordinary shares",IF(OR(ISNUMBER(SEARCH("ATLANTES",I984)),ISNUMBER(SEARCH("AZOR",I984)),ISNUMBER(SEARCH("HIPOTOTTA",I984)))=TRUE,"r0120 - Secured liabilities - collateralized part (BRRD art. 44/2/b)",IF(OR('Intragroup liabilities'!F978="P_27.1",'Intragroup liabilities'!F978="P_27.2",'Intragroup liabilities'!F978="P_24"),"r0390 - Non-financial liabilities",IF('Intragroup liabilities'!F978="P_30.1","r0170 - Employee liabilities (BRRD art. 44/2/g/i)",IF('Intragroup liabilities'!F978="P_30.3","r0390 - Non-financial liabilities",IF('Intragroup liabilities'!F978="C_36","r0511 - o/w capital instruments/share capital",IF(AND('Intragroup liabilities'!F978="P_20",IFERROR(VLOOKUP('Intragroup liabilities'!I978,'Auxiliar 210'!$B$18:$B$20,1,FALSE),0)&lt;&gt;0),"r0210 - Liabilities towards other entities of the resolution group (BRRD art. 44/2/h)",IF(AND('Intragroup liabilities'!F978="P_21",IFERROR(VLOOKUP('Intragroup liabilities'!I978,'Auxiliar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84" s="10" t="s">
        <v>153</v>
      </c>
      <c r="G984" s="10" t="str">
        <f t="shared" si="107"/>
        <v>Rank 20 - Ranking in insolvency (master scale)</v>
      </c>
      <c r="H984" s="10" t="s">
        <v>230</v>
      </c>
      <c r="I984" s="10" t="s">
        <v>30</v>
      </c>
      <c r="J984" s="10" t="s">
        <v>164</v>
      </c>
      <c r="K984" s="10" t="s">
        <v>155</v>
      </c>
      <c r="L984" s="10" t="str">
        <f t="shared" si="108"/>
        <v>Sister</v>
      </c>
      <c r="M984" s="10" t="str">
        <f>IF(OR('Intragroup liabilities'!W978="x",'Intragroup liabilities'!W978="E"),"true","false")</f>
        <v>true</v>
      </c>
      <c r="N984" s="10" t="s">
        <v>470</v>
      </c>
      <c r="O984" s="10" t="s">
        <v>471</v>
      </c>
      <c r="P984" s="11">
        <v>15068340.84</v>
      </c>
      <c r="Q984" s="11">
        <f>IF('Intragroup liabilities'!E978="",0,'Intragroup liabilities'!E978)</f>
        <v>29615.47</v>
      </c>
      <c r="R984" s="10" t="str">
        <f>+IF('Intragroup liabilities'!C978="EURO","Euro",IF('Intragroup liabilities'!C978="LIBRA INGLESA"," US Dollar",""))</f>
        <v>Euro</v>
      </c>
      <c r="S984" s="10" t="str">
        <f>IF(OR('Intragroup liabilities'!F978="P_20",'Intragroup liabilities'!F978="P_21"),'Intragroup liabilities'!M978,CONCATENATE(RIGHT('Intragroup liabilities'!T978,4),"-",LEFT(RIGHT('Intragroup liabilities'!T978,7),2),"-",LEFT('Intragroup liabilities'!T978,2)))</f>
        <v>--</v>
      </c>
      <c r="T984" s="20" t="str">
        <f t="shared" si="109"/>
        <v/>
      </c>
      <c r="U984" s="20" t="str">
        <f>IF(OR('Intragroup liabilities'!F978="P_20",'Intragroup liabilities'!F978="P_21"),'T 03.01'!T984,CONCATENATE(RIGHT('Intragroup liabilities'!U978,4),"-",LEFT(RIGHT('Intragroup liabilities'!U978,7),2),"-",LEFT('Intragroup liabilities'!U978,2)))</f>
        <v>--</v>
      </c>
      <c r="V984" s="10" t="str">
        <f t="shared" si="110"/>
        <v>Secured</v>
      </c>
      <c r="W984" s="10">
        <v>0</v>
      </c>
      <c r="X984" s="10" t="s">
        <v>83</v>
      </c>
      <c r="Y984" s="10" t="str">
        <f t="shared" si="111"/>
        <v>Non-structured/Vanilla</v>
      </c>
      <c r="Z984" s="10"/>
      <c r="AA984" s="10" t="str">
        <f>IF('Intragroup liabilities'!Q978="GF2","Grandfathered T2",IF('Intragroup liabilities'!Q978="CET1","CET1","No"))</f>
        <v>No</v>
      </c>
      <c r="AB984" s="10">
        <f>IF('Intragroup liabilities'!R978="",0,'Intragroup liabilities'!R978)</f>
        <v>0</v>
      </c>
      <c r="AC984"/>
    </row>
    <row r="985" spans="3:29" ht="35.25" thickBot="1" x14ac:dyDescent="0.5">
      <c r="C985" s="17">
        <f t="shared" si="106"/>
        <v>999</v>
      </c>
      <c r="D985" s="18">
        <f t="shared" si="112"/>
        <v>978</v>
      </c>
      <c r="E985" s="10" t="str">
        <f>IF(AND(I985="SANTANDER TOTTA, SGPS, SA",'Intragroup liabilities'!F979="P_22"),"r0531 - o/w (part of) subordinated liabilities recognised as own funds",IF(AND(I985="Totta Seguros - Comp. Seg. Vida, SA.",'Intragroup liabilities'!F979="P_22"),"r0350 - Structured notes",IF(AND(AA985&lt;&gt;"No",'Intragroup liabilities'!F979="P_23"),"r0531 - o/w (part of) subordinated liabilities recognised as own funds",IF(AND(AA985="No",'Intragroup liabilities'!F979="P_23"),"r0120 - Secured liabilities - collateralized part (BRRD art. 44/2/b)",IF('Intragroup liabilities'!F979="C_31","r0511 - o/w capital instruments/share capital",IF('Intragroup liabilities'!F979="C_32","r0511 - o/w capital instruments/share capital",IF('Intragroup liabilities'!F979="C_33","r0512 - o/w instruments ranking pari passu with ordinary shares",IF(OR(ISNUMBER(SEARCH("ATLANTES",I985)),ISNUMBER(SEARCH("AZOR",I985)),ISNUMBER(SEARCH("HIPOTOTTA",I985)))=TRUE,"r0120 - Secured liabilities - collateralized part (BRRD art. 44/2/b)",IF(OR('Intragroup liabilities'!F979="P_27.1",'Intragroup liabilities'!F979="P_27.2",'Intragroup liabilities'!F979="P_24"),"r0390 - Non-financial liabilities",IF('Intragroup liabilities'!F979="P_30.1","r0170 - Employee liabilities (BRRD art. 44/2/g/i)",IF('Intragroup liabilities'!F979="P_30.3","r0390 - Non-financial liabilities",IF('Intragroup liabilities'!F979="C_36","r0511 - o/w capital instruments/share capital",IF(AND('Intragroup liabilities'!F979="P_20",IFERROR(VLOOKUP('Intragroup liabilities'!I979,'Auxiliar 210'!$B$18:$B$20,1,FALSE),0)&lt;&gt;0),"r0210 - Liabilities towards other entities of the resolution group (BRRD art. 44/2/h)",IF(AND('Intragroup liabilities'!F979="P_21",IFERROR(VLOOKUP('Intragroup liabilities'!I979,'Auxiliar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85" s="10" t="s">
        <v>153</v>
      </c>
      <c r="G985" s="10" t="str">
        <f t="shared" si="107"/>
        <v>Rank 20 - Ranking in insolvency (master scale)</v>
      </c>
      <c r="H985" s="10" t="s">
        <v>1594</v>
      </c>
      <c r="I985" s="10" t="s">
        <v>74</v>
      </c>
      <c r="J985" s="10" t="s">
        <v>170</v>
      </c>
      <c r="K985" s="10" t="s">
        <v>155</v>
      </c>
      <c r="L985" s="10" t="str">
        <f t="shared" si="108"/>
        <v>Sister</v>
      </c>
      <c r="M985" s="10" t="str">
        <f>IF(OR('Intragroup liabilities'!W979="x",'Intragroup liabilities'!W979="E"),"true","false")</f>
        <v>true</v>
      </c>
      <c r="N985" s="10" t="s">
        <v>470</v>
      </c>
      <c r="O985" s="10" t="s">
        <v>471</v>
      </c>
      <c r="P985" s="11">
        <v>0</v>
      </c>
      <c r="Q985" s="11">
        <f>IF('Intragroup liabilities'!E979="",0,'Intragroup liabilities'!E979)</f>
        <v>99.95</v>
      </c>
      <c r="R985" s="10" t="str">
        <f>+IF('Intragroup liabilities'!C979="EURO","Euro",IF('Intragroup liabilities'!C979="LIBRA INGLESA"," US Dollar",""))</f>
        <v>Euro</v>
      </c>
      <c r="S985" s="10" t="str">
        <f>IF(OR('Intragroup liabilities'!F979="P_20",'Intragroup liabilities'!F979="P_21"),'Intragroup liabilities'!M979,CONCATENATE(RIGHT('Intragroup liabilities'!T979,4),"-",LEFT(RIGHT('Intragroup liabilities'!T979,7),2),"-",LEFT('Intragroup liabilities'!T979,2)))</f>
        <v>--</v>
      </c>
      <c r="T985" s="20" t="str">
        <f t="shared" si="109"/>
        <v/>
      </c>
      <c r="U985" s="20" t="str">
        <f>IF(OR('Intragroup liabilities'!F979="P_20",'Intragroup liabilities'!F979="P_21"),'T 03.01'!T985,CONCATENATE(RIGHT('Intragroup liabilities'!U979,4),"-",LEFT(RIGHT('Intragroup liabilities'!U979,7),2),"-",LEFT('Intragroup liabilities'!U979,2)))</f>
        <v>--</v>
      </c>
      <c r="V985" s="10" t="str">
        <f t="shared" si="110"/>
        <v>Secured</v>
      </c>
      <c r="W985" s="10">
        <v>0</v>
      </c>
      <c r="X985" s="10" t="s">
        <v>83</v>
      </c>
      <c r="Y985" s="10" t="str">
        <f t="shared" si="111"/>
        <v>Non-structured/Vanilla</v>
      </c>
      <c r="Z985" s="10"/>
      <c r="AA985" s="10" t="str">
        <f>IF('Intragroup liabilities'!Q979="GF2","Grandfathered T2",IF('Intragroup liabilities'!Q979="CET1","CET1","No"))</f>
        <v>No</v>
      </c>
      <c r="AB985" s="10">
        <f>IF('Intragroup liabilities'!R979="",0,'Intragroup liabilities'!R979)</f>
        <v>0</v>
      </c>
      <c r="AC985"/>
    </row>
    <row r="986" spans="3:29" ht="23.65" thickBot="1" x14ac:dyDescent="0.5">
      <c r="C986" s="17">
        <f t="shared" si="106"/>
        <v>999</v>
      </c>
      <c r="D986" s="18">
        <f t="shared" si="112"/>
        <v>979</v>
      </c>
      <c r="E986" s="10" t="str">
        <f>IF(AND(I986="SANTANDER TOTTA, SGPS, SA",'Intragroup liabilities'!F980="P_22"),"r0531 - o/w (part of) subordinated liabilities recognised as own funds",IF(AND(I986="Totta Seguros - Comp. Seg. Vida, SA.",'Intragroup liabilities'!F980="P_22"),"r0350 - Structured notes",IF(AND(AA986&lt;&gt;"No",'Intragroup liabilities'!F980="P_23"),"r0531 - o/w (part of) subordinated liabilities recognised as own funds",IF(AND(AA986="No",'Intragroup liabilities'!F980="P_23"),"r0120 - Secured liabilities - collateralized part (BRRD art. 44/2/b)",IF('Intragroup liabilities'!F980="C_31","r0511 - o/w capital instruments/share capital",IF('Intragroup liabilities'!F980="C_32","r0511 - o/w capital instruments/share capital",IF('Intragroup liabilities'!F980="C_33","r0512 - o/w instruments ranking pari passu with ordinary shares",IF(OR(ISNUMBER(SEARCH("ATLANTES",I986)),ISNUMBER(SEARCH("AZOR",I986)),ISNUMBER(SEARCH("HIPOTOTTA",I986)))=TRUE,"r0120 - Secured liabilities - collateralized part (BRRD art. 44/2/b)",IF(OR('Intragroup liabilities'!F980="P_27.1",'Intragroup liabilities'!F980="P_27.2",'Intragroup liabilities'!F980="P_24"),"r0390 - Non-financial liabilities",IF('Intragroup liabilities'!F980="P_30.1","r0170 - Employee liabilities (BRRD art. 44/2/g/i)",IF('Intragroup liabilities'!F980="P_30.3","r0390 - Non-financial liabilities",IF('Intragroup liabilities'!F980="C_36","r0511 - o/w capital instruments/share capital",IF(AND('Intragroup liabilities'!F980="P_20",IFERROR(VLOOKUP('Intragroup liabilities'!I980,'Auxiliar 210'!$B$18:$B$20,1,FALSE),0)&lt;&gt;0),"r0210 - Liabilities towards other entities of the resolution group (BRRD art. 44/2/h)",IF(AND('Intragroup liabilities'!F980="P_21",IFERROR(VLOOKUP('Intragroup liabilities'!I980,'Auxiliar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6" s="10" t="s">
        <v>161</v>
      </c>
      <c r="G986" s="10" t="str">
        <f t="shared" si="107"/>
        <v>Rank 9 - Ranking in insolvency (master scale)</v>
      </c>
      <c r="H986" s="10" t="s">
        <v>640</v>
      </c>
      <c r="I986" s="10" t="s">
        <v>45</v>
      </c>
      <c r="J986" s="10" t="s">
        <v>447</v>
      </c>
      <c r="K986" s="10" t="s">
        <v>155</v>
      </c>
      <c r="L986" s="10" t="str">
        <f t="shared" si="108"/>
        <v>Sister</v>
      </c>
      <c r="M986" s="10" t="str">
        <f>IF(OR('Intragroup liabilities'!W980="x",'Intragroup liabilities'!W980="E"),"true","false")</f>
        <v>true</v>
      </c>
      <c r="N986" s="10" t="s">
        <v>470</v>
      </c>
      <c r="O986" s="10" t="s">
        <v>471</v>
      </c>
      <c r="P986" s="11">
        <v>5.32</v>
      </c>
      <c r="Q986" s="11">
        <f>IF('Intragroup liabilities'!E980="",0,'Intragroup liabilities'!E980)</f>
        <v>0</v>
      </c>
      <c r="R986" s="10" t="str">
        <f>+IF('Intragroup liabilities'!C980="EURO","Euro",IF('Intragroup liabilities'!C980="LIBRA INGLESA"," US Dollar",""))</f>
        <v>Euro</v>
      </c>
      <c r="S986" s="10" t="str">
        <f>IF(OR('Intragroup liabilities'!F980="P_20",'Intragroup liabilities'!F980="P_21"),'Intragroup liabilities'!M980,CONCATENATE(RIGHT('Intragroup liabilities'!T980,4),"-",LEFT(RIGHT('Intragroup liabilities'!T980,7),2),"-",LEFT('Intragroup liabilities'!T980,2)))</f>
        <v>--</v>
      </c>
      <c r="T986" s="20" t="str">
        <f t="shared" si="109"/>
        <v>--</v>
      </c>
      <c r="U986" s="20" t="str">
        <f>IF(OR('Intragroup liabilities'!F980="P_20",'Intragroup liabilities'!F980="P_21"),'T 03.01'!T986,CONCATENATE(RIGHT('Intragroup liabilities'!U980,4),"-",LEFT(RIGHT('Intragroup liabilities'!U980,7),2),"-",LEFT('Intragroup liabilities'!U980,2)))</f>
        <v>--</v>
      </c>
      <c r="V986" s="10" t="str">
        <f t="shared" si="110"/>
        <v>Unsecured</v>
      </c>
      <c r="W986" s="10">
        <v>0</v>
      </c>
      <c r="X986" s="10" t="s">
        <v>83</v>
      </c>
      <c r="Y986" s="10" t="str">
        <f t="shared" si="111"/>
        <v>Structured</v>
      </c>
      <c r="Z986" s="10"/>
      <c r="AA986" s="10" t="str">
        <f>IF('Intragroup liabilities'!Q980="GF2","Grandfathered T2",IF('Intragroup liabilities'!Q980="CET1","CET1","No"))</f>
        <v>No</v>
      </c>
      <c r="AB986" s="10">
        <f>IF('Intragroup liabilities'!R980="",0,'Intragroup liabilities'!R980)</f>
        <v>0</v>
      </c>
      <c r="AC986"/>
    </row>
    <row r="987" spans="3:29" ht="23.65" thickBot="1" x14ac:dyDescent="0.5">
      <c r="C987" s="17">
        <f t="shared" si="106"/>
        <v>999</v>
      </c>
      <c r="D987" s="18">
        <f t="shared" si="112"/>
        <v>980</v>
      </c>
      <c r="E987" s="10" t="str">
        <f>IF(AND(I987="SANTANDER TOTTA, SGPS, SA",'Intragroup liabilities'!F981="P_22"),"r0531 - o/w (part of) subordinated liabilities recognised as own funds",IF(AND(I987="Totta Seguros - Comp. Seg. Vida, SA.",'Intragroup liabilities'!F981="P_22"),"r0350 - Structured notes",IF(AND(AA987&lt;&gt;"No",'Intragroup liabilities'!F981="P_23"),"r0531 - o/w (part of) subordinated liabilities recognised as own funds",IF(AND(AA987="No",'Intragroup liabilities'!F981="P_23"),"r0120 - Secured liabilities - collateralized part (BRRD art. 44/2/b)",IF('Intragroup liabilities'!F981="C_31","r0511 - o/w capital instruments/share capital",IF('Intragroup liabilities'!F981="C_32","r0511 - o/w capital instruments/share capital",IF('Intragroup liabilities'!F981="C_33","r0512 - o/w instruments ranking pari passu with ordinary shares",IF(OR(ISNUMBER(SEARCH("ATLANTES",I987)),ISNUMBER(SEARCH("AZOR",I987)),ISNUMBER(SEARCH("HIPOTOTTA",I987)))=TRUE,"r0120 - Secured liabilities - collateralized part (BRRD art. 44/2/b)",IF(OR('Intragroup liabilities'!F981="P_27.1",'Intragroup liabilities'!F981="P_27.2",'Intragroup liabilities'!F981="P_24"),"r0390 - Non-financial liabilities",IF('Intragroup liabilities'!F981="P_30.1","r0170 - Employee liabilities (BRRD art. 44/2/g/i)",IF('Intragroup liabilities'!F981="P_30.3","r0390 - Non-financial liabilities",IF('Intragroup liabilities'!F981="C_36","r0511 - o/w capital instruments/share capital",IF(AND('Intragroup liabilities'!F981="P_20",IFERROR(VLOOKUP('Intragroup liabilities'!I981,'Auxiliar 210'!$B$18:$B$20,1,FALSE),0)&lt;&gt;0),"r0210 - Liabilities towards other entities of the resolution group (BRRD art. 44/2/h)",IF(AND('Intragroup liabilities'!F981="P_21",IFERROR(VLOOKUP('Intragroup liabilities'!I981,'Auxiliar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7" s="10" t="s">
        <v>483</v>
      </c>
      <c r="G987" s="10" t="str">
        <f t="shared" si="107"/>
        <v>Rank 9 - Ranking in insolvency (master scale)</v>
      </c>
      <c r="H987" s="10" t="s">
        <v>728</v>
      </c>
      <c r="I987" s="10" t="s">
        <v>707</v>
      </c>
      <c r="J987" s="10" t="s">
        <v>706</v>
      </c>
      <c r="K987" s="10" t="s">
        <v>155</v>
      </c>
      <c r="L987" s="10" t="str">
        <f t="shared" si="108"/>
        <v>Sister</v>
      </c>
      <c r="M987" s="10" t="str">
        <f>IF(OR('Intragroup liabilities'!W981="x",'Intragroup liabilities'!W981="E"),"true","false")</f>
        <v>false</v>
      </c>
      <c r="N987" s="10" t="s">
        <v>470</v>
      </c>
      <c r="O987" s="10" t="s">
        <v>471</v>
      </c>
      <c r="P987" s="11">
        <v>0.04</v>
      </c>
      <c r="Q987" s="11">
        <f>IF('Intragroup liabilities'!E981="",0,'Intragroup liabilities'!E981)</f>
        <v>0</v>
      </c>
      <c r="R987" s="10" t="str">
        <f>+IF('Intragroup liabilities'!C981="EURO","Euro",IF('Intragroup liabilities'!C981="LIBRA INGLESA"," US Dollar",""))</f>
        <v>Euro</v>
      </c>
      <c r="S987" s="10" t="str">
        <f>IF(OR('Intragroup liabilities'!F981="P_20",'Intragroup liabilities'!F981="P_21"),'Intragroup liabilities'!M981,CONCATENATE(RIGHT('Intragroup liabilities'!T981,4),"-",LEFT(RIGHT('Intragroup liabilities'!T981,7),2),"-",LEFT('Intragroup liabilities'!T981,2)))</f>
        <v>--</v>
      </c>
      <c r="T987" s="20" t="str">
        <f t="shared" si="109"/>
        <v>--</v>
      </c>
      <c r="U987" s="20" t="str">
        <f>IF(OR('Intragroup liabilities'!F981="P_20",'Intragroup liabilities'!F981="P_21"),'T 03.01'!T987,CONCATENATE(RIGHT('Intragroup liabilities'!U981,4),"-",LEFT(RIGHT('Intragroup liabilities'!U981,7),2),"-",LEFT('Intragroup liabilities'!U981,2)))</f>
        <v>--</v>
      </c>
      <c r="V987" s="10" t="str">
        <f t="shared" si="110"/>
        <v>Unsecured</v>
      </c>
      <c r="W987" s="10">
        <v>0</v>
      </c>
      <c r="X987" s="10" t="s">
        <v>83</v>
      </c>
      <c r="Y987" s="10" t="str">
        <f t="shared" si="111"/>
        <v>Structured</v>
      </c>
      <c r="Z987" s="10"/>
      <c r="AA987" s="10" t="str">
        <f>IF('Intragroup liabilities'!Q981="GF2","Grandfathered T2",IF('Intragroup liabilities'!Q981="CET1","CET1","No"))</f>
        <v>No</v>
      </c>
      <c r="AB987" s="10">
        <f>IF('Intragroup liabilities'!R981="",0,'Intragroup liabilities'!R981)</f>
        <v>0</v>
      </c>
      <c r="AC987"/>
    </row>
    <row r="988" spans="3:29" ht="23.65" thickBot="1" x14ac:dyDescent="0.5">
      <c r="C988" s="17">
        <f t="shared" si="106"/>
        <v>999</v>
      </c>
      <c r="D988" s="18">
        <f t="shared" si="112"/>
        <v>981</v>
      </c>
      <c r="E988" s="10" t="str">
        <f>IF(AND(I988="SANTANDER TOTTA, SGPS, SA",'Intragroup liabilities'!F982="P_22"),"r0531 - o/w (part of) subordinated liabilities recognised as own funds",IF(AND(I988="Totta Seguros - Comp. Seg. Vida, SA.",'Intragroup liabilities'!F982="P_22"),"r0350 - Structured notes",IF(AND(AA988&lt;&gt;"No",'Intragroup liabilities'!F982="P_23"),"r0531 - o/w (part of) subordinated liabilities recognised as own funds",IF(AND(AA988="No",'Intragroup liabilities'!F982="P_23"),"r0120 - Secured liabilities - collateralized part (BRRD art. 44/2/b)",IF('Intragroup liabilities'!F982="C_31","r0511 - o/w capital instruments/share capital",IF('Intragroup liabilities'!F982="C_32","r0511 - o/w capital instruments/share capital",IF('Intragroup liabilities'!F982="C_33","r0512 - o/w instruments ranking pari passu with ordinary shares",IF(OR(ISNUMBER(SEARCH("ATLANTES",I988)),ISNUMBER(SEARCH("AZOR",I988)),ISNUMBER(SEARCH("HIPOTOTTA",I988)))=TRUE,"r0120 - Secured liabilities - collateralized part (BRRD art. 44/2/b)",IF(OR('Intragroup liabilities'!F982="P_27.1",'Intragroup liabilities'!F982="P_27.2",'Intragroup liabilities'!F982="P_24"),"r0390 - Non-financial liabilities",IF('Intragroup liabilities'!F982="P_30.1","r0170 - Employee liabilities (BRRD art. 44/2/g/i)",IF('Intragroup liabilities'!F982="P_30.3","r0390 - Non-financial liabilities",IF('Intragroup liabilities'!F982="C_36","r0511 - o/w capital instruments/share capital",IF(AND('Intragroup liabilities'!F982="P_20",IFERROR(VLOOKUP('Intragroup liabilities'!I982,'Auxiliar 210'!$B$18:$B$20,1,FALSE),0)&lt;&gt;0),"r0210 - Liabilities towards other entities of the resolution group (BRRD art. 44/2/h)",IF(AND('Intragroup liabilities'!F982="P_21",IFERROR(VLOOKUP('Intragroup liabilities'!I982,'Auxiliar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8" s="10" t="s">
        <v>483</v>
      </c>
      <c r="G988" s="10" t="str">
        <f t="shared" si="107"/>
        <v>Rank 9 - Ranking in insolvency (master scale)</v>
      </c>
      <c r="H988" s="10" t="s">
        <v>1067</v>
      </c>
      <c r="I988" s="10" t="s">
        <v>707</v>
      </c>
      <c r="J988" s="10" t="s">
        <v>706</v>
      </c>
      <c r="K988" s="10" t="s">
        <v>155</v>
      </c>
      <c r="L988" s="10" t="str">
        <f t="shared" si="108"/>
        <v>Sister</v>
      </c>
      <c r="M988" s="10" t="str">
        <f>IF(OR('Intragroup liabilities'!W982="x",'Intragroup liabilities'!W982="E"),"true","false")</f>
        <v>false</v>
      </c>
      <c r="N988" s="10" t="s">
        <v>470</v>
      </c>
      <c r="O988" s="10" t="s">
        <v>471</v>
      </c>
      <c r="P988" s="11">
        <v>1.19</v>
      </c>
      <c r="Q988" s="11">
        <f>IF('Intragroup liabilities'!E982="",0,'Intragroup liabilities'!E982)</f>
        <v>0</v>
      </c>
      <c r="R988" s="10" t="str">
        <f>+IF('Intragroup liabilities'!C982="EURO","Euro",IF('Intragroup liabilities'!C982="LIBRA INGLESA"," US Dollar",""))</f>
        <v>Euro</v>
      </c>
      <c r="S988" s="10" t="str">
        <f>IF(OR('Intragroup liabilities'!F982="P_20",'Intragroup liabilities'!F982="P_21"),'Intragroup liabilities'!M982,CONCATENATE(RIGHT('Intragroup liabilities'!T982,4),"-",LEFT(RIGHT('Intragroup liabilities'!T982,7),2),"-",LEFT('Intragroup liabilities'!T982,2)))</f>
        <v>--</v>
      </c>
      <c r="T988" s="20" t="str">
        <f t="shared" si="109"/>
        <v>--</v>
      </c>
      <c r="U988" s="20" t="str">
        <f>IF(OR('Intragroup liabilities'!F982="P_20",'Intragroup liabilities'!F982="P_21"),'T 03.01'!T988,CONCATENATE(RIGHT('Intragroup liabilities'!U982,4),"-",LEFT(RIGHT('Intragroup liabilities'!U982,7),2),"-",LEFT('Intragroup liabilities'!U982,2)))</f>
        <v>--</v>
      </c>
      <c r="V988" s="10" t="str">
        <f t="shared" si="110"/>
        <v>Unsecured</v>
      </c>
      <c r="W988" s="10">
        <v>0</v>
      </c>
      <c r="X988" s="10" t="s">
        <v>83</v>
      </c>
      <c r="Y988" s="10" t="str">
        <f t="shared" si="111"/>
        <v>Structured</v>
      </c>
      <c r="Z988" s="10"/>
      <c r="AA988" s="10" t="str">
        <f>IF('Intragroup liabilities'!Q982="GF2","Grandfathered T2",IF('Intragroup liabilities'!Q982="CET1","CET1","No"))</f>
        <v>No</v>
      </c>
      <c r="AB988" s="10">
        <f>IF('Intragroup liabilities'!R982="",0,'Intragroup liabilities'!R982)</f>
        <v>0</v>
      </c>
      <c r="AC988"/>
    </row>
    <row r="989" spans="3:29" ht="23.65" thickBot="1" x14ac:dyDescent="0.5">
      <c r="C989" s="17">
        <f t="shared" si="106"/>
        <v>999</v>
      </c>
      <c r="D989" s="18">
        <f t="shared" si="112"/>
        <v>982</v>
      </c>
      <c r="E989" s="10" t="str">
        <f>IF(AND(I989="SANTANDER TOTTA, SGPS, SA",'Intragroup liabilities'!F983="P_22"),"r0531 - o/w (part of) subordinated liabilities recognised as own funds",IF(AND(I989="Totta Seguros - Comp. Seg. Vida, SA.",'Intragroup liabilities'!F983="P_22"),"r0350 - Structured notes",IF(AND(AA989&lt;&gt;"No",'Intragroup liabilities'!F983="P_23"),"r0531 - o/w (part of) subordinated liabilities recognised as own funds",IF(AND(AA989="No",'Intragroup liabilities'!F983="P_23"),"r0120 - Secured liabilities - collateralized part (BRRD art. 44/2/b)",IF('Intragroup liabilities'!F983="C_31","r0511 - o/w capital instruments/share capital",IF('Intragroup liabilities'!F983="C_32","r0511 - o/w capital instruments/share capital",IF('Intragroup liabilities'!F983="C_33","r0512 - o/w instruments ranking pari passu with ordinary shares",IF(OR(ISNUMBER(SEARCH("ATLANTES",I989)),ISNUMBER(SEARCH("AZOR",I989)),ISNUMBER(SEARCH("HIPOTOTTA",I989)))=TRUE,"r0120 - Secured liabilities - collateralized part (BRRD art. 44/2/b)",IF(OR('Intragroup liabilities'!F983="P_27.1",'Intragroup liabilities'!F983="P_27.2",'Intragroup liabilities'!F983="P_24"),"r0390 - Non-financial liabilities",IF('Intragroup liabilities'!F983="P_30.1","r0170 - Employee liabilities (BRRD art. 44/2/g/i)",IF('Intragroup liabilities'!F983="P_30.3","r0390 - Non-financial liabilities",IF('Intragroup liabilities'!F983="C_36","r0511 - o/w capital instruments/share capital",IF(AND('Intragroup liabilities'!F983="P_20",IFERROR(VLOOKUP('Intragroup liabilities'!I983,'Auxiliar 210'!$B$18:$B$20,1,FALSE),0)&lt;&gt;0),"r0210 - Liabilities towards other entities of the resolution group (BRRD art. 44/2/h)",IF(AND('Intragroup liabilities'!F983="P_21",IFERROR(VLOOKUP('Intragroup liabilities'!I983,'Auxiliar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89" s="10" t="s">
        <v>483</v>
      </c>
      <c r="G989" s="10" t="str">
        <f t="shared" si="107"/>
        <v>Rank 9 - Ranking in insolvency (master scale)</v>
      </c>
      <c r="H989" s="10" t="s">
        <v>893</v>
      </c>
      <c r="I989" s="10" t="s">
        <v>707</v>
      </c>
      <c r="J989" s="10" t="s">
        <v>706</v>
      </c>
      <c r="K989" s="10" t="s">
        <v>155</v>
      </c>
      <c r="L989" s="10" t="str">
        <f t="shared" si="108"/>
        <v>Sister</v>
      </c>
      <c r="M989" s="10" t="str">
        <f>IF(OR('Intragroup liabilities'!W983="x",'Intragroup liabilities'!W983="E"),"true","false")</f>
        <v>false</v>
      </c>
      <c r="N989" s="10" t="s">
        <v>470</v>
      </c>
      <c r="O989" s="10" t="s">
        <v>471</v>
      </c>
      <c r="P989" s="11">
        <v>5.96</v>
      </c>
      <c r="Q989" s="11">
        <f>IF('Intragroup liabilities'!E983="",0,'Intragroup liabilities'!E983)</f>
        <v>0</v>
      </c>
      <c r="R989" s="10" t="str">
        <f>+IF('Intragroup liabilities'!C983="EURO","Euro",IF('Intragroup liabilities'!C983="LIBRA INGLESA"," US Dollar",""))</f>
        <v>Euro</v>
      </c>
      <c r="S989" s="10" t="str">
        <f>IF(OR('Intragroup liabilities'!F983="P_20",'Intragroup liabilities'!F983="P_21"),'Intragroup liabilities'!M983,CONCATENATE(RIGHT('Intragroup liabilities'!T983,4),"-",LEFT(RIGHT('Intragroup liabilities'!T983,7),2),"-",LEFT('Intragroup liabilities'!T983,2)))</f>
        <v>--</v>
      </c>
      <c r="T989" s="20" t="str">
        <f t="shared" si="109"/>
        <v>--</v>
      </c>
      <c r="U989" s="20" t="str">
        <f>IF(OR('Intragroup liabilities'!F983="P_20",'Intragroup liabilities'!F983="P_21"),'T 03.01'!T989,CONCATENATE(RIGHT('Intragroup liabilities'!U983,4),"-",LEFT(RIGHT('Intragroup liabilities'!U983,7),2),"-",LEFT('Intragroup liabilities'!U983,2)))</f>
        <v>--</v>
      </c>
      <c r="V989" s="10" t="str">
        <f t="shared" si="110"/>
        <v>Unsecured</v>
      </c>
      <c r="W989" s="10">
        <v>0</v>
      </c>
      <c r="X989" s="10" t="s">
        <v>83</v>
      </c>
      <c r="Y989" s="10" t="str">
        <f t="shared" si="111"/>
        <v>Structured</v>
      </c>
      <c r="Z989" s="10"/>
      <c r="AA989" s="10" t="str">
        <f>IF('Intragroup liabilities'!Q983="GF2","Grandfathered T2",IF('Intragroup liabilities'!Q983="CET1","CET1","No"))</f>
        <v>No</v>
      </c>
      <c r="AB989" s="10">
        <f>IF('Intragroup liabilities'!R983="",0,'Intragroup liabilities'!R983)</f>
        <v>0</v>
      </c>
      <c r="AC989"/>
    </row>
    <row r="990" spans="3:29" ht="23.65" thickBot="1" x14ac:dyDescent="0.5">
      <c r="C990" s="17">
        <f t="shared" si="106"/>
        <v>999</v>
      </c>
      <c r="D990" s="18">
        <f t="shared" si="112"/>
        <v>983</v>
      </c>
      <c r="E990" s="10" t="str">
        <f>IF(AND(I990="SANTANDER TOTTA, SGPS, SA",'Intragroup liabilities'!F984="P_22"),"r0531 - o/w (part of) subordinated liabilities recognised as own funds",IF(AND(I990="Totta Seguros - Comp. Seg. Vida, SA.",'Intragroup liabilities'!F984="P_22"),"r0350 - Structured notes",IF(AND(AA990&lt;&gt;"No",'Intragroup liabilities'!F984="P_23"),"r0531 - o/w (part of) subordinated liabilities recognised as own funds",IF(AND(AA990="No",'Intragroup liabilities'!F984="P_23"),"r0120 - Secured liabilities - collateralized part (BRRD art. 44/2/b)",IF('Intragroup liabilities'!F984="C_31","r0511 - o/w capital instruments/share capital",IF('Intragroup liabilities'!F984="C_32","r0511 - o/w capital instruments/share capital",IF('Intragroup liabilities'!F984="C_33","r0512 - o/w instruments ranking pari passu with ordinary shares",IF(OR(ISNUMBER(SEARCH("ATLANTES",I990)),ISNUMBER(SEARCH("AZOR",I990)),ISNUMBER(SEARCH("HIPOTOTTA",I990)))=TRUE,"r0120 - Secured liabilities - collateralized part (BRRD art. 44/2/b)",IF(OR('Intragroup liabilities'!F984="P_27.1",'Intragroup liabilities'!F984="P_27.2",'Intragroup liabilities'!F984="P_24"),"r0390 - Non-financial liabilities",IF('Intragroup liabilities'!F984="P_30.1","r0170 - Employee liabilities (BRRD art. 44/2/g/i)",IF('Intragroup liabilities'!F984="P_30.3","r0390 - Non-financial liabilities",IF('Intragroup liabilities'!F984="C_36","r0511 - o/w capital instruments/share capital",IF(AND('Intragroup liabilities'!F984="P_20",IFERROR(VLOOKUP('Intragroup liabilities'!I984,'Auxiliar 210'!$B$18:$B$20,1,FALSE),0)&lt;&gt;0),"r0210 - Liabilities towards other entities of the resolution group (BRRD art. 44/2/h)",IF(AND('Intragroup liabilities'!F984="P_21",IFERROR(VLOOKUP('Intragroup liabilities'!I984,'Auxiliar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0" s="10" t="s">
        <v>483</v>
      </c>
      <c r="G990" s="10" t="str">
        <f t="shared" si="107"/>
        <v>Rank 9 - Ranking in insolvency (master scale)</v>
      </c>
      <c r="H990" s="10" t="s">
        <v>1071</v>
      </c>
      <c r="I990" s="10" t="s">
        <v>707</v>
      </c>
      <c r="J990" s="10" t="s">
        <v>706</v>
      </c>
      <c r="K990" s="10" t="s">
        <v>155</v>
      </c>
      <c r="L990" s="10" t="str">
        <f t="shared" si="108"/>
        <v>Sister</v>
      </c>
      <c r="M990" s="10" t="str">
        <f>IF(OR('Intragroup liabilities'!W984="x",'Intragroup liabilities'!W984="E"),"true","false")</f>
        <v>false</v>
      </c>
      <c r="N990" s="10" t="s">
        <v>470</v>
      </c>
      <c r="O990" s="10" t="s">
        <v>471</v>
      </c>
      <c r="P990" s="11">
        <v>0.39</v>
      </c>
      <c r="Q990" s="11">
        <f>IF('Intragroup liabilities'!E984="",0,'Intragroup liabilities'!E984)</f>
        <v>0</v>
      </c>
      <c r="R990" s="10" t="str">
        <f>+IF('Intragroup liabilities'!C984="EURO","Euro",IF('Intragroup liabilities'!C984="LIBRA INGLESA"," US Dollar",""))</f>
        <v>Euro</v>
      </c>
      <c r="S990" s="10" t="str">
        <f>IF(OR('Intragroup liabilities'!F984="P_20",'Intragroup liabilities'!F984="P_21"),'Intragroup liabilities'!M984,CONCATENATE(RIGHT('Intragroup liabilities'!T984,4),"-",LEFT(RIGHT('Intragroup liabilities'!T984,7),2),"-",LEFT('Intragroup liabilities'!T984,2)))</f>
        <v>--</v>
      </c>
      <c r="T990" s="20" t="str">
        <f t="shared" si="109"/>
        <v>--</v>
      </c>
      <c r="U990" s="20" t="str">
        <f>IF(OR('Intragroup liabilities'!F984="P_20",'Intragroup liabilities'!F984="P_21"),'T 03.01'!T990,CONCATENATE(RIGHT('Intragroup liabilities'!U984,4),"-",LEFT(RIGHT('Intragroup liabilities'!U984,7),2),"-",LEFT('Intragroup liabilities'!U984,2)))</f>
        <v>--</v>
      </c>
      <c r="V990" s="10" t="str">
        <f t="shared" si="110"/>
        <v>Unsecured</v>
      </c>
      <c r="W990" s="10">
        <v>0</v>
      </c>
      <c r="X990" s="10" t="s">
        <v>83</v>
      </c>
      <c r="Y990" s="10" t="str">
        <f t="shared" si="111"/>
        <v>Structured</v>
      </c>
      <c r="Z990" s="10"/>
      <c r="AA990" s="10" t="str">
        <f>IF('Intragroup liabilities'!Q984="GF2","Grandfathered T2",IF('Intragroup liabilities'!Q984="CET1","CET1","No"))</f>
        <v>No</v>
      </c>
      <c r="AB990" s="10">
        <f>IF('Intragroup liabilities'!R984="",0,'Intragroup liabilities'!R984)</f>
        <v>0</v>
      </c>
      <c r="AC990"/>
    </row>
    <row r="991" spans="3:29" ht="23.65" thickBot="1" x14ac:dyDescent="0.5">
      <c r="C991" s="17">
        <f t="shared" si="106"/>
        <v>999</v>
      </c>
      <c r="D991" s="18">
        <f t="shared" si="112"/>
        <v>984</v>
      </c>
      <c r="E991" s="10" t="str">
        <f>IF(AND(I991="SANTANDER TOTTA, SGPS, SA",'Intragroup liabilities'!F985="P_22"),"r0531 - o/w (part of) subordinated liabilities recognised as own funds",IF(AND(I991="Totta Seguros - Comp. Seg. Vida, SA.",'Intragroup liabilities'!F985="P_22"),"r0350 - Structured notes",IF(AND(AA991&lt;&gt;"No",'Intragroup liabilities'!F985="P_23"),"r0531 - o/w (part of) subordinated liabilities recognised as own funds",IF(AND(AA991="No",'Intragroup liabilities'!F985="P_23"),"r0120 - Secured liabilities - collateralized part (BRRD art. 44/2/b)",IF('Intragroup liabilities'!F985="C_31","r0511 - o/w capital instruments/share capital",IF('Intragroup liabilities'!F985="C_32","r0511 - o/w capital instruments/share capital",IF('Intragroup liabilities'!F985="C_33","r0512 - o/w instruments ranking pari passu with ordinary shares",IF(OR(ISNUMBER(SEARCH("ATLANTES",I991)),ISNUMBER(SEARCH("AZOR",I991)),ISNUMBER(SEARCH("HIPOTOTTA",I991)))=TRUE,"r0120 - Secured liabilities - collateralized part (BRRD art. 44/2/b)",IF(OR('Intragroup liabilities'!F985="P_27.1",'Intragroup liabilities'!F985="P_27.2",'Intragroup liabilities'!F985="P_24"),"r0390 - Non-financial liabilities",IF('Intragroup liabilities'!F985="P_30.1","r0170 - Employee liabilities (BRRD art. 44/2/g/i)",IF('Intragroup liabilities'!F985="P_30.3","r0390 - Non-financial liabilities",IF('Intragroup liabilities'!F985="C_36","r0511 - o/w capital instruments/share capital",IF(AND('Intragroup liabilities'!F985="P_20",IFERROR(VLOOKUP('Intragroup liabilities'!I985,'Auxiliar 210'!$B$18:$B$20,1,FALSE),0)&lt;&gt;0),"r0210 - Liabilities towards other entities of the resolution group (BRRD art. 44/2/h)",IF(AND('Intragroup liabilities'!F985="P_21",IFERROR(VLOOKUP('Intragroup liabilities'!I985,'Auxiliar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1" s="10" t="s">
        <v>483</v>
      </c>
      <c r="G991" s="10" t="str">
        <f t="shared" si="107"/>
        <v>Rank 9 - Ranking in insolvency (master scale)</v>
      </c>
      <c r="H991" s="10" t="s">
        <v>806</v>
      </c>
      <c r="I991" s="10" t="s">
        <v>707</v>
      </c>
      <c r="J991" s="10" t="s">
        <v>706</v>
      </c>
      <c r="K991" s="10" t="s">
        <v>155</v>
      </c>
      <c r="L991" s="10" t="str">
        <f t="shared" si="108"/>
        <v>Sister</v>
      </c>
      <c r="M991" s="10" t="str">
        <f>IF(OR('Intragroup liabilities'!W985="x",'Intragroup liabilities'!W985="E"),"true","false")</f>
        <v>false</v>
      </c>
      <c r="N991" s="10" t="s">
        <v>470</v>
      </c>
      <c r="O991" s="10" t="s">
        <v>471</v>
      </c>
      <c r="P991" s="11">
        <v>0.04</v>
      </c>
      <c r="Q991" s="11">
        <f>IF('Intragroup liabilities'!E985="",0,'Intragroup liabilities'!E985)</f>
        <v>0</v>
      </c>
      <c r="R991" s="10" t="str">
        <f>+IF('Intragroup liabilities'!C985="EURO","Euro",IF('Intragroup liabilities'!C985="LIBRA INGLESA"," US Dollar",""))</f>
        <v>Euro</v>
      </c>
      <c r="S991" s="10" t="str">
        <f>IF(OR('Intragroup liabilities'!F985="P_20",'Intragroup liabilities'!F985="P_21"),'Intragroup liabilities'!M985,CONCATENATE(RIGHT('Intragroup liabilities'!T985,4),"-",LEFT(RIGHT('Intragroup liabilities'!T985,7),2),"-",LEFT('Intragroup liabilities'!T985,2)))</f>
        <v>--</v>
      </c>
      <c r="T991" s="20" t="str">
        <f t="shared" si="109"/>
        <v>--</v>
      </c>
      <c r="U991" s="20" t="str">
        <f>IF(OR('Intragroup liabilities'!F985="P_20",'Intragroup liabilities'!F985="P_21"),'T 03.01'!T991,CONCATENATE(RIGHT('Intragroup liabilities'!U985,4),"-",LEFT(RIGHT('Intragroup liabilities'!U985,7),2),"-",LEFT('Intragroup liabilities'!U985,2)))</f>
        <v>--</v>
      </c>
      <c r="V991" s="10" t="str">
        <f t="shared" si="110"/>
        <v>Unsecured</v>
      </c>
      <c r="W991" s="10">
        <v>0</v>
      </c>
      <c r="X991" s="10" t="s">
        <v>83</v>
      </c>
      <c r="Y991" s="10" t="str">
        <f t="shared" si="111"/>
        <v>Structured</v>
      </c>
      <c r="Z991" s="10"/>
      <c r="AA991" s="10" t="str">
        <f>IF('Intragroup liabilities'!Q985="GF2","Grandfathered T2",IF('Intragroup liabilities'!Q985="CET1","CET1","No"))</f>
        <v>No</v>
      </c>
      <c r="AB991" s="10">
        <f>IF('Intragroup liabilities'!R985="",0,'Intragroup liabilities'!R985)</f>
        <v>0</v>
      </c>
      <c r="AC991"/>
    </row>
    <row r="992" spans="3:29" ht="23.65" thickBot="1" x14ac:dyDescent="0.5">
      <c r="C992" s="17">
        <f t="shared" si="106"/>
        <v>999</v>
      </c>
      <c r="D992" s="18">
        <f t="shared" si="112"/>
        <v>985</v>
      </c>
      <c r="E992" s="10" t="str">
        <f>IF(AND(I992="SANTANDER TOTTA, SGPS, SA",'Intragroup liabilities'!F986="P_22"),"r0531 - o/w (part of) subordinated liabilities recognised as own funds",IF(AND(I992="Totta Seguros - Comp. Seg. Vida, SA.",'Intragroup liabilities'!F986="P_22"),"r0350 - Structured notes",IF(AND(AA992&lt;&gt;"No",'Intragroup liabilities'!F986="P_23"),"r0531 - o/w (part of) subordinated liabilities recognised as own funds",IF(AND(AA992="No",'Intragroup liabilities'!F986="P_23"),"r0120 - Secured liabilities - collateralized part (BRRD art. 44/2/b)",IF('Intragroup liabilities'!F986="C_31","r0511 - o/w capital instruments/share capital",IF('Intragroup liabilities'!F986="C_32","r0511 - o/w capital instruments/share capital",IF('Intragroup liabilities'!F986="C_33","r0512 - o/w instruments ranking pari passu with ordinary shares",IF(OR(ISNUMBER(SEARCH("ATLANTES",I992)),ISNUMBER(SEARCH("AZOR",I992)),ISNUMBER(SEARCH("HIPOTOTTA",I992)))=TRUE,"r0120 - Secured liabilities - collateralized part (BRRD art. 44/2/b)",IF(OR('Intragroup liabilities'!F986="P_27.1",'Intragroup liabilities'!F986="P_27.2",'Intragroup liabilities'!F986="P_24"),"r0390 - Non-financial liabilities",IF('Intragroup liabilities'!F986="P_30.1","r0170 - Employee liabilities (BRRD art. 44/2/g/i)",IF('Intragroup liabilities'!F986="P_30.3","r0390 - Non-financial liabilities",IF('Intragroup liabilities'!F986="C_36","r0511 - o/w capital instruments/share capital",IF(AND('Intragroup liabilities'!F986="P_20",IFERROR(VLOOKUP('Intragroup liabilities'!I986,'Auxiliar 210'!$B$18:$B$20,1,FALSE),0)&lt;&gt;0),"r0210 - Liabilities towards other entities of the resolution group (BRRD art. 44/2/h)",IF(AND('Intragroup liabilities'!F986="P_21",IFERROR(VLOOKUP('Intragroup liabilities'!I986,'Auxiliar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2" s="10" t="s">
        <v>483</v>
      </c>
      <c r="G992" s="10" t="str">
        <f t="shared" si="107"/>
        <v>Rank 9 - Ranking in insolvency (master scale)</v>
      </c>
      <c r="H992" s="10" t="s">
        <v>890</v>
      </c>
      <c r="I992" s="10" t="s">
        <v>707</v>
      </c>
      <c r="J992" s="10" t="s">
        <v>706</v>
      </c>
      <c r="K992" s="10" t="s">
        <v>155</v>
      </c>
      <c r="L992" s="10" t="str">
        <f t="shared" si="108"/>
        <v>Sister</v>
      </c>
      <c r="M992" s="10" t="str">
        <f>IF(OR('Intragroup liabilities'!W986="x",'Intragroup liabilities'!W986="E"),"true","false")</f>
        <v>false</v>
      </c>
      <c r="N992" s="10" t="s">
        <v>470</v>
      </c>
      <c r="O992" s="10" t="s">
        <v>471</v>
      </c>
      <c r="P992" s="11">
        <v>0.11</v>
      </c>
      <c r="Q992" s="11">
        <f>IF('Intragroup liabilities'!E986="",0,'Intragroup liabilities'!E986)</f>
        <v>0</v>
      </c>
      <c r="R992" s="10" t="str">
        <f>+IF('Intragroup liabilities'!C986="EURO","Euro",IF('Intragroup liabilities'!C986="LIBRA INGLESA"," US Dollar",""))</f>
        <v>Euro</v>
      </c>
      <c r="S992" s="10" t="str">
        <f>IF(OR('Intragroup liabilities'!F986="P_20",'Intragroup liabilities'!F986="P_21"),'Intragroup liabilities'!M986,CONCATENATE(RIGHT('Intragroup liabilities'!T986,4),"-",LEFT(RIGHT('Intragroup liabilities'!T986,7),2),"-",LEFT('Intragroup liabilities'!T986,2)))</f>
        <v>--</v>
      </c>
      <c r="T992" s="20" t="str">
        <f t="shared" si="109"/>
        <v>--</v>
      </c>
      <c r="U992" s="20" t="str">
        <f>IF(OR('Intragroup liabilities'!F986="P_20",'Intragroup liabilities'!F986="P_21"),'T 03.01'!T992,CONCATENATE(RIGHT('Intragroup liabilities'!U986,4),"-",LEFT(RIGHT('Intragroup liabilities'!U986,7),2),"-",LEFT('Intragroup liabilities'!U986,2)))</f>
        <v>--</v>
      </c>
      <c r="V992" s="10" t="str">
        <f t="shared" si="110"/>
        <v>Unsecured</v>
      </c>
      <c r="W992" s="10">
        <v>0</v>
      </c>
      <c r="X992" s="10" t="s">
        <v>83</v>
      </c>
      <c r="Y992" s="10" t="str">
        <f t="shared" si="111"/>
        <v>Structured</v>
      </c>
      <c r="Z992" s="10"/>
      <c r="AA992" s="10" t="str">
        <f>IF('Intragroup liabilities'!Q986="GF2","Grandfathered T2",IF('Intragroup liabilities'!Q986="CET1","CET1","No"))</f>
        <v>No</v>
      </c>
      <c r="AB992" s="10">
        <f>IF('Intragroup liabilities'!R986="",0,'Intragroup liabilities'!R986)</f>
        <v>0</v>
      </c>
      <c r="AC992"/>
    </row>
    <row r="993" spans="3:29" ht="23.65" thickBot="1" x14ac:dyDescent="0.5">
      <c r="C993" s="17">
        <f t="shared" si="106"/>
        <v>999</v>
      </c>
      <c r="D993" s="18">
        <f t="shared" si="112"/>
        <v>986</v>
      </c>
      <c r="E993" s="10" t="str">
        <f>IF(AND(I993="SANTANDER TOTTA, SGPS, SA",'Intragroup liabilities'!F987="P_22"),"r0531 - o/w (part of) subordinated liabilities recognised as own funds",IF(AND(I993="Totta Seguros - Comp. Seg. Vida, SA.",'Intragroup liabilities'!F987="P_22"),"r0350 - Structured notes",IF(AND(AA993&lt;&gt;"No",'Intragroup liabilities'!F987="P_23"),"r0531 - o/w (part of) subordinated liabilities recognised as own funds",IF(AND(AA993="No",'Intragroup liabilities'!F987="P_23"),"r0120 - Secured liabilities - collateralized part (BRRD art. 44/2/b)",IF('Intragroup liabilities'!F987="C_31","r0511 - o/w capital instruments/share capital",IF('Intragroup liabilities'!F987="C_32","r0511 - o/w capital instruments/share capital",IF('Intragroup liabilities'!F987="C_33","r0512 - o/w instruments ranking pari passu with ordinary shares",IF(OR(ISNUMBER(SEARCH("ATLANTES",I993)),ISNUMBER(SEARCH("AZOR",I993)),ISNUMBER(SEARCH("HIPOTOTTA",I993)))=TRUE,"r0120 - Secured liabilities - collateralized part (BRRD art. 44/2/b)",IF(OR('Intragroup liabilities'!F987="P_27.1",'Intragroup liabilities'!F987="P_27.2",'Intragroup liabilities'!F987="P_24"),"r0390 - Non-financial liabilities",IF('Intragroup liabilities'!F987="P_30.1","r0170 - Employee liabilities (BRRD art. 44/2/g/i)",IF('Intragroup liabilities'!F987="P_30.3","r0390 - Non-financial liabilities",IF('Intragroup liabilities'!F987="C_36","r0511 - o/w capital instruments/share capital",IF(AND('Intragroup liabilities'!F987="P_20",IFERROR(VLOOKUP('Intragroup liabilities'!I987,'Auxiliar 210'!$B$18:$B$20,1,FALSE),0)&lt;&gt;0),"r0210 - Liabilities towards other entities of the resolution group (BRRD art. 44/2/h)",IF(AND('Intragroup liabilities'!F987="P_21",IFERROR(VLOOKUP('Intragroup liabilities'!I987,'Auxiliar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3" s="10" t="s">
        <v>483</v>
      </c>
      <c r="G993" s="10" t="str">
        <f t="shared" si="107"/>
        <v>Rank 9 - Ranking in insolvency (master scale)</v>
      </c>
      <c r="H993" s="10" t="s">
        <v>897</v>
      </c>
      <c r="I993" s="10" t="s">
        <v>707</v>
      </c>
      <c r="J993" s="10" t="s">
        <v>706</v>
      </c>
      <c r="K993" s="10" t="s">
        <v>155</v>
      </c>
      <c r="L993" s="10" t="str">
        <f t="shared" si="108"/>
        <v>Sister</v>
      </c>
      <c r="M993" s="10" t="str">
        <f>IF(OR('Intragroup liabilities'!W987="x",'Intragroup liabilities'!W987="E"),"true","false")</f>
        <v>false</v>
      </c>
      <c r="N993" s="10" t="s">
        <v>470</v>
      </c>
      <c r="O993" s="10" t="s">
        <v>471</v>
      </c>
      <c r="P993" s="11">
        <v>0.87</v>
      </c>
      <c r="Q993" s="11">
        <f>IF('Intragroup liabilities'!E987="",0,'Intragroup liabilities'!E987)</f>
        <v>0</v>
      </c>
      <c r="R993" s="10" t="str">
        <f>+IF('Intragroup liabilities'!C987="EURO","Euro",IF('Intragroup liabilities'!C987="LIBRA INGLESA"," US Dollar",""))</f>
        <v>Euro</v>
      </c>
      <c r="S993" s="10" t="str">
        <f>IF(OR('Intragroup liabilities'!F987="P_20",'Intragroup liabilities'!F987="P_21"),'Intragroup liabilities'!M987,CONCATENATE(RIGHT('Intragroup liabilities'!T987,4),"-",LEFT(RIGHT('Intragroup liabilities'!T987,7),2),"-",LEFT('Intragroup liabilities'!T987,2)))</f>
        <v>--</v>
      </c>
      <c r="T993" s="20" t="str">
        <f t="shared" si="109"/>
        <v>--</v>
      </c>
      <c r="U993" s="20" t="str">
        <f>IF(OR('Intragroup liabilities'!F987="P_20",'Intragroup liabilities'!F987="P_21"),'T 03.01'!T993,CONCATENATE(RIGHT('Intragroup liabilities'!U987,4),"-",LEFT(RIGHT('Intragroup liabilities'!U987,7),2),"-",LEFT('Intragroup liabilities'!U987,2)))</f>
        <v>--</v>
      </c>
      <c r="V993" s="10" t="str">
        <f t="shared" si="110"/>
        <v>Unsecured</v>
      </c>
      <c r="W993" s="10">
        <v>0</v>
      </c>
      <c r="X993" s="10" t="s">
        <v>83</v>
      </c>
      <c r="Y993" s="10" t="str">
        <f t="shared" si="111"/>
        <v>Structured</v>
      </c>
      <c r="Z993" s="10"/>
      <c r="AA993" s="10" t="str">
        <f>IF('Intragroup liabilities'!Q987="GF2","Grandfathered T2",IF('Intragroup liabilities'!Q987="CET1","CET1","No"))</f>
        <v>No</v>
      </c>
      <c r="AB993" s="10">
        <f>IF('Intragroup liabilities'!R987="",0,'Intragroup liabilities'!R987)</f>
        <v>0</v>
      </c>
      <c r="AC993"/>
    </row>
    <row r="994" spans="3:29" ht="23.65" thickBot="1" x14ac:dyDescent="0.5">
      <c r="C994" s="17">
        <f t="shared" si="106"/>
        <v>999</v>
      </c>
      <c r="D994" s="18">
        <f t="shared" si="112"/>
        <v>987</v>
      </c>
      <c r="E994" s="10" t="str">
        <f>IF(AND(I994="SANTANDER TOTTA, SGPS, SA",'Intragroup liabilities'!F988="P_22"),"r0531 - o/w (part of) subordinated liabilities recognised as own funds",IF(AND(I994="Totta Seguros - Comp. Seg. Vida, SA.",'Intragroup liabilities'!F988="P_22"),"r0350 - Structured notes",IF(AND(AA994&lt;&gt;"No",'Intragroup liabilities'!F988="P_23"),"r0531 - o/w (part of) subordinated liabilities recognised as own funds",IF(AND(AA994="No",'Intragroup liabilities'!F988="P_23"),"r0120 - Secured liabilities - collateralized part (BRRD art. 44/2/b)",IF('Intragroup liabilities'!F988="C_31","r0511 - o/w capital instruments/share capital",IF('Intragroup liabilities'!F988="C_32","r0511 - o/w capital instruments/share capital",IF('Intragroup liabilities'!F988="C_33","r0512 - o/w instruments ranking pari passu with ordinary shares",IF(OR(ISNUMBER(SEARCH("ATLANTES",I994)),ISNUMBER(SEARCH("AZOR",I994)),ISNUMBER(SEARCH("HIPOTOTTA",I994)))=TRUE,"r0120 - Secured liabilities - collateralized part (BRRD art. 44/2/b)",IF(OR('Intragroup liabilities'!F988="P_27.1",'Intragroup liabilities'!F988="P_27.2",'Intragroup liabilities'!F988="P_24"),"r0390 - Non-financial liabilities",IF('Intragroup liabilities'!F988="P_30.1","r0170 - Employee liabilities (BRRD art. 44/2/g/i)",IF('Intragroup liabilities'!F988="P_30.3","r0390 - Non-financial liabilities",IF('Intragroup liabilities'!F988="C_36","r0511 - o/w capital instruments/share capital",IF(AND('Intragroup liabilities'!F988="P_20",IFERROR(VLOOKUP('Intragroup liabilities'!I988,'Auxiliar 210'!$B$18:$B$20,1,FALSE),0)&lt;&gt;0),"r0210 - Liabilities towards other entities of the resolution group (BRRD art. 44/2/h)",IF(AND('Intragroup liabilities'!F988="P_21",IFERROR(VLOOKUP('Intragroup liabilities'!I988,'Auxiliar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4" s="10" t="s">
        <v>483</v>
      </c>
      <c r="G994" s="10" t="str">
        <f t="shared" si="107"/>
        <v>Rank 9 - Ranking in insolvency (master scale)</v>
      </c>
      <c r="H994" s="10" t="s">
        <v>808</v>
      </c>
      <c r="I994" s="10" t="s">
        <v>707</v>
      </c>
      <c r="J994" s="10" t="s">
        <v>706</v>
      </c>
      <c r="K994" s="10" t="s">
        <v>155</v>
      </c>
      <c r="L994" s="10" t="str">
        <f t="shared" si="108"/>
        <v>Sister</v>
      </c>
      <c r="M994" s="10" t="str">
        <f>IF(OR('Intragroup liabilities'!W988="x",'Intragroup liabilities'!W988="E"),"true","false")</f>
        <v>false</v>
      </c>
      <c r="N994" s="10" t="s">
        <v>470</v>
      </c>
      <c r="O994" s="10" t="s">
        <v>471</v>
      </c>
      <c r="P994" s="11">
        <v>0.03</v>
      </c>
      <c r="Q994" s="11">
        <f>IF('Intragroup liabilities'!E988="",0,'Intragroup liabilities'!E988)</f>
        <v>0</v>
      </c>
      <c r="R994" s="10" t="str">
        <f>+IF('Intragroup liabilities'!C988="EURO","Euro",IF('Intragroup liabilities'!C988="LIBRA INGLESA"," US Dollar",""))</f>
        <v>Euro</v>
      </c>
      <c r="S994" s="10" t="str">
        <f>IF(OR('Intragroup liabilities'!F988="P_20",'Intragroup liabilities'!F988="P_21"),'Intragroup liabilities'!M988,CONCATENATE(RIGHT('Intragroup liabilities'!T988,4),"-",LEFT(RIGHT('Intragroup liabilities'!T988,7),2),"-",LEFT('Intragroup liabilities'!T988,2)))</f>
        <v>--</v>
      </c>
      <c r="T994" s="20" t="str">
        <f t="shared" si="109"/>
        <v>--</v>
      </c>
      <c r="U994" s="20" t="str">
        <f>IF(OR('Intragroup liabilities'!F988="P_20",'Intragroup liabilities'!F988="P_21"),'T 03.01'!T994,CONCATENATE(RIGHT('Intragroup liabilities'!U988,4),"-",LEFT(RIGHT('Intragroup liabilities'!U988,7),2),"-",LEFT('Intragroup liabilities'!U988,2)))</f>
        <v>--</v>
      </c>
      <c r="V994" s="10" t="str">
        <f t="shared" si="110"/>
        <v>Unsecured</v>
      </c>
      <c r="W994" s="10">
        <v>0</v>
      </c>
      <c r="X994" s="10" t="s">
        <v>83</v>
      </c>
      <c r="Y994" s="10" t="str">
        <f t="shared" si="111"/>
        <v>Structured</v>
      </c>
      <c r="Z994" s="10"/>
      <c r="AA994" s="10" t="str">
        <f>IF('Intragroup liabilities'!Q988="GF2","Grandfathered T2",IF('Intragroup liabilities'!Q988="CET1","CET1","No"))</f>
        <v>No</v>
      </c>
      <c r="AB994" s="10">
        <f>IF('Intragroup liabilities'!R988="",0,'Intragroup liabilities'!R988)</f>
        <v>0</v>
      </c>
      <c r="AC994"/>
    </row>
    <row r="995" spans="3:29" ht="23.65" thickBot="1" x14ac:dyDescent="0.5">
      <c r="C995" s="17">
        <f t="shared" si="106"/>
        <v>999</v>
      </c>
      <c r="D995" s="18">
        <f t="shared" si="112"/>
        <v>988</v>
      </c>
      <c r="E995" s="10" t="str">
        <f>IF(AND(I995="SANTANDER TOTTA, SGPS, SA",'Intragroup liabilities'!F989="P_22"),"r0531 - o/w (part of) subordinated liabilities recognised as own funds",IF(AND(I995="Totta Seguros - Comp. Seg. Vida, SA.",'Intragroup liabilities'!F989="P_22"),"r0350 - Structured notes",IF(AND(AA995&lt;&gt;"No",'Intragroup liabilities'!F989="P_23"),"r0531 - o/w (part of) subordinated liabilities recognised as own funds",IF(AND(AA995="No",'Intragroup liabilities'!F989="P_23"),"r0120 - Secured liabilities - collateralized part (BRRD art. 44/2/b)",IF('Intragroup liabilities'!F989="C_31","r0511 - o/w capital instruments/share capital",IF('Intragroup liabilities'!F989="C_32","r0511 - o/w capital instruments/share capital",IF('Intragroup liabilities'!F989="C_33","r0512 - o/w instruments ranking pari passu with ordinary shares",IF(OR(ISNUMBER(SEARCH("ATLANTES",I995)),ISNUMBER(SEARCH("AZOR",I995)),ISNUMBER(SEARCH("HIPOTOTTA",I995)))=TRUE,"r0120 - Secured liabilities - collateralized part (BRRD art. 44/2/b)",IF(OR('Intragroup liabilities'!F989="P_27.1",'Intragroup liabilities'!F989="P_27.2",'Intragroup liabilities'!F989="P_24"),"r0390 - Non-financial liabilities",IF('Intragroup liabilities'!F989="P_30.1","r0170 - Employee liabilities (BRRD art. 44/2/g/i)",IF('Intragroup liabilities'!F989="P_30.3","r0390 - Non-financial liabilities",IF('Intragroup liabilities'!F989="C_36","r0511 - o/w capital instruments/share capital",IF(AND('Intragroup liabilities'!F989="P_20",IFERROR(VLOOKUP('Intragroup liabilities'!I989,'Auxiliar 210'!$B$18:$B$20,1,FALSE),0)&lt;&gt;0),"r0210 - Liabilities towards other entities of the resolution group (BRRD art. 44/2/h)",IF(AND('Intragroup liabilities'!F989="P_21",IFERROR(VLOOKUP('Intragroup liabilities'!I989,'Auxiliar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5" s="10" t="s">
        <v>483</v>
      </c>
      <c r="G995" s="10" t="str">
        <f t="shared" si="107"/>
        <v>Rank 9 - Ranking in insolvency (master scale)</v>
      </c>
      <c r="H995" s="10" t="s">
        <v>899</v>
      </c>
      <c r="I995" s="10" t="s">
        <v>707</v>
      </c>
      <c r="J995" s="10" t="s">
        <v>706</v>
      </c>
      <c r="K995" s="10" t="s">
        <v>155</v>
      </c>
      <c r="L995" s="10" t="str">
        <f t="shared" si="108"/>
        <v>Sister</v>
      </c>
      <c r="M995" s="10" t="str">
        <f>IF(OR('Intragroup liabilities'!W989="x",'Intragroup liabilities'!W989="E"),"true","false")</f>
        <v>false</v>
      </c>
      <c r="N995" s="10" t="s">
        <v>470</v>
      </c>
      <c r="O995" s="10" t="s">
        <v>471</v>
      </c>
      <c r="P995" s="11">
        <v>0.09</v>
      </c>
      <c r="Q995" s="11">
        <f>IF('Intragroup liabilities'!E989="",0,'Intragroup liabilities'!E989)</f>
        <v>0</v>
      </c>
      <c r="R995" s="10" t="str">
        <f>+IF('Intragroup liabilities'!C989="EURO","Euro",IF('Intragroup liabilities'!C989="LIBRA INGLESA"," US Dollar",""))</f>
        <v>Euro</v>
      </c>
      <c r="S995" s="10" t="str">
        <f>IF(OR('Intragroup liabilities'!F989="P_20",'Intragroup liabilities'!F989="P_21"),'Intragroup liabilities'!M989,CONCATENATE(RIGHT('Intragroup liabilities'!T989,4),"-",LEFT(RIGHT('Intragroup liabilities'!T989,7),2),"-",LEFT('Intragroup liabilities'!T989,2)))</f>
        <v>--</v>
      </c>
      <c r="T995" s="20" t="str">
        <f t="shared" si="109"/>
        <v>--</v>
      </c>
      <c r="U995" s="20" t="str">
        <f>IF(OR('Intragroup liabilities'!F989="P_20",'Intragroup liabilities'!F989="P_21"),'T 03.01'!T995,CONCATENATE(RIGHT('Intragroup liabilities'!U989,4),"-",LEFT(RIGHT('Intragroup liabilities'!U989,7),2),"-",LEFT('Intragroup liabilities'!U989,2)))</f>
        <v>--</v>
      </c>
      <c r="V995" s="10" t="str">
        <f t="shared" si="110"/>
        <v>Unsecured</v>
      </c>
      <c r="W995" s="10">
        <v>0</v>
      </c>
      <c r="X995" s="10" t="s">
        <v>83</v>
      </c>
      <c r="Y995" s="10" t="str">
        <f t="shared" si="111"/>
        <v>Structured</v>
      </c>
      <c r="Z995" s="10"/>
      <c r="AA995" s="10" t="str">
        <f>IF('Intragroup liabilities'!Q989="GF2","Grandfathered T2",IF('Intragroup liabilities'!Q989="CET1","CET1","No"))</f>
        <v>No</v>
      </c>
      <c r="AB995" s="10">
        <f>IF('Intragroup liabilities'!R989="",0,'Intragroup liabilities'!R989)</f>
        <v>0</v>
      </c>
      <c r="AC995"/>
    </row>
    <row r="996" spans="3:29" ht="35.25" thickBot="1" x14ac:dyDescent="0.5">
      <c r="C996" s="17">
        <f t="shared" si="106"/>
        <v>999</v>
      </c>
      <c r="D996" s="18">
        <f t="shared" si="112"/>
        <v>989</v>
      </c>
      <c r="E996" s="10" t="str">
        <f>IF(AND(I996="SANTANDER TOTTA, SGPS, SA",'Intragroup liabilities'!F990="P_22"),"r0531 - o/w (part of) subordinated liabilities recognised as own funds",IF(AND(I996="Totta Seguros - Comp. Seg. Vida, SA.",'Intragroup liabilities'!F990="P_22"),"r0350 - Structured notes",IF(AND(AA996&lt;&gt;"No",'Intragroup liabilities'!F990="P_23"),"r0531 - o/w (part of) subordinated liabilities recognised as own funds",IF(AND(AA996="No",'Intragroup liabilities'!F990="P_23"),"r0120 - Secured liabilities - collateralized part (BRRD art. 44/2/b)",IF('Intragroup liabilities'!F990="C_31","r0511 - o/w capital instruments/share capital",IF('Intragroup liabilities'!F990="C_32","r0511 - o/w capital instruments/share capital",IF('Intragroup liabilities'!F990="C_33","r0512 - o/w instruments ranking pari passu with ordinary shares",IF(OR(ISNUMBER(SEARCH("ATLANTES",I996)),ISNUMBER(SEARCH("AZOR",I996)),ISNUMBER(SEARCH("HIPOTOTTA",I996)))=TRUE,"r0120 - Secured liabilities - collateralized part (BRRD art. 44/2/b)",IF(OR('Intragroup liabilities'!F990="P_27.1",'Intragroup liabilities'!F990="P_27.2",'Intragroup liabilities'!F990="P_24"),"r0390 - Non-financial liabilities",IF('Intragroup liabilities'!F990="P_30.1","r0170 - Employee liabilities (BRRD art. 44/2/g/i)",IF('Intragroup liabilities'!F990="P_30.3","r0390 - Non-financial liabilities",IF('Intragroup liabilities'!F990="C_36","r0511 - o/w capital instruments/share capital",IF(AND('Intragroup liabilities'!F990="P_20",IFERROR(VLOOKUP('Intragroup liabilities'!I990,'Auxiliar 210'!$B$18:$B$20,1,FALSE),0)&lt;&gt;0),"r0210 - Liabilities towards other entities of the resolution group (BRRD art. 44/2/h)",IF(AND('Intragroup liabilities'!F990="P_21",IFERROR(VLOOKUP('Intragroup liabilities'!I990,'Auxiliar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996" s="10" t="s">
        <v>153</v>
      </c>
      <c r="G996" s="10" t="str">
        <f t="shared" si="107"/>
        <v>Rank 20 - Ranking in insolvency (master scale)</v>
      </c>
      <c r="H996" s="10" t="s">
        <v>1442</v>
      </c>
      <c r="I996" s="10" t="s">
        <v>30</v>
      </c>
      <c r="J996" s="10" t="s">
        <v>164</v>
      </c>
      <c r="K996" s="10" t="s">
        <v>155</v>
      </c>
      <c r="L996" s="10" t="str">
        <f t="shared" si="108"/>
        <v>Sister</v>
      </c>
      <c r="M996" s="10" t="str">
        <f>IF(OR('Intragroup liabilities'!W990="x",'Intragroup liabilities'!W990="E"),"true","false")</f>
        <v>true</v>
      </c>
      <c r="N996" s="10" t="s">
        <v>470</v>
      </c>
      <c r="O996" s="10" t="s">
        <v>471</v>
      </c>
      <c r="P996" s="11">
        <v>582.33000000000004</v>
      </c>
      <c r="Q996" s="11">
        <f>IF('Intragroup liabilities'!E990="",0,'Intragroup liabilities'!E990)</f>
        <v>0</v>
      </c>
      <c r="R996" s="10" t="str">
        <f>+IF('Intragroup liabilities'!C990="EURO","Euro",IF('Intragroup liabilities'!C990="LIBRA INGLESA"," US Dollar",""))</f>
        <v>Euro</v>
      </c>
      <c r="S996" s="10" t="str">
        <f>IF(OR('Intragroup liabilities'!F990="P_20",'Intragroup liabilities'!F990="P_21"),'Intragroup liabilities'!M990,CONCATENATE(RIGHT('Intragroup liabilities'!T990,4),"-",LEFT(RIGHT('Intragroup liabilities'!T990,7),2),"-",LEFT('Intragroup liabilities'!T990,2)))</f>
        <v>--</v>
      </c>
      <c r="T996" s="20" t="str">
        <f t="shared" si="109"/>
        <v/>
      </c>
      <c r="U996" s="20" t="str">
        <f>IF(OR('Intragroup liabilities'!F990="P_20",'Intragroup liabilities'!F990="P_21"),'T 03.01'!T996,CONCATENATE(RIGHT('Intragroup liabilities'!U990,4),"-",LEFT(RIGHT('Intragroup liabilities'!U990,7),2),"-",LEFT('Intragroup liabilities'!U990,2)))</f>
        <v>--</v>
      </c>
      <c r="V996" s="10" t="str">
        <f t="shared" si="110"/>
        <v>Secured</v>
      </c>
      <c r="W996" s="10">
        <v>0</v>
      </c>
      <c r="X996" s="10" t="s">
        <v>83</v>
      </c>
      <c r="Y996" s="10" t="str">
        <f t="shared" si="111"/>
        <v>Non-structured/Vanilla</v>
      </c>
      <c r="Z996" s="10"/>
      <c r="AA996" s="10" t="str">
        <f>IF('Intragroup liabilities'!Q990="GF2","Grandfathered T2",IF('Intragroup liabilities'!Q990="CET1","CET1","No"))</f>
        <v>No</v>
      </c>
      <c r="AB996" s="10">
        <f>IF('Intragroup liabilities'!R990="",0,'Intragroup liabilities'!R990)</f>
        <v>0</v>
      </c>
      <c r="AC996"/>
    </row>
    <row r="997" spans="3:29" ht="23.65" thickBot="1" x14ac:dyDescent="0.5">
      <c r="C997" s="17">
        <f t="shared" si="106"/>
        <v>999</v>
      </c>
      <c r="D997" s="18">
        <f t="shared" si="112"/>
        <v>990</v>
      </c>
      <c r="E997" s="10" t="str">
        <f>IF(AND(I997="SANTANDER TOTTA, SGPS, SA",'Intragroup liabilities'!F991="P_22"),"r0531 - o/w (part of) subordinated liabilities recognised as own funds",IF(AND(I997="Totta Seguros - Comp. Seg. Vida, SA.",'Intragroup liabilities'!F991="P_22"),"r0350 - Structured notes",IF(AND(AA997&lt;&gt;"No",'Intragroup liabilities'!F991="P_23"),"r0531 - o/w (part of) subordinated liabilities recognised as own funds",IF(AND(AA997="No",'Intragroup liabilities'!F991="P_23"),"r0120 - Secured liabilities - collateralized part (BRRD art. 44/2/b)",IF('Intragroup liabilities'!F991="C_31","r0511 - o/w capital instruments/share capital",IF('Intragroup liabilities'!F991="C_32","r0511 - o/w capital instruments/share capital",IF('Intragroup liabilities'!F991="C_33","r0512 - o/w instruments ranking pari passu with ordinary shares",IF(OR(ISNUMBER(SEARCH("ATLANTES",I997)),ISNUMBER(SEARCH("AZOR",I997)),ISNUMBER(SEARCH("HIPOTOTTA",I997)))=TRUE,"r0120 - Secured liabilities - collateralized part (BRRD art. 44/2/b)",IF(OR('Intragroup liabilities'!F991="P_27.1",'Intragroup liabilities'!F991="P_27.2",'Intragroup liabilities'!F991="P_24"),"r0390 - Non-financial liabilities",IF('Intragroup liabilities'!F991="P_30.1","r0170 - Employee liabilities (BRRD art. 44/2/g/i)",IF('Intragroup liabilities'!F991="P_30.3","r0390 - Non-financial liabilities",IF('Intragroup liabilities'!F991="C_36","r0511 - o/w capital instruments/share capital",IF(AND('Intragroup liabilities'!F991="P_20",IFERROR(VLOOKUP('Intragroup liabilities'!I991,'Auxiliar 210'!$B$18:$B$20,1,FALSE),0)&lt;&gt;0),"r0210 - Liabilities towards other entities of the resolution group (BRRD art. 44/2/h)",IF(AND('Intragroup liabilities'!F991="P_21",IFERROR(VLOOKUP('Intragroup liabilities'!I991,'Auxiliar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7" s="10" t="s">
        <v>483</v>
      </c>
      <c r="G997" s="10" t="str">
        <f t="shared" si="107"/>
        <v>Rank 9 - Ranking in insolvency (master scale)</v>
      </c>
      <c r="H997" s="10" t="s">
        <v>892</v>
      </c>
      <c r="I997" s="10" t="s">
        <v>707</v>
      </c>
      <c r="J997" s="10" t="s">
        <v>706</v>
      </c>
      <c r="K997" s="10" t="s">
        <v>155</v>
      </c>
      <c r="L997" s="10" t="str">
        <f t="shared" si="108"/>
        <v>Sister</v>
      </c>
      <c r="M997" s="10" t="str">
        <f>IF(OR('Intragroup liabilities'!W991="x",'Intragroup liabilities'!W991="E"),"true","false")</f>
        <v>false</v>
      </c>
      <c r="N997" s="10" t="s">
        <v>470</v>
      </c>
      <c r="O997" s="10" t="s">
        <v>471</v>
      </c>
      <c r="P997" s="11">
        <v>0.05</v>
      </c>
      <c r="Q997" s="11">
        <f>IF('Intragroup liabilities'!E991="",0,'Intragroup liabilities'!E991)</f>
        <v>0</v>
      </c>
      <c r="R997" s="10" t="str">
        <f>+IF('Intragroup liabilities'!C991="EURO","Euro",IF('Intragroup liabilities'!C991="LIBRA INGLESA"," US Dollar",""))</f>
        <v>Euro</v>
      </c>
      <c r="S997" s="10" t="str">
        <f>IF(OR('Intragroup liabilities'!F991="P_20",'Intragroup liabilities'!F991="P_21"),'Intragroup liabilities'!M991,CONCATENATE(RIGHT('Intragroup liabilities'!T991,4),"-",LEFT(RIGHT('Intragroup liabilities'!T991,7),2),"-",LEFT('Intragroup liabilities'!T991,2)))</f>
        <v>--</v>
      </c>
      <c r="T997" s="20" t="str">
        <f t="shared" si="109"/>
        <v>--</v>
      </c>
      <c r="U997" s="20" t="str">
        <f>IF(OR('Intragroup liabilities'!F991="P_20",'Intragroup liabilities'!F991="P_21"),'T 03.01'!T997,CONCATENATE(RIGHT('Intragroup liabilities'!U991,4),"-",LEFT(RIGHT('Intragroup liabilities'!U991,7),2),"-",LEFT('Intragroup liabilities'!U991,2)))</f>
        <v>--</v>
      </c>
      <c r="V997" s="10" t="str">
        <f t="shared" si="110"/>
        <v>Unsecured</v>
      </c>
      <c r="W997" s="10">
        <v>0</v>
      </c>
      <c r="X997" s="10" t="s">
        <v>83</v>
      </c>
      <c r="Y997" s="10" t="str">
        <f t="shared" si="111"/>
        <v>Structured</v>
      </c>
      <c r="Z997" s="10"/>
      <c r="AA997" s="10" t="str">
        <f>IF('Intragroup liabilities'!Q991="GF2","Grandfathered T2",IF('Intragroup liabilities'!Q991="CET1","CET1","No"))</f>
        <v>No</v>
      </c>
      <c r="AB997" s="10">
        <f>IF('Intragroup liabilities'!R991="",0,'Intragroup liabilities'!R991)</f>
        <v>0</v>
      </c>
      <c r="AC997"/>
    </row>
    <row r="998" spans="3:29" ht="23.65" thickBot="1" x14ac:dyDescent="0.5">
      <c r="C998" s="17">
        <f t="shared" si="106"/>
        <v>999</v>
      </c>
      <c r="D998" s="18">
        <f t="shared" si="112"/>
        <v>991</v>
      </c>
      <c r="E998" s="10" t="str">
        <f>IF(AND(I998="SANTANDER TOTTA, SGPS, SA",'Intragroup liabilities'!F992="P_22"),"r0531 - o/w (part of) subordinated liabilities recognised as own funds",IF(AND(I998="Totta Seguros - Comp. Seg. Vida, SA.",'Intragroup liabilities'!F992="P_22"),"r0350 - Structured notes",IF(AND(AA998&lt;&gt;"No",'Intragroup liabilities'!F992="P_23"),"r0531 - o/w (part of) subordinated liabilities recognised as own funds",IF(AND(AA998="No",'Intragroup liabilities'!F992="P_23"),"r0120 - Secured liabilities - collateralized part (BRRD art. 44/2/b)",IF('Intragroup liabilities'!F992="C_31","r0511 - o/w capital instruments/share capital",IF('Intragroup liabilities'!F992="C_32","r0511 - o/w capital instruments/share capital",IF('Intragroup liabilities'!F992="C_33","r0512 - o/w instruments ranking pari passu with ordinary shares",IF(OR(ISNUMBER(SEARCH("ATLANTES",I998)),ISNUMBER(SEARCH("AZOR",I998)),ISNUMBER(SEARCH("HIPOTOTTA",I998)))=TRUE,"r0120 - Secured liabilities - collateralized part (BRRD art. 44/2/b)",IF(OR('Intragroup liabilities'!F992="P_27.1",'Intragroup liabilities'!F992="P_27.2",'Intragroup liabilities'!F992="P_24"),"r0390 - Non-financial liabilities",IF('Intragroup liabilities'!F992="P_30.1","r0170 - Employee liabilities (BRRD art. 44/2/g/i)",IF('Intragroup liabilities'!F992="P_30.3","r0390 - Non-financial liabilities",IF('Intragroup liabilities'!F992="C_36","r0511 - o/w capital instruments/share capital",IF(AND('Intragroup liabilities'!F992="P_20",IFERROR(VLOOKUP('Intragroup liabilities'!I992,'Auxiliar 210'!$B$18:$B$20,1,FALSE),0)&lt;&gt;0),"r0210 - Liabilities towards other entities of the resolution group (BRRD art. 44/2/h)",IF(AND('Intragroup liabilities'!F992="P_21",IFERROR(VLOOKUP('Intragroup liabilities'!I992,'Auxiliar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8" s="10" t="s">
        <v>483</v>
      </c>
      <c r="G998" s="10" t="str">
        <f t="shared" si="107"/>
        <v>Rank 9 - Ranking in insolvency (master scale)</v>
      </c>
      <c r="H998" s="10" t="s">
        <v>807</v>
      </c>
      <c r="I998" s="10" t="s">
        <v>707</v>
      </c>
      <c r="J998" s="10" t="s">
        <v>706</v>
      </c>
      <c r="K998" s="10" t="s">
        <v>155</v>
      </c>
      <c r="L998" s="10" t="str">
        <f t="shared" si="108"/>
        <v>Sister</v>
      </c>
      <c r="M998" s="10" t="str">
        <f>IF(OR('Intragroup liabilities'!W992="x",'Intragroup liabilities'!W992="E"),"true","false")</f>
        <v>false</v>
      </c>
      <c r="N998" s="10" t="s">
        <v>470</v>
      </c>
      <c r="O998" s="10" t="s">
        <v>471</v>
      </c>
      <c r="P998" s="11">
        <v>0.04</v>
      </c>
      <c r="Q998" s="11">
        <f>IF('Intragroup liabilities'!E992="",0,'Intragroup liabilities'!E992)</f>
        <v>0</v>
      </c>
      <c r="R998" s="10" t="str">
        <f>+IF('Intragroup liabilities'!C992="EURO","Euro",IF('Intragroup liabilities'!C992="LIBRA INGLESA"," US Dollar",""))</f>
        <v>Euro</v>
      </c>
      <c r="S998" s="10" t="str">
        <f>IF(OR('Intragroup liabilities'!F992="P_20",'Intragroup liabilities'!F992="P_21"),'Intragroup liabilities'!M992,CONCATENATE(RIGHT('Intragroup liabilities'!T992,4),"-",LEFT(RIGHT('Intragroup liabilities'!T992,7),2),"-",LEFT('Intragroup liabilities'!T992,2)))</f>
        <v>--</v>
      </c>
      <c r="T998" s="20" t="str">
        <f t="shared" si="109"/>
        <v>--</v>
      </c>
      <c r="U998" s="20" t="str">
        <f>IF(OR('Intragroup liabilities'!F992="P_20",'Intragroup liabilities'!F992="P_21"),'T 03.01'!T998,CONCATENATE(RIGHT('Intragroup liabilities'!U992,4),"-",LEFT(RIGHT('Intragroup liabilities'!U992,7),2),"-",LEFT('Intragroup liabilities'!U992,2)))</f>
        <v>--</v>
      </c>
      <c r="V998" s="10" t="str">
        <f t="shared" si="110"/>
        <v>Unsecured</v>
      </c>
      <c r="W998" s="10">
        <v>0</v>
      </c>
      <c r="X998" s="10" t="s">
        <v>83</v>
      </c>
      <c r="Y998" s="10" t="str">
        <f t="shared" si="111"/>
        <v>Structured</v>
      </c>
      <c r="Z998" s="10"/>
      <c r="AA998" s="10" t="str">
        <f>IF('Intragroup liabilities'!Q992="GF2","Grandfathered T2",IF('Intragroup liabilities'!Q992="CET1","CET1","No"))</f>
        <v>No</v>
      </c>
      <c r="AB998" s="10">
        <f>IF('Intragroup liabilities'!R992="",0,'Intragroup liabilities'!R992)</f>
        <v>0</v>
      </c>
      <c r="AC998"/>
    </row>
    <row r="999" spans="3:29" ht="23.65" thickBot="1" x14ac:dyDescent="0.5">
      <c r="C999" s="17">
        <f t="shared" si="106"/>
        <v>999</v>
      </c>
      <c r="D999" s="18">
        <f t="shared" si="112"/>
        <v>992</v>
      </c>
      <c r="E999" s="10" t="str">
        <f>IF(AND(I999="SANTANDER TOTTA, SGPS, SA",'Intragroup liabilities'!F993="P_22"),"r0531 - o/w (part of) subordinated liabilities recognised as own funds",IF(AND(I999="Totta Seguros - Comp. Seg. Vida, SA.",'Intragroup liabilities'!F993="P_22"),"r0350 - Structured notes",IF(AND(AA999&lt;&gt;"No",'Intragroup liabilities'!F993="P_23"),"r0531 - o/w (part of) subordinated liabilities recognised as own funds",IF(AND(AA999="No",'Intragroup liabilities'!F993="P_23"),"r0120 - Secured liabilities - collateralized part (BRRD art. 44/2/b)",IF('Intragroup liabilities'!F993="C_31","r0511 - o/w capital instruments/share capital",IF('Intragroup liabilities'!F993="C_32","r0511 - o/w capital instruments/share capital",IF('Intragroup liabilities'!F993="C_33","r0512 - o/w instruments ranking pari passu with ordinary shares",IF(OR(ISNUMBER(SEARCH("ATLANTES",I999)),ISNUMBER(SEARCH("AZOR",I999)),ISNUMBER(SEARCH("HIPOTOTTA",I999)))=TRUE,"r0120 - Secured liabilities - collateralized part (BRRD art. 44/2/b)",IF(OR('Intragroup liabilities'!F993="P_27.1",'Intragroup liabilities'!F993="P_27.2",'Intragroup liabilities'!F993="P_24"),"r0390 - Non-financial liabilities",IF('Intragroup liabilities'!F993="P_30.1","r0170 - Employee liabilities (BRRD art. 44/2/g/i)",IF('Intragroup liabilities'!F993="P_30.3","r0390 - Non-financial liabilities",IF('Intragroup liabilities'!F993="C_36","r0511 - o/w capital instruments/share capital",IF(AND('Intragroup liabilities'!F993="P_20",IFERROR(VLOOKUP('Intragroup liabilities'!I993,'Auxiliar 210'!$B$18:$B$20,1,FALSE),0)&lt;&gt;0),"r0210 - Liabilities towards other entities of the resolution group (BRRD art. 44/2/h)",IF(AND('Intragroup liabilities'!F993="P_21",IFERROR(VLOOKUP('Intragroup liabilities'!I993,'Auxiliar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999" s="10" t="s">
        <v>483</v>
      </c>
      <c r="G999" s="10" t="str">
        <f t="shared" si="107"/>
        <v>Rank 9 - Ranking in insolvency (master scale)</v>
      </c>
      <c r="H999" s="10" t="s">
        <v>888</v>
      </c>
      <c r="I999" s="10" t="s">
        <v>707</v>
      </c>
      <c r="J999" s="10" t="s">
        <v>706</v>
      </c>
      <c r="K999" s="10" t="s">
        <v>155</v>
      </c>
      <c r="L999" s="10" t="str">
        <f t="shared" si="108"/>
        <v>Sister</v>
      </c>
      <c r="M999" s="10" t="str">
        <f>IF(OR('Intragroup liabilities'!W993="x",'Intragroup liabilities'!W993="E"),"true","false")</f>
        <v>false</v>
      </c>
      <c r="N999" s="10" t="s">
        <v>470</v>
      </c>
      <c r="O999" s="10" t="s">
        <v>471</v>
      </c>
      <c r="P999" s="11">
        <v>0.01</v>
      </c>
      <c r="Q999" s="11">
        <f>IF('Intragroup liabilities'!E993="",0,'Intragroup liabilities'!E993)</f>
        <v>0</v>
      </c>
      <c r="R999" s="10" t="str">
        <f>+IF('Intragroup liabilities'!C993="EURO","Euro",IF('Intragroup liabilities'!C993="LIBRA INGLESA"," US Dollar",""))</f>
        <v>Euro</v>
      </c>
      <c r="S999" s="10" t="str">
        <f>IF(OR('Intragroup liabilities'!F993="P_20",'Intragroup liabilities'!F993="P_21"),'Intragroup liabilities'!M993,CONCATENATE(RIGHT('Intragroup liabilities'!T993,4),"-",LEFT(RIGHT('Intragroup liabilities'!T993,7),2),"-",LEFT('Intragroup liabilities'!T993,2)))</f>
        <v>--</v>
      </c>
      <c r="T999" s="20" t="str">
        <f t="shared" si="109"/>
        <v>--</v>
      </c>
      <c r="U999" s="20" t="str">
        <f>IF(OR('Intragroup liabilities'!F993="P_20",'Intragroup liabilities'!F993="P_21"),'T 03.01'!T999,CONCATENATE(RIGHT('Intragroup liabilities'!U993,4),"-",LEFT(RIGHT('Intragroup liabilities'!U993,7),2),"-",LEFT('Intragroup liabilities'!U993,2)))</f>
        <v>--</v>
      </c>
      <c r="V999" s="10" t="str">
        <f t="shared" si="110"/>
        <v>Unsecured</v>
      </c>
      <c r="W999" s="10">
        <v>0</v>
      </c>
      <c r="X999" s="10" t="s">
        <v>83</v>
      </c>
      <c r="Y999" s="10" t="str">
        <f t="shared" si="111"/>
        <v>Structured</v>
      </c>
      <c r="Z999" s="10"/>
      <c r="AA999" s="10" t="str">
        <f>IF('Intragroup liabilities'!Q993="GF2","Grandfathered T2",IF('Intragroup liabilities'!Q993="CET1","CET1","No"))</f>
        <v>No</v>
      </c>
      <c r="AB999" s="10">
        <f>IF('Intragroup liabilities'!R993="",0,'Intragroup liabilities'!R993)</f>
        <v>0</v>
      </c>
      <c r="AC999"/>
    </row>
    <row r="1000" spans="3:29" ht="23.65" thickBot="1" x14ac:dyDescent="0.5">
      <c r="C1000" s="17">
        <f t="shared" si="106"/>
        <v>999</v>
      </c>
      <c r="D1000" s="18">
        <f t="shared" si="112"/>
        <v>993</v>
      </c>
      <c r="E1000" s="10" t="str">
        <f>IF(AND(I1000="SANTANDER TOTTA, SGPS, SA",'Intragroup liabilities'!F994="P_22"),"r0531 - o/w (part of) subordinated liabilities recognised as own funds",IF(AND(I1000="Totta Seguros - Comp. Seg. Vida, SA.",'Intragroup liabilities'!F994="P_22"),"r0350 - Structured notes",IF(AND(AA1000&lt;&gt;"No",'Intragroup liabilities'!F994="P_23"),"r0531 - o/w (part of) subordinated liabilities recognised as own funds",IF(AND(AA1000="No",'Intragroup liabilities'!F994="P_23"),"r0120 - Secured liabilities - collateralized part (BRRD art. 44/2/b)",IF('Intragroup liabilities'!F994="C_31","r0511 - o/w capital instruments/share capital",IF('Intragroup liabilities'!F994="C_32","r0511 - o/w capital instruments/share capital",IF('Intragroup liabilities'!F994="C_33","r0512 - o/w instruments ranking pari passu with ordinary shares",IF(OR(ISNUMBER(SEARCH("ATLANTES",I1000)),ISNUMBER(SEARCH("AZOR",I1000)),ISNUMBER(SEARCH("HIPOTOTTA",I1000)))=TRUE,"r0120 - Secured liabilities - collateralized part (BRRD art. 44/2/b)",IF(OR('Intragroup liabilities'!F994="P_27.1",'Intragroup liabilities'!F994="P_27.2",'Intragroup liabilities'!F994="P_24"),"r0390 - Non-financial liabilities",IF('Intragroup liabilities'!F994="P_30.1","r0170 - Employee liabilities (BRRD art. 44/2/g/i)",IF('Intragroup liabilities'!F994="P_30.3","r0390 - Non-financial liabilities",IF('Intragroup liabilities'!F994="C_36","r0511 - o/w capital instruments/share capital",IF(AND('Intragroup liabilities'!F994="P_20",IFERROR(VLOOKUP('Intragroup liabilities'!I994,'Auxiliar 210'!$B$18:$B$20,1,FALSE),0)&lt;&gt;0),"r0210 - Liabilities towards other entities of the resolution group (BRRD art. 44/2/h)",IF(AND('Intragroup liabilities'!F994="P_21",IFERROR(VLOOKUP('Intragroup liabilities'!I994,'Auxiliar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0" s="10" t="s">
        <v>483</v>
      </c>
      <c r="G1000" s="10" t="str">
        <f t="shared" si="107"/>
        <v>Rank 9 - Ranking in insolvency (master scale)</v>
      </c>
      <c r="H1000" s="10" t="s">
        <v>729</v>
      </c>
      <c r="I1000" s="10" t="s">
        <v>707</v>
      </c>
      <c r="J1000" s="10" t="s">
        <v>706</v>
      </c>
      <c r="K1000" s="10" t="s">
        <v>155</v>
      </c>
      <c r="L1000" s="10" t="str">
        <f t="shared" si="108"/>
        <v>Sister</v>
      </c>
      <c r="M1000" s="10" t="str">
        <f>IF(OR('Intragroup liabilities'!W994="x",'Intragroup liabilities'!W994="E"),"true","false")</f>
        <v>false</v>
      </c>
      <c r="N1000" s="10" t="s">
        <v>470</v>
      </c>
      <c r="O1000" s="10" t="s">
        <v>471</v>
      </c>
      <c r="P1000" s="11">
        <v>7.0000000000000007E-2</v>
      </c>
      <c r="Q1000" s="11">
        <f>IF('Intragroup liabilities'!E994="",0,'Intragroup liabilities'!E994)</f>
        <v>0</v>
      </c>
      <c r="R1000" s="10" t="str">
        <f>+IF('Intragroup liabilities'!C994="EURO","Euro",IF('Intragroup liabilities'!C994="LIBRA INGLESA"," US Dollar",""))</f>
        <v>Euro</v>
      </c>
      <c r="S1000" s="10" t="str">
        <f>IF(OR('Intragroup liabilities'!F994="P_20",'Intragroup liabilities'!F994="P_21"),'Intragroup liabilities'!M994,CONCATENATE(RIGHT('Intragroup liabilities'!T994,4),"-",LEFT(RIGHT('Intragroup liabilities'!T994,7),2),"-",LEFT('Intragroup liabilities'!T994,2)))</f>
        <v>--</v>
      </c>
      <c r="T1000" s="20" t="str">
        <f t="shared" si="109"/>
        <v>--</v>
      </c>
      <c r="U1000" s="20" t="str">
        <f>IF(OR('Intragroup liabilities'!F994="P_20",'Intragroup liabilities'!F994="P_21"),'T 03.01'!T1000,CONCATENATE(RIGHT('Intragroup liabilities'!U994,4),"-",LEFT(RIGHT('Intragroup liabilities'!U994,7),2),"-",LEFT('Intragroup liabilities'!U994,2)))</f>
        <v>--</v>
      </c>
      <c r="V1000" s="10" t="str">
        <f t="shared" si="110"/>
        <v>Unsecured</v>
      </c>
      <c r="W1000" s="10">
        <v>0</v>
      </c>
      <c r="X1000" s="10" t="s">
        <v>83</v>
      </c>
      <c r="Y1000" s="10" t="str">
        <f t="shared" si="111"/>
        <v>Structured</v>
      </c>
      <c r="Z1000" s="10"/>
      <c r="AA1000" s="10" t="str">
        <f>IF('Intragroup liabilities'!Q994="GF2","Grandfathered T2",IF('Intragroup liabilities'!Q994="CET1","CET1","No"))</f>
        <v>No</v>
      </c>
      <c r="AB1000" s="10">
        <f>IF('Intragroup liabilities'!R994="",0,'Intragroup liabilities'!R994)</f>
        <v>0</v>
      </c>
      <c r="AC1000"/>
    </row>
    <row r="1001" spans="3:29" ht="23.65" thickBot="1" x14ac:dyDescent="0.5">
      <c r="C1001" s="17">
        <f t="shared" si="106"/>
        <v>999</v>
      </c>
      <c r="D1001" s="18">
        <f t="shared" si="112"/>
        <v>994</v>
      </c>
      <c r="E1001" s="10" t="str">
        <f>IF(AND(I1001="SANTANDER TOTTA, SGPS, SA",'Intragroup liabilities'!F995="P_22"),"r0531 - o/w (part of) subordinated liabilities recognised as own funds",IF(AND(I1001="Totta Seguros - Comp. Seg. Vida, SA.",'Intragroup liabilities'!F995="P_22"),"r0350 - Structured notes",IF(AND(AA1001&lt;&gt;"No",'Intragroup liabilities'!F995="P_23"),"r0531 - o/w (part of) subordinated liabilities recognised as own funds",IF(AND(AA1001="No",'Intragroup liabilities'!F995="P_23"),"r0120 - Secured liabilities - collateralized part (BRRD art. 44/2/b)",IF('Intragroup liabilities'!F995="C_31","r0511 - o/w capital instruments/share capital",IF('Intragroup liabilities'!F995="C_32","r0511 - o/w capital instruments/share capital",IF('Intragroup liabilities'!F995="C_33","r0512 - o/w instruments ranking pari passu with ordinary shares",IF(OR(ISNUMBER(SEARCH("ATLANTES",I1001)),ISNUMBER(SEARCH("AZOR",I1001)),ISNUMBER(SEARCH("HIPOTOTTA",I1001)))=TRUE,"r0120 - Secured liabilities - collateralized part (BRRD art. 44/2/b)",IF(OR('Intragroup liabilities'!F995="P_27.1",'Intragroup liabilities'!F995="P_27.2",'Intragroup liabilities'!F995="P_24"),"r0390 - Non-financial liabilities",IF('Intragroup liabilities'!F995="P_30.1","r0170 - Employee liabilities (BRRD art. 44/2/g/i)",IF('Intragroup liabilities'!F995="P_30.3","r0390 - Non-financial liabilities",IF('Intragroup liabilities'!F995="C_36","r0511 - o/w capital instruments/share capital",IF(AND('Intragroup liabilities'!F995="P_20",IFERROR(VLOOKUP('Intragroup liabilities'!I995,'Auxiliar 210'!$B$18:$B$20,1,FALSE),0)&lt;&gt;0),"r0210 - Liabilities towards other entities of the resolution group (BRRD art. 44/2/h)",IF(AND('Intragroup liabilities'!F995="P_21",IFERROR(VLOOKUP('Intragroup liabilities'!I995,'Auxiliar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1" s="10" t="s">
        <v>483</v>
      </c>
      <c r="G1001" s="10" t="str">
        <f t="shared" si="107"/>
        <v>Rank 9 - Ranking in insolvency (master scale)</v>
      </c>
      <c r="H1001" s="10" t="s">
        <v>1073</v>
      </c>
      <c r="I1001" s="10" t="s">
        <v>707</v>
      </c>
      <c r="J1001" s="10" t="s">
        <v>706</v>
      </c>
      <c r="K1001" s="10" t="s">
        <v>155</v>
      </c>
      <c r="L1001" s="10" t="str">
        <f t="shared" si="108"/>
        <v>Sister</v>
      </c>
      <c r="M1001" s="10" t="str">
        <f>IF(OR('Intragroup liabilities'!W995="x",'Intragroup liabilities'!W995="E"),"true","false")</f>
        <v>false</v>
      </c>
      <c r="N1001" s="10" t="s">
        <v>470</v>
      </c>
      <c r="O1001" s="10" t="s">
        <v>471</v>
      </c>
      <c r="P1001" s="11">
        <v>0.05</v>
      </c>
      <c r="Q1001" s="11">
        <f>IF('Intragroup liabilities'!E995="",0,'Intragroup liabilities'!E995)</f>
        <v>0</v>
      </c>
      <c r="R1001" s="10" t="str">
        <f>+IF('Intragroup liabilities'!C995="EURO","Euro",IF('Intragroup liabilities'!C995="LIBRA INGLESA"," US Dollar",""))</f>
        <v>Euro</v>
      </c>
      <c r="S1001" s="10" t="str">
        <f>IF(OR('Intragroup liabilities'!F995="P_20",'Intragroup liabilities'!F995="P_21"),'Intragroup liabilities'!M995,CONCATENATE(RIGHT('Intragroup liabilities'!T995,4),"-",LEFT(RIGHT('Intragroup liabilities'!T995,7),2),"-",LEFT('Intragroup liabilities'!T995,2)))</f>
        <v>--</v>
      </c>
      <c r="T1001" s="20" t="str">
        <f t="shared" si="109"/>
        <v>--</v>
      </c>
      <c r="U1001" s="20" t="str">
        <f>IF(OR('Intragroup liabilities'!F995="P_20",'Intragroup liabilities'!F995="P_21"),'T 03.01'!T1001,CONCATENATE(RIGHT('Intragroup liabilities'!U995,4),"-",LEFT(RIGHT('Intragroup liabilities'!U995,7),2),"-",LEFT('Intragroup liabilities'!U995,2)))</f>
        <v>--</v>
      </c>
      <c r="V1001" s="10" t="str">
        <f t="shared" si="110"/>
        <v>Unsecured</v>
      </c>
      <c r="W1001" s="10">
        <v>0</v>
      </c>
      <c r="X1001" s="10" t="s">
        <v>83</v>
      </c>
      <c r="Y1001" s="10" t="str">
        <f t="shared" si="111"/>
        <v>Structured</v>
      </c>
      <c r="Z1001" s="10"/>
      <c r="AA1001" s="10" t="str">
        <f>IF('Intragroup liabilities'!Q995="GF2","Grandfathered T2",IF('Intragroup liabilities'!Q995="CET1","CET1","No"))</f>
        <v>No</v>
      </c>
      <c r="AB1001" s="10">
        <f>IF('Intragroup liabilities'!R995="",0,'Intragroup liabilities'!R995)</f>
        <v>0</v>
      </c>
      <c r="AC1001"/>
    </row>
    <row r="1002" spans="3:29" ht="23.65" thickBot="1" x14ac:dyDescent="0.5">
      <c r="C1002" s="17">
        <f t="shared" si="106"/>
        <v>999</v>
      </c>
      <c r="D1002" s="18">
        <f t="shared" si="112"/>
        <v>995</v>
      </c>
      <c r="E1002" s="10" t="str">
        <f>IF(AND(I1002="SANTANDER TOTTA, SGPS, SA",'Intragroup liabilities'!F996="P_22"),"r0531 - o/w (part of) subordinated liabilities recognised as own funds",IF(AND(I1002="Totta Seguros - Comp. Seg. Vida, SA.",'Intragroup liabilities'!F996="P_22"),"r0350 - Structured notes",IF(AND(AA1002&lt;&gt;"No",'Intragroup liabilities'!F996="P_23"),"r0531 - o/w (part of) subordinated liabilities recognised as own funds",IF(AND(AA1002="No",'Intragroup liabilities'!F996="P_23"),"r0120 - Secured liabilities - collateralized part (BRRD art. 44/2/b)",IF('Intragroup liabilities'!F996="C_31","r0511 - o/w capital instruments/share capital",IF('Intragroup liabilities'!F996="C_32","r0511 - o/w capital instruments/share capital",IF('Intragroup liabilities'!F996="C_33","r0512 - o/w instruments ranking pari passu with ordinary shares",IF(OR(ISNUMBER(SEARCH("ATLANTES",I1002)),ISNUMBER(SEARCH("AZOR",I1002)),ISNUMBER(SEARCH("HIPOTOTTA",I1002)))=TRUE,"r0120 - Secured liabilities - collateralized part (BRRD art. 44/2/b)",IF(OR('Intragroup liabilities'!F996="P_27.1",'Intragroup liabilities'!F996="P_27.2",'Intragroup liabilities'!F996="P_24"),"r0390 - Non-financial liabilities",IF('Intragroup liabilities'!F996="P_30.1","r0170 - Employee liabilities (BRRD art. 44/2/g/i)",IF('Intragroup liabilities'!F996="P_30.3","r0390 - Non-financial liabilities",IF('Intragroup liabilities'!F996="C_36","r0511 - o/w capital instruments/share capital",IF(AND('Intragroup liabilities'!F996="P_20",IFERROR(VLOOKUP('Intragroup liabilities'!I996,'Auxiliar 210'!$B$18:$B$20,1,FALSE),0)&lt;&gt;0),"r0210 - Liabilities towards other entities of the resolution group (BRRD art. 44/2/h)",IF(AND('Intragroup liabilities'!F996="P_21",IFERROR(VLOOKUP('Intragroup liabilities'!I996,'Auxiliar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2" s="10" t="s">
        <v>483</v>
      </c>
      <c r="G1002" s="10" t="str">
        <f t="shared" si="107"/>
        <v>Rank 9 - Ranking in insolvency (master scale)</v>
      </c>
      <c r="H1002" s="10" t="s">
        <v>756</v>
      </c>
      <c r="I1002" s="10" t="s">
        <v>707</v>
      </c>
      <c r="J1002" s="10" t="s">
        <v>706</v>
      </c>
      <c r="K1002" s="10" t="s">
        <v>155</v>
      </c>
      <c r="L1002" s="10" t="str">
        <f t="shared" si="108"/>
        <v>Sister</v>
      </c>
      <c r="M1002" s="10" t="str">
        <f>IF(OR('Intragroup liabilities'!W996="x",'Intragroup liabilities'!W996="E"),"true","false")</f>
        <v>false</v>
      </c>
      <c r="N1002" s="10" t="s">
        <v>470</v>
      </c>
      <c r="O1002" s="10" t="s">
        <v>471</v>
      </c>
      <c r="P1002" s="11">
        <v>1.32</v>
      </c>
      <c r="Q1002" s="11">
        <f>IF('Intragroup liabilities'!E996="",0,'Intragroup liabilities'!E996)</f>
        <v>0</v>
      </c>
      <c r="R1002" s="10" t="str">
        <f>+IF('Intragroup liabilities'!C996="EURO","Euro",IF('Intragroup liabilities'!C996="LIBRA INGLESA"," US Dollar",""))</f>
        <v>Euro</v>
      </c>
      <c r="S1002" s="10" t="str">
        <f>IF(OR('Intragroup liabilities'!F996="P_20",'Intragroup liabilities'!F996="P_21"),'Intragroup liabilities'!M996,CONCATENATE(RIGHT('Intragroup liabilities'!T996,4),"-",LEFT(RIGHT('Intragroup liabilities'!T996,7),2),"-",LEFT('Intragroup liabilities'!T996,2)))</f>
        <v>--</v>
      </c>
      <c r="T1002" s="20" t="str">
        <f t="shared" si="109"/>
        <v>--</v>
      </c>
      <c r="U1002" s="20" t="str">
        <f>IF(OR('Intragroup liabilities'!F996="P_20",'Intragroup liabilities'!F996="P_21"),'T 03.01'!T1002,CONCATENATE(RIGHT('Intragroup liabilities'!U996,4),"-",LEFT(RIGHT('Intragroup liabilities'!U996,7),2),"-",LEFT('Intragroup liabilities'!U996,2)))</f>
        <v>--</v>
      </c>
      <c r="V1002" s="10" t="str">
        <f t="shared" si="110"/>
        <v>Unsecured</v>
      </c>
      <c r="W1002" s="10">
        <v>0</v>
      </c>
      <c r="X1002" s="10" t="s">
        <v>83</v>
      </c>
      <c r="Y1002" s="10" t="str">
        <f t="shared" si="111"/>
        <v>Structured</v>
      </c>
      <c r="Z1002" s="10"/>
      <c r="AA1002" s="10" t="str">
        <f>IF('Intragroup liabilities'!Q996="GF2","Grandfathered T2",IF('Intragroup liabilities'!Q996="CET1","CET1","No"))</f>
        <v>No</v>
      </c>
      <c r="AB1002" s="10">
        <f>IF('Intragroup liabilities'!R996="",0,'Intragroup liabilities'!R996)</f>
        <v>0</v>
      </c>
      <c r="AC1002"/>
    </row>
    <row r="1003" spans="3:29" ht="23.65" thickBot="1" x14ac:dyDescent="0.5">
      <c r="C1003" s="17">
        <f t="shared" si="106"/>
        <v>999</v>
      </c>
      <c r="D1003" s="18">
        <f t="shared" si="112"/>
        <v>996</v>
      </c>
      <c r="E1003" s="10" t="str">
        <f>IF(AND(I1003="SANTANDER TOTTA, SGPS, SA",'Intragroup liabilities'!F997="P_22"),"r0531 - o/w (part of) subordinated liabilities recognised as own funds",IF(AND(I1003="Totta Seguros - Comp. Seg. Vida, SA.",'Intragroup liabilities'!F997="P_22"),"r0350 - Structured notes",IF(AND(AA1003&lt;&gt;"No",'Intragroup liabilities'!F997="P_23"),"r0531 - o/w (part of) subordinated liabilities recognised as own funds",IF(AND(AA1003="No",'Intragroup liabilities'!F997="P_23"),"r0120 - Secured liabilities - collateralized part (BRRD art. 44/2/b)",IF('Intragroup liabilities'!F997="C_31","r0511 - o/w capital instruments/share capital",IF('Intragroup liabilities'!F997="C_32","r0511 - o/w capital instruments/share capital",IF('Intragroup liabilities'!F997="C_33","r0512 - o/w instruments ranking pari passu with ordinary shares",IF(OR(ISNUMBER(SEARCH("ATLANTES",I1003)),ISNUMBER(SEARCH("AZOR",I1003)),ISNUMBER(SEARCH("HIPOTOTTA",I1003)))=TRUE,"r0120 - Secured liabilities - collateralized part (BRRD art. 44/2/b)",IF(OR('Intragroup liabilities'!F997="P_27.1",'Intragroup liabilities'!F997="P_27.2",'Intragroup liabilities'!F997="P_24"),"r0390 - Non-financial liabilities",IF('Intragroup liabilities'!F997="P_30.1","r0170 - Employee liabilities (BRRD art. 44/2/g/i)",IF('Intragroup liabilities'!F997="P_30.3","r0390 - Non-financial liabilities",IF('Intragroup liabilities'!F997="C_36","r0511 - o/w capital instruments/share capital",IF(AND('Intragroup liabilities'!F997="P_20",IFERROR(VLOOKUP('Intragroup liabilities'!I997,'Auxiliar 210'!$B$18:$B$20,1,FALSE),0)&lt;&gt;0),"r0210 - Liabilities towards other entities of the resolution group (BRRD art. 44/2/h)",IF(AND('Intragroup liabilities'!F997="P_21",IFERROR(VLOOKUP('Intragroup liabilities'!I997,'Auxiliar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3" s="10" t="s">
        <v>483</v>
      </c>
      <c r="G1003" s="10" t="str">
        <f t="shared" si="107"/>
        <v>Rank 9 - Ranking in insolvency (master scale)</v>
      </c>
      <c r="H1003" s="10" t="s">
        <v>898</v>
      </c>
      <c r="I1003" s="10" t="s">
        <v>707</v>
      </c>
      <c r="J1003" s="10" t="s">
        <v>706</v>
      </c>
      <c r="K1003" s="10" t="s">
        <v>155</v>
      </c>
      <c r="L1003" s="10" t="str">
        <f t="shared" si="108"/>
        <v>Sister</v>
      </c>
      <c r="M1003" s="10" t="str">
        <f>IF(OR('Intragroup liabilities'!W997="x",'Intragroup liabilities'!W997="E"),"true","false")</f>
        <v>false</v>
      </c>
      <c r="N1003" s="10" t="s">
        <v>470</v>
      </c>
      <c r="O1003" s="10" t="s">
        <v>471</v>
      </c>
      <c r="P1003" s="11">
        <v>0.99</v>
      </c>
      <c r="Q1003" s="11">
        <f>IF('Intragroup liabilities'!E997="",0,'Intragroup liabilities'!E997)</f>
        <v>0</v>
      </c>
      <c r="R1003" s="10" t="str">
        <f>+IF('Intragroup liabilities'!C997="EURO","Euro",IF('Intragroup liabilities'!C997="LIBRA INGLESA"," US Dollar",""))</f>
        <v>Euro</v>
      </c>
      <c r="S1003" s="10" t="str">
        <f>IF(OR('Intragroup liabilities'!F997="P_20",'Intragroup liabilities'!F997="P_21"),'Intragroup liabilities'!M997,CONCATENATE(RIGHT('Intragroup liabilities'!T997,4),"-",LEFT(RIGHT('Intragroup liabilities'!T997,7),2),"-",LEFT('Intragroup liabilities'!T997,2)))</f>
        <v>--</v>
      </c>
      <c r="T1003" s="20" t="str">
        <f t="shared" si="109"/>
        <v>--</v>
      </c>
      <c r="U1003" s="20" t="str">
        <f>IF(OR('Intragroup liabilities'!F997="P_20",'Intragroup liabilities'!F997="P_21"),'T 03.01'!T1003,CONCATENATE(RIGHT('Intragroup liabilities'!U997,4),"-",LEFT(RIGHT('Intragroup liabilities'!U997,7),2),"-",LEFT('Intragroup liabilities'!U997,2)))</f>
        <v>--</v>
      </c>
      <c r="V1003" s="10" t="str">
        <f t="shared" si="110"/>
        <v>Unsecured</v>
      </c>
      <c r="W1003" s="10">
        <v>0</v>
      </c>
      <c r="X1003" s="10" t="s">
        <v>83</v>
      </c>
      <c r="Y1003" s="10" t="str">
        <f t="shared" si="111"/>
        <v>Structured</v>
      </c>
      <c r="Z1003" s="10"/>
      <c r="AA1003" s="10" t="str">
        <f>IF('Intragroup liabilities'!Q997="GF2","Grandfathered T2",IF('Intragroup liabilities'!Q997="CET1","CET1","No"))</f>
        <v>No</v>
      </c>
      <c r="AB1003" s="10">
        <f>IF('Intragroup liabilities'!R997="",0,'Intragroup liabilities'!R997)</f>
        <v>0</v>
      </c>
      <c r="AC1003"/>
    </row>
    <row r="1004" spans="3:29" ht="23.65" thickBot="1" x14ac:dyDescent="0.5">
      <c r="C1004" s="17">
        <f t="shared" si="106"/>
        <v>999</v>
      </c>
      <c r="D1004" s="18">
        <f t="shared" si="112"/>
        <v>997</v>
      </c>
      <c r="E1004" s="10" t="str">
        <f>IF(AND(I1004="SANTANDER TOTTA, SGPS, SA",'Intragroup liabilities'!F998="P_22"),"r0531 - o/w (part of) subordinated liabilities recognised as own funds",IF(AND(I1004="Totta Seguros - Comp. Seg. Vida, SA.",'Intragroup liabilities'!F998="P_22"),"r0350 - Structured notes",IF(AND(AA1004&lt;&gt;"No",'Intragroup liabilities'!F998="P_23"),"r0531 - o/w (part of) subordinated liabilities recognised as own funds",IF(AND(AA1004="No",'Intragroup liabilities'!F998="P_23"),"r0120 - Secured liabilities - collateralized part (BRRD art. 44/2/b)",IF('Intragroup liabilities'!F998="C_31","r0511 - o/w capital instruments/share capital",IF('Intragroup liabilities'!F998="C_32","r0511 - o/w capital instruments/share capital",IF('Intragroup liabilities'!F998="C_33","r0512 - o/w instruments ranking pari passu with ordinary shares",IF(OR(ISNUMBER(SEARCH("ATLANTES",I1004)),ISNUMBER(SEARCH("AZOR",I1004)),ISNUMBER(SEARCH("HIPOTOTTA",I1004)))=TRUE,"r0120 - Secured liabilities - collateralized part (BRRD art. 44/2/b)",IF(OR('Intragroup liabilities'!F998="P_27.1",'Intragroup liabilities'!F998="P_27.2",'Intragroup liabilities'!F998="P_24"),"r0390 - Non-financial liabilities",IF('Intragroup liabilities'!F998="P_30.1","r0170 - Employee liabilities (BRRD art. 44/2/g/i)",IF('Intragroup liabilities'!F998="P_30.3","r0390 - Non-financial liabilities",IF('Intragroup liabilities'!F998="C_36","r0511 - o/w capital instruments/share capital",IF(AND('Intragroup liabilities'!F998="P_20",IFERROR(VLOOKUP('Intragroup liabilities'!I998,'Auxiliar 210'!$B$18:$B$20,1,FALSE),0)&lt;&gt;0),"r0210 - Liabilities towards other entities of the resolution group (BRRD art. 44/2/h)",IF(AND('Intragroup liabilities'!F998="P_21",IFERROR(VLOOKUP('Intragroup liabilities'!I998,'Auxiliar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4" s="10" t="s">
        <v>483</v>
      </c>
      <c r="G1004" s="10" t="str">
        <f t="shared" si="107"/>
        <v>Rank 9 - Ranking in insolvency (master scale)</v>
      </c>
      <c r="H1004" s="10" t="s">
        <v>1075</v>
      </c>
      <c r="I1004" s="10" t="s">
        <v>707</v>
      </c>
      <c r="J1004" s="10" t="s">
        <v>706</v>
      </c>
      <c r="K1004" s="10" t="s">
        <v>155</v>
      </c>
      <c r="L1004" s="10" t="str">
        <f t="shared" si="108"/>
        <v>Sister</v>
      </c>
      <c r="M1004" s="10" t="str">
        <f>IF(OR('Intragroup liabilities'!W998="x",'Intragroup liabilities'!W998="E"),"true","false")</f>
        <v>false</v>
      </c>
      <c r="N1004" s="10" t="s">
        <v>470</v>
      </c>
      <c r="O1004" s="10" t="s">
        <v>471</v>
      </c>
      <c r="P1004" s="11">
        <v>0.34</v>
      </c>
      <c r="Q1004" s="11">
        <f>IF('Intragroup liabilities'!E998="",0,'Intragroup liabilities'!E998)</f>
        <v>0</v>
      </c>
      <c r="R1004" s="10" t="str">
        <f>+IF('Intragroup liabilities'!C998="EURO","Euro",IF('Intragroup liabilities'!C998="LIBRA INGLESA"," US Dollar",""))</f>
        <v>Euro</v>
      </c>
      <c r="S1004" s="10" t="str">
        <f>IF(OR('Intragroup liabilities'!F998="P_20",'Intragroup liabilities'!F998="P_21"),'Intragroup liabilities'!M998,CONCATENATE(RIGHT('Intragroup liabilities'!T998,4),"-",LEFT(RIGHT('Intragroup liabilities'!T998,7),2),"-",LEFT('Intragroup liabilities'!T998,2)))</f>
        <v>--</v>
      </c>
      <c r="T1004" s="20" t="str">
        <f t="shared" si="109"/>
        <v>--</v>
      </c>
      <c r="U1004" s="20" t="str">
        <f>IF(OR('Intragroup liabilities'!F998="P_20",'Intragroup liabilities'!F998="P_21"),'T 03.01'!T1004,CONCATENATE(RIGHT('Intragroup liabilities'!U998,4),"-",LEFT(RIGHT('Intragroup liabilities'!U998,7),2),"-",LEFT('Intragroup liabilities'!U998,2)))</f>
        <v>--</v>
      </c>
      <c r="V1004" s="10" t="str">
        <f t="shared" si="110"/>
        <v>Unsecured</v>
      </c>
      <c r="W1004" s="10">
        <v>0</v>
      </c>
      <c r="X1004" s="10" t="s">
        <v>83</v>
      </c>
      <c r="Y1004" s="10" t="str">
        <f t="shared" si="111"/>
        <v>Structured</v>
      </c>
      <c r="Z1004" s="10"/>
      <c r="AA1004" s="10" t="str">
        <f>IF('Intragroup liabilities'!Q998="GF2","Grandfathered T2",IF('Intragroup liabilities'!Q998="CET1","CET1","No"))</f>
        <v>No</v>
      </c>
      <c r="AB1004" s="10">
        <f>IF('Intragroup liabilities'!R998="",0,'Intragroup liabilities'!R998)</f>
        <v>0</v>
      </c>
      <c r="AC1004"/>
    </row>
    <row r="1005" spans="3:29" ht="23.65" thickBot="1" x14ac:dyDescent="0.5">
      <c r="C1005" s="17">
        <f t="shared" si="106"/>
        <v>999</v>
      </c>
      <c r="D1005" s="18">
        <f t="shared" si="112"/>
        <v>998</v>
      </c>
      <c r="E1005" s="10" t="str">
        <f>IF(AND(I1005="SANTANDER TOTTA, SGPS, SA",'Intragroup liabilities'!F999="P_22"),"r0531 - o/w (part of) subordinated liabilities recognised as own funds",IF(AND(I1005="Totta Seguros - Comp. Seg. Vida, SA.",'Intragroup liabilities'!F999="P_22"),"r0350 - Structured notes",IF(AND(AA1005&lt;&gt;"No",'Intragroup liabilities'!F999="P_23"),"r0531 - o/w (part of) subordinated liabilities recognised as own funds",IF(AND(AA1005="No",'Intragroup liabilities'!F999="P_23"),"r0120 - Secured liabilities - collateralized part (BRRD art. 44/2/b)",IF('Intragroup liabilities'!F999="C_31","r0511 - o/w capital instruments/share capital",IF('Intragroup liabilities'!F999="C_32","r0511 - o/w capital instruments/share capital",IF('Intragroup liabilities'!F999="C_33","r0512 - o/w instruments ranking pari passu with ordinary shares",IF(OR(ISNUMBER(SEARCH("ATLANTES",I1005)),ISNUMBER(SEARCH("AZOR",I1005)),ISNUMBER(SEARCH("HIPOTOTTA",I1005)))=TRUE,"r0120 - Secured liabilities - collateralized part (BRRD art. 44/2/b)",IF(OR('Intragroup liabilities'!F999="P_27.1",'Intragroup liabilities'!F999="P_27.2",'Intragroup liabilities'!F999="P_24"),"r0390 - Non-financial liabilities",IF('Intragroup liabilities'!F999="P_30.1","r0170 - Employee liabilities (BRRD art. 44/2/g/i)",IF('Intragroup liabilities'!F999="P_30.3","r0390 - Non-financial liabilities",IF('Intragroup liabilities'!F999="C_36","r0511 - o/w capital instruments/share capital",IF(AND('Intragroup liabilities'!F999="P_20",IFERROR(VLOOKUP('Intragroup liabilities'!I999,'Auxiliar 210'!$B$18:$B$20,1,FALSE),0)&lt;&gt;0),"r0210 - Liabilities towards other entities of the resolution group (BRRD art. 44/2/h)",IF(AND('Intragroup liabilities'!F999="P_21",IFERROR(VLOOKUP('Intragroup liabilities'!I999,'Auxiliar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5" s="10" t="s">
        <v>483</v>
      </c>
      <c r="G1005" s="10" t="str">
        <f t="shared" si="107"/>
        <v>Rank 9 - Ranking in insolvency (master scale)</v>
      </c>
      <c r="H1005" s="10" t="s">
        <v>809</v>
      </c>
      <c r="I1005" s="10" t="s">
        <v>707</v>
      </c>
      <c r="J1005" s="10" t="s">
        <v>706</v>
      </c>
      <c r="K1005" s="10" t="s">
        <v>155</v>
      </c>
      <c r="L1005" s="10" t="str">
        <f t="shared" si="108"/>
        <v>Sister</v>
      </c>
      <c r="M1005" s="10" t="str">
        <f>IF(OR('Intragroup liabilities'!W999="x",'Intragroup liabilities'!W999="E"),"true","false")</f>
        <v>false</v>
      </c>
      <c r="N1005" s="10" t="s">
        <v>470</v>
      </c>
      <c r="O1005" s="10" t="s">
        <v>471</v>
      </c>
      <c r="P1005" s="11">
        <v>0.03</v>
      </c>
      <c r="Q1005" s="11">
        <f>IF('Intragroup liabilities'!E999="",0,'Intragroup liabilities'!E999)</f>
        <v>0</v>
      </c>
      <c r="R1005" s="10" t="str">
        <f>+IF('Intragroup liabilities'!C999="EURO","Euro",IF('Intragroup liabilities'!C999="LIBRA INGLESA"," US Dollar",""))</f>
        <v>Euro</v>
      </c>
      <c r="S1005" s="10" t="str">
        <f>IF(OR('Intragroup liabilities'!F999="P_20",'Intragroup liabilities'!F999="P_21"),'Intragroup liabilities'!M999,CONCATENATE(RIGHT('Intragroup liabilities'!T999,4),"-",LEFT(RIGHT('Intragroup liabilities'!T999,7),2),"-",LEFT('Intragroup liabilities'!T999,2)))</f>
        <v>--</v>
      </c>
      <c r="T1005" s="20" t="str">
        <f t="shared" si="109"/>
        <v>--</v>
      </c>
      <c r="U1005" s="20" t="str">
        <f>IF(OR('Intragroup liabilities'!F999="P_20",'Intragroup liabilities'!F999="P_21"),'T 03.01'!T1005,CONCATENATE(RIGHT('Intragroup liabilities'!U999,4),"-",LEFT(RIGHT('Intragroup liabilities'!U999,7),2),"-",LEFT('Intragroup liabilities'!U999,2)))</f>
        <v>--</v>
      </c>
      <c r="V1005" s="10" t="str">
        <f t="shared" si="110"/>
        <v>Unsecured</v>
      </c>
      <c r="W1005" s="10">
        <v>0</v>
      </c>
      <c r="X1005" s="10" t="s">
        <v>83</v>
      </c>
      <c r="Y1005" s="10" t="str">
        <f t="shared" si="111"/>
        <v>Structured</v>
      </c>
      <c r="Z1005" s="10"/>
      <c r="AA1005" s="10" t="str">
        <f>IF('Intragroup liabilities'!Q999="GF2","Grandfathered T2",IF('Intragroup liabilities'!Q999="CET1","CET1","No"))</f>
        <v>No</v>
      </c>
      <c r="AB1005" s="10">
        <f>IF('Intragroup liabilities'!R999="",0,'Intragroup liabilities'!R999)</f>
        <v>0</v>
      </c>
      <c r="AC1005"/>
    </row>
    <row r="1006" spans="3:29" ht="23.65" thickBot="1" x14ac:dyDescent="0.5">
      <c r="C1006" s="17">
        <f t="shared" si="106"/>
        <v>999</v>
      </c>
      <c r="D1006" s="18">
        <f t="shared" si="112"/>
        <v>999</v>
      </c>
      <c r="E1006" s="10" t="str">
        <f>IF(AND(I1006="SANTANDER TOTTA, SGPS, SA",'Intragroup liabilities'!F1000="P_22"),"r0531 - o/w (part of) subordinated liabilities recognised as own funds",IF(AND(I1006="Totta Seguros - Comp. Seg. Vida, SA.",'Intragroup liabilities'!F1000="P_22"),"r0350 - Structured notes",IF(AND(AA1006&lt;&gt;"No",'Intragroup liabilities'!F1000="P_23"),"r0531 - o/w (part of) subordinated liabilities recognised as own funds",IF(AND(AA1006="No",'Intragroup liabilities'!F1000="P_23"),"r0120 - Secured liabilities - collateralized part (BRRD art. 44/2/b)",IF('Intragroup liabilities'!F1000="C_31","r0511 - o/w capital instruments/share capital",IF('Intragroup liabilities'!F1000="C_32","r0511 - o/w capital instruments/share capital",IF('Intragroup liabilities'!F1000="C_33","r0512 - o/w instruments ranking pari passu with ordinary shares",IF(OR(ISNUMBER(SEARCH("ATLANTES",I1006)),ISNUMBER(SEARCH("AZOR",I1006)),ISNUMBER(SEARCH("HIPOTOTTA",I1006)))=TRUE,"r0120 - Secured liabilities - collateralized part (BRRD art. 44/2/b)",IF(OR('Intragroup liabilities'!F1000="P_27.1",'Intragroup liabilities'!F1000="P_27.2",'Intragroup liabilities'!F1000="P_24"),"r0390 - Non-financial liabilities",IF('Intragroup liabilities'!F1000="P_30.1","r0170 - Employee liabilities (BRRD art. 44/2/g/i)",IF('Intragroup liabilities'!F1000="P_30.3","r0390 - Non-financial liabilities",IF('Intragroup liabilities'!F1000="C_36","r0511 - o/w capital instruments/share capital",IF(AND('Intragroup liabilities'!F1000="P_20",IFERROR(VLOOKUP('Intragroup liabilities'!I1000,'Auxiliar 210'!$B$18:$B$20,1,FALSE),0)&lt;&gt;0),"r0210 - Liabilities towards other entities of the resolution group (BRRD art. 44/2/h)",IF(AND('Intragroup liabilities'!F1000="P_21",IFERROR(VLOOKUP('Intragroup liabilities'!I1000,'Auxiliar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6" s="10" t="s">
        <v>483</v>
      </c>
      <c r="G1006" s="10" t="str">
        <f t="shared" si="107"/>
        <v>Rank 9 - Ranking in insolvency (master scale)</v>
      </c>
      <c r="H1006" s="10" t="s">
        <v>1074</v>
      </c>
      <c r="I1006" s="10" t="s">
        <v>707</v>
      </c>
      <c r="J1006" s="10" t="s">
        <v>706</v>
      </c>
      <c r="K1006" s="10" t="s">
        <v>155</v>
      </c>
      <c r="L1006" s="10" t="str">
        <f t="shared" si="108"/>
        <v>Sister</v>
      </c>
      <c r="M1006" s="10" t="str">
        <f>IF(OR('Intragroup liabilities'!W1000="x",'Intragroup liabilities'!W1000="E"),"true","false")</f>
        <v>false</v>
      </c>
      <c r="N1006" s="10" t="s">
        <v>470</v>
      </c>
      <c r="O1006" s="10" t="s">
        <v>471</v>
      </c>
      <c r="P1006" s="11">
        <v>0.13</v>
      </c>
      <c r="Q1006" s="11">
        <f>IF('Intragroup liabilities'!E1000="",0,'Intragroup liabilities'!E1000)</f>
        <v>0</v>
      </c>
      <c r="R1006" s="10" t="str">
        <f>+IF('Intragroup liabilities'!C1000="EURO","Euro",IF('Intragroup liabilities'!C1000="LIBRA INGLESA"," US Dollar",""))</f>
        <v>Euro</v>
      </c>
      <c r="S1006" s="10" t="str">
        <f>IF(OR('Intragroup liabilities'!F1000="P_20",'Intragroup liabilities'!F1000="P_21"),'Intragroup liabilities'!M1000,CONCATENATE(RIGHT('Intragroup liabilities'!T1000,4),"-",LEFT(RIGHT('Intragroup liabilities'!T1000,7),2),"-",LEFT('Intragroup liabilities'!T1000,2)))</f>
        <v>--</v>
      </c>
      <c r="T1006" s="20" t="str">
        <f t="shared" si="109"/>
        <v>--</v>
      </c>
      <c r="U1006" s="20" t="str">
        <f>IF(OR('Intragroup liabilities'!F1000="P_20",'Intragroup liabilities'!F1000="P_21"),'T 03.01'!T1006,CONCATENATE(RIGHT('Intragroup liabilities'!U1000,4),"-",LEFT(RIGHT('Intragroup liabilities'!U1000,7),2),"-",LEFT('Intragroup liabilities'!U1000,2)))</f>
        <v>--</v>
      </c>
      <c r="V1006" s="10" t="str">
        <f t="shared" si="110"/>
        <v>Unsecured</v>
      </c>
      <c r="W1006" s="10">
        <v>0</v>
      </c>
      <c r="X1006" s="10" t="s">
        <v>83</v>
      </c>
      <c r="Y1006" s="10" t="str">
        <f t="shared" si="111"/>
        <v>Structured</v>
      </c>
      <c r="Z1006" s="10"/>
      <c r="AA1006" s="10" t="str">
        <f>IF('Intragroup liabilities'!Q1000="GF2","Grandfathered T2",IF('Intragroup liabilities'!Q1000="CET1","CET1","No"))</f>
        <v>No</v>
      </c>
      <c r="AB1006" s="10">
        <f>IF('Intragroup liabilities'!R1000="",0,'Intragroup liabilities'!R1000)</f>
        <v>0</v>
      </c>
      <c r="AC1006"/>
    </row>
    <row r="1007" spans="3:29" ht="23.65" thickBot="1" x14ac:dyDescent="0.5">
      <c r="C1007" s="17">
        <f t="shared" si="106"/>
        <v>999</v>
      </c>
      <c r="D1007" s="18">
        <f t="shared" si="112"/>
        <v>1000</v>
      </c>
      <c r="E1007" s="10" t="str">
        <f>IF(AND(I1007="SANTANDER TOTTA, SGPS, SA",'Intragroup liabilities'!F1001="P_22"),"r0531 - o/w (part of) subordinated liabilities recognised as own funds",IF(AND(I1007="Totta Seguros - Comp. Seg. Vida, SA.",'Intragroup liabilities'!F1001="P_22"),"r0350 - Structured notes",IF(AND(AA1007&lt;&gt;"No",'Intragroup liabilities'!F1001="P_23"),"r0531 - o/w (part of) subordinated liabilities recognised as own funds",IF(AND(AA1007="No",'Intragroup liabilities'!F1001="P_23"),"r0120 - Secured liabilities - collateralized part (BRRD art. 44/2/b)",IF('Intragroup liabilities'!F1001="C_31","r0511 - o/w capital instruments/share capital",IF('Intragroup liabilities'!F1001="C_32","r0511 - o/w capital instruments/share capital",IF('Intragroup liabilities'!F1001="C_33","r0512 - o/w instruments ranking pari passu with ordinary shares",IF(OR(ISNUMBER(SEARCH("ATLANTES",I1007)),ISNUMBER(SEARCH("AZOR",I1007)),ISNUMBER(SEARCH("HIPOTOTTA",I1007)))=TRUE,"r0120 - Secured liabilities - collateralized part (BRRD art. 44/2/b)",IF(OR('Intragroup liabilities'!F1001="P_27.1",'Intragroup liabilities'!F1001="P_27.2",'Intragroup liabilities'!F1001="P_24"),"r0390 - Non-financial liabilities",IF('Intragroup liabilities'!F1001="P_30.1","r0170 - Employee liabilities (BRRD art. 44/2/g/i)",IF('Intragroup liabilities'!F1001="P_30.3","r0390 - Non-financial liabilities",IF('Intragroup liabilities'!F1001="C_36","r0511 - o/w capital instruments/share capital",IF(AND('Intragroup liabilities'!F1001="P_20",IFERROR(VLOOKUP('Intragroup liabilities'!I1001,'Auxiliar 210'!$B$18:$B$20,1,FALSE),0)&lt;&gt;0),"r0210 - Liabilities towards other entities of the resolution group (BRRD art. 44/2/h)",IF(AND('Intragroup liabilities'!F1001="P_21",IFERROR(VLOOKUP('Intragroup liabilities'!I1001,'Auxiliar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7" s="10" t="s">
        <v>483</v>
      </c>
      <c r="G1007" s="10" t="str">
        <f t="shared" si="107"/>
        <v>Rank 9 - Ranking in insolvency (master scale)</v>
      </c>
      <c r="H1007" s="10" t="s">
        <v>894</v>
      </c>
      <c r="I1007" s="10" t="s">
        <v>707</v>
      </c>
      <c r="J1007" s="10" t="s">
        <v>706</v>
      </c>
      <c r="K1007" s="10" t="s">
        <v>155</v>
      </c>
      <c r="L1007" s="10" t="str">
        <f t="shared" si="108"/>
        <v>Sister</v>
      </c>
      <c r="M1007" s="10" t="str">
        <f>IF(OR('Intragroup liabilities'!W1001="x",'Intragroup liabilities'!W1001="E"),"true","false")</f>
        <v>false</v>
      </c>
      <c r="N1007" s="10" t="s">
        <v>470</v>
      </c>
      <c r="O1007" s="10" t="s">
        <v>471</v>
      </c>
      <c r="P1007" s="11">
        <v>0.06</v>
      </c>
      <c r="Q1007" s="11">
        <f>IF('Intragroup liabilities'!E1001="",0,'Intragroup liabilities'!E1001)</f>
        <v>0</v>
      </c>
      <c r="R1007" s="10" t="str">
        <f>+IF('Intragroup liabilities'!C1001="EURO","Euro",IF('Intragroup liabilities'!C1001="LIBRA INGLESA"," US Dollar",""))</f>
        <v>Euro</v>
      </c>
      <c r="S1007" s="10" t="str">
        <f>IF(OR('Intragroup liabilities'!F1001="P_20",'Intragroup liabilities'!F1001="P_21"),'Intragroup liabilities'!M1001,CONCATENATE(RIGHT('Intragroup liabilities'!T1001,4),"-",LEFT(RIGHT('Intragroup liabilities'!T1001,7),2),"-",LEFT('Intragroup liabilities'!T1001,2)))</f>
        <v>--</v>
      </c>
      <c r="T1007" s="20" t="str">
        <f t="shared" si="109"/>
        <v>--</v>
      </c>
      <c r="U1007" s="20" t="str">
        <f>IF(OR('Intragroup liabilities'!F1001="P_20",'Intragroup liabilities'!F1001="P_21"),'T 03.01'!T1007,CONCATENATE(RIGHT('Intragroup liabilities'!U1001,4),"-",LEFT(RIGHT('Intragroup liabilities'!U1001,7),2),"-",LEFT('Intragroup liabilities'!U1001,2)))</f>
        <v>--</v>
      </c>
      <c r="V1007" s="10" t="str">
        <f t="shared" si="110"/>
        <v>Unsecured</v>
      </c>
      <c r="W1007" s="10">
        <v>0</v>
      </c>
      <c r="X1007" s="10" t="s">
        <v>83</v>
      </c>
      <c r="Y1007" s="10" t="str">
        <f t="shared" si="111"/>
        <v>Structured</v>
      </c>
      <c r="Z1007" s="10"/>
      <c r="AA1007" s="10" t="str">
        <f>IF('Intragroup liabilities'!Q1001="GF2","Grandfathered T2",IF('Intragroup liabilities'!Q1001="CET1","CET1","No"))</f>
        <v>No</v>
      </c>
      <c r="AB1007" s="10">
        <f>IF('Intragroup liabilities'!R1001="",0,'Intragroup liabilities'!R1001)</f>
        <v>0</v>
      </c>
      <c r="AC1007"/>
    </row>
    <row r="1008" spans="3:29" ht="23.65" thickBot="1" x14ac:dyDescent="0.5">
      <c r="C1008" s="17">
        <f t="shared" si="106"/>
        <v>999</v>
      </c>
      <c r="D1008" s="18">
        <f t="shared" si="112"/>
        <v>1001</v>
      </c>
      <c r="E1008" s="10" t="str">
        <f>IF(AND(I1008="SANTANDER TOTTA, SGPS, SA",'Intragroup liabilities'!F1002="P_22"),"r0531 - o/w (part of) subordinated liabilities recognised as own funds",IF(AND(I1008="Totta Seguros - Comp. Seg. Vida, SA.",'Intragroup liabilities'!F1002="P_22"),"r0350 - Structured notes",IF(AND(AA1008&lt;&gt;"No",'Intragroup liabilities'!F1002="P_23"),"r0531 - o/w (part of) subordinated liabilities recognised as own funds",IF(AND(AA1008="No",'Intragroup liabilities'!F1002="P_23"),"r0120 - Secured liabilities - collateralized part (BRRD art. 44/2/b)",IF('Intragroup liabilities'!F1002="C_31","r0511 - o/w capital instruments/share capital",IF('Intragroup liabilities'!F1002="C_32","r0511 - o/w capital instruments/share capital",IF('Intragroup liabilities'!F1002="C_33","r0512 - o/w instruments ranking pari passu with ordinary shares",IF(OR(ISNUMBER(SEARCH("ATLANTES",I1008)),ISNUMBER(SEARCH("AZOR",I1008)),ISNUMBER(SEARCH("HIPOTOTTA",I1008)))=TRUE,"r0120 - Secured liabilities - collateralized part (BRRD art. 44/2/b)",IF(OR('Intragroup liabilities'!F1002="P_27.1",'Intragroup liabilities'!F1002="P_27.2",'Intragroup liabilities'!F1002="P_24"),"r0390 - Non-financial liabilities",IF('Intragroup liabilities'!F1002="P_30.1","r0170 - Employee liabilities (BRRD art. 44/2/g/i)",IF('Intragroup liabilities'!F1002="P_30.3","r0390 - Non-financial liabilities",IF('Intragroup liabilities'!F1002="C_36","r0511 - o/w capital instruments/share capital",IF(AND('Intragroup liabilities'!F1002="P_20",IFERROR(VLOOKUP('Intragroup liabilities'!I1002,'Auxiliar 210'!$B$18:$B$20,1,FALSE),0)&lt;&gt;0),"r0210 - Liabilities towards other entities of the resolution group (BRRD art. 44/2/h)",IF(AND('Intragroup liabilities'!F1002="P_21",IFERROR(VLOOKUP('Intragroup liabilities'!I1002,'Auxiliar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8" s="10" t="s">
        <v>483</v>
      </c>
      <c r="G1008" s="10" t="str">
        <f t="shared" si="107"/>
        <v>Rank 9 - Ranking in insolvency (master scale)</v>
      </c>
      <c r="H1008" s="10" t="s">
        <v>705</v>
      </c>
      <c r="I1008" s="10" t="s">
        <v>707</v>
      </c>
      <c r="J1008" s="10" t="s">
        <v>706</v>
      </c>
      <c r="K1008" s="10" t="s">
        <v>155</v>
      </c>
      <c r="L1008" s="10" t="str">
        <f t="shared" si="108"/>
        <v>Sister</v>
      </c>
      <c r="M1008" s="10" t="str">
        <f>IF(OR('Intragroup liabilities'!W1002="x",'Intragroup liabilities'!W1002="E"),"true","false")</f>
        <v>false</v>
      </c>
      <c r="N1008" s="10" t="s">
        <v>470</v>
      </c>
      <c r="O1008" s="10" t="s">
        <v>471</v>
      </c>
      <c r="P1008" s="11">
        <v>0.53</v>
      </c>
      <c r="Q1008" s="11">
        <f>IF('Intragroup liabilities'!E1002="",0,'Intragroup liabilities'!E1002)</f>
        <v>0</v>
      </c>
      <c r="R1008" s="10" t="str">
        <f>+IF('Intragroup liabilities'!C1002="EURO","Euro",IF('Intragroup liabilities'!C1002="LIBRA INGLESA"," US Dollar",""))</f>
        <v>Euro</v>
      </c>
      <c r="S1008" s="10" t="str">
        <f>IF(OR('Intragroup liabilities'!F1002="P_20",'Intragroup liabilities'!F1002="P_21"),'Intragroup liabilities'!M1002,CONCATENATE(RIGHT('Intragroup liabilities'!T1002,4),"-",LEFT(RIGHT('Intragroup liabilities'!T1002,7),2),"-",LEFT('Intragroup liabilities'!T1002,2)))</f>
        <v>--</v>
      </c>
      <c r="T1008" s="20" t="str">
        <f t="shared" si="109"/>
        <v>--</v>
      </c>
      <c r="U1008" s="20" t="str">
        <f>IF(OR('Intragroup liabilities'!F1002="P_20",'Intragroup liabilities'!F1002="P_21"),'T 03.01'!T1008,CONCATENATE(RIGHT('Intragroup liabilities'!U1002,4),"-",LEFT(RIGHT('Intragroup liabilities'!U1002,7),2),"-",LEFT('Intragroup liabilities'!U1002,2)))</f>
        <v>--</v>
      </c>
      <c r="V1008" s="10" t="str">
        <f t="shared" si="110"/>
        <v>Unsecured</v>
      </c>
      <c r="W1008" s="10">
        <v>0</v>
      </c>
      <c r="X1008" s="10" t="s">
        <v>83</v>
      </c>
      <c r="Y1008" s="10" t="str">
        <f t="shared" si="111"/>
        <v>Structured</v>
      </c>
      <c r="Z1008" s="10"/>
      <c r="AA1008" s="10" t="str">
        <f>IF('Intragroup liabilities'!Q1002="GF2","Grandfathered T2",IF('Intragroup liabilities'!Q1002="CET1","CET1","No"))</f>
        <v>No</v>
      </c>
      <c r="AB1008" s="10">
        <f>IF('Intragroup liabilities'!R1002="",0,'Intragroup liabilities'!R1002)</f>
        <v>0</v>
      </c>
      <c r="AC1008"/>
    </row>
    <row r="1009" spans="3:29" ht="23.65" thickBot="1" x14ac:dyDescent="0.5">
      <c r="C1009" s="17">
        <f t="shared" si="106"/>
        <v>999</v>
      </c>
      <c r="D1009" s="18">
        <f t="shared" si="112"/>
        <v>1002</v>
      </c>
      <c r="E1009" s="10" t="str">
        <f>IF(AND(I1009="SANTANDER TOTTA, SGPS, SA",'Intragroup liabilities'!F1003="P_22"),"r0531 - o/w (part of) subordinated liabilities recognised as own funds",IF(AND(I1009="Totta Seguros - Comp. Seg. Vida, SA.",'Intragroup liabilities'!F1003="P_22"),"r0350 - Structured notes",IF(AND(AA1009&lt;&gt;"No",'Intragroup liabilities'!F1003="P_23"),"r0531 - o/w (part of) subordinated liabilities recognised as own funds",IF(AND(AA1009="No",'Intragroup liabilities'!F1003="P_23"),"r0120 - Secured liabilities - collateralized part (BRRD art. 44/2/b)",IF('Intragroup liabilities'!F1003="C_31","r0511 - o/w capital instruments/share capital",IF('Intragroup liabilities'!F1003="C_32","r0511 - o/w capital instruments/share capital",IF('Intragroup liabilities'!F1003="C_33","r0512 - o/w instruments ranking pari passu with ordinary shares",IF(OR(ISNUMBER(SEARCH("ATLANTES",I1009)),ISNUMBER(SEARCH("AZOR",I1009)),ISNUMBER(SEARCH("HIPOTOTTA",I1009)))=TRUE,"r0120 - Secured liabilities - collateralized part (BRRD art. 44/2/b)",IF(OR('Intragroup liabilities'!F1003="P_27.1",'Intragroup liabilities'!F1003="P_27.2",'Intragroup liabilities'!F1003="P_24"),"r0390 - Non-financial liabilities",IF('Intragroup liabilities'!F1003="P_30.1","r0170 - Employee liabilities (BRRD art. 44/2/g/i)",IF('Intragroup liabilities'!F1003="P_30.3","r0390 - Non-financial liabilities",IF('Intragroup liabilities'!F1003="C_36","r0511 - o/w capital instruments/share capital",IF(AND('Intragroup liabilities'!F1003="P_20",IFERROR(VLOOKUP('Intragroup liabilities'!I1003,'Auxiliar 210'!$B$18:$B$20,1,FALSE),0)&lt;&gt;0),"r0210 - Liabilities towards other entities of the resolution group (BRRD art. 44/2/h)",IF(AND('Intragroup liabilities'!F1003="P_21",IFERROR(VLOOKUP('Intragroup liabilities'!I1003,'Auxiliar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09" s="10" t="s">
        <v>483</v>
      </c>
      <c r="G1009" s="10" t="str">
        <f t="shared" si="107"/>
        <v>Rank 9 - Ranking in insolvency (master scale)</v>
      </c>
      <c r="H1009" s="10" t="s">
        <v>902</v>
      </c>
      <c r="I1009" s="10" t="s">
        <v>707</v>
      </c>
      <c r="J1009" s="10" t="s">
        <v>706</v>
      </c>
      <c r="K1009" s="10" t="s">
        <v>155</v>
      </c>
      <c r="L1009" s="10" t="str">
        <f t="shared" si="108"/>
        <v>Sister</v>
      </c>
      <c r="M1009" s="10" t="str">
        <f>IF(OR('Intragroup liabilities'!W1003="x",'Intragroup liabilities'!W1003="E"),"true","false")</f>
        <v>false</v>
      </c>
      <c r="N1009" s="10" t="s">
        <v>470</v>
      </c>
      <c r="O1009" s="10" t="s">
        <v>471</v>
      </c>
      <c r="P1009" s="11">
        <v>0.12</v>
      </c>
      <c r="Q1009" s="11">
        <f>IF('Intragroup liabilities'!E1003="",0,'Intragroup liabilities'!E1003)</f>
        <v>0</v>
      </c>
      <c r="R1009" s="10" t="str">
        <f>+IF('Intragroup liabilities'!C1003="EURO","Euro",IF('Intragroup liabilities'!C1003="LIBRA INGLESA"," US Dollar",""))</f>
        <v>Euro</v>
      </c>
      <c r="S1009" s="10" t="str">
        <f>IF(OR('Intragroup liabilities'!F1003="P_20",'Intragroup liabilities'!F1003="P_21"),'Intragroup liabilities'!M1003,CONCATENATE(RIGHT('Intragroup liabilities'!T1003,4),"-",LEFT(RIGHT('Intragroup liabilities'!T1003,7),2),"-",LEFT('Intragroup liabilities'!T1003,2)))</f>
        <v>--</v>
      </c>
      <c r="T1009" s="20" t="str">
        <f t="shared" si="109"/>
        <v>--</v>
      </c>
      <c r="U1009" s="20" t="str">
        <f>IF(OR('Intragroup liabilities'!F1003="P_20",'Intragroup liabilities'!F1003="P_21"),'T 03.01'!T1009,CONCATENATE(RIGHT('Intragroup liabilities'!U1003,4),"-",LEFT(RIGHT('Intragroup liabilities'!U1003,7),2),"-",LEFT('Intragroup liabilities'!U1003,2)))</f>
        <v>--</v>
      </c>
      <c r="V1009" s="10" t="str">
        <f t="shared" si="110"/>
        <v>Unsecured</v>
      </c>
      <c r="W1009" s="10">
        <v>0</v>
      </c>
      <c r="X1009" s="10" t="s">
        <v>83</v>
      </c>
      <c r="Y1009" s="10" t="str">
        <f t="shared" si="111"/>
        <v>Structured</v>
      </c>
      <c r="Z1009" s="10"/>
      <c r="AA1009" s="10" t="str">
        <f>IF('Intragroup liabilities'!Q1003="GF2","Grandfathered T2",IF('Intragroup liabilities'!Q1003="CET1","CET1","No"))</f>
        <v>No</v>
      </c>
      <c r="AB1009" s="10">
        <f>IF('Intragroup liabilities'!R1003="",0,'Intragroup liabilities'!R1003)</f>
        <v>0</v>
      </c>
      <c r="AC1009"/>
    </row>
    <row r="1010" spans="3:29" ht="23.65" thickBot="1" x14ac:dyDescent="0.5">
      <c r="C1010" s="17">
        <f t="shared" si="106"/>
        <v>999</v>
      </c>
      <c r="D1010" s="18">
        <f t="shared" si="112"/>
        <v>1003</v>
      </c>
      <c r="E1010" s="10" t="str">
        <f>IF(AND(I1010="SANTANDER TOTTA, SGPS, SA",'Intragroup liabilities'!F1004="P_22"),"r0531 - o/w (part of) subordinated liabilities recognised as own funds",IF(AND(I1010="Totta Seguros - Comp. Seg. Vida, SA.",'Intragroup liabilities'!F1004="P_22"),"r0350 - Structured notes",IF(AND(AA1010&lt;&gt;"No",'Intragroup liabilities'!F1004="P_23"),"r0531 - o/w (part of) subordinated liabilities recognised as own funds",IF(AND(AA1010="No",'Intragroup liabilities'!F1004="P_23"),"r0120 - Secured liabilities - collateralized part (BRRD art. 44/2/b)",IF('Intragroup liabilities'!F1004="C_31","r0511 - o/w capital instruments/share capital",IF('Intragroup liabilities'!F1004="C_32","r0511 - o/w capital instruments/share capital",IF('Intragroup liabilities'!F1004="C_33","r0512 - o/w instruments ranking pari passu with ordinary shares",IF(OR(ISNUMBER(SEARCH("ATLANTES",I1010)),ISNUMBER(SEARCH("AZOR",I1010)),ISNUMBER(SEARCH("HIPOTOTTA",I1010)))=TRUE,"r0120 - Secured liabilities - collateralized part (BRRD art. 44/2/b)",IF(OR('Intragroup liabilities'!F1004="P_27.1",'Intragroup liabilities'!F1004="P_27.2",'Intragroup liabilities'!F1004="P_24"),"r0390 - Non-financial liabilities",IF('Intragroup liabilities'!F1004="P_30.1","r0170 - Employee liabilities (BRRD art. 44/2/g/i)",IF('Intragroup liabilities'!F1004="P_30.3","r0390 - Non-financial liabilities",IF('Intragroup liabilities'!F1004="C_36","r0511 - o/w capital instruments/share capital",IF(AND('Intragroup liabilities'!F1004="P_20",IFERROR(VLOOKUP('Intragroup liabilities'!I1004,'Auxiliar 210'!$B$18:$B$20,1,FALSE),0)&lt;&gt;0),"r0210 - Liabilities towards other entities of the resolution group (BRRD art. 44/2/h)",IF(AND('Intragroup liabilities'!F1004="P_21",IFERROR(VLOOKUP('Intragroup liabilities'!I1004,'Auxiliar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10" s="10" t="s">
        <v>483</v>
      </c>
      <c r="G1010" s="10" t="str">
        <f t="shared" si="107"/>
        <v>Rank 9 - Ranking in insolvency (master scale)</v>
      </c>
      <c r="H1010" s="10" t="s">
        <v>901</v>
      </c>
      <c r="I1010" s="10" t="s">
        <v>707</v>
      </c>
      <c r="J1010" s="10" t="s">
        <v>706</v>
      </c>
      <c r="K1010" s="10" t="s">
        <v>155</v>
      </c>
      <c r="L1010" s="10" t="str">
        <f t="shared" si="108"/>
        <v>Sister</v>
      </c>
      <c r="M1010" s="10" t="str">
        <f>IF(OR('Intragroup liabilities'!W1004="x",'Intragroup liabilities'!W1004="E"),"true","false")</f>
        <v>false</v>
      </c>
      <c r="N1010" s="10" t="s">
        <v>470</v>
      </c>
      <c r="O1010" s="10" t="s">
        <v>471</v>
      </c>
      <c r="P1010" s="11">
        <v>0.6</v>
      </c>
      <c r="Q1010" s="11">
        <f>IF('Intragroup liabilities'!E1004="",0,'Intragroup liabilities'!E1004)</f>
        <v>0</v>
      </c>
      <c r="R1010" s="10" t="str">
        <f>+IF('Intragroup liabilities'!C1004="EURO","Euro",IF('Intragroup liabilities'!C1004="LIBRA INGLESA"," US Dollar",""))</f>
        <v>Euro</v>
      </c>
      <c r="S1010" s="10" t="str">
        <f>IF(OR('Intragroup liabilities'!F1004="P_20",'Intragroup liabilities'!F1004="P_21"),'Intragroup liabilities'!M1004,CONCATENATE(RIGHT('Intragroup liabilities'!T1004,4),"-",LEFT(RIGHT('Intragroup liabilities'!T1004,7),2),"-",LEFT('Intragroup liabilities'!T1004,2)))</f>
        <v>--</v>
      </c>
      <c r="T1010" s="20" t="str">
        <f t="shared" si="109"/>
        <v>--</v>
      </c>
      <c r="U1010" s="20" t="str">
        <f>IF(OR('Intragroup liabilities'!F1004="P_20",'Intragroup liabilities'!F1004="P_21"),'T 03.01'!T1010,CONCATENATE(RIGHT('Intragroup liabilities'!U1004,4),"-",LEFT(RIGHT('Intragroup liabilities'!U1004,7),2),"-",LEFT('Intragroup liabilities'!U1004,2)))</f>
        <v>--</v>
      </c>
      <c r="V1010" s="10" t="str">
        <f t="shared" si="110"/>
        <v>Unsecured</v>
      </c>
      <c r="W1010" s="10">
        <v>0</v>
      </c>
      <c r="X1010" s="10" t="s">
        <v>83</v>
      </c>
      <c r="Y1010" s="10" t="str">
        <f t="shared" si="111"/>
        <v>Structured</v>
      </c>
      <c r="Z1010" s="10"/>
      <c r="AA1010" s="10" t="str">
        <f>IF('Intragroup liabilities'!Q1004="GF2","Grandfathered T2",IF('Intragroup liabilities'!Q1004="CET1","CET1","No"))</f>
        <v>No</v>
      </c>
      <c r="AB1010" s="10">
        <f>IF('Intragroup liabilities'!R1004="",0,'Intragroup liabilities'!R1004)</f>
        <v>0</v>
      </c>
      <c r="AC1010"/>
    </row>
    <row r="1011" spans="3:29" ht="23.65" thickBot="1" x14ac:dyDescent="0.5">
      <c r="C1011" s="17">
        <f t="shared" si="106"/>
        <v>999</v>
      </c>
      <c r="D1011" s="18">
        <f t="shared" si="112"/>
        <v>1004</v>
      </c>
      <c r="E1011" s="10" t="str">
        <f>IF(AND(I1011="SANTANDER TOTTA, SGPS, SA",'Intragroup liabilities'!F1005="P_22"),"r0531 - o/w (part of) subordinated liabilities recognised as own funds",IF(AND(I1011="Totta Seguros - Comp. Seg. Vida, SA.",'Intragroup liabilities'!F1005="P_22"),"r0350 - Structured notes",IF(AND(AA1011&lt;&gt;"No",'Intragroup liabilities'!F1005="P_23"),"r0531 - o/w (part of) subordinated liabilities recognised as own funds",IF(AND(AA1011="No",'Intragroup liabilities'!F1005="P_23"),"r0120 - Secured liabilities - collateralized part (BRRD art. 44/2/b)",IF('Intragroup liabilities'!F1005="C_31","r0511 - o/w capital instruments/share capital",IF('Intragroup liabilities'!F1005="C_32","r0511 - o/w capital instruments/share capital",IF('Intragroup liabilities'!F1005="C_33","r0512 - o/w instruments ranking pari passu with ordinary shares",IF(OR(ISNUMBER(SEARCH("ATLANTES",I1011)),ISNUMBER(SEARCH("AZOR",I1011)),ISNUMBER(SEARCH("HIPOTOTTA",I1011)))=TRUE,"r0120 - Secured liabilities - collateralized part (BRRD art. 44/2/b)",IF(OR('Intragroup liabilities'!F1005="P_27.1",'Intragroup liabilities'!F1005="P_27.2",'Intragroup liabilities'!F1005="P_24"),"r0390 - Non-financial liabilities",IF('Intragroup liabilities'!F1005="P_30.1","r0170 - Employee liabilities (BRRD art. 44/2/g/i)",IF('Intragroup liabilities'!F1005="P_30.3","r0390 - Non-financial liabilities",IF('Intragroup liabilities'!F1005="C_36","r0511 - o/w capital instruments/share capital",IF(AND('Intragroup liabilities'!F1005="P_20",IFERROR(VLOOKUP('Intragroup liabilities'!I1005,'Auxiliar 210'!$B$18:$B$20,1,FALSE),0)&lt;&gt;0),"r0210 - Liabilities towards other entities of the resolution group (BRRD art. 44/2/h)",IF(AND('Intragroup liabilities'!F1005="P_21",IFERROR(VLOOKUP('Intragroup liabilities'!I1005,'Auxiliar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11" s="10" t="s">
        <v>161</v>
      </c>
      <c r="G1011" s="10" t="str">
        <f t="shared" si="107"/>
        <v>Rank 9 - Ranking in insolvency (master scale)</v>
      </c>
      <c r="H1011" s="10" t="s">
        <v>640</v>
      </c>
      <c r="I1011" s="10" t="s">
        <v>45</v>
      </c>
      <c r="J1011" s="10" t="s">
        <v>447</v>
      </c>
      <c r="K1011" s="10" t="s">
        <v>155</v>
      </c>
      <c r="L1011" s="10" t="str">
        <f t="shared" si="108"/>
        <v>Sister</v>
      </c>
      <c r="M1011" s="10" t="str">
        <f>IF(OR('Intragroup liabilities'!W1005="x",'Intragroup liabilities'!W1005="E"),"true","false")</f>
        <v>true</v>
      </c>
      <c r="N1011" s="10" t="s">
        <v>470</v>
      </c>
      <c r="O1011" s="10" t="s">
        <v>471</v>
      </c>
      <c r="P1011" s="11">
        <v>0.22</v>
      </c>
      <c r="Q1011" s="11">
        <f>IF('Intragroup liabilities'!E1005="",0,'Intragroup liabilities'!E1005)</f>
        <v>0</v>
      </c>
      <c r="R1011" s="10" t="str">
        <f>+IF('Intragroup liabilities'!C1005="EURO","Euro",IF('Intragroup liabilities'!C1005="LIBRA INGLESA"," US Dollar",""))</f>
        <v>Euro</v>
      </c>
      <c r="S1011" s="10" t="str">
        <f>IF(OR('Intragroup liabilities'!F1005="P_20",'Intragroup liabilities'!F1005="P_21"),'Intragroup liabilities'!M1005,CONCATENATE(RIGHT('Intragroup liabilities'!T1005,4),"-",LEFT(RIGHT('Intragroup liabilities'!T1005,7),2),"-",LEFT('Intragroup liabilities'!T1005,2)))</f>
        <v>--</v>
      </c>
      <c r="T1011" s="20" t="str">
        <f t="shared" si="109"/>
        <v>--</v>
      </c>
      <c r="U1011" s="20" t="str">
        <f>IF(OR('Intragroup liabilities'!F1005="P_20",'Intragroup liabilities'!F1005="P_21"),'T 03.01'!T1011,CONCATENATE(RIGHT('Intragroup liabilities'!U1005,4),"-",LEFT(RIGHT('Intragroup liabilities'!U1005,7),2),"-",LEFT('Intragroup liabilities'!U1005,2)))</f>
        <v>--</v>
      </c>
      <c r="V1011" s="10" t="str">
        <f t="shared" si="110"/>
        <v>Unsecured</v>
      </c>
      <c r="W1011" s="10">
        <v>0</v>
      </c>
      <c r="X1011" s="10" t="s">
        <v>83</v>
      </c>
      <c r="Y1011" s="10" t="str">
        <f t="shared" si="111"/>
        <v>Structured</v>
      </c>
      <c r="Z1011" s="10"/>
      <c r="AA1011" s="10" t="str">
        <f>IF('Intragroup liabilities'!Q1005="GF2","Grandfathered T2",IF('Intragroup liabilities'!Q1005="CET1","CET1","No"))</f>
        <v>No</v>
      </c>
      <c r="AB1011" s="10">
        <f>IF('Intragroup liabilities'!R1005="",0,'Intragroup liabilities'!R1005)</f>
        <v>0</v>
      </c>
      <c r="AC1011"/>
    </row>
    <row r="1012" spans="3:29" ht="35.25" thickBot="1" x14ac:dyDescent="0.5">
      <c r="C1012" s="17">
        <f t="shared" si="106"/>
        <v>999</v>
      </c>
      <c r="D1012" s="18">
        <f t="shared" si="112"/>
        <v>1005</v>
      </c>
      <c r="E1012" s="10" t="str">
        <f>IF(AND(I1012="SANTANDER TOTTA, SGPS, SA",'Intragroup liabilities'!F1006="P_22"),"r0531 - o/w (part of) subordinated liabilities recognised as own funds",IF(AND(I1012="Totta Seguros - Comp. Seg. Vida, SA.",'Intragroup liabilities'!F1006="P_22"),"r0350 - Structured notes",IF(AND(AA1012&lt;&gt;"No",'Intragroup liabilities'!F1006="P_23"),"r0531 - o/w (part of) subordinated liabilities recognised as own funds",IF(AND(AA1012="No",'Intragroup liabilities'!F1006="P_23"),"r0120 - Secured liabilities - collateralized part (BRRD art. 44/2/b)",IF('Intragroup liabilities'!F1006="C_31","r0511 - o/w capital instruments/share capital",IF('Intragroup liabilities'!F1006="C_32","r0511 - o/w capital instruments/share capital",IF('Intragroup liabilities'!F1006="C_33","r0512 - o/w instruments ranking pari passu with ordinary shares",IF(OR(ISNUMBER(SEARCH("ATLANTES",I1012)),ISNUMBER(SEARCH("AZOR",I1012)),ISNUMBER(SEARCH("HIPOTOTTA",I1012)))=TRUE,"r0120 - Secured liabilities - collateralized part (BRRD art. 44/2/b)",IF(OR('Intragroup liabilities'!F1006="P_27.1",'Intragroup liabilities'!F1006="P_27.2",'Intragroup liabilities'!F1006="P_24"),"r0390 - Non-financial liabilities",IF('Intragroup liabilities'!F1006="P_30.1","r0170 - Employee liabilities (BRRD art. 44/2/g/i)",IF('Intragroup liabilities'!F1006="P_30.3","r0390 - Non-financial liabilities",IF('Intragroup liabilities'!F1006="C_36","r0511 - o/w capital instruments/share capital",IF(AND('Intragroup liabilities'!F1006="P_20",IFERROR(VLOOKUP('Intragroup liabilities'!I1006,'Auxiliar 210'!$B$18:$B$20,1,FALSE),0)&lt;&gt;0),"r0210 - Liabilities towards other entities of the resolution group (BRRD art. 44/2/h)",IF(AND('Intragroup liabilities'!F1006="P_21",IFERROR(VLOOKUP('Intragroup liabilities'!I1006,'Auxiliar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2" s="10" t="s">
        <v>153</v>
      </c>
      <c r="G1012" s="10" t="str">
        <f t="shared" si="107"/>
        <v>Rank 20 - Ranking in insolvency (master scale)</v>
      </c>
      <c r="H1012" s="10" t="s">
        <v>381</v>
      </c>
      <c r="I1012" s="10" t="s">
        <v>30</v>
      </c>
      <c r="J1012" s="10" t="s">
        <v>164</v>
      </c>
      <c r="K1012" s="10" t="s">
        <v>155</v>
      </c>
      <c r="L1012" s="10" t="str">
        <f t="shared" si="108"/>
        <v>Sister</v>
      </c>
      <c r="M1012" s="10" t="str">
        <f>IF(OR('Intragroup liabilities'!W1006="x",'Intragroup liabilities'!W1006="E"),"true","false")</f>
        <v>true</v>
      </c>
      <c r="N1012" s="10" t="s">
        <v>470</v>
      </c>
      <c r="O1012" s="10" t="s">
        <v>471</v>
      </c>
      <c r="P1012" s="11">
        <v>63022.45</v>
      </c>
      <c r="Q1012" s="11">
        <f>IF('Intragroup liabilities'!E1006="",0,'Intragroup liabilities'!E1006)</f>
        <v>41.77</v>
      </c>
      <c r="R1012" s="10" t="str">
        <f>+IF('Intragroup liabilities'!C1006="EURO","Euro",IF('Intragroup liabilities'!C1006="LIBRA INGLESA"," US Dollar",""))</f>
        <v>Euro</v>
      </c>
      <c r="S1012" s="10" t="str">
        <f>IF(OR('Intragroup liabilities'!F1006="P_20",'Intragroup liabilities'!F1006="P_21"),'Intragroup liabilities'!M1006,CONCATENATE(RIGHT('Intragroup liabilities'!T1006,4),"-",LEFT(RIGHT('Intragroup liabilities'!T1006,7),2),"-",LEFT('Intragroup liabilities'!T1006,2)))</f>
        <v>--</v>
      </c>
      <c r="T1012" s="20" t="str">
        <f t="shared" si="109"/>
        <v/>
      </c>
      <c r="U1012" s="20" t="str">
        <f>IF(OR('Intragroup liabilities'!F1006="P_20",'Intragroup liabilities'!F1006="P_21"),'T 03.01'!T1012,CONCATENATE(RIGHT('Intragroup liabilities'!U1006,4),"-",LEFT(RIGHT('Intragroup liabilities'!U1006,7),2),"-",LEFT('Intragroup liabilities'!U1006,2)))</f>
        <v>--</v>
      </c>
      <c r="V1012" s="10" t="str">
        <f t="shared" si="110"/>
        <v>Secured</v>
      </c>
      <c r="W1012" s="10">
        <v>0</v>
      </c>
      <c r="X1012" s="10" t="s">
        <v>83</v>
      </c>
      <c r="Y1012" s="10" t="str">
        <f t="shared" si="111"/>
        <v>Non-structured/Vanilla</v>
      </c>
      <c r="Z1012" s="10"/>
      <c r="AA1012" s="10" t="str">
        <f>IF('Intragroup liabilities'!Q1006="GF2","Grandfathered T2",IF('Intragroup liabilities'!Q1006="CET1","CET1","No"))</f>
        <v>No</v>
      </c>
      <c r="AB1012" s="10">
        <f>IF('Intragroup liabilities'!R1006="",0,'Intragroup liabilities'!R1006)</f>
        <v>0</v>
      </c>
      <c r="AC1012"/>
    </row>
    <row r="1013" spans="3:29" ht="35.25" thickBot="1" x14ac:dyDescent="0.5">
      <c r="C1013" s="17">
        <f t="shared" si="106"/>
        <v>999</v>
      </c>
      <c r="D1013" s="18">
        <f t="shared" si="112"/>
        <v>1006</v>
      </c>
      <c r="E1013" s="10" t="str">
        <f>IF(AND(I1013="SANTANDER TOTTA, SGPS, SA",'Intragroup liabilities'!F1007="P_22"),"r0531 - o/w (part of) subordinated liabilities recognised as own funds",IF(AND(I1013="Totta Seguros - Comp. Seg. Vida, SA.",'Intragroup liabilities'!F1007="P_22"),"r0350 - Structured notes",IF(AND(AA1013&lt;&gt;"No",'Intragroup liabilities'!F1007="P_23"),"r0531 - o/w (part of) subordinated liabilities recognised as own funds",IF(AND(AA1013="No",'Intragroup liabilities'!F1007="P_23"),"r0120 - Secured liabilities - collateralized part (BRRD art. 44/2/b)",IF('Intragroup liabilities'!F1007="C_31","r0511 - o/w capital instruments/share capital",IF('Intragroup liabilities'!F1007="C_32","r0511 - o/w capital instruments/share capital",IF('Intragroup liabilities'!F1007="C_33","r0512 - o/w instruments ranking pari passu with ordinary shares",IF(OR(ISNUMBER(SEARCH("ATLANTES",I1013)),ISNUMBER(SEARCH("AZOR",I1013)),ISNUMBER(SEARCH("HIPOTOTTA",I1013)))=TRUE,"r0120 - Secured liabilities - collateralized part (BRRD art. 44/2/b)",IF(OR('Intragroup liabilities'!F1007="P_27.1",'Intragroup liabilities'!F1007="P_27.2",'Intragroup liabilities'!F1007="P_24"),"r0390 - Non-financial liabilities",IF('Intragroup liabilities'!F1007="P_30.1","r0170 - Employee liabilities (BRRD art. 44/2/g/i)",IF('Intragroup liabilities'!F1007="P_30.3","r0390 - Non-financial liabilities",IF('Intragroup liabilities'!F1007="C_36","r0511 - o/w capital instruments/share capital",IF(AND('Intragroup liabilities'!F1007="P_20",IFERROR(VLOOKUP('Intragroup liabilities'!I1007,'Auxiliar 210'!$B$18:$B$20,1,FALSE),0)&lt;&gt;0),"r0210 - Liabilities towards other entities of the resolution group (BRRD art. 44/2/h)",IF(AND('Intragroup liabilities'!F1007="P_21",IFERROR(VLOOKUP('Intragroup liabilities'!I1007,'Auxiliar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3" s="10" t="s">
        <v>153</v>
      </c>
      <c r="G1013" s="10" t="str">
        <f t="shared" si="107"/>
        <v>Rank 20 - Ranking in insolvency (master scale)</v>
      </c>
      <c r="H1013" s="10" t="s">
        <v>432</v>
      </c>
      <c r="I1013" s="10" t="s">
        <v>74</v>
      </c>
      <c r="J1013" s="10" t="s">
        <v>170</v>
      </c>
      <c r="K1013" s="10" t="s">
        <v>155</v>
      </c>
      <c r="L1013" s="10" t="str">
        <f t="shared" si="108"/>
        <v>Sister</v>
      </c>
      <c r="M1013" s="10" t="str">
        <f>IF(OR('Intragroup liabilities'!W1007="x",'Intragroup liabilities'!W1007="E"),"true","false")</f>
        <v>true</v>
      </c>
      <c r="N1013" s="10" t="s">
        <v>470</v>
      </c>
      <c r="O1013" s="10" t="s">
        <v>471</v>
      </c>
      <c r="P1013" s="11">
        <v>29368.91</v>
      </c>
      <c r="Q1013" s="11">
        <f>IF('Intragroup liabilities'!E1007="",0,'Intragroup liabilities'!E1007)</f>
        <v>37.76</v>
      </c>
      <c r="R1013" s="10" t="str">
        <f>+IF('Intragroup liabilities'!C1007="EURO","Euro",IF('Intragroup liabilities'!C1007="LIBRA INGLESA"," US Dollar",""))</f>
        <v>Euro</v>
      </c>
      <c r="S1013" s="10" t="str">
        <f>IF(OR('Intragroup liabilities'!F1007="P_20",'Intragroup liabilities'!F1007="P_21"),'Intragroup liabilities'!M1007,CONCATENATE(RIGHT('Intragroup liabilities'!T1007,4),"-",LEFT(RIGHT('Intragroup liabilities'!T1007,7),2),"-",LEFT('Intragroup liabilities'!T1007,2)))</f>
        <v>--</v>
      </c>
      <c r="T1013" s="20" t="str">
        <f t="shared" si="109"/>
        <v/>
      </c>
      <c r="U1013" s="20" t="str">
        <f>IF(OR('Intragroup liabilities'!F1007="P_20",'Intragroup liabilities'!F1007="P_21"),'T 03.01'!T1013,CONCATENATE(RIGHT('Intragroup liabilities'!U1007,4),"-",LEFT(RIGHT('Intragroup liabilities'!U1007,7),2),"-",LEFT('Intragroup liabilities'!U1007,2)))</f>
        <v>--</v>
      </c>
      <c r="V1013" s="10" t="str">
        <f t="shared" si="110"/>
        <v>Secured</v>
      </c>
      <c r="W1013" s="10">
        <v>0</v>
      </c>
      <c r="X1013" s="10" t="s">
        <v>83</v>
      </c>
      <c r="Y1013" s="10" t="str">
        <f t="shared" si="111"/>
        <v>Non-structured/Vanilla</v>
      </c>
      <c r="Z1013" s="10"/>
      <c r="AA1013" s="10" t="str">
        <f>IF('Intragroup liabilities'!Q1007="GF2","Grandfathered T2",IF('Intragroup liabilities'!Q1007="CET1","CET1","No"))</f>
        <v>No</v>
      </c>
      <c r="AB1013" s="10">
        <f>IF('Intragroup liabilities'!R1007="",0,'Intragroup liabilities'!R1007)</f>
        <v>0</v>
      </c>
      <c r="AC1013"/>
    </row>
    <row r="1014" spans="3:29" ht="35.25" thickBot="1" x14ac:dyDescent="0.5">
      <c r="C1014" s="17">
        <f t="shared" si="106"/>
        <v>999</v>
      </c>
      <c r="D1014" s="18">
        <f t="shared" si="112"/>
        <v>1007</v>
      </c>
      <c r="E1014" s="10" t="str">
        <f>IF(AND(I1014="SANTANDER TOTTA, SGPS, SA",'Intragroup liabilities'!F1008="P_22"),"r0531 - o/w (part of) subordinated liabilities recognised as own funds",IF(AND(I1014="Totta Seguros - Comp. Seg. Vida, SA.",'Intragroup liabilities'!F1008="P_22"),"r0350 - Structured notes",IF(AND(AA1014&lt;&gt;"No",'Intragroup liabilities'!F1008="P_23"),"r0531 - o/w (part of) subordinated liabilities recognised as own funds",IF(AND(AA1014="No",'Intragroup liabilities'!F1008="P_23"),"r0120 - Secured liabilities - collateralized part (BRRD art. 44/2/b)",IF('Intragroup liabilities'!F1008="C_31","r0511 - o/w capital instruments/share capital",IF('Intragroup liabilities'!F1008="C_32","r0511 - o/w capital instruments/share capital",IF('Intragroup liabilities'!F1008="C_33","r0512 - o/w instruments ranking pari passu with ordinary shares",IF(OR(ISNUMBER(SEARCH("ATLANTES",I1014)),ISNUMBER(SEARCH("AZOR",I1014)),ISNUMBER(SEARCH("HIPOTOTTA",I1014)))=TRUE,"r0120 - Secured liabilities - collateralized part (BRRD art. 44/2/b)",IF(OR('Intragroup liabilities'!F1008="P_27.1",'Intragroup liabilities'!F1008="P_27.2",'Intragroup liabilities'!F1008="P_24"),"r0390 - Non-financial liabilities",IF('Intragroup liabilities'!F1008="P_30.1","r0170 - Employee liabilities (BRRD art. 44/2/g/i)",IF('Intragroup liabilities'!F1008="P_30.3","r0390 - Non-financial liabilities",IF('Intragroup liabilities'!F1008="C_36","r0511 - o/w capital instruments/share capital",IF(AND('Intragroup liabilities'!F1008="P_20",IFERROR(VLOOKUP('Intragroup liabilities'!I1008,'Auxiliar 210'!$B$18:$B$20,1,FALSE),0)&lt;&gt;0),"r0210 - Liabilities towards other entities of the resolution group (BRRD art. 44/2/h)",IF(AND('Intragroup liabilities'!F1008="P_21",IFERROR(VLOOKUP('Intragroup liabilities'!I1008,'Auxiliar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4" s="10" t="s">
        <v>153</v>
      </c>
      <c r="G1014" s="10" t="str">
        <f t="shared" si="107"/>
        <v>Rank 20 - Ranking in insolvency (master scale)</v>
      </c>
      <c r="H1014" s="10" t="s">
        <v>424</v>
      </c>
      <c r="I1014" s="10" t="s">
        <v>30</v>
      </c>
      <c r="J1014" s="10" t="s">
        <v>164</v>
      </c>
      <c r="K1014" s="10" t="s">
        <v>155</v>
      </c>
      <c r="L1014" s="10" t="str">
        <f t="shared" si="108"/>
        <v>Sister</v>
      </c>
      <c r="M1014" s="10" t="str">
        <f>IF(OR('Intragroup liabilities'!W1008="x",'Intragroup liabilities'!W1008="E"),"true","false")</f>
        <v>true</v>
      </c>
      <c r="N1014" s="10" t="s">
        <v>470</v>
      </c>
      <c r="O1014" s="10" t="s">
        <v>471</v>
      </c>
      <c r="P1014" s="11">
        <v>64456.92</v>
      </c>
      <c r="Q1014" s="11">
        <f>IF('Intragroup liabilities'!E1008="",0,'Intragroup liabilities'!E1008)</f>
        <v>40.270000000000003</v>
      </c>
      <c r="R1014" s="10" t="str">
        <f>+IF('Intragroup liabilities'!C1008="EURO","Euro",IF('Intragroup liabilities'!C1008="LIBRA INGLESA"," US Dollar",""))</f>
        <v>Euro</v>
      </c>
      <c r="S1014" s="10" t="str">
        <f>IF(OR('Intragroup liabilities'!F1008="P_20",'Intragroup liabilities'!F1008="P_21"),'Intragroup liabilities'!M1008,CONCATENATE(RIGHT('Intragroup liabilities'!T1008,4),"-",LEFT(RIGHT('Intragroup liabilities'!T1008,7),2),"-",LEFT('Intragroup liabilities'!T1008,2)))</f>
        <v>--</v>
      </c>
      <c r="T1014" s="20" t="str">
        <f t="shared" si="109"/>
        <v/>
      </c>
      <c r="U1014" s="20" t="str">
        <f>IF(OR('Intragroup liabilities'!F1008="P_20",'Intragroup liabilities'!F1008="P_21"),'T 03.01'!T1014,CONCATENATE(RIGHT('Intragroup liabilities'!U1008,4),"-",LEFT(RIGHT('Intragroup liabilities'!U1008,7),2),"-",LEFT('Intragroup liabilities'!U1008,2)))</f>
        <v>--</v>
      </c>
      <c r="V1014" s="10" t="str">
        <f t="shared" si="110"/>
        <v>Secured</v>
      </c>
      <c r="W1014" s="10">
        <v>0</v>
      </c>
      <c r="X1014" s="10" t="s">
        <v>83</v>
      </c>
      <c r="Y1014" s="10" t="str">
        <f t="shared" si="111"/>
        <v>Non-structured/Vanilla</v>
      </c>
      <c r="Z1014" s="10"/>
      <c r="AA1014" s="10" t="str">
        <f>IF('Intragroup liabilities'!Q1008="GF2","Grandfathered T2",IF('Intragroup liabilities'!Q1008="CET1","CET1","No"))</f>
        <v>No</v>
      </c>
      <c r="AB1014" s="10">
        <f>IF('Intragroup liabilities'!R1008="",0,'Intragroup liabilities'!R1008)</f>
        <v>0</v>
      </c>
      <c r="AC1014"/>
    </row>
    <row r="1015" spans="3:29" ht="35.25" thickBot="1" x14ac:dyDescent="0.5">
      <c r="C1015" s="17">
        <f t="shared" si="106"/>
        <v>999</v>
      </c>
      <c r="D1015" s="18">
        <f t="shared" si="112"/>
        <v>1008</v>
      </c>
      <c r="E1015" s="10" t="str">
        <f>IF(AND(I1015="SANTANDER TOTTA, SGPS, SA",'Intragroup liabilities'!F1009="P_22"),"r0531 - o/w (part of) subordinated liabilities recognised as own funds",IF(AND(I1015="Totta Seguros - Comp. Seg. Vida, SA.",'Intragroup liabilities'!F1009="P_22"),"r0350 - Structured notes",IF(AND(AA1015&lt;&gt;"No",'Intragroup liabilities'!F1009="P_23"),"r0531 - o/w (part of) subordinated liabilities recognised as own funds",IF(AND(AA1015="No",'Intragroup liabilities'!F1009="P_23"),"r0120 - Secured liabilities - collateralized part (BRRD art. 44/2/b)",IF('Intragroup liabilities'!F1009="C_31","r0511 - o/w capital instruments/share capital",IF('Intragroup liabilities'!F1009="C_32","r0511 - o/w capital instruments/share capital",IF('Intragroup liabilities'!F1009="C_33","r0512 - o/w instruments ranking pari passu with ordinary shares",IF(OR(ISNUMBER(SEARCH("ATLANTES",I1015)),ISNUMBER(SEARCH("AZOR",I1015)),ISNUMBER(SEARCH("HIPOTOTTA",I1015)))=TRUE,"r0120 - Secured liabilities - collateralized part (BRRD art. 44/2/b)",IF(OR('Intragroup liabilities'!F1009="P_27.1",'Intragroup liabilities'!F1009="P_27.2",'Intragroup liabilities'!F1009="P_24"),"r0390 - Non-financial liabilities",IF('Intragroup liabilities'!F1009="P_30.1","r0170 - Employee liabilities (BRRD art. 44/2/g/i)",IF('Intragroup liabilities'!F1009="P_30.3","r0390 - Non-financial liabilities",IF('Intragroup liabilities'!F1009="C_36","r0511 - o/w capital instruments/share capital",IF(AND('Intragroup liabilities'!F1009="P_20",IFERROR(VLOOKUP('Intragroup liabilities'!I1009,'Auxiliar 210'!$B$18:$B$20,1,FALSE),0)&lt;&gt;0),"r0210 - Liabilities towards other entities of the resolution group (BRRD art. 44/2/h)",IF(AND('Intragroup liabilities'!F1009="P_21",IFERROR(VLOOKUP('Intragroup liabilities'!I1009,'Auxiliar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5" s="10" t="s">
        <v>153</v>
      </c>
      <c r="G1015" s="10" t="str">
        <f t="shared" si="107"/>
        <v>Rank 20 - Ranking in insolvency (master scale)</v>
      </c>
      <c r="H1015" s="10" t="s">
        <v>348</v>
      </c>
      <c r="I1015" s="10" t="s">
        <v>73</v>
      </c>
      <c r="J1015" s="10" t="s">
        <v>167</v>
      </c>
      <c r="K1015" s="10" t="s">
        <v>155</v>
      </c>
      <c r="L1015" s="10" t="str">
        <f t="shared" si="108"/>
        <v>Sister</v>
      </c>
      <c r="M1015" s="10" t="str">
        <f>IF(OR('Intragroup liabilities'!W1009="x",'Intragroup liabilities'!W1009="E"),"true","false")</f>
        <v>true</v>
      </c>
      <c r="N1015" s="10" t="s">
        <v>470</v>
      </c>
      <c r="O1015" s="10" t="s">
        <v>471</v>
      </c>
      <c r="P1015" s="11">
        <v>133758.18</v>
      </c>
      <c r="Q1015" s="11">
        <f>IF('Intragroup liabilities'!E1009="",0,'Intragroup liabilities'!E1009)</f>
        <v>364.19</v>
      </c>
      <c r="R1015" s="10" t="str">
        <f>+IF('Intragroup liabilities'!C1009="EURO","Euro",IF('Intragroup liabilities'!C1009="LIBRA INGLESA"," US Dollar",""))</f>
        <v>Euro</v>
      </c>
      <c r="S1015" s="10" t="str">
        <f>IF(OR('Intragroup liabilities'!F1009="P_20",'Intragroup liabilities'!F1009="P_21"),'Intragroup liabilities'!M1009,CONCATENATE(RIGHT('Intragroup liabilities'!T1009,4),"-",LEFT(RIGHT('Intragroup liabilities'!T1009,7),2),"-",LEFT('Intragroup liabilities'!T1009,2)))</f>
        <v>--</v>
      </c>
      <c r="T1015" s="20" t="str">
        <f t="shared" si="109"/>
        <v/>
      </c>
      <c r="U1015" s="20" t="str">
        <f>IF(OR('Intragroup liabilities'!F1009="P_20",'Intragroup liabilities'!F1009="P_21"),'T 03.01'!T1015,CONCATENATE(RIGHT('Intragroup liabilities'!U1009,4),"-",LEFT(RIGHT('Intragroup liabilities'!U1009,7),2),"-",LEFT('Intragroup liabilities'!U1009,2)))</f>
        <v>--</v>
      </c>
      <c r="V1015" s="10" t="str">
        <f t="shared" si="110"/>
        <v>Secured</v>
      </c>
      <c r="W1015" s="10">
        <v>0</v>
      </c>
      <c r="X1015" s="10" t="s">
        <v>83</v>
      </c>
      <c r="Y1015" s="10" t="str">
        <f t="shared" si="111"/>
        <v>Non-structured/Vanilla</v>
      </c>
      <c r="Z1015" s="10"/>
      <c r="AA1015" s="10" t="str">
        <f>IF('Intragroup liabilities'!Q1009="GF2","Grandfathered T2",IF('Intragroup liabilities'!Q1009="CET1","CET1","No"))</f>
        <v>No</v>
      </c>
      <c r="AB1015" s="10">
        <f>IF('Intragroup liabilities'!R1009="",0,'Intragroup liabilities'!R1009)</f>
        <v>0</v>
      </c>
      <c r="AC1015"/>
    </row>
    <row r="1016" spans="3:29" ht="35.25" thickBot="1" x14ac:dyDescent="0.5">
      <c r="C1016" s="17">
        <f t="shared" si="106"/>
        <v>999</v>
      </c>
      <c r="D1016" s="18">
        <f t="shared" si="112"/>
        <v>1009</v>
      </c>
      <c r="E1016" s="10" t="str">
        <f>IF(AND(I1016="SANTANDER TOTTA, SGPS, SA",'Intragroup liabilities'!F1010="P_22"),"r0531 - o/w (part of) subordinated liabilities recognised as own funds",IF(AND(I1016="Totta Seguros - Comp. Seg. Vida, SA.",'Intragroup liabilities'!F1010="P_22"),"r0350 - Structured notes",IF(AND(AA1016&lt;&gt;"No",'Intragroup liabilities'!F1010="P_23"),"r0531 - o/w (part of) subordinated liabilities recognised as own funds",IF(AND(AA1016="No",'Intragroup liabilities'!F1010="P_23"),"r0120 - Secured liabilities - collateralized part (BRRD art. 44/2/b)",IF('Intragroup liabilities'!F1010="C_31","r0511 - o/w capital instruments/share capital",IF('Intragroup liabilities'!F1010="C_32","r0511 - o/w capital instruments/share capital",IF('Intragroup liabilities'!F1010="C_33","r0512 - o/w instruments ranking pari passu with ordinary shares",IF(OR(ISNUMBER(SEARCH("ATLANTES",I1016)),ISNUMBER(SEARCH("AZOR",I1016)),ISNUMBER(SEARCH("HIPOTOTTA",I1016)))=TRUE,"r0120 - Secured liabilities - collateralized part (BRRD art. 44/2/b)",IF(OR('Intragroup liabilities'!F1010="P_27.1",'Intragroup liabilities'!F1010="P_27.2",'Intragroup liabilities'!F1010="P_24"),"r0390 - Non-financial liabilities",IF('Intragroup liabilities'!F1010="P_30.1","r0170 - Employee liabilities (BRRD art. 44/2/g/i)",IF('Intragroup liabilities'!F1010="P_30.3","r0390 - Non-financial liabilities",IF('Intragroup liabilities'!F1010="C_36","r0511 - o/w capital instruments/share capital",IF(AND('Intragroup liabilities'!F1010="P_20",IFERROR(VLOOKUP('Intragroup liabilities'!I1010,'Auxiliar 210'!$B$18:$B$20,1,FALSE),0)&lt;&gt;0),"r0210 - Liabilities towards other entities of the resolution group (BRRD art. 44/2/h)",IF(AND('Intragroup liabilities'!F1010="P_21",IFERROR(VLOOKUP('Intragroup liabilities'!I1010,'Auxiliar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6" s="10" t="s">
        <v>153</v>
      </c>
      <c r="G1016" s="10" t="str">
        <f t="shared" si="107"/>
        <v>Rank 20 - Ranking in insolvency (master scale)</v>
      </c>
      <c r="H1016" s="10" t="s">
        <v>226</v>
      </c>
      <c r="I1016" s="10" t="s">
        <v>30</v>
      </c>
      <c r="J1016" s="10" t="s">
        <v>164</v>
      </c>
      <c r="K1016" s="10" t="s">
        <v>155</v>
      </c>
      <c r="L1016" s="10" t="str">
        <f t="shared" si="108"/>
        <v>Sister</v>
      </c>
      <c r="M1016" s="10" t="str">
        <f>IF(OR('Intragroup liabilities'!W1010="x",'Intragroup liabilities'!W1010="E"),"true","false")</f>
        <v>true</v>
      </c>
      <c r="N1016" s="10" t="s">
        <v>470</v>
      </c>
      <c r="O1016" s="10" t="s">
        <v>471</v>
      </c>
      <c r="P1016" s="11">
        <v>46559.64</v>
      </c>
      <c r="Q1016" s="11">
        <f>IF('Intragroup liabilities'!E1010="",0,'Intragroup liabilities'!E1010)</f>
        <v>89.87</v>
      </c>
      <c r="R1016" s="10" t="str">
        <f>+IF('Intragroup liabilities'!C1010="EURO","Euro",IF('Intragroup liabilities'!C1010="LIBRA INGLESA"," US Dollar",""))</f>
        <v>Euro</v>
      </c>
      <c r="S1016" s="10" t="str">
        <f>IF(OR('Intragroup liabilities'!F1010="P_20",'Intragroup liabilities'!F1010="P_21"),'Intragroup liabilities'!M1010,CONCATENATE(RIGHT('Intragroup liabilities'!T1010,4),"-",LEFT(RIGHT('Intragroup liabilities'!T1010,7),2),"-",LEFT('Intragroup liabilities'!T1010,2)))</f>
        <v>--</v>
      </c>
      <c r="T1016" s="20" t="str">
        <f t="shared" si="109"/>
        <v/>
      </c>
      <c r="U1016" s="20" t="str">
        <f>IF(OR('Intragroup liabilities'!F1010="P_20",'Intragroup liabilities'!F1010="P_21"),'T 03.01'!T1016,CONCATENATE(RIGHT('Intragroup liabilities'!U1010,4),"-",LEFT(RIGHT('Intragroup liabilities'!U1010,7),2),"-",LEFT('Intragroup liabilities'!U1010,2)))</f>
        <v>--</v>
      </c>
      <c r="V1016" s="10" t="str">
        <f t="shared" si="110"/>
        <v>Secured</v>
      </c>
      <c r="W1016" s="10">
        <v>0</v>
      </c>
      <c r="X1016" s="10" t="s">
        <v>83</v>
      </c>
      <c r="Y1016" s="10" t="str">
        <f t="shared" si="111"/>
        <v>Non-structured/Vanilla</v>
      </c>
      <c r="Z1016" s="10"/>
      <c r="AA1016" s="10" t="str">
        <f>IF('Intragroup liabilities'!Q1010="GF2","Grandfathered T2",IF('Intragroup liabilities'!Q1010="CET1","CET1","No"))</f>
        <v>No</v>
      </c>
      <c r="AB1016" s="10">
        <f>IF('Intragroup liabilities'!R1010="",0,'Intragroup liabilities'!R1010)</f>
        <v>0</v>
      </c>
      <c r="AC1016"/>
    </row>
    <row r="1017" spans="3:29" ht="35.25" thickBot="1" x14ac:dyDescent="0.5">
      <c r="C1017" s="17">
        <f t="shared" si="106"/>
        <v>999</v>
      </c>
      <c r="D1017" s="18">
        <f t="shared" si="112"/>
        <v>1010</v>
      </c>
      <c r="E1017" s="10" t="str">
        <f>IF(AND(I1017="SANTANDER TOTTA, SGPS, SA",'Intragroup liabilities'!F1011="P_22"),"r0531 - o/w (part of) subordinated liabilities recognised as own funds",IF(AND(I1017="Totta Seguros - Comp. Seg. Vida, SA.",'Intragroup liabilities'!F1011="P_22"),"r0350 - Structured notes",IF(AND(AA1017&lt;&gt;"No",'Intragroup liabilities'!F1011="P_23"),"r0531 - o/w (part of) subordinated liabilities recognised as own funds",IF(AND(AA1017="No",'Intragroup liabilities'!F1011="P_23"),"r0120 - Secured liabilities - collateralized part (BRRD art. 44/2/b)",IF('Intragroup liabilities'!F1011="C_31","r0511 - o/w capital instruments/share capital",IF('Intragroup liabilities'!F1011="C_32","r0511 - o/w capital instruments/share capital",IF('Intragroup liabilities'!F1011="C_33","r0512 - o/w instruments ranking pari passu with ordinary shares",IF(OR(ISNUMBER(SEARCH("ATLANTES",I1017)),ISNUMBER(SEARCH("AZOR",I1017)),ISNUMBER(SEARCH("HIPOTOTTA",I1017)))=TRUE,"r0120 - Secured liabilities - collateralized part (BRRD art. 44/2/b)",IF(OR('Intragroup liabilities'!F1011="P_27.1",'Intragroup liabilities'!F1011="P_27.2",'Intragroup liabilities'!F1011="P_24"),"r0390 - Non-financial liabilities",IF('Intragroup liabilities'!F1011="P_30.1","r0170 - Employee liabilities (BRRD art. 44/2/g/i)",IF('Intragroup liabilities'!F1011="P_30.3","r0390 - Non-financial liabilities",IF('Intragroup liabilities'!F1011="C_36","r0511 - o/w capital instruments/share capital",IF(AND('Intragroup liabilities'!F1011="P_20",IFERROR(VLOOKUP('Intragroup liabilities'!I1011,'Auxiliar 210'!$B$18:$B$20,1,FALSE),0)&lt;&gt;0),"r0210 - Liabilities towards other entities of the resolution group (BRRD art. 44/2/h)",IF(AND('Intragroup liabilities'!F1011="P_21",IFERROR(VLOOKUP('Intragroup liabilities'!I1011,'Auxiliar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7" s="10" t="s">
        <v>153</v>
      </c>
      <c r="G1017" s="10" t="str">
        <f t="shared" si="107"/>
        <v>Rank 20 - Ranking in insolvency (master scale)</v>
      </c>
      <c r="H1017" s="10" t="s">
        <v>223</v>
      </c>
      <c r="I1017" s="10" t="s">
        <v>30</v>
      </c>
      <c r="J1017" s="10" t="s">
        <v>164</v>
      </c>
      <c r="K1017" s="10" t="s">
        <v>155</v>
      </c>
      <c r="L1017" s="10" t="str">
        <f t="shared" si="108"/>
        <v>Sister</v>
      </c>
      <c r="M1017" s="10" t="str">
        <f>IF(OR('Intragroup liabilities'!W1011="x",'Intragroup liabilities'!W1011="E"),"true","false")</f>
        <v>true</v>
      </c>
      <c r="N1017" s="10" t="s">
        <v>470</v>
      </c>
      <c r="O1017" s="10" t="s">
        <v>471</v>
      </c>
      <c r="P1017" s="11">
        <v>27781.01</v>
      </c>
      <c r="Q1017" s="11">
        <f>IF('Intragroup liabilities'!E1011="",0,'Intragroup liabilities'!E1011)</f>
        <v>108.92</v>
      </c>
      <c r="R1017" s="10" t="str">
        <f>+IF('Intragroup liabilities'!C1011="EURO","Euro",IF('Intragroup liabilities'!C1011="LIBRA INGLESA"," US Dollar",""))</f>
        <v>Euro</v>
      </c>
      <c r="S1017" s="10" t="str">
        <f>IF(OR('Intragroup liabilities'!F1011="P_20",'Intragroup liabilities'!F1011="P_21"),'Intragroup liabilities'!M1011,CONCATENATE(RIGHT('Intragroup liabilities'!T1011,4),"-",LEFT(RIGHT('Intragroup liabilities'!T1011,7),2),"-",LEFT('Intragroup liabilities'!T1011,2)))</f>
        <v>--</v>
      </c>
      <c r="T1017" s="20" t="str">
        <f t="shared" si="109"/>
        <v/>
      </c>
      <c r="U1017" s="20" t="str">
        <f>IF(OR('Intragroup liabilities'!F1011="P_20",'Intragroup liabilities'!F1011="P_21"),'T 03.01'!T1017,CONCATENATE(RIGHT('Intragroup liabilities'!U1011,4),"-",LEFT(RIGHT('Intragroup liabilities'!U1011,7),2),"-",LEFT('Intragroup liabilities'!U1011,2)))</f>
        <v>--</v>
      </c>
      <c r="V1017" s="10" t="str">
        <f t="shared" si="110"/>
        <v>Secured</v>
      </c>
      <c r="W1017" s="10">
        <v>0</v>
      </c>
      <c r="X1017" s="10" t="s">
        <v>83</v>
      </c>
      <c r="Y1017" s="10" t="str">
        <f t="shared" si="111"/>
        <v>Non-structured/Vanilla</v>
      </c>
      <c r="Z1017" s="10"/>
      <c r="AA1017" s="10" t="str">
        <f>IF('Intragroup liabilities'!Q1011="GF2","Grandfathered T2",IF('Intragroup liabilities'!Q1011="CET1","CET1","No"))</f>
        <v>No</v>
      </c>
      <c r="AB1017" s="10">
        <f>IF('Intragroup liabilities'!R1011="",0,'Intragroup liabilities'!R1011)</f>
        <v>0</v>
      </c>
      <c r="AC1017"/>
    </row>
    <row r="1018" spans="3:29" ht="35.25" thickBot="1" x14ac:dyDescent="0.5">
      <c r="C1018" s="17">
        <f t="shared" si="106"/>
        <v>999</v>
      </c>
      <c r="D1018" s="18">
        <f t="shared" si="112"/>
        <v>1011</v>
      </c>
      <c r="E1018" s="10" t="str">
        <f>IF(AND(I1018="SANTANDER TOTTA, SGPS, SA",'Intragroup liabilities'!F1012="P_22"),"r0531 - o/w (part of) subordinated liabilities recognised as own funds",IF(AND(I1018="Totta Seguros - Comp. Seg. Vida, SA.",'Intragroup liabilities'!F1012="P_22"),"r0350 - Structured notes",IF(AND(AA1018&lt;&gt;"No",'Intragroup liabilities'!F1012="P_23"),"r0531 - o/w (part of) subordinated liabilities recognised as own funds",IF(AND(AA1018="No",'Intragroup liabilities'!F1012="P_23"),"r0120 - Secured liabilities - collateralized part (BRRD art. 44/2/b)",IF('Intragroup liabilities'!F1012="C_31","r0511 - o/w capital instruments/share capital",IF('Intragroup liabilities'!F1012="C_32","r0511 - o/w capital instruments/share capital",IF('Intragroup liabilities'!F1012="C_33","r0512 - o/w instruments ranking pari passu with ordinary shares",IF(OR(ISNUMBER(SEARCH("ATLANTES",I1018)),ISNUMBER(SEARCH("AZOR",I1018)),ISNUMBER(SEARCH("HIPOTOTTA",I1018)))=TRUE,"r0120 - Secured liabilities - collateralized part (BRRD art. 44/2/b)",IF(OR('Intragroup liabilities'!F1012="P_27.1",'Intragroup liabilities'!F1012="P_27.2",'Intragroup liabilities'!F1012="P_24"),"r0390 - Non-financial liabilities",IF('Intragroup liabilities'!F1012="P_30.1","r0170 - Employee liabilities (BRRD art. 44/2/g/i)",IF('Intragroup liabilities'!F1012="P_30.3","r0390 - Non-financial liabilities",IF('Intragroup liabilities'!F1012="C_36","r0511 - o/w capital instruments/share capital",IF(AND('Intragroup liabilities'!F1012="P_20",IFERROR(VLOOKUP('Intragroup liabilities'!I1012,'Auxiliar 210'!$B$18:$B$20,1,FALSE),0)&lt;&gt;0),"r0210 - Liabilities towards other entities of the resolution group (BRRD art. 44/2/h)",IF(AND('Intragroup liabilities'!F1012="P_21",IFERROR(VLOOKUP('Intragroup liabilities'!I1012,'Auxiliar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8" s="10" t="s">
        <v>153</v>
      </c>
      <c r="G1018" s="10" t="str">
        <f t="shared" si="107"/>
        <v>Rank 20 - Ranking in insolvency (master scale)</v>
      </c>
      <c r="H1018" s="10" t="s">
        <v>219</v>
      </c>
      <c r="I1018" s="10" t="s">
        <v>30</v>
      </c>
      <c r="J1018" s="10" t="s">
        <v>164</v>
      </c>
      <c r="K1018" s="10" t="s">
        <v>155</v>
      </c>
      <c r="L1018" s="10" t="str">
        <f t="shared" si="108"/>
        <v>Sister</v>
      </c>
      <c r="M1018" s="10" t="str">
        <f>IF(OR('Intragroup liabilities'!W1012="x",'Intragroup liabilities'!W1012="E"),"true","false")</f>
        <v>true</v>
      </c>
      <c r="N1018" s="10" t="s">
        <v>470</v>
      </c>
      <c r="O1018" s="10" t="s">
        <v>471</v>
      </c>
      <c r="P1018" s="11">
        <v>202255.72</v>
      </c>
      <c r="Q1018" s="11">
        <f>IF('Intragroup liabilities'!E1012="",0,'Intragroup liabilities'!E1012)</f>
        <v>470.89</v>
      </c>
      <c r="R1018" s="10" t="str">
        <f>+IF('Intragroup liabilities'!C1012="EURO","Euro",IF('Intragroup liabilities'!C1012="LIBRA INGLESA"," US Dollar",""))</f>
        <v>Euro</v>
      </c>
      <c r="S1018" s="10" t="str">
        <f>IF(OR('Intragroup liabilities'!F1012="P_20",'Intragroup liabilities'!F1012="P_21"),'Intragroup liabilities'!M1012,CONCATENATE(RIGHT('Intragroup liabilities'!T1012,4),"-",LEFT(RIGHT('Intragroup liabilities'!T1012,7),2),"-",LEFT('Intragroup liabilities'!T1012,2)))</f>
        <v>--</v>
      </c>
      <c r="T1018" s="20" t="str">
        <f t="shared" si="109"/>
        <v/>
      </c>
      <c r="U1018" s="20" t="str">
        <f>IF(OR('Intragroup liabilities'!F1012="P_20",'Intragroup liabilities'!F1012="P_21"),'T 03.01'!T1018,CONCATENATE(RIGHT('Intragroup liabilities'!U1012,4),"-",LEFT(RIGHT('Intragroup liabilities'!U1012,7),2),"-",LEFT('Intragroup liabilities'!U1012,2)))</f>
        <v>--</v>
      </c>
      <c r="V1018" s="10" t="str">
        <f t="shared" si="110"/>
        <v>Secured</v>
      </c>
      <c r="W1018" s="10">
        <v>0</v>
      </c>
      <c r="X1018" s="10" t="s">
        <v>83</v>
      </c>
      <c r="Y1018" s="10" t="str">
        <f t="shared" si="111"/>
        <v>Non-structured/Vanilla</v>
      </c>
      <c r="Z1018" s="10"/>
      <c r="AA1018" s="10" t="str">
        <f>IF('Intragroup liabilities'!Q1012="GF2","Grandfathered T2",IF('Intragroup liabilities'!Q1012="CET1","CET1","No"))</f>
        <v>No</v>
      </c>
      <c r="AB1018" s="10">
        <f>IF('Intragroup liabilities'!R1012="",0,'Intragroup liabilities'!R1012)</f>
        <v>0</v>
      </c>
      <c r="AC1018"/>
    </row>
    <row r="1019" spans="3:29" ht="35.25" thickBot="1" x14ac:dyDescent="0.5">
      <c r="C1019" s="17">
        <f t="shared" si="106"/>
        <v>999</v>
      </c>
      <c r="D1019" s="18">
        <f t="shared" si="112"/>
        <v>1012</v>
      </c>
      <c r="E1019" s="10" t="str">
        <f>IF(AND(I1019="SANTANDER TOTTA, SGPS, SA",'Intragroup liabilities'!F1013="P_22"),"r0531 - o/w (part of) subordinated liabilities recognised as own funds",IF(AND(I1019="Totta Seguros - Comp. Seg. Vida, SA.",'Intragroup liabilities'!F1013="P_22"),"r0350 - Structured notes",IF(AND(AA1019&lt;&gt;"No",'Intragroup liabilities'!F1013="P_23"),"r0531 - o/w (part of) subordinated liabilities recognised as own funds",IF(AND(AA1019="No",'Intragroup liabilities'!F1013="P_23"),"r0120 - Secured liabilities - collateralized part (BRRD art. 44/2/b)",IF('Intragroup liabilities'!F1013="C_31","r0511 - o/w capital instruments/share capital",IF('Intragroup liabilities'!F1013="C_32","r0511 - o/w capital instruments/share capital",IF('Intragroup liabilities'!F1013="C_33","r0512 - o/w instruments ranking pari passu with ordinary shares",IF(OR(ISNUMBER(SEARCH("ATLANTES",I1019)),ISNUMBER(SEARCH("AZOR",I1019)),ISNUMBER(SEARCH("HIPOTOTTA",I1019)))=TRUE,"r0120 - Secured liabilities - collateralized part (BRRD art. 44/2/b)",IF(OR('Intragroup liabilities'!F1013="P_27.1",'Intragroup liabilities'!F1013="P_27.2",'Intragroup liabilities'!F1013="P_24"),"r0390 - Non-financial liabilities",IF('Intragroup liabilities'!F1013="P_30.1","r0170 - Employee liabilities (BRRD art. 44/2/g/i)",IF('Intragroup liabilities'!F1013="P_30.3","r0390 - Non-financial liabilities",IF('Intragroup liabilities'!F1013="C_36","r0511 - o/w capital instruments/share capital",IF(AND('Intragroup liabilities'!F1013="P_20",IFERROR(VLOOKUP('Intragroup liabilities'!I1013,'Auxiliar 210'!$B$18:$B$20,1,FALSE),0)&lt;&gt;0),"r0210 - Liabilities towards other entities of the resolution group (BRRD art. 44/2/h)",IF(AND('Intragroup liabilities'!F1013="P_21",IFERROR(VLOOKUP('Intragroup liabilities'!I1013,'Auxiliar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19" s="10" t="s">
        <v>153</v>
      </c>
      <c r="G1019" s="10" t="str">
        <f t="shared" si="107"/>
        <v>Rank 20 - Ranking in insolvency (master scale)</v>
      </c>
      <c r="H1019" s="10" t="s">
        <v>341</v>
      </c>
      <c r="I1019" s="10" t="s">
        <v>30</v>
      </c>
      <c r="J1019" s="10" t="s">
        <v>164</v>
      </c>
      <c r="K1019" s="10" t="s">
        <v>155</v>
      </c>
      <c r="L1019" s="10" t="str">
        <f t="shared" si="108"/>
        <v>Sister</v>
      </c>
      <c r="M1019" s="10" t="str">
        <f>IF(OR('Intragroup liabilities'!W1013="x",'Intragroup liabilities'!W1013="E"),"true","false")</f>
        <v>true</v>
      </c>
      <c r="N1019" s="10" t="s">
        <v>470</v>
      </c>
      <c r="O1019" s="10" t="s">
        <v>471</v>
      </c>
      <c r="P1019" s="11">
        <v>5911.56</v>
      </c>
      <c r="Q1019" s="11">
        <f>IF('Intragroup liabilities'!E1013="",0,'Intragroup liabilities'!E1013)</f>
        <v>9.2200000000000006</v>
      </c>
      <c r="R1019" s="10" t="str">
        <f>+IF('Intragroup liabilities'!C1013="EURO","Euro",IF('Intragroup liabilities'!C1013="LIBRA INGLESA"," US Dollar",""))</f>
        <v>Euro</v>
      </c>
      <c r="S1019" s="10" t="str">
        <f>IF(OR('Intragroup liabilities'!F1013="P_20",'Intragroup liabilities'!F1013="P_21"),'Intragroup liabilities'!M1013,CONCATENATE(RIGHT('Intragroup liabilities'!T1013,4),"-",LEFT(RIGHT('Intragroup liabilities'!T1013,7),2),"-",LEFT('Intragroup liabilities'!T1013,2)))</f>
        <v>--</v>
      </c>
      <c r="T1019" s="20" t="str">
        <f t="shared" si="109"/>
        <v/>
      </c>
      <c r="U1019" s="20" t="str">
        <f>IF(OR('Intragroup liabilities'!F1013="P_20",'Intragroup liabilities'!F1013="P_21"),'T 03.01'!T1019,CONCATENATE(RIGHT('Intragroup liabilities'!U1013,4),"-",LEFT(RIGHT('Intragroup liabilities'!U1013,7),2),"-",LEFT('Intragroup liabilities'!U1013,2)))</f>
        <v>--</v>
      </c>
      <c r="V1019" s="10" t="str">
        <f t="shared" si="110"/>
        <v>Secured</v>
      </c>
      <c r="W1019" s="10">
        <v>0</v>
      </c>
      <c r="X1019" s="10" t="s">
        <v>83</v>
      </c>
      <c r="Y1019" s="10" t="str">
        <f t="shared" si="111"/>
        <v>Non-structured/Vanilla</v>
      </c>
      <c r="Z1019" s="10"/>
      <c r="AA1019" s="10" t="str">
        <f>IF('Intragroup liabilities'!Q1013="GF2","Grandfathered T2",IF('Intragroup liabilities'!Q1013="CET1","CET1","No"))</f>
        <v>No</v>
      </c>
      <c r="AB1019" s="10">
        <f>IF('Intragroup liabilities'!R1013="",0,'Intragroup liabilities'!R1013)</f>
        <v>0</v>
      </c>
      <c r="AC1019"/>
    </row>
    <row r="1020" spans="3:29" ht="23.65" thickBot="1" x14ac:dyDescent="0.5">
      <c r="C1020" s="17">
        <f t="shared" si="106"/>
        <v>999</v>
      </c>
      <c r="D1020" s="18">
        <f t="shared" si="112"/>
        <v>1013</v>
      </c>
      <c r="E1020" s="10" t="str">
        <f>IF(AND(I1020="SANTANDER TOTTA, SGPS, SA",'Intragroup liabilities'!F1014="P_22"),"r0531 - o/w (part of) subordinated liabilities recognised as own funds",IF(AND(I1020="Totta Seguros - Comp. Seg. Vida, SA.",'Intragroup liabilities'!F1014="P_22"),"r0350 - Structured notes",IF(AND(AA1020&lt;&gt;"No",'Intragroup liabilities'!F1014="P_23"),"r0531 - o/w (part of) subordinated liabilities recognised as own funds",IF(AND(AA1020="No",'Intragroup liabilities'!F1014="P_23"),"r0120 - Secured liabilities - collateralized part (BRRD art. 44/2/b)",IF('Intragroup liabilities'!F1014="C_31","r0511 - o/w capital instruments/share capital",IF('Intragroup liabilities'!F1014="C_32","r0511 - o/w capital instruments/share capital",IF('Intragroup liabilities'!F1014="C_33","r0512 - o/w instruments ranking pari passu with ordinary shares",IF(OR(ISNUMBER(SEARCH("ATLANTES",I1020)),ISNUMBER(SEARCH("AZOR",I1020)),ISNUMBER(SEARCH("HIPOTOTTA",I1020)))=TRUE,"r0120 - Secured liabilities - collateralized part (BRRD art. 44/2/b)",IF(OR('Intragroup liabilities'!F1014="P_27.1",'Intragroup liabilities'!F1014="P_27.2",'Intragroup liabilities'!F1014="P_24"),"r0390 - Non-financial liabilities",IF('Intragroup liabilities'!F1014="P_30.1","r0170 - Employee liabilities (BRRD art. 44/2/g/i)",IF('Intragroup liabilities'!F1014="P_30.3","r0390 - Non-financial liabilities",IF('Intragroup liabilities'!F1014="C_36","r0511 - o/w capital instruments/share capital",IF(AND('Intragroup liabilities'!F1014="P_20",IFERROR(VLOOKUP('Intragroup liabilities'!I1014,'Auxiliar 210'!$B$18:$B$20,1,FALSE),0)&lt;&gt;0),"r0210 - Liabilities towards other entities of the resolution group (BRRD art. 44/2/h)",IF(AND('Intragroup liabilities'!F1014="P_21",IFERROR(VLOOKUP('Intragroup liabilities'!I1014,'Auxiliar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0" s="10" t="s">
        <v>483</v>
      </c>
      <c r="G1020" s="10" t="str">
        <f t="shared" si="107"/>
        <v>Rank 9 - Ranking in insolvency (master scale)</v>
      </c>
      <c r="H1020" s="10" t="s">
        <v>564</v>
      </c>
      <c r="I1020" s="10" t="s">
        <v>66</v>
      </c>
      <c r="J1020" s="10" t="s">
        <v>439</v>
      </c>
      <c r="K1020" s="10" t="s">
        <v>155</v>
      </c>
      <c r="L1020" s="10" t="str">
        <f t="shared" si="108"/>
        <v>Sister</v>
      </c>
      <c r="M1020" s="10" t="str">
        <f>IF(OR('Intragroup liabilities'!W1014="x",'Intragroup liabilities'!W1014="E"),"true","false")</f>
        <v>false</v>
      </c>
      <c r="N1020" s="10" t="s">
        <v>470</v>
      </c>
      <c r="O1020" s="10" t="s">
        <v>471</v>
      </c>
      <c r="P1020" s="11">
        <v>132.18</v>
      </c>
      <c r="Q1020" s="11">
        <f>IF('Intragroup liabilities'!E1014="",0,'Intragroup liabilities'!E1014)</f>
        <v>0</v>
      </c>
      <c r="R1020" s="10" t="str">
        <f>+IF('Intragroup liabilities'!C1014="EURO","Euro",IF('Intragroup liabilities'!C1014="LIBRA INGLESA"," US Dollar",""))</f>
        <v>Euro</v>
      </c>
      <c r="S1020" s="10" t="str">
        <f>IF(OR('Intragroup liabilities'!F1014="P_20",'Intragroup liabilities'!F1014="P_21"),'Intragroup liabilities'!M1014,CONCATENATE(RIGHT('Intragroup liabilities'!T1014,4),"-",LEFT(RIGHT('Intragroup liabilities'!T1014,7),2),"-",LEFT('Intragroup liabilities'!T1014,2)))</f>
        <v>--</v>
      </c>
      <c r="T1020" s="20" t="str">
        <f t="shared" si="109"/>
        <v>--</v>
      </c>
      <c r="U1020" s="20" t="str">
        <f>IF(OR('Intragroup liabilities'!F1014="P_20",'Intragroup liabilities'!F1014="P_21"),'T 03.01'!T1020,CONCATENATE(RIGHT('Intragroup liabilities'!U1014,4),"-",LEFT(RIGHT('Intragroup liabilities'!U1014,7),2),"-",LEFT('Intragroup liabilities'!U1014,2)))</f>
        <v>--</v>
      </c>
      <c r="V1020" s="10" t="str">
        <f t="shared" si="110"/>
        <v>Unsecured</v>
      </c>
      <c r="W1020" s="10">
        <v>0</v>
      </c>
      <c r="X1020" s="10" t="s">
        <v>83</v>
      </c>
      <c r="Y1020" s="10" t="str">
        <f t="shared" si="111"/>
        <v>Structured</v>
      </c>
      <c r="Z1020" s="10"/>
      <c r="AA1020" s="10" t="str">
        <f>IF('Intragroup liabilities'!Q1014="GF2","Grandfathered T2",IF('Intragroup liabilities'!Q1014="CET1","CET1","No"))</f>
        <v>No</v>
      </c>
      <c r="AB1020" s="10">
        <f>IF('Intragroup liabilities'!R1014="",0,'Intragroup liabilities'!R1014)</f>
        <v>0</v>
      </c>
      <c r="AC1020"/>
    </row>
    <row r="1021" spans="3:29" ht="23.65" thickBot="1" x14ac:dyDescent="0.5">
      <c r="C1021" s="17">
        <f t="shared" si="106"/>
        <v>999</v>
      </c>
      <c r="D1021" s="18">
        <f t="shared" si="112"/>
        <v>1014</v>
      </c>
      <c r="E1021" s="10" t="str">
        <f>IF(AND(I1021="SANTANDER TOTTA, SGPS, SA",'Intragroup liabilities'!F1015="P_22"),"r0531 - o/w (part of) subordinated liabilities recognised as own funds",IF(AND(I1021="Totta Seguros - Comp. Seg. Vida, SA.",'Intragroup liabilities'!F1015="P_22"),"r0350 - Structured notes",IF(AND(AA1021&lt;&gt;"No",'Intragroup liabilities'!F1015="P_23"),"r0531 - o/w (part of) subordinated liabilities recognised as own funds",IF(AND(AA1021="No",'Intragroup liabilities'!F1015="P_23"),"r0120 - Secured liabilities - collateralized part (BRRD art. 44/2/b)",IF('Intragroup liabilities'!F1015="C_31","r0511 - o/w capital instruments/share capital",IF('Intragroup liabilities'!F1015="C_32","r0511 - o/w capital instruments/share capital",IF('Intragroup liabilities'!F1015="C_33","r0512 - o/w instruments ranking pari passu with ordinary shares",IF(OR(ISNUMBER(SEARCH("ATLANTES",I1021)),ISNUMBER(SEARCH("AZOR",I1021)),ISNUMBER(SEARCH("HIPOTOTTA",I1021)))=TRUE,"r0120 - Secured liabilities - collateralized part (BRRD art. 44/2/b)",IF(OR('Intragroup liabilities'!F1015="P_27.1",'Intragroup liabilities'!F1015="P_27.2",'Intragroup liabilities'!F1015="P_24"),"r0390 - Non-financial liabilities",IF('Intragroup liabilities'!F1015="P_30.1","r0170 - Employee liabilities (BRRD art. 44/2/g/i)",IF('Intragroup liabilities'!F1015="P_30.3","r0390 - Non-financial liabilities",IF('Intragroup liabilities'!F1015="C_36","r0511 - o/w capital instruments/share capital",IF(AND('Intragroup liabilities'!F1015="P_20",IFERROR(VLOOKUP('Intragroup liabilities'!I1015,'Auxiliar 210'!$B$18:$B$20,1,FALSE),0)&lt;&gt;0),"r0210 - Liabilities towards other entities of the resolution group (BRRD art. 44/2/h)",IF(AND('Intragroup liabilities'!F1015="P_21",IFERROR(VLOOKUP('Intragroup liabilities'!I1015,'Auxiliar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1" s="10" t="s">
        <v>483</v>
      </c>
      <c r="G1021" s="10" t="str">
        <f t="shared" si="107"/>
        <v>Rank 9 - Ranking in insolvency (master scale)</v>
      </c>
      <c r="H1021" s="10" t="s">
        <v>886</v>
      </c>
      <c r="I1021" s="10" t="s">
        <v>707</v>
      </c>
      <c r="J1021" s="10" t="s">
        <v>706</v>
      </c>
      <c r="K1021" s="10" t="s">
        <v>155</v>
      </c>
      <c r="L1021" s="10" t="str">
        <f t="shared" si="108"/>
        <v>Sister</v>
      </c>
      <c r="M1021" s="10" t="str">
        <f>IF(OR('Intragroup liabilities'!W1015="x",'Intragroup liabilities'!W1015="E"),"true","false")</f>
        <v>false</v>
      </c>
      <c r="N1021" s="10" t="s">
        <v>470</v>
      </c>
      <c r="O1021" s="10" t="s">
        <v>471</v>
      </c>
      <c r="P1021" s="11">
        <v>0.08</v>
      </c>
      <c r="Q1021" s="11">
        <f>IF('Intragroup liabilities'!E1015="",0,'Intragroup liabilities'!E1015)</f>
        <v>0</v>
      </c>
      <c r="R1021" s="10" t="str">
        <f>+IF('Intragroup liabilities'!C1015="EURO","Euro",IF('Intragroup liabilities'!C1015="LIBRA INGLESA"," US Dollar",""))</f>
        <v>Euro</v>
      </c>
      <c r="S1021" s="10" t="str">
        <f>IF(OR('Intragroup liabilities'!F1015="P_20",'Intragroup liabilities'!F1015="P_21"),'Intragroup liabilities'!M1015,CONCATENATE(RIGHT('Intragroup liabilities'!T1015,4),"-",LEFT(RIGHT('Intragroup liabilities'!T1015,7),2),"-",LEFT('Intragroup liabilities'!T1015,2)))</f>
        <v>--</v>
      </c>
      <c r="T1021" s="20" t="str">
        <f t="shared" si="109"/>
        <v>--</v>
      </c>
      <c r="U1021" s="20" t="str">
        <f>IF(OR('Intragroup liabilities'!F1015="P_20",'Intragroup liabilities'!F1015="P_21"),'T 03.01'!T1021,CONCATENATE(RIGHT('Intragroup liabilities'!U1015,4),"-",LEFT(RIGHT('Intragroup liabilities'!U1015,7),2),"-",LEFT('Intragroup liabilities'!U1015,2)))</f>
        <v>--</v>
      </c>
      <c r="V1021" s="10" t="str">
        <f t="shared" si="110"/>
        <v>Unsecured</v>
      </c>
      <c r="W1021" s="10">
        <v>0</v>
      </c>
      <c r="X1021" s="10" t="s">
        <v>83</v>
      </c>
      <c r="Y1021" s="10" t="str">
        <f t="shared" si="111"/>
        <v>Structured</v>
      </c>
      <c r="Z1021" s="10"/>
      <c r="AA1021" s="10" t="str">
        <f>IF('Intragroup liabilities'!Q1015="GF2","Grandfathered T2",IF('Intragroup liabilities'!Q1015="CET1","CET1","No"))</f>
        <v>No</v>
      </c>
      <c r="AB1021" s="10">
        <f>IF('Intragroup liabilities'!R1015="",0,'Intragroup liabilities'!R1015)</f>
        <v>0</v>
      </c>
      <c r="AC1021"/>
    </row>
    <row r="1022" spans="3:29" ht="23.65" thickBot="1" x14ac:dyDescent="0.5">
      <c r="C1022" s="17">
        <f t="shared" si="106"/>
        <v>999</v>
      </c>
      <c r="D1022" s="18">
        <f t="shared" si="112"/>
        <v>1015</v>
      </c>
      <c r="E1022" s="10" t="str">
        <f>IF(AND(I1022="SANTANDER TOTTA, SGPS, SA",'Intragroup liabilities'!F1016="P_22"),"r0531 - o/w (part of) subordinated liabilities recognised as own funds",IF(AND(I1022="Totta Seguros - Comp. Seg. Vida, SA.",'Intragroup liabilities'!F1016="P_22"),"r0350 - Structured notes",IF(AND(AA1022&lt;&gt;"No",'Intragroup liabilities'!F1016="P_23"),"r0531 - o/w (part of) subordinated liabilities recognised as own funds",IF(AND(AA1022="No",'Intragroup liabilities'!F1016="P_23"),"r0120 - Secured liabilities - collateralized part (BRRD art. 44/2/b)",IF('Intragroup liabilities'!F1016="C_31","r0511 - o/w capital instruments/share capital",IF('Intragroup liabilities'!F1016="C_32","r0511 - o/w capital instruments/share capital",IF('Intragroup liabilities'!F1016="C_33","r0512 - o/w instruments ranking pari passu with ordinary shares",IF(OR(ISNUMBER(SEARCH("ATLANTES",I1022)),ISNUMBER(SEARCH("AZOR",I1022)),ISNUMBER(SEARCH("HIPOTOTTA",I1022)))=TRUE,"r0120 - Secured liabilities - collateralized part (BRRD art. 44/2/b)",IF(OR('Intragroup liabilities'!F1016="P_27.1",'Intragroup liabilities'!F1016="P_27.2",'Intragroup liabilities'!F1016="P_24"),"r0390 - Non-financial liabilities",IF('Intragroup liabilities'!F1016="P_30.1","r0170 - Employee liabilities (BRRD art. 44/2/g/i)",IF('Intragroup liabilities'!F1016="P_30.3","r0390 - Non-financial liabilities",IF('Intragroup liabilities'!F1016="C_36","r0511 - o/w capital instruments/share capital",IF(AND('Intragroup liabilities'!F1016="P_20",IFERROR(VLOOKUP('Intragroup liabilities'!I1016,'Auxiliar 210'!$B$18:$B$20,1,FALSE),0)&lt;&gt;0),"r0210 - Liabilities towards other entities of the resolution group (BRRD art. 44/2/h)",IF(AND('Intragroup liabilities'!F1016="P_21",IFERROR(VLOOKUP('Intragroup liabilities'!I1016,'Auxiliar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2" s="10" t="s">
        <v>483</v>
      </c>
      <c r="G1022" s="10" t="str">
        <f t="shared" si="107"/>
        <v>Rank 9 - Ranking in insolvency (master scale)</v>
      </c>
      <c r="H1022" s="10" t="s">
        <v>887</v>
      </c>
      <c r="I1022" s="10" t="s">
        <v>707</v>
      </c>
      <c r="J1022" s="10" t="s">
        <v>706</v>
      </c>
      <c r="K1022" s="10" t="s">
        <v>155</v>
      </c>
      <c r="L1022" s="10" t="str">
        <f t="shared" si="108"/>
        <v>Sister</v>
      </c>
      <c r="M1022" s="10" t="str">
        <f>IF(OR('Intragroup liabilities'!W1016="x",'Intragroup liabilities'!W1016="E"),"true","false")</f>
        <v>false</v>
      </c>
      <c r="N1022" s="10" t="s">
        <v>470</v>
      </c>
      <c r="O1022" s="10" t="s">
        <v>471</v>
      </c>
      <c r="P1022" s="11">
        <v>0.15</v>
      </c>
      <c r="Q1022" s="11">
        <f>IF('Intragroup liabilities'!E1016="",0,'Intragroup liabilities'!E1016)</f>
        <v>0</v>
      </c>
      <c r="R1022" s="10" t="str">
        <f>+IF('Intragroup liabilities'!C1016="EURO","Euro",IF('Intragroup liabilities'!C1016="LIBRA INGLESA"," US Dollar",""))</f>
        <v>Euro</v>
      </c>
      <c r="S1022" s="10" t="str">
        <f>IF(OR('Intragroup liabilities'!F1016="P_20",'Intragroup liabilities'!F1016="P_21"),'Intragroup liabilities'!M1016,CONCATENATE(RIGHT('Intragroup liabilities'!T1016,4),"-",LEFT(RIGHT('Intragroup liabilities'!T1016,7),2),"-",LEFT('Intragroup liabilities'!T1016,2)))</f>
        <v>--</v>
      </c>
      <c r="T1022" s="20" t="str">
        <f t="shared" si="109"/>
        <v>--</v>
      </c>
      <c r="U1022" s="20" t="str">
        <f>IF(OR('Intragroup liabilities'!F1016="P_20",'Intragroup liabilities'!F1016="P_21"),'T 03.01'!T1022,CONCATENATE(RIGHT('Intragroup liabilities'!U1016,4),"-",LEFT(RIGHT('Intragroup liabilities'!U1016,7),2),"-",LEFT('Intragroup liabilities'!U1016,2)))</f>
        <v>--</v>
      </c>
      <c r="V1022" s="10" t="str">
        <f t="shared" si="110"/>
        <v>Unsecured</v>
      </c>
      <c r="W1022" s="10">
        <v>0</v>
      </c>
      <c r="X1022" s="10" t="s">
        <v>83</v>
      </c>
      <c r="Y1022" s="10" t="str">
        <f t="shared" si="111"/>
        <v>Structured</v>
      </c>
      <c r="Z1022" s="10"/>
      <c r="AA1022" s="10" t="str">
        <f>IF('Intragroup liabilities'!Q1016="GF2","Grandfathered T2",IF('Intragroup liabilities'!Q1016="CET1","CET1","No"))</f>
        <v>No</v>
      </c>
      <c r="AB1022" s="10">
        <f>IF('Intragroup liabilities'!R1016="",0,'Intragroup liabilities'!R1016)</f>
        <v>0</v>
      </c>
      <c r="AC1022"/>
    </row>
    <row r="1023" spans="3:29" ht="35.25" thickBot="1" x14ac:dyDescent="0.5">
      <c r="C1023" s="17">
        <f t="shared" si="106"/>
        <v>999</v>
      </c>
      <c r="D1023" s="18">
        <f t="shared" si="112"/>
        <v>1016</v>
      </c>
      <c r="E1023" s="10" t="str">
        <f>IF(AND(I1023="SANTANDER TOTTA, SGPS, SA",'Intragroup liabilities'!F1017="P_22"),"r0531 - o/w (part of) subordinated liabilities recognised as own funds",IF(AND(I1023="Totta Seguros - Comp. Seg. Vida, SA.",'Intragroup liabilities'!F1017="P_22"),"r0350 - Structured notes",IF(AND(AA1023&lt;&gt;"No",'Intragroup liabilities'!F1017="P_23"),"r0531 - o/w (part of) subordinated liabilities recognised as own funds",IF(AND(AA1023="No",'Intragroup liabilities'!F1017="P_23"),"r0120 - Secured liabilities - collateralized part (BRRD art. 44/2/b)",IF('Intragroup liabilities'!F1017="C_31","r0511 - o/w capital instruments/share capital",IF('Intragroup liabilities'!F1017="C_32","r0511 - o/w capital instruments/share capital",IF('Intragroup liabilities'!F1017="C_33","r0512 - o/w instruments ranking pari passu with ordinary shares",IF(OR(ISNUMBER(SEARCH("ATLANTES",I1023)),ISNUMBER(SEARCH("AZOR",I1023)),ISNUMBER(SEARCH("HIPOTOTTA",I1023)))=TRUE,"r0120 - Secured liabilities - collateralized part (BRRD art. 44/2/b)",IF(OR('Intragroup liabilities'!F1017="P_27.1",'Intragroup liabilities'!F1017="P_27.2",'Intragroup liabilities'!F1017="P_24"),"r0390 - Non-financial liabilities",IF('Intragroup liabilities'!F1017="P_30.1","r0170 - Employee liabilities (BRRD art. 44/2/g/i)",IF('Intragroup liabilities'!F1017="P_30.3","r0390 - Non-financial liabilities",IF('Intragroup liabilities'!F1017="C_36","r0511 - o/w capital instruments/share capital",IF(AND('Intragroup liabilities'!F1017="P_20",IFERROR(VLOOKUP('Intragroup liabilities'!I1017,'Auxiliar 210'!$B$18:$B$20,1,FALSE),0)&lt;&gt;0),"r0210 - Liabilities towards other entities of the resolution group (BRRD art. 44/2/h)",IF(AND('Intragroup liabilities'!F1017="P_21",IFERROR(VLOOKUP('Intragroup liabilities'!I1017,'Auxiliar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23" s="10" t="s">
        <v>153</v>
      </c>
      <c r="G1023" s="10" t="str">
        <f t="shared" si="107"/>
        <v>Rank 20 - Ranking in insolvency (master scale)</v>
      </c>
      <c r="H1023" s="10" t="s">
        <v>344</v>
      </c>
      <c r="I1023" s="10" t="s">
        <v>30</v>
      </c>
      <c r="J1023" s="10" t="s">
        <v>164</v>
      </c>
      <c r="K1023" s="10" t="s">
        <v>155</v>
      </c>
      <c r="L1023" s="10" t="str">
        <f t="shared" si="108"/>
        <v>Sister</v>
      </c>
      <c r="M1023" s="10" t="str">
        <f>IF(OR('Intragroup liabilities'!W1017="x",'Intragroup liabilities'!W1017="E"),"true","false")</f>
        <v>true</v>
      </c>
      <c r="N1023" s="10" t="s">
        <v>470</v>
      </c>
      <c r="O1023" s="10" t="s">
        <v>471</v>
      </c>
      <c r="P1023" s="11">
        <v>136297.63</v>
      </c>
      <c r="Q1023" s="11">
        <f>IF('Intragroup liabilities'!E1017="",0,'Intragroup liabilities'!E1017)</f>
        <v>181.83</v>
      </c>
      <c r="R1023" s="10" t="str">
        <f>+IF('Intragroup liabilities'!C1017="EURO","Euro",IF('Intragroup liabilities'!C1017="LIBRA INGLESA"," US Dollar",""))</f>
        <v>Euro</v>
      </c>
      <c r="S1023" s="10" t="str">
        <f>IF(OR('Intragroup liabilities'!F1017="P_20",'Intragroup liabilities'!F1017="P_21"),'Intragroup liabilities'!M1017,CONCATENATE(RIGHT('Intragroup liabilities'!T1017,4),"-",LEFT(RIGHT('Intragroup liabilities'!T1017,7),2),"-",LEFT('Intragroup liabilities'!T1017,2)))</f>
        <v>--</v>
      </c>
      <c r="T1023" s="20" t="str">
        <f t="shared" si="109"/>
        <v/>
      </c>
      <c r="U1023" s="20" t="str">
        <f>IF(OR('Intragroup liabilities'!F1017="P_20",'Intragroup liabilities'!F1017="P_21"),'T 03.01'!T1023,CONCATENATE(RIGHT('Intragroup liabilities'!U1017,4),"-",LEFT(RIGHT('Intragroup liabilities'!U1017,7),2),"-",LEFT('Intragroup liabilities'!U1017,2)))</f>
        <v>--</v>
      </c>
      <c r="V1023" s="10" t="str">
        <f t="shared" si="110"/>
        <v>Secured</v>
      </c>
      <c r="W1023" s="10">
        <v>0</v>
      </c>
      <c r="X1023" s="10" t="s">
        <v>83</v>
      </c>
      <c r="Y1023" s="10" t="str">
        <f t="shared" si="111"/>
        <v>Non-structured/Vanilla</v>
      </c>
      <c r="Z1023" s="10"/>
      <c r="AA1023" s="10" t="str">
        <f>IF('Intragroup liabilities'!Q1017="GF2","Grandfathered T2",IF('Intragroup liabilities'!Q1017="CET1","CET1","No"))</f>
        <v>No</v>
      </c>
      <c r="AB1023" s="10">
        <f>IF('Intragroup liabilities'!R1017="",0,'Intragroup liabilities'!R1017)</f>
        <v>0</v>
      </c>
      <c r="AC1023"/>
    </row>
    <row r="1024" spans="3:29" ht="35.25" thickBot="1" x14ac:dyDescent="0.5">
      <c r="C1024" s="17">
        <f t="shared" si="106"/>
        <v>999</v>
      </c>
      <c r="D1024" s="18">
        <f t="shared" si="112"/>
        <v>1017</v>
      </c>
      <c r="E1024" s="10" t="str">
        <f>IF(AND(I1024="SANTANDER TOTTA, SGPS, SA",'Intragroup liabilities'!F1018="P_22"),"r0531 - o/w (part of) subordinated liabilities recognised as own funds",IF(AND(I1024="Totta Seguros - Comp. Seg. Vida, SA.",'Intragroup liabilities'!F1018="P_22"),"r0350 - Structured notes",IF(AND(AA1024&lt;&gt;"No",'Intragroup liabilities'!F1018="P_23"),"r0531 - o/w (part of) subordinated liabilities recognised as own funds",IF(AND(AA1024="No",'Intragroup liabilities'!F1018="P_23"),"r0120 - Secured liabilities - collateralized part (BRRD art. 44/2/b)",IF('Intragroup liabilities'!F1018="C_31","r0511 - o/w capital instruments/share capital",IF('Intragroup liabilities'!F1018="C_32","r0511 - o/w capital instruments/share capital",IF('Intragroup liabilities'!F1018="C_33","r0512 - o/w instruments ranking pari passu with ordinary shares",IF(OR(ISNUMBER(SEARCH("ATLANTES",I1024)),ISNUMBER(SEARCH("AZOR",I1024)),ISNUMBER(SEARCH("HIPOTOTTA",I1024)))=TRUE,"r0120 - Secured liabilities - collateralized part (BRRD art. 44/2/b)",IF(OR('Intragroup liabilities'!F1018="P_27.1",'Intragroup liabilities'!F1018="P_27.2",'Intragroup liabilities'!F1018="P_24"),"r0390 - Non-financial liabilities",IF('Intragroup liabilities'!F1018="P_30.1","r0170 - Employee liabilities (BRRD art. 44/2/g/i)",IF('Intragroup liabilities'!F1018="P_30.3","r0390 - Non-financial liabilities",IF('Intragroup liabilities'!F1018="C_36","r0511 - o/w capital instruments/share capital",IF(AND('Intragroup liabilities'!F1018="P_20",IFERROR(VLOOKUP('Intragroup liabilities'!I1018,'Auxiliar 210'!$B$18:$B$20,1,FALSE),0)&lt;&gt;0),"r0210 - Liabilities towards other entities of the resolution group (BRRD art. 44/2/h)",IF(AND('Intragroup liabilities'!F1018="P_21",IFERROR(VLOOKUP('Intragroup liabilities'!I1018,'Auxiliar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24" s="10" t="s">
        <v>153</v>
      </c>
      <c r="G1024" s="10" t="str">
        <f t="shared" si="107"/>
        <v>Rank 20 - Ranking in insolvency (master scale)</v>
      </c>
      <c r="H1024" s="10" t="s">
        <v>197</v>
      </c>
      <c r="I1024" s="10" t="s">
        <v>74</v>
      </c>
      <c r="J1024" s="10" t="s">
        <v>170</v>
      </c>
      <c r="K1024" s="10" t="s">
        <v>155</v>
      </c>
      <c r="L1024" s="10" t="str">
        <f t="shared" si="108"/>
        <v>Sister</v>
      </c>
      <c r="M1024" s="10" t="str">
        <f>IF(OR('Intragroup liabilities'!W1018="x",'Intragroup liabilities'!W1018="E"),"true","false")</f>
        <v>true</v>
      </c>
      <c r="N1024" s="10" t="s">
        <v>470</v>
      </c>
      <c r="O1024" s="10" t="s">
        <v>471</v>
      </c>
      <c r="P1024" s="11">
        <v>26565.95</v>
      </c>
      <c r="Q1024" s="11">
        <f>IF('Intragroup liabilities'!E1018="",0,'Intragroup liabilities'!E1018)</f>
        <v>14.17</v>
      </c>
      <c r="R1024" s="10" t="str">
        <f>+IF('Intragroup liabilities'!C1018="EURO","Euro",IF('Intragroup liabilities'!C1018="LIBRA INGLESA"," US Dollar",""))</f>
        <v>Euro</v>
      </c>
      <c r="S1024" s="10" t="str">
        <f>IF(OR('Intragroup liabilities'!F1018="P_20",'Intragroup liabilities'!F1018="P_21"),'Intragroup liabilities'!M1018,CONCATENATE(RIGHT('Intragroup liabilities'!T1018,4),"-",LEFT(RIGHT('Intragroup liabilities'!T1018,7),2),"-",LEFT('Intragroup liabilities'!T1018,2)))</f>
        <v>--</v>
      </c>
      <c r="T1024" s="20" t="str">
        <f t="shared" si="109"/>
        <v/>
      </c>
      <c r="U1024" s="20" t="str">
        <f>IF(OR('Intragroup liabilities'!F1018="P_20",'Intragroup liabilities'!F1018="P_21"),'T 03.01'!T1024,CONCATENATE(RIGHT('Intragroup liabilities'!U1018,4),"-",LEFT(RIGHT('Intragroup liabilities'!U1018,7),2),"-",LEFT('Intragroup liabilities'!U1018,2)))</f>
        <v>--</v>
      </c>
      <c r="V1024" s="10" t="str">
        <f t="shared" si="110"/>
        <v>Secured</v>
      </c>
      <c r="W1024" s="10">
        <v>0</v>
      </c>
      <c r="X1024" s="10" t="s">
        <v>83</v>
      </c>
      <c r="Y1024" s="10" t="str">
        <f t="shared" si="111"/>
        <v>Non-structured/Vanilla</v>
      </c>
      <c r="Z1024" s="10"/>
      <c r="AA1024" s="10" t="str">
        <f>IF('Intragroup liabilities'!Q1018="GF2","Grandfathered T2",IF('Intragroup liabilities'!Q1018="CET1","CET1","No"))</f>
        <v>No</v>
      </c>
      <c r="AB1024" s="10">
        <f>IF('Intragroup liabilities'!R1018="",0,'Intragroup liabilities'!R1018)</f>
        <v>0</v>
      </c>
      <c r="AC1024"/>
    </row>
    <row r="1025" spans="3:29" ht="35.25" thickBot="1" x14ac:dyDescent="0.5">
      <c r="C1025" s="17">
        <f t="shared" si="106"/>
        <v>999</v>
      </c>
      <c r="D1025" s="18">
        <f t="shared" si="112"/>
        <v>1018</v>
      </c>
      <c r="E1025" s="10" t="str">
        <f>IF(AND(I1025="SANTANDER TOTTA, SGPS, SA",'Intragroup liabilities'!F1019="P_22"),"r0531 - o/w (part of) subordinated liabilities recognised as own funds",IF(AND(I1025="Totta Seguros - Comp. Seg. Vida, SA.",'Intragroup liabilities'!F1019="P_22"),"r0350 - Structured notes",IF(AND(AA1025&lt;&gt;"No",'Intragroup liabilities'!F1019="P_23"),"r0531 - o/w (part of) subordinated liabilities recognised as own funds",IF(AND(AA1025="No",'Intragroup liabilities'!F1019="P_23"),"r0120 - Secured liabilities - collateralized part (BRRD art. 44/2/b)",IF('Intragroup liabilities'!F1019="C_31","r0511 - o/w capital instruments/share capital",IF('Intragroup liabilities'!F1019="C_32","r0511 - o/w capital instruments/share capital",IF('Intragroup liabilities'!F1019="C_33","r0512 - o/w instruments ranking pari passu with ordinary shares",IF(OR(ISNUMBER(SEARCH("ATLANTES",I1025)),ISNUMBER(SEARCH("AZOR",I1025)),ISNUMBER(SEARCH("HIPOTOTTA",I1025)))=TRUE,"r0120 - Secured liabilities - collateralized part (BRRD art. 44/2/b)",IF(OR('Intragroup liabilities'!F1019="P_27.1",'Intragroup liabilities'!F1019="P_27.2",'Intragroup liabilities'!F1019="P_24"),"r0390 - Non-financial liabilities",IF('Intragroup liabilities'!F1019="P_30.1","r0170 - Employee liabilities (BRRD art. 44/2/g/i)",IF('Intragroup liabilities'!F1019="P_30.3","r0390 - Non-financial liabilities",IF('Intragroup liabilities'!F1019="C_36","r0511 - o/w capital instruments/share capital",IF(AND('Intragroup liabilities'!F1019="P_20",IFERROR(VLOOKUP('Intragroup liabilities'!I1019,'Auxiliar 210'!$B$18:$B$20,1,FALSE),0)&lt;&gt;0),"r0210 - Liabilities towards other entities of the resolution group (BRRD art. 44/2/h)",IF(AND('Intragroup liabilities'!F1019="P_21",IFERROR(VLOOKUP('Intragroup liabilities'!I1019,'Auxiliar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25" s="10" t="s">
        <v>153</v>
      </c>
      <c r="G1025" s="10" t="str">
        <f t="shared" si="107"/>
        <v>Rank 20 - Ranking in insolvency (master scale)</v>
      </c>
      <c r="H1025" s="10" t="s">
        <v>340</v>
      </c>
      <c r="I1025" s="10" t="s">
        <v>30</v>
      </c>
      <c r="J1025" s="10" t="s">
        <v>164</v>
      </c>
      <c r="K1025" s="10" t="s">
        <v>155</v>
      </c>
      <c r="L1025" s="10" t="str">
        <f t="shared" si="108"/>
        <v>Sister</v>
      </c>
      <c r="M1025" s="10" t="str">
        <f>IF(OR('Intragroup liabilities'!W1019="x",'Intragroup liabilities'!W1019="E"),"true","false")</f>
        <v>true</v>
      </c>
      <c r="N1025" s="10" t="s">
        <v>470</v>
      </c>
      <c r="O1025" s="10" t="s">
        <v>471</v>
      </c>
      <c r="P1025" s="11">
        <v>170518.73</v>
      </c>
      <c r="Q1025" s="11">
        <f>IF('Intragroup liabilities'!E1019="",0,'Intragroup liabilities'!E1019)</f>
        <v>192.92</v>
      </c>
      <c r="R1025" s="10" t="str">
        <f>+IF('Intragroup liabilities'!C1019="EURO","Euro",IF('Intragroup liabilities'!C1019="LIBRA INGLESA"," US Dollar",""))</f>
        <v>Euro</v>
      </c>
      <c r="S1025" s="10" t="str">
        <f>IF(OR('Intragroup liabilities'!F1019="P_20",'Intragroup liabilities'!F1019="P_21"),'Intragroup liabilities'!M1019,CONCATENATE(RIGHT('Intragroup liabilities'!T1019,4),"-",LEFT(RIGHT('Intragroup liabilities'!T1019,7),2),"-",LEFT('Intragroup liabilities'!T1019,2)))</f>
        <v>--</v>
      </c>
      <c r="T1025" s="20" t="str">
        <f t="shared" si="109"/>
        <v/>
      </c>
      <c r="U1025" s="20" t="str">
        <f>IF(OR('Intragroup liabilities'!F1019="P_20",'Intragroup liabilities'!F1019="P_21"),'T 03.01'!T1025,CONCATENATE(RIGHT('Intragroup liabilities'!U1019,4),"-",LEFT(RIGHT('Intragroup liabilities'!U1019,7),2),"-",LEFT('Intragroup liabilities'!U1019,2)))</f>
        <v>--</v>
      </c>
      <c r="V1025" s="10" t="str">
        <f t="shared" si="110"/>
        <v>Secured</v>
      </c>
      <c r="W1025" s="10">
        <v>0</v>
      </c>
      <c r="X1025" s="10" t="s">
        <v>83</v>
      </c>
      <c r="Y1025" s="10" t="str">
        <f t="shared" si="111"/>
        <v>Non-structured/Vanilla</v>
      </c>
      <c r="Z1025" s="10"/>
      <c r="AA1025" s="10" t="str">
        <f>IF('Intragroup liabilities'!Q1019="GF2","Grandfathered T2",IF('Intragroup liabilities'!Q1019="CET1","CET1","No"))</f>
        <v>No</v>
      </c>
      <c r="AB1025" s="10">
        <f>IF('Intragroup liabilities'!R1019="",0,'Intragroup liabilities'!R1019)</f>
        <v>0</v>
      </c>
      <c r="AC1025"/>
    </row>
    <row r="1026" spans="3:29" ht="23.65" thickBot="1" x14ac:dyDescent="0.5">
      <c r="C1026" s="17">
        <f t="shared" si="106"/>
        <v>999</v>
      </c>
      <c r="D1026" s="18">
        <f t="shared" si="112"/>
        <v>1019</v>
      </c>
      <c r="E1026" s="10" t="str">
        <f>IF(AND(I1026="SANTANDER TOTTA, SGPS, SA",'Intragroup liabilities'!F1020="P_22"),"r0531 - o/w (part of) subordinated liabilities recognised as own funds",IF(AND(I1026="Totta Seguros - Comp. Seg. Vida, SA.",'Intragroup liabilities'!F1020="P_22"),"r0350 - Structured notes",IF(AND(AA1026&lt;&gt;"No",'Intragroup liabilities'!F1020="P_23"),"r0531 - o/w (part of) subordinated liabilities recognised as own funds",IF(AND(AA1026="No",'Intragroup liabilities'!F1020="P_23"),"r0120 - Secured liabilities - collateralized part (BRRD art. 44/2/b)",IF('Intragroup liabilities'!F1020="C_31","r0511 - o/w capital instruments/share capital",IF('Intragroup liabilities'!F1020="C_32","r0511 - o/w capital instruments/share capital",IF('Intragroup liabilities'!F1020="C_33","r0512 - o/w instruments ranking pari passu with ordinary shares",IF(OR(ISNUMBER(SEARCH("ATLANTES",I1026)),ISNUMBER(SEARCH("AZOR",I1026)),ISNUMBER(SEARCH("HIPOTOTTA",I1026)))=TRUE,"r0120 - Secured liabilities - collateralized part (BRRD art. 44/2/b)",IF(OR('Intragroup liabilities'!F1020="P_27.1",'Intragroup liabilities'!F1020="P_27.2",'Intragroup liabilities'!F1020="P_24"),"r0390 - Non-financial liabilities",IF('Intragroup liabilities'!F1020="P_30.1","r0170 - Employee liabilities (BRRD art. 44/2/g/i)",IF('Intragroup liabilities'!F1020="P_30.3","r0390 - Non-financial liabilities",IF('Intragroup liabilities'!F1020="C_36","r0511 - o/w capital instruments/share capital",IF(AND('Intragroup liabilities'!F1020="P_20",IFERROR(VLOOKUP('Intragroup liabilities'!I1020,'Auxiliar 210'!$B$18:$B$20,1,FALSE),0)&lt;&gt;0),"r0210 - Liabilities towards other entities of the resolution group (BRRD art. 44/2/h)",IF(AND('Intragroup liabilities'!F1020="P_21",IFERROR(VLOOKUP('Intragroup liabilities'!I1020,'Auxiliar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6" s="10" t="s">
        <v>483</v>
      </c>
      <c r="G1026" s="10" t="str">
        <f t="shared" si="107"/>
        <v>Rank 9 - Ranking in insolvency (master scale)</v>
      </c>
      <c r="H1026" s="10" t="s">
        <v>637</v>
      </c>
      <c r="I1026" s="10" t="s">
        <v>66</v>
      </c>
      <c r="J1026" s="10" t="s">
        <v>439</v>
      </c>
      <c r="K1026" s="10" t="s">
        <v>155</v>
      </c>
      <c r="L1026" s="10" t="str">
        <f t="shared" si="108"/>
        <v>Sister</v>
      </c>
      <c r="M1026" s="10" t="str">
        <f>IF(OR('Intragroup liabilities'!W1020="x",'Intragroup liabilities'!W1020="E"),"true","false")</f>
        <v>false</v>
      </c>
      <c r="N1026" s="10" t="s">
        <v>470</v>
      </c>
      <c r="O1026" s="10" t="s">
        <v>471</v>
      </c>
      <c r="P1026" s="11">
        <v>101.11</v>
      </c>
      <c r="Q1026" s="11">
        <f>IF('Intragroup liabilities'!E1020="",0,'Intragroup liabilities'!E1020)</f>
        <v>0</v>
      </c>
      <c r="R1026" s="10" t="str">
        <f>+IF('Intragroup liabilities'!C1020="EURO","Euro",IF('Intragroup liabilities'!C1020="LIBRA INGLESA"," US Dollar",""))</f>
        <v>Euro</v>
      </c>
      <c r="S1026" s="10" t="str">
        <f>IF(OR('Intragroup liabilities'!F1020="P_20",'Intragroup liabilities'!F1020="P_21"),'Intragroup liabilities'!M1020,CONCATENATE(RIGHT('Intragroup liabilities'!T1020,4),"-",LEFT(RIGHT('Intragroup liabilities'!T1020,7),2),"-",LEFT('Intragroup liabilities'!T1020,2)))</f>
        <v>--</v>
      </c>
      <c r="T1026" s="20" t="str">
        <f t="shared" si="109"/>
        <v>--</v>
      </c>
      <c r="U1026" s="20" t="str">
        <f>IF(OR('Intragroup liabilities'!F1020="P_20",'Intragroup liabilities'!F1020="P_21"),'T 03.01'!T1026,CONCATENATE(RIGHT('Intragroup liabilities'!U1020,4),"-",LEFT(RIGHT('Intragroup liabilities'!U1020,7),2),"-",LEFT('Intragroup liabilities'!U1020,2)))</f>
        <v>--</v>
      </c>
      <c r="V1026" s="10" t="str">
        <f t="shared" si="110"/>
        <v>Unsecured</v>
      </c>
      <c r="W1026" s="10">
        <v>0</v>
      </c>
      <c r="X1026" s="10" t="s">
        <v>83</v>
      </c>
      <c r="Y1026" s="10" t="str">
        <f t="shared" si="111"/>
        <v>Structured</v>
      </c>
      <c r="Z1026" s="10"/>
      <c r="AA1026" s="10" t="str">
        <f>IF('Intragroup liabilities'!Q1020="GF2","Grandfathered T2",IF('Intragroup liabilities'!Q1020="CET1","CET1","No"))</f>
        <v>No</v>
      </c>
      <c r="AB1026" s="10">
        <f>IF('Intragroup liabilities'!R1020="",0,'Intragroup liabilities'!R1020)</f>
        <v>0</v>
      </c>
      <c r="AC1026"/>
    </row>
    <row r="1027" spans="3:29" ht="23.65" thickBot="1" x14ac:dyDescent="0.5">
      <c r="C1027" s="17">
        <f t="shared" si="106"/>
        <v>999</v>
      </c>
      <c r="D1027" s="18">
        <f t="shared" si="112"/>
        <v>1020</v>
      </c>
      <c r="E1027" s="10" t="str">
        <f>IF(AND(I1027="SANTANDER TOTTA, SGPS, SA",'Intragroup liabilities'!F1021="P_22"),"r0531 - o/w (part of) subordinated liabilities recognised as own funds",IF(AND(I1027="Totta Seguros - Comp. Seg. Vida, SA.",'Intragroup liabilities'!F1021="P_22"),"r0350 - Structured notes",IF(AND(AA1027&lt;&gt;"No",'Intragroup liabilities'!F1021="P_23"),"r0531 - o/w (part of) subordinated liabilities recognised as own funds",IF(AND(AA1027="No",'Intragroup liabilities'!F1021="P_23"),"r0120 - Secured liabilities - collateralized part (BRRD art. 44/2/b)",IF('Intragroup liabilities'!F1021="C_31","r0511 - o/w capital instruments/share capital",IF('Intragroup liabilities'!F1021="C_32","r0511 - o/w capital instruments/share capital",IF('Intragroup liabilities'!F1021="C_33","r0512 - o/w instruments ranking pari passu with ordinary shares",IF(OR(ISNUMBER(SEARCH("ATLANTES",I1027)),ISNUMBER(SEARCH("AZOR",I1027)),ISNUMBER(SEARCH("HIPOTOTTA",I1027)))=TRUE,"r0120 - Secured liabilities - collateralized part (BRRD art. 44/2/b)",IF(OR('Intragroup liabilities'!F1021="P_27.1",'Intragroup liabilities'!F1021="P_27.2",'Intragroup liabilities'!F1021="P_24"),"r0390 - Non-financial liabilities",IF('Intragroup liabilities'!F1021="P_30.1","r0170 - Employee liabilities (BRRD art. 44/2/g/i)",IF('Intragroup liabilities'!F1021="P_30.3","r0390 - Non-financial liabilities",IF('Intragroup liabilities'!F1021="C_36","r0511 - o/w capital instruments/share capital",IF(AND('Intragroup liabilities'!F1021="P_20",IFERROR(VLOOKUP('Intragroup liabilities'!I1021,'Auxiliar 210'!$B$18:$B$20,1,FALSE),0)&lt;&gt;0),"r0210 - Liabilities towards other entities of the resolution group (BRRD art. 44/2/h)",IF(AND('Intragroup liabilities'!F1021="P_21",IFERROR(VLOOKUP('Intragroup liabilities'!I1021,'Auxiliar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7" s="10" t="s">
        <v>483</v>
      </c>
      <c r="G1027" s="10" t="str">
        <f t="shared" si="107"/>
        <v>Rank 9 - Ranking in insolvency (master scale)</v>
      </c>
      <c r="H1027" s="10" t="s">
        <v>561</v>
      </c>
      <c r="I1027" s="10" t="s">
        <v>66</v>
      </c>
      <c r="J1027" s="10" t="s">
        <v>439</v>
      </c>
      <c r="K1027" s="10" t="s">
        <v>155</v>
      </c>
      <c r="L1027" s="10" t="str">
        <f t="shared" si="108"/>
        <v>Sister</v>
      </c>
      <c r="M1027" s="10" t="str">
        <f>IF(OR('Intragroup liabilities'!W1021="x",'Intragroup liabilities'!W1021="E"),"true","false")</f>
        <v>false</v>
      </c>
      <c r="N1027" s="10" t="s">
        <v>470</v>
      </c>
      <c r="O1027" s="10" t="s">
        <v>471</v>
      </c>
      <c r="P1027" s="11">
        <v>0.01</v>
      </c>
      <c r="Q1027" s="11">
        <f>IF('Intragroup liabilities'!E1021="",0,'Intragroup liabilities'!E1021)</f>
        <v>0</v>
      </c>
      <c r="R1027" s="10" t="str">
        <f>+IF('Intragroup liabilities'!C1021="EURO","Euro",IF('Intragroup liabilities'!C1021="LIBRA INGLESA"," US Dollar",""))</f>
        <v>Euro</v>
      </c>
      <c r="S1027" s="10" t="str">
        <f>IF(OR('Intragroup liabilities'!F1021="P_20",'Intragroup liabilities'!F1021="P_21"),'Intragroup liabilities'!M1021,CONCATENATE(RIGHT('Intragroup liabilities'!T1021,4),"-",LEFT(RIGHT('Intragroup liabilities'!T1021,7),2),"-",LEFT('Intragroup liabilities'!T1021,2)))</f>
        <v>--</v>
      </c>
      <c r="T1027" s="20" t="str">
        <f t="shared" si="109"/>
        <v>--</v>
      </c>
      <c r="U1027" s="20" t="str">
        <f>IF(OR('Intragroup liabilities'!F1021="P_20",'Intragroup liabilities'!F1021="P_21"),'T 03.01'!T1027,CONCATENATE(RIGHT('Intragroup liabilities'!U1021,4),"-",LEFT(RIGHT('Intragroup liabilities'!U1021,7),2),"-",LEFT('Intragroup liabilities'!U1021,2)))</f>
        <v>--</v>
      </c>
      <c r="V1027" s="10" t="str">
        <f t="shared" si="110"/>
        <v>Unsecured</v>
      </c>
      <c r="W1027" s="10">
        <v>0</v>
      </c>
      <c r="X1027" s="10" t="s">
        <v>83</v>
      </c>
      <c r="Y1027" s="10" t="str">
        <f t="shared" si="111"/>
        <v>Structured</v>
      </c>
      <c r="Z1027" s="10"/>
      <c r="AA1027" s="10" t="str">
        <f>IF('Intragroup liabilities'!Q1021="GF2","Grandfathered T2",IF('Intragroup liabilities'!Q1021="CET1","CET1","No"))</f>
        <v>No</v>
      </c>
      <c r="AB1027" s="10">
        <f>IF('Intragroup liabilities'!R1021="",0,'Intragroup liabilities'!R1021)</f>
        <v>0</v>
      </c>
      <c r="AC1027"/>
    </row>
    <row r="1028" spans="3:29" ht="35.25" thickBot="1" x14ac:dyDescent="0.5">
      <c r="C1028" s="17">
        <f t="shared" si="106"/>
        <v>999</v>
      </c>
      <c r="D1028" s="18">
        <f t="shared" si="112"/>
        <v>1021</v>
      </c>
      <c r="E1028" s="10" t="str">
        <f>IF(AND(I1028="SANTANDER TOTTA, SGPS, SA",'Intragroup liabilities'!F1022="P_22"),"r0531 - o/w (part of) subordinated liabilities recognised as own funds",IF(AND(I1028="Totta Seguros - Comp. Seg. Vida, SA.",'Intragroup liabilities'!F1022="P_22"),"r0350 - Structured notes",IF(AND(AA1028&lt;&gt;"No",'Intragroup liabilities'!F1022="P_23"),"r0531 - o/w (part of) subordinated liabilities recognised as own funds",IF(AND(AA1028="No",'Intragroup liabilities'!F1022="P_23"),"r0120 - Secured liabilities - collateralized part (BRRD art. 44/2/b)",IF('Intragroup liabilities'!F1022="C_31","r0511 - o/w capital instruments/share capital",IF('Intragroup liabilities'!F1022="C_32","r0511 - o/w capital instruments/share capital",IF('Intragroup liabilities'!F1022="C_33","r0512 - o/w instruments ranking pari passu with ordinary shares",IF(OR(ISNUMBER(SEARCH("ATLANTES",I1028)),ISNUMBER(SEARCH("AZOR",I1028)),ISNUMBER(SEARCH("HIPOTOTTA",I1028)))=TRUE,"r0120 - Secured liabilities - collateralized part (BRRD art. 44/2/b)",IF(OR('Intragroup liabilities'!F1022="P_27.1",'Intragroup liabilities'!F1022="P_27.2",'Intragroup liabilities'!F1022="P_24"),"r0390 - Non-financial liabilities",IF('Intragroup liabilities'!F1022="P_30.1","r0170 - Employee liabilities (BRRD art. 44/2/g/i)",IF('Intragroup liabilities'!F1022="P_30.3","r0390 - Non-financial liabilities",IF('Intragroup liabilities'!F1022="C_36","r0511 - o/w capital instruments/share capital",IF(AND('Intragroup liabilities'!F1022="P_20",IFERROR(VLOOKUP('Intragroup liabilities'!I1022,'Auxiliar 210'!$B$18:$B$20,1,FALSE),0)&lt;&gt;0),"r0210 - Liabilities towards other entities of the resolution group (BRRD art. 44/2/h)",IF(AND('Intragroup liabilities'!F1022="P_21",IFERROR(VLOOKUP('Intragroup liabilities'!I1022,'Auxiliar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28" s="10" t="s">
        <v>153</v>
      </c>
      <c r="G1028" s="10" t="str">
        <f t="shared" si="107"/>
        <v>Rank 20 - Ranking in insolvency (master scale)</v>
      </c>
      <c r="H1028" s="10" t="s">
        <v>330</v>
      </c>
      <c r="I1028" s="10" t="s">
        <v>73</v>
      </c>
      <c r="J1028" s="10" t="s">
        <v>167</v>
      </c>
      <c r="K1028" s="10" t="s">
        <v>155</v>
      </c>
      <c r="L1028" s="10" t="str">
        <f t="shared" si="108"/>
        <v>Sister</v>
      </c>
      <c r="M1028" s="10" t="str">
        <f>IF(OR('Intragroup liabilities'!W1022="x",'Intragroup liabilities'!W1022="E"),"true","false")</f>
        <v>true</v>
      </c>
      <c r="N1028" s="10" t="s">
        <v>470</v>
      </c>
      <c r="O1028" s="10" t="s">
        <v>471</v>
      </c>
      <c r="P1028" s="11">
        <v>293288.06</v>
      </c>
      <c r="Q1028" s="11">
        <f>IF('Intragroup liabilities'!E1022="",0,'Intragroup liabilities'!E1022)</f>
        <v>258.33999999999997</v>
      </c>
      <c r="R1028" s="10" t="str">
        <f>+IF('Intragroup liabilities'!C1022="EURO","Euro",IF('Intragroup liabilities'!C1022="LIBRA INGLESA"," US Dollar",""))</f>
        <v>Euro</v>
      </c>
      <c r="S1028" s="10" t="str">
        <f>IF(OR('Intragroup liabilities'!F1022="P_20",'Intragroup liabilities'!F1022="P_21"),'Intragroup liabilities'!M1022,CONCATENATE(RIGHT('Intragroup liabilities'!T1022,4),"-",LEFT(RIGHT('Intragroup liabilities'!T1022,7),2),"-",LEFT('Intragroup liabilities'!T1022,2)))</f>
        <v>--</v>
      </c>
      <c r="T1028" s="20" t="str">
        <f t="shared" si="109"/>
        <v/>
      </c>
      <c r="U1028" s="20" t="str">
        <f>IF(OR('Intragroup liabilities'!F1022="P_20",'Intragroup liabilities'!F1022="P_21"),'T 03.01'!T1028,CONCATENATE(RIGHT('Intragroup liabilities'!U1022,4),"-",LEFT(RIGHT('Intragroup liabilities'!U1022,7),2),"-",LEFT('Intragroup liabilities'!U1022,2)))</f>
        <v>--</v>
      </c>
      <c r="V1028" s="10" t="str">
        <f t="shared" si="110"/>
        <v>Secured</v>
      </c>
      <c r="W1028" s="10">
        <v>0</v>
      </c>
      <c r="X1028" s="10" t="s">
        <v>83</v>
      </c>
      <c r="Y1028" s="10" t="str">
        <f t="shared" si="111"/>
        <v>Non-structured/Vanilla</v>
      </c>
      <c r="Z1028" s="10"/>
      <c r="AA1028" s="10" t="str">
        <f>IF('Intragroup liabilities'!Q1022="GF2","Grandfathered T2",IF('Intragroup liabilities'!Q1022="CET1","CET1","No"))</f>
        <v>No</v>
      </c>
      <c r="AB1028" s="10">
        <f>IF('Intragroup liabilities'!R1022="",0,'Intragroup liabilities'!R1022)</f>
        <v>0</v>
      </c>
      <c r="AC1028"/>
    </row>
    <row r="1029" spans="3:29" ht="23.65" thickBot="1" x14ac:dyDescent="0.5">
      <c r="C1029" s="17">
        <f t="shared" si="106"/>
        <v>999</v>
      </c>
      <c r="D1029" s="18">
        <f t="shared" si="112"/>
        <v>1022</v>
      </c>
      <c r="E1029" s="10" t="str">
        <f>IF(AND(I1029="SANTANDER TOTTA, SGPS, SA",'Intragroup liabilities'!F1023="P_22"),"r0531 - o/w (part of) subordinated liabilities recognised as own funds",IF(AND(I1029="Totta Seguros - Comp. Seg. Vida, SA.",'Intragroup liabilities'!F1023="P_22"),"r0350 - Structured notes",IF(AND(AA1029&lt;&gt;"No",'Intragroup liabilities'!F1023="P_23"),"r0531 - o/w (part of) subordinated liabilities recognised as own funds",IF(AND(AA1029="No",'Intragroup liabilities'!F1023="P_23"),"r0120 - Secured liabilities - collateralized part (BRRD art. 44/2/b)",IF('Intragroup liabilities'!F1023="C_31","r0511 - o/w capital instruments/share capital",IF('Intragroup liabilities'!F1023="C_32","r0511 - o/w capital instruments/share capital",IF('Intragroup liabilities'!F1023="C_33","r0512 - o/w instruments ranking pari passu with ordinary shares",IF(OR(ISNUMBER(SEARCH("ATLANTES",I1029)),ISNUMBER(SEARCH("AZOR",I1029)),ISNUMBER(SEARCH("HIPOTOTTA",I1029)))=TRUE,"r0120 - Secured liabilities - collateralized part (BRRD art. 44/2/b)",IF(OR('Intragroup liabilities'!F1023="P_27.1",'Intragroup liabilities'!F1023="P_27.2",'Intragroup liabilities'!F1023="P_24"),"r0390 - Non-financial liabilities",IF('Intragroup liabilities'!F1023="P_30.1","r0170 - Employee liabilities (BRRD art. 44/2/g/i)",IF('Intragroup liabilities'!F1023="P_30.3","r0390 - Non-financial liabilities",IF('Intragroup liabilities'!F1023="C_36","r0511 - o/w capital instruments/share capital",IF(AND('Intragroup liabilities'!F1023="P_20",IFERROR(VLOOKUP('Intragroup liabilities'!I1023,'Auxiliar 210'!$B$18:$B$20,1,FALSE),0)&lt;&gt;0),"r0210 - Liabilities towards other entities of the resolution group (BRRD art. 44/2/h)",IF(AND('Intragroup liabilities'!F1023="P_21",IFERROR(VLOOKUP('Intragroup liabilities'!I1023,'Auxiliar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29" s="10" t="s">
        <v>483</v>
      </c>
      <c r="G1029" s="10" t="str">
        <f t="shared" si="107"/>
        <v>Rank 9 - Ranking in insolvency (master scale)</v>
      </c>
      <c r="H1029" s="10" t="s">
        <v>801</v>
      </c>
      <c r="I1029" s="10" t="s">
        <v>707</v>
      </c>
      <c r="J1029" s="10" t="s">
        <v>706</v>
      </c>
      <c r="K1029" s="10" t="s">
        <v>155</v>
      </c>
      <c r="L1029" s="10" t="str">
        <f t="shared" si="108"/>
        <v>Sister</v>
      </c>
      <c r="M1029" s="10" t="str">
        <f>IF(OR('Intragroup liabilities'!W1023="x",'Intragroup liabilities'!W1023="E"),"true","false")</f>
        <v>false</v>
      </c>
      <c r="N1029" s="10" t="s">
        <v>470</v>
      </c>
      <c r="O1029" s="10" t="s">
        <v>471</v>
      </c>
      <c r="P1029" s="11">
        <v>0.26</v>
      </c>
      <c r="Q1029" s="11">
        <f>IF('Intragroup liabilities'!E1023="",0,'Intragroup liabilities'!E1023)</f>
        <v>0</v>
      </c>
      <c r="R1029" s="10" t="str">
        <f>+IF('Intragroup liabilities'!C1023="EURO","Euro",IF('Intragroup liabilities'!C1023="LIBRA INGLESA"," US Dollar",""))</f>
        <v>Euro</v>
      </c>
      <c r="S1029" s="10" t="str">
        <f>IF(OR('Intragroup liabilities'!F1023="P_20",'Intragroup liabilities'!F1023="P_21"),'Intragroup liabilities'!M1023,CONCATENATE(RIGHT('Intragroup liabilities'!T1023,4),"-",LEFT(RIGHT('Intragroup liabilities'!T1023,7),2),"-",LEFT('Intragroup liabilities'!T1023,2)))</f>
        <v>--</v>
      </c>
      <c r="T1029" s="20" t="str">
        <f t="shared" si="109"/>
        <v>--</v>
      </c>
      <c r="U1029" s="20" t="str">
        <f>IF(OR('Intragroup liabilities'!F1023="P_20",'Intragroup liabilities'!F1023="P_21"),'T 03.01'!T1029,CONCATENATE(RIGHT('Intragroup liabilities'!U1023,4),"-",LEFT(RIGHT('Intragroup liabilities'!U1023,7),2),"-",LEFT('Intragroup liabilities'!U1023,2)))</f>
        <v>--</v>
      </c>
      <c r="V1029" s="10" t="str">
        <f t="shared" si="110"/>
        <v>Unsecured</v>
      </c>
      <c r="W1029" s="10">
        <v>0</v>
      </c>
      <c r="X1029" s="10" t="s">
        <v>83</v>
      </c>
      <c r="Y1029" s="10" t="str">
        <f t="shared" si="111"/>
        <v>Structured</v>
      </c>
      <c r="Z1029" s="10"/>
      <c r="AA1029" s="10" t="str">
        <f>IF('Intragroup liabilities'!Q1023="GF2","Grandfathered T2",IF('Intragroup liabilities'!Q1023="CET1","CET1","No"))</f>
        <v>No</v>
      </c>
      <c r="AB1029" s="10">
        <f>IF('Intragroup liabilities'!R1023="",0,'Intragroup liabilities'!R1023)</f>
        <v>0</v>
      </c>
      <c r="AC1029"/>
    </row>
    <row r="1030" spans="3:29" ht="35.25" thickBot="1" x14ac:dyDescent="0.5">
      <c r="C1030" s="17">
        <f t="shared" si="106"/>
        <v>999</v>
      </c>
      <c r="D1030" s="18">
        <f t="shared" si="112"/>
        <v>1023</v>
      </c>
      <c r="E1030" s="10" t="str">
        <f>IF(AND(I1030="SANTANDER TOTTA, SGPS, SA",'Intragroup liabilities'!F1024="P_22"),"r0531 - o/w (part of) subordinated liabilities recognised as own funds",IF(AND(I1030="Totta Seguros - Comp. Seg. Vida, SA.",'Intragroup liabilities'!F1024="P_22"),"r0350 - Structured notes",IF(AND(AA1030&lt;&gt;"No",'Intragroup liabilities'!F1024="P_23"),"r0531 - o/w (part of) subordinated liabilities recognised as own funds",IF(AND(AA1030="No",'Intragroup liabilities'!F1024="P_23"),"r0120 - Secured liabilities - collateralized part (BRRD art. 44/2/b)",IF('Intragroup liabilities'!F1024="C_31","r0511 - o/w capital instruments/share capital",IF('Intragroup liabilities'!F1024="C_32","r0511 - o/w capital instruments/share capital",IF('Intragroup liabilities'!F1024="C_33","r0512 - o/w instruments ranking pari passu with ordinary shares",IF(OR(ISNUMBER(SEARCH("ATLANTES",I1030)),ISNUMBER(SEARCH("AZOR",I1030)),ISNUMBER(SEARCH("HIPOTOTTA",I1030)))=TRUE,"r0120 - Secured liabilities - collateralized part (BRRD art. 44/2/b)",IF(OR('Intragroup liabilities'!F1024="P_27.1",'Intragroup liabilities'!F1024="P_27.2",'Intragroup liabilities'!F1024="P_24"),"r0390 - Non-financial liabilities",IF('Intragroup liabilities'!F1024="P_30.1","r0170 - Employee liabilities (BRRD art. 44/2/g/i)",IF('Intragroup liabilities'!F1024="P_30.3","r0390 - Non-financial liabilities",IF('Intragroup liabilities'!F1024="C_36","r0511 - o/w capital instruments/share capital",IF(AND('Intragroup liabilities'!F1024="P_20",IFERROR(VLOOKUP('Intragroup liabilities'!I1024,'Auxiliar 210'!$B$18:$B$20,1,FALSE),0)&lt;&gt;0),"r0210 - Liabilities towards other entities of the resolution group (BRRD art. 44/2/h)",IF(AND('Intragroup liabilities'!F1024="P_21",IFERROR(VLOOKUP('Intragroup liabilities'!I1024,'Auxiliar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0" s="10" t="s">
        <v>153</v>
      </c>
      <c r="G1030" s="10" t="str">
        <f t="shared" si="107"/>
        <v>Rank 20 - Ranking in insolvency (master scale)</v>
      </c>
      <c r="H1030" s="10" t="s">
        <v>334</v>
      </c>
      <c r="I1030" s="10" t="s">
        <v>74</v>
      </c>
      <c r="J1030" s="10" t="s">
        <v>170</v>
      </c>
      <c r="K1030" s="10" t="s">
        <v>155</v>
      </c>
      <c r="L1030" s="10" t="str">
        <f t="shared" si="108"/>
        <v>Sister</v>
      </c>
      <c r="M1030" s="10" t="str">
        <f>IF(OR('Intragroup liabilities'!W1024="x",'Intragroup liabilities'!W1024="E"),"true","false")</f>
        <v>true</v>
      </c>
      <c r="N1030" s="10" t="s">
        <v>470</v>
      </c>
      <c r="O1030" s="10" t="s">
        <v>471</v>
      </c>
      <c r="P1030" s="11">
        <v>51155.77</v>
      </c>
      <c r="Q1030" s="11">
        <f>IF('Intragroup liabilities'!E1024="",0,'Intragroup liabilities'!E1024)</f>
        <v>168.79</v>
      </c>
      <c r="R1030" s="10" t="str">
        <f>+IF('Intragroup liabilities'!C1024="EURO","Euro",IF('Intragroup liabilities'!C1024="LIBRA INGLESA"," US Dollar",""))</f>
        <v>Euro</v>
      </c>
      <c r="S1030" s="10" t="str">
        <f>IF(OR('Intragroup liabilities'!F1024="P_20",'Intragroup liabilities'!F1024="P_21"),'Intragroup liabilities'!M1024,CONCATENATE(RIGHT('Intragroup liabilities'!T1024,4),"-",LEFT(RIGHT('Intragroup liabilities'!T1024,7),2),"-",LEFT('Intragroup liabilities'!T1024,2)))</f>
        <v>--</v>
      </c>
      <c r="T1030" s="20" t="str">
        <f t="shared" si="109"/>
        <v/>
      </c>
      <c r="U1030" s="20" t="str">
        <f>IF(OR('Intragroup liabilities'!F1024="P_20",'Intragroup liabilities'!F1024="P_21"),'T 03.01'!T1030,CONCATENATE(RIGHT('Intragroup liabilities'!U1024,4),"-",LEFT(RIGHT('Intragroup liabilities'!U1024,7),2),"-",LEFT('Intragroup liabilities'!U1024,2)))</f>
        <v>--</v>
      </c>
      <c r="V1030" s="10" t="str">
        <f t="shared" si="110"/>
        <v>Secured</v>
      </c>
      <c r="W1030" s="10">
        <v>0</v>
      </c>
      <c r="X1030" s="10" t="s">
        <v>83</v>
      </c>
      <c r="Y1030" s="10" t="str">
        <f t="shared" si="111"/>
        <v>Non-structured/Vanilla</v>
      </c>
      <c r="Z1030" s="10"/>
      <c r="AA1030" s="10" t="str">
        <f>IF('Intragroup liabilities'!Q1024="GF2","Grandfathered T2",IF('Intragroup liabilities'!Q1024="CET1","CET1","No"))</f>
        <v>No</v>
      </c>
      <c r="AB1030" s="10">
        <f>IF('Intragroup liabilities'!R1024="",0,'Intragroup liabilities'!R1024)</f>
        <v>0</v>
      </c>
      <c r="AC1030"/>
    </row>
    <row r="1031" spans="3:29" ht="35.25" thickBot="1" x14ac:dyDescent="0.5">
      <c r="C1031" s="17">
        <f t="shared" si="106"/>
        <v>999</v>
      </c>
      <c r="D1031" s="18">
        <f t="shared" si="112"/>
        <v>1024</v>
      </c>
      <c r="E1031" s="10" t="str">
        <f>IF(AND(I1031="SANTANDER TOTTA, SGPS, SA",'Intragroup liabilities'!F1025="P_22"),"r0531 - o/w (part of) subordinated liabilities recognised as own funds",IF(AND(I1031="Totta Seguros - Comp. Seg. Vida, SA.",'Intragroup liabilities'!F1025="P_22"),"r0350 - Structured notes",IF(AND(AA1031&lt;&gt;"No",'Intragroup liabilities'!F1025="P_23"),"r0531 - o/w (part of) subordinated liabilities recognised as own funds",IF(AND(AA1031="No",'Intragroup liabilities'!F1025="P_23"),"r0120 - Secured liabilities - collateralized part (BRRD art. 44/2/b)",IF('Intragroup liabilities'!F1025="C_31","r0511 - o/w capital instruments/share capital",IF('Intragroup liabilities'!F1025="C_32","r0511 - o/w capital instruments/share capital",IF('Intragroup liabilities'!F1025="C_33","r0512 - o/w instruments ranking pari passu with ordinary shares",IF(OR(ISNUMBER(SEARCH("ATLANTES",I1031)),ISNUMBER(SEARCH("AZOR",I1031)),ISNUMBER(SEARCH("HIPOTOTTA",I1031)))=TRUE,"r0120 - Secured liabilities - collateralized part (BRRD art. 44/2/b)",IF(OR('Intragroup liabilities'!F1025="P_27.1",'Intragroup liabilities'!F1025="P_27.2",'Intragroup liabilities'!F1025="P_24"),"r0390 - Non-financial liabilities",IF('Intragroup liabilities'!F1025="P_30.1","r0170 - Employee liabilities (BRRD art. 44/2/g/i)",IF('Intragroup liabilities'!F1025="P_30.3","r0390 - Non-financial liabilities",IF('Intragroup liabilities'!F1025="C_36","r0511 - o/w capital instruments/share capital",IF(AND('Intragroup liabilities'!F1025="P_20",IFERROR(VLOOKUP('Intragroup liabilities'!I1025,'Auxiliar 210'!$B$18:$B$20,1,FALSE),0)&lt;&gt;0),"r0210 - Liabilities towards other entities of the resolution group (BRRD art. 44/2/h)",IF(AND('Intragroup liabilities'!F1025="P_21",IFERROR(VLOOKUP('Intragroup liabilities'!I1025,'Auxiliar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1" s="10" t="s">
        <v>153</v>
      </c>
      <c r="G1031" s="10" t="str">
        <f t="shared" si="107"/>
        <v>Rank 20 - Ranking in insolvency (master scale)</v>
      </c>
      <c r="H1031" s="10" t="s">
        <v>349</v>
      </c>
      <c r="I1031" s="10" t="s">
        <v>30</v>
      </c>
      <c r="J1031" s="10" t="s">
        <v>164</v>
      </c>
      <c r="K1031" s="10" t="s">
        <v>155</v>
      </c>
      <c r="L1031" s="10" t="str">
        <f t="shared" si="108"/>
        <v>Sister</v>
      </c>
      <c r="M1031" s="10" t="str">
        <f>IF(OR('Intragroup liabilities'!W1025="x",'Intragroup liabilities'!W1025="E"),"true","false")</f>
        <v>true</v>
      </c>
      <c r="N1031" s="10" t="s">
        <v>470</v>
      </c>
      <c r="O1031" s="10" t="s">
        <v>471</v>
      </c>
      <c r="P1031" s="11">
        <v>27465.81</v>
      </c>
      <c r="Q1031" s="11">
        <f>IF('Intragroup liabilities'!E1025="",0,'Intragroup liabilities'!E1025)</f>
        <v>0</v>
      </c>
      <c r="R1031" s="10" t="str">
        <f>+IF('Intragroup liabilities'!C1025="EURO","Euro",IF('Intragroup liabilities'!C1025="LIBRA INGLESA"," US Dollar",""))</f>
        <v>Euro</v>
      </c>
      <c r="S1031" s="10" t="str">
        <f>IF(OR('Intragroup liabilities'!F1025="P_20",'Intragroup liabilities'!F1025="P_21"),'Intragroup liabilities'!M1025,CONCATENATE(RIGHT('Intragroup liabilities'!T1025,4),"-",LEFT(RIGHT('Intragroup liabilities'!T1025,7),2),"-",LEFT('Intragroup liabilities'!T1025,2)))</f>
        <v>--</v>
      </c>
      <c r="T1031" s="20" t="str">
        <f t="shared" si="109"/>
        <v/>
      </c>
      <c r="U1031" s="20" t="str">
        <f>IF(OR('Intragroup liabilities'!F1025="P_20",'Intragroup liabilities'!F1025="P_21"),'T 03.01'!T1031,CONCATENATE(RIGHT('Intragroup liabilities'!U1025,4),"-",LEFT(RIGHT('Intragroup liabilities'!U1025,7),2),"-",LEFT('Intragroup liabilities'!U1025,2)))</f>
        <v>--</v>
      </c>
      <c r="V1031" s="10" t="str">
        <f t="shared" si="110"/>
        <v>Secured</v>
      </c>
      <c r="W1031" s="10">
        <v>0</v>
      </c>
      <c r="X1031" s="10" t="s">
        <v>83</v>
      </c>
      <c r="Y1031" s="10" t="str">
        <f t="shared" si="111"/>
        <v>Non-structured/Vanilla</v>
      </c>
      <c r="Z1031" s="10"/>
      <c r="AA1031" s="10" t="str">
        <f>IF('Intragroup liabilities'!Q1025="GF2","Grandfathered T2",IF('Intragroup liabilities'!Q1025="CET1","CET1","No"))</f>
        <v>No</v>
      </c>
      <c r="AB1031" s="10">
        <f>IF('Intragroup liabilities'!R1025="",0,'Intragroup liabilities'!R1025)</f>
        <v>0</v>
      </c>
      <c r="AC1031"/>
    </row>
    <row r="1032" spans="3:29" ht="35.25" thickBot="1" x14ac:dyDescent="0.5">
      <c r="C1032" s="17">
        <f t="shared" si="106"/>
        <v>999</v>
      </c>
      <c r="D1032" s="18">
        <f t="shared" si="112"/>
        <v>1025</v>
      </c>
      <c r="E1032" s="10" t="str">
        <f>IF(AND(I1032="SANTANDER TOTTA, SGPS, SA",'Intragroup liabilities'!F1026="P_22"),"r0531 - o/w (part of) subordinated liabilities recognised as own funds",IF(AND(I1032="Totta Seguros - Comp. Seg. Vida, SA.",'Intragroup liabilities'!F1026="P_22"),"r0350 - Structured notes",IF(AND(AA1032&lt;&gt;"No",'Intragroup liabilities'!F1026="P_23"),"r0531 - o/w (part of) subordinated liabilities recognised as own funds",IF(AND(AA1032="No",'Intragroup liabilities'!F1026="P_23"),"r0120 - Secured liabilities - collateralized part (BRRD art. 44/2/b)",IF('Intragroup liabilities'!F1026="C_31","r0511 - o/w capital instruments/share capital",IF('Intragroup liabilities'!F1026="C_32","r0511 - o/w capital instruments/share capital",IF('Intragroup liabilities'!F1026="C_33","r0512 - o/w instruments ranking pari passu with ordinary shares",IF(OR(ISNUMBER(SEARCH("ATLANTES",I1032)),ISNUMBER(SEARCH("AZOR",I1032)),ISNUMBER(SEARCH("HIPOTOTTA",I1032)))=TRUE,"r0120 - Secured liabilities - collateralized part (BRRD art. 44/2/b)",IF(OR('Intragroup liabilities'!F1026="P_27.1",'Intragroup liabilities'!F1026="P_27.2",'Intragroup liabilities'!F1026="P_24"),"r0390 - Non-financial liabilities",IF('Intragroup liabilities'!F1026="P_30.1","r0170 - Employee liabilities (BRRD art. 44/2/g/i)",IF('Intragroup liabilities'!F1026="P_30.3","r0390 - Non-financial liabilities",IF('Intragroup liabilities'!F1026="C_36","r0511 - o/w capital instruments/share capital",IF(AND('Intragroup liabilities'!F1026="P_20",IFERROR(VLOOKUP('Intragroup liabilities'!I1026,'Auxiliar 210'!$B$18:$B$20,1,FALSE),0)&lt;&gt;0),"r0210 - Liabilities towards other entities of the resolution group (BRRD art. 44/2/h)",IF(AND('Intragroup liabilities'!F1026="P_21",IFERROR(VLOOKUP('Intragroup liabilities'!I1026,'Auxiliar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2" s="10" t="s">
        <v>153</v>
      </c>
      <c r="G1032" s="10" t="str">
        <f t="shared" si="107"/>
        <v>Rank 20 - Ranking in insolvency (master scale)</v>
      </c>
      <c r="H1032" s="10" t="s">
        <v>346</v>
      </c>
      <c r="I1032" s="10" t="s">
        <v>30</v>
      </c>
      <c r="J1032" s="10" t="s">
        <v>164</v>
      </c>
      <c r="K1032" s="10" t="s">
        <v>155</v>
      </c>
      <c r="L1032" s="10" t="str">
        <f t="shared" si="108"/>
        <v>Sister</v>
      </c>
      <c r="M1032" s="10" t="str">
        <f>IF(OR('Intragroup liabilities'!W1026="x",'Intragroup liabilities'!W1026="E"),"true","false")</f>
        <v>true</v>
      </c>
      <c r="N1032" s="10" t="s">
        <v>470</v>
      </c>
      <c r="O1032" s="10" t="s">
        <v>471</v>
      </c>
      <c r="P1032" s="11">
        <v>100952.8</v>
      </c>
      <c r="Q1032" s="11">
        <f>IF('Intragroup liabilities'!E1026="",0,'Intragroup liabilities'!E1026)</f>
        <v>273.95999999999998</v>
      </c>
      <c r="R1032" s="10" t="str">
        <f>+IF('Intragroup liabilities'!C1026="EURO","Euro",IF('Intragroup liabilities'!C1026="LIBRA INGLESA"," US Dollar",""))</f>
        <v>Euro</v>
      </c>
      <c r="S1032" s="10" t="str">
        <f>IF(OR('Intragroup liabilities'!F1026="P_20",'Intragroup liabilities'!F1026="P_21"),'Intragroup liabilities'!M1026,CONCATENATE(RIGHT('Intragroup liabilities'!T1026,4),"-",LEFT(RIGHT('Intragroup liabilities'!T1026,7),2),"-",LEFT('Intragroup liabilities'!T1026,2)))</f>
        <v>--</v>
      </c>
      <c r="T1032" s="20" t="str">
        <f t="shared" si="109"/>
        <v/>
      </c>
      <c r="U1032" s="20" t="str">
        <f>IF(OR('Intragroup liabilities'!F1026="P_20",'Intragroup liabilities'!F1026="P_21"),'T 03.01'!T1032,CONCATENATE(RIGHT('Intragroup liabilities'!U1026,4),"-",LEFT(RIGHT('Intragroup liabilities'!U1026,7),2),"-",LEFT('Intragroup liabilities'!U1026,2)))</f>
        <v>--</v>
      </c>
      <c r="V1032" s="10" t="str">
        <f t="shared" si="110"/>
        <v>Secured</v>
      </c>
      <c r="W1032" s="10">
        <v>0</v>
      </c>
      <c r="X1032" s="10" t="s">
        <v>83</v>
      </c>
      <c r="Y1032" s="10" t="str">
        <f t="shared" si="111"/>
        <v>Non-structured/Vanilla</v>
      </c>
      <c r="Z1032" s="10"/>
      <c r="AA1032" s="10" t="str">
        <f>IF('Intragroup liabilities'!Q1026="GF2","Grandfathered T2",IF('Intragroup liabilities'!Q1026="CET1","CET1","No"))</f>
        <v>No</v>
      </c>
      <c r="AB1032" s="10">
        <f>IF('Intragroup liabilities'!R1026="",0,'Intragroup liabilities'!R1026)</f>
        <v>0</v>
      </c>
      <c r="AC1032"/>
    </row>
    <row r="1033" spans="3:29" ht="35.25" thickBot="1" x14ac:dyDescent="0.5">
      <c r="C1033" s="17">
        <f t="shared" ref="C1033:C1096" si="113">+IF(E1033="","",999)</f>
        <v>999</v>
      </c>
      <c r="D1033" s="18">
        <f t="shared" si="112"/>
        <v>1026</v>
      </c>
      <c r="E1033" s="10" t="str">
        <f>IF(AND(I1033="SANTANDER TOTTA, SGPS, SA",'Intragroup liabilities'!F1027="P_22"),"r0531 - o/w (part of) subordinated liabilities recognised as own funds",IF(AND(I1033="Totta Seguros - Comp. Seg. Vida, SA.",'Intragroup liabilities'!F1027="P_22"),"r0350 - Structured notes",IF(AND(AA1033&lt;&gt;"No",'Intragroup liabilities'!F1027="P_23"),"r0531 - o/w (part of) subordinated liabilities recognised as own funds",IF(AND(AA1033="No",'Intragroup liabilities'!F1027="P_23"),"r0120 - Secured liabilities - collateralized part (BRRD art. 44/2/b)",IF('Intragroup liabilities'!F1027="C_31","r0511 - o/w capital instruments/share capital",IF('Intragroup liabilities'!F1027="C_32","r0511 - o/w capital instruments/share capital",IF('Intragroup liabilities'!F1027="C_33","r0512 - o/w instruments ranking pari passu with ordinary shares",IF(OR(ISNUMBER(SEARCH("ATLANTES",I1033)),ISNUMBER(SEARCH("AZOR",I1033)),ISNUMBER(SEARCH("HIPOTOTTA",I1033)))=TRUE,"r0120 - Secured liabilities - collateralized part (BRRD art. 44/2/b)",IF(OR('Intragroup liabilities'!F1027="P_27.1",'Intragroup liabilities'!F1027="P_27.2",'Intragroup liabilities'!F1027="P_24"),"r0390 - Non-financial liabilities",IF('Intragroup liabilities'!F1027="P_30.1","r0170 - Employee liabilities (BRRD art. 44/2/g/i)",IF('Intragroup liabilities'!F1027="P_30.3","r0390 - Non-financial liabilities",IF('Intragroup liabilities'!F1027="C_36","r0511 - o/w capital instruments/share capital",IF(AND('Intragroup liabilities'!F1027="P_20",IFERROR(VLOOKUP('Intragroup liabilities'!I1027,'Auxiliar 210'!$B$18:$B$20,1,FALSE),0)&lt;&gt;0),"r0210 - Liabilities towards other entities of the resolution group (BRRD art. 44/2/h)",IF(AND('Intragroup liabilities'!F1027="P_21",IFERROR(VLOOKUP('Intragroup liabilities'!I1027,'Auxiliar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3" s="10" t="s">
        <v>153</v>
      </c>
      <c r="G1033" s="10" t="str">
        <f t="shared" ref="G1033:G1096" si="114">IF(E1033="r0110 - Covered deposits (BRRD art. 44/2/a)","Rank 14 - Ranking in insolvency (master scale)",IF(E1033="r0120 - Secured liabilities - collateralized part (BRRD art. 44/2/b)","Rank 20 - Ranking in insolvency (master scale)",IF(E1033="r0320 - Deposits, not covered and not preferential","Rank 12 - Ranking in insolvency (master scale)",IF(E1033="r0370 - Subordinated liabilities (not recognised as own funds)","Rank 4 - Ranking in insolvency (master scale)",IF(OR(E1033="r0511 - o/w capital instruments/share capital",E1033="r0512 - o/w instruments ranking pari passu with ordinary shares"),"Rank 1 - Ranking in insolvency (master scale)",IF(E1033="r0531 - o/w (part of) subordinated liabilities recognised as own funds","Rank 3 - Ranking in insolvency (master scale)",IF(E1033="r0350 - Structured notes","Rank 9 - Ranking in insolvency (master scale)",IF(E1033="r0390 - Non-financial liabilities","Rank 9 - Ranking in insolvency (master scale)",""))))))))</f>
        <v>Rank 20 - Ranking in insolvency (master scale)</v>
      </c>
      <c r="H1033" s="10" t="s">
        <v>446</v>
      </c>
      <c r="I1033" s="10" t="s">
        <v>30</v>
      </c>
      <c r="J1033" s="10" t="s">
        <v>164</v>
      </c>
      <c r="K1033" s="10" t="s">
        <v>155</v>
      </c>
      <c r="L1033" s="10" t="str">
        <f t="shared" ref="L1033:L1096" si="115">IF(OR(I1033="SANTANDER TOTTA, SGPS, SA",I1033="BANCO SANTANDER TOTTA SA"),"Parent","Sister")</f>
        <v>Sister</v>
      </c>
      <c r="M1033" s="10" t="str">
        <f>IF(OR('Intragroup liabilities'!W1027="x",'Intragroup liabilities'!W1027="E"),"true","false")</f>
        <v>true</v>
      </c>
      <c r="N1033" s="10" t="s">
        <v>470</v>
      </c>
      <c r="O1033" s="10" t="s">
        <v>471</v>
      </c>
      <c r="P1033" s="11">
        <v>35416.910000000003</v>
      </c>
      <c r="Q1033" s="11">
        <f>IF('Intragroup liabilities'!E1027="",0,'Intragroup liabilities'!E1027)</f>
        <v>139.6</v>
      </c>
      <c r="R1033" s="10" t="str">
        <f>+IF('Intragroup liabilities'!C1027="EURO","Euro",IF('Intragroup liabilities'!C1027="LIBRA INGLESA"," US Dollar",""))</f>
        <v>Euro</v>
      </c>
      <c r="S1033" s="10" t="str">
        <f>IF(OR('Intragroup liabilities'!F1027="P_20",'Intragroup liabilities'!F1027="P_21"),'Intragroup liabilities'!M1027,CONCATENATE(RIGHT('Intragroup liabilities'!T1027,4),"-",LEFT(RIGHT('Intragroup liabilities'!T1027,7),2),"-",LEFT('Intragroup liabilities'!T1027,2)))</f>
        <v>--</v>
      </c>
      <c r="T1033" s="20" t="str">
        <f t="shared" ref="T1033:T1096" si="116">IFERROR(IF(OR(E1033="r0110 - Covered deposits (BRRD art. 44/2/a)",E1033="r0120 - Secured liabilities - collateralized part (BRRD art. 44/2/b)",E1033="r0320 - Deposits, not covered and not preferential"),WORKDAY(S1033,1,"1/1/2021"),S1033),"")</f>
        <v/>
      </c>
      <c r="U1033" s="20" t="str">
        <f>IF(OR('Intragroup liabilities'!F1027="P_20",'Intragroup liabilities'!F1027="P_21"),'T 03.01'!T1033,CONCATENATE(RIGHT('Intragroup liabilities'!U1027,4),"-",LEFT(RIGHT('Intragroup liabilities'!U1027,7),2),"-",LEFT('Intragroup liabilities'!U1027,2)))</f>
        <v>--</v>
      </c>
      <c r="V1033" s="10" t="str">
        <f t="shared" ref="V1033:V1096" si="117">IF(E1033="r0120 - Secured liabilities - collateralized part (BRRD art. 44/2/b)","Secured","Unsecured")</f>
        <v>Secured</v>
      </c>
      <c r="W1033" s="10">
        <v>0</v>
      </c>
      <c r="X1033" s="10" t="s">
        <v>83</v>
      </c>
      <c r="Y1033" s="10" t="str">
        <f t="shared" ref="Y1033:Y1096" si="118">IFERROR(IF(OR(E1033="r0110 - Covered deposits (BRRD art. 44/2/a)",E1033="r0120 - Secured liabilities - collateralized part (BRRD art. 44/2/b)",E1033="r0320 - Deposits, not covered and not preferential"),"Non-structured/Vanilla","Structured"),"")</f>
        <v>Non-structured/Vanilla</v>
      </c>
      <c r="Z1033" s="10"/>
      <c r="AA1033" s="10" t="str">
        <f>IF('Intragroup liabilities'!Q1027="GF2","Grandfathered T2",IF('Intragroup liabilities'!Q1027="CET1","CET1","No"))</f>
        <v>No</v>
      </c>
      <c r="AB1033" s="10">
        <f>IF('Intragroup liabilities'!R1027="",0,'Intragroup liabilities'!R1027)</f>
        <v>0</v>
      </c>
      <c r="AC1033"/>
    </row>
    <row r="1034" spans="3:29" ht="35.25" thickBot="1" x14ac:dyDescent="0.5">
      <c r="C1034" s="17">
        <f t="shared" si="113"/>
        <v>999</v>
      </c>
      <c r="D1034" s="18">
        <f t="shared" ref="D1034:D1097" si="119">IF(E1034="","",D1033+1)</f>
        <v>1027</v>
      </c>
      <c r="E1034" s="10" t="str">
        <f>IF(AND(I1034="SANTANDER TOTTA, SGPS, SA",'Intragroup liabilities'!F1028="P_22"),"r0531 - o/w (part of) subordinated liabilities recognised as own funds",IF(AND(I1034="Totta Seguros - Comp. Seg. Vida, SA.",'Intragroup liabilities'!F1028="P_22"),"r0350 - Structured notes",IF(AND(AA1034&lt;&gt;"No",'Intragroup liabilities'!F1028="P_23"),"r0531 - o/w (part of) subordinated liabilities recognised as own funds",IF(AND(AA1034="No",'Intragroup liabilities'!F1028="P_23"),"r0120 - Secured liabilities - collateralized part (BRRD art. 44/2/b)",IF('Intragroup liabilities'!F1028="C_31","r0511 - o/w capital instruments/share capital",IF('Intragroup liabilities'!F1028="C_32","r0511 - o/w capital instruments/share capital",IF('Intragroup liabilities'!F1028="C_33","r0512 - o/w instruments ranking pari passu with ordinary shares",IF(OR(ISNUMBER(SEARCH("ATLANTES",I1034)),ISNUMBER(SEARCH("AZOR",I1034)),ISNUMBER(SEARCH("HIPOTOTTA",I1034)))=TRUE,"r0120 - Secured liabilities - collateralized part (BRRD art. 44/2/b)",IF(OR('Intragroup liabilities'!F1028="P_27.1",'Intragroup liabilities'!F1028="P_27.2",'Intragroup liabilities'!F1028="P_24"),"r0390 - Non-financial liabilities",IF('Intragroup liabilities'!F1028="P_30.1","r0170 - Employee liabilities (BRRD art. 44/2/g/i)",IF('Intragroup liabilities'!F1028="P_30.3","r0390 - Non-financial liabilities",IF('Intragroup liabilities'!F1028="C_36","r0511 - o/w capital instruments/share capital",IF(AND('Intragroup liabilities'!F1028="P_20",IFERROR(VLOOKUP('Intragroup liabilities'!I1028,'Auxiliar 210'!$B$18:$B$20,1,FALSE),0)&lt;&gt;0),"r0210 - Liabilities towards other entities of the resolution group (BRRD art. 44/2/h)",IF(AND('Intragroup liabilities'!F1028="P_21",IFERROR(VLOOKUP('Intragroup liabilities'!I1028,'Auxiliar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4" s="10" t="s">
        <v>153</v>
      </c>
      <c r="G1034" s="10" t="str">
        <f t="shared" si="114"/>
        <v>Rank 20 - Ranking in insolvency (master scale)</v>
      </c>
      <c r="H1034" s="10" t="s">
        <v>336</v>
      </c>
      <c r="I1034" s="10" t="s">
        <v>30</v>
      </c>
      <c r="J1034" s="10" t="s">
        <v>164</v>
      </c>
      <c r="K1034" s="10" t="s">
        <v>155</v>
      </c>
      <c r="L1034" s="10" t="str">
        <f t="shared" si="115"/>
        <v>Sister</v>
      </c>
      <c r="M1034" s="10" t="str">
        <f>IF(OR('Intragroup liabilities'!W1028="x",'Intragroup liabilities'!W1028="E"),"true","false")</f>
        <v>true</v>
      </c>
      <c r="N1034" s="10" t="s">
        <v>470</v>
      </c>
      <c r="O1034" s="10" t="s">
        <v>471</v>
      </c>
      <c r="P1034" s="11">
        <v>3596.6</v>
      </c>
      <c r="Q1034" s="11">
        <f>IF('Intragroup liabilities'!E1028="",0,'Intragroup liabilities'!E1028)</f>
        <v>9.5500000000000007</v>
      </c>
      <c r="R1034" s="10" t="str">
        <f>+IF('Intragroup liabilities'!C1028="EURO","Euro",IF('Intragroup liabilities'!C1028="LIBRA INGLESA"," US Dollar",""))</f>
        <v>Euro</v>
      </c>
      <c r="S1034" s="10" t="str">
        <f>IF(OR('Intragroup liabilities'!F1028="P_20",'Intragroup liabilities'!F1028="P_21"),'Intragroup liabilities'!M1028,CONCATENATE(RIGHT('Intragroup liabilities'!T1028,4),"-",LEFT(RIGHT('Intragroup liabilities'!T1028,7),2),"-",LEFT('Intragroup liabilities'!T1028,2)))</f>
        <v>--</v>
      </c>
      <c r="T1034" s="20" t="str">
        <f t="shared" si="116"/>
        <v/>
      </c>
      <c r="U1034" s="20" t="str">
        <f>IF(OR('Intragroup liabilities'!F1028="P_20",'Intragroup liabilities'!F1028="P_21"),'T 03.01'!T1034,CONCATENATE(RIGHT('Intragroup liabilities'!U1028,4),"-",LEFT(RIGHT('Intragroup liabilities'!U1028,7),2),"-",LEFT('Intragroup liabilities'!U1028,2)))</f>
        <v>--</v>
      </c>
      <c r="V1034" s="10" t="str">
        <f t="shared" si="117"/>
        <v>Secured</v>
      </c>
      <c r="W1034" s="10">
        <v>0</v>
      </c>
      <c r="X1034" s="10" t="s">
        <v>83</v>
      </c>
      <c r="Y1034" s="10" t="str">
        <f t="shared" si="118"/>
        <v>Non-structured/Vanilla</v>
      </c>
      <c r="Z1034" s="10"/>
      <c r="AA1034" s="10" t="str">
        <f>IF('Intragroup liabilities'!Q1028="GF2","Grandfathered T2",IF('Intragroup liabilities'!Q1028="CET1","CET1","No"))</f>
        <v>No</v>
      </c>
      <c r="AB1034" s="10">
        <f>IF('Intragroup liabilities'!R1028="",0,'Intragroup liabilities'!R1028)</f>
        <v>0</v>
      </c>
      <c r="AC1034"/>
    </row>
    <row r="1035" spans="3:29" ht="35.25" thickBot="1" x14ac:dyDescent="0.5">
      <c r="C1035" s="17">
        <f t="shared" si="113"/>
        <v>999</v>
      </c>
      <c r="D1035" s="18">
        <f t="shared" si="119"/>
        <v>1028</v>
      </c>
      <c r="E1035" s="10" t="str">
        <f>IF(AND(I1035="SANTANDER TOTTA, SGPS, SA",'Intragroup liabilities'!F1029="P_22"),"r0531 - o/w (part of) subordinated liabilities recognised as own funds",IF(AND(I1035="Totta Seguros - Comp. Seg. Vida, SA.",'Intragroup liabilities'!F1029="P_22"),"r0350 - Structured notes",IF(AND(AA1035&lt;&gt;"No",'Intragroup liabilities'!F1029="P_23"),"r0531 - o/w (part of) subordinated liabilities recognised as own funds",IF(AND(AA1035="No",'Intragroup liabilities'!F1029="P_23"),"r0120 - Secured liabilities - collateralized part (BRRD art. 44/2/b)",IF('Intragroup liabilities'!F1029="C_31","r0511 - o/w capital instruments/share capital",IF('Intragroup liabilities'!F1029="C_32","r0511 - o/w capital instruments/share capital",IF('Intragroup liabilities'!F1029="C_33","r0512 - o/w instruments ranking pari passu with ordinary shares",IF(OR(ISNUMBER(SEARCH("ATLANTES",I1035)),ISNUMBER(SEARCH("AZOR",I1035)),ISNUMBER(SEARCH("HIPOTOTTA",I1035)))=TRUE,"r0120 - Secured liabilities - collateralized part (BRRD art. 44/2/b)",IF(OR('Intragroup liabilities'!F1029="P_27.1",'Intragroup liabilities'!F1029="P_27.2",'Intragroup liabilities'!F1029="P_24"),"r0390 - Non-financial liabilities",IF('Intragroup liabilities'!F1029="P_30.1","r0170 - Employee liabilities (BRRD art. 44/2/g/i)",IF('Intragroup liabilities'!F1029="P_30.3","r0390 - Non-financial liabilities",IF('Intragroup liabilities'!F1029="C_36","r0511 - o/w capital instruments/share capital",IF(AND('Intragroup liabilities'!F1029="P_20",IFERROR(VLOOKUP('Intragroup liabilities'!I1029,'Auxiliar 210'!$B$18:$B$20,1,FALSE),0)&lt;&gt;0),"r0210 - Liabilities towards other entities of the resolution group (BRRD art. 44/2/h)",IF(AND('Intragroup liabilities'!F1029="P_21",IFERROR(VLOOKUP('Intragroup liabilities'!I1029,'Auxiliar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5" s="10" t="s">
        <v>153</v>
      </c>
      <c r="G1035" s="10" t="str">
        <f t="shared" si="114"/>
        <v>Rank 20 - Ranking in insolvency (master scale)</v>
      </c>
      <c r="H1035" s="10" t="s">
        <v>217</v>
      </c>
      <c r="I1035" s="10" t="s">
        <v>30</v>
      </c>
      <c r="J1035" s="10" t="s">
        <v>164</v>
      </c>
      <c r="K1035" s="10" t="s">
        <v>155</v>
      </c>
      <c r="L1035" s="10" t="str">
        <f t="shared" si="115"/>
        <v>Sister</v>
      </c>
      <c r="M1035" s="10" t="str">
        <f>IF(OR('Intragroup liabilities'!W1029="x",'Intragroup liabilities'!W1029="E"),"true","false")</f>
        <v>true</v>
      </c>
      <c r="N1035" s="10" t="s">
        <v>470</v>
      </c>
      <c r="O1035" s="10" t="s">
        <v>471</v>
      </c>
      <c r="P1035" s="11">
        <v>32422.19</v>
      </c>
      <c r="Q1035" s="11">
        <f>IF('Intragroup liabilities'!E1029="",0,'Intragroup liabilities'!E1029)</f>
        <v>67.83</v>
      </c>
      <c r="R1035" s="10" t="str">
        <f>+IF('Intragroup liabilities'!C1029="EURO","Euro",IF('Intragroup liabilities'!C1029="LIBRA INGLESA"," US Dollar",""))</f>
        <v>Euro</v>
      </c>
      <c r="S1035" s="10" t="str">
        <f>IF(OR('Intragroup liabilities'!F1029="P_20",'Intragroup liabilities'!F1029="P_21"),'Intragroup liabilities'!M1029,CONCATENATE(RIGHT('Intragroup liabilities'!T1029,4),"-",LEFT(RIGHT('Intragroup liabilities'!T1029,7),2),"-",LEFT('Intragroup liabilities'!T1029,2)))</f>
        <v>--</v>
      </c>
      <c r="T1035" s="20" t="str">
        <f t="shared" si="116"/>
        <v/>
      </c>
      <c r="U1035" s="20" t="str">
        <f>IF(OR('Intragroup liabilities'!F1029="P_20",'Intragroup liabilities'!F1029="P_21"),'T 03.01'!T1035,CONCATENATE(RIGHT('Intragroup liabilities'!U1029,4),"-",LEFT(RIGHT('Intragroup liabilities'!U1029,7),2),"-",LEFT('Intragroup liabilities'!U1029,2)))</f>
        <v>--</v>
      </c>
      <c r="V1035" s="10" t="str">
        <f t="shared" si="117"/>
        <v>Secured</v>
      </c>
      <c r="W1035" s="10">
        <v>0</v>
      </c>
      <c r="X1035" s="10" t="s">
        <v>83</v>
      </c>
      <c r="Y1035" s="10" t="str">
        <f t="shared" si="118"/>
        <v>Non-structured/Vanilla</v>
      </c>
      <c r="Z1035" s="10"/>
      <c r="AA1035" s="10" t="str">
        <f>IF('Intragroup liabilities'!Q1029="GF2","Grandfathered T2",IF('Intragroup liabilities'!Q1029="CET1","CET1","No"))</f>
        <v>No</v>
      </c>
      <c r="AB1035" s="10">
        <f>IF('Intragroup liabilities'!R1029="",0,'Intragroup liabilities'!R1029)</f>
        <v>0</v>
      </c>
      <c r="AC1035"/>
    </row>
    <row r="1036" spans="3:29" ht="35.25" thickBot="1" x14ac:dyDescent="0.5">
      <c r="C1036" s="17">
        <f t="shared" si="113"/>
        <v>999</v>
      </c>
      <c r="D1036" s="18">
        <f t="shared" si="119"/>
        <v>1029</v>
      </c>
      <c r="E1036" s="10" t="str">
        <f>IF(AND(I1036="SANTANDER TOTTA, SGPS, SA",'Intragroup liabilities'!F1030="P_22"),"r0531 - o/w (part of) subordinated liabilities recognised as own funds",IF(AND(I1036="Totta Seguros - Comp. Seg. Vida, SA.",'Intragroup liabilities'!F1030="P_22"),"r0350 - Structured notes",IF(AND(AA1036&lt;&gt;"No",'Intragroup liabilities'!F1030="P_23"),"r0531 - o/w (part of) subordinated liabilities recognised as own funds",IF(AND(AA1036="No",'Intragroup liabilities'!F1030="P_23"),"r0120 - Secured liabilities - collateralized part (BRRD art. 44/2/b)",IF('Intragroup liabilities'!F1030="C_31","r0511 - o/w capital instruments/share capital",IF('Intragroup liabilities'!F1030="C_32","r0511 - o/w capital instruments/share capital",IF('Intragroup liabilities'!F1030="C_33","r0512 - o/w instruments ranking pari passu with ordinary shares",IF(OR(ISNUMBER(SEARCH("ATLANTES",I1036)),ISNUMBER(SEARCH("AZOR",I1036)),ISNUMBER(SEARCH("HIPOTOTTA",I1036)))=TRUE,"r0120 - Secured liabilities - collateralized part (BRRD art. 44/2/b)",IF(OR('Intragroup liabilities'!F1030="P_27.1",'Intragroup liabilities'!F1030="P_27.2",'Intragroup liabilities'!F1030="P_24"),"r0390 - Non-financial liabilities",IF('Intragroup liabilities'!F1030="P_30.1","r0170 - Employee liabilities (BRRD art. 44/2/g/i)",IF('Intragroup liabilities'!F1030="P_30.3","r0390 - Non-financial liabilities",IF('Intragroup liabilities'!F1030="C_36","r0511 - o/w capital instruments/share capital",IF(AND('Intragroup liabilities'!F1030="P_20",IFERROR(VLOOKUP('Intragroup liabilities'!I1030,'Auxiliar 210'!$B$18:$B$20,1,FALSE),0)&lt;&gt;0),"r0210 - Liabilities towards other entities of the resolution group (BRRD art. 44/2/h)",IF(AND('Intragroup liabilities'!F1030="P_21",IFERROR(VLOOKUP('Intragroup liabilities'!I1030,'Auxiliar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6" s="10" t="s">
        <v>153</v>
      </c>
      <c r="G1036" s="10" t="str">
        <f t="shared" si="114"/>
        <v>Rank 20 - Ranking in insolvency (master scale)</v>
      </c>
      <c r="H1036" s="10" t="s">
        <v>283</v>
      </c>
      <c r="I1036" s="10" t="s">
        <v>74</v>
      </c>
      <c r="J1036" s="10" t="s">
        <v>170</v>
      </c>
      <c r="K1036" s="10" t="s">
        <v>155</v>
      </c>
      <c r="L1036" s="10" t="str">
        <f t="shared" si="115"/>
        <v>Sister</v>
      </c>
      <c r="M1036" s="10" t="str">
        <f>IF(OR('Intragroup liabilities'!W1030="x",'Intragroup liabilities'!W1030="E"),"true","false")</f>
        <v>true</v>
      </c>
      <c r="N1036" s="10" t="s">
        <v>470</v>
      </c>
      <c r="O1036" s="10" t="s">
        <v>471</v>
      </c>
      <c r="P1036" s="11">
        <v>3928.79</v>
      </c>
      <c r="Q1036" s="11">
        <f>IF('Intragroup liabilities'!E1030="",0,'Intragroup liabilities'!E1030)</f>
        <v>4.8600000000000003</v>
      </c>
      <c r="R1036" s="10" t="str">
        <f>+IF('Intragroup liabilities'!C1030="EURO","Euro",IF('Intragroup liabilities'!C1030="LIBRA INGLESA"," US Dollar",""))</f>
        <v>Euro</v>
      </c>
      <c r="S1036" s="10" t="str">
        <f>IF(OR('Intragroup liabilities'!F1030="P_20",'Intragroup liabilities'!F1030="P_21"),'Intragroup liabilities'!M1030,CONCATENATE(RIGHT('Intragroup liabilities'!T1030,4),"-",LEFT(RIGHT('Intragroup liabilities'!T1030,7),2),"-",LEFT('Intragroup liabilities'!T1030,2)))</f>
        <v>--</v>
      </c>
      <c r="T1036" s="20" t="str">
        <f t="shared" si="116"/>
        <v/>
      </c>
      <c r="U1036" s="20" t="str">
        <f>IF(OR('Intragroup liabilities'!F1030="P_20",'Intragroup liabilities'!F1030="P_21"),'T 03.01'!T1036,CONCATENATE(RIGHT('Intragroup liabilities'!U1030,4),"-",LEFT(RIGHT('Intragroup liabilities'!U1030,7),2),"-",LEFT('Intragroup liabilities'!U1030,2)))</f>
        <v>--</v>
      </c>
      <c r="V1036" s="10" t="str">
        <f t="shared" si="117"/>
        <v>Secured</v>
      </c>
      <c r="W1036" s="10">
        <v>0</v>
      </c>
      <c r="X1036" s="10" t="s">
        <v>83</v>
      </c>
      <c r="Y1036" s="10" t="str">
        <f t="shared" si="118"/>
        <v>Non-structured/Vanilla</v>
      </c>
      <c r="Z1036" s="10"/>
      <c r="AA1036" s="10" t="str">
        <f>IF('Intragroup liabilities'!Q1030="GF2","Grandfathered T2",IF('Intragroup liabilities'!Q1030="CET1","CET1","No"))</f>
        <v>No</v>
      </c>
      <c r="AB1036" s="10">
        <f>IF('Intragroup liabilities'!R1030="",0,'Intragroup liabilities'!R1030)</f>
        <v>0</v>
      </c>
      <c r="AC1036"/>
    </row>
    <row r="1037" spans="3:29" ht="35.25" thickBot="1" x14ac:dyDescent="0.5">
      <c r="C1037" s="17">
        <f t="shared" si="113"/>
        <v>999</v>
      </c>
      <c r="D1037" s="18">
        <f t="shared" si="119"/>
        <v>1030</v>
      </c>
      <c r="E1037" s="10" t="str">
        <f>IF(AND(I1037="SANTANDER TOTTA, SGPS, SA",'Intragroup liabilities'!F1031="P_22"),"r0531 - o/w (part of) subordinated liabilities recognised as own funds",IF(AND(I1037="Totta Seguros - Comp. Seg. Vida, SA.",'Intragroup liabilities'!F1031="P_22"),"r0350 - Structured notes",IF(AND(AA1037&lt;&gt;"No",'Intragroup liabilities'!F1031="P_23"),"r0531 - o/w (part of) subordinated liabilities recognised as own funds",IF(AND(AA1037="No",'Intragroup liabilities'!F1031="P_23"),"r0120 - Secured liabilities - collateralized part (BRRD art. 44/2/b)",IF('Intragroup liabilities'!F1031="C_31","r0511 - o/w capital instruments/share capital",IF('Intragroup liabilities'!F1031="C_32","r0511 - o/w capital instruments/share capital",IF('Intragroup liabilities'!F1031="C_33","r0512 - o/w instruments ranking pari passu with ordinary shares",IF(OR(ISNUMBER(SEARCH("ATLANTES",I1037)),ISNUMBER(SEARCH("AZOR",I1037)),ISNUMBER(SEARCH("HIPOTOTTA",I1037)))=TRUE,"r0120 - Secured liabilities - collateralized part (BRRD art. 44/2/b)",IF(OR('Intragroup liabilities'!F1031="P_27.1",'Intragroup liabilities'!F1031="P_27.2",'Intragroup liabilities'!F1031="P_24"),"r0390 - Non-financial liabilities",IF('Intragroup liabilities'!F1031="P_30.1","r0170 - Employee liabilities (BRRD art. 44/2/g/i)",IF('Intragroup liabilities'!F1031="P_30.3","r0390 - Non-financial liabilities",IF('Intragroup liabilities'!F1031="C_36","r0511 - o/w capital instruments/share capital",IF(AND('Intragroup liabilities'!F1031="P_20",IFERROR(VLOOKUP('Intragroup liabilities'!I1031,'Auxiliar 210'!$B$18:$B$20,1,FALSE),0)&lt;&gt;0),"r0210 - Liabilities towards other entities of the resolution group (BRRD art. 44/2/h)",IF(AND('Intragroup liabilities'!F1031="P_21",IFERROR(VLOOKUP('Intragroup liabilities'!I1031,'Auxiliar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7" s="10" t="s">
        <v>153</v>
      </c>
      <c r="G1037" s="10" t="str">
        <f t="shared" si="114"/>
        <v>Rank 20 - Ranking in insolvency (master scale)</v>
      </c>
      <c r="H1037" s="10" t="s">
        <v>424</v>
      </c>
      <c r="I1037" s="10" t="s">
        <v>73</v>
      </c>
      <c r="J1037" s="10" t="s">
        <v>167</v>
      </c>
      <c r="K1037" s="10" t="s">
        <v>155</v>
      </c>
      <c r="L1037" s="10" t="str">
        <f t="shared" si="115"/>
        <v>Sister</v>
      </c>
      <c r="M1037" s="10" t="str">
        <f>IF(OR('Intragroup liabilities'!W1031="x",'Intragroup liabilities'!W1031="E"),"true","false")</f>
        <v>true</v>
      </c>
      <c r="N1037" s="10" t="s">
        <v>470</v>
      </c>
      <c r="O1037" s="10" t="s">
        <v>471</v>
      </c>
      <c r="P1037" s="11">
        <v>85714.8</v>
      </c>
      <c r="Q1037" s="11">
        <f>IF('Intragroup liabilities'!E1031="",0,'Intragroup liabilities'!E1031)</f>
        <v>59.52</v>
      </c>
      <c r="R1037" s="10" t="str">
        <f>+IF('Intragroup liabilities'!C1031="EURO","Euro",IF('Intragroup liabilities'!C1031="LIBRA INGLESA"," US Dollar",""))</f>
        <v>Euro</v>
      </c>
      <c r="S1037" s="10" t="str">
        <f>IF(OR('Intragroup liabilities'!F1031="P_20",'Intragroup liabilities'!F1031="P_21"),'Intragroup liabilities'!M1031,CONCATENATE(RIGHT('Intragroup liabilities'!T1031,4),"-",LEFT(RIGHT('Intragroup liabilities'!T1031,7),2),"-",LEFT('Intragroup liabilities'!T1031,2)))</f>
        <v>--</v>
      </c>
      <c r="T1037" s="20" t="str">
        <f t="shared" si="116"/>
        <v/>
      </c>
      <c r="U1037" s="20" t="str">
        <f>IF(OR('Intragroup liabilities'!F1031="P_20",'Intragroup liabilities'!F1031="P_21"),'T 03.01'!T1037,CONCATENATE(RIGHT('Intragroup liabilities'!U1031,4),"-",LEFT(RIGHT('Intragroup liabilities'!U1031,7),2),"-",LEFT('Intragroup liabilities'!U1031,2)))</f>
        <v>--</v>
      </c>
      <c r="V1037" s="10" t="str">
        <f t="shared" si="117"/>
        <v>Secured</v>
      </c>
      <c r="W1037" s="10">
        <v>0</v>
      </c>
      <c r="X1037" s="10" t="s">
        <v>83</v>
      </c>
      <c r="Y1037" s="10" t="str">
        <f t="shared" si="118"/>
        <v>Non-structured/Vanilla</v>
      </c>
      <c r="Z1037" s="10"/>
      <c r="AA1037" s="10" t="str">
        <f>IF('Intragroup liabilities'!Q1031="GF2","Grandfathered T2",IF('Intragroup liabilities'!Q1031="CET1","CET1","No"))</f>
        <v>No</v>
      </c>
      <c r="AB1037" s="10">
        <f>IF('Intragroup liabilities'!R1031="",0,'Intragroup liabilities'!R1031)</f>
        <v>0</v>
      </c>
      <c r="AC1037"/>
    </row>
    <row r="1038" spans="3:29" ht="35.25" thickBot="1" x14ac:dyDescent="0.5">
      <c r="C1038" s="17">
        <f t="shared" si="113"/>
        <v>999</v>
      </c>
      <c r="D1038" s="18">
        <f t="shared" si="119"/>
        <v>1031</v>
      </c>
      <c r="E1038" s="10" t="str">
        <f>IF(AND(I1038="SANTANDER TOTTA, SGPS, SA",'Intragroup liabilities'!F1032="P_22"),"r0531 - o/w (part of) subordinated liabilities recognised as own funds",IF(AND(I1038="Totta Seguros - Comp. Seg. Vida, SA.",'Intragroup liabilities'!F1032="P_22"),"r0350 - Structured notes",IF(AND(AA1038&lt;&gt;"No",'Intragroup liabilities'!F1032="P_23"),"r0531 - o/w (part of) subordinated liabilities recognised as own funds",IF(AND(AA1038="No",'Intragroup liabilities'!F1032="P_23"),"r0120 - Secured liabilities - collateralized part (BRRD art. 44/2/b)",IF('Intragroup liabilities'!F1032="C_31","r0511 - o/w capital instruments/share capital",IF('Intragroup liabilities'!F1032="C_32","r0511 - o/w capital instruments/share capital",IF('Intragroup liabilities'!F1032="C_33","r0512 - o/w instruments ranking pari passu with ordinary shares",IF(OR(ISNUMBER(SEARCH("ATLANTES",I1038)),ISNUMBER(SEARCH("AZOR",I1038)),ISNUMBER(SEARCH("HIPOTOTTA",I1038)))=TRUE,"r0120 - Secured liabilities - collateralized part (BRRD art. 44/2/b)",IF(OR('Intragroup liabilities'!F1032="P_27.1",'Intragroup liabilities'!F1032="P_27.2",'Intragroup liabilities'!F1032="P_24"),"r0390 - Non-financial liabilities",IF('Intragroup liabilities'!F1032="P_30.1","r0170 - Employee liabilities (BRRD art. 44/2/g/i)",IF('Intragroup liabilities'!F1032="P_30.3","r0390 - Non-financial liabilities",IF('Intragroup liabilities'!F1032="C_36","r0511 - o/w capital instruments/share capital",IF(AND('Intragroup liabilities'!F1032="P_20",IFERROR(VLOOKUP('Intragroup liabilities'!I1032,'Auxiliar 210'!$B$18:$B$20,1,FALSE),0)&lt;&gt;0),"r0210 - Liabilities towards other entities of the resolution group (BRRD art. 44/2/h)",IF(AND('Intragroup liabilities'!F1032="P_21",IFERROR(VLOOKUP('Intragroup liabilities'!I1032,'Auxiliar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8" s="10" t="s">
        <v>153</v>
      </c>
      <c r="G1038" s="10" t="str">
        <f t="shared" si="114"/>
        <v>Rank 20 - Ranking in insolvency (master scale)</v>
      </c>
      <c r="H1038" s="10" t="s">
        <v>218</v>
      </c>
      <c r="I1038" s="10" t="s">
        <v>30</v>
      </c>
      <c r="J1038" s="10" t="s">
        <v>164</v>
      </c>
      <c r="K1038" s="10" t="s">
        <v>155</v>
      </c>
      <c r="L1038" s="10" t="str">
        <f t="shared" si="115"/>
        <v>Sister</v>
      </c>
      <c r="M1038" s="10" t="str">
        <f>IF(OR('Intragroup liabilities'!W1032="x",'Intragroup liabilities'!W1032="E"),"true","false")</f>
        <v>true</v>
      </c>
      <c r="N1038" s="10" t="s">
        <v>470</v>
      </c>
      <c r="O1038" s="10" t="s">
        <v>471</v>
      </c>
      <c r="P1038" s="11">
        <v>278424.18</v>
      </c>
      <c r="Q1038" s="11">
        <f>IF('Intragroup liabilities'!E1032="",0,'Intragroup liabilities'!E1032)</f>
        <v>418.9</v>
      </c>
      <c r="R1038" s="10" t="str">
        <f>+IF('Intragroup liabilities'!C1032="EURO","Euro",IF('Intragroup liabilities'!C1032="LIBRA INGLESA"," US Dollar",""))</f>
        <v>Euro</v>
      </c>
      <c r="S1038" s="10" t="str">
        <f>IF(OR('Intragroup liabilities'!F1032="P_20",'Intragroup liabilities'!F1032="P_21"),'Intragroup liabilities'!M1032,CONCATENATE(RIGHT('Intragroup liabilities'!T1032,4),"-",LEFT(RIGHT('Intragroup liabilities'!T1032,7),2),"-",LEFT('Intragroup liabilities'!T1032,2)))</f>
        <v>--</v>
      </c>
      <c r="T1038" s="20" t="str">
        <f t="shared" si="116"/>
        <v/>
      </c>
      <c r="U1038" s="20" t="str">
        <f>IF(OR('Intragroup liabilities'!F1032="P_20",'Intragroup liabilities'!F1032="P_21"),'T 03.01'!T1038,CONCATENATE(RIGHT('Intragroup liabilities'!U1032,4),"-",LEFT(RIGHT('Intragroup liabilities'!U1032,7),2),"-",LEFT('Intragroup liabilities'!U1032,2)))</f>
        <v>--</v>
      </c>
      <c r="V1038" s="10" t="str">
        <f t="shared" si="117"/>
        <v>Secured</v>
      </c>
      <c r="W1038" s="10">
        <v>0</v>
      </c>
      <c r="X1038" s="10" t="s">
        <v>83</v>
      </c>
      <c r="Y1038" s="10" t="str">
        <f t="shared" si="118"/>
        <v>Non-structured/Vanilla</v>
      </c>
      <c r="Z1038" s="10"/>
      <c r="AA1038" s="10" t="str">
        <f>IF('Intragroup liabilities'!Q1032="GF2","Grandfathered T2",IF('Intragroup liabilities'!Q1032="CET1","CET1","No"))</f>
        <v>No</v>
      </c>
      <c r="AB1038" s="10">
        <f>IF('Intragroup liabilities'!R1032="",0,'Intragroup liabilities'!R1032)</f>
        <v>0</v>
      </c>
      <c r="AC1038"/>
    </row>
    <row r="1039" spans="3:29" ht="35.25" thickBot="1" x14ac:dyDescent="0.5">
      <c r="C1039" s="17">
        <f t="shared" si="113"/>
        <v>999</v>
      </c>
      <c r="D1039" s="18">
        <f t="shared" si="119"/>
        <v>1032</v>
      </c>
      <c r="E1039" s="10" t="str">
        <f>IF(AND(I1039="SANTANDER TOTTA, SGPS, SA",'Intragroup liabilities'!F1033="P_22"),"r0531 - o/w (part of) subordinated liabilities recognised as own funds",IF(AND(I1039="Totta Seguros - Comp. Seg. Vida, SA.",'Intragroup liabilities'!F1033="P_22"),"r0350 - Structured notes",IF(AND(AA1039&lt;&gt;"No",'Intragroup liabilities'!F1033="P_23"),"r0531 - o/w (part of) subordinated liabilities recognised as own funds",IF(AND(AA1039="No",'Intragroup liabilities'!F1033="P_23"),"r0120 - Secured liabilities - collateralized part (BRRD art. 44/2/b)",IF('Intragroup liabilities'!F1033="C_31","r0511 - o/w capital instruments/share capital",IF('Intragroup liabilities'!F1033="C_32","r0511 - o/w capital instruments/share capital",IF('Intragroup liabilities'!F1033="C_33","r0512 - o/w instruments ranking pari passu with ordinary shares",IF(OR(ISNUMBER(SEARCH("ATLANTES",I1039)),ISNUMBER(SEARCH("AZOR",I1039)),ISNUMBER(SEARCH("HIPOTOTTA",I1039)))=TRUE,"r0120 - Secured liabilities - collateralized part (BRRD art. 44/2/b)",IF(OR('Intragroup liabilities'!F1033="P_27.1",'Intragroup liabilities'!F1033="P_27.2",'Intragroup liabilities'!F1033="P_24"),"r0390 - Non-financial liabilities",IF('Intragroup liabilities'!F1033="P_30.1","r0170 - Employee liabilities (BRRD art. 44/2/g/i)",IF('Intragroup liabilities'!F1033="P_30.3","r0390 - Non-financial liabilities",IF('Intragroup liabilities'!F1033="C_36","r0511 - o/w capital instruments/share capital",IF(AND('Intragroup liabilities'!F1033="P_20",IFERROR(VLOOKUP('Intragroup liabilities'!I1033,'Auxiliar 210'!$B$18:$B$20,1,FALSE),0)&lt;&gt;0),"r0210 - Liabilities towards other entities of the resolution group (BRRD art. 44/2/h)",IF(AND('Intragroup liabilities'!F1033="P_21",IFERROR(VLOOKUP('Intragroup liabilities'!I1033,'Auxiliar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39" s="10" t="s">
        <v>153</v>
      </c>
      <c r="G1039" s="10" t="str">
        <f t="shared" si="114"/>
        <v>Rank 20 - Ranking in insolvency (master scale)</v>
      </c>
      <c r="H1039" s="10" t="s">
        <v>326</v>
      </c>
      <c r="I1039" s="10" t="s">
        <v>30</v>
      </c>
      <c r="J1039" s="10" t="s">
        <v>164</v>
      </c>
      <c r="K1039" s="10" t="s">
        <v>155</v>
      </c>
      <c r="L1039" s="10" t="str">
        <f t="shared" si="115"/>
        <v>Sister</v>
      </c>
      <c r="M1039" s="10" t="str">
        <f>IF(OR('Intragroup liabilities'!W1033="x",'Intragroup liabilities'!W1033="E"),"true","false")</f>
        <v>true</v>
      </c>
      <c r="N1039" s="10" t="s">
        <v>470</v>
      </c>
      <c r="O1039" s="10" t="s">
        <v>471</v>
      </c>
      <c r="P1039" s="11">
        <v>89925.48</v>
      </c>
      <c r="Q1039" s="11">
        <f>IF('Intragroup liabilities'!E1033="",0,'Intragroup liabilities'!E1033)</f>
        <v>327.49</v>
      </c>
      <c r="R1039" s="10" t="str">
        <f>+IF('Intragroup liabilities'!C1033="EURO","Euro",IF('Intragroup liabilities'!C1033="LIBRA INGLESA"," US Dollar",""))</f>
        <v>Euro</v>
      </c>
      <c r="S1039" s="10" t="str">
        <f>IF(OR('Intragroup liabilities'!F1033="P_20",'Intragroup liabilities'!F1033="P_21"),'Intragroup liabilities'!M1033,CONCATENATE(RIGHT('Intragroup liabilities'!T1033,4),"-",LEFT(RIGHT('Intragroup liabilities'!T1033,7),2),"-",LEFT('Intragroup liabilities'!T1033,2)))</f>
        <v>--</v>
      </c>
      <c r="T1039" s="20" t="str">
        <f t="shared" si="116"/>
        <v/>
      </c>
      <c r="U1039" s="20" t="str">
        <f>IF(OR('Intragroup liabilities'!F1033="P_20",'Intragroup liabilities'!F1033="P_21"),'T 03.01'!T1039,CONCATENATE(RIGHT('Intragroup liabilities'!U1033,4),"-",LEFT(RIGHT('Intragroup liabilities'!U1033,7),2),"-",LEFT('Intragroup liabilities'!U1033,2)))</f>
        <v>--</v>
      </c>
      <c r="V1039" s="10" t="str">
        <f t="shared" si="117"/>
        <v>Secured</v>
      </c>
      <c r="W1039" s="10">
        <v>0</v>
      </c>
      <c r="X1039" s="10" t="s">
        <v>83</v>
      </c>
      <c r="Y1039" s="10" t="str">
        <f t="shared" si="118"/>
        <v>Non-structured/Vanilla</v>
      </c>
      <c r="Z1039" s="10"/>
      <c r="AA1039" s="10" t="str">
        <f>IF('Intragroup liabilities'!Q1033="GF2","Grandfathered T2",IF('Intragroup liabilities'!Q1033="CET1","CET1","No"))</f>
        <v>No</v>
      </c>
      <c r="AB1039" s="10">
        <f>IF('Intragroup liabilities'!R1033="",0,'Intragroup liabilities'!R1033)</f>
        <v>0</v>
      </c>
      <c r="AC1039"/>
    </row>
    <row r="1040" spans="3:29" ht="23.65" thickBot="1" x14ac:dyDescent="0.5">
      <c r="C1040" s="17">
        <f t="shared" si="113"/>
        <v>999</v>
      </c>
      <c r="D1040" s="18">
        <f t="shared" si="119"/>
        <v>1033</v>
      </c>
      <c r="E1040" s="10" t="str">
        <f>IF(AND(I1040="SANTANDER TOTTA, SGPS, SA",'Intragroup liabilities'!F1034="P_22"),"r0531 - o/w (part of) subordinated liabilities recognised as own funds",IF(AND(I1040="Totta Seguros - Comp. Seg. Vida, SA.",'Intragroup liabilities'!F1034="P_22"),"r0350 - Structured notes",IF(AND(AA1040&lt;&gt;"No",'Intragroup liabilities'!F1034="P_23"),"r0531 - o/w (part of) subordinated liabilities recognised as own funds",IF(AND(AA1040="No",'Intragroup liabilities'!F1034="P_23"),"r0120 - Secured liabilities - collateralized part (BRRD art. 44/2/b)",IF('Intragroup liabilities'!F1034="C_31","r0511 - o/w capital instruments/share capital",IF('Intragroup liabilities'!F1034="C_32","r0511 - o/w capital instruments/share capital",IF('Intragroup liabilities'!F1034="C_33","r0512 - o/w instruments ranking pari passu with ordinary shares",IF(OR(ISNUMBER(SEARCH("ATLANTES",I1040)),ISNUMBER(SEARCH("AZOR",I1040)),ISNUMBER(SEARCH("HIPOTOTTA",I1040)))=TRUE,"r0120 - Secured liabilities - collateralized part (BRRD art. 44/2/b)",IF(OR('Intragroup liabilities'!F1034="P_27.1",'Intragroup liabilities'!F1034="P_27.2",'Intragroup liabilities'!F1034="P_24"),"r0390 - Non-financial liabilities",IF('Intragroup liabilities'!F1034="P_30.1","r0170 - Employee liabilities (BRRD art. 44/2/g/i)",IF('Intragroup liabilities'!F1034="P_30.3","r0390 - Non-financial liabilities",IF('Intragroup liabilities'!F1034="C_36","r0511 - o/w capital instruments/share capital",IF(AND('Intragroup liabilities'!F1034="P_20",IFERROR(VLOOKUP('Intragroup liabilities'!I1034,'Auxiliar 210'!$B$18:$B$20,1,FALSE),0)&lt;&gt;0),"r0210 - Liabilities towards other entities of the resolution group (BRRD art. 44/2/h)",IF(AND('Intragroup liabilities'!F1034="P_21",IFERROR(VLOOKUP('Intragroup liabilities'!I1034,'Auxiliar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40" s="10" t="s">
        <v>153</v>
      </c>
      <c r="G1040" s="10" t="str">
        <f t="shared" si="114"/>
        <v>Rank 9 - Ranking in insolvency (master scale)</v>
      </c>
      <c r="H1040" s="10" t="s">
        <v>1418</v>
      </c>
      <c r="I1040" s="10" t="s">
        <v>69</v>
      </c>
      <c r="J1040" s="10" t="s">
        <v>359</v>
      </c>
      <c r="K1040" s="10" t="s">
        <v>155</v>
      </c>
      <c r="L1040" s="10" t="str">
        <f t="shared" si="115"/>
        <v>Sister</v>
      </c>
      <c r="M1040" s="10" t="str">
        <f>IF(OR('Intragroup liabilities'!W1034="x",'Intragroup liabilities'!W1034="E"),"true","false")</f>
        <v>true</v>
      </c>
      <c r="N1040" s="10" t="s">
        <v>470</v>
      </c>
      <c r="O1040" s="10" t="s">
        <v>471</v>
      </c>
      <c r="P1040" s="11">
        <v>17601.02</v>
      </c>
      <c r="Q1040" s="11">
        <f>IF('Intragroup liabilities'!E1034="",0,'Intragroup liabilities'!E1034)</f>
        <v>0</v>
      </c>
      <c r="R1040" s="10" t="str">
        <f>+IF('Intragroup liabilities'!C1034="EURO","Euro",IF('Intragroup liabilities'!C1034="LIBRA INGLESA"," US Dollar",""))</f>
        <v>Euro</v>
      </c>
      <c r="S1040" s="10" t="str">
        <f>IF(OR('Intragroup liabilities'!F1034="P_20",'Intragroup liabilities'!F1034="P_21"),'Intragroup liabilities'!M1034,CONCATENATE(RIGHT('Intragroup liabilities'!T1034,4),"-",LEFT(RIGHT('Intragroup liabilities'!T1034,7),2),"-",LEFT('Intragroup liabilities'!T1034,2)))</f>
        <v>--</v>
      </c>
      <c r="T1040" s="20" t="str">
        <f t="shared" si="116"/>
        <v>--</v>
      </c>
      <c r="U1040" s="20" t="str">
        <f>IF(OR('Intragroup liabilities'!F1034="P_20",'Intragroup liabilities'!F1034="P_21"),'T 03.01'!T1040,CONCATENATE(RIGHT('Intragroup liabilities'!U1034,4),"-",LEFT(RIGHT('Intragroup liabilities'!U1034,7),2),"-",LEFT('Intragroup liabilities'!U1034,2)))</f>
        <v>--</v>
      </c>
      <c r="V1040" s="10" t="str">
        <f t="shared" si="117"/>
        <v>Unsecured</v>
      </c>
      <c r="W1040" s="10">
        <v>0</v>
      </c>
      <c r="X1040" s="10" t="s">
        <v>83</v>
      </c>
      <c r="Y1040" s="10" t="str">
        <f t="shared" si="118"/>
        <v>Structured</v>
      </c>
      <c r="Z1040" s="10"/>
      <c r="AA1040" s="10" t="str">
        <f>IF('Intragroup liabilities'!Q1034="GF2","Grandfathered T2",IF('Intragroup liabilities'!Q1034="CET1","CET1","No"))</f>
        <v>No</v>
      </c>
      <c r="AB1040" s="10">
        <f>IF('Intragroup liabilities'!R1034="",0,'Intragroup liabilities'!R1034)</f>
        <v>0</v>
      </c>
      <c r="AC1040"/>
    </row>
    <row r="1041" spans="3:29" ht="35.25" thickBot="1" x14ac:dyDescent="0.5">
      <c r="C1041" s="17">
        <f t="shared" si="113"/>
        <v>999</v>
      </c>
      <c r="D1041" s="18">
        <f t="shared" si="119"/>
        <v>1034</v>
      </c>
      <c r="E1041" s="10" t="str">
        <f>IF(AND(I1041="SANTANDER TOTTA, SGPS, SA",'Intragroup liabilities'!F1035="P_22"),"r0531 - o/w (part of) subordinated liabilities recognised as own funds",IF(AND(I1041="Totta Seguros - Comp. Seg. Vida, SA.",'Intragroup liabilities'!F1035="P_22"),"r0350 - Structured notes",IF(AND(AA1041&lt;&gt;"No",'Intragroup liabilities'!F1035="P_23"),"r0531 - o/w (part of) subordinated liabilities recognised as own funds",IF(AND(AA1041="No",'Intragroup liabilities'!F1035="P_23"),"r0120 - Secured liabilities - collateralized part (BRRD art. 44/2/b)",IF('Intragroup liabilities'!F1035="C_31","r0511 - o/w capital instruments/share capital",IF('Intragroup liabilities'!F1035="C_32","r0511 - o/w capital instruments/share capital",IF('Intragroup liabilities'!F1035="C_33","r0512 - o/w instruments ranking pari passu with ordinary shares",IF(OR(ISNUMBER(SEARCH("ATLANTES",I1041)),ISNUMBER(SEARCH("AZOR",I1041)),ISNUMBER(SEARCH("HIPOTOTTA",I1041)))=TRUE,"r0120 - Secured liabilities - collateralized part (BRRD art. 44/2/b)",IF(OR('Intragroup liabilities'!F1035="P_27.1",'Intragroup liabilities'!F1035="P_27.2",'Intragroup liabilities'!F1035="P_24"),"r0390 - Non-financial liabilities",IF('Intragroup liabilities'!F1035="P_30.1","r0170 - Employee liabilities (BRRD art. 44/2/g/i)",IF('Intragroup liabilities'!F1035="P_30.3","r0390 - Non-financial liabilities",IF('Intragroup liabilities'!F1035="C_36","r0511 - o/w capital instruments/share capital",IF(AND('Intragroup liabilities'!F1035="P_20",IFERROR(VLOOKUP('Intragroup liabilities'!I1035,'Auxiliar 210'!$B$18:$B$20,1,FALSE),0)&lt;&gt;0),"r0210 - Liabilities towards other entities of the resolution group (BRRD art. 44/2/h)",IF(AND('Intragroup liabilities'!F1035="P_21",IFERROR(VLOOKUP('Intragroup liabilities'!I1035,'Auxiliar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1" s="10" t="s">
        <v>153</v>
      </c>
      <c r="G1041" s="10" t="str">
        <f t="shared" si="114"/>
        <v>Rank 20 - Ranking in insolvency (master scale)</v>
      </c>
      <c r="H1041" s="10" t="s">
        <v>272</v>
      </c>
      <c r="I1041" s="10" t="s">
        <v>30</v>
      </c>
      <c r="J1041" s="10" t="s">
        <v>164</v>
      </c>
      <c r="K1041" s="10" t="s">
        <v>155</v>
      </c>
      <c r="L1041" s="10" t="str">
        <f t="shared" si="115"/>
        <v>Sister</v>
      </c>
      <c r="M1041" s="10" t="str">
        <f>IF(OR('Intragroup liabilities'!W1035="x",'Intragroup liabilities'!W1035="E"),"true","false")</f>
        <v>true</v>
      </c>
      <c r="N1041" s="10" t="s">
        <v>470</v>
      </c>
      <c r="O1041" s="10" t="s">
        <v>471</v>
      </c>
      <c r="P1041" s="11">
        <v>32368.18</v>
      </c>
      <c r="Q1041" s="11">
        <f>IF('Intragroup liabilities'!E1035="",0,'Intragroup liabilities'!E1035)</f>
        <v>69.02</v>
      </c>
      <c r="R1041" s="10" t="str">
        <f>+IF('Intragroup liabilities'!C1035="EURO","Euro",IF('Intragroup liabilities'!C1035="LIBRA INGLESA"," US Dollar",""))</f>
        <v>Euro</v>
      </c>
      <c r="S1041" s="10" t="str">
        <f>IF(OR('Intragroup liabilities'!F1035="P_20",'Intragroup liabilities'!F1035="P_21"),'Intragroup liabilities'!M1035,CONCATENATE(RIGHT('Intragroup liabilities'!T1035,4),"-",LEFT(RIGHT('Intragroup liabilities'!T1035,7),2),"-",LEFT('Intragroup liabilities'!T1035,2)))</f>
        <v>--</v>
      </c>
      <c r="T1041" s="20" t="str">
        <f t="shared" si="116"/>
        <v/>
      </c>
      <c r="U1041" s="20" t="str">
        <f>IF(OR('Intragroup liabilities'!F1035="P_20",'Intragroup liabilities'!F1035="P_21"),'T 03.01'!T1041,CONCATENATE(RIGHT('Intragroup liabilities'!U1035,4),"-",LEFT(RIGHT('Intragroup liabilities'!U1035,7),2),"-",LEFT('Intragroup liabilities'!U1035,2)))</f>
        <v>--</v>
      </c>
      <c r="V1041" s="10" t="str">
        <f t="shared" si="117"/>
        <v>Secured</v>
      </c>
      <c r="W1041" s="10">
        <v>0</v>
      </c>
      <c r="X1041" s="10" t="s">
        <v>83</v>
      </c>
      <c r="Y1041" s="10" t="str">
        <f t="shared" si="118"/>
        <v>Non-structured/Vanilla</v>
      </c>
      <c r="Z1041" s="10"/>
      <c r="AA1041" s="10" t="str">
        <f>IF('Intragroup liabilities'!Q1035="GF2","Grandfathered T2",IF('Intragroup liabilities'!Q1035="CET1","CET1","No"))</f>
        <v>No</v>
      </c>
      <c r="AB1041" s="10">
        <f>IF('Intragroup liabilities'!R1035="",0,'Intragroup liabilities'!R1035)</f>
        <v>0</v>
      </c>
      <c r="AC1041"/>
    </row>
    <row r="1042" spans="3:29" ht="35.25" thickBot="1" x14ac:dyDescent="0.5">
      <c r="C1042" s="17">
        <f t="shared" si="113"/>
        <v>999</v>
      </c>
      <c r="D1042" s="18">
        <f t="shared" si="119"/>
        <v>1035</v>
      </c>
      <c r="E1042" s="10" t="str">
        <f>IF(AND(I1042="SANTANDER TOTTA, SGPS, SA",'Intragroup liabilities'!F1036="P_22"),"r0531 - o/w (part of) subordinated liabilities recognised as own funds",IF(AND(I1042="Totta Seguros - Comp. Seg. Vida, SA.",'Intragroup liabilities'!F1036="P_22"),"r0350 - Structured notes",IF(AND(AA1042&lt;&gt;"No",'Intragroup liabilities'!F1036="P_23"),"r0531 - o/w (part of) subordinated liabilities recognised as own funds",IF(AND(AA1042="No",'Intragroup liabilities'!F1036="P_23"),"r0120 - Secured liabilities - collateralized part (BRRD art. 44/2/b)",IF('Intragroup liabilities'!F1036="C_31","r0511 - o/w capital instruments/share capital",IF('Intragroup liabilities'!F1036="C_32","r0511 - o/w capital instruments/share capital",IF('Intragroup liabilities'!F1036="C_33","r0512 - o/w instruments ranking pari passu with ordinary shares",IF(OR(ISNUMBER(SEARCH("ATLANTES",I1042)),ISNUMBER(SEARCH("AZOR",I1042)),ISNUMBER(SEARCH("HIPOTOTTA",I1042)))=TRUE,"r0120 - Secured liabilities - collateralized part (BRRD art. 44/2/b)",IF(OR('Intragroup liabilities'!F1036="P_27.1",'Intragroup liabilities'!F1036="P_27.2",'Intragroup liabilities'!F1036="P_24"),"r0390 - Non-financial liabilities",IF('Intragroup liabilities'!F1036="P_30.1","r0170 - Employee liabilities (BRRD art. 44/2/g/i)",IF('Intragroup liabilities'!F1036="P_30.3","r0390 - Non-financial liabilities",IF('Intragroup liabilities'!F1036="C_36","r0511 - o/w capital instruments/share capital",IF(AND('Intragroup liabilities'!F1036="P_20",IFERROR(VLOOKUP('Intragroup liabilities'!I1036,'Auxiliar 210'!$B$18:$B$20,1,FALSE),0)&lt;&gt;0),"r0210 - Liabilities towards other entities of the resolution group (BRRD art. 44/2/h)",IF(AND('Intragroup liabilities'!F1036="P_21",IFERROR(VLOOKUP('Intragroup liabilities'!I1036,'Auxiliar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2" s="10" t="s">
        <v>153</v>
      </c>
      <c r="G1042" s="10" t="str">
        <f t="shared" si="114"/>
        <v>Rank 20 - Ranking in insolvency (master scale)</v>
      </c>
      <c r="H1042" s="10" t="s">
        <v>327</v>
      </c>
      <c r="I1042" s="10" t="s">
        <v>74</v>
      </c>
      <c r="J1042" s="10" t="s">
        <v>170</v>
      </c>
      <c r="K1042" s="10" t="s">
        <v>155</v>
      </c>
      <c r="L1042" s="10" t="str">
        <f t="shared" si="115"/>
        <v>Sister</v>
      </c>
      <c r="M1042" s="10" t="str">
        <f>IF(OR('Intragroup liabilities'!W1036="x",'Intragroup liabilities'!W1036="E"),"true","false")</f>
        <v>true</v>
      </c>
      <c r="N1042" s="10" t="s">
        <v>470</v>
      </c>
      <c r="O1042" s="10" t="s">
        <v>471</v>
      </c>
      <c r="P1042" s="11">
        <v>49434</v>
      </c>
      <c r="Q1042" s="11">
        <f>IF('Intragroup liabilities'!E1036="",0,'Intragroup liabilities'!E1036)</f>
        <v>26.36</v>
      </c>
      <c r="R1042" s="10" t="str">
        <f>+IF('Intragroup liabilities'!C1036="EURO","Euro",IF('Intragroup liabilities'!C1036="LIBRA INGLESA"," US Dollar",""))</f>
        <v>Euro</v>
      </c>
      <c r="S1042" s="10" t="str">
        <f>IF(OR('Intragroup liabilities'!F1036="P_20",'Intragroup liabilities'!F1036="P_21"),'Intragroup liabilities'!M1036,CONCATENATE(RIGHT('Intragroup liabilities'!T1036,4),"-",LEFT(RIGHT('Intragroup liabilities'!T1036,7),2),"-",LEFT('Intragroup liabilities'!T1036,2)))</f>
        <v>--</v>
      </c>
      <c r="T1042" s="20" t="str">
        <f t="shared" si="116"/>
        <v/>
      </c>
      <c r="U1042" s="20" t="str">
        <f>IF(OR('Intragroup liabilities'!F1036="P_20",'Intragroup liabilities'!F1036="P_21"),'T 03.01'!T1042,CONCATENATE(RIGHT('Intragroup liabilities'!U1036,4),"-",LEFT(RIGHT('Intragroup liabilities'!U1036,7),2),"-",LEFT('Intragroup liabilities'!U1036,2)))</f>
        <v>--</v>
      </c>
      <c r="V1042" s="10" t="str">
        <f t="shared" si="117"/>
        <v>Secured</v>
      </c>
      <c r="W1042" s="10">
        <v>0</v>
      </c>
      <c r="X1042" s="10" t="s">
        <v>83</v>
      </c>
      <c r="Y1042" s="10" t="str">
        <f t="shared" si="118"/>
        <v>Non-structured/Vanilla</v>
      </c>
      <c r="Z1042" s="10"/>
      <c r="AA1042" s="10" t="str">
        <f>IF('Intragroup liabilities'!Q1036="GF2","Grandfathered T2",IF('Intragroup liabilities'!Q1036="CET1","CET1","No"))</f>
        <v>No</v>
      </c>
      <c r="AB1042" s="10">
        <f>IF('Intragroup liabilities'!R1036="",0,'Intragroup liabilities'!R1036)</f>
        <v>0</v>
      </c>
      <c r="AC1042"/>
    </row>
    <row r="1043" spans="3:29" ht="35.25" thickBot="1" x14ac:dyDescent="0.5">
      <c r="C1043" s="17">
        <f t="shared" si="113"/>
        <v>999</v>
      </c>
      <c r="D1043" s="18">
        <f t="shared" si="119"/>
        <v>1036</v>
      </c>
      <c r="E1043" s="10" t="str">
        <f>IF(AND(I1043="SANTANDER TOTTA, SGPS, SA",'Intragroup liabilities'!F1037="P_22"),"r0531 - o/w (part of) subordinated liabilities recognised as own funds",IF(AND(I1043="Totta Seguros - Comp. Seg. Vida, SA.",'Intragroup liabilities'!F1037="P_22"),"r0350 - Structured notes",IF(AND(AA1043&lt;&gt;"No",'Intragroup liabilities'!F1037="P_23"),"r0531 - o/w (part of) subordinated liabilities recognised as own funds",IF(AND(AA1043="No",'Intragroup liabilities'!F1037="P_23"),"r0120 - Secured liabilities - collateralized part (BRRD art. 44/2/b)",IF('Intragroup liabilities'!F1037="C_31","r0511 - o/w capital instruments/share capital",IF('Intragroup liabilities'!F1037="C_32","r0511 - o/w capital instruments/share capital",IF('Intragroup liabilities'!F1037="C_33","r0512 - o/w instruments ranking pari passu with ordinary shares",IF(OR(ISNUMBER(SEARCH("ATLANTES",I1043)),ISNUMBER(SEARCH("AZOR",I1043)),ISNUMBER(SEARCH("HIPOTOTTA",I1043)))=TRUE,"r0120 - Secured liabilities - collateralized part (BRRD art. 44/2/b)",IF(OR('Intragroup liabilities'!F1037="P_27.1",'Intragroup liabilities'!F1037="P_27.2",'Intragroup liabilities'!F1037="P_24"),"r0390 - Non-financial liabilities",IF('Intragroup liabilities'!F1037="P_30.1","r0170 - Employee liabilities (BRRD art. 44/2/g/i)",IF('Intragroup liabilities'!F1037="P_30.3","r0390 - Non-financial liabilities",IF('Intragroup liabilities'!F1037="C_36","r0511 - o/w capital instruments/share capital",IF(AND('Intragroup liabilities'!F1037="P_20",IFERROR(VLOOKUP('Intragroup liabilities'!I1037,'Auxiliar 210'!$B$18:$B$20,1,FALSE),0)&lt;&gt;0),"r0210 - Liabilities towards other entities of the resolution group (BRRD art. 44/2/h)",IF(AND('Intragroup liabilities'!F1037="P_21",IFERROR(VLOOKUP('Intragroup liabilities'!I1037,'Auxiliar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3" s="10" t="s">
        <v>153</v>
      </c>
      <c r="G1043" s="10" t="str">
        <f t="shared" si="114"/>
        <v>Rank 20 - Ranking in insolvency (master scale)</v>
      </c>
      <c r="H1043" s="10" t="s">
        <v>311</v>
      </c>
      <c r="I1043" s="10" t="s">
        <v>30</v>
      </c>
      <c r="J1043" s="10" t="s">
        <v>164</v>
      </c>
      <c r="K1043" s="10" t="s">
        <v>155</v>
      </c>
      <c r="L1043" s="10" t="str">
        <f t="shared" si="115"/>
        <v>Sister</v>
      </c>
      <c r="M1043" s="10" t="str">
        <f>IF(OR('Intragroup liabilities'!W1037="x",'Intragroup liabilities'!W1037="E"),"true","false")</f>
        <v>true</v>
      </c>
      <c r="N1043" s="10" t="s">
        <v>470</v>
      </c>
      <c r="O1043" s="10" t="s">
        <v>471</v>
      </c>
      <c r="P1043" s="11">
        <v>128739.09</v>
      </c>
      <c r="Q1043" s="11">
        <f>IF('Intragroup liabilities'!E1037="",0,'Intragroup liabilities'!E1037)</f>
        <v>279.33</v>
      </c>
      <c r="R1043" s="10" t="str">
        <f>+IF('Intragroup liabilities'!C1037="EURO","Euro",IF('Intragroup liabilities'!C1037="LIBRA INGLESA"," US Dollar",""))</f>
        <v>Euro</v>
      </c>
      <c r="S1043" s="10" t="str">
        <f>IF(OR('Intragroup liabilities'!F1037="P_20",'Intragroup liabilities'!F1037="P_21"),'Intragroup liabilities'!M1037,CONCATENATE(RIGHT('Intragroup liabilities'!T1037,4),"-",LEFT(RIGHT('Intragroup liabilities'!T1037,7),2),"-",LEFT('Intragroup liabilities'!T1037,2)))</f>
        <v>--</v>
      </c>
      <c r="T1043" s="20" t="str">
        <f t="shared" si="116"/>
        <v/>
      </c>
      <c r="U1043" s="20" t="str">
        <f>IF(OR('Intragroup liabilities'!F1037="P_20",'Intragroup liabilities'!F1037="P_21"),'T 03.01'!T1043,CONCATENATE(RIGHT('Intragroup liabilities'!U1037,4),"-",LEFT(RIGHT('Intragroup liabilities'!U1037,7),2),"-",LEFT('Intragroup liabilities'!U1037,2)))</f>
        <v>--</v>
      </c>
      <c r="V1043" s="10" t="str">
        <f t="shared" si="117"/>
        <v>Secured</v>
      </c>
      <c r="W1043" s="10">
        <v>0</v>
      </c>
      <c r="X1043" s="10" t="s">
        <v>83</v>
      </c>
      <c r="Y1043" s="10" t="str">
        <f t="shared" si="118"/>
        <v>Non-structured/Vanilla</v>
      </c>
      <c r="Z1043" s="10"/>
      <c r="AA1043" s="10" t="str">
        <f>IF('Intragroup liabilities'!Q1037="GF2","Grandfathered T2",IF('Intragroup liabilities'!Q1037="CET1","CET1","No"))</f>
        <v>No</v>
      </c>
      <c r="AB1043" s="10">
        <f>IF('Intragroup liabilities'!R1037="",0,'Intragroup liabilities'!R1037)</f>
        <v>0</v>
      </c>
      <c r="AC1043"/>
    </row>
    <row r="1044" spans="3:29" ht="35.25" thickBot="1" x14ac:dyDescent="0.5">
      <c r="C1044" s="17">
        <f t="shared" si="113"/>
        <v>999</v>
      </c>
      <c r="D1044" s="18">
        <f t="shared" si="119"/>
        <v>1037</v>
      </c>
      <c r="E1044" s="10" t="str">
        <f>IF(AND(I1044="SANTANDER TOTTA, SGPS, SA",'Intragroup liabilities'!F1038="P_22"),"r0531 - o/w (part of) subordinated liabilities recognised as own funds",IF(AND(I1044="Totta Seguros - Comp. Seg. Vida, SA.",'Intragroup liabilities'!F1038="P_22"),"r0350 - Structured notes",IF(AND(AA1044&lt;&gt;"No",'Intragroup liabilities'!F1038="P_23"),"r0531 - o/w (part of) subordinated liabilities recognised as own funds",IF(AND(AA1044="No",'Intragroup liabilities'!F1038="P_23"),"r0120 - Secured liabilities - collateralized part (BRRD art. 44/2/b)",IF('Intragroup liabilities'!F1038="C_31","r0511 - o/w capital instruments/share capital",IF('Intragroup liabilities'!F1038="C_32","r0511 - o/w capital instruments/share capital",IF('Intragroup liabilities'!F1038="C_33","r0512 - o/w instruments ranking pari passu with ordinary shares",IF(OR(ISNUMBER(SEARCH("ATLANTES",I1044)),ISNUMBER(SEARCH("AZOR",I1044)),ISNUMBER(SEARCH("HIPOTOTTA",I1044)))=TRUE,"r0120 - Secured liabilities - collateralized part (BRRD art. 44/2/b)",IF(OR('Intragroup liabilities'!F1038="P_27.1",'Intragroup liabilities'!F1038="P_27.2",'Intragroup liabilities'!F1038="P_24"),"r0390 - Non-financial liabilities",IF('Intragroup liabilities'!F1038="P_30.1","r0170 - Employee liabilities (BRRD art. 44/2/g/i)",IF('Intragroup liabilities'!F1038="P_30.3","r0390 - Non-financial liabilities",IF('Intragroup liabilities'!F1038="C_36","r0511 - o/w capital instruments/share capital",IF(AND('Intragroup liabilities'!F1038="P_20",IFERROR(VLOOKUP('Intragroup liabilities'!I1038,'Auxiliar 210'!$B$18:$B$20,1,FALSE),0)&lt;&gt;0),"r0210 - Liabilities towards other entities of the resolution group (BRRD art. 44/2/h)",IF(AND('Intragroup liabilities'!F1038="P_21",IFERROR(VLOOKUP('Intragroup liabilities'!I1038,'Auxiliar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4" s="10" t="s">
        <v>153</v>
      </c>
      <c r="G1044" s="10" t="str">
        <f t="shared" si="114"/>
        <v>Rank 20 - Ranking in insolvency (master scale)</v>
      </c>
      <c r="H1044" s="10" t="s">
        <v>423</v>
      </c>
      <c r="I1044" s="10" t="s">
        <v>30</v>
      </c>
      <c r="J1044" s="10" t="s">
        <v>164</v>
      </c>
      <c r="K1044" s="10" t="s">
        <v>155</v>
      </c>
      <c r="L1044" s="10" t="str">
        <f t="shared" si="115"/>
        <v>Sister</v>
      </c>
      <c r="M1044" s="10" t="str">
        <f>IF(OR('Intragroup liabilities'!W1038="x",'Intragroup liabilities'!W1038="E"),"true","false")</f>
        <v>true</v>
      </c>
      <c r="N1044" s="10" t="s">
        <v>470</v>
      </c>
      <c r="O1044" s="10" t="s">
        <v>471</v>
      </c>
      <c r="P1044" s="11">
        <v>100412.31</v>
      </c>
      <c r="Q1044" s="11">
        <f>IF('Intragroup liabilities'!E1038="",0,'Intragroup liabilities'!E1038)</f>
        <v>121.12</v>
      </c>
      <c r="R1044" s="10" t="str">
        <f>+IF('Intragroup liabilities'!C1038="EURO","Euro",IF('Intragroup liabilities'!C1038="LIBRA INGLESA"," US Dollar",""))</f>
        <v>Euro</v>
      </c>
      <c r="S1044" s="10" t="str">
        <f>IF(OR('Intragroup liabilities'!F1038="P_20",'Intragroup liabilities'!F1038="P_21"),'Intragroup liabilities'!M1038,CONCATENATE(RIGHT('Intragroup liabilities'!T1038,4),"-",LEFT(RIGHT('Intragroup liabilities'!T1038,7),2),"-",LEFT('Intragroup liabilities'!T1038,2)))</f>
        <v>--</v>
      </c>
      <c r="T1044" s="20" t="str">
        <f t="shared" si="116"/>
        <v/>
      </c>
      <c r="U1044" s="20" t="str">
        <f>IF(OR('Intragroup liabilities'!F1038="P_20",'Intragroup liabilities'!F1038="P_21"),'T 03.01'!T1044,CONCATENATE(RIGHT('Intragroup liabilities'!U1038,4),"-",LEFT(RIGHT('Intragroup liabilities'!U1038,7),2),"-",LEFT('Intragroup liabilities'!U1038,2)))</f>
        <v>--</v>
      </c>
      <c r="V1044" s="10" t="str">
        <f t="shared" si="117"/>
        <v>Secured</v>
      </c>
      <c r="W1044" s="10">
        <v>0</v>
      </c>
      <c r="X1044" s="10" t="s">
        <v>83</v>
      </c>
      <c r="Y1044" s="10" t="str">
        <f t="shared" si="118"/>
        <v>Non-structured/Vanilla</v>
      </c>
      <c r="Z1044" s="10"/>
      <c r="AA1044" s="10" t="str">
        <f>IF('Intragroup liabilities'!Q1038="GF2","Grandfathered T2",IF('Intragroup liabilities'!Q1038="CET1","CET1","No"))</f>
        <v>No</v>
      </c>
      <c r="AB1044" s="10">
        <f>IF('Intragroup liabilities'!R1038="",0,'Intragroup liabilities'!R1038)</f>
        <v>0</v>
      </c>
      <c r="AC1044"/>
    </row>
    <row r="1045" spans="3:29" ht="35.25" thickBot="1" x14ac:dyDescent="0.5">
      <c r="C1045" s="17">
        <f t="shared" si="113"/>
        <v>999</v>
      </c>
      <c r="D1045" s="18">
        <f t="shared" si="119"/>
        <v>1038</v>
      </c>
      <c r="E1045" s="10" t="str">
        <f>IF(AND(I1045="SANTANDER TOTTA, SGPS, SA",'Intragroup liabilities'!F1039="P_22"),"r0531 - o/w (part of) subordinated liabilities recognised as own funds",IF(AND(I1045="Totta Seguros - Comp. Seg. Vida, SA.",'Intragroup liabilities'!F1039="P_22"),"r0350 - Structured notes",IF(AND(AA1045&lt;&gt;"No",'Intragroup liabilities'!F1039="P_23"),"r0531 - o/w (part of) subordinated liabilities recognised as own funds",IF(AND(AA1045="No",'Intragroup liabilities'!F1039="P_23"),"r0120 - Secured liabilities - collateralized part (BRRD art. 44/2/b)",IF('Intragroup liabilities'!F1039="C_31","r0511 - o/w capital instruments/share capital",IF('Intragroup liabilities'!F1039="C_32","r0511 - o/w capital instruments/share capital",IF('Intragroup liabilities'!F1039="C_33","r0512 - o/w instruments ranking pari passu with ordinary shares",IF(OR(ISNUMBER(SEARCH("ATLANTES",I1045)),ISNUMBER(SEARCH("AZOR",I1045)),ISNUMBER(SEARCH("HIPOTOTTA",I1045)))=TRUE,"r0120 - Secured liabilities - collateralized part (BRRD art. 44/2/b)",IF(OR('Intragroup liabilities'!F1039="P_27.1",'Intragroup liabilities'!F1039="P_27.2",'Intragroup liabilities'!F1039="P_24"),"r0390 - Non-financial liabilities",IF('Intragroup liabilities'!F1039="P_30.1","r0170 - Employee liabilities (BRRD art. 44/2/g/i)",IF('Intragroup liabilities'!F1039="P_30.3","r0390 - Non-financial liabilities",IF('Intragroup liabilities'!F1039="C_36","r0511 - o/w capital instruments/share capital",IF(AND('Intragroup liabilities'!F1039="P_20",IFERROR(VLOOKUP('Intragroup liabilities'!I1039,'Auxiliar 210'!$B$18:$B$20,1,FALSE),0)&lt;&gt;0),"r0210 - Liabilities towards other entities of the resolution group (BRRD art. 44/2/h)",IF(AND('Intragroup liabilities'!F1039="P_21",IFERROR(VLOOKUP('Intragroup liabilities'!I1039,'Auxiliar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5" s="10" t="s">
        <v>153</v>
      </c>
      <c r="G1045" s="10" t="str">
        <f t="shared" si="114"/>
        <v>Rank 20 - Ranking in insolvency (master scale)</v>
      </c>
      <c r="H1045" s="10" t="s">
        <v>343</v>
      </c>
      <c r="I1045" s="10" t="s">
        <v>30</v>
      </c>
      <c r="J1045" s="10" t="s">
        <v>164</v>
      </c>
      <c r="K1045" s="10" t="s">
        <v>155</v>
      </c>
      <c r="L1045" s="10" t="str">
        <f t="shared" si="115"/>
        <v>Sister</v>
      </c>
      <c r="M1045" s="10" t="str">
        <f>IF(OR('Intragroup liabilities'!W1039="x",'Intragroup liabilities'!W1039="E"),"true","false")</f>
        <v>true</v>
      </c>
      <c r="N1045" s="10" t="s">
        <v>470</v>
      </c>
      <c r="O1045" s="10" t="s">
        <v>471</v>
      </c>
      <c r="P1045" s="11">
        <v>84273.81</v>
      </c>
      <c r="Q1045" s="11">
        <f>IF('Intragroup liabilities'!E1039="",0,'Intragroup liabilities'!E1039)</f>
        <v>441.06</v>
      </c>
      <c r="R1045" s="10" t="str">
        <f>+IF('Intragroup liabilities'!C1039="EURO","Euro",IF('Intragroup liabilities'!C1039="LIBRA INGLESA"," US Dollar",""))</f>
        <v>Euro</v>
      </c>
      <c r="S1045" s="10" t="str">
        <f>IF(OR('Intragroup liabilities'!F1039="P_20",'Intragroup liabilities'!F1039="P_21"),'Intragroup liabilities'!M1039,CONCATENATE(RIGHT('Intragroup liabilities'!T1039,4),"-",LEFT(RIGHT('Intragroup liabilities'!T1039,7),2),"-",LEFT('Intragroup liabilities'!T1039,2)))</f>
        <v>--</v>
      </c>
      <c r="T1045" s="20" t="str">
        <f t="shared" si="116"/>
        <v/>
      </c>
      <c r="U1045" s="20" t="str">
        <f>IF(OR('Intragroup liabilities'!F1039="P_20",'Intragroup liabilities'!F1039="P_21"),'T 03.01'!T1045,CONCATENATE(RIGHT('Intragroup liabilities'!U1039,4),"-",LEFT(RIGHT('Intragroup liabilities'!U1039,7),2),"-",LEFT('Intragroup liabilities'!U1039,2)))</f>
        <v>--</v>
      </c>
      <c r="V1045" s="10" t="str">
        <f t="shared" si="117"/>
        <v>Secured</v>
      </c>
      <c r="W1045" s="10">
        <v>0</v>
      </c>
      <c r="X1045" s="10" t="s">
        <v>83</v>
      </c>
      <c r="Y1045" s="10" t="str">
        <f t="shared" si="118"/>
        <v>Non-structured/Vanilla</v>
      </c>
      <c r="Z1045" s="10"/>
      <c r="AA1045" s="10" t="str">
        <f>IF('Intragroup liabilities'!Q1039="GF2","Grandfathered T2",IF('Intragroup liabilities'!Q1039="CET1","CET1","No"))</f>
        <v>No</v>
      </c>
      <c r="AB1045" s="10">
        <f>IF('Intragroup liabilities'!R1039="",0,'Intragroup liabilities'!R1039)</f>
        <v>0</v>
      </c>
      <c r="AC1045"/>
    </row>
    <row r="1046" spans="3:29" ht="35.25" thickBot="1" x14ac:dyDescent="0.5">
      <c r="C1046" s="17">
        <f t="shared" si="113"/>
        <v>999</v>
      </c>
      <c r="D1046" s="18">
        <f t="shared" si="119"/>
        <v>1039</v>
      </c>
      <c r="E1046" s="10" t="str">
        <f>IF(AND(I1046="SANTANDER TOTTA, SGPS, SA",'Intragroup liabilities'!F1040="P_22"),"r0531 - o/w (part of) subordinated liabilities recognised as own funds",IF(AND(I1046="Totta Seguros - Comp. Seg. Vida, SA.",'Intragroup liabilities'!F1040="P_22"),"r0350 - Structured notes",IF(AND(AA1046&lt;&gt;"No",'Intragroup liabilities'!F1040="P_23"),"r0531 - o/w (part of) subordinated liabilities recognised as own funds",IF(AND(AA1046="No",'Intragroup liabilities'!F1040="P_23"),"r0120 - Secured liabilities - collateralized part (BRRD art. 44/2/b)",IF('Intragroup liabilities'!F1040="C_31","r0511 - o/w capital instruments/share capital",IF('Intragroup liabilities'!F1040="C_32","r0511 - o/w capital instruments/share capital",IF('Intragroup liabilities'!F1040="C_33","r0512 - o/w instruments ranking pari passu with ordinary shares",IF(OR(ISNUMBER(SEARCH("ATLANTES",I1046)),ISNUMBER(SEARCH("AZOR",I1046)),ISNUMBER(SEARCH("HIPOTOTTA",I1046)))=TRUE,"r0120 - Secured liabilities - collateralized part (BRRD art. 44/2/b)",IF(OR('Intragroup liabilities'!F1040="P_27.1",'Intragroup liabilities'!F1040="P_27.2",'Intragroup liabilities'!F1040="P_24"),"r0390 - Non-financial liabilities",IF('Intragroup liabilities'!F1040="P_30.1","r0170 - Employee liabilities (BRRD art. 44/2/g/i)",IF('Intragroup liabilities'!F1040="P_30.3","r0390 - Non-financial liabilities",IF('Intragroup liabilities'!F1040="C_36","r0511 - o/w capital instruments/share capital",IF(AND('Intragroup liabilities'!F1040="P_20",IFERROR(VLOOKUP('Intragroup liabilities'!I1040,'Auxiliar 210'!$B$18:$B$20,1,FALSE),0)&lt;&gt;0),"r0210 - Liabilities towards other entities of the resolution group (BRRD art. 44/2/h)",IF(AND('Intragroup liabilities'!F1040="P_21",IFERROR(VLOOKUP('Intragroup liabilities'!I1040,'Auxiliar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6" s="10" t="s">
        <v>153</v>
      </c>
      <c r="G1046" s="10" t="str">
        <f t="shared" si="114"/>
        <v>Rank 20 - Ranking in insolvency (master scale)</v>
      </c>
      <c r="H1046" s="10" t="s">
        <v>421</v>
      </c>
      <c r="I1046" s="10" t="s">
        <v>30</v>
      </c>
      <c r="J1046" s="10" t="s">
        <v>164</v>
      </c>
      <c r="K1046" s="10" t="s">
        <v>155</v>
      </c>
      <c r="L1046" s="10" t="str">
        <f t="shared" si="115"/>
        <v>Sister</v>
      </c>
      <c r="M1046" s="10" t="str">
        <f>IF(OR('Intragroup liabilities'!W1040="x",'Intragroup liabilities'!W1040="E"),"true","false")</f>
        <v>true</v>
      </c>
      <c r="N1046" s="10" t="s">
        <v>470</v>
      </c>
      <c r="O1046" s="10" t="s">
        <v>471</v>
      </c>
      <c r="P1046" s="11">
        <v>199860.43</v>
      </c>
      <c r="Q1046" s="11">
        <f>IF('Intragroup liabilities'!E1040="",0,'Intragroup liabilities'!E1040)</f>
        <v>178.99</v>
      </c>
      <c r="R1046" s="10" t="str">
        <f>+IF('Intragroup liabilities'!C1040="EURO","Euro",IF('Intragroup liabilities'!C1040="LIBRA INGLESA"," US Dollar",""))</f>
        <v>Euro</v>
      </c>
      <c r="S1046" s="10" t="str">
        <f>IF(OR('Intragroup liabilities'!F1040="P_20",'Intragroup liabilities'!F1040="P_21"),'Intragroup liabilities'!M1040,CONCATENATE(RIGHT('Intragroup liabilities'!T1040,4),"-",LEFT(RIGHT('Intragroup liabilities'!T1040,7),2),"-",LEFT('Intragroup liabilities'!T1040,2)))</f>
        <v>--</v>
      </c>
      <c r="T1046" s="20" t="str">
        <f t="shared" si="116"/>
        <v/>
      </c>
      <c r="U1046" s="20" t="str">
        <f>IF(OR('Intragroup liabilities'!F1040="P_20",'Intragroup liabilities'!F1040="P_21"),'T 03.01'!T1046,CONCATENATE(RIGHT('Intragroup liabilities'!U1040,4),"-",LEFT(RIGHT('Intragroup liabilities'!U1040,7),2),"-",LEFT('Intragroup liabilities'!U1040,2)))</f>
        <v>--</v>
      </c>
      <c r="V1046" s="10" t="str">
        <f t="shared" si="117"/>
        <v>Secured</v>
      </c>
      <c r="W1046" s="10">
        <v>0</v>
      </c>
      <c r="X1046" s="10" t="s">
        <v>83</v>
      </c>
      <c r="Y1046" s="10" t="str">
        <f t="shared" si="118"/>
        <v>Non-structured/Vanilla</v>
      </c>
      <c r="Z1046" s="10"/>
      <c r="AA1046" s="10" t="str">
        <f>IF('Intragroup liabilities'!Q1040="GF2","Grandfathered T2",IF('Intragroup liabilities'!Q1040="CET1","CET1","No"))</f>
        <v>No</v>
      </c>
      <c r="AB1046" s="10">
        <f>IF('Intragroup liabilities'!R1040="",0,'Intragroup liabilities'!R1040)</f>
        <v>0</v>
      </c>
      <c r="AC1046"/>
    </row>
    <row r="1047" spans="3:29" ht="35.25" thickBot="1" x14ac:dyDescent="0.5">
      <c r="C1047" s="17">
        <f t="shared" si="113"/>
        <v>999</v>
      </c>
      <c r="D1047" s="18">
        <f t="shared" si="119"/>
        <v>1040</v>
      </c>
      <c r="E1047" s="10" t="str">
        <f>IF(AND(I1047="SANTANDER TOTTA, SGPS, SA",'Intragroup liabilities'!F1041="P_22"),"r0531 - o/w (part of) subordinated liabilities recognised as own funds",IF(AND(I1047="Totta Seguros - Comp. Seg. Vida, SA.",'Intragroup liabilities'!F1041="P_22"),"r0350 - Structured notes",IF(AND(AA1047&lt;&gt;"No",'Intragroup liabilities'!F1041="P_23"),"r0531 - o/w (part of) subordinated liabilities recognised as own funds",IF(AND(AA1047="No",'Intragroup liabilities'!F1041="P_23"),"r0120 - Secured liabilities - collateralized part (BRRD art. 44/2/b)",IF('Intragroup liabilities'!F1041="C_31","r0511 - o/w capital instruments/share capital",IF('Intragroup liabilities'!F1041="C_32","r0511 - o/w capital instruments/share capital",IF('Intragroup liabilities'!F1041="C_33","r0512 - o/w instruments ranking pari passu with ordinary shares",IF(OR(ISNUMBER(SEARCH("ATLANTES",I1047)),ISNUMBER(SEARCH("AZOR",I1047)),ISNUMBER(SEARCH("HIPOTOTTA",I1047)))=TRUE,"r0120 - Secured liabilities - collateralized part (BRRD art. 44/2/b)",IF(OR('Intragroup liabilities'!F1041="P_27.1",'Intragroup liabilities'!F1041="P_27.2",'Intragroup liabilities'!F1041="P_24"),"r0390 - Non-financial liabilities",IF('Intragroup liabilities'!F1041="P_30.1","r0170 - Employee liabilities (BRRD art. 44/2/g/i)",IF('Intragroup liabilities'!F1041="P_30.3","r0390 - Non-financial liabilities",IF('Intragroup liabilities'!F1041="C_36","r0511 - o/w capital instruments/share capital",IF(AND('Intragroup liabilities'!F1041="P_20",IFERROR(VLOOKUP('Intragroup liabilities'!I1041,'Auxiliar 210'!$B$18:$B$20,1,FALSE),0)&lt;&gt;0),"r0210 - Liabilities towards other entities of the resolution group (BRRD art. 44/2/h)",IF(AND('Intragroup liabilities'!F1041="P_21",IFERROR(VLOOKUP('Intragroup liabilities'!I1041,'Auxiliar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7" s="10" t="s">
        <v>153</v>
      </c>
      <c r="G1047" s="10" t="str">
        <f t="shared" si="114"/>
        <v>Rank 20 - Ranking in insolvency (master scale)</v>
      </c>
      <c r="H1047" s="10" t="s">
        <v>420</v>
      </c>
      <c r="I1047" s="10" t="s">
        <v>73</v>
      </c>
      <c r="J1047" s="10" t="s">
        <v>167</v>
      </c>
      <c r="K1047" s="10" t="s">
        <v>155</v>
      </c>
      <c r="L1047" s="10" t="str">
        <f t="shared" si="115"/>
        <v>Sister</v>
      </c>
      <c r="M1047" s="10" t="str">
        <f>IF(OR('Intragroup liabilities'!W1041="x",'Intragroup liabilities'!W1041="E"),"true","false")</f>
        <v>true</v>
      </c>
      <c r="N1047" s="10" t="s">
        <v>470</v>
      </c>
      <c r="O1047" s="10" t="s">
        <v>471</v>
      </c>
      <c r="P1047" s="11">
        <v>95586.62</v>
      </c>
      <c r="Q1047" s="11">
        <f>IF('Intragroup liabilities'!E1041="",0,'Intragroup liabilities'!E1041)</f>
        <v>307.66000000000003</v>
      </c>
      <c r="R1047" s="10" t="str">
        <f>+IF('Intragroup liabilities'!C1041="EURO","Euro",IF('Intragroup liabilities'!C1041="LIBRA INGLESA"," US Dollar",""))</f>
        <v>Euro</v>
      </c>
      <c r="S1047" s="10" t="str">
        <f>IF(OR('Intragroup liabilities'!F1041="P_20",'Intragroup liabilities'!F1041="P_21"),'Intragroup liabilities'!M1041,CONCATENATE(RIGHT('Intragroup liabilities'!T1041,4),"-",LEFT(RIGHT('Intragroup liabilities'!T1041,7),2),"-",LEFT('Intragroup liabilities'!T1041,2)))</f>
        <v>--</v>
      </c>
      <c r="T1047" s="20" t="str">
        <f t="shared" si="116"/>
        <v/>
      </c>
      <c r="U1047" s="20" t="str">
        <f>IF(OR('Intragroup liabilities'!F1041="P_20",'Intragroup liabilities'!F1041="P_21"),'T 03.01'!T1047,CONCATENATE(RIGHT('Intragroup liabilities'!U1041,4),"-",LEFT(RIGHT('Intragroup liabilities'!U1041,7),2),"-",LEFT('Intragroup liabilities'!U1041,2)))</f>
        <v>--</v>
      </c>
      <c r="V1047" s="10" t="str">
        <f t="shared" si="117"/>
        <v>Secured</v>
      </c>
      <c r="W1047" s="10">
        <v>0</v>
      </c>
      <c r="X1047" s="10" t="s">
        <v>83</v>
      </c>
      <c r="Y1047" s="10" t="str">
        <f t="shared" si="118"/>
        <v>Non-structured/Vanilla</v>
      </c>
      <c r="Z1047" s="10"/>
      <c r="AA1047" s="10" t="str">
        <f>IF('Intragroup liabilities'!Q1041="GF2","Grandfathered T2",IF('Intragroup liabilities'!Q1041="CET1","CET1","No"))</f>
        <v>No</v>
      </c>
      <c r="AB1047" s="10">
        <f>IF('Intragroup liabilities'!R1041="",0,'Intragroup liabilities'!R1041)</f>
        <v>0</v>
      </c>
      <c r="AC1047"/>
    </row>
    <row r="1048" spans="3:29" ht="35.25" thickBot="1" x14ac:dyDescent="0.5">
      <c r="C1048" s="17">
        <f t="shared" si="113"/>
        <v>999</v>
      </c>
      <c r="D1048" s="18">
        <f t="shared" si="119"/>
        <v>1041</v>
      </c>
      <c r="E1048" s="10" t="str">
        <f>IF(AND(I1048="SANTANDER TOTTA, SGPS, SA",'Intragroup liabilities'!F1042="P_22"),"r0531 - o/w (part of) subordinated liabilities recognised as own funds",IF(AND(I1048="Totta Seguros - Comp. Seg. Vida, SA.",'Intragroup liabilities'!F1042="P_22"),"r0350 - Structured notes",IF(AND(AA1048&lt;&gt;"No",'Intragroup liabilities'!F1042="P_23"),"r0531 - o/w (part of) subordinated liabilities recognised as own funds",IF(AND(AA1048="No",'Intragroup liabilities'!F1042="P_23"),"r0120 - Secured liabilities - collateralized part (BRRD art. 44/2/b)",IF('Intragroup liabilities'!F1042="C_31","r0511 - o/w capital instruments/share capital",IF('Intragroup liabilities'!F1042="C_32","r0511 - o/w capital instruments/share capital",IF('Intragroup liabilities'!F1042="C_33","r0512 - o/w instruments ranking pari passu with ordinary shares",IF(OR(ISNUMBER(SEARCH("ATLANTES",I1048)),ISNUMBER(SEARCH("AZOR",I1048)),ISNUMBER(SEARCH("HIPOTOTTA",I1048)))=TRUE,"r0120 - Secured liabilities - collateralized part (BRRD art. 44/2/b)",IF(OR('Intragroup liabilities'!F1042="P_27.1",'Intragroup liabilities'!F1042="P_27.2",'Intragroup liabilities'!F1042="P_24"),"r0390 - Non-financial liabilities",IF('Intragroup liabilities'!F1042="P_30.1","r0170 - Employee liabilities (BRRD art. 44/2/g/i)",IF('Intragroup liabilities'!F1042="P_30.3","r0390 - Non-financial liabilities",IF('Intragroup liabilities'!F1042="C_36","r0511 - o/w capital instruments/share capital",IF(AND('Intragroup liabilities'!F1042="P_20",IFERROR(VLOOKUP('Intragroup liabilities'!I1042,'Auxiliar 210'!$B$18:$B$20,1,FALSE),0)&lt;&gt;0),"r0210 - Liabilities towards other entities of the resolution group (BRRD art. 44/2/h)",IF(AND('Intragroup liabilities'!F1042="P_21",IFERROR(VLOOKUP('Intragroup liabilities'!I1042,'Auxiliar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8" s="10" t="s">
        <v>153</v>
      </c>
      <c r="G1048" s="10" t="str">
        <f t="shared" si="114"/>
        <v>Rank 20 - Ranking in insolvency (master scale)</v>
      </c>
      <c r="H1048" s="10" t="s">
        <v>220</v>
      </c>
      <c r="I1048" s="10" t="s">
        <v>30</v>
      </c>
      <c r="J1048" s="10" t="s">
        <v>164</v>
      </c>
      <c r="K1048" s="10" t="s">
        <v>155</v>
      </c>
      <c r="L1048" s="10" t="str">
        <f t="shared" si="115"/>
        <v>Sister</v>
      </c>
      <c r="M1048" s="10" t="str">
        <f>IF(OR('Intragroup liabilities'!W1042="x",'Intragroup liabilities'!W1042="E"),"true","false")</f>
        <v>true</v>
      </c>
      <c r="N1048" s="10" t="s">
        <v>470</v>
      </c>
      <c r="O1048" s="10" t="s">
        <v>471</v>
      </c>
      <c r="P1048" s="11">
        <v>48736.45</v>
      </c>
      <c r="Q1048" s="11">
        <f>IF('Intragroup liabilities'!E1042="",0,'Intragroup liabilities'!E1042)</f>
        <v>124.77</v>
      </c>
      <c r="R1048" s="10" t="str">
        <f>+IF('Intragroup liabilities'!C1042="EURO","Euro",IF('Intragroup liabilities'!C1042="LIBRA INGLESA"," US Dollar",""))</f>
        <v>Euro</v>
      </c>
      <c r="S1048" s="10" t="str">
        <f>IF(OR('Intragroup liabilities'!F1042="P_20",'Intragroup liabilities'!F1042="P_21"),'Intragroup liabilities'!M1042,CONCATENATE(RIGHT('Intragroup liabilities'!T1042,4),"-",LEFT(RIGHT('Intragroup liabilities'!T1042,7),2),"-",LEFT('Intragroup liabilities'!T1042,2)))</f>
        <v>--</v>
      </c>
      <c r="T1048" s="20" t="str">
        <f t="shared" si="116"/>
        <v/>
      </c>
      <c r="U1048" s="20" t="str">
        <f>IF(OR('Intragroup liabilities'!F1042="P_20",'Intragroup liabilities'!F1042="P_21"),'T 03.01'!T1048,CONCATENATE(RIGHT('Intragroup liabilities'!U1042,4),"-",LEFT(RIGHT('Intragroup liabilities'!U1042,7),2),"-",LEFT('Intragroup liabilities'!U1042,2)))</f>
        <v>--</v>
      </c>
      <c r="V1048" s="10" t="str">
        <f t="shared" si="117"/>
        <v>Secured</v>
      </c>
      <c r="W1048" s="10">
        <v>0</v>
      </c>
      <c r="X1048" s="10" t="s">
        <v>83</v>
      </c>
      <c r="Y1048" s="10" t="str">
        <f t="shared" si="118"/>
        <v>Non-structured/Vanilla</v>
      </c>
      <c r="Z1048" s="10"/>
      <c r="AA1048" s="10" t="str">
        <f>IF('Intragroup liabilities'!Q1042="GF2","Grandfathered T2",IF('Intragroup liabilities'!Q1042="CET1","CET1","No"))</f>
        <v>No</v>
      </c>
      <c r="AB1048" s="10">
        <f>IF('Intragroup liabilities'!R1042="",0,'Intragroup liabilities'!R1042)</f>
        <v>0</v>
      </c>
      <c r="AC1048"/>
    </row>
    <row r="1049" spans="3:29" ht="35.25" thickBot="1" x14ac:dyDescent="0.5">
      <c r="C1049" s="17">
        <f t="shared" si="113"/>
        <v>999</v>
      </c>
      <c r="D1049" s="18">
        <f t="shared" si="119"/>
        <v>1042</v>
      </c>
      <c r="E1049" s="10" t="str">
        <f>IF(AND(I1049="SANTANDER TOTTA, SGPS, SA",'Intragroup liabilities'!F1043="P_22"),"r0531 - o/w (part of) subordinated liabilities recognised as own funds",IF(AND(I1049="Totta Seguros - Comp. Seg. Vida, SA.",'Intragroup liabilities'!F1043="P_22"),"r0350 - Structured notes",IF(AND(AA1049&lt;&gt;"No",'Intragroup liabilities'!F1043="P_23"),"r0531 - o/w (part of) subordinated liabilities recognised as own funds",IF(AND(AA1049="No",'Intragroup liabilities'!F1043="P_23"),"r0120 - Secured liabilities - collateralized part (BRRD art. 44/2/b)",IF('Intragroup liabilities'!F1043="C_31","r0511 - o/w capital instruments/share capital",IF('Intragroup liabilities'!F1043="C_32","r0511 - o/w capital instruments/share capital",IF('Intragroup liabilities'!F1043="C_33","r0512 - o/w instruments ranking pari passu with ordinary shares",IF(OR(ISNUMBER(SEARCH("ATLANTES",I1049)),ISNUMBER(SEARCH("AZOR",I1049)),ISNUMBER(SEARCH("HIPOTOTTA",I1049)))=TRUE,"r0120 - Secured liabilities - collateralized part (BRRD art. 44/2/b)",IF(OR('Intragroup liabilities'!F1043="P_27.1",'Intragroup liabilities'!F1043="P_27.2",'Intragroup liabilities'!F1043="P_24"),"r0390 - Non-financial liabilities",IF('Intragroup liabilities'!F1043="P_30.1","r0170 - Employee liabilities (BRRD art. 44/2/g/i)",IF('Intragroup liabilities'!F1043="P_30.3","r0390 - Non-financial liabilities",IF('Intragroup liabilities'!F1043="C_36","r0511 - o/w capital instruments/share capital",IF(AND('Intragroup liabilities'!F1043="P_20",IFERROR(VLOOKUP('Intragroup liabilities'!I1043,'Auxiliar 210'!$B$18:$B$20,1,FALSE),0)&lt;&gt;0),"r0210 - Liabilities towards other entities of the resolution group (BRRD art. 44/2/h)",IF(AND('Intragroup liabilities'!F1043="P_21",IFERROR(VLOOKUP('Intragroup liabilities'!I1043,'Auxiliar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49" s="10" t="s">
        <v>153</v>
      </c>
      <c r="G1049" s="10" t="str">
        <f t="shared" si="114"/>
        <v>Rank 20 - Ranking in insolvency (master scale)</v>
      </c>
      <c r="H1049" s="10" t="s">
        <v>275</v>
      </c>
      <c r="I1049" s="10" t="s">
        <v>30</v>
      </c>
      <c r="J1049" s="10" t="s">
        <v>164</v>
      </c>
      <c r="K1049" s="10" t="s">
        <v>155</v>
      </c>
      <c r="L1049" s="10" t="str">
        <f t="shared" si="115"/>
        <v>Sister</v>
      </c>
      <c r="M1049" s="10" t="str">
        <f>IF(OR('Intragroup liabilities'!W1043="x",'Intragroup liabilities'!W1043="E"),"true","false")</f>
        <v>true</v>
      </c>
      <c r="N1049" s="10" t="s">
        <v>470</v>
      </c>
      <c r="O1049" s="10" t="s">
        <v>471</v>
      </c>
      <c r="P1049" s="11">
        <v>169110.25</v>
      </c>
      <c r="Q1049" s="11">
        <f>IF('Intragroup liabilities'!E1043="",0,'Intragroup liabilities'!E1043)</f>
        <v>313.01</v>
      </c>
      <c r="R1049" s="10" t="str">
        <f>+IF('Intragroup liabilities'!C1043="EURO","Euro",IF('Intragroup liabilities'!C1043="LIBRA INGLESA"," US Dollar",""))</f>
        <v>Euro</v>
      </c>
      <c r="S1049" s="10" t="str">
        <f>IF(OR('Intragroup liabilities'!F1043="P_20",'Intragroup liabilities'!F1043="P_21"),'Intragroup liabilities'!M1043,CONCATENATE(RIGHT('Intragroup liabilities'!T1043,4),"-",LEFT(RIGHT('Intragroup liabilities'!T1043,7),2),"-",LEFT('Intragroup liabilities'!T1043,2)))</f>
        <v>--</v>
      </c>
      <c r="T1049" s="20" t="str">
        <f t="shared" si="116"/>
        <v/>
      </c>
      <c r="U1049" s="20" t="str">
        <f>IF(OR('Intragroup liabilities'!F1043="P_20",'Intragroup liabilities'!F1043="P_21"),'T 03.01'!T1049,CONCATENATE(RIGHT('Intragroup liabilities'!U1043,4),"-",LEFT(RIGHT('Intragroup liabilities'!U1043,7),2),"-",LEFT('Intragroup liabilities'!U1043,2)))</f>
        <v>--</v>
      </c>
      <c r="V1049" s="10" t="str">
        <f t="shared" si="117"/>
        <v>Secured</v>
      </c>
      <c r="W1049" s="10">
        <v>0</v>
      </c>
      <c r="X1049" s="10" t="s">
        <v>83</v>
      </c>
      <c r="Y1049" s="10" t="str">
        <f t="shared" si="118"/>
        <v>Non-structured/Vanilla</v>
      </c>
      <c r="Z1049" s="10"/>
      <c r="AA1049" s="10" t="str">
        <f>IF('Intragroup liabilities'!Q1043="GF2","Grandfathered T2",IF('Intragroup liabilities'!Q1043="CET1","CET1","No"))</f>
        <v>No</v>
      </c>
      <c r="AB1049" s="10">
        <f>IF('Intragroup liabilities'!R1043="",0,'Intragroup liabilities'!R1043)</f>
        <v>0</v>
      </c>
      <c r="AC1049"/>
    </row>
    <row r="1050" spans="3:29" ht="35.25" thickBot="1" x14ac:dyDescent="0.5">
      <c r="C1050" s="17">
        <f t="shared" si="113"/>
        <v>999</v>
      </c>
      <c r="D1050" s="18">
        <f t="shared" si="119"/>
        <v>1043</v>
      </c>
      <c r="E1050" s="10" t="str">
        <f>IF(AND(I1050="SANTANDER TOTTA, SGPS, SA",'Intragroup liabilities'!F1044="P_22"),"r0531 - o/w (part of) subordinated liabilities recognised as own funds",IF(AND(I1050="Totta Seguros - Comp. Seg. Vida, SA.",'Intragroup liabilities'!F1044="P_22"),"r0350 - Structured notes",IF(AND(AA1050&lt;&gt;"No",'Intragroup liabilities'!F1044="P_23"),"r0531 - o/w (part of) subordinated liabilities recognised as own funds",IF(AND(AA1050="No",'Intragroup liabilities'!F1044="P_23"),"r0120 - Secured liabilities - collateralized part (BRRD art. 44/2/b)",IF('Intragroup liabilities'!F1044="C_31","r0511 - o/w capital instruments/share capital",IF('Intragroup liabilities'!F1044="C_32","r0511 - o/w capital instruments/share capital",IF('Intragroup liabilities'!F1044="C_33","r0512 - o/w instruments ranking pari passu with ordinary shares",IF(OR(ISNUMBER(SEARCH("ATLANTES",I1050)),ISNUMBER(SEARCH("AZOR",I1050)),ISNUMBER(SEARCH("HIPOTOTTA",I1050)))=TRUE,"r0120 - Secured liabilities - collateralized part (BRRD art. 44/2/b)",IF(OR('Intragroup liabilities'!F1044="P_27.1",'Intragroup liabilities'!F1044="P_27.2",'Intragroup liabilities'!F1044="P_24"),"r0390 - Non-financial liabilities",IF('Intragroup liabilities'!F1044="P_30.1","r0170 - Employee liabilities (BRRD art. 44/2/g/i)",IF('Intragroup liabilities'!F1044="P_30.3","r0390 - Non-financial liabilities",IF('Intragroup liabilities'!F1044="C_36","r0511 - o/w capital instruments/share capital",IF(AND('Intragroup liabilities'!F1044="P_20",IFERROR(VLOOKUP('Intragroup liabilities'!I1044,'Auxiliar 210'!$B$18:$B$20,1,FALSE),0)&lt;&gt;0),"r0210 - Liabilities towards other entities of the resolution group (BRRD art. 44/2/h)",IF(AND('Intragroup liabilities'!F1044="P_21",IFERROR(VLOOKUP('Intragroup liabilities'!I1044,'Auxiliar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0" s="10" t="s">
        <v>153</v>
      </c>
      <c r="G1050" s="10" t="str">
        <f t="shared" si="114"/>
        <v>Rank 20 - Ranking in insolvency (master scale)</v>
      </c>
      <c r="H1050" s="10" t="s">
        <v>332</v>
      </c>
      <c r="I1050" s="10" t="s">
        <v>30</v>
      </c>
      <c r="J1050" s="10" t="s">
        <v>164</v>
      </c>
      <c r="K1050" s="10" t="s">
        <v>155</v>
      </c>
      <c r="L1050" s="10" t="str">
        <f t="shared" si="115"/>
        <v>Sister</v>
      </c>
      <c r="M1050" s="10" t="str">
        <f>IF(OR('Intragroup liabilities'!W1044="x",'Intragroup liabilities'!W1044="E"),"true","false")</f>
        <v>true</v>
      </c>
      <c r="N1050" s="10" t="s">
        <v>470</v>
      </c>
      <c r="O1050" s="10" t="s">
        <v>471</v>
      </c>
      <c r="P1050" s="11">
        <v>127983.33</v>
      </c>
      <c r="Q1050" s="11">
        <f>IF('Intragroup liabilities'!E1044="",0,'Intragroup liabilities'!E1044)</f>
        <v>218.92</v>
      </c>
      <c r="R1050" s="10" t="str">
        <f>+IF('Intragroup liabilities'!C1044="EURO","Euro",IF('Intragroup liabilities'!C1044="LIBRA INGLESA"," US Dollar",""))</f>
        <v>Euro</v>
      </c>
      <c r="S1050" s="10" t="str">
        <f>IF(OR('Intragroup liabilities'!F1044="P_20",'Intragroup liabilities'!F1044="P_21"),'Intragroup liabilities'!M1044,CONCATENATE(RIGHT('Intragroup liabilities'!T1044,4),"-",LEFT(RIGHT('Intragroup liabilities'!T1044,7),2),"-",LEFT('Intragroup liabilities'!T1044,2)))</f>
        <v>--</v>
      </c>
      <c r="T1050" s="20" t="str">
        <f t="shared" si="116"/>
        <v/>
      </c>
      <c r="U1050" s="20" t="str">
        <f>IF(OR('Intragroup liabilities'!F1044="P_20",'Intragroup liabilities'!F1044="P_21"),'T 03.01'!T1050,CONCATENATE(RIGHT('Intragroup liabilities'!U1044,4),"-",LEFT(RIGHT('Intragroup liabilities'!U1044,7),2),"-",LEFT('Intragroup liabilities'!U1044,2)))</f>
        <v>--</v>
      </c>
      <c r="V1050" s="10" t="str">
        <f t="shared" si="117"/>
        <v>Secured</v>
      </c>
      <c r="W1050" s="10">
        <v>0</v>
      </c>
      <c r="X1050" s="10" t="s">
        <v>83</v>
      </c>
      <c r="Y1050" s="10" t="str">
        <f t="shared" si="118"/>
        <v>Non-structured/Vanilla</v>
      </c>
      <c r="Z1050" s="10"/>
      <c r="AA1050" s="10" t="str">
        <f>IF('Intragroup liabilities'!Q1044="GF2","Grandfathered T2",IF('Intragroup liabilities'!Q1044="CET1","CET1","No"))</f>
        <v>No</v>
      </c>
      <c r="AB1050" s="10">
        <f>IF('Intragroup liabilities'!R1044="",0,'Intragroup liabilities'!R1044)</f>
        <v>0</v>
      </c>
      <c r="AC1050"/>
    </row>
    <row r="1051" spans="3:29" ht="35.25" thickBot="1" x14ac:dyDescent="0.5">
      <c r="C1051" s="17">
        <f t="shared" si="113"/>
        <v>999</v>
      </c>
      <c r="D1051" s="18">
        <f t="shared" si="119"/>
        <v>1044</v>
      </c>
      <c r="E1051" s="10" t="str">
        <f>IF(AND(I1051="SANTANDER TOTTA, SGPS, SA",'Intragroup liabilities'!F1045="P_22"),"r0531 - o/w (part of) subordinated liabilities recognised as own funds",IF(AND(I1051="Totta Seguros - Comp. Seg. Vida, SA.",'Intragroup liabilities'!F1045="P_22"),"r0350 - Structured notes",IF(AND(AA1051&lt;&gt;"No",'Intragroup liabilities'!F1045="P_23"),"r0531 - o/w (part of) subordinated liabilities recognised as own funds",IF(AND(AA1051="No",'Intragroup liabilities'!F1045="P_23"),"r0120 - Secured liabilities - collateralized part (BRRD art. 44/2/b)",IF('Intragroup liabilities'!F1045="C_31","r0511 - o/w capital instruments/share capital",IF('Intragroup liabilities'!F1045="C_32","r0511 - o/w capital instruments/share capital",IF('Intragroup liabilities'!F1045="C_33","r0512 - o/w instruments ranking pari passu with ordinary shares",IF(OR(ISNUMBER(SEARCH("ATLANTES",I1051)),ISNUMBER(SEARCH("AZOR",I1051)),ISNUMBER(SEARCH("HIPOTOTTA",I1051)))=TRUE,"r0120 - Secured liabilities - collateralized part (BRRD art. 44/2/b)",IF(OR('Intragroup liabilities'!F1045="P_27.1",'Intragroup liabilities'!F1045="P_27.2",'Intragroup liabilities'!F1045="P_24"),"r0390 - Non-financial liabilities",IF('Intragroup liabilities'!F1045="P_30.1","r0170 - Employee liabilities (BRRD art. 44/2/g/i)",IF('Intragroup liabilities'!F1045="P_30.3","r0390 - Non-financial liabilities",IF('Intragroup liabilities'!F1045="C_36","r0511 - o/w capital instruments/share capital",IF(AND('Intragroup liabilities'!F1045="P_20",IFERROR(VLOOKUP('Intragroup liabilities'!I1045,'Auxiliar 210'!$B$18:$B$20,1,FALSE),0)&lt;&gt;0),"r0210 - Liabilities towards other entities of the resolution group (BRRD art. 44/2/h)",IF(AND('Intragroup liabilities'!F1045="P_21",IFERROR(VLOOKUP('Intragroup liabilities'!I1045,'Auxiliar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1" s="10" t="s">
        <v>153</v>
      </c>
      <c r="G1051" s="10" t="str">
        <f t="shared" si="114"/>
        <v>Rank 20 - Ranking in insolvency (master scale)</v>
      </c>
      <c r="H1051" s="10" t="s">
        <v>429</v>
      </c>
      <c r="I1051" s="10" t="s">
        <v>30</v>
      </c>
      <c r="J1051" s="10" t="s">
        <v>164</v>
      </c>
      <c r="K1051" s="10" t="s">
        <v>155</v>
      </c>
      <c r="L1051" s="10" t="str">
        <f t="shared" si="115"/>
        <v>Sister</v>
      </c>
      <c r="M1051" s="10" t="str">
        <f>IF(OR('Intragroup liabilities'!W1045="x",'Intragroup liabilities'!W1045="E"),"true","false")</f>
        <v>true</v>
      </c>
      <c r="N1051" s="10" t="s">
        <v>470</v>
      </c>
      <c r="O1051" s="10" t="s">
        <v>471</v>
      </c>
      <c r="P1051" s="11">
        <v>57542.33</v>
      </c>
      <c r="Q1051" s="11">
        <f>IF('Intragroup liabilities'!E1045="",0,'Intragroup liabilities'!E1045)</f>
        <v>135.55000000000001</v>
      </c>
      <c r="R1051" s="10" t="str">
        <f>+IF('Intragroup liabilities'!C1045="EURO","Euro",IF('Intragroup liabilities'!C1045="LIBRA INGLESA"," US Dollar",""))</f>
        <v>Euro</v>
      </c>
      <c r="S1051" s="10" t="str">
        <f>IF(OR('Intragroup liabilities'!F1045="P_20",'Intragroup liabilities'!F1045="P_21"),'Intragroup liabilities'!M1045,CONCATENATE(RIGHT('Intragroup liabilities'!T1045,4),"-",LEFT(RIGHT('Intragroup liabilities'!T1045,7),2),"-",LEFT('Intragroup liabilities'!T1045,2)))</f>
        <v>--</v>
      </c>
      <c r="T1051" s="20" t="str">
        <f t="shared" si="116"/>
        <v/>
      </c>
      <c r="U1051" s="20" t="str">
        <f>IF(OR('Intragroup liabilities'!F1045="P_20",'Intragroup liabilities'!F1045="P_21"),'T 03.01'!T1051,CONCATENATE(RIGHT('Intragroup liabilities'!U1045,4),"-",LEFT(RIGHT('Intragroup liabilities'!U1045,7),2),"-",LEFT('Intragroup liabilities'!U1045,2)))</f>
        <v>--</v>
      </c>
      <c r="V1051" s="10" t="str">
        <f t="shared" si="117"/>
        <v>Secured</v>
      </c>
      <c r="W1051" s="10">
        <v>0</v>
      </c>
      <c r="X1051" s="10" t="s">
        <v>83</v>
      </c>
      <c r="Y1051" s="10" t="str">
        <f t="shared" si="118"/>
        <v>Non-structured/Vanilla</v>
      </c>
      <c r="Z1051" s="10"/>
      <c r="AA1051" s="10" t="str">
        <f>IF('Intragroup liabilities'!Q1045="GF2","Grandfathered T2",IF('Intragroup liabilities'!Q1045="CET1","CET1","No"))</f>
        <v>No</v>
      </c>
      <c r="AB1051" s="10">
        <f>IF('Intragroup liabilities'!R1045="",0,'Intragroup liabilities'!R1045)</f>
        <v>0</v>
      </c>
      <c r="AC1051"/>
    </row>
    <row r="1052" spans="3:29" ht="35.25" thickBot="1" x14ac:dyDescent="0.5">
      <c r="C1052" s="17">
        <f t="shared" si="113"/>
        <v>999</v>
      </c>
      <c r="D1052" s="18">
        <f t="shared" si="119"/>
        <v>1045</v>
      </c>
      <c r="E1052" s="10" t="str">
        <f>IF(AND(I1052="SANTANDER TOTTA, SGPS, SA",'Intragroup liabilities'!F1046="P_22"),"r0531 - o/w (part of) subordinated liabilities recognised as own funds",IF(AND(I1052="Totta Seguros - Comp. Seg. Vida, SA.",'Intragroup liabilities'!F1046="P_22"),"r0350 - Structured notes",IF(AND(AA1052&lt;&gt;"No",'Intragroup liabilities'!F1046="P_23"),"r0531 - o/w (part of) subordinated liabilities recognised as own funds",IF(AND(AA1052="No",'Intragroup liabilities'!F1046="P_23"),"r0120 - Secured liabilities - collateralized part (BRRD art. 44/2/b)",IF('Intragroup liabilities'!F1046="C_31","r0511 - o/w capital instruments/share capital",IF('Intragroup liabilities'!F1046="C_32","r0511 - o/w capital instruments/share capital",IF('Intragroup liabilities'!F1046="C_33","r0512 - o/w instruments ranking pari passu with ordinary shares",IF(OR(ISNUMBER(SEARCH("ATLANTES",I1052)),ISNUMBER(SEARCH("AZOR",I1052)),ISNUMBER(SEARCH("HIPOTOTTA",I1052)))=TRUE,"r0120 - Secured liabilities - collateralized part (BRRD art. 44/2/b)",IF(OR('Intragroup liabilities'!F1046="P_27.1",'Intragroup liabilities'!F1046="P_27.2",'Intragroup liabilities'!F1046="P_24"),"r0390 - Non-financial liabilities",IF('Intragroup liabilities'!F1046="P_30.1","r0170 - Employee liabilities (BRRD art. 44/2/g/i)",IF('Intragroup liabilities'!F1046="P_30.3","r0390 - Non-financial liabilities",IF('Intragroup liabilities'!F1046="C_36","r0511 - o/w capital instruments/share capital",IF(AND('Intragroup liabilities'!F1046="P_20",IFERROR(VLOOKUP('Intragroup liabilities'!I1046,'Auxiliar 210'!$B$18:$B$20,1,FALSE),0)&lt;&gt;0),"r0210 - Liabilities towards other entities of the resolution group (BRRD art. 44/2/h)",IF(AND('Intragroup liabilities'!F1046="P_21",IFERROR(VLOOKUP('Intragroup liabilities'!I1046,'Auxiliar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2" s="10" t="s">
        <v>153</v>
      </c>
      <c r="G1052" s="10" t="str">
        <f t="shared" si="114"/>
        <v>Rank 20 - Ranking in insolvency (master scale)</v>
      </c>
      <c r="H1052" s="10" t="s">
        <v>172</v>
      </c>
      <c r="I1052" s="10" t="s">
        <v>74</v>
      </c>
      <c r="J1052" s="10" t="s">
        <v>170</v>
      </c>
      <c r="K1052" s="10" t="s">
        <v>155</v>
      </c>
      <c r="L1052" s="10" t="str">
        <f t="shared" si="115"/>
        <v>Sister</v>
      </c>
      <c r="M1052" s="10" t="str">
        <f>IF(OR('Intragroup liabilities'!W1046="x",'Intragroup liabilities'!W1046="E"),"true","false")</f>
        <v>true</v>
      </c>
      <c r="N1052" s="10" t="s">
        <v>470</v>
      </c>
      <c r="O1052" s="10" t="s">
        <v>471</v>
      </c>
      <c r="P1052" s="11">
        <v>102774.65</v>
      </c>
      <c r="Q1052" s="11">
        <f>IF('Intragroup liabilities'!E1046="",0,'Intragroup liabilities'!E1046)</f>
        <v>262.20999999999998</v>
      </c>
      <c r="R1052" s="10" t="str">
        <f>+IF('Intragroup liabilities'!C1046="EURO","Euro",IF('Intragroup liabilities'!C1046="LIBRA INGLESA"," US Dollar",""))</f>
        <v>Euro</v>
      </c>
      <c r="S1052" s="10" t="str">
        <f>IF(OR('Intragroup liabilities'!F1046="P_20",'Intragroup liabilities'!F1046="P_21"),'Intragroup liabilities'!M1046,CONCATENATE(RIGHT('Intragroup liabilities'!T1046,4),"-",LEFT(RIGHT('Intragroup liabilities'!T1046,7),2),"-",LEFT('Intragroup liabilities'!T1046,2)))</f>
        <v>--</v>
      </c>
      <c r="T1052" s="20" t="str">
        <f t="shared" si="116"/>
        <v/>
      </c>
      <c r="U1052" s="20" t="str">
        <f>IF(OR('Intragroup liabilities'!F1046="P_20",'Intragroup liabilities'!F1046="P_21"),'T 03.01'!T1052,CONCATENATE(RIGHT('Intragroup liabilities'!U1046,4),"-",LEFT(RIGHT('Intragroup liabilities'!U1046,7),2),"-",LEFT('Intragroup liabilities'!U1046,2)))</f>
        <v>--</v>
      </c>
      <c r="V1052" s="10" t="str">
        <f t="shared" si="117"/>
        <v>Secured</v>
      </c>
      <c r="W1052" s="10">
        <v>0</v>
      </c>
      <c r="X1052" s="10" t="s">
        <v>83</v>
      </c>
      <c r="Y1052" s="10" t="str">
        <f t="shared" si="118"/>
        <v>Non-structured/Vanilla</v>
      </c>
      <c r="Z1052" s="10"/>
      <c r="AA1052" s="10" t="str">
        <f>IF('Intragroup liabilities'!Q1046="GF2","Grandfathered T2",IF('Intragroup liabilities'!Q1046="CET1","CET1","No"))</f>
        <v>No</v>
      </c>
      <c r="AB1052" s="10">
        <f>IF('Intragroup liabilities'!R1046="",0,'Intragroup liabilities'!R1046)</f>
        <v>0</v>
      </c>
      <c r="AC1052"/>
    </row>
    <row r="1053" spans="3:29" ht="35.25" thickBot="1" x14ac:dyDescent="0.5">
      <c r="C1053" s="17">
        <f t="shared" si="113"/>
        <v>999</v>
      </c>
      <c r="D1053" s="18">
        <f t="shared" si="119"/>
        <v>1046</v>
      </c>
      <c r="E1053" s="10" t="str">
        <f>IF(AND(I1053="SANTANDER TOTTA, SGPS, SA",'Intragroup liabilities'!F1047="P_22"),"r0531 - o/w (part of) subordinated liabilities recognised as own funds",IF(AND(I1053="Totta Seguros - Comp. Seg. Vida, SA.",'Intragroup liabilities'!F1047="P_22"),"r0350 - Structured notes",IF(AND(AA1053&lt;&gt;"No",'Intragroup liabilities'!F1047="P_23"),"r0531 - o/w (part of) subordinated liabilities recognised as own funds",IF(AND(AA1053="No",'Intragroup liabilities'!F1047="P_23"),"r0120 - Secured liabilities - collateralized part (BRRD art. 44/2/b)",IF('Intragroup liabilities'!F1047="C_31","r0511 - o/w capital instruments/share capital",IF('Intragroup liabilities'!F1047="C_32","r0511 - o/w capital instruments/share capital",IF('Intragroup liabilities'!F1047="C_33","r0512 - o/w instruments ranking pari passu with ordinary shares",IF(OR(ISNUMBER(SEARCH("ATLANTES",I1053)),ISNUMBER(SEARCH("AZOR",I1053)),ISNUMBER(SEARCH("HIPOTOTTA",I1053)))=TRUE,"r0120 - Secured liabilities - collateralized part (BRRD art. 44/2/b)",IF(OR('Intragroup liabilities'!F1047="P_27.1",'Intragroup liabilities'!F1047="P_27.2",'Intragroup liabilities'!F1047="P_24"),"r0390 - Non-financial liabilities",IF('Intragroup liabilities'!F1047="P_30.1","r0170 - Employee liabilities (BRRD art. 44/2/g/i)",IF('Intragroup liabilities'!F1047="P_30.3","r0390 - Non-financial liabilities",IF('Intragroup liabilities'!F1047="C_36","r0511 - o/w capital instruments/share capital",IF(AND('Intragroup liabilities'!F1047="P_20",IFERROR(VLOOKUP('Intragroup liabilities'!I1047,'Auxiliar 210'!$B$18:$B$20,1,FALSE),0)&lt;&gt;0),"r0210 - Liabilities towards other entities of the resolution group (BRRD art. 44/2/h)",IF(AND('Intragroup liabilities'!F1047="P_21",IFERROR(VLOOKUP('Intragroup liabilities'!I1047,'Auxiliar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3" s="10" t="s">
        <v>153</v>
      </c>
      <c r="G1053" s="10" t="str">
        <f t="shared" si="114"/>
        <v>Rank 20 - Ranking in insolvency (master scale)</v>
      </c>
      <c r="H1053" s="10" t="s">
        <v>324</v>
      </c>
      <c r="I1053" s="10" t="s">
        <v>30</v>
      </c>
      <c r="J1053" s="10" t="s">
        <v>164</v>
      </c>
      <c r="K1053" s="10" t="s">
        <v>155</v>
      </c>
      <c r="L1053" s="10" t="str">
        <f t="shared" si="115"/>
        <v>Sister</v>
      </c>
      <c r="M1053" s="10" t="str">
        <f>IF(OR('Intragroup liabilities'!W1047="x",'Intragroup liabilities'!W1047="E"),"true","false")</f>
        <v>true</v>
      </c>
      <c r="N1053" s="10" t="s">
        <v>470</v>
      </c>
      <c r="O1053" s="10" t="s">
        <v>471</v>
      </c>
      <c r="P1053" s="11">
        <v>185373.76</v>
      </c>
      <c r="Q1053" s="11">
        <f>IF('Intragroup liabilities'!E1047="",0,'Intragroup liabilities'!E1047)</f>
        <v>243.16</v>
      </c>
      <c r="R1053" s="10" t="str">
        <f>+IF('Intragroup liabilities'!C1047="EURO","Euro",IF('Intragroup liabilities'!C1047="LIBRA INGLESA"," US Dollar",""))</f>
        <v>Euro</v>
      </c>
      <c r="S1053" s="10" t="str">
        <f>IF(OR('Intragroup liabilities'!F1047="P_20",'Intragroup liabilities'!F1047="P_21"),'Intragroup liabilities'!M1047,CONCATENATE(RIGHT('Intragroup liabilities'!T1047,4),"-",LEFT(RIGHT('Intragroup liabilities'!T1047,7),2),"-",LEFT('Intragroup liabilities'!T1047,2)))</f>
        <v>--</v>
      </c>
      <c r="T1053" s="20" t="str">
        <f t="shared" si="116"/>
        <v/>
      </c>
      <c r="U1053" s="20" t="str">
        <f>IF(OR('Intragroup liabilities'!F1047="P_20",'Intragroup liabilities'!F1047="P_21"),'T 03.01'!T1053,CONCATENATE(RIGHT('Intragroup liabilities'!U1047,4),"-",LEFT(RIGHT('Intragroup liabilities'!U1047,7),2),"-",LEFT('Intragroup liabilities'!U1047,2)))</f>
        <v>--</v>
      </c>
      <c r="V1053" s="10" t="str">
        <f t="shared" si="117"/>
        <v>Secured</v>
      </c>
      <c r="W1053" s="10">
        <v>0</v>
      </c>
      <c r="X1053" s="10" t="s">
        <v>83</v>
      </c>
      <c r="Y1053" s="10" t="str">
        <f t="shared" si="118"/>
        <v>Non-structured/Vanilla</v>
      </c>
      <c r="Z1053" s="10"/>
      <c r="AA1053" s="10" t="str">
        <f>IF('Intragroup liabilities'!Q1047="GF2","Grandfathered T2",IF('Intragroup liabilities'!Q1047="CET1","CET1","No"))</f>
        <v>No</v>
      </c>
      <c r="AB1053" s="10">
        <f>IF('Intragroup liabilities'!R1047="",0,'Intragroup liabilities'!R1047)</f>
        <v>0</v>
      </c>
      <c r="AC1053"/>
    </row>
    <row r="1054" spans="3:29" ht="35.25" thickBot="1" x14ac:dyDescent="0.5">
      <c r="C1054" s="17">
        <f t="shared" si="113"/>
        <v>999</v>
      </c>
      <c r="D1054" s="18">
        <f t="shared" si="119"/>
        <v>1047</v>
      </c>
      <c r="E1054" s="10" t="str">
        <f>IF(AND(I1054="SANTANDER TOTTA, SGPS, SA",'Intragroup liabilities'!F1048="P_22"),"r0531 - o/w (part of) subordinated liabilities recognised as own funds",IF(AND(I1054="Totta Seguros - Comp. Seg. Vida, SA.",'Intragroup liabilities'!F1048="P_22"),"r0350 - Structured notes",IF(AND(AA1054&lt;&gt;"No",'Intragroup liabilities'!F1048="P_23"),"r0531 - o/w (part of) subordinated liabilities recognised as own funds",IF(AND(AA1054="No",'Intragroup liabilities'!F1048="P_23"),"r0120 - Secured liabilities - collateralized part (BRRD art. 44/2/b)",IF('Intragroup liabilities'!F1048="C_31","r0511 - o/w capital instruments/share capital",IF('Intragroup liabilities'!F1048="C_32","r0511 - o/w capital instruments/share capital",IF('Intragroup liabilities'!F1048="C_33","r0512 - o/w instruments ranking pari passu with ordinary shares",IF(OR(ISNUMBER(SEARCH("ATLANTES",I1054)),ISNUMBER(SEARCH("AZOR",I1054)),ISNUMBER(SEARCH("HIPOTOTTA",I1054)))=TRUE,"r0120 - Secured liabilities - collateralized part (BRRD art. 44/2/b)",IF(OR('Intragroup liabilities'!F1048="P_27.1",'Intragroup liabilities'!F1048="P_27.2",'Intragroup liabilities'!F1048="P_24"),"r0390 - Non-financial liabilities",IF('Intragroup liabilities'!F1048="P_30.1","r0170 - Employee liabilities (BRRD art. 44/2/g/i)",IF('Intragroup liabilities'!F1048="P_30.3","r0390 - Non-financial liabilities",IF('Intragroup liabilities'!F1048="C_36","r0511 - o/w capital instruments/share capital",IF(AND('Intragroup liabilities'!F1048="P_20",IFERROR(VLOOKUP('Intragroup liabilities'!I1048,'Auxiliar 210'!$B$18:$B$20,1,FALSE),0)&lt;&gt;0),"r0210 - Liabilities towards other entities of the resolution group (BRRD art. 44/2/h)",IF(AND('Intragroup liabilities'!F1048="P_21",IFERROR(VLOOKUP('Intragroup liabilities'!I1048,'Auxiliar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4" s="10" t="s">
        <v>153</v>
      </c>
      <c r="G1054" s="10" t="str">
        <f t="shared" si="114"/>
        <v>Rank 20 - Ranking in insolvency (master scale)</v>
      </c>
      <c r="H1054" s="10" t="s">
        <v>277</v>
      </c>
      <c r="I1054" s="10" t="s">
        <v>30</v>
      </c>
      <c r="J1054" s="10" t="s">
        <v>164</v>
      </c>
      <c r="K1054" s="10" t="s">
        <v>155</v>
      </c>
      <c r="L1054" s="10" t="str">
        <f t="shared" si="115"/>
        <v>Sister</v>
      </c>
      <c r="M1054" s="10" t="str">
        <f>IF(OR('Intragroup liabilities'!W1048="x",'Intragroup liabilities'!W1048="E"),"true","false")</f>
        <v>true</v>
      </c>
      <c r="N1054" s="10" t="s">
        <v>470</v>
      </c>
      <c r="O1054" s="10" t="s">
        <v>471</v>
      </c>
      <c r="P1054" s="11">
        <v>116286.22</v>
      </c>
      <c r="Q1054" s="11">
        <f>IF('Intragroup liabilities'!E1048="",0,'Intragroup liabilities'!E1048)</f>
        <v>226.57</v>
      </c>
      <c r="R1054" s="10" t="str">
        <f>+IF('Intragroup liabilities'!C1048="EURO","Euro",IF('Intragroup liabilities'!C1048="LIBRA INGLESA"," US Dollar",""))</f>
        <v>Euro</v>
      </c>
      <c r="S1054" s="10" t="str">
        <f>IF(OR('Intragroup liabilities'!F1048="P_20",'Intragroup liabilities'!F1048="P_21"),'Intragroup liabilities'!M1048,CONCATENATE(RIGHT('Intragroup liabilities'!T1048,4),"-",LEFT(RIGHT('Intragroup liabilities'!T1048,7),2),"-",LEFT('Intragroup liabilities'!T1048,2)))</f>
        <v>--</v>
      </c>
      <c r="T1054" s="20" t="str">
        <f t="shared" si="116"/>
        <v/>
      </c>
      <c r="U1054" s="20" t="str">
        <f>IF(OR('Intragroup liabilities'!F1048="P_20",'Intragroup liabilities'!F1048="P_21"),'T 03.01'!T1054,CONCATENATE(RIGHT('Intragroup liabilities'!U1048,4),"-",LEFT(RIGHT('Intragroup liabilities'!U1048,7),2),"-",LEFT('Intragroup liabilities'!U1048,2)))</f>
        <v>--</v>
      </c>
      <c r="V1054" s="10" t="str">
        <f t="shared" si="117"/>
        <v>Secured</v>
      </c>
      <c r="W1054" s="10">
        <v>0</v>
      </c>
      <c r="X1054" s="10" t="s">
        <v>83</v>
      </c>
      <c r="Y1054" s="10" t="str">
        <f t="shared" si="118"/>
        <v>Non-structured/Vanilla</v>
      </c>
      <c r="Z1054" s="10"/>
      <c r="AA1054" s="10" t="str">
        <f>IF('Intragroup liabilities'!Q1048="GF2","Grandfathered T2",IF('Intragroup liabilities'!Q1048="CET1","CET1","No"))</f>
        <v>No</v>
      </c>
      <c r="AB1054" s="10">
        <f>IF('Intragroup liabilities'!R1048="",0,'Intragroup liabilities'!R1048)</f>
        <v>0</v>
      </c>
      <c r="AC1054"/>
    </row>
    <row r="1055" spans="3:29" ht="35.25" thickBot="1" x14ac:dyDescent="0.5">
      <c r="C1055" s="17">
        <f t="shared" si="113"/>
        <v>999</v>
      </c>
      <c r="D1055" s="18">
        <f t="shared" si="119"/>
        <v>1048</v>
      </c>
      <c r="E1055" s="10" t="str">
        <f>IF(AND(I1055="SANTANDER TOTTA, SGPS, SA",'Intragroup liabilities'!F1049="P_22"),"r0531 - o/w (part of) subordinated liabilities recognised as own funds",IF(AND(I1055="Totta Seguros - Comp. Seg. Vida, SA.",'Intragroup liabilities'!F1049="P_22"),"r0350 - Structured notes",IF(AND(AA1055&lt;&gt;"No",'Intragroup liabilities'!F1049="P_23"),"r0531 - o/w (part of) subordinated liabilities recognised as own funds",IF(AND(AA1055="No",'Intragroup liabilities'!F1049="P_23"),"r0120 - Secured liabilities - collateralized part (BRRD art. 44/2/b)",IF('Intragroup liabilities'!F1049="C_31","r0511 - o/w capital instruments/share capital",IF('Intragroup liabilities'!F1049="C_32","r0511 - o/w capital instruments/share capital",IF('Intragroup liabilities'!F1049="C_33","r0512 - o/w instruments ranking pari passu with ordinary shares",IF(OR(ISNUMBER(SEARCH("ATLANTES",I1055)),ISNUMBER(SEARCH("AZOR",I1055)),ISNUMBER(SEARCH("HIPOTOTTA",I1055)))=TRUE,"r0120 - Secured liabilities - collateralized part (BRRD art. 44/2/b)",IF(OR('Intragroup liabilities'!F1049="P_27.1",'Intragroup liabilities'!F1049="P_27.2",'Intragroup liabilities'!F1049="P_24"),"r0390 - Non-financial liabilities",IF('Intragroup liabilities'!F1049="P_30.1","r0170 - Employee liabilities (BRRD art. 44/2/g/i)",IF('Intragroup liabilities'!F1049="P_30.3","r0390 - Non-financial liabilities",IF('Intragroup liabilities'!F1049="C_36","r0511 - o/w capital instruments/share capital",IF(AND('Intragroup liabilities'!F1049="P_20",IFERROR(VLOOKUP('Intragroup liabilities'!I1049,'Auxiliar 210'!$B$18:$B$20,1,FALSE),0)&lt;&gt;0),"r0210 - Liabilities towards other entities of the resolution group (BRRD art. 44/2/h)",IF(AND('Intragroup liabilities'!F1049="P_21",IFERROR(VLOOKUP('Intragroup liabilities'!I1049,'Auxiliar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5" s="10" t="s">
        <v>153</v>
      </c>
      <c r="G1055" s="10" t="str">
        <f t="shared" si="114"/>
        <v>Rank 20 - Ranking in insolvency (master scale)</v>
      </c>
      <c r="H1055" s="10" t="s">
        <v>199</v>
      </c>
      <c r="I1055" s="10" t="s">
        <v>74</v>
      </c>
      <c r="J1055" s="10" t="s">
        <v>170</v>
      </c>
      <c r="K1055" s="10" t="s">
        <v>155</v>
      </c>
      <c r="L1055" s="10" t="str">
        <f t="shared" si="115"/>
        <v>Sister</v>
      </c>
      <c r="M1055" s="10" t="str">
        <f>IF(OR('Intragroup liabilities'!W1049="x",'Intragroup liabilities'!W1049="E"),"true","false")</f>
        <v>true</v>
      </c>
      <c r="N1055" s="10" t="s">
        <v>470</v>
      </c>
      <c r="O1055" s="10" t="s">
        <v>471</v>
      </c>
      <c r="P1055" s="11">
        <v>19572.3</v>
      </c>
      <c r="Q1055" s="11">
        <f>IF('Intragroup liabilities'!E1049="",0,'Intragroup liabilities'!E1049)</f>
        <v>36.200000000000003</v>
      </c>
      <c r="R1055" s="10" t="str">
        <f>+IF('Intragroup liabilities'!C1049="EURO","Euro",IF('Intragroup liabilities'!C1049="LIBRA INGLESA"," US Dollar",""))</f>
        <v>Euro</v>
      </c>
      <c r="S1055" s="10" t="str">
        <f>IF(OR('Intragroup liabilities'!F1049="P_20",'Intragroup liabilities'!F1049="P_21"),'Intragroup liabilities'!M1049,CONCATENATE(RIGHT('Intragroup liabilities'!T1049,4),"-",LEFT(RIGHT('Intragroup liabilities'!T1049,7),2),"-",LEFT('Intragroup liabilities'!T1049,2)))</f>
        <v>--</v>
      </c>
      <c r="T1055" s="20" t="str">
        <f t="shared" si="116"/>
        <v/>
      </c>
      <c r="U1055" s="20" t="str">
        <f>IF(OR('Intragroup liabilities'!F1049="P_20",'Intragroup liabilities'!F1049="P_21"),'T 03.01'!T1055,CONCATENATE(RIGHT('Intragroup liabilities'!U1049,4),"-",LEFT(RIGHT('Intragroup liabilities'!U1049,7),2),"-",LEFT('Intragroup liabilities'!U1049,2)))</f>
        <v>--</v>
      </c>
      <c r="V1055" s="10" t="str">
        <f t="shared" si="117"/>
        <v>Secured</v>
      </c>
      <c r="W1055" s="10">
        <v>0</v>
      </c>
      <c r="X1055" s="10" t="s">
        <v>83</v>
      </c>
      <c r="Y1055" s="10" t="str">
        <f t="shared" si="118"/>
        <v>Non-structured/Vanilla</v>
      </c>
      <c r="Z1055" s="10"/>
      <c r="AA1055" s="10" t="str">
        <f>IF('Intragroup liabilities'!Q1049="GF2","Grandfathered T2",IF('Intragroup liabilities'!Q1049="CET1","CET1","No"))</f>
        <v>No</v>
      </c>
      <c r="AB1055" s="10">
        <f>IF('Intragroup liabilities'!R1049="",0,'Intragroup liabilities'!R1049)</f>
        <v>0</v>
      </c>
      <c r="AC1055"/>
    </row>
    <row r="1056" spans="3:29" ht="35.25" thickBot="1" x14ac:dyDescent="0.5">
      <c r="C1056" s="17">
        <f t="shared" si="113"/>
        <v>999</v>
      </c>
      <c r="D1056" s="18">
        <f t="shared" si="119"/>
        <v>1049</v>
      </c>
      <c r="E1056" s="10" t="str">
        <f>IF(AND(I1056="SANTANDER TOTTA, SGPS, SA",'Intragroup liabilities'!F1050="P_22"),"r0531 - o/w (part of) subordinated liabilities recognised as own funds",IF(AND(I1056="Totta Seguros - Comp. Seg. Vida, SA.",'Intragroup liabilities'!F1050="P_22"),"r0350 - Structured notes",IF(AND(AA1056&lt;&gt;"No",'Intragroup liabilities'!F1050="P_23"),"r0531 - o/w (part of) subordinated liabilities recognised as own funds",IF(AND(AA1056="No",'Intragroup liabilities'!F1050="P_23"),"r0120 - Secured liabilities - collateralized part (BRRD art. 44/2/b)",IF('Intragroup liabilities'!F1050="C_31","r0511 - o/w capital instruments/share capital",IF('Intragroup liabilities'!F1050="C_32","r0511 - o/w capital instruments/share capital",IF('Intragroup liabilities'!F1050="C_33","r0512 - o/w instruments ranking pari passu with ordinary shares",IF(OR(ISNUMBER(SEARCH("ATLANTES",I1056)),ISNUMBER(SEARCH("AZOR",I1056)),ISNUMBER(SEARCH("HIPOTOTTA",I1056)))=TRUE,"r0120 - Secured liabilities - collateralized part (BRRD art. 44/2/b)",IF(OR('Intragroup liabilities'!F1050="P_27.1",'Intragroup liabilities'!F1050="P_27.2",'Intragroup liabilities'!F1050="P_24"),"r0390 - Non-financial liabilities",IF('Intragroup liabilities'!F1050="P_30.1","r0170 - Employee liabilities (BRRD art. 44/2/g/i)",IF('Intragroup liabilities'!F1050="P_30.3","r0390 - Non-financial liabilities",IF('Intragroup liabilities'!F1050="C_36","r0511 - o/w capital instruments/share capital",IF(AND('Intragroup liabilities'!F1050="P_20",IFERROR(VLOOKUP('Intragroup liabilities'!I1050,'Auxiliar 210'!$B$18:$B$20,1,FALSE),0)&lt;&gt;0),"r0210 - Liabilities towards other entities of the resolution group (BRRD art. 44/2/h)",IF(AND('Intragroup liabilities'!F1050="P_21",IFERROR(VLOOKUP('Intragroup liabilities'!I1050,'Auxiliar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6" s="10" t="s">
        <v>153</v>
      </c>
      <c r="G1056" s="10" t="str">
        <f t="shared" si="114"/>
        <v>Rank 20 - Ranking in insolvency (master scale)</v>
      </c>
      <c r="H1056" s="10" t="s">
        <v>449</v>
      </c>
      <c r="I1056" s="10" t="s">
        <v>30</v>
      </c>
      <c r="J1056" s="10" t="s">
        <v>164</v>
      </c>
      <c r="K1056" s="10" t="s">
        <v>155</v>
      </c>
      <c r="L1056" s="10" t="str">
        <f t="shared" si="115"/>
        <v>Sister</v>
      </c>
      <c r="M1056" s="10" t="str">
        <f>IF(OR('Intragroup liabilities'!W1050="x",'Intragroup liabilities'!W1050="E"),"true","false")</f>
        <v>true</v>
      </c>
      <c r="N1056" s="10" t="s">
        <v>470</v>
      </c>
      <c r="O1056" s="10" t="s">
        <v>471</v>
      </c>
      <c r="P1056" s="11">
        <v>40282.03</v>
      </c>
      <c r="Q1056" s="11">
        <f>IF('Intragroup liabilities'!E1050="",0,'Intragroup liabilities'!E1050)</f>
        <v>74.5</v>
      </c>
      <c r="R1056" s="10" t="str">
        <f>+IF('Intragroup liabilities'!C1050="EURO","Euro",IF('Intragroup liabilities'!C1050="LIBRA INGLESA"," US Dollar",""))</f>
        <v>Euro</v>
      </c>
      <c r="S1056" s="10" t="str">
        <f>IF(OR('Intragroup liabilities'!F1050="P_20",'Intragroup liabilities'!F1050="P_21"),'Intragroup liabilities'!M1050,CONCATENATE(RIGHT('Intragroup liabilities'!T1050,4),"-",LEFT(RIGHT('Intragroup liabilities'!T1050,7),2),"-",LEFT('Intragroup liabilities'!T1050,2)))</f>
        <v>--</v>
      </c>
      <c r="T1056" s="20" t="str">
        <f t="shared" si="116"/>
        <v/>
      </c>
      <c r="U1056" s="20" t="str">
        <f>IF(OR('Intragroup liabilities'!F1050="P_20",'Intragroup liabilities'!F1050="P_21"),'T 03.01'!T1056,CONCATENATE(RIGHT('Intragroup liabilities'!U1050,4),"-",LEFT(RIGHT('Intragroup liabilities'!U1050,7),2),"-",LEFT('Intragroup liabilities'!U1050,2)))</f>
        <v>--</v>
      </c>
      <c r="V1056" s="10" t="str">
        <f t="shared" si="117"/>
        <v>Secured</v>
      </c>
      <c r="W1056" s="10">
        <v>0</v>
      </c>
      <c r="X1056" s="10" t="s">
        <v>83</v>
      </c>
      <c r="Y1056" s="10" t="str">
        <f t="shared" si="118"/>
        <v>Non-structured/Vanilla</v>
      </c>
      <c r="Z1056" s="10"/>
      <c r="AA1056" s="10" t="str">
        <f>IF('Intragroup liabilities'!Q1050="GF2","Grandfathered T2",IF('Intragroup liabilities'!Q1050="CET1","CET1","No"))</f>
        <v>No</v>
      </c>
      <c r="AB1056" s="10">
        <f>IF('Intragroup liabilities'!R1050="",0,'Intragroup liabilities'!R1050)</f>
        <v>0</v>
      </c>
      <c r="AC1056"/>
    </row>
    <row r="1057" spans="3:29" ht="35.25" thickBot="1" x14ac:dyDescent="0.5">
      <c r="C1057" s="17">
        <f t="shared" si="113"/>
        <v>999</v>
      </c>
      <c r="D1057" s="18">
        <f t="shared" si="119"/>
        <v>1050</v>
      </c>
      <c r="E1057" s="10" t="str">
        <f>IF(AND(I1057="SANTANDER TOTTA, SGPS, SA",'Intragroup liabilities'!F1051="P_22"),"r0531 - o/w (part of) subordinated liabilities recognised as own funds",IF(AND(I1057="Totta Seguros - Comp. Seg. Vida, SA.",'Intragroup liabilities'!F1051="P_22"),"r0350 - Structured notes",IF(AND(AA1057&lt;&gt;"No",'Intragroup liabilities'!F1051="P_23"),"r0531 - o/w (part of) subordinated liabilities recognised as own funds",IF(AND(AA1057="No",'Intragroup liabilities'!F1051="P_23"),"r0120 - Secured liabilities - collateralized part (BRRD art. 44/2/b)",IF('Intragroup liabilities'!F1051="C_31","r0511 - o/w capital instruments/share capital",IF('Intragroup liabilities'!F1051="C_32","r0511 - o/w capital instruments/share capital",IF('Intragroup liabilities'!F1051="C_33","r0512 - o/w instruments ranking pari passu with ordinary shares",IF(OR(ISNUMBER(SEARCH("ATLANTES",I1057)),ISNUMBER(SEARCH("AZOR",I1057)),ISNUMBER(SEARCH("HIPOTOTTA",I1057)))=TRUE,"r0120 - Secured liabilities - collateralized part (BRRD art. 44/2/b)",IF(OR('Intragroup liabilities'!F1051="P_27.1",'Intragroup liabilities'!F1051="P_27.2",'Intragroup liabilities'!F1051="P_24"),"r0390 - Non-financial liabilities",IF('Intragroup liabilities'!F1051="P_30.1","r0170 - Employee liabilities (BRRD art. 44/2/g/i)",IF('Intragroup liabilities'!F1051="P_30.3","r0390 - Non-financial liabilities",IF('Intragroup liabilities'!F1051="C_36","r0511 - o/w capital instruments/share capital",IF(AND('Intragroup liabilities'!F1051="P_20",IFERROR(VLOOKUP('Intragroup liabilities'!I1051,'Auxiliar 210'!$B$18:$B$20,1,FALSE),0)&lt;&gt;0),"r0210 - Liabilities towards other entities of the resolution group (BRRD art. 44/2/h)",IF(AND('Intragroup liabilities'!F1051="P_21",IFERROR(VLOOKUP('Intragroup liabilities'!I1051,'Auxiliar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7" s="10" t="s">
        <v>153</v>
      </c>
      <c r="G1057" s="10" t="str">
        <f t="shared" si="114"/>
        <v>Rank 20 - Ranking in insolvency (master scale)</v>
      </c>
      <c r="H1057" s="10" t="s">
        <v>229</v>
      </c>
      <c r="I1057" s="10" t="s">
        <v>73</v>
      </c>
      <c r="J1057" s="10" t="s">
        <v>167</v>
      </c>
      <c r="K1057" s="10" t="s">
        <v>155</v>
      </c>
      <c r="L1057" s="10" t="str">
        <f t="shared" si="115"/>
        <v>Sister</v>
      </c>
      <c r="M1057" s="10" t="str">
        <f>IF(OR('Intragroup liabilities'!W1051="x",'Intragroup liabilities'!W1051="E"),"true","false")</f>
        <v>true</v>
      </c>
      <c r="N1057" s="10" t="s">
        <v>470</v>
      </c>
      <c r="O1057" s="10" t="s">
        <v>471</v>
      </c>
      <c r="P1057" s="11">
        <v>91694.16</v>
      </c>
      <c r="Q1057" s="11">
        <f>IF('Intragroup liabilities'!E1051="",0,'Intragroup liabilities'!E1051)</f>
        <v>187.45</v>
      </c>
      <c r="R1057" s="10" t="str">
        <f>+IF('Intragroup liabilities'!C1051="EURO","Euro",IF('Intragroup liabilities'!C1051="LIBRA INGLESA"," US Dollar",""))</f>
        <v>Euro</v>
      </c>
      <c r="S1057" s="10" t="str">
        <f>IF(OR('Intragroup liabilities'!F1051="P_20",'Intragroup liabilities'!F1051="P_21"),'Intragroup liabilities'!M1051,CONCATENATE(RIGHT('Intragroup liabilities'!T1051,4),"-",LEFT(RIGHT('Intragroup liabilities'!T1051,7),2),"-",LEFT('Intragroup liabilities'!T1051,2)))</f>
        <v>--</v>
      </c>
      <c r="T1057" s="20" t="str">
        <f t="shared" si="116"/>
        <v/>
      </c>
      <c r="U1057" s="20" t="str">
        <f>IF(OR('Intragroup liabilities'!F1051="P_20",'Intragroup liabilities'!F1051="P_21"),'T 03.01'!T1057,CONCATENATE(RIGHT('Intragroup liabilities'!U1051,4),"-",LEFT(RIGHT('Intragroup liabilities'!U1051,7),2),"-",LEFT('Intragroup liabilities'!U1051,2)))</f>
        <v>--</v>
      </c>
      <c r="V1057" s="10" t="str">
        <f t="shared" si="117"/>
        <v>Secured</v>
      </c>
      <c r="W1057" s="10">
        <v>0</v>
      </c>
      <c r="X1057" s="10" t="s">
        <v>83</v>
      </c>
      <c r="Y1057" s="10" t="str">
        <f t="shared" si="118"/>
        <v>Non-structured/Vanilla</v>
      </c>
      <c r="Z1057" s="10"/>
      <c r="AA1057" s="10" t="str">
        <f>IF('Intragroup liabilities'!Q1051="GF2","Grandfathered T2",IF('Intragroup liabilities'!Q1051="CET1","CET1","No"))</f>
        <v>No</v>
      </c>
      <c r="AB1057" s="10">
        <f>IF('Intragroup liabilities'!R1051="",0,'Intragroup liabilities'!R1051)</f>
        <v>0</v>
      </c>
      <c r="AC1057"/>
    </row>
    <row r="1058" spans="3:29" ht="35.25" thickBot="1" x14ac:dyDescent="0.5">
      <c r="C1058" s="17">
        <f t="shared" si="113"/>
        <v>999</v>
      </c>
      <c r="D1058" s="18">
        <f t="shared" si="119"/>
        <v>1051</v>
      </c>
      <c r="E1058" s="10" t="str">
        <f>IF(AND(I1058="SANTANDER TOTTA, SGPS, SA",'Intragroup liabilities'!F1052="P_22"),"r0531 - o/w (part of) subordinated liabilities recognised as own funds",IF(AND(I1058="Totta Seguros - Comp. Seg. Vida, SA.",'Intragroup liabilities'!F1052="P_22"),"r0350 - Structured notes",IF(AND(AA1058&lt;&gt;"No",'Intragroup liabilities'!F1052="P_23"),"r0531 - o/w (part of) subordinated liabilities recognised as own funds",IF(AND(AA1058="No",'Intragroup liabilities'!F1052="P_23"),"r0120 - Secured liabilities - collateralized part (BRRD art. 44/2/b)",IF('Intragroup liabilities'!F1052="C_31","r0511 - o/w capital instruments/share capital",IF('Intragroup liabilities'!F1052="C_32","r0511 - o/w capital instruments/share capital",IF('Intragroup liabilities'!F1052="C_33","r0512 - o/w instruments ranking pari passu with ordinary shares",IF(OR(ISNUMBER(SEARCH("ATLANTES",I1058)),ISNUMBER(SEARCH("AZOR",I1058)),ISNUMBER(SEARCH("HIPOTOTTA",I1058)))=TRUE,"r0120 - Secured liabilities - collateralized part (BRRD art. 44/2/b)",IF(OR('Intragroup liabilities'!F1052="P_27.1",'Intragroup liabilities'!F1052="P_27.2",'Intragroup liabilities'!F1052="P_24"),"r0390 - Non-financial liabilities",IF('Intragroup liabilities'!F1052="P_30.1","r0170 - Employee liabilities (BRRD art. 44/2/g/i)",IF('Intragroup liabilities'!F1052="P_30.3","r0390 - Non-financial liabilities",IF('Intragroup liabilities'!F1052="C_36","r0511 - o/w capital instruments/share capital",IF(AND('Intragroup liabilities'!F1052="P_20",IFERROR(VLOOKUP('Intragroup liabilities'!I1052,'Auxiliar 210'!$B$18:$B$20,1,FALSE),0)&lt;&gt;0),"r0210 - Liabilities towards other entities of the resolution group (BRRD art. 44/2/h)",IF(AND('Intragroup liabilities'!F1052="P_21",IFERROR(VLOOKUP('Intragroup liabilities'!I1052,'Auxiliar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8" s="10" t="s">
        <v>153</v>
      </c>
      <c r="G1058" s="10" t="str">
        <f t="shared" si="114"/>
        <v>Rank 20 - Ranking in insolvency (master scale)</v>
      </c>
      <c r="H1058" s="10" t="s">
        <v>342</v>
      </c>
      <c r="I1058" s="10" t="s">
        <v>74</v>
      </c>
      <c r="J1058" s="10" t="s">
        <v>170</v>
      </c>
      <c r="K1058" s="10" t="s">
        <v>155</v>
      </c>
      <c r="L1058" s="10" t="str">
        <f t="shared" si="115"/>
        <v>Sister</v>
      </c>
      <c r="M1058" s="10" t="str">
        <f>IF(OR('Intragroup liabilities'!W1052="x",'Intragroup liabilities'!W1052="E"),"true","false")</f>
        <v>true</v>
      </c>
      <c r="N1058" s="10" t="s">
        <v>470</v>
      </c>
      <c r="O1058" s="10" t="s">
        <v>471</v>
      </c>
      <c r="P1058" s="11">
        <v>85807.71</v>
      </c>
      <c r="Q1058" s="11">
        <f>IF('Intragroup liabilities'!E1052="",0,'Intragroup liabilities'!E1052)</f>
        <v>215.74</v>
      </c>
      <c r="R1058" s="10" t="str">
        <f>+IF('Intragroup liabilities'!C1052="EURO","Euro",IF('Intragroup liabilities'!C1052="LIBRA INGLESA"," US Dollar",""))</f>
        <v>Euro</v>
      </c>
      <c r="S1058" s="10" t="str">
        <f>IF(OR('Intragroup liabilities'!F1052="P_20",'Intragroup liabilities'!F1052="P_21"),'Intragroup liabilities'!M1052,CONCATENATE(RIGHT('Intragroup liabilities'!T1052,4),"-",LEFT(RIGHT('Intragroup liabilities'!T1052,7),2),"-",LEFT('Intragroup liabilities'!T1052,2)))</f>
        <v>--</v>
      </c>
      <c r="T1058" s="20" t="str">
        <f t="shared" si="116"/>
        <v/>
      </c>
      <c r="U1058" s="20" t="str">
        <f>IF(OR('Intragroup liabilities'!F1052="P_20",'Intragroup liabilities'!F1052="P_21"),'T 03.01'!T1058,CONCATENATE(RIGHT('Intragroup liabilities'!U1052,4),"-",LEFT(RIGHT('Intragroup liabilities'!U1052,7),2),"-",LEFT('Intragroup liabilities'!U1052,2)))</f>
        <v>--</v>
      </c>
      <c r="V1058" s="10" t="str">
        <f t="shared" si="117"/>
        <v>Secured</v>
      </c>
      <c r="W1058" s="10">
        <v>0</v>
      </c>
      <c r="X1058" s="10" t="s">
        <v>83</v>
      </c>
      <c r="Y1058" s="10" t="str">
        <f t="shared" si="118"/>
        <v>Non-structured/Vanilla</v>
      </c>
      <c r="Z1058" s="10"/>
      <c r="AA1058" s="10" t="str">
        <f>IF('Intragroup liabilities'!Q1052="GF2","Grandfathered T2",IF('Intragroup liabilities'!Q1052="CET1","CET1","No"))</f>
        <v>No</v>
      </c>
      <c r="AB1058" s="10">
        <f>IF('Intragroup liabilities'!R1052="",0,'Intragroup liabilities'!R1052)</f>
        <v>0</v>
      </c>
      <c r="AC1058"/>
    </row>
    <row r="1059" spans="3:29" ht="35.25" thickBot="1" x14ac:dyDescent="0.5">
      <c r="C1059" s="17">
        <f t="shared" si="113"/>
        <v>999</v>
      </c>
      <c r="D1059" s="18">
        <f t="shared" si="119"/>
        <v>1052</v>
      </c>
      <c r="E1059" s="10" t="str">
        <f>IF(AND(I1059="SANTANDER TOTTA, SGPS, SA",'Intragroup liabilities'!F1053="P_22"),"r0531 - o/w (part of) subordinated liabilities recognised as own funds",IF(AND(I1059="Totta Seguros - Comp. Seg. Vida, SA.",'Intragroup liabilities'!F1053="P_22"),"r0350 - Structured notes",IF(AND(AA1059&lt;&gt;"No",'Intragroup liabilities'!F1053="P_23"),"r0531 - o/w (part of) subordinated liabilities recognised as own funds",IF(AND(AA1059="No",'Intragroup liabilities'!F1053="P_23"),"r0120 - Secured liabilities - collateralized part (BRRD art. 44/2/b)",IF('Intragroup liabilities'!F1053="C_31","r0511 - o/w capital instruments/share capital",IF('Intragroup liabilities'!F1053="C_32","r0511 - o/w capital instruments/share capital",IF('Intragroup liabilities'!F1053="C_33","r0512 - o/w instruments ranking pari passu with ordinary shares",IF(OR(ISNUMBER(SEARCH("ATLANTES",I1059)),ISNUMBER(SEARCH("AZOR",I1059)),ISNUMBER(SEARCH("HIPOTOTTA",I1059)))=TRUE,"r0120 - Secured liabilities - collateralized part (BRRD art. 44/2/b)",IF(OR('Intragroup liabilities'!F1053="P_27.1",'Intragroup liabilities'!F1053="P_27.2",'Intragroup liabilities'!F1053="P_24"),"r0390 - Non-financial liabilities",IF('Intragroup liabilities'!F1053="P_30.1","r0170 - Employee liabilities (BRRD art. 44/2/g/i)",IF('Intragroup liabilities'!F1053="P_30.3","r0390 - Non-financial liabilities",IF('Intragroup liabilities'!F1053="C_36","r0511 - o/w capital instruments/share capital",IF(AND('Intragroup liabilities'!F1053="P_20",IFERROR(VLOOKUP('Intragroup liabilities'!I1053,'Auxiliar 210'!$B$18:$B$20,1,FALSE),0)&lt;&gt;0),"r0210 - Liabilities towards other entities of the resolution group (BRRD art. 44/2/h)",IF(AND('Intragroup liabilities'!F1053="P_21",IFERROR(VLOOKUP('Intragroup liabilities'!I1053,'Auxiliar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59" s="10" t="s">
        <v>153</v>
      </c>
      <c r="G1059" s="10" t="str">
        <f t="shared" si="114"/>
        <v>Rank 20 - Ranking in insolvency (master scale)</v>
      </c>
      <c r="H1059" s="10" t="s">
        <v>428</v>
      </c>
      <c r="I1059" s="10" t="s">
        <v>30</v>
      </c>
      <c r="J1059" s="10" t="s">
        <v>164</v>
      </c>
      <c r="K1059" s="10" t="s">
        <v>155</v>
      </c>
      <c r="L1059" s="10" t="str">
        <f t="shared" si="115"/>
        <v>Sister</v>
      </c>
      <c r="M1059" s="10" t="str">
        <f>IF(OR('Intragroup liabilities'!W1053="x",'Intragroup liabilities'!W1053="E"),"true","false")</f>
        <v>true</v>
      </c>
      <c r="N1059" s="10" t="s">
        <v>470</v>
      </c>
      <c r="O1059" s="10" t="s">
        <v>471</v>
      </c>
      <c r="P1059" s="11">
        <v>57241.37</v>
      </c>
      <c r="Q1059" s="11">
        <f>IF('Intragroup liabilities'!E1053="",0,'Intragroup liabilities'!E1053)</f>
        <v>155.19999999999999</v>
      </c>
      <c r="R1059" s="10" t="str">
        <f>+IF('Intragroup liabilities'!C1053="EURO","Euro",IF('Intragroup liabilities'!C1053="LIBRA INGLESA"," US Dollar",""))</f>
        <v>Euro</v>
      </c>
      <c r="S1059" s="10" t="str">
        <f>IF(OR('Intragroup liabilities'!F1053="P_20",'Intragroup liabilities'!F1053="P_21"),'Intragroup liabilities'!M1053,CONCATENATE(RIGHT('Intragroup liabilities'!T1053,4),"-",LEFT(RIGHT('Intragroup liabilities'!T1053,7),2),"-",LEFT('Intragroup liabilities'!T1053,2)))</f>
        <v>--</v>
      </c>
      <c r="T1059" s="20" t="str">
        <f t="shared" si="116"/>
        <v/>
      </c>
      <c r="U1059" s="20" t="str">
        <f>IF(OR('Intragroup liabilities'!F1053="P_20",'Intragroup liabilities'!F1053="P_21"),'T 03.01'!T1059,CONCATENATE(RIGHT('Intragroup liabilities'!U1053,4),"-",LEFT(RIGHT('Intragroup liabilities'!U1053,7),2),"-",LEFT('Intragroup liabilities'!U1053,2)))</f>
        <v>--</v>
      </c>
      <c r="V1059" s="10" t="str">
        <f t="shared" si="117"/>
        <v>Secured</v>
      </c>
      <c r="W1059" s="10">
        <v>0</v>
      </c>
      <c r="X1059" s="10" t="s">
        <v>83</v>
      </c>
      <c r="Y1059" s="10" t="str">
        <f t="shared" si="118"/>
        <v>Non-structured/Vanilla</v>
      </c>
      <c r="Z1059" s="10"/>
      <c r="AA1059" s="10" t="str">
        <f>IF('Intragroup liabilities'!Q1053="GF2","Grandfathered T2",IF('Intragroup liabilities'!Q1053="CET1","CET1","No"))</f>
        <v>No</v>
      </c>
      <c r="AB1059" s="10">
        <f>IF('Intragroup liabilities'!R1053="",0,'Intragroup liabilities'!R1053)</f>
        <v>0</v>
      </c>
      <c r="AC1059"/>
    </row>
    <row r="1060" spans="3:29" ht="35.25" thickBot="1" x14ac:dyDescent="0.5">
      <c r="C1060" s="17">
        <f t="shared" si="113"/>
        <v>999</v>
      </c>
      <c r="D1060" s="18">
        <f t="shared" si="119"/>
        <v>1053</v>
      </c>
      <c r="E1060" s="10" t="str">
        <f>IF(AND(I1060="SANTANDER TOTTA, SGPS, SA",'Intragroup liabilities'!F1054="P_22"),"r0531 - o/w (part of) subordinated liabilities recognised as own funds",IF(AND(I1060="Totta Seguros - Comp. Seg. Vida, SA.",'Intragroup liabilities'!F1054="P_22"),"r0350 - Structured notes",IF(AND(AA1060&lt;&gt;"No",'Intragroup liabilities'!F1054="P_23"),"r0531 - o/w (part of) subordinated liabilities recognised as own funds",IF(AND(AA1060="No",'Intragroup liabilities'!F1054="P_23"),"r0120 - Secured liabilities - collateralized part (BRRD art. 44/2/b)",IF('Intragroup liabilities'!F1054="C_31","r0511 - o/w capital instruments/share capital",IF('Intragroup liabilities'!F1054="C_32","r0511 - o/w capital instruments/share capital",IF('Intragroup liabilities'!F1054="C_33","r0512 - o/w instruments ranking pari passu with ordinary shares",IF(OR(ISNUMBER(SEARCH("ATLANTES",I1060)),ISNUMBER(SEARCH("AZOR",I1060)),ISNUMBER(SEARCH("HIPOTOTTA",I1060)))=TRUE,"r0120 - Secured liabilities - collateralized part (BRRD art. 44/2/b)",IF(OR('Intragroup liabilities'!F1054="P_27.1",'Intragroup liabilities'!F1054="P_27.2",'Intragroup liabilities'!F1054="P_24"),"r0390 - Non-financial liabilities",IF('Intragroup liabilities'!F1054="P_30.1","r0170 - Employee liabilities (BRRD art. 44/2/g/i)",IF('Intragroup liabilities'!F1054="P_30.3","r0390 - Non-financial liabilities",IF('Intragroup liabilities'!F1054="C_36","r0511 - o/w capital instruments/share capital",IF(AND('Intragroup liabilities'!F1054="P_20",IFERROR(VLOOKUP('Intragroup liabilities'!I1054,'Auxiliar 210'!$B$18:$B$20,1,FALSE),0)&lt;&gt;0),"r0210 - Liabilities towards other entities of the resolution group (BRRD art. 44/2/h)",IF(AND('Intragroup liabilities'!F1054="P_21",IFERROR(VLOOKUP('Intragroup liabilities'!I1054,'Auxiliar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0" s="10" t="s">
        <v>153</v>
      </c>
      <c r="G1060" s="10" t="str">
        <f t="shared" si="114"/>
        <v>Rank 20 - Ranking in insolvency (master scale)</v>
      </c>
      <c r="H1060" s="10" t="s">
        <v>353</v>
      </c>
      <c r="I1060" s="10" t="s">
        <v>73</v>
      </c>
      <c r="J1060" s="10" t="s">
        <v>167</v>
      </c>
      <c r="K1060" s="10" t="s">
        <v>155</v>
      </c>
      <c r="L1060" s="10" t="str">
        <f t="shared" si="115"/>
        <v>Sister</v>
      </c>
      <c r="M1060" s="10" t="str">
        <f>IF(OR('Intragroup liabilities'!W1054="x",'Intragroup liabilities'!W1054="E"),"true","false")</f>
        <v>true</v>
      </c>
      <c r="N1060" s="10" t="s">
        <v>470</v>
      </c>
      <c r="O1060" s="10" t="s">
        <v>471</v>
      </c>
      <c r="P1060" s="11">
        <v>157789.54</v>
      </c>
      <c r="Q1060" s="11">
        <f>IF('Intragroup liabilities'!E1054="",0,'Intragroup liabilities'!E1054)</f>
        <v>276.94</v>
      </c>
      <c r="R1060" s="10" t="str">
        <f>+IF('Intragroup liabilities'!C1054="EURO","Euro",IF('Intragroup liabilities'!C1054="LIBRA INGLESA"," US Dollar",""))</f>
        <v>Euro</v>
      </c>
      <c r="S1060" s="10" t="str">
        <f>IF(OR('Intragroup liabilities'!F1054="P_20",'Intragroup liabilities'!F1054="P_21"),'Intragroup liabilities'!M1054,CONCATENATE(RIGHT('Intragroup liabilities'!T1054,4),"-",LEFT(RIGHT('Intragroup liabilities'!T1054,7),2),"-",LEFT('Intragroup liabilities'!T1054,2)))</f>
        <v>--</v>
      </c>
      <c r="T1060" s="20" t="str">
        <f t="shared" si="116"/>
        <v/>
      </c>
      <c r="U1060" s="20" t="str">
        <f>IF(OR('Intragroup liabilities'!F1054="P_20",'Intragroup liabilities'!F1054="P_21"),'T 03.01'!T1060,CONCATENATE(RIGHT('Intragroup liabilities'!U1054,4),"-",LEFT(RIGHT('Intragroup liabilities'!U1054,7),2),"-",LEFT('Intragroup liabilities'!U1054,2)))</f>
        <v>--</v>
      </c>
      <c r="V1060" s="10" t="str">
        <f t="shared" si="117"/>
        <v>Secured</v>
      </c>
      <c r="W1060" s="10">
        <v>0</v>
      </c>
      <c r="X1060" s="10" t="s">
        <v>83</v>
      </c>
      <c r="Y1060" s="10" t="str">
        <f t="shared" si="118"/>
        <v>Non-structured/Vanilla</v>
      </c>
      <c r="Z1060" s="10"/>
      <c r="AA1060" s="10" t="str">
        <f>IF('Intragroup liabilities'!Q1054="GF2","Grandfathered T2",IF('Intragroup liabilities'!Q1054="CET1","CET1","No"))</f>
        <v>No</v>
      </c>
      <c r="AB1060" s="10">
        <f>IF('Intragroup liabilities'!R1054="",0,'Intragroup liabilities'!R1054)</f>
        <v>0</v>
      </c>
      <c r="AC1060"/>
    </row>
    <row r="1061" spans="3:29" ht="35.25" thickBot="1" x14ac:dyDescent="0.5">
      <c r="C1061" s="17">
        <f t="shared" si="113"/>
        <v>999</v>
      </c>
      <c r="D1061" s="18">
        <f t="shared" si="119"/>
        <v>1054</v>
      </c>
      <c r="E1061" s="10" t="str">
        <f>IF(AND(I1061="SANTANDER TOTTA, SGPS, SA",'Intragroup liabilities'!F1055="P_22"),"r0531 - o/w (part of) subordinated liabilities recognised as own funds",IF(AND(I1061="Totta Seguros - Comp. Seg. Vida, SA.",'Intragroup liabilities'!F1055="P_22"),"r0350 - Structured notes",IF(AND(AA1061&lt;&gt;"No",'Intragroup liabilities'!F1055="P_23"),"r0531 - o/w (part of) subordinated liabilities recognised as own funds",IF(AND(AA1061="No",'Intragroup liabilities'!F1055="P_23"),"r0120 - Secured liabilities - collateralized part (BRRD art. 44/2/b)",IF('Intragroup liabilities'!F1055="C_31","r0511 - o/w capital instruments/share capital",IF('Intragroup liabilities'!F1055="C_32","r0511 - o/w capital instruments/share capital",IF('Intragroup liabilities'!F1055="C_33","r0512 - o/w instruments ranking pari passu with ordinary shares",IF(OR(ISNUMBER(SEARCH("ATLANTES",I1061)),ISNUMBER(SEARCH("AZOR",I1061)),ISNUMBER(SEARCH("HIPOTOTTA",I1061)))=TRUE,"r0120 - Secured liabilities - collateralized part (BRRD art. 44/2/b)",IF(OR('Intragroup liabilities'!F1055="P_27.1",'Intragroup liabilities'!F1055="P_27.2",'Intragroup liabilities'!F1055="P_24"),"r0390 - Non-financial liabilities",IF('Intragroup liabilities'!F1055="P_30.1","r0170 - Employee liabilities (BRRD art. 44/2/g/i)",IF('Intragroup liabilities'!F1055="P_30.3","r0390 - Non-financial liabilities",IF('Intragroup liabilities'!F1055="C_36","r0511 - o/w capital instruments/share capital",IF(AND('Intragroup liabilities'!F1055="P_20",IFERROR(VLOOKUP('Intragroup liabilities'!I1055,'Auxiliar 210'!$B$18:$B$20,1,FALSE),0)&lt;&gt;0),"r0210 - Liabilities towards other entities of the resolution group (BRRD art. 44/2/h)",IF(AND('Intragroup liabilities'!F1055="P_21",IFERROR(VLOOKUP('Intragroup liabilities'!I1055,'Auxiliar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1" s="10" t="s">
        <v>153</v>
      </c>
      <c r="G1061" s="10" t="str">
        <f t="shared" si="114"/>
        <v>Rank 20 - Ranking in insolvency (master scale)</v>
      </c>
      <c r="H1061" s="10" t="s">
        <v>321</v>
      </c>
      <c r="I1061" s="10" t="s">
        <v>73</v>
      </c>
      <c r="J1061" s="10" t="s">
        <v>167</v>
      </c>
      <c r="K1061" s="10" t="s">
        <v>155</v>
      </c>
      <c r="L1061" s="10" t="str">
        <f t="shared" si="115"/>
        <v>Sister</v>
      </c>
      <c r="M1061" s="10" t="str">
        <f>IF(OR('Intragroup liabilities'!W1055="x",'Intragroup liabilities'!W1055="E"),"true","false")</f>
        <v>true</v>
      </c>
      <c r="N1061" s="10" t="s">
        <v>470</v>
      </c>
      <c r="O1061" s="10" t="s">
        <v>471</v>
      </c>
      <c r="P1061" s="11">
        <v>53544.46</v>
      </c>
      <c r="Q1061" s="11">
        <f>IF('Intragroup liabilities'!E1055="",0,'Intragroup liabilities'!E1055)</f>
        <v>80.7</v>
      </c>
      <c r="R1061" s="10" t="str">
        <f>+IF('Intragroup liabilities'!C1055="EURO","Euro",IF('Intragroup liabilities'!C1055="LIBRA INGLESA"," US Dollar",""))</f>
        <v>Euro</v>
      </c>
      <c r="S1061" s="10" t="str">
        <f>IF(OR('Intragroup liabilities'!F1055="P_20",'Intragroup liabilities'!F1055="P_21"),'Intragroup liabilities'!M1055,CONCATENATE(RIGHT('Intragroup liabilities'!T1055,4),"-",LEFT(RIGHT('Intragroup liabilities'!T1055,7),2),"-",LEFT('Intragroup liabilities'!T1055,2)))</f>
        <v>--</v>
      </c>
      <c r="T1061" s="20" t="str">
        <f t="shared" si="116"/>
        <v/>
      </c>
      <c r="U1061" s="20" t="str">
        <f>IF(OR('Intragroup liabilities'!F1055="P_20",'Intragroup liabilities'!F1055="P_21"),'T 03.01'!T1061,CONCATENATE(RIGHT('Intragroup liabilities'!U1055,4),"-",LEFT(RIGHT('Intragroup liabilities'!U1055,7),2),"-",LEFT('Intragroup liabilities'!U1055,2)))</f>
        <v>--</v>
      </c>
      <c r="V1061" s="10" t="str">
        <f t="shared" si="117"/>
        <v>Secured</v>
      </c>
      <c r="W1061" s="10">
        <v>0</v>
      </c>
      <c r="X1061" s="10" t="s">
        <v>83</v>
      </c>
      <c r="Y1061" s="10" t="str">
        <f t="shared" si="118"/>
        <v>Non-structured/Vanilla</v>
      </c>
      <c r="Z1061" s="10"/>
      <c r="AA1061" s="10" t="str">
        <f>IF('Intragroup liabilities'!Q1055="GF2","Grandfathered T2",IF('Intragroup liabilities'!Q1055="CET1","CET1","No"))</f>
        <v>No</v>
      </c>
      <c r="AB1061" s="10">
        <f>IF('Intragroup liabilities'!R1055="",0,'Intragroup liabilities'!R1055)</f>
        <v>0</v>
      </c>
      <c r="AC1061"/>
    </row>
    <row r="1062" spans="3:29" ht="35.25" thickBot="1" x14ac:dyDescent="0.5">
      <c r="C1062" s="17">
        <f t="shared" si="113"/>
        <v>999</v>
      </c>
      <c r="D1062" s="18">
        <f t="shared" si="119"/>
        <v>1055</v>
      </c>
      <c r="E1062" s="10" t="str">
        <f>IF(AND(I1062="SANTANDER TOTTA, SGPS, SA",'Intragroup liabilities'!F1056="P_22"),"r0531 - o/w (part of) subordinated liabilities recognised as own funds",IF(AND(I1062="Totta Seguros - Comp. Seg. Vida, SA.",'Intragroup liabilities'!F1056="P_22"),"r0350 - Structured notes",IF(AND(AA1062&lt;&gt;"No",'Intragroup liabilities'!F1056="P_23"),"r0531 - o/w (part of) subordinated liabilities recognised as own funds",IF(AND(AA1062="No",'Intragroup liabilities'!F1056="P_23"),"r0120 - Secured liabilities - collateralized part (BRRD art. 44/2/b)",IF('Intragroup liabilities'!F1056="C_31","r0511 - o/w capital instruments/share capital",IF('Intragroup liabilities'!F1056="C_32","r0511 - o/w capital instruments/share capital",IF('Intragroup liabilities'!F1056="C_33","r0512 - o/w instruments ranking pari passu with ordinary shares",IF(OR(ISNUMBER(SEARCH("ATLANTES",I1062)),ISNUMBER(SEARCH("AZOR",I1062)),ISNUMBER(SEARCH("HIPOTOTTA",I1062)))=TRUE,"r0120 - Secured liabilities - collateralized part (BRRD art. 44/2/b)",IF(OR('Intragroup liabilities'!F1056="P_27.1",'Intragroup liabilities'!F1056="P_27.2",'Intragroup liabilities'!F1056="P_24"),"r0390 - Non-financial liabilities",IF('Intragroup liabilities'!F1056="P_30.1","r0170 - Employee liabilities (BRRD art. 44/2/g/i)",IF('Intragroup liabilities'!F1056="P_30.3","r0390 - Non-financial liabilities",IF('Intragroup liabilities'!F1056="C_36","r0511 - o/w capital instruments/share capital",IF(AND('Intragroup liabilities'!F1056="P_20",IFERROR(VLOOKUP('Intragroup liabilities'!I1056,'Auxiliar 210'!$B$18:$B$20,1,FALSE),0)&lt;&gt;0),"r0210 - Liabilities towards other entities of the resolution group (BRRD art. 44/2/h)",IF(AND('Intragroup liabilities'!F1056="P_21",IFERROR(VLOOKUP('Intragroup liabilities'!I1056,'Auxiliar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2" s="10" t="s">
        <v>153</v>
      </c>
      <c r="G1062" s="10" t="str">
        <f t="shared" si="114"/>
        <v>Rank 20 - Ranking in insolvency (master scale)</v>
      </c>
      <c r="H1062" s="10" t="s">
        <v>336</v>
      </c>
      <c r="I1062" s="10" t="s">
        <v>74</v>
      </c>
      <c r="J1062" s="10" t="s">
        <v>170</v>
      </c>
      <c r="K1062" s="10" t="s">
        <v>155</v>
      </c>
      <c r="L1062" s="10" t="str">
        <f t="shared" si="115"/>
        <v>Sister</v>
      </c>
      <c r="M1062" s="10" t="str">
        <f>IF(OR('Intragroup liabilities'!W1056="x",'Intragroup liabilities'!W1056="E"),"true","false")</f>
        <v>true</v>
      </c>
      <c r="N1062" s="10" t="s">
        <v>470</v>
      </c>
      <c r="O1062" s="10" t="s">
        <v>471</v>
      </c>
      <c r="P1062" s="11">
        <v>51335.03</v>
      </c>
      <c r="Q1062" s="11">
        <f>IF('Intragroup liabilities'!E1056="",0,'Intragroup liabilities'!E1056)</f>
        <v>128.07</v>
      </c>
      <c r="R1062" s="10" t="str">
        <f>+IF('Intragroup liabilities'!C1056="EURO","Euro",IF('Intragroup liabilities'!C1056="LIBRA INGLESA"," US Dollar",""))</f>
        <v>Euro</v>
      </c>
      <c r="S1062" s="10" t="str">
        <f>IF(OR('Intragroup liabilities'!F1056="P_20",'Intragroup liabilities'!F1056="P_21"),'Intragroup liabilities'!M1056,CONCATENATE(RIGHT('Intragroup liabilities'!T1056,4),"-",LEFT(RIGHT('Intragroup liabilities'!T1056,7),2),"-",LEFT('Intragroup liabilities'!T1056,2)))</f>
        <v>--</v>
      </c>
      <c r="T1062" s="20" t="str">
        <f t="shared" si="116"/>
        <v/>
      </c>
      <c r="U1062" s="20" t="str">
        <f>IF(OR('Intragroup liabilities'!F1056="P_20",'Intragroup liabilities'!F1056="P_21"),'T 03.01'!T1062,CONCATENATE(RIGHT('Intragroup liabilities'!U1056,4),"-",LEFT(RIGHT('Intragroup liabilities'!U1056,7),2),"-",LEFT('Intragroup liabilities'!U1056,2)))</f>
        <v>--</v>
      </c>
      <c r="V1062" s="10" t="str">
        <f t="shared" si="117"/>
        <v>Secured</v>
      </c>
      <c r="W1062" s="10">
        <v>0</v>
      </c>
      <c r="X1062" s="10" t="s">
        <v>83</v>
      </c>
      <c r="Y1062" s="10" t="str">
        <f t="shared" si="118"/>
        <v>Non-structured/Vanilla</v>
      </c>
      <c r="Z1062" s="10"/>
      <c r="AA1062" s="10" t="str">
        <f>IF('Intragroup liabilities'!Q1056="GF2","Grandfathered T2",IF('Intragroup liabilities'!Q1056="CET1","CET1","No"))</f>
        <v>No</v>
      </c>
      <c r="AB1062" s="10">
        <f>IF('Intragroup liabilities'!R1056="",0,'Intragroup liabilities'!R1056)</f>
        <v>0</v>
      </c>
      <c r="AC1062"/>
    </row>
    <row r="1063" spans="3:29" ht="35.25" thickBot="1" x14ac:dyDescent="0.5">
      <c r="C1063" s="17">
        <f t="shared" si="113"/>
        <v>999</v>
      </c>
      <c r="D1063" s="18">
        <f t="shared" si="119"/>
        <v>1056</v>
      </c>
      <c r="E1063" s="10" t="str">
        <f>IF(AND(I1063="SANTANDER TOTTA, SGPS, SA",'Intragroup liabilities'!F1057="P_22"),"r0531 - o/w (part of) subordinated liabilities recognised as own funds",IF(AND(I1063="Totta Seguros - Comp. Seg. Vida, SA.",'Intragroup liabilities'!F1057="P_22"),"r0350 - Structured notes",IF(AND(AA1063&lt;&gt;"No",'Intragroup liabilities'!F1057="P_23"),"r0531 - o/w (part of) subordinated liabilities recognised as own funds",IF(AND(AA1063="No",'Intragroup liabilities'!F1057="P_23"),"r0120 - Secured liabilities - collateralized part (BRRD art. 44/2/b)",IF('Intragroup liabilities'!F1057="C_31","r0511 - o/w capital instruments/share capital",IF('Intragroup liabilities'!F1057="C_32","r0511 - o/w capital instruments/share capital",IF('Intragroup liabilities'!F1057="C_33","r0512 - o/w instruments ranking pari passu with ordinary shares",IF(OR(ISNUMBER(SEARCH("ATLANTES",I1063)),ISNUMBER(SEARCH("AZOR",I1063)),ISNUMBER(SEARCH("HIPOTOTTA",I1063)))=TRUE,"r0120 - Secured liabilities - collateralized part (BRRD art. 44/2/b)",IF(OR('Intragroup liabilities'!F1057="P_27.1",'Intragroup liabilities'!F1057="P_27.2",'Intragroup liabilities'!F1057="P_24"),"r0390 - Non-financial liabilities",IF('Intragroup liabilities'!F1057="P_30.1","r0170 - Employee liabilities (BRRD art. 44/2/g/i)",IF('Intragroup liabilities'!F1057="P_30.3","r0390 - Non-financial liabilities",IF('Intragroup liabilities'!F1057="C_36","r0511 - o/w capital instruments/share capital",IF(AND('Intragroup liabilities'!F1057="P_20",IFERROR(VLOOKUP('Intragroup liabilities'!I1057,'Auxiliar 210'!$B$18:$B$20,1,FALSE),0)&lt;&gt;0),"r0210 - Liabilities towards other entities of the resolution group (BRRD art. 44/2/h)",IF(AND('Intragroup liabilities'!F1057="P_21",IFERROR(VLOOKUP('Intragroup liabilities'!I1057,'Auxiliar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3" s="10" t="s">
        <v>153</v>
      </c>
      <c r="G1063" s="10" t="str">
        <f t="shared" si="114"/>
        <v>Rank 20 - Ranking in insolvency (master scale)</v>
      </c>
      <c r="H1063" s="10" t="s">
        <v>294</v>
      </c>
      <c r="I1063" s="10" t="s">
        <v>30</v>
      </c>
      <c r="J1063" s="10" t="s">
        <v>164</v>
      </c>
      <c r="K1063" s="10" t="s">
        <v>155</v>
      </c>
      <c r="L1063" s="10" t="str">
        <f t="shared" si="115"/>
        <v>Sister</v>
      </c>
      <c r="M1063" s="10" t="str">
        <f>IF(OR('Intragroup liabilities'!W1057="x",'Intragroup liabilities'!W1057="E"),"true","false")</f>
        <v>true</v>
      </c>
      <c r="N1063" s="10" t="s">
        <v>470</v>
      </c>
      <c r="O1063" s="10" t="s">
        <v>471</v>
      </c>
      <c r="P1063" s="11">
        <v>39447.42</v>
      </c>
      <c r="Q1063" s="11">
        <f>IF('Intragroup liabilities'!E1057="",0,'Intragroup liabilities'!E1057)</f>
        <v>83.29</v>
      </c>
      <c r="R1063" s="10" t="str">
        <f>+IF('Intragroup liabilities'!C1057="EURO","Euro",IF('Intragroup liabilities'!C1057="LIBRA INGLESA"," US Dollar",""))</f>
        <v>Euro</v>
      </c>
      <c r="S1063" s="10" t="str">
        <f>IF(OR('Intragroup liabilities'!F1057="P_20",'Intragroup liabilities'!F1057="P_21"),'Intragroup liabilities'!M1057,CONCATENATE(RIGHT('Intragroup liabilities'!T1057,4),"-",LEFT(RIGHT('Intragroup liabilities'!T1057,7),2),"-",LEFT('Intragroup liabilities'!T1057,2)))</f>
        <v>--</v>
      </c>
      <c r="T1063" s="20" t="str">
        <f t="shared" si="116"/>
        <v/>
      </c>
      <c r="U1063" s="20" t="str">
        <f>IF(OR('Intragroup liabilities'!F1057="P_20",'Intragroup liabilities'!F1057="P_21"),'T 03.01'!T1063,CONCATENATE(RIGHT('Intragroup liabilities'!U1057,4),"-",LEFT(RIGHT('Intragroup liabilities'!U1057,7),2),"-",LEFT('Intragroup liabilities'!U1057,2)))</f>
        <v>--</v>
      </c>
      <c r="V1063" s="10" t="str">
        <f t="shared" si="117"/>
        <v>Secured</v>
      </c>
      <c r="W1063" s="10">
        <v>0</v>
      </c>
      <c r="X1063" s="10" t="s">
        <v>83</v>
      </c>
      <c r="Y1063" s="10" t="str">
        <f t="shared" si="118"/>
        <v>Non-structured/Vanilla</v>
      </c>
      <c r="Z1063" s="10"/>
      <c r="AA1063" s="10" t="str">
        <f>IF('Intragroup liabilities'!Q1057="GF2","Grandfathered T2",IF('Intragroup liabilities'!Q1057="CET1","CET1","No"))</f>
        <v>No</v>
      </c>
      <c r="AB1063" s="10">
        <f>IF('Intragroup liabilities'!R1057="",0,'Intragroup liabilities'!R1057)</f>
        <v>0</v>
      </c>
      <c r="AC1063"/>
    </row>
    <row r="1064" spans="3:29" ht="35.25" thickBot="1" x14ac:dyDescent="0.5">
      <c r="C1064" s="17">
        <f t="shared" si="113"/>
        <v>999</v>
      </c>
      <c r="D1064" s="18">
        <f t="shared" si="119"/>
        <v>1057</v>
      </c>
      <c r="E1064" s="10" t="str">
        <f>IF(AND(I1064="SANTANDER TOTTA, SGPS, SA",'Intragroup liabilities'!F1058="P_22"),"r0531 - o/w (part of) subordinated liabilities recognised as own funds",IF(AND(I1064="Totta Seguros - Comp. Seg. Vida, SA.",'Intragroup liabilities'!F1058="P_22"),"r0350 - Structured notes",IF(AND(AA1064&lt;&gt;"No",'Intragroup liabilities'!F1058="P_23"),"r0531 - o/w (part of) subordinated liabilities recognised as own funds",IF(AND(AA1064="No",'Intragroup liabilities'!F1058="P_23"),"r0120 - Secured liabilities - collateralized part (BRRD art. 44/2/b)",IF('Intragroup liabilities'!F1058="C_31","r0511 - o/w capital instruments/share capital",IF('Intragroup liabilities'!F1058="C_32","r0511 - o/w capital instruments/share capital",IF('Intragroup liabilities'!F1058="C_33","r0512 - o/w instruments ranking pari passu with ordinary shares",IF(OR(ISNUMBER(SEARCH("ATLANTES",I1064)),ISNUMBER(SEARCH("AZOR",I1064)),ISNUMBER(SEARCH("HIPOTOTTA",I1064)))=TRUE,"r0120 - Secured liabilities - collateralized part (BRRD art. 44/2/b)",IF(OR('Intragroup liabilities'!F1058="P_27.1",'Intragroup liabilities'!F1058="P_27.2",'Intragroup liabilities'!F1058="P_24"),"r0390 - Non-financial liabilities",IF('Intragroup liabilities'!F1058="P_30.1","r0170 - Employee liabilities (BRRD art. 44/2/g/i)",IF('Intragroup liabilities'!F1058="P_30.3","r0390 - Non-financial liabilities",IF('Intragroup liabilities'!F1058="C_36","r0511 - o/w capital instruments/share capital",IF(AND('Intragroup liabilities'!F1058="P_20",IFERROR(VLOOKUP('Intragroup liabilities'!I1058,'Auxiliar 210'!$B$18:$B$20,1,FALSE),0)&lt;&gt;0),"r0210 - Liabilities towards other entities of the resolution group (BRRD art. 44/2/h)",IF(AND('Intragroup liabilities'!F1058="P_21",IFERROR(VLOOKUP('Intragroup liabilities'!I1058,'Auxiliar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4" s="10" t="s">
        <v>153</v>
      </c>
      <c r="G1064" s="10" t="str">
        <f t="shared" si="114"/>
        <v>Rank 20 - Ranking in insolvency (master scale)</v>
      </c>
      <c r="H1064" s="10" t="s">
        <v>337</v>
      </c>
      <c r="I1064" s="10" t="s">
        <v>30</v>
      </c>
      <c r="J1064" s="10" t="s">
        <v>164</v>
      </c>
      <c r="K1064" s="10" t="s">
        <v>155</v>
      </c>
      <c r="L1064" s="10" t="str">
        <f t="shared" si="115"/>
        <v>Sister</v>
      </c>
      <c r="M1064" s="10" t="str">
        <f>IF(OR('Intragroup liabilities'!W1058="x",'Intragroup liabilities'!W1058="E"),"true","false")</f>
        <v>true</v>
      </c>
      <c r="N1064" s="10" t="s">
        <v>470</v>
      </c>
      <c r="O1064" s="10" t="s">
        <v>471</v>
      </c>
      <c r="P1064" s="11">
        <v>45746.66</v>
      </c>
      <c r="Q1064" s="11">
        <f>IF('Intragroup liabilities'!E1058="",0,'Intragroup liabilities'!E1058)</f>
        <v>122.38</v>
      </c>
      <c r="R1064" s="10" t="str">
        <f>+IF('Intragroup liabilities'!C1058="EURO","Euro",IF('Intragroup liabilities'!C1058="LIBRA INGLESA"," US Dollar",""))</f>
        <v>Euro</v>
      </c>
      <c r="S1064" s="10" t="str">
        <f>IF(OR('Intragroup liabilities'!F1058="P_20",'Intragroup liabilities'!F1058="P_21"),'Intragroup liabilities'!M1058,CONCATENATE(RIGHT('Intragroup liabilities'!T1058,4),"-",LEFT(RIGHT('Intragroup liabilities'!T1058,7),2),"-",LEFT('Intragroup liabilities'!T1058,2)))</f>
        <v>--</v>
      </c>
      <c r="T1064" s="20" t="str">
        <f t="shared" si="116"/>
        <v/>
      </c>
      <c r="U1064" s="20" t="str">
        <f>IF(OR('Intragroup liabilities'!F1058="P_20",'Intragroup liabilities'!F1058="P_21"),'T 03.01'!T1064,CONCATENATE(RIGHT('Intragroup liabilities'!U1058,4),"-",LEFT(RIGHT('Intragroup liabilities'!U1058,7),2),"-",LEFT('Intragroup liabilities'!U1058,2)))</f>
        <v>--</v>
      </c>
      <c r="V1064" s="10" t="str">
        <f t="shared" si="117"/>
        <v>Secured</v>
      </c>
      <c r="W1064" s="10">
        <v>0</v>
      </c>
      <c r="X1064" s="10" t="s">
        <v>83</v>
      </c>
      <c r="Y1064" s="10" t="str">
        <f t="shared" si="118"/>
        <v>Non-structured/Vanilla</v>
      </c>
      <c r="Z1064" s="10"/>
      <c r="AA1064" s="10" t="str">
        <f>IF('Intragroup liabilities'!Q1058="GF2","Grandfathered T2",IF('Intragroup liabilities'!Q1058="CET1","CET1","No"))</f>
        <v>No</v>
      </c>
      <c r="AB1064" s="10">
        <f>IF('Intragroup liabilities'!R1058="",0,'Intragroup liabilities'!R1058)</f>
        <v>0</v>
      </c>
      <c r="AC1064"/>
    </row>
    <row r="1065" spans="3:29" ht="35.25" thickBot="1" x14ac:dyDescent="0.5">
      <c r="C1065" s="17">
        <f t="shared" si="113"/>
        <v>999</v>
      </c>
      <c r="D1065" s="18">
        <f t="shared" si="119"/>
        <v>1058</v>
      </c>
      <c r="E1065" s="10" t="str">
        <f>IF(AND(I1065="SANTANDER TOTTA, SGPS, SA",'Intragroup liabilities'!F1059="P_22"),"r0531 - o/w (part of) subordinated liabilities recognised as own funds",IF(AND(I1065="Totta Seguros - Comp. Seg. Vida, SA.",'Intragroup liabilities'!F1059="P_22"),"r0350 - Structured notes",IF(AND(AA1065&lt;&gt;"No",'Intragroup liabilities'!F1059="P_23"),"r0531 - o/w (part of) subordinated liabilities recognised as own funds",IF(AND(AA1065="No",'Intragroup liabilities'!F1059="P_23"),"r0120 - Secured liabilities - collateralized part (BRRD art. 44/2/b)",IF('Intragroup liabilities'!F1059="C_31","r0511 - o/w capital instruments/share capital",IF('Intragroup liabilities'!F1059="C_32","r0511 - o/w capital instruments/share capital",IF('Intragroup liabilities'!F1059="C_33","r0512 - o/w instruments ranking pari passu with ordinary shares",IF(OR(ISNUMBER(SEARCH("ATLANTES",I1065)),ISNUMBER(SEARCH("AZOR",I1065)),ISNUMBER(SEARCH("HIPOTOTTA",I1065)))=TRUE,"r0120 - Secured liabilities - collateralized part (BRRD art. 44/2/b)",IF(OR('Intragroup liabilities'!F1059="P_27.1",'Intragroup liabilities'!F1059="P_27.2",'Intragroup liabilities'!F1059="P_24"),"r0390 - Non-financial liabilities",IF('Intragroup liabilities'!F1059="P_30.1","r0170 - Employee liabilities (BRRD art. 44/2/g/i)",IF('Intragroup liabilities'!F1059="P_30.3","r0390 - Non-financial liabilities",IF('Intragroup liabilities'!F1059="C_36","r0511 - o/w capital instruments/share capital",IF(AND('Intragroup liabilities'!F1059="P_20",IFERROR(VLOOKUP('Intragroup liabilities'!I1059,'Auxiliar 210'!$B$18:$B$20,1,FALSE),0)&lt;&gt;0),"r0210 - Liabilities towards other entities of the resolution group (BRRD art. 44/2/h)",IF(AND('Intragroup liabilities'!F1059="P_21",IFERROR(VLOOKUP('Intragroup liabilities'!I1059,'Auxiliar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5" s="10" t="s">
        <v>153</v>
      </c>
      <c r="G1065" s="10" t="str">
        <f t="shared" si="114"/>
        <v>Rank 20 - Ranking in insolvency (master scale)</v>
      </c>
      <c r="H1065" s="10" t="s">
        <v>281</v>
      </c>
      <c r="I1065" s="10" t="s">
        <v>73</v>
      </c>
      <c r="J1065" s="10" t="s">
        <v>167</v>
      </c>
      <c r="K1065" s="10" t="s">
        <v>155</v>
      </c>
      <c r="L1065" s="10" t="str">
        <f t="shared" si="115"/>
        <v>Sister</v>
      </c>
      <c r="M1065" s="10" t="str">
        <f>IF(OR('Intragroup liabilities'!W1059="x",'Intragroup liabilities'!W1059="E"),"true","false")</f>
        <v>true</v>
      </c>
      <c r="N1065" s="10" t="s">
        <v>470</v>
      </c>
      <c r="O1065" s="10" t="s">
        <v>471</v>
      </c>
      <c r="P1065" s="11">
        <v>109377.64</v>
      </c>
      <c r="Q1065" s="11">
        <f>IF('Intragroup liabilities'!E1059="",0,'Intragroup liabilities'!E1059)</f>
        <v>106.95</v>
      </c>
      <c r="R1065" s="10" t="str">
        <f>+IF('Intragroup liabilities'!C1059="EURO","Euro",IF('Intragroup liabilities'!C1059="LIBRA INGLESA"," US Dollar",""))</f>
        <v>Euro</v>
      </c>
      <c r="S1065" s="10" t="str">
        <f>IF(OR('Intragroup liabilities'!F1059="P_20",'Intragroup liabilities'!F1059="P_21"),'Intragroup liabilities'!M1059,CONCATENATE(RIGHT('Intragroup liabilities'!T1059,4),"-",LEFT(RIGHT('Intragroup liabilities'!T1059,7),2),"-",LEFT('Intragroup liabilities'!T1059,2)))</f>
        <v>--</v>
      </c>
      <c r="T1065" s="20" t="str">
        <f t="shared" si="116"/>
        <v/>
      </c>
      <c r="U1065" s="20" t="str">
        <f>IF(OR('Intragroup liabilities'!F1059="P_20",'Intragroup liabilities'!F1059="P_21"),'T 03.01'!T1065,CONCATENATE(RIGHT('Intragroup liabilities'!U1059,4),"-",LEFT(RIGHT('Intragroup liabilities'!U1059,7),2),"-",LEFT('Intragroup liabilities'!U1059,2)))</f>
        <v>--</v>
      </c>
      <c r="V1065" s="10" t="str">
        <f t="shared" si="117"/>
        <v>Secured</v>
      </c>
      <c r="W1065" s="10">
        <v>0</v>
      </c>
      <c r="X1065" s="10" t="s">
        <v>83</v>
      </c>
      <c r="Y1065" s="10" t="str">
        <f t="shared" si="118"/>
        <v>Non-structured/Vanilla</v>
      </c>
      <c r="Z1065" s="10"/>
      <c r="AA1065" s="10" t="str">
        <f>IF('Intragroup liabilities'!Q1059="GF2","Grandfathered T2",IF('Intragroup liabilities'!Q1059="CET1","CET1","No"))</f>
        <v>No</v>
      </c>
      <c r="AB1065" s="10">
        <f>IF('Intragroup liabilities'!R1059="",0,'Intragroup liabilities'!R1059)</f>
        <v>0</v>
      </c>
      <c r="AC1065"/>
    </row>
    <row r="1066" spans="3:29" ht="35.25" thickBot="1" x14ac:dyDescent="0.5">
      <c r="C1066" s="17">
        <f t="shared" si="113"/>
        <v>999</v>
      </c>
      <c r="D1066" s="18">
        <f t="shared" si="119"/>
        <v>1059</v>
      </c>
      <c r="E1066" s="10" t="str">
        <f>IF(AND(I1066="SANTANDER TOTTA, SGPS, SA",'Intragroup liabilities'!F1060="P_22"),"r0531 - o/w (part of) subordinated liabilities recognised as own funds",IF(AND(I1066="Totta Seguros - Comp. Seg. Vida, SA.",'Intragroup liabilities'!F1060="P_22"),"r0350 - Structured notes",IF(AND(AA1066&lt;&gt;"No",'Intragroup liabilities'!F1060="P_23"),"r0531 - o/w (part of) subordinated liabilities recognised as own funds",IF(AND(AA1066="No",'Intragroup liabilities'!F1060="P_23"),"r0120 - Secured liabilities - collateralized part (BRRD art. 44/2/b)",IF('Intragroup liabilities'!F1060="C_31","r0511 - o/w capital instruments/share capital",IF('Intragroup liabilities'!F1060="C_32","r0511 - o/w capital instruments/share capital",IF('Intragroup liabilities'!F1060="C_33","r0512 - o/w instruments ranking pari passu with ordinary shares",IF(OR(ISNUMBER(SEARCH("ATLANTES",I1066)),ISNUMBER(SEARCH("AZOR",I1066)),ISNUMBER(SEARCH("HIPOTOTTA",I1066)))=TRUE,"r0120 - Secured liabilities - collateralized part (BRRD art. 44/2/b)",IF(OR('Intragroup liabilities'!F1060="P_27.1",'Intragroup liabilities'!F1060="P_27.2",'Intragroup liabilities'!F1060="P_24"),"r0390 - Non-financial liabilities",IF('Intragroup liabilities'!F1060="P_30.1","r0170 - Employee liabilities (BRRD art. 44/2/g/i)",IF('Intragroup liabilities'!F1060="P_30.3","r0390 - Non-financial liabilities",IF('Intragroup liabilities'!F1060="C_36","r0511 - o/w capital instruments/share capital",IF(AND('Intragroup liabilities'!F1060="P_20",IFERROR(VLOOKUP('Intragroup liabilities'!I1060,'Auxiliar 210'!$B$18:$B$20,1,FALSE),0)&lt;&gt;0),"r0210 - Liabilities towards other entities of the resolution group (BRRD art. 44/2/h)",IF(AND('Intragroup liabilities'!F1060="P_21",IFERROR(VLOOKUP('Intragroup liabilities'!I1060,'Auxiliar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6" s="10" t="s">
        <v>153</v>
      </c>
      <c r="G1066" s="10" t="str">
        <f t="shared" si="114"/>
        <v>Rank 20 - Ranking in insolvency (master scale)</v>
      </c>
      <c r="H1066" s="10" t="s">
        <v>334</v>
      </c>
      <c r="I1066" s="10" t="s">
        <v>73</v>
      </c>
      <c r="J1066" s="10" t="s">
        <v>167</v>
      </c>
      <c r="K1066" s="10" t="s">
        <v>155</v>
      </c>
      <c r="L1066" s="10" t="str">
        <f t="shared" si="115"/>
        <v>Sister</v>
      </c>
      <c r="M1066" s="10" t="str">
        <f>IF(OR('Intragroup liabilities'!W1060="x",'Intragroup liabilities'!W1060="E"),"true","false")</f>
        <v>true</v>
      </c>
      <c r="N1066" s="10" t="s">
        <v>470</v>
      </c>
      <c r="O1066" s="10" t="s">
        <v>471</v>
      </c>
      <c r="P1066" s="11">
        <v>42082.6</v>
      </c>
      <c r="Q1066" s="11">
        <f>IF('Intragroup liabilities'!E1060="",0,'Intragroup liabilities'!E1060)</f>
        <v>138.85</v>
      </c>
      <c r="R1066" s="10" t="str">
        <f>+IF('Intragroup liabilities'!C1060="EURO","Euro",IF('Intragroup liabilities'!C1060="LIBRA INGLESA"," US Dollar",""))</f>
        <v>Euro</v>
      </c>
      <c r="S1066" s="10" t="str">
        <f>IF(OR('Intragroup liabilities'!F1060="P_20",'Intragroup liabilities'!F1060="P_21"),'Intragroup liabilities'!M1060,CONCATENATE(RIGHT('Intragroup liabilities'!T1060,4),"-",LEFT(RIGHT('Intragroup liabilities'!T1060,7),2),"-",LEFT('Intragroup liabilities'!T1060,2)))</f>
        <v>--</v>
      </c>
      <c r="T1066" s="20" t="str">
        <f t="shared" si="116"/>
        <v/>
      </c>
      <c r="U1066" s="20" t="str">
        <f>IF(OR('Intragroup liabilities'!F1060="P_20",'Intragroup liabilities'!F1060="P_21"),'T 03.01'!T1066,CONCATENATE(RIGHT('Intragroup liabilities'!U1060,4),"-",LEFT(RIGHT('Intragroup liabilities'!U1060,7),2),"-",LEFT('Intragroup liabilities'!U1060,2)))</f>
        <v>--</v>
      </c>
      <c r="V1066" s="10" t="str">
        <f t="shared" si="117"/>
        <v>Secured</v>
      </c>
      <c r="W1066" s="10">
        <v>0</v>
      </c>
      <c r="X1066" s="10" t="s">
        <v>83</v>
      </c>
      <c r="Y1066" s="10" t="str">
        <f t="shared" si="118"/>
        <v>Non-structured/Vanilla</v>
      </c>
      <c r="Z1066" s="10"/>
      <c r="AA1066" s="10" t="str">
        <f>IF('Intragroup liabilities'!Q1060="GF2","Grandfathered T2",IF('Intragroup liabilities'!Q1060="CET1","CET1","No"))</f>
        <v>No</v>
      </c>
      <c r="AB1066" s="10">
        <f>IF('Intragroup liabilities'!R1060="",0,'Intragroup liabilities'!R1060)</f>
        <v>0</v>
      </c>
      <c r="AC1066"/>
    </row>
    <row r="1067" spans="3:29" ht="35.25" thickBot="1" x14ac:dyDescent="0.5">
      <c r="C1067" s="17">
        <f t="shared" si="113"/>
        <v>999</v>
      </c>
      <c r="D1067" s="18">
        <f t="shared" si="119"/>
        <v>1060</v>
      </c>
      <c r="E1067" s="10" t="str">
        <f>IF(AND(I1067="SANTANDER TOTTA, SGPS, SA",'Intragroup liabilities'!F1061="P_22"),"r0531 - o/w (part of) subordinated liabilities recognised as own funds",IF(AND(I1067="Totta Seguros - Comp. Seg. Vida, SA.",'Intragroup liabilities'!F1061="P_22"),"r0350 - Structured notes",IF(AND(AA1067&lt;&gt;"No",'Intragroup liabilities'!F1061="P_23"),"r0531 - o/w (part of) subordinated liabilities recognised as own funds",IF(AND(AA1067="No",'Intragroup liabilities'!F1061="P_23"),"r0120 - Secured liabilities - collateralized part (BRRD art. 44/2/b)",IF('Intragroup liabilities'!F1061="C_31","r0511 - o/w capital instruments/share capital",IF('Intragroup liabilities'!F1061="C_32","r0511 - o/w capital instruments/share capital",IF('Intragroup liabilities'!F1061="C_33","r0512 - o/w instruments ranking pari passu with ordinary shares",IF(OR(ISNUMBER(SEARCH("ATLANTES",I1067)),ISNUMBER(SEARCH("AZOR",I1067)),ISNUMBER(SEARCH("HIPOTOTTA",I1067)))=TRUE,"r0120 - Secured liabilities - collateralized part (BRRD art. 44/2/b)",IF(OR('Intragroup liabilities'!F1061="P_27.1",'Intragroup liabilities'!F1061="P_27.2",'Intragroup liabilities'!F1061="P_24"),"r0390 - Non-financial liabilities",IF('Intragroup liabilities'!F1061="P_30.1","r0170 - Employee liabilities (BRRD art. 44/2/g/i)",IF('Intragroup liabilities'!F1061="P_30.3","r0390 - Non-financial liabilities",IF('Intragroup liabilities'!F1061="C_36","r0511 - o/w capital instruments/share capital",IF(AND('Intragroup liabilities'!F1061="P_20",IFERROR(VLOOKUP('Intragroup liabilities'!I1061,'Auxiliar 210'!$B$18:$B$20,1,FALSE),0)&lt;&gt;0),"r0210 - Liabilities towards other entities of the resolution group (BRRD art. 44/2/h)",IF(AND('Intragroup liabilities'!F1061="P_21",IFERROR(VLOOKUP('Intragroup liabilities'!I1061,'Auxiliar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7" s="10" t="s">
        <v>153</v>
      </c>
      <c r="G1067" s="10" t="str">
        <f t="shared" si="114"/>
        <v>Rank 20 - Ranking in insolvency (master scale)</v>
      </c>
      <c r="H1067" s="10" t="s">
        <v>179</v>
      </c>
      <c r="I1067" s="10" t="s">
        <v>30</v>
      </c>
      <c r="J1067" s="10" t="s">
        <v>164</v>
      </c>
      <c r="K1067" s="10" t="s">
        <v>155</v>
      </c>
      <c r="L1067" s="10" t="str">
        <f t="shared" si="115"/>
        <v>Sister</v>
      </c>
      <c r="M1067" s="10" t="str">
        <f>IF(OR('Intragroup liabilities'!W1061="x",'Intragroup liabilities'!W1061="E"),"true","false")</f>
        <v>true</v>
      </c>
      <c r="N1067" s="10" t="s">
        <v>470</v>
      </c>
      <c r="O1067" s="10" t="s">
        <v>471</v>
      </c>
      <c r="P1067" s="11">
        <v>27202.68</v>
      </c>
      <c r="Q1067" s="11">
        <f>IF('Intragroup liabilities'!E1061="",0,'Intragroup liabilities'!E1061)</f>
        <v>25.25</v>
      </c>
      <c r="R1067" s="10" t="str">
        <f>+IF('Intragroup liabilities'!C1061="EURO","Euro",IF('Intragroup liabilities'!C1061="LIBRA INGLESA"," US Dollar",""))</f>
        <v>Euro</v>
      </c>
      <c r="S1067" s="10" t="str">
        <f>IF(OR('Intragroup liabilities'!F1061="P_20",'Intragroup liabilities'!F1061="P_21"),'Intragroup liabilities'!M1061,CONCATENATE(RIGHT('Intragroup liabilities'!T1061,4),"-",LEFT(RIGHT('Intragroup liabilities'!T1061,7),2),"-",LEFT('Intragroup liabilities'!T1061,2)))</f>
        <v>--</v>
      </c>
      <c r="T1067" s="20" t="str">
        <f t="shared" si="116"/>
        <v/>
      </c>
      <c r="U1067" s="20" t="str">
        <f>IF(OR('Intragroup liabilities'!F1061="P_20",'Intragroup liabilities'!F1061="P_21"),'T 03.01'!T1067,CONCATENATE(RIGHT('Intragroup liabilities'!U1061,4),"-",LEFT(RIGHT('Intragroup liabilities'!U1061,7),2),"-",LEFT('Intragroup liabilities'!U1061,2)))</f>
        <v>--</v>
      </c>
      <c r="V1067" s="10" t="str">
        <f t="shared" si="117"/>
        <v>Secured</v>
      </c>
      <c r="W1067" s="10">
        <v>0</v>
      </c>
      <c r="X1067" s="10" t="s">
        <v>83</v>
      </c>
      <c r="Y1067" s="10" t="str">
        <f t="shared" si="118"/>
        <v>Non-structured/Vanilla</v>
      </c>
      <c r="Z1067" s="10"/>
      <c r="AA1067" s="10" t="str">
        <f>IF('Intragroup liabilities'!Q1061="GF2","Grandfathered T2",IF('Intragroup liabilities'!Q1061="CET1","CET1","No"))</f>
        <v>No</v>
      </c>
      <c r="AB1067" s="10">
        <f>IF('Intragroup liabilities'!R1061="",0,'Intragroup liabilities'!R1061)</f>
        <v>0</v>
      </c>
      <c r="AC1067"/>
    </row>
    <row r="1068" spans="3:29" ht="35.25" thickBot="1" x14ac:dyDescent="0.5">
      <c r="C1068" s="17">
        <f t="shared" si="113"/>
        <v>999</v>
      </c>
      <c r="D1068" s="18">
        <f t="shared" si="119"/>
        <v>1061</v>
      </c>
      <c r="E1068" s="10" t="str">
        <f>IF(AND(I1068="SANTANDER TOTTA, SGPS, SA",'Intragroup liabilities'!F1062="P_22"),"r0531 - o/w (part of) subordinated liabilities recognised as own funds",IF(AND(I1068="Totta Seguros - Comp. Seg. Vida, SA.",'Intragroup liabilities'!F1062="P_22"),"r0350 - Structured notes",IF(AND(AA1068&lt;&gt;"No",'Intragroup liabilities'!F1062="P_23"),"r0531 - o/w (part of) subordinated liabilities recognised as own funds",IF(AND(AA1068="No",'Intragroup liabilities'!F1062="P_23"),"r0120 - Secured liabilities - collateralized part (BRRD art. 44/2/b)",IF('Intragroup liabilities'!F1062="C_31","r0511 - o/w capital instruments/share capital",IF('Intragroup liabilities'!F1062="C_32","r0511 - o/w capital instruments/share capital",IF('Intragroup liabilities'!F1062="C_33","r0512 - o/w instruments ranking pari passu with ordinary shares",IF(OR(ISNUMBER(SEARCH("ATLANTES",I1068)),ISNUMBER(SEARCH("AZOR",I1068)),ISNUMBER(SEARCH("HIPOTOTTA",I1068)))=TRUE,"r0120 - Secured liabilities - collateralized part (BRRD art. 44/2/b)",IF(OR('Intragroup liabilities'!F1062="P_27.1",'Intragroup liabilities'!F1062="P_27.2",'Intragroup liabilities'!F1062="P_24"),"r0390 - Non-financial liabilities",IF('Intragroup liabilities'!F1062="P_30.1","r0170 - Employee liabilities (BRRD art. 44/2/g/i)",IF('Intragroup liabilities'!F1062="P_30.3","r0390 - Non-financial liabilities",IF('Intragroup liabilities'!F1062="C_36","r0511 - o/w capital instruments/share capital",IF(AND('Intragroup liabilities'!F1062="P_20",IFERROR(VLOOKUP('Intragroup liabilities'!I1062,'Auxiliar 210'!$B$18:$B$20,1,FALSE),0)&lt;&gt;0),"r0210 - Liabilities towards other entities of the resolution group (BRRD art. 44/2/h)",IF(AND('Intragroup liabilities'!F1062="P_21",IFERROR(VLOOKUP('Intragroup liabilities'!I1062,'Auxiliar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68" s="10" t="s">
        <v>153</v>
      </c>
      <c r="G1068" s="10" t="str">
        <f t="shared" si="114"/>
        <v>Rank 20 - Ranking in insolvency (master scale)</v>
      </c>
      <c r="H1068" s="10" t="s">
        <v>430</v>
      </c>
      <c r="I1068" s="10" t="s">
        <v>73</v>
      </c>
      <c r="J1068" s="10" t="s">
        <v>167</v>
      </c>
      <c r="K1068" s="10" t="s">
        <v>155</v>
      </c>
      <c r="L1068" s="10" t="str">
        <f t="shared" si="115"/>
        <v>Sister</v>
      </c>
      <c r="M1068" s="10" t="str">
        <f>IF(OR('Intragroup liabilities'!W1062="x",'Intragroup liabilities'!W1062="E"),"true","false")</f>
        <v>true</v>
      </c>
      <c r="N1068" s="10" t="s">
        <v>470</v>
      </c>
      <c r="O1068" s="10" t="s">
        <v>471</v>
      </c>
      <c r="P1068" s="11">
        <v>107358.17</v>
      </c>
      <c r="Q1068" s="11">
        <f>IF('Intragroup liabilities'!E1062="",0,'Intragroup liabilities'!E1062)</f>
        <v>171.56</v>
      </c>
      <c r="R1068" s="10" t="str">
        <f>+IF('Intragroup liabilities'!C1062="EURO","Euro",IF('Intragroup liabilities'!C1062="LIBRA INGLESA"," US Dollar",""))</f>
        <v>Euro</v>
      </c>
      <c r="S1068" s="10" t="str">
        <f>IF(OR('Intragroup liabilities'!F1062="P_20",'Intragroup liabilities'!F1062="P_21"),'Intragroup liabilities'!M1062,CONCATENATE(RIGHT('Intragroup liabilities'!T1062,4),"-",LEFT(RIGHT('Intragroup liabilities'!T1062,7),2),"-",LEFT('Intragroup liabilities'!T1062,2)))</f>
        <v>--</v>
      </c>
      <c r="T1068" s="20" t="str">
        <f t="shared" si="116"/>
        <v/>
      </c>
      <c r="U1068" s="20" t="str">
        <f>IF(OR('Intragroup liabilities'!F1062="P_20",'Intragroup liabilities'!F1062="P_21"),'T 03.01'!T1068,CONCATENATE(RIGHT('Intragroup liabilities'!U1062,4),"-",LEFT(RIGHT('Intragroup liabilities'!U1062,7),2),"-",LEFT('Intragroup liabilities'!U1062,2)))</f>
        <v>--</v>
      </c>
      <c r="V1068" s="10" t="str">
        <f t="shared" si="117"/>
        <v>Secured</v>
      </c>
      <c r="W1068" s="10">
        <v>0</v>
      </c>
      <c r="X1068" s="10" t="s">
        <v>83</v>
      </c>
      <c r="Y1068" s="10" t="str">
        <f t="shared" si="118"/>
        <v>Non-structured/Vanilla</v>
      </c>
      <c r="Z1068" s="10"/>
      <c r="AA1068" s="10" t="str">
        <f>IF('Intragroup liabilities'!Q1062="GF2","Grandfathered T2",IF('Intragroup liabilities'!Q1062="CET1","CET1","No"))</f>
        <v>No</v>
      </c>
      <c r="AB1068" s="10">
        <f>IF('Intragroup liabilities'!R1062="",0,'Intragroup liabilities'!R1062)</f>
        <v>0</v>
      </c>
      <c r="AC1068"/>
    </row>
    <row r="1069" spans="3:29" ht="23.65" thickBot="1" x14ac:dyDescent="0.5">
      <c r="C1069" s="17">
        <f t="shared" si="113"/>
        <v>999</v>
      </c>
      <c r="D1069" s="18">
        <f t="shared" si="119"/>
        <v>1062</v>
      </c>
      <c r="E1069" s="10" t="str">
        <f>IF(AND(I1069="SANTANDER TOTTA, SGPS, SA",'Intragroup liabilities'!F1063="P_22"),"r0531 - o/w (part of) subordinated liabilities recognised as own funds",IF(AND(I1069="Totta Seguros - Comp. Seg. Vida, SA.",'Intragroup liabilities'!F1063="P_22"),"r0350 - Structured notes",IF(AND(AA1069&lt;&gt;"No",'Intragroup liabilities'!F1063="P_23"),"r0531 - o/w (part of) subordinated liabilities recognised as own funds",IF(AND(AA1069="No",'Intragroup liabilities'!F1063="P_23"),"r0120 - Secured liabilities - collateralized part (BRRD art. 44/2/b)",IF('Intragroup liabilities'!F1063="C_31","r0511 - o/w capital instruments/share capital",IF('Intragroup liabilities'!F1063="C_32","r0511 - o/w capital instruments/share capital",IF('Intragroup liabilities'!F1063="C_33","r0512 - o/w instruments ranking pari passu with ordinary shares",IF(OR(ISNUMBER(SEARCH("ATLANTES",I1069)),ISNUMBER(SEARCH("AZOR",I1069)),ISNUMBER(SEARCH("HIPOTOTTA",I1069)))=TRUE,"r0120 - Secured liabilities - collateralized part (BRRD art. 44/2/b)",IF(OR('Intragroup liabilities'!F1063="P_27.1",'Intragroup liabilities'!F1063="P_27.2",'Intragroup liabilities'!F1063="P_24"),"r0390 - Non-financial liabilities",IF('Intragroup liabilities'!F1063="P_30.1","r0170 - Employee liabilities (BRRD art. 44/2/g/i)",IF('Intragroup liabilities'!F1063="P_30.3","r0390 - Non-financial liabilities",IF('Intragroup liabilities'!F1063="C_36","r0511 - o/w capital instruments/share capital",IF(AND('Intragroup liabilities'!F1063="P_20",IFERROR(VLOOKUP('Intragroup liabilities'!I1063,'Auxiliar 210'!$B$18:$B$20,1,FALSE),0)&lt;&gt;0),"r0210 - Liabilities towards other entities of the resolution group (BRRD art. 44/2/h)",IF(AND('Intragroup liabilities'!F1063="P_21",IFERROR(VLOOKUP('Intragroup liabilities'!I1063,'Auxiliar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69" s="10" t="s">
        <v>483</v>
      </c>
      <c r="G1069" s="10" t="str">
        <f t="shared" si="114"/>
        <v>Rank 9 - Ranking in insolvency (master scale)</v>
      </c>
      <c r="H1069" s="10" t="s">
        <v>565</v>
      </c>
      <c r="I1069" s="10" t="s">
        <v>47</v>
      </c>
      <c r="J1069" s="10" t="s">
        <v>174</v>
      </c>
      <c r="K1069" s="10" t="s">
        <v>155</v>
      </c>
      <c r="L1069" s="10" t="str">
        <f t="shared" si="115"/>
        <v>Sister</v>
      </c>
      <c r="M1069" s="10" t="str">
        <f>IF(OR('Intragroup liabilities'!W1063="x",'Intragroup liabilities'!W1063="E"),"true","false")</f>
        <v>false</v>
      </c>
      <c r="N1069" s="10" t="s">
        <v>470</v>
      </c>
      <c r="O1069" s="10" t="s">
        <v>471</v>
      </c>
      <c r="P1069" s="11">
        <v>10.49</v>
      </c>
      <c r="Q1069" s="11">
        <f>IF('Intragroup liabilities'!E1063="",0,'Intragroup liabilities'!E1063)</f>
        <v>0</v>
      </c>
      <c r="R1069" s="10" t="str">
        <f>+IF('Intragroup liabilities'!C1063="EURO","Euro",IF('Intragroup liabilities'!C1063="LIBRA INGLESA"," US Dollar",""))</f>
        <v>Euro</v>
      </c>
      <c r="S1069" s="10" t="str">
        <f>IF(OR('Intragroup liabilities'!F1063="P_20",'Intragroup liabilities'!F1063="P_21"),'Intragroup liabilities'!M1063,CONCATENATE(RIGHT('Intragroup liabilities'!T1063,4),"-",LEFT(RIGHT('Intragroup liabilities'!T1063,7),2),"-",LEFT('Intragroup liabilities'!T1063,2)))</f>
        <v>--</v>
      </c>
      <c r="T1069" s="20" t="str">
        <f t="shared" si="116"/>
        <v>--</v>
      </c>
      <c r="U1069" s="20" t="str">
        <f>IF(OR('Intragroup liabilities'!F1063="P_20",'Intragroup liabilities'!F1063="P_21"),'T 03.01'!T1069,CONCATENATE(RIGHT('Intragroup liabilities'!U1063,4),"-",LEFT(RIGHT('Intragroup liabilities'!U1063,7),2),"-",LEFT('Intragroup liabilities'!U1063,2)))</f>
        <v>--</v>
      </c>
      <c r="V1069" s="10" t="str">
        <f t="shared" si="117"/>
        <v>Unsecured</v>
      </c>
      <c r="W1069" s="10">
        <v>0</v>
      </c>
      <c r="X1069" s="10" t="s">
        <v>83</v>
      </c>
      <c r="Y1069" s="10" t="str">
        <f t="shared" si="118"/>
        <v>Structured</v>
      </c>
      <c r="Z1069" s="10"/>
      <c r="AA1069" s="10" t="str">
        <f>IF('Intragroup liabilities'!Q1063="GF2","Grandfathered T2",IF('Intragroup liabilities'!Q1063="CET1","CET1","No"))</f>
        <v>No</v>
      </c>
      <c r="AB1069" s="10">
        <f>IF('Intragroup liabilities'!R1063="",0,'Intragroup liabilities'!R1063)</f>
        <v>0</v>
      </c>
      <c r="AC1069"/>
    </row>
    <row r="1070" spans="3:29" ht="23.65" thickBot="1" x14ac:dyDescent="0.5">
      <c r="C1070" s="17">
        <f t="shared" si="113"/>
        <v>999</v>
      </c>
      <c r="D1070" s="18">
        <f t="shared" si="119"/>
        <v>1063</v>
      </c>
      <c r="E1070" s="10" t="str">
        <f>IF(AND(I1070="SANTANDER TOTTA, SGPS, SA",'Intragroup liabilities'!F1064="P_22"),"r0531 - o/w (part of) subordinated liabilities recognised as own funds",IF(AND(I1070="Totta Seguros - Comp. Seg. Vida, SA.",'Intragroup liabilities'!F1064="P_22"),"r0350 - Structured notes",IF(AND(AA1070&lt;&gt;"No",'Intragroup liabilities'!F1064="P_23"),"r0531 - o/w (part of) subordinated liabilities recognised as own funds",IF(AND(AA1070="No",'Intragroup liabilities'!F1064="P_23"),"r0120 - Secured liabilities - collateralized part (BRRD art. 44/2/b)",IF('Intragroup liabilities'!F1064="C_31","r0511 - o/w capital instruments/share capital",IF('Intragroup liabilities'!F1064="C_32","r0511 - o/w capital instruments/share capital",IF('Intragroup liabilities'!F1064="C_33","r0512 - o/w instruments ranking pari passu with ordinary shares",IF(OR(ISNUMBER(SEARCH("ATLANTES",I1070)),ISNUMBER(SEARCH("AZOR",I1070)),ISNUMBER(SEARCH("HIPOTOTTA",I1070)))=TRUE,"r0120 - Secured liabilities - collateralized part (BRRD art. 44/2/b)",IF(OR('Intragroup liabilities'!F1064="P_27.1",'Intragroup liabilities'!F1064="P_27.2",'Intragroup liabilities'!F1064="P_24"),"r0390 - Non-financial liabilities",IF('Intragroup liabilities'!F1064="P_30.1","r0170 - Employee liabilities (BRRD art. 44/2/g/i)",IF('Intragroup liabilities'!F1064="P_30.3","r0390 - Non-financial liabilities",IF('Intragroup liabilities'!F1064="C_36","r0511 - o/w capital instruments/share capital",IF(AND('Intragroup liabilities'!F1064="P_20",IFERROR(VLOOKUP('Intragroup liabilities'!I1064,'Auxiliar 210'!$B$18:$B$20,1,FALSE),0)&lt;&gt;0),"r0210 - Liabilities towards other entities of the resolution group (BRRD art. 44/2/h)",IF(AND('Intragroup liabilities'!F1064="P_21",IFERROR(VLOOKUP('Intragroup liabilities'!I1064,'Auxiliar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70" s="10" t="s">
        <v>483</v>
      </c>
      <c r="G1070" s="10" t="str">
        <f t="shared" si="114"/>
        <v>Rank 9 - Ranking in insolvency (master scale)</v>
      </c>
      <c r="H1070" s="10" t="s">
        <v>944</v>
      </c>
      <c r="I1070" s="10" t="s">
        <v>704</v>
      </c>
      <c r="J1070" s="10" t="s">
        <v>710</v>
      </c>
      <c r="K1070" s="10" t="s">
        <v>155</v>
      </c>
      <c r="L1070" s="10" t="str">
        <f t="shared" si="115"/>
        <v>Sister</v>
      </c>
      <c r="M1070" s="10" t="str">
        <f>IF(OR('Intragroup liabilities'!W1064="x",'Intragroup liabilities'!W1064="E"),"true","false")</f>
        <v>false</v>
      </c>
      <c r="N1070" s="10" t="s">
        <v>470</v>
      </c>
      <c r="O1070" s="10" t="s">
        <v>471</v>
      </c>
      <c r="P1070" s="11">
        <v>1.27</v>
      </c>
      <c r="Q1070" s="11">
        <f>IF('Intragroup liabilities'!E1064="",0,'Intragroup liabilities'!E1064)</f>
        <v>0</v>
      </c>
      <c r="R1070" s="10" t="str">
        <f>+IF('Intragroup liabilities'!C1064="EURO","Euro",IF('Intragroup liabilities'!C1064="LIBRA INGLESA"," US Dollar",""))</f>
        <v>Euro</v>
      </c>
      <c r="S1070" s="10" t="str">
        <f>IF(OR('Intragroup liabilities'!F1064="P_20",'Intragroup liabilities'!F1064="P_21"),'Intragroup liabilities'!M1064,CONCATENATE(RIGHT('Intragroup liabilities'!T1064,4),"-",LEFT(RIGHT('Intragroup liabilities'!T1064,7),2),"-",LEFT('Intragroup liabilities'!T1064,2)))</f>
        <v>--</v>
      </c>
      <c r="T1070" s="20" t="str">
        <f t="shared" si="116"/>
        <v>--</v>
      </c>
      <c r="U1070" s="20" t="str">
        <f>IF(OR('Intragroup liabilities'!F1064="P_20",'Intragroup liabilities'!F1064="P_21"),'T 03.01'!T1070,CONCATENATE(RIGHT('Intragroup liabilities'!U1064,4),"-",LEFT(RIGHT('Intragroup liabilities'!U1064,7),2),"-",LEFT('Intragroup liabilities'!U1064,2)))</f>
        <v>--</v>
      </c>
      <c r="V1070" s="10" t="str">
        <f t="shared" si="117"/>
        <v>Unsecured</v>
      </c>
      <c r="W1070" s="10">
        <v>0</v>
      </c>
      <c r="X1070" s="10" t="s">
        <v>83</v>
      </c>
      <c r="Y1070" s="10" t="str">
        <f t="shared" si="118"/>
        <v>Structured</v>
      </c>
      <c r="Z1070" s="10"/>
      <c r="AA1070" s="10" t="str">
        <f>IF('Intragroup liabilities'!Q1064="GF2","Grandfathered T2",IF('Intragroup liabilities'!Q1064="CET1","CET1","No"))</f>
        <v>No</v>
      </c>
      <c r="AB1070" s="10">
        <f>IF('Intragroup liabilities'!R1064="",0,'Intragroup liabilities'!R1064)</f>
        <v>0</v>
      </c>
      <c r="AC1070"/>
    </row>
    <row r="1071" spans="3:29" ht="35.25" thickBot="1" x14ac:dyDescent="0.5">
      <c r="C1071" s="17">
        <f t="shared" si="113"/>
        <v>999</v>
      </c>
      <c r="D1071" s="18">
        <f t="shared" si="119"/>
        <v>1064</v>
      </c>
      <c r="E1071" s="10" t="str">
        <f>IF(AND(I1071="SANTANDER TOTTA, SGPS, SA",'Intragroup liabilities'!F1065="P_22"),"r0531 - o/w (part of) subordinated liabilities recognised as own funds",IF(AND(I1071="Totta Seguros - Comp. Seg. Vida, SA.",'Intragroup liabilities'!F1065="P_22"),"r0350 - Structured notes",IF(AND(AA1071&lt;&gt;"No",'Intragroup liabilities'!F1065="P_23"),"r0531 - o/w (part of) subordinated liabilities recognised as own funds",IF(AND(AA1071="No",'Intragroup liabilities'!F1065="P_23"),"r0120 - Secured liabilities - collateralized part (BRRD art. 44/2/b)",IF('Intragroup liabilities'!F1065="C_31","r0511 - o/w capital instruments/share capital",IF('Intragroup liabilities'!F1065="C_32","r0511 - o/w capital instruments/share capital",IF('Intragroup liabilities'!F1065="C_33","r0512 - o/w instruments ranking pari passu with ordinary shares",IF(OR(ISNUMBER(SEARCH("ATLANTES",I1071)),ISNUMBER(SEARCH("AZOR",I1071)),ISNUMBER(SEARCH("HIPOTOTTA",I1071)))=TRUE,"r0120 - Secured liabilities - collateralized part (BRRD art. 44/2/b)",IF(OR('Intragroup liabilities'!F1065="P_27.1",'Intragroup liabilities'!F1065="P_27.2",'Intragroup liabilities'!F1065="P_24"),"r0390 - Non-financial liabilities",IF('Intragroup liabilities'!F1065="P_30.1","r0170 - Employee liabilities (BRRD art. 44/2/g/i)",IF('Intragroup liabilities'!F1065="P_30.3","r0390 - Non-financial liabilities",IF('Intragroup liabilities'!F1065="C_36","r0511 - o/w capital instruments/share capital",IF(AND('Intragroup liabilities'!F1065="P_20",IFERROR(VLOOKUP('Intragroup liabilities'!I1065,'Auxiliar 210'!$B$18:$B$20,1,FALSE),0)&lt;&gt;0),"r0210 - Liabilities towards other entities of the resolution group (BRRD art. 44/2/h)",IF(AND('Intragroup liabilities'!F1065="P_21",IFERROR(VLOOKUP('Intragroup liabilities'!I1065,'Auxiliar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1" s="10" t="s">
        <v>153</v>
      </c>
      <c r="G1071" s="10" t="str">
        <f t="shared" si="114"/>
        <v>Rank 20 - Ranking in insolvency (master scale)</v>
      </c>
      <c r="H1071" s="10" t="s">
        <v>424</v>
      </c>
      <c r="I1071" s="10" t="s">
        <v>74</v>
      </c>
      <c r="J1071" s="10" t="s">
        <v>170</v>
      </c>
      <c r="K1071" s="10" t="s">
        <v>155</v>
      </c>
      <c r="L1071" s="10" t="str">
        <f t="shared" si="115"/>
        <v>Sister</v>
      </c>
      <c r="M1071" s="10" t="str">
        <f>IF(OR('Intragroup liabilities'!W1065="x",'Intragroup liabilities'!W1065="E"),"true","false")</f>
        <v>true</v>
      </c>
      <c r="N1071" s="10" t="s">
        <v>470</v>
      </c>
      <c r="O1071" s="10" t="s">
        <v>471</v>
      </c>
      <c r="P1071" s="11">
        <v>158809.14000000001</v>
      </c>
      <c r="Q1071" s="11">
        <f>IF('Intragroup liabilities'!E1065="",0,'Intragroup liabilities'!E1065)</f>
        <v>524</v>
      </c>
      <c r="R1071" s="10" t="str">
        <f>+IF('Intragroup liabilities'!C1065="EURO","Euro",IF('Intragroup liabilities'!C1065="LIBRA INGLESA"," US Dollar",""))</f>
        <v>Euro</v>
      </c>
      <c r="S1071" s="10" t="str">
        <f>IF(OR('Intragroup liabilities'!F1065="P_20",'Intragroup liabilities'!F1065="P_21"),'Intragroup liabilities'!M1065,CONCATENATE(RIGHT('Intragroup liabilities'!T1065,4),"-",LEFT(RIGHT('Intragroup liabilities'!T1065,7),2),"-",LEFT('Intragroup liabilities'!T1065,2)))</f>
        <v>--</v>
      </c>
      <c r="T1071" s="20" t="str">
        <f t="shared" si="116"/>
        <v/>
      </c>
      <c r="U1071" s="20" t="str">
        <f>IF(OR('Intragroup liabilities'!F1065="P_20",'Intragroup liabilities'!F1065="P_21"),'T 03.01'!T1071,CONCATENATE(RIGHT('Intragroup liabilities'!U1065,4),"-",LEFT(RIGHT('Intragroup liabilities'!U1065,7),2),"-",LEFT('Intragroup liabilities'!U1065,2)))</f>
        <v>--</v>
      </c>
      <c r="V1071" s="10" t="str">
        <f t="shared" si="117"/>
        <v>Secured</v>
      </c>
      <c r="W1071" s="10">
        <v>0</v>
      </c>
      <c r="X1071" s="10" t="s">
        <v>83</v>
      </c>
      <c r="Y1071" s="10" t="str">
        <f t="shared" si="118"/>
        <v>Non-structured/Vanilla</v>
      </c>
      <c r="Z1071" s="10"/>
      <c r="AA1071" s="10" t="str">
        <f>IF('Intragroup liabilities'!Q1065="GF2","Grandfathered T2",IF('Intragroup liabilities'!Q1065="CET1","CET1","No"))</f>
        <v>No</v>
      </c>
      <c r="AB1071" s="10">
        <f>IF('Intragroup liabilities'!R1065="",0,'Intragroup liabilities'!R1065)</f>
        <v>0</v>
      </c>
      <c r="AC1071"/>
    </row>
    <row r="1072" spans="3:29" ht="35.25" thickBot="1" x14ac:dyDescent="0.5">
      <c r="C1072" s="17">
        <f t="shared" si="113"/>
        <v>999</v>
      </c>
      <c r="D1072" s="18">
        <f t="shared" si="119"/>
        <v>1065</v>
      </c>
      <c r="E1072" s="10" t="str">
        <f>IF(AND(I1072="SANTANDER TOTTA, SGPS, SA",'Intragroup liabilities'!F1066="P_22"),"r0531 - o/w (part of) subordinated liabilities recognised as own funds",IF(AND(I1072="Totta Seguros - Comp. Seg. Vida, SA.",'Intragroup liabilities'!F1066="P_22"),"r0350 - Structured notes",IF(AND(AA1072&lt;&gt;"No",'Intragroup liabilities'!F1066="P_23"),"r0531 - o/w (part of) subordinated liabilities recognised as own funds",IF(AND(AA1072="No",'Intragroup liabilities'!F1066="P_23"),"r0120 - Secured liabilities - collateralized part (BRRD art. 44/2/b)",IF('Intragroup liabilities'!F1066="C_31","r0511 - o/w capital instruments/share capital",IF('Intragroup liabilities'!F1066="C_32","r0511 - o/w capital instruments/share capital",IF('Intragroup liabilities'!F1066="C_33","r0512 - o/w instruments ranking pari passu with ordinary shares",IF(OR(ISNUMBER(SEARCH("ATLANTES",I1072)),ISNUMBER(SEARCH("AZOR",I1072)),ISNUMBER(SEARCH("HIPOTOTTA",I1072)))=TRUE,"r0120 - Secured liabilities - collateralized part (BRRD art. 44/2/b)",IF(OR('Intragroup liabilities'!F1066="P_27.1",'Intragroup liabilities'!F1066="P_27.2",'Intragroup liabilities'!F1066="P_24"),"r0390 - Non-financial liabilities",IF('Intragroup liabilities'!F1066="P_30.1","r0170 - Employee liabilities (BRRD art. 44/2/g/i)",IF('Intragroup liabilities'!F1066="P_30.3","r0390 - Non-financial liabilities",IF('Intragroup liabilities'!F1066="C_36","r0511 - o/w capital instruments/share capital",IF(AND('Intragroup liabilities'!F1066="P_20",IFERROR(VLOOKUP('Intragroup liabilities'!I1066,'Auxiliar 210'!$B$18:$B$20,1,FALSE),0)&lt;&gt;0),"r0210 - Liabilities towards other entities of the resolution group (BRRD art. 44/2/h)",IF(AND('Intragroup liabilities'!F1066="P_21",IFERROR(VLOOKUP('Intragroup liabilities'!I1066,'Auxiliar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2" s="10" t="s">
        <v>153</v>
      </c>
      <c r="G1072" s="10" t="str">
        <f t="shared" si="114"/>
        <v>Rank 20 - Ranking in insolvency (master scale)</v>
      </c>
      <c r="H1072" s="10" t="s">
        <v>341</v>
      </c>
      <c r="I1072" s="10" t="s">
        <v>73</v>
      </c>
      <c r="J1072" s="10" t="s">
        <v>167</v>
      </c>
      <c r="K1072" s="10" t="s">
        <v>155</v>
      </c>
      <c r="L1072" s="10" t="str">
        <f t="shared" si="115"/>
        <v>Sister</v>
      </c>
      <c r="M1072" s="10" t="str">
        <f>IF(OR('Intragroup liabilities'!W1066="x",'Intragroup liabilities'!W1066="E"),"true","false")</f>
        <v>true</v>
      </c>
      <c r="N1072" s="10" t="s">
        <v>470</v>
      </c>
      <c r="O1072" s="10" t="s">
        <v>471</v>
      </c>
      <c r="P1072" s="11">
        <v>54913.3</v>
      </c>
      <c r="Q1072" s="11">
        <f>IF('Intragroup liabilities'!E1066="",0,'Intragroup liabilities'!E1066)</f>
        <v>138.06</v>
      </c>
      <c r="R1072" s="10" t="str">
        <f>+IF('Intragroup liabilities'!C1066="EURO","Euro",IF('Intragroup liabilities'!C1066="LIBRA INGLESA"," US Dollar",""))</f>
        <v>Euro</v>
      </c>
      <c r="S1072" s="10" t="str">
        <f>IF(OR('Intragroup liabilities'!F1066="P_20",'Intragroup liabilities'!F1066="P_21"),'Intragroup liabilities'!M1066,CONCATENATE(RIGHT('Intragroup liabilities'!T1066,4),"-",LEFT(RIGHT('Intragroup liabilities'!T1066,7),2),"-",LEFT('Intragroup liabilities'!T1066,2)))</f>
        <v>--</v>
      </c>
      <c r="T1072" s="20" t="str">
        <f t="shared" si="116"/>
        <v/>
      </c>
      <c r="U1072" s="20" t="str">
        <f>IF(OR('Intragroup liabilities'!F1066="P_20",'Intragroup liabilities'!F1066="P_21"),'T 03.01'!T1072,CONCATENATE(RIGHT('Intragroup liabilities'!U1066,4),"-",LEFT(RIGHT('Intragroup liabilities'!U1066,7),2),"-",LEFT('Intragroup liabilities'!U1066,2)))</f>
        <v>--</v>
      </c>
      <c r="V1072" s="10" t="str">
        <f t="shared" si="117"/>
        <v>Secured</v>
      </c>
      <c r="W1072" s="10">
        <v>0</v>
      </c>
      <c r="X1072" s="10" t="s">
        <v>83</v>
      </c>
      <c r="Y1072" s="10" t="str">
        <f t="shared" si="118"/>
        <v>Non-structured/Vanilla</v>
      </c>
      <c r="Z1072" s="10"/>
      <c r="AA1072" s="10" t="str">
        <f>IF('Intragroup liabilities'!Q1066="GF2","Grandfathered T2",IF('Intragroup liabilities'!Q1066="CET1","CET1","No"))</f>
        <v>No</v>
      </c>
      <c r="AB1072" s="10">
        <f>IF('Intragroup liabilities'!R1066="",0,'Intragroup liabilities'!R1066)</f>
        <v>0</v>
      </c>
      <c r="AC1072"/>
    </row>
    <row r="1073" spans="3:29" ht="23.65" thickBot="1" x14ac:dyDescent="0.5">
      <c r="C1073" s="17">
        <f t="shared" si="113"/>
        <v>999</v>
      </c>
      <c r="D1073" s="18">
        <f t="shared" si="119"/>
        <v>1066</v>
      </c>
      <c r="E1073" s="10" t="str">
        <f>IF(AND(I1073="SANTANDER TOTTA, SGPS, SA",'Intragroup liabilities'!F1067="P_22"),"r0531 - o/w (part of) subordinated liabilities recognised as own funds",IF(AND(I1073="Totta Seguros - Comp. Seg. Vida, SA.",'Intragroup liabilities'!F1067="P_22"),"r0350 - Structured notes",IF(AND(AA1073&lt;&gt;"No",'Intragroup liabilities'!F1067="P_23"),"r0531 - o/w (part of) subordinated liabilities recognised as own funds",IF(AND(AA1073="No",'Intragroup liabilities'!F1067="P_23"),"r0120 - Secured liabilities - collateralized part (BRRD art. 44/2/b)",IF('Intragroup liabilities'!F1067="C_31","r0511 - o/w capital instruments/share capital",IF('Intragroup liabilities'!F1067="C_32","r0511 - o/w capital instruments/share capital",IF('Intragroup liabilities'!F1067="C_33","r0512 - o/w instruments ranking pari passu with ordinary shares",IF(OR(ISNUMBER(SEARCH("ATLANTES",I1073)),ISNUMBER(SEARCH("AZOR",I1073)),ISNUMBER(SEARCH("HIPOTOTTA",I1073)))=TRUE,"r0120 - Secured liabilities - collateralized part (BRRD art. 44/2/b)",IF(OR('Intragroup liabilities'!F1067="P_27.1",'Intragroup liabilities'!F1067="P_27.2",'Intragroup liabilities'!F1067="P_24"),"r0390 - Non-financial liabilities",IF('Intragroup liabilities'!F1067="P_30.1","r0170 - Employee liabilities (BRRD art. 44/2/g/i)",IF('Intragroup liabilities'!F1067="P_30.3","r0390 - Non-financial liabilities",IF('Intragroup liabilities'!F1067="C_36","r0511 - o/w capital instruments/share capital",IF(AND('Intragroup liabilities'!F1067="P_20",IFERROR(VLOOKUP('Intragroup liabilities'!I1067,'Auxiliar 210'!$B$18:$B$20,1,FALSE),0)&lt;&gt;0),"r0210 - Liabilities towards other entities of the resolution group (BRRD art. 44/2/h)",IF(AND('Intragroup liabilities'!F1067="P_21",IFERROR(VLOOKUP('Intragroup liabilities'!I1067,'Auxiliar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73" s="10" t="s">
        <v>483</v>
      </c>
      <c r="G1073" s="10" t="str">
        <f t="shared" si="114"/>
        <v>Rank 9 - Ranking in insolvency (master scale)</v>
      </c>
      <c r="H1073" s="10" t="s">
        <v>818</v>
      </c>
      <c r="I1073" s="10" t="s">
        <v>704</v>
      </c>
      <c r="J1073" s="10" t="s">
        <v>710</v>
      </c>
      <c r="K1073" s="10" t="s">
        <v>155</v>
      </c>
      <c r="L1073" s="10" t="str">
        <f t="shared" si="115"/>
        <v>Sister</v>
      </c>
      <c r="M1073" s="10" t="str">
        <f>IF(OR('Intragroup liabilities'!W1067="x",'Intragroup liabilities'!W1067="E"),"true","false")</f>
        <v>false</v>
      </c>
      <c r="N1073" s="10" t="s">
        <v>470</v>
      </c>
      <c r="O1073" s="10" t="s">
        <v>471</v>
      </c>
      <c r="P1073" s="11">
        <v>1.59</v>
      </c>
      <c r="Q1073" s="11">
        <f>IF('Intragroup liabilities'!E1067="",0,'Intragroup liabilities'!E1067)</f>
        <v>0</v>
      </c>
      <c r="R1073" s="10" t="str">
        <f>+IF('Intragroup liabilities'!C1067="EURO","Euro",IF('Intragroup liabilities'!C1067="LIBRA INGLESA"," US Dollar",""))</f>
        <v>Euro</v>
      </c>
      <c r="S1073" s="10" t="str">
        <f>IF(OR('Intragroup liabilities'!F1067="P_20",'Intragroup liabilities'!F1067="P_21"),'Intragroup liabilities'!M1067,CONCATENATE(RIGHT('Intragroup liabilities'!T1067,4),"-",LEFT(RIGHT('Intragroup liabilities'!T1067,7),2),"-",LEFT('Intragroup liabilities'!T1067,2)))</f>
        <v>--</v>
      </c>
      <c r="T1073" s="20" t="str">
        <f t="shared" si="116"/>
        <v>--</v>
      </c>
      <c r="U1073" s="20" t="str">
        <f>IF(OR('Intragroup liabilities'!F1067="P_20",'Intragroup liabilities'!F1067="P_21"),'T 03.01'!T1073,CONCATENATE(RIGHT('Intragroup liabilities'!U1067,4),"-",LEFT(RIGHT('Intragroup liabilities'!U1067,7),2),"-",LEFT('Intragroup liabilities'!U1067,2)))</f>
        <v>--</v>
      </c>
      <c r="V1073" s="10" t="str">
        <f t="shared" si="117"/>
        <v>Unsecured</v>
      </c>
      <c r="W1073" s="10">
        <v>0</v>
      </c>
      <c r="X1073" s="10" t="s">
        <v>83</v>
      </c>
      <c r="Y1073" s="10" t="str">
        <f t="shared" si="118"/>
        <v>Structured</v>
      </c>
      <c r="Z1073" s="10"/>
      <c r="AA1073" s="10" t="str">
        <f>IF('Intragroup liabilities'!Q1067="GF2","Grandfathered T2",IF('Intragroup liabilities'!Q1067="CET1","CET1","No"))</f>
        <v>No</v>
      </c>
      <c r="AB1073" s="10">
        <f>IF('Intragroup liabilities'!R1067="",0,'Intragroup liabilities'!R1067)</f>
        <v>0</v>
      </c>
      <c r="AC1073"/>
    </row>
    <row r="1074" spans="3:29" ht="23.65" thickBot="1" x14ac:dyDescent="0.5">
      <c r="C1074" s="17">
        <f t="shared" si="113"/>
        <v>999</v>
      </c>
      <c r="D1074" s="18">
        <f t="shared" si="119"/>
        <v>1067</v>
      </c>
      <c r="E1074" s="10" t="str">
        <f>IF(AND(I1074="SANTANDER TOTTA, SGPS, SA",'Intragroup liabilities'!F1068="P_22"),"r0531 - o/w (part of) subordinated liabilities recognised as own funds",IF(AND(I1074="Totta Seguros - Comp. Seg. Vida, SA.",'Intragroup liabilities'!F1068="P_22"),"r0350 - Structured notes",IF(AND(AA1074&lt;&gt;"No",'Intragroup liabilities'!F1068="P_23"),"r0531 - o/w (part of) subordinated liabilities recognised as own funds",IF(AND(AA1074="No",'Intragroup liabilities'!F1068="P_23"),"r0120 - Secured liabilities - collateralized part (BRRD art. 44/2/b)",IF('Intragroup liabilities'!F1068="C_31","r0511 - o/w capital instruments/share capital",IF('Intragroup liabilities'!F1068="C_32","r0511 - o/w capital instruments/share capital",IF('Intragroup liabilities'!F1068="C_33","r0512 - o/w instruments ranking pari passu with ordinary shares",IF(OR(ISNUMBER(SEARCH("ATLANTES",I1074)),ISNUMBER(SEARCH("AZOR",I1074)),ISNUMBER(SEARCH("HIPOTOTTA",I1074)))=TRUE,"r0120 - Secured liabilities - collateralized part (BRRD art. 44/2/b)",IF(OR('Intragroup liabilities'!F1068="P_27.1",'Intragroup liabilities'!F1068="P_27.2",'Intragroup liabilities'!F1068="P_24"),"r0390 - Non-financial liabilities",IF('Intragroup liabilities'!F1068="P_30.1","r0170 - Employee liabilities (BRRD art. 44/2/g/i)",IF('Intragroup liabilities'!F1068="P_30.3","r0390 - Non-financial liabilities",IF('Intragroup liabilities'!F1068="C_36","r0511 - o/w capital instruments/share capital",IF(AND('Intragroup liabilities'!F1068="P_20",IFERROR(VLOOKUP('Intragroup liabilities'!I1068,'Auxiliar 210'!$B$18:$B$20,1,FALSE),0)&lt;&gt;0),"r0210 - Liabilities towards other entities of the resolution group (BRRD art. 44/2/h)",IF(AND('Intragroup liabilities'!F1068="P_21",IFERROR(VLOOKUP('Intragroup liabilities'!I1068,'Auxiliar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74" s="10" t="s">
        <v>483</v>
      </c>
      <c r="G1074" s="10" t="str">
        <f t="shared" si="114"/>
        <v>Rank 9 - Ranking in insolvency (master scale)</v>
      </c>
      <c r="H1074" s="10" t="s">
        <v>634</v>
      </c>
      <c r="I1074" s="10" t="s">
        <v>66</v>
      </c>
      <c r="J1074" s="10" t="s">
        <v>439</v>
      </c>
      <c r="K1074" s="10" t="s">
        <v>155</v>
      </c>
      <c r="L1074" s="10" t="str">
        <f t="shared" si="115"/>
        <v>Sister</v>
      </c>
      <c r="M1074" s="10" t="str">
        <f>IF(OR('Intragroup liabilities'!W1068="x",'Intragroup liabilities'!W1068="E"),"true","false")</f>
        <v>false</v>
      </c>
      <c r="N1074" s="10" t="s">
        <v>470</v>
      </c>
      <c r="O1074" s="10" t="s">
        <v>471</v>
      </c>
      <c r="P1074" s="11">
        <v>86.78</v>
      </c>
      <c r="Q1074" s="11">
        <f>IF('Intragroup liabilities'!E1068="",0,'Intragroup liabilities'!E1068)</f>
        <v>0</v>
      </c>
      <c r="R1074" s="10" t="str">
        <f>+IF('Intragroup liabilities'!C1068="EURO","Euro",IF('Intragroup liabilities'!C1068="LIBRA INGLESA"," US Dollar",""))</f>
        <v>Euro</v>
      </c>
      <c r="S1074" s="10" t="str">
        <f>IF(OR('Intragroup liabilities'!F1068="P_20",'Intragroup liabilities'!F1068="P_21"),'Intragroup liabilities'!M1068,CONCATENATE(RIGHT('Intragroup liabilities'!T1068,4),"-",LEFT(RIGHT('Intragroup liabilities'!T1068,7),2),"-",LEFT('Intragroup liabilities'!T1068,2)))</f>
        <v>--</v>
      </c>
      <c r="T1074" s="20" t="str">
        <f t="shared" si="116"/>
        <v>--</v>
      </c>
      <c r="U1074" s="20" t="str">
        <f>IF(OR('Intragroup liabilities'!F1068="P_20",'Intragroup liabilities'!F1068="P_21"),'T 03.01'!T1074,CONCATENATE(RIGHT('Intragroup liabilities'!U1068,4),"-",LEFT(RIGHT('Intragroup liabilities'!U1068,7),2),"-",LEFT('Intragroup liabilities'!U1068,2)))</f>
        <v>--</v>
      </c>
      <c r="V1074" s="10" t="str">
        <f t="shared" si="117"/>
        <v>Unsecured</v>
      </c>
      <c r="W1074" s="10">
        <v>0</v>
      </c>
      <c r="X1074" s="10" t="s">
        <v>83</v>
      </c>
      <c r="Y1074" s="10" t="str">
        <f t="shared" si="118"/>
        <v>Structured</v>
      </c>
      <c r="Z1074" s="10"/>
      <c r="AA1074" s="10" t="str">
        <f>IF('Intragroup liabilities'!Q1068="GF2","Grandfathered T2",IF('Intragroup liabilities'!Q1068="CET1","CET1","No"))</f>
        <v>No</v>
      </c>
      <c r="AB1074" s="10">
        <f>IF('Intragroup liabilities'!R1068="",0,'Intragroup liabilities'!R1068)</f>
        <v>0</v>
      </c>
      <c r="AC1074"/>
    </row>
    <row r="1075" spans="3:29" ht="23.65" thickBot="1" x14ac:dyDescent="0.5">
      <c r="C1075" s="17">
        <f t="shared" si="113"/>
        <v>999</v>
      </c>
      <c r="D1075" s="18">
        <f t="shared" si="119"/>
        <v>1068</v>
      </c>
      <c r="E1075" s="10" t="str">
        <f>IF(AND(I1075="SANTANDER TOTTA, SGPS, SA",'Intragroup liabilities'!F1069="P_22"),"r0531 - o/w (part of) subordinated liabilities recognised as own funds",IF(AND(I1075="Totta Seguros - Comp. Seg. Vida, SA.",'Intragroup liabilities'!F1069="P_22"),"r0350 - Structured notes",IF(AND(AA1075&lt;&gt;"No",'Intragroup liabilities'!F1069="P_23"),"r0531 - o/w (part of) subordinated liabilities recognised as own funds",IF(AND(AA1075="No",'Intragroup liabilities'!F1069="P_23"),"r0120 - Secured liabilities - collateralized part (BRRD art. 44/2/b)",IF('Intragroup liabilities'!F1069="C_31","r0511 - o/w capital instruments/share capital",IF('Intragroup liabilities'!F1069="C_32","r0511 - o/w capital instruments/share capital",IF('Intragroup liabilities'!F1069="C_33","r0512 - o/w instruments ranking pari passu with ordinary shares",IF(OR(ISNUMBER(SEARCH("ATLANTES",I1075)),ISNUMBER(SEARCH("AZOR",I1075)),ISNUMBER(SEARCH("HIPOTOTTA",I1075)))=TRUE,"r0120 - Secured liabilities - collateralized part (BRRD art. 44/2/b)",IF(OR('Intragroup liabilities'!F1069="P_27.1",'Intragroup liabilities'!F1069="P_27.2",'Intragroup liabilities'!F1069="P_24"),"r0390 - Non-financial liabilities",IF('Intragroup liabilities'!F1069="P_30.1","r0170 - Employee liabilities (BRRD art. 44/2/g/i)",IF('Intragroup liabilities'!F1069="P_30.3","r0390 - Non-financial liabilities",IF('Intragroup liabilities'!F1069="C_36","r0511 - o/w capital instruments/share capital",IF(AND('Intragroup liabilities'!F1069="P_20",IFERROR(VLOOKUP('Intragroup liabilities'!I1069,'Auxiliar 210'!$B$18:$B$20,1,FALSE),0)&lt;&gt;0),"r0210 - Liabilities towards other entities of the resolution group (BRRD art. 44/2/h)",IF(AND('Intragroup liabilities'!F1069="P_21",IFERROR(VLOOKUP('Intragroup liabilities'!I1069,'Auxiliar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75" s="10" t="s">
        <v>161</v>
      </c>
      <c r="G1075" s="10" t="str">
        <f t="shared" si="114"/>
        <v>Rank 9 - Ranking in insolvency (master scale)</v>
      </c>
      <c r="H1075" s="10" t="s">
        <v>624</v>
      </c>
      <c r="I1075" s="10" t="s">
        <v>57</v>
      </c>
      <c r="J1075" s="10" t="s">
        <v>213</v>
      </c>
      <c r="K1075" s="10" t="s">
        <v>155</v>
      </c>
      <c r="L1075" s="10" t="str">
        <f t="shared" si="115"/>
        <v>Sister</v>
      </c>
      <c r="M1075" s="10" t="str">
        <f>IF(OR('Intragroup liabilities'!W1069="x",'Intragroup liabilities'!W1069="E"),"true","false")</f>
        <v>false</v>
      </c>
      <c r="N1075" s="10" t="s">
        <v>470</v>
      </c>
      <c r="O1075" s="10" t="s">
        <v>471</v>
      </c>
      <c r="P1075" s="11">
        <v>157.88</v>
      </c>
      <c r="Q1075" s="11">
        <f>IF('Intragroup liabilities'!E1069="",0,'Intragroup liabilities'!E1069)</f>
        <v>0</v>
      </c>
      <c r="R1075" s="10" t="str">
        <f>+IF('Intragroup liabilities'!C1069="EURO","Euro",IF('Intragroup liabilities'!C1069="LIBRA INGLESA"," US Dollar",""))</f>
        <v>Euro</v>
      </c>
      <c r="S1075" s="10" t="str">
        <f>IF(OR('Intragroup liabilities'!F1069="P_20",'Intragroup liabilities'!F1069="P_21"),'Intragroup liabilities'!M1069,CONCATENATE(RIGHT('Intragroup liabilities'!T1069,4),"-",LEFT(RIGHT('Intragroup liabilities'!T1069,7),2),"-",LEFT('Intragroup liabilities'!T1069,2)))</f>
        <v>--</v>
      </c>
      <c r="T1075" s="20" t="str">
        <f t="shared" si="116"/>
        <v>--</v>
      </c>
      <c r="U1075" s="20" t="str">
        <f>IF(OR('Intragroup liabilities'!F1069="P_20",'Intragroup liabilities'!F1069="P_21"),'T 03.01'!T1075,CONCATENATE(RIGHT('Intragroup liabilities'!U1069,4),"-",LEFT(RIGHT('Intragroup liabilities'!U1069,7),2),"-",LEFT('Intragroup liabilities'!U1069,2)))</f>
        <v>--</v>
      </c>
      <c r="V1075" s="10" t="str">
        <f t="shared" si="117"/>
        <v>Unsecured</v>
      </c>
      <c r="W1075" s="10">
        <v>0</v>
      </c>
      <c r="X1075" s="10" t="s">
        <v>83</v>
      </c>
      <c r="Y1075" s="10" t="str">
        <f t="shared" si="118"/>
        <v>Structured</v>
      </c>
      <c r="Z1075" s="10"/>
      <c r="AA1075" s="10" t="str">
        <f>IF('Intragroup liabilities'!Q1069="GF2","Grandfathered T2",IF('Intragroup liabilities'!Q1069="CET1","CET1","No"))</f>
        <v>No</v>
      </c>
      <c r="AB1075" s="10">
        <f>IF('Intragroup liabilities'!R1069="",0,'Intragroup liabilities'!R1069)</f>
        <v>0</v>
      </c>
      <c r="AC1075"/>
    </row>
    <row r="1076" spans="3:29" ht="35.25" thickBot="1" x14ac:dyDescent="0.5">
      <c r="C1076" s="17">
        <f t="shared" si="113"/>
        <v>999</v>
      </c>
      <c r="D1076" s="18">
        <f t="shared" si="119"/>
        <v>1069</v>
      </c>
      <c r="E1076" s="10" t="str">
        <f>IF(AND(I1076="SANTANDER TOTTA, SGPS, SA",'Intragroup liabilities'!F1070="P_22"),"r0531 - o/w (part of) subordinated liabilities recognised as own funds",IF(AND(I1076="Totta Seguros - Comp. Seg. Vida, SA.",'Intragroup liabilities'!F1070="P_22"),"r0350 - Structured notes",IF(AND(AA1076&lt;&gt;"No",'Intragroup liabilities'!F1070="P_23"),"r0531 - o/w (part of) subordinated liabilities recognised as own funds",IF(AND(AA1076="No",'Intragroup liabilities'!F1070="P_23"),"r0120 - Secured liabilities - collateralized part (BRRD art. 44/2/b)",IF('Intragroup liabilities'!F1070="C_31","r0511 - o/w capital instruments/share capital",IF('Intragroup liabilities'!F1070="C_32","r0511 - o/w capital instruments/share capital",IF('Intragroup liabilities'!F1070="C_33","r0512 - o/w instruments ranking pari passu with ordinary shares",IF(OR(ISNUMBER(SEARCH("ATLANTES",I1076)),ISNUMBER(SEARCH("AZOR",I1076)),ISNUMBER(SEARCH("HIPOTOTTA",I1076)))=TRUE,"r0120 - Secured liabilities - collateralized part (BRRD art. 44/2/b)",IF(OR('Intragroup liabilities'!F1070="P_27.1",'Intragroup liabilities'!F1070="P_27.2",'Intragroup liabilities'!F1070="P_24"),"r0390 - Non-financial liabilities",IF('Intragroup liabilities'!F1070="P_30.1","r0170 - Employee liabilities (BRRD art. 44/2/g/i)",IF('Intragroup liabilities'!F1070="P_30.3","r0390 - Non-financial liabilities",IF('Intragroup liabilities'!F1070="C_36","r0511 - o/w capital instruments/share capital",IF(AND('Intragroup liabilities'!F1070="P_20",IFERROR(VLOOKUP('Intragroup liabilities'!I1070,'Auxiliar 210'!$B$18:$B$20,1,FALSE),0)&lt;&gt;0),"r0210 - Liabilities towards other entities of the resolution group (BRRD art. 44/2/h)",IF(AND('Intragroup liabilities'!F1070="P_21",IFERROR(VLOOKUP('Intragroup liabilities'!I1070,'Auxiliar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6" s="10" t="s">
        <v>153</v>
      </c>
      <c r="G1076" s="10" t="str">
        <f t="shared" si="114"/>
        <v>Rank 20 - Ranking in insolvency (master scale)</v>
      </c>
      <c r="H1076" s="10" t="s">
        <v>172</v>
      </c>
      <c r="I1076" s="10" t="s">
        <v>73</v>
      </c>
      <c r="J1076" s="10" t="s">
        <v>167</v>
      </c>
      <c r="K1076" s="10" t="s">
        <v>155</v>
      </c>
      <c r="L1076" s="10" t="str">
        <f t="shared" si="115"/>
        <v>Sister</v>
      </c>
      <c r="M1076" s="10" t="str">
        <f>IF(OR('Intragroup liabilities'!W1070="x",'Intragroup liabilities'!W1070="E"),"true","false")</f>
        <v>true</v>
      </c>
      <c r="N1076" s="10" t="s">
        <v>470</v>
      </c>
      <c r="O1076" s="10" t="s">
        <v>471</v>
      </c>
      <c r="P1076" s="11">
        <v>263718.99</v>
      </c>
      <c r="Q1076" s="11">
        <f>IF('Intragroup liabilities'!E1070="",0,'Intragroup liabilities'!E1070)</f>
        <v>409.38</v>
      </c>
      <c r="R1076" s="10" t="str">
        <f>+IF('Intragroup liabilities'!C1070="EURO","Euro",IF('Intragroup liabilities'!C1070="LIBRA INGLESA"," US Dollar",""))</f>
        <v>Euro</v>
      </c>
      <c r="S1076" s="10" t="str">
        <f>IF(OR('Intragroup liabilities'!F1070="P_20",'Intragroup liabilities'!F1070="P_21"),'Intragroup liabilities'!M1070,CONCATENATE(RIGHT('Intragroup liabilities'!T1070,4),"-",LEFT(RIGHT('Intragroup liabilities'!T1070,7),2),"-",LEFT('Intragroup liabilities'!T1070,2)))</f>
        <v>--</v>
      </c>
      <c r="T1076" s="20" t="str">
        <f t="shared" si="116"/>
        <v/>
      </c>
      <c r="U1076" s="20" t="str">
        <f>IF(OR('Intragroup liabilities'!F1070="P_20",'Intragroup liabilities'!F1070="P_21"),'T 03.01'!T1076,CONCATENATE(RIGHT('Intragroup liabilities'!U1070,4),"-",LEFT(RIGHT('Intragroup liabilities'!U1070,7),2),"-",LEFT('Intragroup liabilities'!U1070,2)))</f>
        <v>--</v>
      </c>
      <c r="V1076" s="10" t="str">
        <f t="shared" si="117"/>
        <v>Secured</v>
      </c>
      <c r="W1076" s="10">
        <v>0</v>
      </c>
      <c r="X1076" s="10" t="s">
        <v>83</v>
      </c>
      <c r="Y1076" s="10" t="str">
        <f t="shared" si="118"/>
        <v>Non-structured/Vanilla</v>
      </c>
      <c r="Z1076" s="10"/>
      <c r="AA1076" s="10" t="str">
        <f>IF('Intragroup liabilities'!Q1070="GF2","Grandfathered T2",IF('Intragroup liabilities'!Q1070="CET1","CET1","No"))</f>
        <v>No</v>
      </c>
      <c r="AB1076" s="10">
        <f>IF('Intragroup liabilities'!R1070="",0,'Intragroup liabilities'!R1070)</f>
        <v>0</v>
      </c>
      <c r="AC1076"/>
    </row>
    <row r="1077" spans="3:29" ht="35.25" thickBot="1" x14ac:dyDescent="0.5">
      <c r="C1077" s="17">
        <f t="shared" si="113"/>
        <v>999</v>
      </c>
      <c r="D1077" s="18">
        <f t="shared" si="119"/>
        <v>1070</v>
      </c>
      <c r="E1077" s="10" t="str">
        <f>IF(AND(I1077="SANTANDER TOTTA, SGPS, SA",'Intragroup liabilities'!F1071="P_22"),"r0531 - o/w (part of) subordinated liabilities recognised as own funds",IF(AND(I1077="Totta Seguros - Comp. Seg. Vida, SA.",'Intragroup liabilities'!F1071="P_22"),"r0350 - Structured notes",IF(AND(AA1077&lt;&gt;"No",'Intragroup liabilities'!F1071="P_23"),"r0531 - o/w (part of) subordinated liabilities recognised as own funds",IF(AND(AA1077="No",'Intragroup liabilities'!F1071="P_23"),"r0120 - Secured liabilities - collateralized part (BRRD art. 44/2/b)",IF('Intragroup liabilities'!F1071="C_31","r0511 - o/w capital instruments/share capital",IF('Intragroup liabilities'!F1071="C_32","r0511 - o/w capital instruments/share capital",IF('Intragroup liabilities'!F1071="C_33","r0512 - o/w instruments ranking pari passu with ordinary shares",IF(OR(ISNUMBER(SEARCH("ATLANTES",I1077)),ISNUMBER(SEARCH("AZOR",I1077)),ISNUMBER(SEARCH("HIPOTOTTA",I1077)))=TRUE,"r0120 - Secured liabilities - collateralized part (BRRD art. 44/2/b)",IF(OR('Intragroup liabilities'!F1071="P_27.1",'Intragroup liabilities'!F1071="P_27.2",'Intragroup liabilities'!F1071="P_24"),"r0390 - Non-financial liabilities",IF('Intragroup liabilities'!F1071="P_30.1","r0170 - Employee liabilities (BRRD art. 44/2/g/i)",IF('Intragroup liabilities'!F1071="P_30.3","r0390 - Non-financial liabilities",IF('Intragroup liabilities'!F1071="C_36","r0511 - o/w capital instruments/share capital",IF(AND('Intragroup liabilities'!F1071="P_20",IFERROR(VLOOKUP('Intragroup liabilities'!I1071,'Auxiliar 210'!$B$18:$B$20,1,FALSE),0)&lt;&gt;0),"r0210 - Liabilities towards other entities of the resolution group (BRRD art. 44/2/h)",IF(AND('Intragroup liabilities'!F1071="P_21",IFERROR(VLOOKUP('Intragroup liabilities'!I1071,'Auxiliar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7" s="10" t="s">
        <v>153</v>
      </c>
      <c r="G1077" s="10" t="str">
        <f t="shared" si="114"/>
        <v>Rank 20 - Ranking in insolvency (master scale)</v>
      </c>
      <c r="H1077" s="10" t="s">
        <v>284</v>
      </c>
      <c r="I1077" s="10" t="s">
        <v>30</v>
      </c>
      <c r="J1077" s="10" t="s">
        <v>164</v>
      </c>
      <c r="K1077" s="10" t="s">
        <v>155</v>
      </c>
      <c r="L1077" s="10" t="str">
        <f t="shared" si="115"/>
        <v>Sister</v>
      </c>
      <c r="M1077" s="10" t="str">
        <f>IF(OR('Intragroup liabilities'!W1071="x",'Intragroup liabilities'!W1071="E"),"true","false")</f>
        <v>true</v>
      </c>
      <c r="N1077" s="10" t="s">
        <v>470</v>
      </c>
      <c r="O1077" s="10" t="s">
        <v>471</v>
      </c>
      <c r="P1077" s="11">
        <v>186836.78</v>
      </c>
      <c r="Q1077" s="11">
        <f>IF('Intragroup liabilities'!E1071="",0,'Intragroup liabilities'!E1071)</f>
        <v>330.44</v>
      </c>
      <c r="R1077" s="10" t="str">
        <f>+IF('Intragroup liabilities'!C1071="EURO","Euro",IF('Intragroup liabilities'!C1071="LIBRA INGLESA"," US Dollar",""))</f>
        <v>Euro</v>
      </c>
      <c r="S1077" s="10" t="str">
        <f>IF(OR('Intragroup liabilities'!F1071="P_20",'Intragroup liabilities'!F1071="P_21"),'Intragroup liabilities'!M1071,CONCATENATE(RIGHT('Intragroup liabilities'!T1071,4),"-",LEFT(RIGHT('Intragroup liabilities'!T1071,7),2),"-",LEFT('Intragroup liabilities'!T1071,2)))</f>
        <v>--</v>
      </c>
      <c r="T1077" s="20" t="str">
        <f t="shared" si="116"/>
        <v/>
      </c>
      <c r="U1077" s="20" t="str">
        <f>IF(OR('Intragroup liabilities'!F1071="P_20",'Intragroup liabilities'!F1071="P_21"),'T 03.01'!T1077,CONCATENATE(RIGHT('Intragroup liabilities'!U1071,4),"-",LEFT(RIGHT('Intragroup liabilities'!U1071,7),2),"-",LEFT('Intragroup liabilities'!U1071,2)))</f>
        <v>--</v>
      </c>
      <c r="V1077" s="10" t="str">
        <f t="shared" si="117"/>
        <v>Secured</v>
      </c>
      <c r="W1077" s="10">
        <v>0</v>
      </c>
      <c r="X1077" s="10" t="s">
        <v>83</v>
      </c>
      <c r="Y1077" s="10" t="str">
        <f t="shared" si="118"/>
        <v>Non-structured/Vanilla</v>
      </c>
      <c r="Z1077" s="10"/>
      <c r="AA1077" s="10" t="str">
        <f>IF('Intragroup liabilities'!Q1071="GF2","Grandfathered T2",IF('Intragroup liabilities'!Q1071="CET1","CET1","No"))</f>
        <v>No</v>
      </c>
      <c r="AB1077" s="10">
        <f>IF('Intragroup liabilities'!R1071="",0,'Intragroup liabilities'!R1071)</f>
        <v>0</v>
      </c>
      <c r="AC1077"/>
    </row>
    <row r="1078" spans="3:29" ht="35.25" thickBot="1" x14ac:dyDescent="0.5">
      <c r="C1078" s="17">
        <f t="shared" si="113"/>
        <v>999</v>
      </c>
      <c r="D1078" s="18">
        <f t="shared" si="119"/>
        <v>1071</v>
      </c>
      <c r="E1078" s="10" t="str">
        <f>IF(AND(I1078="SANTANDER TOTTA, SGPS, SA",'Intragroup liabilities'!F1072="P_22"),"r0531 - o/w (part of) subordinated liabilities recognised as own funds",IF(AND(I1078="Totta Seguros - Comp. Seg. Vida, SA.",'Intragroup liabilities'!F1072="P_22"),"r0350 - Structured notes",IF(AND(AA1078&lt;&gt;"No",'Intragroup liabilities'!F1072="P_23"),"r0531 - o/w (part of) subordinated liabilities recognised as own funds",IF(AND(AA1078="No",'Intragroup liabilities'!F1072="P_23"),"r0120 - Secured liabilities - collateralized part (BRRD art. 44/2/b)",IF('Intragroup liabilities'!F1072="C_31","r0511 - o/w capital instruments/share capital",IF('Intragroup liabilities'!F1072="C_32","r0511 - o/w capital instruments/share capital",IF('Intragroup liabilities'!F1072="C_33","r0512 - o/w instruments ranking pari passu with ordinary shares",IF(OR(ISNUMBER(SEARCH("ATLANTES",I1078)),ISNUMBER(SEARCH("AZOR",I1078)),ISNUMBER(SEARCH("HIPOTOTTA",I1078)))=TRUE,"r0120 - Secured liabilities - collateralized part (BRRD art. 44/2/b)",IF(OR('Intragroup liabilities'!F1072="P_27.1",'Intragroup liabilities'!F1072="P_27.2",'Intragroup liabilities'!F1072="P_24"),"r0390 - Non-financial liabilities",IF('Intragroup liabilities'!F1072="P_30.1","r0170 - Employee liabilities (BRRD art. 44/2/g/i)",IF('Intragroup liabilities'!F1072="P_30.3","r0390 - Non-financial liabilities",IF('Intragroup liabilities'!F1072="C_36","r0511 - o/w capital instruments/share capital",IF(AND('Intragroup liabilities'!F1072="P_20",IFERROR(VLOOKUP('Intragroup liabilities'!I1072,'Auxiliar 210'!$B$18:$B$20,1,FALSE),0)&lt;&gt;0),"r0210 - Liabilities towards other entities of the resolution group (BRRD art. 44/2/h)",IF(AND('Intragroup liabilities'!F1072="P_21",IFERROR(VLOOKUP('Intragroup liabilities'!I1072,'Auxiliar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78" s="10" t="s">
        <v>153</v>
      </c>
      <c r="G1078" s="10" t="str">
        <f t="shared" si="114"/>
        <v>Rank 20 - Ranking in insolvency (master scale)</v>
      </c>
      <c r="H1078" s="10" t="s">
        <v>342</v>
      </c>
      <c r="I1078" s="10" t="s">
        <v>30</v>
      </c>
      <c r="J1078" s="10" t="s">
        <v>164</v>
      </c>
      <c r="K1078" s="10" t="s">
        <v>155</v>
      </c>
      <c r="L1078" s="10" t="str">
        <f t="shared" si="115"/>
        <v>Sister</v>
      </c>
      <c r="M1078" s="10" t="str">
        <f>IF(OR('Intragroup liabilities'!W1072="x",'Intragroup liabilities'!W1072="E"),"true","false")</f>
        <v>true</v>
      </c>
      <c r="N1078" s="10" t="s">
        <v>470</v>
      </c>
      <c r="O1078" s="10" t="s">
        <v>471</v>
      </c>
      <c r="P1078" s="11">
        <v>5295.05</v>
      </c>
      <c r="Q1078" s="11">
        <f>IF('Intragroup liabilities'!E1072="",0,'Intragroup liabilities'!E1072)</f>
        <v>12.35</v>
      </c>
      <c r="R1078" s="10" t="str">
        <f>+IF('Intragroup liabilities'!C1072="EURO","Euro",IF('Intragroup liabilities'!C1072="LIBRA INGLESA"," US Dollar",""))</f>
        <v>Euro</v>
      </c>
      <c r="S1078" s="10" t="str">
        <f>IF(OR('Intragroup liabilities'!F1072="P_20",'Intragroup liabilities'!F1072="P_21"),'Intragroup liabilities'!M1072,CONCATENATE(RIGHT('Intragroup liabilities'!T1072,4),"-",LEFT(RIGHT('Intragroup liabilities'!T1072,7),2),"-",LEFT('Intragroup liabilities'!T1072,2)))</f>
        <v>--</v>
      </c>
      <c r="T1078" s="20" t="str">
        <f t="shared" si="116"/>
        <v/>
      </c>
      <c r="U1078" s="20" t="str">
        <f>IF(OR('Intragroup liabilities'!F1072="P_20",'Intragroup liabilities'!F1072="P_21"),'T 03.01'!T1078,CONCATENATE(RIGHT('Intragroup liabilities'!U1072,4),"-",LEFT(RIGHT('Intragroup liabilities'!U1072,7),2),"-",LEFT('Intragroup liabilities'!U1072,2)))</f>
        <v>--</v>
      </c>
      <c r="V1078" s="10" t="str">
        <f t="shared" si="117"/>
        <v>Secured</v>
      </c>
      <c r="W1078" s="10">
        <v>0</v>
      </c>
      <c r="X1078" s="10" t="s">
        <v>83</v>
      </c>
      <c r="Y1078" s="10" t="str">
        <f t="shared" si="118"/>
        <v>Non-structured/Vanilla</v>
      </c>
      <c r="Z1078" s="10"/>
      <c r="AA1078" s="10" t="str">
        <f>IF('Intragroup liabilities'!Q1072="GF2","Grandfathered T2",IF('Intragroup liabilities'!Q1072="CET1","CET1","No"))</f>
        <v>No</v>
      </c>
      <c r="AB1078" s="10">
        <f>IF('Intragroup liabilities'!R1072="",0,'Intragroup liabilities'!R1072)</f>
        <v>0</v>
      </c>
      <c r="AC1078"/>
    </row>
    <row r="1079" spans="3:29" ht="23.65" thickBot="1" x14ac:dyDescent="0.5">
      <c r="C1079" s="17">
        <f t="shared" si="113"/>
        <v>999</v>
      </c>
      <c r="D1079" s="18">
        <f t="shared" si="119"/>
        <v>1072</v>
      </c>
      <c r="E1079" s="10" t="str">
        <f>IF(AND(I1079="SANTANDER TOTTA, SGPS, SA",'Intragroup liabilities'!F1073="P_22"),"r0531 - o/w (part of) subordinated liabilities recognised as own funds",IF(AND(I1079="Totta Seguros - Comp. Seg. Vida, SA.",'Intragroup liabilities'!F1073="P_22"),"r0350 - Structured notes",IF(AND(AA1079&lt;&gt;"No",'Intragroup liabilities'!F1073="P_23"),"r0531 - o/w (part of) subordinated liabilities recognised as own funds",IF(AND(AA1079="No",'Intragroup liabilities'!F1073="P_23"),"r0120 - Secured liabilities - collateralized part (BRRD art. 44/2/b)",IF('Intragroup liabilities'!F1073="C_31","r0511 - o/w capital instruments/share capital",IF('Intragroup liabilities'!F1073="C_32","r0511 - o/w capital instruments/share capital",IF('Intragroup liabilities'!F1073="C_33","r0512 - o/w instruments ranking pari passu with ordinary shares",IF(OR(ISNUMBER(SEARCH("ATLANTES",I1079)),ISNUMBER(SEARCH("AZOR",I1079)),ISNUMBER(SEARCH("HIPOTOTTA",I1079)))=TRUE,"r0120 - Secured liabilities - collateralized part (BRRD art. 44/2/b)",IF(OR('Intragroup liabilities'!F1073="P_27.1",'Intragroup liabilities'!F1073="P_27.2",'Intragroup liabilities'!F1073="P_24"),"r0390 - Non-financial liabilities",IF('Intragroup liabilities'!F1073="P_30.1","r0170 - Employee liabilities (BRRD art. 44/2/g/i)",IF('Intragroup liabilities'!F1073="P_30.3","r0390 - Non-financial liabilities",IF('Intragroup liabilities'!F1073="C_36","r0511 - o/w capital instruments/share capital",IF(AND('Intragroup liabilities'!F1073="P_20",IFERROR(VLOOKUP('Intragroup liabilities'!I1073,'Auxiliar 210'!$B$18:$B$20,1,FALSE),0)&lt;&gt;0),"r0210 - Liabilities towards other entities of the resolution group (BRRD art. 44/2/h)",IF(AND('Intragroup liabilities'!F1073="P_21",IFERROR(VLOOKUP('Intragroup liabilities'!I1073,'Auxiliar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79" s="10" t="s">
        <v>161</v>
      </c>
      <c r="G1079" s="10" t="str">
        <f t="shared" si="114"/>
        <v>Rank 9 - Ranking in insolvency (master scale)</v>
      </c>
      <c r="H1079" s="10" t="s">
        <v>618</v>
      </c>
      <c r="I1079" s="10" t="s">
        <v>57</v>
      </c>
      <c r="J1079" s="10" t="s">
        <v>213</v>
      </c>
      <c r="K1079" s="10" t="s">
        <v>155</v>
      </c>
      <c r="L1079" s="10" t="str">
        <f t="shared" si="115"/>
        <v>Sister</v>
      </c>
      <c r="M1079" s="10" t="str">
        <f>IF(OR('Intragroup liabilities'!W1073="x",'Intragroup liabilities'!W1073="E"),"true","false")</f>
        <v>false</v>
      </c>
      <c r="N1079" s="10" t="s">
        <v>470</v>
      </c>
      <c r="O1079" s="10" t="s">
        <v>471</v>
      </c>
      <c r="P1079" s="11">
        <v>24.42</v>
      </c>
      <c r="Q1079" s="11">
        <f>IF('Intragroup liabilities'!E1073="",0,'Intragroup liabilities'!E1073)</f>
        <v>0</v>
      </c>
      <c r="R1079" s="10" t="str">
        <f>+IF('Intragroup liabilities'!C1073="EURO","Euro",IF('Intragroup liabilities'!C1073="LIBRA INGLESA"," US Dollar",""))</f>
        <v>Euro</v>
      </c>
      <c r="S1079" s="10" t="str">
        <f>IF(OR('Intragroup liabilities'!F1073="P_20",'Intragroup liabilities'!F1073="P_21"),'Intragroup liabilities'!M1073,CONCATENATE(RIGHT('Intragroup liabilities'!T1073,4),"-",LEFT(RIGHT('Intragroup liabilities'!T1073,7),2),"-",LEFT('Intragroup liabilities'!T1073,2)))</f>
        <v>--</v>
      </c>
      <c r="T1079" s="20" t="str">
        <f t="shared" si="116"/>
        <v>--</v>
      </c>
      <c r="U1079" s="20" t="str">
        <f>IF(OR('Intragroup liabilities'!F1073="P_20",'Intragroup liabilities'!F1073="P_21"),'T 03.01'!T1079,CONCATENATE(RIGHT('Intragroup liabilities'!U1073,4),"-",LEFT(RIGHT('Intragroup liabilities'!U1073,7),2),"-",LEFT('Intragroup liabilities'!U1073,2)))</f>
        <v>--</v>
      </c>
      <c r="V1079" s="10" t="str">
        <f t="shared" si="117"/>
        <v>Unsecured</v>
      </c>
      <c r="W1079" s="10">
        <v>0</v>
      </c>
      <c r="X1079" s="10" t="s">
        <v>83</v>
      </c>
      <c r="Y1079" s="10" t="str">
        <f t="shared" si="118"/>
        <v>Structured</v>
      </c>
      <c r="Z1079" s="10"/>
      <c r="AA1079" s="10" t="str">
        <f>IF('Intragroup liabilities'!Q1073="GF2","Grandfathered T2",IF('Intragroup liabilities'!Q1073="CET1","CET1","No"))</f>
        <v>No</v>
      </c>
      <c r="AB1079" s="10">
        <f>IF('Intragroup liabilities'!R1073="",0,'Intragroup liabilities'!R1073)</f>
        <v>0</v>
      </c>
      <c r="AC1079"/>
    </row>
    <row r="1080" spans="3:29" ht="35.25" thickBot="1" x14ac:dyDescent="0.5">
      <c r="C1080" s="17">
        <f t="shared" si="113"/>
        <v>999</v>
      </c>
      <c r="D1080" s="18">
        <f t="shared" si="119"/>
        <v>1073</v>
      </c>
      <c r="E1080" s="10" t="str">
        <f>IF(AND(I1080="SANTANDER TOTTA, SGPS, SA",'Intragroup liabilities'!F1074="P_22"),"r0531 - o/w (part of) subordinated liabilities recognised as own funds",IF(AND(I1080="Totta Seguros - Comp. Seg. Vida, SA.",'Intragroup liabilities'!F1074="P_22"),"r0350 - Structured notes",IF(AND(AA1080&lt;&gt;"No",'Intragroup liabilities'!F1074="P_23"),"r0531 - o/w (part of) subordinated liabilities recognised as own funds",IF(AND(AA1080="No",'Intragroup liabilities'!F1074="P_23"),"r0120 - Secured liabilities - collateralized part (BRRD art. 44/2/b)",IF('Intragroup liabilities'!F1074="C_31","r0511 - o/w capital instruments/share capital",IF('Intragroup liabilities'!F1074="C_32","r0511 - o/w capital instruments/share capital",IF('Intragroup liabilities'!F1074="C_33","r0512 - o/w instruments ranking pari passu with ordinary shares",IF(OR(ISNUMBER(SEARCH("ATLANTES",I1080)),ISNUMBER(SEARCH("AZOR",I1080)),ISNUMBER(SEARCH("HIPOTOTTA",I1080)))=TRUE,"r0120 - Secured liabilities - collateralized part (BRRD art. 44/2/b)",IF(OR('Intragroup liabilities'!F1074="P_27.1",'Intragroup liabilities'!F1074="P_27.2",'Intragroup liabilities'!F1074="P_24"),"r0390 - Non-financial liabilities",IF('Intragroup liabilities'!F1074="P_30.1","r0170 - Employee liabilities (BRRD art. 44/2/g/i)",IF('Intragroup liabilities'!F1074="P_30.3","r0390 - Non-financial liabilities",IF('Intragroup liabilities'!F1074="C_36","r0511 - o/w capital instruments/share capital",IF(AND('Intragroup liabilities'!F1074="P_20",IFERROR(VLOOKUP('Intragroup liabilities'!I1074,'Auxiliar 210'!$B$18:$B$20,1,FALSE),0)&lt;&gt;0),"r0210 - Liabilities towards other entities of the resolution group (BRRD art. 44/2/h)",IF(AND('Intragroup liabilities'!F1074="P_21",IFERROR(VLOOKUP('Intragroup liabilities'!I1074,'Auxiliar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0" s="10" t="s">
        <v>153</v>
      </c>
      <c r="G1080" s="10" t="str">
        <f t="shared" si="114"/>
        <v>Rank 20 - Ranking in insolvency (master scale)</v>
      </c>
      <c r="H1080" s="10" t="s">
        <v>198</v>
      </c>
      <c r="I1080" s="10" t="s">
        <v>30</v>
      </c>
      <c r="J1080" s="10" t="s">
        <v>164</v>
      </c>
      <c r="K1080" s="10" t="s">
        <v>155</v>
      </c>
      <c r="L1080" s="10" t="str">
        <f t="shared" si="115"/>
        <v>Sister</v>
      </c>
      <c r="M1080" s="10" t="str">
        <f>IF(OR('Intragroup liabilities'!W1074="x",'Intragroup liabilities'!W1074="E"),"true","false")</f>
        <v>true</v>
      </c>
      <c r="N1080" s="10" t="s">
        <v>470</v>
      </c>
      <c r="O1080" s="10" t="s">
        <v>471</v>
      </c>
      <c r="P1080" s="11">
        <v>139629.62</v>
      </c>
      <c r="Q1080" s="11">
        <f>IF('Intragroup liabilities'!E1074="",0,'Intragroup liabilities'!E1074)</f>
        <v>327.56</v>
      </c>
      <c r="R1080" s="10" t="str">
        <f>+IF('Intragroup liabilities'!C1074="EURO","Euro",IF('Intragroup liabilities'!C1074="LIBRA INGLESA"," US Dollar",""))</f>
        <v>Euro</v>
      </c>
      <c r="S1080" s="10" t="str">
        <f>IF(OR('Intragroup liabilities'!F1074="P_20",'Intragroup liabilities'!F1074="P_21"),'Intragroup liabilities'!M1074,CONCATENATE(RIGHT('Intragroup liabilities'!T1074,4),"-",LEFT(RIGHT('Intragroup liabilities'!T1074,7),2),"-",LEFT('Intragroup liabilities'!T1074,2)))</f>
        <v>--</v>
      </c>
      <c r="T1080" s="20" t="str">
        <f t="shared" si="116"/>
        <v/>
      </c>
      <c r="U1080" s="20" t="str">
        <f>IF(OR('Intragroup liabilities'!F1074="P_20",'Intragroup liabilities'!F1074="P_21"),'T 03.01'!T1080,CONCATENATE(RIGHT('Intragroup liabilities'!U1074,4),"-",LEFT(RIGHT('Intragroup liabilities'!U1074,7),2),"-",LEFT('Intragroup liabilities'!U1074,2)))</f>
        <v>--</v>
      </c>
      <c r="V1080" s="10" t="str">
        <f t="shared" si="117"/>
        <v>Secured</v>
      </c>
      <c r="W1080" s="10">
        <v>0</v>
      </c>
      <c r="X1080" s="10" t="s">
        <v>83</v>
      </c>
      <c r="Y1080" s="10" t="str">
        <f t="shared" si="118"/>
        <v>Non-structured/Vanilla</v>
      </c>
      <c r="Z1080" s="10"/>
      <c r="AA1080" s="10" t="str">
        <f>IF('Intragroup liabilities'!Q1074="GF2","Grandfathered T2",IF('Intragroup liabilities'!Q1074="CET1","CET1","No"))</f>
        <v>No</v>
      </c>
      <c r="AB1080" s="10">
        <f>IF('Intragroup liabilities'!R1074="",0,'Intragroup liabilities'!R1074)</f>
        <v>0</v>
      </c>
      <c r="AC1080"/>
    </row>
    <row r="1081" spans="3:29" ht="35.25" thickBot="1" x14ac:dyDescent="0.5">
      <c r="C1081" s="17">
        <f t="shared" si="113"/>
        <v>999</v>
      </c>
      <c r="D1081" s="18">
        <f t="shared" si="119"/>
        <v>1074</v>
      </c>
      <c r="E1081" s="10" t="str">
        <f>IF(AND(I1081="SANTANDER TOTTA, SGPS, SA",'Intragroup liabilities'!F1075="P_22"),"r0531 - o/w (part of) subordinated liabilities recognised as own funds",IF(AND(I1081="Totta Seguros - Comp. Seg. Vida, SA.",'Intragroup liabilities'!F1075="P_22"),"r0350 - Structured notes",IF(AND(AA1081&lt;&gt;"No",'Intragroup liabilities'!F1075="P_23"),"r0531 - o/w (part of) subordinated liabilities recognised as own funds",IF(AND(AA1081="No",'Intragroup liabilities'!F1075="P_23"),"r0120 - Secured liabilities - collateralized part (BRRD art. 44/2/b)",IF('Intragroup liabilities'!F1075="C_31","r0511 - o/w capital instruments/share capital",IF('Intragroup liabilities'!F1075="C_32","r0511 - o/w capital instruments/share capital",IF('Intragroup liabilities'!F1075="C_33","r0512 - o/w instruments ranking pari passu with ordinary shares",IF(OR(ISNUMBER(SEARCH("ATLANTES",I1081)),ISNUMBER(SEARCH("AZOR",I1081)),ISNUMBER(SEARCH("HIPOTOTTA",I1081)))=TRUE,"r0120 - Secured liabilities - collateralized part (BRRD art. 44/2/b)",IF(OR('Intragroup liabilities'!F1075="P_27.1",'Intragroup liabilities'!F1075="P_27.2",'Intragroup liabilities'!F1075="P_24"),"r0390 - Non-financial liabilities",IF('Intragroup liabilities'!F1075="P_30.1","r0170 - Employee liabilities (BRRD art. 44/2/g/i)",IF('Intragroup liabilities'!F1075="P_30.3","r0390 - Non-financial liabilities",IF('Intragroup liabilities'!F1075="C_36","r0511 - o/w capital instruments/share capital",IF(AND('Intragroup liabilities'!F1075="P_20",IFERROR(VLOOKUP('Intragroup liabilities'!I1075,'Auxiliar 210'!$B$18:$B$20,1,FALSE),0)&lt;&gt;0),"r0210 - Liabilities towards other entities of the resolution group (BRRD art. 44/2/h)",IF(AND('Intragroup liabilities'!F1075="P_21",IFERROR(VLOOKUP('Intragroup liabilities'!I1075,'Auxiliar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1" s="10" t="s">
        <v>153</v>
      </c>
      <c r="G1081" s="10" t="str">
        <f t="shared" si="114"/>
        <v>Rank 20 - Ranking in insolvency (master scale)</v>
      </c>
      <c r="H1081" s="10" t="s">
        <v>425</v>
      </c>
      <c r="I1081" s="10" t="s">
        <v>30</v>
      </c>
      <c r="J1081" s="10" t="s">
        <v>164</v>
      </c>
      <c r="K1081" s="10" t="s">
        <v>155</v>
      </c>
      <c r="L1081" s="10" t="str">
        <f t="shared" si="115"/>
        <v>Sister</v>
      </c>
      <c r="M1081" s="10" t="str">
        <f>IF(OR('Intragroup liabilities'!W1075="x",'Intragroup liabilities'!W1075="E"),"true","false")</f>
        <v>true</v>
      </c>
      <c r="N1081" s="10" t="s">
        <v>470</v>
      </c>
      <c r="O1081" s="10" t="s">
        <v>471</v>
      </c>
      <c r="P1081" s="11">
        <v>9341.9599999999991</v>
      </c>
      <c r="Q1081" s="11">
        <f>IF('Intragroup liabilities'!E1075="",0,'Intragroup liabilities'!E1075)</f>
        <v>22.62</v>
      </c>
      <c r="R1081" s="10" t="str">
        <f>+IF('Intragroup liabilities'!C1075="EURO","Euro",IF('Intragroup liabilities'!C1075="LIBRA INGLESA"," US Dollar",""))</f>
        <v>Euro</v>
      </c>
      <c r="S1081" s="10" t="str">
        <f>IF(OR('Intragroup liabilities'!F1075="P_20",'Intragroup liabilities'!F1075="P_21"),'Intragroup liabilities'!M1075,CONCATENATE(RIGHT('Intragroup liabilities'!T1075,4),"-",LEFT(RIGHT('Intragroup liabilities'!T1075,7),2),"-",LEFT('Intragroup liabilities'!T1075,2)))</f>
        <v>--</v>
      </c>
      <c r="T1081" s="20" t="str">
        <f t="shared" si="116"/>
        <v/>
      </c>
      <c r="U1081" s="20" t="str">
        <f>IF(OR('Intragroup liabilities'!F1075="P_20",'Intragroup liabilities'!F1075="P_21"),'T 03.01'!T1081,CONCATENATE(RIGHT('Intragroup liabilities'!U1075,4),"-",LEFT(RIGHT('Intragroup liabilities'!U1075,7),2),"-",LEFT('Intragroup liabilities'!U1075,2)))</f>
        <v>--</v>
      </c>
      <c r="V1081" s="10" t="str">
        <f t="shared" si="117"/>
        <v>Secured</v>
      </c>
      <c r="W1081" s="10">
        <v>0</v>
      </c>
      <c r="X1081" s="10" t="s">
        <v>83</v>
      </c>
      <c r="Y1081" s="10" t="str">
        <f t="shared" si="118"/>
        <v>Non-structured/Vanilla</v>
      </c>
      <c r="Z1081" s="10"/>
      <c r="AA1081" s="10" t="str">
        <f>IF('Intragroup liabilities'!Q1075="GF2","Grandfathered T2",IF('Intragroup liabilities'!Q1075="CET1","CET1","No"))</f>
        <v>No</v>
      </c>
      <c r="AB1081" s="10">
        <f>IF('Intragroup liabilities'!R1075="",0,'Intragroup liabilities'!R1075)</f>
        <v>0</v>
      </c>
      <c r="AC1081"/>
    </row>
    <row r="1082" spans="3:29" ht="35.25" thickBot="1" x14ac:dyDescent="0.5">
      <c r="C1082" s="17">
        <f t="shared" si="113"/>
        <v>999</v>
      </c>
      <c r="D1082" s="18">
        <f t="shared" si="119"/>
        <v>1075</v>
      </c>
      <c r="E1082" s="10" t="str">
        <f>IF(AND(I1082="SANTANDER TOTTA, SGPS, SA",'Intragroup liabilities'!F1076="P_22"),"r0531 - o/w (part of) subordinated liabilities recognised as own funds",IF(AND(I1082="Totta Seguros - Comp. Seg. Vida, SA.",'Intragroup liabilities'!F1076="P_22"),"r0350 - Structured notes",IF(AND(AA1082&lt;&gt;"No",'Intragroup liabilities'!F1076="P_23"),"r0531 - o/w (part of) subordinated liabilities recognised as own funds",IF(AND(AA1082="No",'Intragroup liabilities'!F1076="P_23"),"r0120 - Secured liabilities - collateralized part (BRRD art. 44/2/b)",IF('Intragroup liabilities'!F1076="C_31","r0511 - o/w capital instruments/share capital",IF('Intragroup liabilities'!F1076="C_32","r0511 - o/w capital instruments/share capital",IF('Intragroup liabilities'!F1076="C_33","r0512 - o/w instruments ranking pari passu with ordinary shares",IF(OR(ISNUMBER(SEARCH("ATLANTES",I1082)),ISNUMBER(SEARCH("AZOR",I1082)),ISNUMBER(SEARCH("HIPOTOTTA",I1082)))=TRUE,"r0120 - Secured liabilities - collateralized part (BRRD art. 44/2/b)",IF(OR('Intragroup liabilities'!F1076="P_27.1",'Intragroup liabilities'!F1076="P_27.2",'Intragroup liabilities'!F1076="P_24"),"r0390 - Non-financial liabilities",IF('Intragroup liabilities'!F1076="P_30.1","r0170 - Employee liabilities (BRRD art. 44/2/g/i)",IF('Intragroup liabilities'!F1076="P_30.3","r0390 - Non-financial liabilities",IF('Intragroup liabilities'!F1076="C_36","r0511 - o/w capital instruments/share capital",IF(AND('Intragroup liabilities'!F1076="P_20",IFERROR(VLOOKUP('Intragroup liabilities'!I1076,'Auxiliar 210'!$B$18:$B$20,1,FALSE),0)&lt;&gt;0),"r0210 - Liabilities towards other entities of the resolution group (BRRD art. 44/2/h)",IF(AND('Intragroup liabilities'!F1076="P_21",IFERROR(VLOOKUP('Intragroup liabilities'!I1076,'Auxiliar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2" s="10" t="s">
        <v>153</v>
      </c>
      <c r="G1082" s="10" t="str">
        <f t="shared" si="114"/>
        <v>Rank 20 - Ranking in insolvency (master scale)</v>
      </c>
      <c r="H1082" s="10" t="s">
        <v>229</v>
      </c>
      <c r="I1082" s="10" t="s">
        <v>74</v>
      </c>
      <c r="J1082" s="10" t="s">
        <v>170</v>
      </c>
      <c r="K1082" s="10" t="s">
        <v>155</v>
      </c>
      <c r="L1082" s="10" t="str">
        <f t="shared" si="115"/>
        <v>Sister</v>
      </c>
      <c r="M1082" s="10" t="str">
        <f>IF(OR('Intragroup liabilities'!W1076="x",'Intragroup liabilities'!W1076="E"),"true","false")</f>
        <v>true</v>
      </c>
      <c r="N1082" s="10" t="s">
        <v>470</v>
      </c>
      <c r="O1082" s="10" t="s">
        <v>471</v>
      </c>
      <c r="P1082" s="11">
        <v>23689.02</v>
      </c>
      <c r="Q1082" s="11">
        <f>IF('Intragroup liabilities'!E1076="",0,'Intragroup liabilities'!E1076)</f>
        <v>40.78</v>
      </c>
      <c r="R1082" s="10" t="str">
        <f>+IF('Intragroup liabilities'!C1076="EURO","Euro",IF('Intragroup liabilities'!C1076="LIBRA INGLESA"," US Dollar",""))</f>
        <v>Euro</v>
      </c>
      <c r="S1082" s="10" t="str">
        <f>IF(OR('Intragroup liabilities'!F1076="P_20",'Intragroup liabilities'!F1076="P_21"),'Intragroup liabilities'!M1076,CONCATENATE(RIGHT('Intragroup liabilities'!T1076,4),"-",LEFT(RIGHT('Intragroup liabilities'!T1076,7),2),"-",LEFT('Intragroup liabilities'!T1076,2)))</f>
        <v>--</v>
      </c>
      <c r="T1082" s="20" t="str">
        <f t="shared" si="116"/>
        <v/>
      </c>
      <c r="U1082" s="20" t="str">
        <f>IF(OR('Intragroup liabilities'!F1076="P_20",'Intragroup liabilities'!F1076="P_21"),'T 03.01'!T1082,CONCATENATE(RIGHT('Intragroup liabilities'!U1076,4),"-",LEFT(RIGHT('Intragroup liabilities'!U1076,7),2),"-",LEFT('Intragroup liabilities'!U1076,2)))</f>
        <v>--</v>
      </c>
      <c r="V1082" s="10" t="str">
        <f t="shared" si="117"/>
        <v>Secured</v>
      </c>
      <c r="W1082" s="10">
        <v>0</v>
      </c>
      <c r="X1082" s="10" t="s">
        <v>83</v>
      </c>
      <c r="Y1082" s="10" t="str">
        <f t="shared" si="118"/>
        <v>Non-structured/Vanilla</v>
      </c>
      <c r="Z1082" s="10"/>
      <c r="AA1082" s="10" t="str">
        <f>IF('Intragroup liabilities'!Q1076="GF2","Grandfathered T2",IF('Intragroup liabilities'!Q1076="CET1","CET1","No"))</f>
        <v>No</v>
      </c>
      <c r="AB1082" s="10">
        <f>IF('Intragroup liabilities'!R1076="",0,'Intragroup liabilities'!R1076)</f>
        <v>0</v>
      </c>
      <c r="AC1082"/>
    </row>
    <row r="1083" spans="3:29" ht="35.25" thickBot="1" x14ac:dyDescent="0.5">
      <c r="C1083" s="17">
        <f t="shared" si="113"/>
        <v>999</v>
      </c>
      <c r="D1083" s="18">
        <f t="shared" si="119"/>
        <v>1076</v>
      </c>
      <c r="E1083" s="10" t="str">
        <f>IF(AND(I1083="SANTANDER TOTTA, SGPS, SA",'Intragroup liabilities'!F1077="P_22"),"r0531 - o/w (part of) subordinated liabilities recognised as own funds",IF(AND(I1083="Totta Seguros - Comp. Seg. Vida, SA.",'Intragroup liabilities'!F1077="P_22"),"r0350 - Structured notes",IF(AND(AA1083&lt;&gt;"No",'Intragroup liabilities'!F1077="P_23"),"r0531 - o/w (part of) subordinated liabilities recognised as own funds",IF(AND(AA1083="No",'Intragroup liabilities'!F1077="P_23"),"r0120 - Secured liabilities - collateralized part (BRRD art. 44/2/b)",IF('Intragroup liabilities'!F1077="C_31","r0511 - o/w capital instruments/share capital",IF('Intragroup liabilities'!F1077="C_32","r0511 - o/w capital instruments/share capital",IF('Intragroup liabilities'!F1077="C_33","r0512 - o/w instruments ranking pari passu with ordinary shares",IF(OR(ISNUMBER(SEARCH("ATLANTES",I1083)),ISNUMBER(SEARCH("AZOR",I1083)),ISNUMBER(SEARCH("HIPOTOTTA",I1083)))=TRUE,"r0120 - Secured liabilities - collateralized part (BRRD art. 44/2/b)",IF(OR('Intragroup liabilities'!F1077="P_27.1",'Intragroup liabilities'!F1077="P_27.2",'Intragroup liabilities'!F1077="P_24"),"r0390 - Non-financial liabilities",IF('Intragroup liabilities'!F1077="P_30.1","r0170 - Employee liabilities (BRRD art. 44/2/g/i)",IF('Intragroup liabilities'!F1077="P_30.3","r0390 - Non-financial liabilities",IF('Intragroup liabilities'!F1077="C_36","r0511 - o/w capital instruments/share capital",IF(AND('Intragroup liabilities'!F1077="P_20",IFERROR(VLOOKUP('Intragroup liabilities'!I1077,'Auxiliar 210'!$B$18:$B$20,1,FALSE),0)&lt;&gt;0),"r0210 - Liabilities towards other entities of the resolution group (BRRD art. 44/2/h)",IF(AND('Intragroup liabilities'!F1077="P_21",IFERROR(VLOOKUP('Intragroup liabilities'!I1077,'Auxiliar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3" s="10" t="s">
        <v>153</v>
      </c>
      <c r="G1083" s="10" t="str">
        <f t="shared" si="114"/>
        <v>Rank 20 - Ranking in insolvency (master scale)</v>
      </c>
      <c r="H1083" s="10" t="s">
        <v>344</v>
      </c>
      <c r="I1083" s="10" t="s">
        <v>73</v>
      </c>
      <c r="J1083" s="10" t="s">
        <v>167</v>
      </c>
      <c r="K1083" s="10" t="s">
        <v>155</v>
      </c>
      <c r="L1083" s="10" t="str">
        <f t="shared" si="115"/>
        <v>Sister</v>
      </c>
      <c r="M1083" s="10" t="str">
        <f>IF(OR('Intragroup liabilities'!W1077="x",'Intragroup liabilities'!W1077="E"),"true","false")</f>
        <v>true</v>
      </c>
      <c r="N1083" s="10" t="s">
        <v>470</v>
      </c>
      <c r="O1083" s="10" t="s">
        <v>471</v>
      </c>
      <c r="P1083" s="11">
        <v>76539.5</v>
      </c>
      <c r="Q1083" s="11">
        <f>IF('Intragroup liabilities'!E1077="",0,'Intragroup liabilities'!E1077)</f>
        <v>178.56</v>
      </c>
      <c r="R1083" s="10" t="str">
        <f>+IF('Intragroup liabilities'!C1077="EURO","Euro",IF('Intragroup liabilities'!C1077="LIBRA INGLESA"," US Dollar",""))</f>
        <v>Euro</v>
      </c>
      <c r="S1083" s="10" t="str">
        <f>IF(OR('Intragroup liabilities'!F1077="P_20",'Intragroup liabilities'!F1077="P_21"),'Intragroup liabilities'!M1077,CONCATENATE(RIGHT('Intragroup liabilities'!T1077,4),"-",LEFT(RIGHT('Intragroup liabilities'!T1077,7),2),"-",LEFT('Intragroup liabilities'!T1077,2)))</f>
        <v>--</v>
      </c>
      <c r="T1083" s="20" t="str">
        <f t="shared" si="116"/>
        <v/>
      </c>
      <c r="U1083" s="20" t="str">
        <f>IF(OR('Intragroup liabilities'!F1077="P_20",'Intragroup liabilities'!F1077="P_21"),'T 03.01'!T1083,CONCATENATE(RIGHT('Intragroup liabilities'!U1077,4),"-",LEFT(RIGHT('Intragroup liabilities'!U1077,7),2),"-",LEFT('Intragroup liabilities'!U1077,2)))</f>
        <v>--</v>
      </c>
      <c r="V1083" s="10" t="str">
        <f t="shared" si="117"/>
        <v>Secured</v>
      </c>
      <c r="W1083" s="10">
        <v>0</v>
      </c>
      <c r="X1083" s="10" t="s">
        <v>83</v>
      </c>
      <c r="Y1083" s="10" t="str">
        <f t="shared" si="118"/>
        <v>Non-structured/Vanilla</v>
      </c>
      <c r="Z1083" s="10"/>
      <c r="AA1083" s="10" t="str">
        <f>IF('Intragroup liabilities'!Q1077="GF2","Grandfathered T2",IF('Intragroup liabilities'!Q1077="CET1","CET1","No"))</f>
        <v>No</v>
      </c>
      <c r="AB1083" s="10">
        <f>IF('Intragroup liabilities'!R1077="",0,'Intragroup liabilities'!R1077)</f>
        <v>0</v>
      </c>
      <c r="AC1083"/>
    </row>
    <row r="1084" spans="3:29" ht="35.25" thickBot="1" x14ac:dyDescent="0.5">
      <c r="C1084" s="17">
        <f t="shared" si="113"/>
        <v>999</v>
      </c>
      <c r="D1084" s="18">
        <f t="shared" si="119"/>
        <v>1077</v>
      </c>
      <c r="E1084" s="10" t="str">
        <f>IF(AND(I1084="SANTANDER TOTTA, SGPS, SA",'Intragroup liabilities'!F1078="P_22"),"r0531 - o/w (part of) subordinated liabilities recognised as own funds",IF(AND(I1084="Totta Seguros - Comp. Seg. Vida, SA.",'Intragroup liabilities'!F1078="P_22"),"r0350 - Structured notes",IF(AND(AA1084&lt;&gt;"No",'Intragroup liabilities'!F1078="P_23"),"r0531 - o/w (part of) subordinated liabilities recognised as own funds",IF(AND(AA1084="No",'Intragroup liabilities'!F1078="P_23"),"r0120 - Secured liabilities - collateralized part (BRRD art. 44/2/b)",IF('Intragroup liabilities'!F1078="C_31","r0511 - o/w capital instruments/share capital",IF('Intragroup liabilities'!F1078="C_32","r0511 - o/w capital instruments/share capital",IF('Intragroup liabilities'!F1078="C_33","r0512 - o/w instruments ranking pari passu with ordinary shares",IF(OR(ISNUMBER(SEARCH("ATLANTES",I1084)),ISNUMBER(SEARCH("AZOR",I1084)),ISNUMBER(SEARCH("HIPOTOTTA",I1084)))=TRUE,"r0120 - Secured liabilities - collateralized part (BRRD art. 44/2/b)",IF(OR('Intragroup liabilities'!F1078="P_27.1",'Intragroup liabilities'!F1078="P_27.2",'Intragroup liabilities'!F1078="P_24"),"r0390 - Non-financial liabilities",IF('Intragroup liabilities'!F1078="P_30.1","r0170 - Employee liabilities (BRRD art. 44/2/g/i)",IF('Intragroup liabilities'!F1078="P_30.3","r0390 - Non-financial liabilities",IF('Intragroup liabilities'!F1078="C_36","r0511 - o/w capital instruments/share capital",IF(AND('Intragroup liabilities'!F1078="P_20",IFERROR(VLOOKUP('Intragroup liabilities'!I1078,'Auxiliar 210'!$B$18:$B$20,1,FALSE),0)&lt;&gt;0),"r0210 - Liabilities towards other entities of the resolution group (BRRD art. 44/2/h)",IF(AND('Intragroup liabilities'!F1078="P_21",IFERROR(VLOOKUP('Intragroup liabilities'!I1078,'Auxiliar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4" s="10" t="s">
        <v>153</v>
      </c>
      <c r="G1084" s="10" t="str">
        <f t="shared" si="114"/>
        <v>Rank 20 - Ranking in insolvency (master scale)</v>
      </c>
      <c r="H1084" s="10" t="s">
        <v>219</v>
      </c>
      <c r="I1084" s="10" t="s">
        <v>73</v>
      </c>
      <c r="J1084" s="10" t="s">
        <v>167</v>
      </c>
      <c r="K1084" s="10" t="s">
        <v>155</v>
      </c>
      <c r="L1084" s="10" t="str">
        <f t="shared" si="115"/>
        <v>Sister</v>
      </c>
      <c r="M1084" s="10" t="str">
        <f>IF(OR('Intragroup liabilities'!W1078="x",'Intragroup liabilities'!W1078="E"),"true","false")</f>
        <v>true</v>
      </c>
      <c r="N1084" s="10" t="s">
        <v>470</v>
      </c>
      <c r="O1084" s="10" t="s">
        <v>471</v>
      </c>
      <c r="P1084" s="11">
        <v>47236.59</v>
      </c>
      <c r="Q1084" s="11">
        <f>IF('Intragroup liabilities'!E1078="",0,'Intragroup liabilities'!E1078)</f>
        <v>125.46</v>
      </c>
      <c r="R1084" s="10" t="str">
        <f>+IF('Intragroup liabilities'!C1078="EURO","Euro",IF('Intragroup liabilities'!C1078="LIBRA INGLESA"," US Dollar",""))</f>
        <v>Euro</v>
      </c>
      <c r="S1084" s="10" t="str">
        <f>IF(OR('Intragroup liabilities'!F1078="P_20",'Intragroup liabilities'!F1078="P_21"),'Intragroup liabilities'!M1078,CONCATENATE(RIGHT('Intragroup liabilities'!T1078,4),"-",LEFT(RIGHT('Intragroup liabilities'!T1078,7),2),"-",LEFT('Intragroup liabilities'!T1078,2)))</f>
        <v>--</v>
      </c>
      <c r="T1084" s="20" t="str">
        <f t="shared" si="116"/>
        <v/>
      </c>
      <c r="U1084" s="20" t="str">
        <f>IF(OR('Intragroup liabilities'!F1078="P_20",'Intragroup liabilities'!F1078="P_21"),'T 03.01'!T1084,CONCATENATE(RIGHT('Intragroup liabilities'!U1078,4),"-",LEFT(RIGHT('Intragroup liabilities'!U1078,7),2),"-",LEFT('Intragroup liabilities'!U1078,2)))</f>
        <v>--</v>
      </c>
      <c r="V1084" s="10" t="str">
        <f t="shared" si="117"/>
        <v>Secured</v>
      </c>
      <c r="W1084" s="10">
        <v>0</v>
      </c>
      <c r="X1084" s="10" t="s">
        <v>83</v>
      </c>
      <c r="Y1084" s="10" t="str">
        <f t="shared" si="118"/>
        <v>Non-structured/Vanilla</v>
      </c>
      <c r="Z1084" s="10"/>
      <c r="AA1084" s="10" t="str">
        <f>IF('Intragroup liabilities'!Q1078="GF2","Grandfathered T2",IF('Intragroup liabilities'!Q1078="CET1","CET1","No"))</f>
        <v>No</v>
      </c>
      <c r="AB1084" s="10">
        <f>IF('Intragroup liabilities'!R1078="",0,'Intragroup liabilities'!R1078)</f>
        <v>0</v>
      </c>
      <c r="AC1084"/>
    </row>
    <row r="1085" spans="3:29" ht="35.25" thickBot="1" x14ac:dyDescent="0.5">
      <c r="C1085" s="17">
        <f t="shared" si="113"/>
        <v>999</v>
      </c>
      <c r="D1085" s="18">
        <f t="shared" si="119"/>
        <v>1078</v>
      </c>
      <c r="E1085" s="10" t="str">
        <f>IF(AND(I1085="SANTANDER TOTTA, SGPS, SA",'Intragroup liabilities'!F1079="P_22"),"r0531 - o/w (part of) subordinated liabilities recognised as own funds",IF(AND(I1085="Totta Seguros - Comp. Seg. Vida, SA.",'Intragroup liabilities'!F1079="P_22"),"r0350 - Structured notes",IF(AND(AA1085&lt;&gt;"No",'Intragroup liabilities'!F1079="P_23"),"r0531 - o/w (part of) subordinated liabilities recognised as own funds",IF(AND(AA1085="No",'Intragroup liabilities'!F1079="P_23"),"r0120 - Secured liabilities - collateralized part (BRRD art. 44/2/b)",IF('Intragroup liabilities'!F1079="C_31","r0511 - o/w capital instruments/share capital",IF('Intragroup liabilities'!F1079="C_32","r0511 - o/w capital instruments/share capital",IF('Intragroup liabilities'!F1079="C_33","r0512 - o/w instruments ranking pari passu with ordinary shares",IF(OR(ISNUMBER(SEARCH("ATLANTES",I1085)),ISNUMBER(SEARCH("AZOR",I1085)),ISNUMBER(SEARCH("HIPOTOTTA",I1085)))=TRUE,"r0120 - Secured liabilities - collateralized part (BRRD art. 44/2/b)",IF(OR('Intragroup liabilities'!F1079="P_27.1",'Intragroup liabilities'!F1079="P_27.2",'Intragroup liabilities'!F1079="P_24"),"r0390 - Non-financial liabilities",IF('Intragroup liabilities'!F1079="P_30.1","r0170 - Employee liabilities (BRRD art. 44/2/g/i)",IF('Intragroup liabilities'!F1079="P_30.3","r0390 - Non-financial liabilities",IF('Intragroup liabilities'!F1079="C_36","r0511 - o/w capital instruments/share capital",IF(AND('Intragroup liabilities'!F1079="P_20",IFERROR(VLOOKUP('Intragroup liabilities'!I1079,'Auxiliar 210'!$B$18:$B$20,1,FALSE),0)&lt;&gt;0),"r0210 - Liabilities towards other entities of the resolution group (BRRD art. 44/2/h)",IF(AND('Intragroup liabilities'!F1079="P_21",IFERROR(VLOOKUP('Intragroup liabilities'!I1079,'Auxiliar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5" s="10" t="s">
        <v>153</v>
      </c>
      <c r="G1085" s="10" t="str">
        <f t="shared" si="114"/>
        <v>Rank 20 - Ranking in insolvency (master scale)</v>
      </c>
      <c r="H1085" s="10" t="s">
        <v>426</v>
      </c>
      <c r="I1085" s="10" t="s">
        <v>73</v>
      </c>
      <c r="J1085" s="10" t="s">
        <v>167</v>
      </c>
      <c r="K1085" s="10" t="s">
        <v>155</v>
      </c>
      <c r="L1085" s="10" t="str">
        <f t="shared" si="115"/>
        <v>Sister</v>
      </c>
      <c r="M1085" s="10" t="str">
        <f>IF(OR('Intragroup liabilities'!W1079="x",'Intragroup liabilities'!W1079="E"),"true","false")</f>
        <v>true</v>
      </c>
      <c r="N1085" s="10" t="s">
        <v>470</v>
      </c>
      <c r="O1085" s="10" t="s">
        <v>471</v>
      </c>
      <c r="P1085" s="11">
        <v>106518.32</v>
      </c>
      <c r="Q1085" s="11">
        <f>IF('Intragroup liabilities'!E1079="",0,'Intragroup liabilities'!E1079)</f>
        <v>200.88</v>
      </c>
      <c r="R1085" s="10" t="str">
        <f>+IF('Intragroup liabilities'!C1079="EURO","Euro",IF('Intragroup liabilities'!C1079="LIBRA INGLESA"," US Dollar",""))</f>
        <v>Euro</v>
      </c>
      <c r="S1085" s="10" t="str">
        <f>IF(OR('Intragroup liabilities'!F1079="P_20",'Intragroup liabilities'!F1079="P_21"),'Intragroup liabilities'!M1079,CONCATENATE(RIGHT('Intragroup liabilities'!T1079,4),"-",LEFT(RIGHT('Intragroup liabilities'!T1079,7),2),"-",LEFT('Intragroup liabilities'!T1079,2)))</f>
        <v>--</v>
      </c>
      <c r="T1085" s="20" t="str">
        <f t="shared" si="116"/>
        <v/>
      </c>
      <c r="U1085" s="20" t="str">
        <f>IF(OR('Intragroup liabilities'!F1079="P_20",'Intragroup liabilities'!F1079="P_21"),'T 03.01'!T1085,CONCATENATE(RIGHT('Intragroup liabilities'!U1079,4),"-",LEFT(RIGHT('Intragroup liabilities'!U1079,7),2),"-",LEFT('Intragroup liabilities'!U1079,2)))</f>
        <v>--</v>
      </c>
      <c r="V1085" s="10" t="str">
        <f t="shared" si="117"/>
        <v>Secured</v>
      </c>
      <c r="W1085" s="10">
        <v>0</v>
      </c>
      <c r="X1085" s="10" t="s">
        <v>83</v>
      </c>
      <c r="Y1085" s="10" t="str">
        <f t="shared" si="118"/>
        <v>Non-structured/Vanilla</v>
      </c>
      <c r="Z1085" s="10"/>
      <c r="AA1085" s="10" t="str">
        <f>IF('Intragroup liabilities'!Q1079="GF2","Grandfathered T2",IF('Intragroup liabilities'!Q1079="CET1","CET1","No"))</f>
        <v>No</v>
      </c>
      <c r="AB1085" s="10">
        <f>IF('Intragroup liabilities'!R1079="",0,'Intragroup liabilities'!R1079)</f>
        <v>0</v>
      </c>
      <c r="AC1085"/>
    </row>
    <row r="1086" spans="3:29" ht="35.25" thickBot="1" x14ac:dyDescent="0.5">
      <c r="C1086" s="17">
        <f t="shared" si="113"/>
        <v>999</v>
      </c>
      <c r="D1086" s="18">
        <f t="shared" si="119"/>
        <v>1079</v>
      </c>
      <c r="E1086" s="10" t="str">
        <f>IF(AND(I1086="SANTANDER TOTTA, SGPS, SA",'Intragroup liabilities'!F1080="P_22"),"r0531 - o/w (part of) subordinated liabilities recognised as own funds",IF(AND(I1086="Totta Seguros - Comp. Seg. Vida, SA.",'Intragroup liabilities'!F1080="P_22"),"r0350 - Structured notes",IF(AND(AA1086&lt;&gt;"No",'Intragroup liabilities'!F1080="P_23"),"r0531 - o/w (part of) subordinated liabilities recognised as own funds",IF(AND(AA1086="No",'Intragroup liabilities'!F1080="P_23"),"r0120 - Secured liabilities - collateralized part (BRRD art. 44/2/b)",IF('Intragroup liabilities'!F1080="C_31","r0511 - o/w capital instruments/share capital",IF('Intragroup liabilities'!F1080="C_32","r0511 - o/w capital instruments/share capital",IF('Intragroup liabilities'!F1080="C_33","r0512 - o/w instruments ranking pari passu with ordinary shares",IF(OR(ISNUMBER(SEARCH("ATLANTES",I1086)),ISNUMBER(SEARCH("AZOR",I1086)),ISNUMBER(SEARCH("HIPOTOTTA",I1086)))=TRUE,"r0120 - Secured liabilities - collateralized part (BRRD art. 44/2/b)",IF(OR('Intragroup liabilities'!F1080="P_27.1",'Intragroup liabilities'!F1080="P_27.2",'Intragroup liabilities'!F1080="P_24"),"r0390 - Non-financial liabilities",IF('Intragroup liabilities'!F1080="P_30.1","r0170 - Employee liabilities (BRRD art. 44/2/g/i)",IF('Intragroup liabilities'!F1080="P_30.3","r0390 - Non-financial liabilities",IF('Intragroup liabilities'!F1080="C_36","r0511 - o/w capital instruments/share capital",IF(AND('Intragroup liabilities'!F1080="P_20",IFERROR(VLOOKUP('Intragroup liabilities'!I1080,'Auxiliar 210'!$B$18:$B$20,1,FALSE),0)&lt;&gt;0),"r0210 - Liabilities towards other entities of the resolution group (BRRD art. 44/2/h)",IF(AND('Intragroup liabilities'!F1080="P_21",IFERROR(VLOOKUP('Intragroup liabilities'!I1080,'Auxiliar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6" s="10" t="s">
        <v>153</v>
      </c>
      <c r="G1086" s="10" t="str">
        <f t="shared" si="114"/>
        <v>Rank 20 - Ranking in insolvency (master scale)</v>
      </c>
      <c r="H1086" s="10" t="s">
        <v>450</v>
      </c>
      <c r="I1086" s="10" t="s">
        <v>30</v>
      </c>
      <c r="J1086" s="10" t="s">
        <v>164</v>
      </c>
      <c r="K1086" s="10" t="s">
        <v>155</v>
      </c>
      <c r="L1086" s="10" t="str">
        <f t="shared" si="115"/>
        <v>Sister</v>
      </c>
      <c r="M1086" s="10" t="str">
        <f>IF(OR('Intragroup liabilities'!W1080="x",'Intragroup liabilities'!W1080="E"),"true","false")</f>
        <v>true</v>
      </c>
      <c r="N1086" s="10" t="s">
        <v>470</v>
      </c>
      <c r="O1086" s="10" t="s">
        <v>471</v>
      </c>
      <c r="P1086" s="11">
        <v>37204.339999999997</v>
      </c>
      <c r="Q1086" s="11">
        <f>IF('Intragroup liabilities'!E1080="",0,'Intragroup liabilities'!E1080)</f>
        <v>71.84</v>
      </c>
      <c r="R1086" s="10" t="str">
        <f>+IF('Intragroup liabilities'!C1080="EURO","Euro",IF('Intragroup liabilities'!C1080="LIBRA INGLESA"," US Dollar",""))</f>
        <v>Euro</v>
      </c>
      <c r="S1086" s="10" t="str">
        <f>IF(OR('Intragroup liabilities'!F1080="P_20",'Intragroup liabilities'!F1080="P_21"),'Intragroup liabilities'!M1080,CONCATENATE(RIGHT('Intragroup liabilities'!T1080,4),"-",LEFT(RIGHT('Intragroup liabilities'!T1080,7),2),"-",LEFT('Intragroup liabilities'!T1080,2)))</f>
        <v>--</v>
      </c>
      <c r="T1086" s="20" t="str">
        <f t="shared" si="116"/>
        <v/>
      </c>
      <c r="U1086" s="20" t="str">
        <f>IF(OR('Intragroup liabilities'!F1080="P_20",'Intragroup liabilities'!F1080="P_21"),'T 03.01'!T1086,CONCATENATE(RIGHT('Intragroup liabilities'!U1080,4),"-",LEFT(RIGHT('Intragroup liabilities'!U1080,7),2),"-",LEFT('Intragroup liabilities'!U1080,2)))</f>
        <v>--</v>
      </c>
      <c r="V1086" s="10" t="str">
        <f t="shared" si="117"/>
        <v>Secured</v>
      </c>
      <c r="W1086" s="10">
        <v>0</v>
      </c>
      <c r="X1086" s="10" t="s">
        <v>83</v>
      </c>
      <c r="Y1086" s="10" t="str">
        <f t="shared" si="118"/>
        <v>Non-structured/Vanilla</v>
      </c>
      <c r="Z1086" s="10"/>
      <c r="AA1086" s="10" t="str">
        <f>IF('Intragroup liabilities'!Q1080="GF2","Grandfathered T2",IF('Intragroup liabilities'!Q1080="CET1","CET1","No"))</f>
        <v>No</v>
      </c>
      <c r="AB1086" s="10">
        <f>IF('Intragroup liabilities'!R1080="",0,'Intragroup liabilities'!R1080)</f>
        <v>0</v>
      </c>
      <c r="AC1086"/>
    </row>
    <row r="1087" spans="3:29" ht="35.25" thickBot="1" x14ac:dyDescent="0.5">
      <c r="C1087" s="17">
        <f t="shared" si="113"/>
        <v>999</v>
      </c>
      <c r="D1087" s="18">
        <f t="shared" si="119"/>
        <v>1080</v>
      </c>
      <c r="E1087" s="10" t="str">
        <f>IF(AND(I1087="SANTANDER TOTTA, SGPS, SA",'Intragroup liabilities'!F1081="P_22"),"r0531 - o/w (part of) subordinated liabilities recognised as own funds",IF(AND(I1087="Totta Seguros - Comp. Seg. Vida, SA.",'Intragroup liabilities'!F1081="P_22"),"r0350 - Structured notes",IF(AND(AA1087&lt;&gt;"No",'Intragroup liabilities'!F1081="P_23"),"r0531 - o/w (part of) subordinated liabilities recognised as own funds",IF(AND(AA1087="No",'Intragroup liabilities'!F1081="P_23"),"r0120 - Secured liabilities - collateralized part (BRRD art. 44/2/b)",IF('Intragroup liabilities'!F1081="C_31","r0511 - o/w capital instruments/share capital",IF('Intragroup liabilities'!F1081="C_32","r0511 - o/w capital instruments/share capital",IF('Intragroup liabilities'!F1081="C_33","r0512 - o/w instruments ranking pari passu with ordinary shares",IF(OR(ISNUMBER(SEARCH("ATLANTES",I1087)),ISNUMBER(SEARCH("AZOR",I1087)),ISNUMBER(SEARCH("HIPOTOTTA",I1087)))=TRUE,"r0120 - Secured liabilities - collateralized part (BRRD art. 44/2/b)",IF(OR('Intragroup liabilities'!F1081="P_27.1",'Intragroup liabilities'!F1081="P_27.2",'Intragroup liabilities'!F1081="P_24"),"r0390 - Non-financial liabilities",IF('Intragroup liabilities'!F1081="P_30.1","r0170 - Employee liabilities (BRRD art. 44/2/g/i)",IF('Intragroup liabilities'!F1081="P_30.3","r0390 - Non-financial liabilities",IF('Intragroup liabilities'!F1081="C_36","r0511 - o/w capital instruments/share capital",IF(AND('Intragroup liabilities'!F1081="P_20",IFERROR(VLOOKUP('Intragroup liabilities'!I1081,'Auxiliar 210'!$B$18:$B$20,1,FALSE),0)&lt;&gt;0),"r0210 - Liabilities towards other entities of the resolution group (BRRD art. 44/2/h)",IF(AND('Intragroup liabilities'!F1081="P_21",IFERROR(VLOOKUP('Intragroup liabilities'!I1081,'Auxiliar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7" s="10" t="s">
        <v>153</v>
      </c>
      <c r="G1087" s="10" t="str">
        <f t="shared" si="114"/>
        <v>Rank 20 - Ranking in insolvency (master scale)</v>
      </c>
      <c r="H1087" s="10" t="s">
        <v>419</v>
      </c>
      <c r="I1087" s="10" t="s">
        <v>30</v>
      </c>
      <c r="J1087" s="10" t="s">
        <v>164</v>
      </c>
      <c r="K1087" s="10" t="s">
        <v>155</v>
      </c>
      <c r="L1087" s="10" t="str">
        <f t="shared" si="115"/>
        <v>Sister</v>
      </c>
      <c r="M1087" s="10" t="str">
        <f>IF(OR('Intragroup liabilities'!W1081="x",'Intragroup liabilities'!W1081="E"),"true","false")</f>
        <v>true</v>
      </c>
      <c r="N1087" s="10" t="s">
        <v>470</v>
      </c>
      <c r="O1087" s="10" t="s">
        <v>471</v>
      </c>
      <c r="P1087" s="11">
        <v>33214.370000000003</v>
      </c>
      <c r="Q1087" s="11">
        <f>IF('Intragroup liabilities'!E1081="",0,'Intragroup liabilities'!E1081)</f>
        <v>126.13</v>
      </c>
      <c r="R1087" s="10" t="str">
        <f>+IF('Intragroup liabilities'!C1081="EURO","Euro",IF('Intragroup liabilities'!C1081="LIBRA INGLESA"," US Dollar",""))</f>
        <v>Euro</v>
      </c>
      <c r="S1087" s="10" t="str">
        <f>IF(OR('Intragroup liabilities'!F1081="P_20",'Intragroup liabilities'!F1081="P_21"),'Intragroup liabilities'!M1081,CONCATENATE(RIGHT('Intragroup liabilities'!T1081,4),"-",LEFT(RIGHT('Intragroup liabilities'!T1081,7),2),"-",LEFT('Intragroup liabilities'!T1081,2)))</f>
        <v>--</v>
      </c>
      <c r="T1087" s="20" t="str">
        <f t="shared" si="116"/>
        <v/>
      </c>
      <c r="U1087" s="20" t="str">
        <f>IF(OR('Intragroup liabilities'!F1081="P_20",'Intragroup liabilities'!F1081="P_21"),'T 03.01'!T1087,CONCATENATE(RIGHT('Intragroup liabilities'!U1081,4),"-",LEFT(RIGHT('Intragroup liabilities'!U1081,7),2),"-",LEFT('Intragroup liabilities'!U1081,2)))</f>
        <v>--</v>
      </c>
      <c r="V1087" s="10" t="str">
        <f t="shared" si="117"/>
        <v>Secured</v>
      </c>
      <c r="W1087" s="10">
        <v>0</v>
      </c>
      <c r="X1087" s="10" t="s">
        <v>83</v>
      </c>
      <c r="Y1087" s="10" t="str">
        <f t="shared" si="118"/>
        <v>Non-structured/Vanilla</v>
      </c>
      <c r="Z1087" s="10"/>
      <c r="AA1087" s="10" t="str">
        <f>IF('Intragroup liabilities'!Q1081="GF2","Grandfathered T2",IF('Intragroup liabilities'!Q1081="CET1","CET1","No"))</f>
        <v>No</v>
      </c>
      <c r="AB1087" s="10">
        <f>IF('Intragroup liabilities'!R1081="",0,'Intragroup liabilities'!R1081)</f>
        <v>0</v>
      </c>
      <c r="AC1087"/>
    </row>
    <row r="1088" spans="3:29" ht="35.25" thickBot="1" x14ac:dyDescent="0.5">
      <c r="C1088" s="17">
        <f t="shared" si="113"/>
        <v>999</v>
      </c>
      <c r="D1088" s="18">
        <f t="shared" si="119"/>
        <v>1081</v>
      </c>
      <c r="E1088" s="10" t="str">
        <f>IF(AND(I1088="SANTANDER TOTTA, SGPS, SA",'Intragroup liabilities'!F1082="P_22"),"r0531 - o/w (part of) subordinated liabilities recognised as own funds",IF(AND(I1088="Totta Seguros - Comp. Seg. Vida, SA.",'Intragroup liabilities'!F1082="P_22"),"r0350 - Structured notes",IF(AND(AA1088&lt;&gt;"No",'Intragroup liabilities'!F1082="P_23"),"r0531 - o/w (part of) subordinated liabilities recognised as own funds",IF(AND(AA1088="No",'Intragroup liabilities'!F1082="P_23"),"r0120 - Secured liabilities - collateralized part (BRRD art. 44/2/b)",IF('Intragroup liabilities'!F1082="C_31","r0511 - o/w capital instruments/share capital",IF('Intragroup liabilities'!F1082="C_32","r0511 - o/w capital instruments/share capital",IF('Intragroup liabilities'!F1082="C_33","r0512 - o/w instruments ranking pari passu with ordinary shares",IF(OR(ISNUMBER(SEARCH("ATLANTES",I1088)),ISNUMBER(SEARCH("AZOR",I1088)),ISNUMBER(SEARCH("HIPOTOTTA",I1088)))=TRUE,"r0120 - Secured liabilities - collateralized part (BRRD art. 44/2/b)",IF(OR('Intragroup liabilities'!F1082="P_27.1",'Intragroup liabilities'!F1082="P_27.2",'Intragroup liabilities'!F1082="P_24"),"r0390 - Non-financial liabilities",IF('Intragroup liabilities'!F1082="P_30.1","r0170 - Employee liabilities (BRRD art. 44/2/g/i)",IF('Intragroup liabilities'!F1082="P_30.3","r0390 - Non-financial liabilities",IF('Intragroup liabilities'!F1082="C_36","r0511 - o/w capital instruments/share capital",IF(AND('Intragroup liabilities'!F1082="P_20",IFERROR(VLOOKUP('Intragroup liabilities'!I1082,'Auxiliar 210'!$B$18:$B$20,1,FALSE),0)&lt;&gt;0),"r0210 - Liabilities towards other entities of the resolution group (BRRD art. 44/2/h)",IF(AND('Intragroup liabilities'!F1082="P_21",IFERROR(VLOOKUP('Intragroup liabilities'!I1082,'Auxiliar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8" s="10" t="s">
        <v>153</v>
      </c>
      <c r="G1088" s="10" t="str">
        <f t="shared" si="114"/>
        <v>Rank 20 - Ranking in insolvency (master scale)</v>
      </c>
      <c r="H1088" s="10" t="s">
        <v>352</v>
      </c>
      <c r="I1088" s="10" t="s">
        <v>30</v>
      </c>
      <c r="J1088" s="10" t="s">
        <v>164</v>
      </c>
      <c r="K1088" s="10" t="s">
        <v>155</v>
      </c>
      <c r="L1088" s="10" t="str">
        <f t="shared" si="115"/>
        <v>Sister</v>
      </c>
      <c r="M1088" s="10" t="str">
        <f>IF(OR('Intragroup liabilities'!W1082="x",'Intragroup liabilities'!W1082="E"),"true","false")</f>
        <v>true</v>
      </c>
      <c r="N1088" s="10" t="s">
        <v>470</v>
      </c>
      <c r="O1088" s="10" t="s">
        <v>471</v>
      </c>
      <c r="P1088" s="11">
        <v>14262.9</v>
      </c>
      <c r="Q1088" s="11">
        <f>IF('Intragroup liabilities'!E1082="",0,'Intragroup liabilities'!E1082)</f>
        <v>36.33</v>
      </c>
      <c r="R1088" s="10" t="str">
        <f>+IF('Intragroup liabilities'!C1082="EURO","Euro",IF('Intragroup liabilities'!C1082="LIBRA INGLESA"," US Dollar",""))</f>
        <v>Euro</v>
      </c>
      <c r="S1088" s="10" t="str">
        <f>IF(OR('Intragroup liabilities'!F1082="P_20",'Intragroup liabilities'!F1082="P_21"),'Intragroup liabilities'!M1082,CONCATENATE(RIGHT('Intragroup liabilities'!T1082,4),"-",LEFT(RIGHT('Intragroup liabilities'!T1082,7),2),"-",LEFT('Intragroup liabilities'!T1082,2)))</f>
        <v>--</v>
      </c>
      <c r="T1088" s="20" t="str">
        <f t="shared" si="116"/>
        <v/>
      </c>
      <c r="U1088" s="20" t="str">
        <f>IF(OR('Intragroup liabilities'!F1082="P_20",'Intragroup liabilities'!F1082="P_21"),'T 03.01'!T1088,CONCATENATE(RIGHT('Intragroup liabilities'!U1082,4),"-",LEFT(RIGHT('Intragroup liabilities'!U1082,7),2),"-",LEFT('Intragroup liabilities'!U1082,2)))</f>
        <v>--</v>
      </c>
      <c r="V1088" s="10" t="str">
        <f t="shared" si="117"/>
        <v>Secured</v>
      </c>
      <c r="W1088" s="10">
        <v>0</v>
      </c>
      <c r="X1088" s="10" t="s">
        <v>83</v>
      </c>
      <c r="Y1088" s="10" t="str">
        <f t="shared" si="118"/>
        <v>Non-structured/Vanilla</v>
      </c>
      <c r="Z1088" s="10"/>
      <c r="AA1088" s="10" t="str">
        <f>IF('Intragroup liabilities'!Q1082="GF2","Grandfathered T2",IF('Intragroup liabilities'!Q1082="CET1","CET1","No"))</f>
        <v>No</v>
      </c>
      <c r="AB1088" s="10">
        <f>IF('Intragroup liabilities'!R1082="",0,'Intragroup liabilities'!R1082)</f>
        <v>0</v>
      </c>
      <c r="AC1088"/>
    </row>
    <row r="1089" spans="3:29" ht="35.25" thickBot="1" x14ac:dyDescent="0.5">
      <c r="C1089" s="17">
        <f t="shared" si="113"/>
        <v>999</v>
      </c>
      <c r="D1089" s="18">
        <f t="shared" si="119"/>
        <v>1082</v>
      </c>
      <c r="E1089" s="10" t="str">
        <f>IF(AND(I1089="SANTANDER TOTTA, SGPS, SA",'Intragroup liabilities'!F1083="P_22"),"r0531 - o/w (part of) subordinated liabilities recognised as own funds",IF(AND(I1089="Totta Seguros - Comp. Seg. Vida, SA.",'Intragroup liabilities'!F1083="P_22"),"r0350 - Structured notes",IF(AND(AA1089&lt;&gt;"No",'Intragroup liabilities'!F1083="P_23"),"r0531 - o/w (part of) subordinated liabilities recognised as own funds",IF(AND(AA1089="No",'Intragroup liabilities'!F1083="P_23"),"r0120 - Secured liabilities - collateralized part (BRRD art. 44/2/b)",IF('Intragroup liabilities'!F1083="C_31","r0511 - o/w capital instruments/share capital",IF('Intragroup liabilities'!F1083="C_32","r0511 - o/w capital instruments/share capital",IF('Intragroup liabilities'!F1083="C_33","r0512 - o/w instruments ranking pari passu with ordinary shares",IF(OR(ISNUMBER(SEARCH("ATLANTES",I1089)),ISNUMBER(SEARCH("AZOR",I1089)),ISNUMBER(SEARCH("HIPOTOTTA",I1089)))=TRUE,"r0120 - Secured liabilities - collateralized part (BRRD art. 44/2/b)",IF(OR('Intragroup liabilities'!F1083="P_27.1",'Intragroup liabilities'!F1083="P_27.2",'Intragroup liabilities'!F1083="P_24"),"r0390 - Non-financial liabilities",IF('Intragroup liabilities'!F1083="P_30.1","r0170 - Employee liabilities (BRRD art. 44/2/g/i)",IF('Intragroup liabilities'!F1083="P_30.3","r0390 - Non-financial liabilities",IF('Intragroup liabilities'!F1083="C_36","r0511 - o/w capital instruments/share capital",IF(AND('Intragroup liabilities'!F1083="P_20",IFERROR(VLOOKUP('Intragroup liabilities'!I1083,'Auxiliar 210'!$B$18:$B$20,1,FALSE),0)&lt;&gt;0),"r0210 - Liabilities towards other entities of the resolution group (BRRD art. 44/2/h)",IF(AND('Intragroup liabilities'!F1083="P_21",IFERROR(VLOOKUP('Intragroup liabilities'!I1083,'Auxiliar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89" s="10" t="s">
        <v>153</v>
      </c>
      <c r="G1089" s="10" t="str">
        <f t="shared" si="114"/>
        <v>Rank 20 - Ranking in insolvency (master scale)</v>
      </c>
      <c r="H1089" s="10" t="s">
        <v>181</v>
      </c>
      <c r="I1089" s="10" t="s">
        <v>30</v>
      </c>
      <c r="J1089" s="10" t="s">
        <v>164</v>
      </c>
      <c r="K1089" s="10" t="s">
        <v>155</v>
      </c>
      <c r="L1089" s="10" t="str">
        <f t="shared" si="115"/>
        <v>Sister</v>
      </c>
      <c r="M1089" s="10" t="str">
        <f>IF(OR('Intragroup liabilities'!W1083="x",'Intragroup liabilities'!W1083="E"),"true","false")</f>
        <v>true</v>
      </c>
      <c r="N1089" s="10" t="s">
        <v>470</v>
      </c>
      <c r="O1089" s="10" t="s">
        <v>471</v>
      </c>
      <c r="P1089" s="11">
        <v>77933.600000000006</v>
      </c>
      <c r="Q1089" s="11">
        <f>IF('Intragroup liabilities'!E1083="",0,'Intragroup liabilities'!E1083)</f>
        <v>101.45</v>
      </c>
      <c r="R1089" s="10" t="str">
        <f>+IF('Intragroup liabilities'!C1083="EURO","Euro",IF('Intragroup liabilities'!C1083="LIBRA INGLESA"," US Dollar",""))</f>
        <v>Euro</v>
      </c>
      <c r="S1089" s="10" t="str">
        <f>IF(OR('Intragroup liabilities'!F1083="P_20",'Intragroup liabilities'!F1083="P_21"),'Intragroup liabilities'!M1083,CONCATENATE(RIGHT('Intragroup liabilities'!T1083,4),"-",LEFT(RIGHT('Intragroup liabilities'!T1083,7),2),"-",LEFT('Intragroup liabilities'!T1083,2)))</f>
        <v>--</v>
      </c>
      <c r="T1089" s="20" t="str">
        <f t="shared" si="116"/>
        <v/>
      </c>
      <c r="U1089" s="20" t="str">
        <f>IF(OR('Intragroup liabilities'!F1083="P_20",'Intragroup liabilities'!F1083="P_21"),'T 03.01'!T1089,CONCATENATE(RIGHT('Intragroup liabilities'!U1083,4),"-",LEFT(RIGHT('Intragroup liabilities'!U1083,7),2),"-",LEFT('Intragroup liabilities'!U1083,2)))</f>
        <v>--</v>
      </c>
      <c r="V1089" s="10" t="str">
        <f t="shared" si="117"/>
        <v>Secured</v>
      </c>
      <c r="W1089" s="10">
        <v>0</v>
      </c>
      <c r="X1089" s="10" t="s">
        <v>83</v>
      </c>
      <c r="Y1089" s="10" t="str">
        <f t="shared" si="118"/>
        <v>Non-structured/Vanilla</v>
      </c>
      <c r="Z1089" s="10"/>
      <c r="AA1089" s="10" t="str">
        <f>IF('Intragroup liabilities'!Q1083="GF2","Grandfathered T2",IF('Intragroup liabilities'!Q1083="CET1","CET1","No"))</f>
        <v>No</v>
      </c>
      <c r="AB1089" s="10">
        <f>IF('Intragroup liabilities'!R1083="",0,'Intragroup liabilities'!R1083)</f>
        <v>0</v>
      </c>
      <c r="AC1089"/>
    </row>
    <row r="1090" spans="3:29" ht="35.25" thickBot="1" x14ac:dyDescent="0.5">
      <c r="C1090" s="17">
        <f t="shared" si="113"/>
        <v>999</v>
      </c>
      <c r="D1090" s="18">
        <f t="shared" si="119"/>
        <v>1083</v>
      </c>
      <c r="E1090" s="10" t="str">
        <f>IF(AND(I1090="SANTANDER TOTTA, SGPS, SA",'Intragroup liabilities'!F1084="P_22"),"r0531 - o/w (part of) subordinated liabilities recognised as own funds",IF(AND(I1090="Totta Seguros - Comp. Seg. Vida, SA.",'Intragroup liabilities'!F1084="P_22"),"r0350 - Structured notes",IF(AND(AA1090&lt;&gt;"No",'Intragroup liabilities'!F1084="P_23"),"r0531 - o/w (part of) subordinated liabilities recognised as own funds",IF(AND(AA1090="No",'Intragroup liabilities'!F1084="P_23"),"r0120 - Secured liabilities - collateralized part (BRRD art. 44/2/b)",IF('Intragroup liabilities'!F1084="C_31","r0511 - o/w capital instruments/share capital",IF('Intragroup liabilities'!F1084="C_32","r0511 - o/w capital instruments/share capital",IF('Intragroup liabilities'!F1084="C_33","r0512 - o/w instruments ranking pari passu with ordinary shares",IF(OR(ISNUMBER(SEARCH("ATLANTES",I1090)),ISNUMBER(SEARCH("AZOR",I1090)),ISNUMBER(SEARCH("HIPOTOTTA",I1090)))=TRUE,"r0120 - Secured liabilities - collateralized part (BRRD art. 44/2/b)",IF(OR('Intragroup liabilities'!F1084="P_27.1",'Intragroup liabilities'!F1084="P_27.2",'Intragroup liabilities'!F1084="P_24"),"r0390 - Non-financial liabilities",IF('Intragroup liabilities'!F1084="P_30.1","r0170 - Employee liabilities (BRRD art. 44/2/g/i)",IF('Intragroup liabilities'!F1084="P_30.3","r0390 - Non-financial liabilities",IF('Intragroup liabilities'!F1084="C_36","r0511 - o/w capital instruments/share capital",IF(AND('Intragroup liabilities'!F1084="P_20",IFERROR(VLOOKUP('Intragroup liabilities'!I1084,'Auxiliar 210'!$B$18:$B$20,1,FALSE),0)&lt;&gt;0),"r0210 - Liabilities towards other entities of the resolution group (BRRD art. 44/2/h)",IF(AND('Intragroup liabilities'!F1084="P_21",IFERROR(VLOOKUP('Intragroup liabilities'!I1084,'Auxiliar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0" s="10" t="s">
        <v>153</v>
      </c>
      <c r="G1090" s="10" t="str">
        <f t="shared" si="114"/>
        <v>Rank 20 - Ranking in insolvency (master scale)</v>
      </c>
      <c r="H1090" s="10" t="s">
        <v>289</v>
      </c>
      <c r="I1090" s="10" t="s">
        <v>30</v>
      </c>
      <c r="J1090" s="10" t="s">
        <v>164</v>
      </c>
      <c r="K1090" s="10" t="s">
        <v>155</v>
      </c>
      <c r="L1090" s="10" t="str">
        <f t="shared" si="115"/>
        <v>Sister</v>
      </c>
      <c r="M1090" s="10" t="str">
        <f>IF(OR('Intragroup liabilities'!W1084="x",'Intragroup liabilities'!W1084="E"),"true","false")</f>
        <v>true</v>
      </c>
      <c r="N1090" s="10" t="s">
        <v>470</v>
      </c>
      <c r="O1090" s="10" t="s">
        <v>471</v>
      </c>
      <c r="P1090" s="11">
        <v>44533.66</v>
      </c>
      <c r="Q1090" s="11">
        <f>IF('Intragroup liabilities'!E1084="",0,'Intragroup liabilities'!E1084)</f>
        <v>95.5</v>
      </c>
      <c r="R1090" s="10" t="str">
        <f>+IF('Intragroup liabilities'!C1084="EURO","Euro",IF('Intragroup liabilities'!C1084="LIBRA INGLESA"," US Dollar",""))</f>
        <v>Euro</v>
      </c>
      <c r="S1090" s="10" t="str">
        <f>IF(OR('Intragroup liabilities'!F1084="P_20",'Intragroup liabilities'!F1084="P_21"),'Intragroup liabilities'!M1084,CONCATENATE(RIGHT('Intragroup liabilities'!T1084,4),"-",LEFT(RIGHT('Intragroup liabilities'!T1084,7),2),"-",LEFT('Intragroup liabilities'!T1084,2)))</f>
        <v>--</v>
      </c>
      <c r="T1090" s="20" t="str">
        <f t="shared" si="116"/>
        <v/>
      </c>
      <c r="U1090" s="20" t="str">
        <f>IF(OR('Intragroup liabilities'!F1084="P_20",'Intragroup liabilities'!F1084="P_21"),'T 03.01'!T1090,CONCATENATE(RIGHT('Intragroup liabilities'!U1084,4),"-",LEFT(RIGHT('Intragroup liabilities'!U1084,7),2),"-",LEFT('Intragroup liabilities'!U1084,2)))</f>
        <v>--</v>
      </c>
      <c r="V1090" s="10" t="str">
        <f t="shared" si="117"/>
        <v>Secured</v>
      </c>
      <c r="W1090" s="10">
        <v>0</v>
      </c>
      <c r="X1090" s="10" t="s">
        <v>83</v>
      </c>
      <c r="Y1090" s="10" t="str">
        <f t="shared" si="118"/>
        <v>Non-structured/Vanilla</v>
      </c>
      <c r="Z1090" s="10"/>
      <c r="AA1090" s="10" t="str">
        <f>IF('Intragroup liabilities'!Q1084="GF2","Grandfathered T2",IF('Intragroup liabilities'!Q1084="CET1","CET1","No"))</f>
        <v>No</v>
      </c>
      <c r="AB1090" s="10">
        <f>IF('Intragroup liabilities'!R1084="",0,'Intragroup liabilities'!R1084)</f>
        <v>0</v>
      </c>
      <c r="AC1090"/>
    </row>
    <row r="1091" spans="3:29" ht="23.65" thickBot="1" x14ac:dyDescent="0.5">
      <c r="C1091" s="17">
        <f t="shared" si="113"/>
        <v>999</v>
      </c>
      <c r="D1091" s="18">
        <f t="shared" si="119"/>
        <v>1084</v>
      </c>
      <c r="E1091" s="10" t="str">
        <f>IF(AND(I1091="SANTANDER TOTTA, SGPS, SA",'Intragroup liabilities'!F1085="P_22"),"r0531 - o/w (part of) subordinated liabilities recognised as own funds",IF(AND(I1091="Totta Seguros - Comp. Seg. Vida, SA.",'Intragroup liabilities'!F1085="P_22"),"r0350 - Structured notes",IF(AND(AA1091&lt;&gt;"No",'Intragroup liabilities'!F1085="P_23"),"r0531 - o/w (part of) subordinated liabilities recognised as own funds",IF(AND(AA1091="No",'Intragroup liabilities'!F1085="P_23"),"r0120 - Secured liabilities - collateralized part (BRRD art. 44/2/b)",IF('Intragroup liabilities'!F1085="C_31","r0511 - o/w capital instruments/share capital",IF('Intragroup liabilities'!F1085="C_32","r0511 - o/w capital instruments/share capital",IF('Intragroup liabilities'!F1085="C_33","r0512 - o/w instruments ranking pari passu with ordinary shares",IF(OR(ISNUMBER(SEARCH("ATLANTES",I1091)),ISNUMBER(SEARCH("AZOR",I1091)),ISNUMBER(SEARCH("HIPOTOTTA",I1091)))=TRUE,"r0120 - Secured liabilities - collateralized part (BRRD art. 44/2/b)",IF(OR('Intragroup liabilities'!F1085="P_27.1",'Intragroup liabilities'!F1085="P_27.2",'Intragroup liabilities'!F1085="P_24"),"r0390 - Non-financial liabilities",IF('Intragroup liabilities'!F1085="P_30.1","r0170 - Employee liabilities (BRRD art. 44/2/g/i)",IF('Intragroup liabilities'!F1085="P_30.3","r0390 - Non-financial liabilities",IF('Intragroup liabilities'!F1085="C_36","r0511 - o/w capital instruments/share capital",IF(AND('Intragroup liabilities'!F1085="P_20",IFERROR(VLOOKUP('Intragroup liabilities'!I1085,'Auxiliar 210'!$B$18:$B$20,1,FALSE),0)&lt;&gt;0),"r0210 - Liabilities towards other entities of the resolution group (BRRD art. 44/2/h)",IF(AND('Intragroup liabilities'!F1085="P_21",IFERROR(VLOOKUP('Intragroup liabilities'!I1085,'Auxiliar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091" s="10" t="s">
        <v>161</v>
      </c>
      <c r="G1091" s="10" t="str">
        <f t="shared" si="114"/>
        <v>Rank 9 - Ranking in insolvency (master scale)</v>
      </c>
      <c r="H1091" s="10" t="s">
        <v>625</v>
      </c>
      <c r="I1091" s="10" t="s">
        <v>57</v>
      </c>
      <c r="J1091" s="10" t="s">
        <v>213</v>
      </c>
      <c r="K1091" s="10" t="s">
        <v>155</v>
      </c>
      <c r="L1091" s="10" t="str">
        <f t="shared" si="115"/>
        <v>Sister</v>
      </c>
      <c r="M1091" s="10" t="str">
        <f>IF(OR('Intragroup liabilities'!W1085="x",'Intragroup liabilities'!W1085="E"),"true","false")</f>
        <v>false</v>
      </c>
      <c r="N1091" s="10" t="s">
        <v>470</v>
      </c>
      <c r="O1091" s="10" t="s">
        <v>471</v>
      </c>
      <c r="P1091" s="11">
        <v>69.209999999999994</v>
      </c>
      <c r="Q1091" s="11">
        <f>IF('Intragroup liabilities'!E1085="",0,'Intragroup liabilities'!E1085)</f>
        <v>0</v>
      </c>
      <c r="R1091" s="10" t="str">
        <f>+IF('Intragroup liabilities'!C1085="EURO","Euro",IF('Intragroup liabilities'!C1085="LIBRA INGLESA"," US Dollar",""))</f>
        <v>Euro</v>
      </c>
      <c r="S1091" s="10" t="str">
        <f>IF(OR('Intragroup liabilities'!F1085="P_20",'Intragroup liabilities'!F1085="P_21"),'Intragroup liabilities'!M1085,CONCATENATE(RIGHT('Intragroup liabilities'!T1085,4),"-",LEFT(RIGHT('Intragroup liabilities'!T1085,7),2),"-",LEFT('Intragroup liabilities'!T1085,2)))</f>
        <v>--</v>
      </c>
      <c r="T1091" s="20" t="str">
        <f t="shared" si="116"/>
        <v>--</v>
      </c>
      <c r="U1091" s="20" t="str">
        <f>IF(OR('Intragroup liabilities'!F1085="P_20",'Intragroup liabilities'!F1085="P_21"),'T 03.01'!T1091,CONCATENATE(RIGHT('Intragroup liabilities'!U1085,4),"-",LEFT(RIGHT('Intragroup liabilities'!U1085,7),2),"-",LEFT('Intragroup liabilities'!U1085,2)))</f>
        <v>--</v>
      </c>
      <c r="V1091" s="10" t="str">
        <f t="shared" si="117"/>
        <v>Unsecured</v>
      </c>
      <c r="W1091" s="10">
        <v>0</v>
      </c>
      <c r="X1091" s="10" t="s">
        <v>83</v>
      </c>
      <c r="Y1091" s="10" t="str">
        <f t="shared" si="118"/>
        <v>Structured</v>
      </c>
      <c r="Z1091" s="10"/>
      <c r="AA1091" s="10" t="str">
        <f>IF('Intragroup liabilities'!Q1085="GF2","Grandfathered T2",IF('Intragroup liabilities'!Q1085="CET1","CET1","No"))</f>
        <v>No</v>
      </c>
      <c r="AB1091" s="10">
        <f>IF('Intragroup liabilities'!R1085="",0,'Intragroup liabilities'!R1085)</f>
        <v>0</v>
      </c>
      <c r="AC1091"/>
    </row>
    <row r="1092" spans="3:29" ht="35.25" thickBot="1" x14ac:dyDescent="0.5">
      <c r="C1092" s="17">
        <f t="shared" si="113"/>
        <v>999</v>
      </c>
      <c r="D1092" s="18">
        <f t="shared" si="119"/>
        <v>1085</v>
      </c>
      <c r="E1092" s="10" t="str">
        <f>IF(AND(I1092="SANTANDER TOTTA, SGPS, SA",'Intragroup liabilities'!F1086="P_22"),"r0531 - o/w (part of) subordinated liabilities recognised as own funds",IF(AND(I1092="Totta Seguros - Comp. Seg. Vida, SA.",'Intragroup liabilities'!F1086="P_22"),"r0350 - Structured notes",IF(AND(AA1092&lt;&gt;"No",'Intragroup liabilities'!F1086="P_23"),"r0531 - o/w (part of) subordinated liabilities recognised as own funds",IF(AND(AA1092="No",'Intragroup liabilities'!F1086="P_23"),"r0120 - Secured liabilities - collateralized part (BRRD art. 44/2/b)",IF('Intragroup liabilities'!F1086="C_31","r0511 - o/w capital instruments/share capital",IF('Intragroup liabilities'!F1086="C_32","r0511 - o/w capital instruments/share capital",IF('Intragroup liabilities'!F1086="C_33","r0512 - o/w instruments ranking pari passu with ordinary shares",IF(OR(ISNUMBER(SEARCH("ATLANTES",I1092)),ISNUMBER(SEARCH("AZOR",I1092)),ISNUMBER(SEARCH("HIPOTOTTA",I1092)))=TRUE,"r0120 - Secured liabilities - collateralized part (BRRD art. 44/2/b)",IF(OR('Intragroup liabilities'!F1086="P_27.1",'Intragroup liabilities'!F1086="P_27.2",'Intragroup liabilities'!F1086="P_24"),"r0390 - Non-financial liabilities",IF('Intragroup liabilities'!F1086="P_30.1","r0170 - Employee liabilities (BRRD art. 44/2/g/i)",IF('Intragroup liabilities'!F1086="P_30.3","r0390 - Non-financial liabilities",IF('Intragroup liabilities'!F1086="C_36","r0511 - o/w capital instruments/share capital",IF(AND('Intragroup liabilities'!F1086="P_20",IFERROR(VLOOKUP('Intragroup liabilities'!I1086,'Auxiliar 210'!$B$18:$B$20,1,FALSE),0)&lt;&gt;0),"r0210 - Liabilities towards other entities of the resolution group (BRRD art. 44/2/h)",IF(AND('Intragroup liabilities'!F1086="P_21",IFERROR(VLOOKUP('Intragroup liabilities'!I1086,'Auxiliar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2" s="10" t="s">
        <v>153</v>
      </c>
      <c r="G1092" s="10" t="str">
        <f t="shared" si="114"/>
        <v>Rank 20 - Ranking in insolvency (master scale)</v>
      </c>
      <c r="H1092" s="10" t="s">
        <v>231</v>
      </c>
      <c r="I1092" s="10" t="s">
        <v>30</v>
      </c>
      <c r="J1092" s="10" t="s">
        <v>164</v>
      </c>
      <c r="K1092" s="10" t="s">
        <v>155</v>
      </c>
      <c r="L1092" s="10" t="str">
        <f t="shared" si="115"/>
        <v>Sister</v>
      </c>
      <c r="M1092" s="10" t="str">
        <f>IF(OR('Intragroup liabilities'!W1086="x",'Intragroup liabilities'!W1086="E"),"true","false")</f>
        <v>true</v>
      </c>
      <c r="N1092" s="10" t="s">
        <v>470</v>
      </c>
      <c r="O1092" s="10" t="s">
        <v>471</v>
      </c>
      <c r="P1092" s="11">
        <v>38327.32</v>
      </c>
      <c r="Q1092" s="11">
        <f>IF('Intragroup liabilities'!E1086="",0,'Intragroup liabilities'!E1086)</f>
        <v>47.45</v>
      </c>
      <c r="R1092" s="10" t="str">
        <f>+IF('Intragroup liabilities'!C1086="EURO","Euro",IF('Intragroup liabilities'!C1086="LIBRA INGLESA"," US Dollar",""))</f>
        <v>Euro</v>
      </c>
      <c r="S1092" s="10" t="str">
        <f>IF(OR('Intragroup liabilities'!F1086="P_20",'Intragroup liabilities'!F1086="P_21"),'Intragroup liabilities'!M1086,CONCATENATE(RIGHT('Intragroup liabilities'!T1086,4),"-",LEFT(RIGHT('Intragroup liabilities'!T1086,7),2),"-",LEFT('Intragroup liabilities'!T1086,2)))</f>
        <v>--</v>
      </c>
      <c r="T1092" s="20" t="str">
        <f t="shared" si="116"/>
        <v/>
      </c>
      <c r="U1092" s="20" t="str">
        <f>IF(OR('Intragroup liabilities'!F1086="P_20",'Intragroup liabilities'!F1086="P_21"),'T 03.01'!T1092,CONCATENATE(RIGHT('Intragroup liabilities'!U1086,4),"-",LEFT(RIGHT('Intragroup liabilities'!U1086,7),2),"-",LEFT('Intragroup liabilities'!U1086,2)))</f>
        <v>--</v>
      </c>
      <c r="V1092" s="10" t="str">
        <f t="shared" si="117"/>
        <v>Secured</v>
      </c>
      <c r="W1092" s="10">
        <v>0</v>
      </c>
      <c r="X1092" s="10" t="s">
        <v>83</v>
      </c>
      <c r="Y1092" s="10" t="str">
        <f t="shared" si="118"/>
        <v>Non-structured/Vanilla</v>
      </c>
      <c r="Z1092" s="10"/>
      <c r="AA1092" s="10" t="str">
        <f>IF('Intragroup liabilities'!Q1086="GF2","Grandfathered T2",IF('Intragroup liabilities'!Q1086="CET1","CET1","No"))</f>
        <v>No</v>
      </c>
      <c r="AB1092" s="10">
        <f>IF('Intragroup liabilities'!R1086="",0,'Intragroup liabilities'!R1086)</f>
        <v>0</v>
      </c>
      <c r="AC1092"/>
    </row>
    <row r="1093" spans="3:29" ht="35.25" thickBot="1" x14ac:dyDescent="0.5">
      <c r="C1093" s="17">
        <f t="shared" si="113"/>
        <v>999</v>
      </c>
      <c r="D1093" s="18">
        <f t="shared" si="119"/>
        <v>1086</v>
      </c>
      <c r="E1093" s="10" t="str">
        <f>IF(AND(I1093="SANTANDER TOTTA, SGPS, SA",'Intragroup liabilities'!F1087="P_22"),"r0531 - o/w (part of) subordinated liabilities recognised as own funds",IF(AND(I1093="Totta Seguros - Comp. Seg. Vida, SA.",'Intragroup liabilities'!F1087="P_22"),"r0350 - Structured notes",IF(AND(AA1093&lt;&gt;"No",'Intragroup liabilities'!F1087="P_23"),"r0531 - o/w (part of) subordinated liabilities recognised as own funds",IF(AND(AA1093="No",'Intragroup liabilities'!F1087="P_23"),"r0120 - Secured liabilities - collateralized part (BRRD art. 44/2/b)",IF('Intragroup liabilities'!F1087="C_31","r0511 - o/w capital instruments/share capital",IF('Intragroup liabilities'!F1087="C_32","r0511 - o/w capital instruments/share capital",IF('Intragroup liabilities'!F1087="C_33","r0512 - o/w instruments ranking pari passu with ordinary shares",IF(OR(ISNUMBER(SEARCH("ATLANTES",I1093)),ISNUMBER(SEARCH("AZOR",I1093)),ISNUMBER(SEARCH("HIPOTOTTA",I1093)))=TRUE,"r0120 - Secured liabilities - collateralized part (BRRD art. 44/2/b)",IF(OR('Intragroup liabilities'!F1087="P_27.1",'Intragroup liabilities'!F1087="P_27.2",'Intragroup liabilities'!F1087="P_24"),"r0390 - Non-financial liabilities",IF('Intragroup liabilities'!F1087="P_30.1","r0170 - Employee liabilities (BRRD art. 44/2/g/i)",IF('Intragroup liabilities'!F1087="P_30.3","r0390 - Non-financial liabilities",IF('Intragroup liabilities'!F1087="C_36","r0511 - o/w capital instruments/share capital",IF(AND('Intragroup liabilities'!F1087="P_20",IFERROR(VLOOKUP('Intragroup liabilities'!I1087,'Auxiliar 210'!$B$18:$B$20,1,FALSE),0)&lt;&gt;0),"r0210 - Liabilities towards other entities of the resolution group (BRRD art. 44/2/h)",IF(AND('Intragroup liabilities'!F1087="P_21",IFERROR(VLOOKUP('Intragroup liabilities'!I1087,'Auxiliar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3" s="10" t="s">
        <v>153</v>
      </c>
      <c r="G1093" s="10" t="str">
        <f t="shared" si="114"/>
        <v>Rank 20 - Ranking in insolvency (master scale)</v>
      </c>
      <c r="H1093" s="10" t="s">
        <v>351</v>
      </c>
      <c r="I1093" s="10" t="s">
        <v>74</v>
      </c>
      <c r="J1093" s="10" t="s">
        <v>170</v>
      </c>
      <c r="K1093" s="10" t="s">
        <v>155</v>
      </c>
      <c r="L1093" s="10" t="str">
        <f t="shared" si="115"/>
        <v>Sister</v>
      </c>
      <c r="M1093" s="10" t="str">
        <f>IF(OR('Intragroup liabilities'!W1087="x",'Intragroup liabilities'!W1087="E"),"true","false")</f>
        <v>true</v>
      </c>
      <c r="N1093" s="10" t="s">
        <v>470</v>
      </c>
      <c r="O1093" s="10" t="s">
        <v>471</v>
      </c>
      <c r="P1093" s="11">
        <v>150401.60000000001</v>
      </c>
      <c r="Q1093" s="11">
        <f>IF('Intragroup liabilities'!E1087="",0,'Intragroup liabilities'!E1087)</f>
        <v>284.36</v>
      </c>
      <c r="R1093" s="10" t="str">
        <f>+IF('Intragroup liabilities'!C1087="EURO","Euro",IF('Intragroup liabilities'!C1087="LIBRA INGLESA"," US Dollar",""))</f>
        <v>Euro</v>
      </c>
      <c r="S1093" s="10" t="str">
        <f>IF(OR('Intragroup liabilities'!F1087="P_20",'Intragroup liabilities'!F1087="P_21"),'Intragroup liabilities'!M1087,CONCATENATE(RIGHT('Intragroup liabilities'!T1087,4),"-",LEFT(RIGHT('Intragroup liabilities'!T1087,7),2),"-",LEFT('Intragroup liabilities'!T1087,2)))</f>
        <v>--</v>
      </c>
      <c r="T1093" s="20" t="str">
        <f t="shared" si="116"/>
        <v/>
      </c>
      <c r="U1093" s="20" t="str">
        <f>IF(OR('Intragroup liabilities'!F1087="P_20",'Intragroup liabilities'!F1087="P_21"),'T 03.01'!T1093,CONCATENATE(RIGHT('Intragroup liabilities'!U1087,4),"-",LEFT(RIGHT('Intragroup liabilities'!U1087,7),2),"-",LEFT('Intragroup liabilities'!U1087,2)))</f>
        <v>--</v>
      </c>
      <c r="V1093" s="10" t="str">
        <f t="shared" si="117"/>
        <v>Secured</v>
      </c>
      <c r="W1093" s="10">
        <v>0</v>
      </c>
      <c r="X1093" s="10" t="s">
        <v>83</v>
      </c>
      <c r="Y1093" s="10" t="str">
        <f t="shared" si="118"/>
        <v>Non-structured/Vanilla</v>
      </c>
      <c r="Z1093" s="10"/>
      <c r="AA1093" s="10" t="str">
        <f>IF('Intragroup liabilities'!Q1087="GF2","Grandfathered T2",IF('Intragroup liabilities'!Q1087="CET1","CET1","No"))</f>
        <v>No</v>
      </c>
      <c r="AB1093" s="10">
        <f>IF('Intragroup liabilities'!R1087="",0,'Intragroup liabilities'!R1087)</f>
        <v>0</v>
      </c>
      <c r="AC1093"/>
    </row>
    <row r="1094" spans="3:29" ht="35.25" thickBot="1" x14ac:dyDescent="0.5">
      <c r="C1094" s="17">
        <f t="shared" si="113"/>
        <v>999</v>
      </c>
      <c r="D1094" s="18">
        <f t="shared" si="119"/>
        <v>1087</v>
      </c>
      <c r="E1094" s="10" t="str">
        <f>IF(AND(I1094="SANTANDER TOTTA, SGPS, SA",'Intragroup liabilities'!F1088="P_22"),"r0531 - o/w (part of) subordinated liabilities recognised as own funds",IF(AND(I1094="Totta Seguros - Comp. Seg. Vida, SA.",'Intragroup liabilities'!F1088="P_22"),"r0350 - Structured notes",IF(AND(AA1094&lt;&gt;"No",'Intragroup liabilities'!F1088="P_23"),"r0531 - o/w (part of) subordinated liabilities recognised as own funds",IF(AND(AA1094="No",'Intragroup liabilities'!F1088="P_23"),"r0120 - Secured liabilities - collateralized part (BRRD art. 44/2/b)",IF('Intragroup liabilities'!F1088="C_31","r0511 - o/w capital instruments/share capital",IF('Intragroup liabilities'!F1088="C_32","r0511 - o/w capital instruments/share capital",IF('Intragroup liabilities'!F1088="C_33","r0512 - o/w instruments ranking pari passu with ordinary shares",IF(OR(ISNUMBER(SEARCH("ATLANTES",I1094)),ISNUMBER(SEARCH("AZOR",I1094)),ISNUMBER(SEARCH("HIPOTOTTA",I1094)))=TRUE,"r0120 - Secured liabilities - collateralized part (BRRD art. 44/2/b)",IF(OR('Intragroup liabilities'!F1088="P_27.1",'Intragroup liabilities'!F1088="P_27.2",'Intragroup liabilities'!F1088="P_24"),"r0390 - Non-financial liabilities",IF('Intragroup liabilities'!F1088="P_30.1","r0170 - Employee liabilities (BRRD art. 44/2/g/i)",IF('Intragroup liabilities'!F1088="P_30.3","r0390 - Non-financial liabilities",IF('Intragroup liabilities'!F1088="C_36","r0511 - o/w capital instruments/share capital",IF(AND('Intragroup liabilities'!F1088="P_20",IFERROR(VLOOKUP('Intragroup liabilities'!I1088,'Auxiliar 210'!$B$18:$B$20,1,FALSE),0)&lt;&gt;0),"r0210 - Liabilities towards other entities of the resolution group (BRRD art. 44/2/h)",IF(AND('Intragroup liabilities'!F1088="P_21",IFERROR(VLOOKUP('Intragroup liabilities'!I1088,'Auxiliar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4" s="10" t="s">
        <v>153</v>
      </c>
      <c r="G1094" s="10" t="str">
        <f t="shared" si="114"/>
        <v>Rank 20 - Ranking in insolvency (master scale)</v>
      </c>
      <c r="H1094" s="10" t="s">
        <v>356</v>
      </c>
      <c r="I1094" s="10" t="s">
        <v>73</v>
      </c>
      <c r="J1094" s="10" t="s">
        <v>167</v>
      </c>
      <c r="K1094" s="10" t="s">
        <v>155</v>
      </c>
      <c r="L1094" s="10" t="str">
        <f t="shared" si="115"/>
        <v>Sister</v>
      </c>
      <c r="M1094" s="10" t="str">
        <f>IF(OR('Intragroup liabilities'!W1088="x",'Intragroup liabilities'!W1088="E"),"true","false")</f>
        <v>true</v>
      </c>
      <c r="N1094" s="10" t="s">
        <v>470</v>
      </c>
      <c r="O1094" s="10" t="s">
        <v>471</v>
      </c>
      <c r="P1094" s="11">
        <v>2834.22</v>
      </c>
      <c r="Q1094" s="11">
        <f>IF('Intragroup liabilities'!E1088="",0,'Intragroup liabilities'!E1088)</f>
        <v>0.33</v>
      </c>
      <c r="R1094" s="10" t="str">
        <f>+IF('Intragroup liabilities'!C1088="EURO","Euro",IF('Intragroup liabilities'!C1088="LIBRA INGLESA"," US Dollar",""))</f>
        <v>Euro</v>
      </c>
      <c r="S1094" s="10" t="str">
        <f>IF(OR('Intragroup liabilities'!F1088="P_20",'Intragroup liabilities'!F1088="P_21"),'Intragroup liabilities'!M1088,CONCATENATE(RIGHT('Intragroup liabilities'!T1088,4),"-",LEFT(RIGHT('Intragroup liabilities'!T1088,7),2),"-",LEFT('Intragroup liabilities'!T1088,2)))</f>
        <v>--</v>
      </c>
      <c r="T1094" s="20" t="str">
        <f t="shared" si="116"/>
        <v/>
      </c>
      <c r="U1094" s="20" t="str">
        <f>IF(OR('Intragroup liabilities'!F1088="P_20",'Intragroup liabilities'!F1088="P_21"),'T 03.01'!T1094,CONCATENATE(RIGHT('Intragroup liabilities'!U1088,4),"-",LEFT(RIGHT('Intragroup liabilities'!U1088,7),2),"-",LEFT('Intragroup liabilities'!U1088,2)))</f>
        <v>--</v>
      </c>
      <c r="V1094" s="10" t="str">
        <f t="shared" si="117"/>
        <v>Secured</v>
      </c>
      <c r="W1094" s="10">
        <v>0</v>
      </c>
      <c r="X1094" s="10" t="s">
        <v>83</v>
      </c>
      <c r="Y1094" s="10" t="str">
        <f t="shared" si="118"/>
        <v>Non-structured/Vanilla</v>
      </c>
      <c r="Z1094" s="10"/>
      <c r="AA1094" s="10" t="str">
        <f>IF('Intragroup liabilities'!Q1088="GF2","Grandfathered T2",IF('Intragroup liabilities'!Q1088="CET1","CET1","No"))</f>
        <v>No</v>
      </c>
      <c r="AB1094" s="10">
        <f>IF('Intragroup liabilities'!R1088="",0,'Intragroup liabilities'!R1088)</f>
        <v>0</v>
      </c>
      <c r="AC1094"/>
    </row>
    <row r="1095" spans="3:29" ht="35.25" thickBot="1" x14ac:dyDescent="0.5">
      <c r="C1095" s="17">
        <f t="shared" si="113"/>
        <v>999</v>
      </c>
      <c r="D1095" s="18">
        <f t="shared" si="119"/>
        <v>1088</v>
      </c>
      <c r="E1095" s="10" t="str">
        <f>IF(AND(I1095="SANTANDER TOTTA, SGPS, SA",'Intragroup liabilities'!F1089="P_22"),"r0531 - o/w (part of) subordinated liabilities recognised as own funds",IF(AND(I1095="Totta Seguros - Comp. Seg. Vida, SA.",'Intragroup liabilities'!F1089="P_22"),"r0350 - Structured notes",IF(AND(AA1095&lt;&gt;"No",'Intragroup liabilities'!F1089="P_23"),"r0531 - o/w (part of) subordinated liabilities recognised as own funds",IF(AND(AA1095="No",'Intragroup liabilities'!F1089="P_23"),"r0120 - Secured liabilities - collateralized part (BRRD art. 44/2/b)",IF('Intragroup liabilities'!F1089="C_31","r0511 - o/w capital instruments/share capital",IF('Intragroup liabilities'!F1089="C_32","r0511 - o/w capital instruments/share capital",IF('Intragroup liabilities'!F1089="C_33","r0512 - o/w instruments ranking pari passu with ordinary shares",IF(OR(ISNUMBER(SEARCH("ATLANTES",I1095)),ISNUMBER(SEARCH("AZOR",I1095)),ISNUMBER(SEARCH("HIPOTOTTA",I1095)))=TRUE,"r0120 - Secured liabilities - collateralized part (BRRD art. 44/2/b)",IF(OR('Intragroup liabilities'!F1089="P_27.1",'Intragroup liabilities'!F1089="P_27.2",'Intragroup liabilities'!F1089="P_24"),"r0390 - Non-financial liabilities",IF('Intragroup liabilities'!F1089="P_30.1","r0170 - Employee liabilities (BRRD art. 44/2/g/i)",IF('Intragroup liabilities'!F1089="P_30.3","r0390 - Non-financial liabilities",IF('Intragroup liabilities'!F1089="C_36","r0511 - o/w capital instruments/share capital",IF(AND('Intragroup liabilities'!F1089="P_20",IFERROR(VLOOKUP('Intragroup liabilities'!I1089,'Auxiliar 210'!$B$18:$B$20,1,FALSE),0)&lt;&gt;0),"r0210 - Liabilities towards other entities of the resolution group (BRRD art. 44/2/h)",IF(AND('Intragroup liabilities'!F1089="P_21",IFERROR(VLOOKUP('Intragroup liabilities'!I1089,'Auxiliar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5" s="10" t="s">
        <v>153</v>
      </c>
      <c r="G1095" s="10" t="str">
        <f t="shared" si="114"/>
        <v>Rank 20 - Ranking in insolvency (master scale)</v>
      </c>
      <c r="H1095" s="10" t="s">
        <v>178</v>
      </c>
      <c r="I1095" s="10" t="s">
        <v>73</v>
      </c>
      <c r="J1095" s="10" t="s">
        <v>167</v>
      </c>
      <c r="K1095" s="10" t="s">
        <v>155</v>
      </c>
      <c r="L1095" s="10" t="str">
        <f t="shared" si="115"/>
        <v>Sister</v>
      </c>
      <c r="M1095" s="10" t="str">
        <f>IF(OR('Intragroup liabilities'!W1089="x",'Intragroup liabilities'!W1089="E"),"true","false")</f>
        <v>true</v>
      </c>
      <c r="N1095" s="10" t="s">
        <v>470</v>
      </c>
      <c r="O1095" s="10" t="s">
        <v>471</v>
      </c>
      <c r="P1095" s="11">
        <v>195231.74</v>
      </c>
      <c r="Q1095" s="11">
        <f>IF('Intragroup liabilities'!E1089="",0,'Intragroup liabilities'!E1089)</f>
        <v>402.54</v>
      </c>
      <c r="R1095" s="10" t="str">
        <f>+IF('Intragroup liabilities'!C1089="EURO","Euro",IF('Intragroup liabilities'!C1089="LIBRA INGLESA"," US Dollar",""))</f>
        <v>Euro</v>
      </c>
      <c r="S1095" s="10" t="str">
        <f>IF(OR('Intragroup liabilities'!F1089="P_20",'Intragroup liabilities'!F1089="P_21"),'Intragroup liabilities'!M1089,CONCATENATE(RIGHT('Intragroup liabilities'!T1089,4),"-",LEFT(RIGHT('Intragroup liabilities'!T1089,7),2),"-",LEFT('Intragroup liabilities'!T1089,2)))</f>
        <v>--</v>
      </c>
      <c r="T1095" s="20" t="str">
        <f t="shared" si="116"/>
        <v/>
      </c>
      <c r="U1095" s="20" t="str">
        <f>IF(OR('Intragroup liabilities'!F1089="P_20",'Intragroup liabilities'!F1089="P_21"),'T 03.01'!T1095,CONCATENATE(RIGHT('Intragroup liabilities'!U1089,4),"-",LEFT(RIGHT('Intragroup liabilities'!U1089,7),2),"-",LEFT('Intragroup liabilities'!U1089,2)))</f>
        <v>--</v>
      </c>
      <c r="V1095" s="10" t="str">
        <f t="shared" si="117"/>
        <v>Secured</v>
      </c>
      <c r="W1095" s="10">
        <v>0</v>
      </c>
      <c r="X1095" s="10" t="s">
        <v>83</v>
      </c>
      <c r="Y1095" s="10" t="str">
        <f t="shared" si="118"/>
        <v>Non-structured/Vanilla</v>
      </c>
      <c r="Z1095" s="10"/>
      <c r="AA1095" s="10" t="str">
        <f>IF('Intragroup liabilities'!Q1089="GF2","Grandfathered T2",IF('Intragroup liabilities'!Q1089="CET1","CET1","No"))</f>
        <v>No</v>
      </c>
      <c r="AB1095" s="10">
        <f>IF('Intragroup liabilities'!R1089="",0,'Intragroup liabilities'!R1089)</f>
        <v>0</v>
      </c>
      <c r="AC1095"/>
    </row>
    <row r="1096" spans="3:29" ht="35.25" thickBot="1" x14ac:dyDescent="0.5">
      <c r="C1096" s="17">
        <f t="shared" si="113"/>
        <v>999</v>
      </c>
      <c r="D1096" s="18">
        <f t="shared" si="119"/>
        <v>1089</v>
      </c>
      <c r="E1096" s="10" t="str">
        <f>IF(AND(I1096="SANTANDER TOTTA, SGPS, SA",'Intragroup liabilities'!F1090="P_22"),"r0531 - o/w (part of) subordinated liabilities recognised as own funds",IF(AND(I1096="Totta Seguros - Comp. Seg. Vida, SA.",'Intragroup liabilities'!F1090="P_22"),"r0350 - Structured notes",IF(AND(AA1096&lt;&gt;"No",'Intragroup liabilities'!F1090="P_23"),"r0531 - o/w (part of) subordinated liabilities recognised as own funds",IF(AND(AA1096="No",'Intragroup liabilities'!F1090="P_23"),"r0120 - Secured liabilities - collateralized part (BRRD art. 44/2/b)",IF('Intragroup liabilities'!F1090="C_31","r0511 - o/w capital instruments/share capital",IF('Intragroup liabilities'!F1090="C_32","r0511 - o/w capital instruments/share capital",IF('Intragroup liabilities'!F1090="C_33","r0512 - o/w instruments ranking pari passu with ordinary shares",IF(OR(ISNUMBER(SEARCH("ATLANTES",I1096)),ISNUMBER(SEARCH("AZOR",I1096)),ISNUMBER(SEARCH("HIPOTOTTA",I1096)))=TRUE,"r0120 - Secured liabilities - collateralized part (BRRD art. 44/2/b)",IF(OR('Intragroup liabilities'!F1090="P_27.1",'Intragroup liabilities'!F1090="P_27.2",'Intragroup liabilities'!F1090="P_24"),"r0390 - Non-financial liabilities",IF('Intragroup liabilities'!F1090="P_30.1","r0170 - Employee liabilities (BRRD art. 44/2/g/i)",IF('Intragroup liabilities'!F1090="P_30.3","r0390 - Non-financial liabilities",IF('Intragroup liabilities'!F1090="C_36","r0511 - o/w capital instruments/share capital",IF(AND('Intragroup liabilities'!F1090="P_20",IFERROR(VLOOKUP('Intragroup liabilities'!I1090,'Auxiliar 210'!$B$18:$B$20,1,FALSE),0)&lt;&gt;0),"r0210 - Liabilities towards other entities of the resolution group (BRRD art. 44/2/h)",IF(AND('Intragroup liabilities'!F1090="P_21",IFERROR(VLOOKUP('Intragroup liabilities'!I1090,'Auxiliar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6" s="10" t="s">
        <v>153</v>
      </c>
      <c r="G1096" s="10" t="str">
        <f t="shared" si="114"/>
        <v>Rank 20 - Ranking in insolvency (master scale)</v>
      </c>
      <c r="H1096" s="10" t="s">
        <v>406</v>
      </c>
      <c r="I1096" s="10" t="s">
        <v>74</v>
      </c>
      <c r="J1096" s="10" t="s">
        <v>170</v>
      </c>
      <c r="K1096" s="10" t="s">
        <v>155</v>
      </c>
      <c r="L1096" s="10" t="str">
        <f t="shared" si="115"/>
        <v>Sister</v>
      </c>
      <c r="M1096" s="10" t="str">
        <f>IF(OR('Intragroup liabilities'!W1090="x",'Intragroup liabilities'!W1090="E"),"true","false")</f>
        <v>true</v>
      </c>
      <c r="N1096" s="10" t="s">
        <v>470</v>
      </c>
      <c r="O1096" s="10" t="s">
        <v>471</v>
      </c>
      <c r="P1096" s="11">
        <v>77946.5</v>
      </c>
      <c r="Q1096" s="11">
        <f>IF('Intragroup liabilities'!E1090="",0,'Intragroup liabilities'!E1090)</f>
        <v>72.790000000000006</v>
      </c>
      <c r="R1096" s="10" t="str">
        <f>+IF('Intragroup liabilities'!C1090="EURO","Euro",IF('Intragroup liabilities'!C1090="LIBRA INGLESA"," US Dollar",""))</f>
        <v>Euro</v>
      </c>
      <c r="S1096" s="10" t="str">
        <f>IF(OR('Intragroup liabilities'!F1090="P_20",'Intragroup liabilities'!F1090="P_21"),'Intragroup liabilities'!M1090,CONCATENATE(RIGHT('Intragroup liabilities'!T1090,4),"-",LEFT(RIGHT('Intragroup liabilities'!T1090,7),2),"-",LEFT('Intragroup liabilities'!T1090,2)))</f>
        <v>--</v>
      </c>
      <c r="T1096" s="20" t="str">
        <f t="shared" si="116"/>
        <v/>
      </c>
      <c r="U1096" s="20" t="str">
        <f>IF(OR('Intragroup liabilities'!F1090="P_20",'Intragroup liabilities'!F1090="P_21"),'T 03.01'!T1096,CONCATENATE(RIGHT('Intragroup liabilities'!U1090,4),"-",LEFT(RIGHT('Intragroup liabilities'!U1090,7),2),"-",LEFT('Intragroup liabilities'!U1090,2)))</f>
        <v>--</v>
      </c>
      <c r="V1096" s="10" t="str">
        <f t="shared" si="117"/>
        <v>Secured</v>
      </c>
      <c r="W1096" s="10">
        <v>0</v>
      </c>
      <c r="X1096" s="10" t="s">
        <v>83</v>
      </c>
      <c r="Y1096" s="10" t="str">
        <f t="shared" si="118"/>
        <v>Non-structured/Vanilla</v>
      </c>
      <c r="Z1096" s="10"/>
      <c r="AA1096" s="10" t="str">
        <f>IF('Intragroup liabilities'!Q1090="GF2","Grandfathered T2",IF('Intragroup liabilities'!Q1090="CET1","CET1","No"))</f>
        <v>No</v>
      </c>
      <c r="AB1096" s="10">
        <f>IF('Intragroup liabilities'!R1090="",0,'Intragroup liabilities'!R1090)</f>
        <v>0</v>
      </c>
      <c r="AC1096"/>
    </row>
    <row r="1097" spans="3:29" ht="35.25" thickBot="1" x14ac:dyDescent="0.5">
      <c r="C1097" s="17">
        <f t="shared" ref="C1097:C1160" si="120">+IF(E1097="","",999)</f>
        <v>999</v>
      </c>
      <c r="D1097" s="18">
        <f t="shared" si="119"/>
        <v>1090</v>
      </c>
      <c r="E1097" s="10" t="str">
        <f>IF(AND(I1097="SANTANDER TOTTA, SGPS, SA",'Intragroup liabilities'!F1091="P_22"),"r0531 - o/w (part of) subordinated liabilities recognised as own funds",IF(AND(I1097="Totta Seguros - Comp. Seg. Vida, SA.",'Intragroup liabilities'!F1091="P_22"),"r0350 - Structured notes",IF(AND(AA1097&lt;&gt;"No",'Intragroup liabilities'!F1091="P_23"),"r0531 - o/w (part of) subordinated liabilities recognised as own funds",IF(AND(AA1097="No",'Intragroup liabilities'!F1091="P_23"),"r0120 - Secured liabilities - collateralized part (BRRD art. 44/2/b)",IF('Intragroup liabilities'!F1091="C_31","r0511 - o/w capital instruments/share capital",IF('Intragroup liabilities'!F1091="C_32","r0511 - o/w capital instruments/share capital",IF('Intragroup liabilities'!F1091="C_33","r0512 - o/w instruments ranking pari passu with ordinary shares",IF(OR(ISNUMBER(SEARCH("ATLANTES",I1097)),ISNUMBER(SEARCH("AZOR",I1097)),ISNUMBER(SEARCH("HIPOTOTTA",I1097)))=TRUE,"r0120 - Secured liabilities - collateralized part (BRRD art. 44/2/b)",IF(OR('Intragroup liabilities'!F1091="P_27.1",'Intragroup liabilities'!F1091="P_27.2",'Intragroup liabilities'!F1091="P_24"),"r0390 - Non-financial liabilities",IF('Intragroup liabilities'!F1091="P_30.1","r0170 - Employee liabilities (BRRD art. 44/2/g/i)",IF('Intragroup liabilities'!F1091="P_30.3","r0390 - Non-financial liabilities",IF('Intragroup liabilities'!F1091="C_36","r0511 - o/w capital instruments/share capital",IF(AND('Intragroup liabilities'!F1091="P_20",IFERROR(VLOOKUP('Intragroup liabilities'!I1091,'Auxiliar 210'!$B$18:$B$20,1,FALSE),0)&lt;&gt;0),"r0210 - Liabilities towards other entities of the resolution group (BRRD art. 44/2/h)",IF(AND('Intragroup liabilities'!F1091="P_21",IFERROR(VLOOKUP('Intragroup liabilities'!I1091,'Auxiliar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7" s="10" t="s">
        <v>153</v>
      </c>
      <c r="G1097" s="10" t="str">
        <f t="shared" ref="G1097:G1160" si="121">IF(E1097="r0110 - Covered deposits (BRRD art. 44/2/a)","Rank 14 - Ranking in insolvency (master scale)",IF(E1097="r0120 - Secured liabilities - collateralized part (BRRD art. 44/2/b)","Rank 20 - Ranking in insolvency (master scale)",IF(E1097="r0320 - Deposits, not covered and not preferential","Rank 12 - Ranking in insolvency (master scale)",IF(E1097="r0370 - Subordinated liabilities (not recognised as own funds)","Rank 4 - Ranking in insolvency (master scale)",IF(OR(E1097="r0511 - o/w capital instruments/share capital",E1097="r0512 - o/w instruments ranking pari passu with ordinary shares"),"Rank 1 - Ranking in insolvency (master scale)",IF(E1097="r0531 - o/w (part of) subordinated liabilities recognised as own funds","Rank 3 - Ranking in insolvency (master scale)",IF(E1097="r0350 - Structured notes","Rank 9 - Ranking in insolvency (master scale)",IF(E1097="r0390 - Non-financial liabilities","Rank 9 - Ranking in insolvency (master scale)",""))))))))</f>
        <v>Rank 20 - Ranking in insolvency (master scale)</v>
      </c>
      <c r="H1097" s="10" t="s">
        <v>222</v>
      </c>
      <c r="I1097" s="10" t="s">
        <v>30</v>
      </c>
      <c r="J1097" s="10" t="s">
        <v>164</v>
      </c>
      <c r="K1097" s="10" t="s">
        <v>155</v>
      </c>
      <c r="L1097" s="10" t="str">
        <f t="shared" ref="L1097:L1160" si="122">IF(OR(I1097="SANTANDER TOTTA, SGPS, SA",I1097="BANCO SANTANDER TOTTA SA"),"Parent","Sister")</f>
        <v>Sister</v>
      </c>
      <c r="M1097" s="10" t="str">
        <f>IF(OR('Intragroup liabilities'!W1091="x",'Intragroup liabilities'!W1091="E"),"true","false")</f>
        <v>true</v>
      </c>
      <c r="N1097" s="10" t="s">
        <v>470</v>
      </c>
      <c r="O1097" s="10" t="s">
        <v>471</v>
      </c>
      <c r="P1097" s="11">
        <v>100349.02</v>
      </c>
      <c r="Q1097" s="11">
        <f>IF('Intragroup liabilities'!E1091="",0,'Intragroup liabilities'!E1091)</f>
        <v>149.76</v>
      </c>
      <c r="R1097" s="10" t="str">
        <f>+IF('Intragroup liabilities'!C1091="EURO","Euro",IF('Intragroup liabilities'!C1091="LIBRA INGLESA"," US Dollar",""))</f>
        <v>Euro</v>
      </c>
      <c r="S1097" s="10" t="str">
        <f>IF(OR('Intragroup liabilities'!F1091="P_20",'Intragroup liabilities'!F1091="P_21"),'Intragroup liabilities'!M1091,CONCATENATE(RIGHT('Intragroup liabilities'!T1091,4),"-",LEFT(RIGHT('Intragroup liabilities'!T1091,7),2),"-",LEFT('Intragroup liabilities'!T1091,2)))</f>
        <v>--</v>
      </c>
      <c r="T1097" s="20" t="str">
        <f t="shared" ref="T1097:T1160" si="123">IFERROR(IF(OR(E1097="r0110 - Covered deposits (BRRD art. 44/2/a)",E1097="r0120 - Secured liabilities - collateralized part (BRRD art. 44/2/b)",E1097="r0320 - Deposits, not covered and not preferential"),WORKDAY(S1097,1,"1/1/2021"),S1097),"")</f>
        <v/>
      </c>
      <c r="U1097" s="20" t="str">
        <f>IF(OR('Intragroup liabilities'!F1091="P_20",'Intragroup liabilities'!F1091="P_21"),'T 03.01'!T1097,CONCATENATE(RIGHT('Intragroup liabilities'!U1091,4),"-",LEFT(RIGHT('Intragroup liabilities'!U1091,7),2),"-",LEFT('Intragroup liabilities'!U1091,2)))</f>
        <v>--</v>
      </c>
      <c r="V1097" s="10" t="str">
        <f t="shared" ref="V1097:V1160" si="124">IF(E1097="r0120 - Secured liabilities - collateralized part (BRRD art. 44/2/b)","Secured","Unsecured")</f>
        <v>Secured</v>
      </c>
      <c r="W1097" s="10">
        <v>0</v>
      </c>
      <c r="X1097" s="10" t="s">
        <v>83</v>
      </c>
      <c r="Y1097" s="10" t="str">
        <f t="shared" ref="Y1097:Y1160" si="125">IFERROR(IF(OR(E1097="r0110 - Covered deposits (BRRD art. 44/2/a)",E1097="r0120 - Secured liabilities - collateralized part (BRRD art. 44/2/b)",E1097="r0320 - Deposits, not covered and not preferential"),"Non-structured/Vanilla","Structured"),"")</f>
        <v>Non-structured/Vanilla</v>
      </c>
      <c r="Z1097" s="10"/>
      <c r="AA1097" s="10" t="str">
        <f>IF('Intragroup liabilities'!Q1091="GF2","Grandfathered T2",IF('Intragroup liabilities'!Q1091="CET1","CET1","No"))</f>
        <v>No</v>
      </c>
      <c r="AB1097" s="10">
        <f>IF('Intragroup liabilities'!R1091="",0,'Intragroup liabilities'!R1091)</f>
        <v>0</v>
      </c>
      <c r="AC1097"/>
    </row>
    <row r="1098" spans="3:29" ht="35.25" thickBot="1" x14ac:dyDescent="0.5">
      <c r="C1098" s="17">
        <f t="shared" si="120"/>
        <v>999</v>
      </c>
      <c r="D1098" s="18">
        <f t="shared" ref="D1098:D1161" si="126">IF(E1098="","",D1097+1)</f>
        <v>1091</v>
      </c>
      <c r="E1098" s="10" t="str">
        <f>IF(AND(I1098="SANTANDER TOTTA, SGPS, SA",'Intragroup liabilities'!F1092="P_22"),"r0531 - o/w (part of) subordinated liabilities recognised as own funds",IF(AND(I1098="Totta Seguros - Comp. Seg. Vida, SA.",'Intragroup liabilities'!F1092="P_22"),"r0350 - Structured notes",IF(AND(AA1098&lt;&gt;"No",'Intragroup liabilities'!F1092="P_23"),"r0531 - o/w (part of) subordinated liabilities recognised as own funds",IF(AND(AA1098="No",'Intragroup liabilities'!F1092="P_23"),"r0120 - Secured liabilities - collateralized part (BRRD art. 44/2/b)",IF('Intragroup liabilities'!F1092="C_31","r0511 - o/w capital instruments/share capital",IF('Intragroup liabilities'!F1092="C_32","r0511 - o/w capital instruments/share capital",IF('Intragroup liabilities'!F1092="C_33","r0512 - o/w instruments ranking pari passu with ordinary shares",IF(OR(ISNUMBER(SEARCH("ATLANTES",I1098)),ISNUMBER(SEARCH("AZOR",I1098)),ISNUMBER(SEARCH("HIPOTOTTA",I1098)))=TRUE,"r0120 - Secured liabilities - collateralized part (BRRD art. 44/2/b)",IF(OR('Intragroup liabilities'!F1092="P_27.1",'Intragroup liabilities'!F1092="P_27.2",'Intragroup liabilities'!F1092="P_24"),"r0390 - Non-financial liabilities",IF('Intragroup liabilities'!F1092="P_30.1","r0170 - Employee liabilities (BRRD art. 44/2/g/i)",IF('Intragroup liabilities'!F1092="P_30.3","r0390 - Non-financial liabilities",IF('Intragroup liabilities'!F1092="C_36","r0511 - o/w capital instruments/share capital",IF(AND('Intragroup liabilities'!F1092="P_20",IFERROR(VLOOKUP('Intragroup liabilities'!I1092,'Auxiliar 210'!$B$18:$B$20,1,FALSE),0)&lt;&gt;0),"r0210 - Liabilities towards other entities of the resolution group (BRRD art. 44/2/h)",IF(AND('Intragroup liabilities'!F1092="P_21",IFERROR(VLOOKUP('Intragroup liabilities'!I1092,'Auxiliar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8" s="10" t="s">
        <v>153</v>
      </c>
      <c r="G1098" s="10" t="str">
        <f t="shared" si="121"/>
        <v>Rank 20 - Ranking in insolvency (master scale)</v>
      </c>
      <c r="H1098" s="10" t="s">
        <v>456</v>
      </c>
      <c r="I1098" s="10" t="s">
        <v>30</v>
      </c>
      <c r="J1098" s="10" t="s">
        <v>164</v>
      </c>
      <c r="K1098" s="10" t="s">
        <v>155</v>
      </c>
      <c r="L1098" s="10" t="str">
        <f t="shared" si="122"/>
        <v>Sister</v>
      </c>
      <c r="M1098" s="10" t="str">
        <f>IF(OR('Intragroup liabilities'!W1092="x",'Intragroup liabilities'!W1092="E"),"true","false")</f>
        <v>true</v>
      </c>
      <c r="N1098" s="10" t="s">
        <v>470</v>
      </c>
      <c r="O1098" s="10" t="s">
        <v>471</v>
      </c>
      <c r="P1098" s="11">
        <v>58615.29</v>
      </c>
      <c r="Q1098" s="11">
        <f>IF('Intragroup liabilities'!E1092="",0,'Intragroup liabilities'!E1092)</f>
        <v>189.86</v>
      </c>
      <c r="R1098" s="10" t="str">
        <f>+IF('Intragroup liabilities'!C1092="EURO","Euro",IF('Intragroup liabilities'!C1092="LIBRA INGLESA"," US Dollar",""))</f>
        <v>Euro</v>
      </c>
      <c r="S1098" s="10" t="str">
        <f>IF(OR('Intragroup liabilities'!F1092="P_20",'Intragroup liabilities'!F1092="P_21"),'Intragroup liabilities'!M1092,CONCATENATE(RIGHT('Intragroup liabilities'!T1092,4),"-",LEFT(RIGHT('Intragroup liabilities'!T1092,7),2),"-",LEFT('Intragroup liabilities'!T1092,2)))</f>
        <v>--</v>
      </c>
      <c r="T1098" s="20" t="str">
        <f t="shared" si="123"/>
        <v/>
      </c>
      <c r="U1098" s="20" t="str">
        <f>IF(OR('Intragroup liabilities'!F1092="P_20",'Intragroup liabilities'!F1092="P_21"),'T 03.01'!T1098,CONCATENATE(RIGHT('Intragroup liabilities'!U1092,4),"-",LEFT(RIGHT('Intragroup liabilities'!U1092,7),2),"-",LEFT('Intragroup liabilities'!U1092,2)))</f>
        <v>--</v>
      </c>
      <c r="V1098" s="10" t="str">
        <f t="shared" si="124"/>
        <v>Secured</v>
      </c>
      <c r="W1098" s="10">
        <v>0</v>
      </c>
      <c r="X1098" s="10" t="s">
        <v>83</v>
      </c>
      <c r="Y1098" s="10" t="str">
        <f t="shared" si="125"/>
        <v>Non-structured/Vanilla</v>
      </c>
      <c r="Z1098" s="10"/>
      <c r="AA1098" s="10" t="str">
        <f>IF('Intragroup liabilities'!Q1092="GF2","Grandfathered T2",IF('Intragroup liabilities'!Q1092="CET1","CET1","No"))</f>
        <v>No</v>
      </c>
      <c r="AB1098" s="10">
        <f>IF('Intragroup liabilities'!R1092="",0,'Intragroup liabilities'!R1092)</f>
        <v>0</v>
      </c>
      <c r="AC1098"/>
    </row>
    <row r="1099" spans="3:29" ht="35.25" thickBot="1" x14ac:dyDescent="0.5">
      <c r="C1099" s="17">
        <f t="shared" si="120"/>
        <v>999</v>
      </c>
      <c r="D1099" s="18">
        <f t="shared" si="126"/>
        <v>1092</v>
      </c>
      <c r="E1099" s="10" t="str">
        <f>IF(AND(I1099="SANTANDER TOTTA, SGPS, SA",'Intragroup liabilities'!F1093="P_22"),"r0531 - o/w (part of) subordinated liabilities recognised as own funds",IF(AND(I1099="Totta Seguros - Comp. Seg. Vida, SA.",'Intragroup liabilities'!F1093="P_22"),"r0350 - Structured notes",IF(AND(AA1099&lt;&gt;"No",'Intragroup liabilities'!F1093="P_23"),"r0531 - o/w (part of) subordinated liabilities recognised as own funds",IF(AND(AA1099="No",'Intragroup liabilities'!F1093="P_23"),"r0120 - Secured liabilities - collateralized part (BRRD art. 44/2/b)",IF('Intragroup liabilities'!F1093="C_31","r0511 - o/w capital instruments/share capital",IF('Intragroup liabilities'!F1093="C_32","r0511 - o/w capital instruments/share capital",IF('Intragroup liabilities'!F1093="C_33","r0512 - o/w instruments ranking pari passu with ordinary shares",IF(OR(ISNUMBER(SEARCH("ATLANTES",I1099)),ISNUMBER(SEARCH("AZOR",I1099)),ISNUMBER(SEARCH("HIPOTOTTA",I1099)))=TRUE,"r0120 - Secured liabilities - collateralized part (BRRD art. 44/2/b)",IF(OR('Intragroup liabilities'!F1093="P_27.1",'Intragroup liabilities'!F1093="P_27.2",'Intragroup liabilities'!F1093="P_24"),"r0390 - Non-financial liabilities",IF('Intragroup liabilities'!F1093="P_30.1","r0170 - Employee liabilities (BRRD art. 44/2/g/i)",IF('Intragroup liabilities'!F1093="P_30.3","r0390 - Non-financial liabilities",IF('Intragroup liabilities'!F1093="C_36","r0511 - o/w capital instruments/share capital",IF(AND('Intragroup liabilities'!F1093="P_20",IFERROR(VLOOKUP('Intragroup liabilities'!I1093,'Auxiliar 210'!$B$18:$B$20,1,FALSE),0)&lt;&gt;0),"r0210 - Liabilities towards other entities of the resolution group (BRRD art. 44/2/h)",IF(AND('Intragroup liabilities'!F1093="P_21",IFERROR(VLOOKUP('Intragroup liabilities'!I1093,'Auxiliar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099" s="10" t="s">
        <v>153</v>
      </c>
      <c r="G1099" s="10" t="str">
        <f t="shared" si="121"/>
        <v>Rank 20 - Ranking in insolvency (master scale)</v>
      </c>
      <c r="H1099" s="10" t="s">
        <v>263</v>
      </c>
      <c r="I1099" s="10" t="s">
        <v>74</v>
      </c>
      <c r="J1099" s="10" t="s">
        <v>170</v>
      </c>
      <c r="K1099" s="10" t="s">
        <v>155</v>
      </c>
      <c r="L1099" s="10" t="str">
        <f t="shared" si="122"/>
        <v>Sister</v>
      </c>
      <c r="M1099" s="10" t="str">
        <f>IF(OR('Intragroup liabilities'!W1093="x",'Intragroup liabilities'!W1093="E"),"true","false")</f>
        <v>true</v>
      </c>
      <c r="N1099" s="10" t="s">
        <v>470</v>
      </c>
      <c r="O1099" s="10" t="s">
        <v>471</v>
      </c>
      <c r="P1099" s="11">
        <v>27628.86</v>
      </c>
      <c r="Q1099" s="11">
        <f>IF('Intragroup liabilities'!E1093="",0,'Intragroup liabilities'!E1093)</f>
        <v>33.770000000000003</v>
      </c>
      <c r="R1099" s="10" t="str">
        <f>+IF('Intragroup liabilities'!C1093="EURO","Euro",IF('Intragroup liabilities'!C1093="LIBRA INGLESA"," US Dollar",""))</f>
        <v>Euro</v>
      </c>
      <c r="S1099" s="10" t="str">
        <f>IF(OR('Intragroup liabilities'!F1093="P_20",'Intragroup liabilities'!F1093="P_21"),'Intragroup liabilities'!M1093,CONCATENATE(RIGHT('Intragroup liabilities'!T1093,4),"-",LEFT(RIGHT('Intragroup liabilities'!T1093,7),2),"-",LEFT('Intragroup liabilities'!T1093,2)))</f>
        <v>--</v>
      </c>
      <c r="T1099" s="20" t="str">
        <f t="shared" si="123"/>
        <v/>
      </c>
      <c r="U1099" s="20" t="str">
        <f>IF(OR('Intragroup liabilities'!F1093="P_20",'Intragroup liabilities'!F1093="P_21"),'T 03.01'!T1099,CONCATENATE(RIGHT('Intragroup liabilities'!U1093,4),"-",LEFT(RIGHT('Intragroup liabilities'!U1093,7),2),"-",LEFT('Intragroup liabilities'!U1093,2)))</f>
        <v>--</v>
      </c>
      <c r="V1099" s="10" t="str">
        <f t="shared" si="124"/>
        <v>Secured</v>
      </c>
      <c r="W1099" s="10">
        <v>0</v>
      </c>
      <c r="X1099" s="10" t="s">
        <v>83</v>
      </c>
      <c r="Y1099" s="10" t="str">
        <f t="shared" si="125"/>
        <v>Non-structured/Vanilla</v>
      </c>
      <c r="Z1099" s="10"/>
      <c r="AA1099" s="10" t="str">
        <f>IF('Intragroup liabilities'!Q1093="GF2","Grandfathered T2",IF('Intragroup liabilities'!Q1093="CET1","CET1","No"))</f>
        <v>No</v>
      </c>
      <c r="AB1099" s="10">
        <f>IF('Intragroup liabilities'!R1093="",0,'Intragroup liabilities'!R1093)</f>
        <v>0</v>
      </c>
      <c r="AC1099"/>
    </row>
    <row r="1100" spans="3:29" ht="35.25" thickBot="1" x14ac:dyDescent="0.5">
      <c r="C1100" s="17">
        <f t="shared" si="120"/>
        <v>999</v>
      </c>
      <c r="D1100" s="18">
        <f t="shared" si="126"/>
        <v>1093</v>
      </c>
      <c r="E1100" s="10" t="str">
        <f>IF(AND(I1100="SANTANDER TOTTA, SGPS, SA",'Intragroup liabilities'!F1094="P_22"),"r0531 - o/w (part of) subordinated liabilities recognised as own funds",IF(AND(I1100="Totta Seguros - Comp. Seg. Vida, SA.",'Intragroup liabilities'!F1094="P_22"),"r0350 - Structured notes",IF(AND(AA1100&lt;&gt;"No",'Intragroup liabilities'!F1094="P_23"),"r0531 - o/w (part of) subordinated liabilities recognised as own funds",IF(AND(AA1100="No",'Intragroup liabilities'!F1094="P_23"),"r0120 - Secured liabilities - collateralized part (BRRD art. 44/2/b)",IF('Intragroup liabilities'!F1094="C_31","r0511 - o/w capital instruments/share capital",IF('Intragroup liabilities'!F1094="C_32","r0511 - o/w capital instruments/share capital",IF('Intragroup liabilities'!F1094="C_33","r0512 - o/w instruments ranking pari passu with ordinary shares",IF(OR(ISNUMBER(SEARCH("ATLANTES",I1100)),ISNUMBER(SEARCH("AZOR",I1100)),ISNUMBER(SEARCH("HIPOTOTTA",I1100)))=TRUE,"r0120 - Secured liabilities - collateralized part (BRRD art. 44/2/b)",IF(OR('Intragroup liabilities'!F1094="P_27.1",'Intragroup liabilities'!F1094="P_27.2",'Intragroup liabilities'!F1094="P_24"),"r0390 - Non-financial liabilities",IF('Intragroup liabilities'!F1094="P_30.1","r0170 - Employee liabilities (BRRD art. 44/2/g/i)",IF('Intragroup liabilities'!F1094="P_30.3","r0390 - Non-financial liabilities",IF('Intragroup liabilities'!F1094="C_36","r0511 - o/w capital instruments/share capital",IF(AND('Intragroup liabilities'!F1094="P_20",IFERROR(VLOOKUP('Intragroup liabilities'!I1094,'Auxiliar 210'!$B$18:$B$20,1,FALSE),0)&lt;&gt;0),"r0210 - Liabilities towards other entities of the resolution group (BRRD art. 44/2/h)",IF(AND('Intragroup liabilities'!F1094="P_21",IFERROR(VLOOKUP('Intragroup liabilities'!I1094,'Auxiliar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0" s="10" t="s">
        <v>153</v>
      </c>
      <c r="G1100" s="10" t="str">
        <f t="shared" si="121"/>
        <v>Rank 20 - Ranking in insolvency (master scale)</v>
      </c>
      <c r="H1100" s="10" t="s">
        <v>224</v>
      </c>
      <c r="I1100" s="10" t="s">
        <v>30</v>
      </c>
      <c r="J1100" s="10" t="s">
        <v>164</v>
      </c>
      <c r="K1100" s="10" t="s">
        <v>155</v>
      </c>
      <c r="L1100" s="10" t="str">
        <f t="shared" si="122"/>
        <v>Sister</v>
      </c>
      <c r="M1100" s="10" t="str">
        <f>IF(OR('Intragroup liabilities'!W1094="x",'Intragroup liabilities'!W1094="E"),"true","false")</f>
        <v>true</v>
      </c>
      <c r="N1100" s="10" t="s">
        <v>470</v>
      </c>
      <c r="O1100" s="10" t="s">
        <v>471</v>
      </c>
      <c r="P1100" s="11">
        <v>89382.28</v>
      </c>
      <c r="Q1100" s="11">
        <f>IF('Intragroup liabilities'!E1094="",0,'Intragroup liabilities'!E1094)</f>
        <v>203</v>
      </c>
      <c r="R1100" s="10" t="str">
        <f>+IF('Intragroup liabilities'!C1094="EURO","Euro",IF('Intragroup liabilities'!C1094="LIBRA INGLESA"," US Dollar",""))</f>
        <v>Euro</v>
      </c>
      <c r="S1100" s="10" t="str">
        <f>IF(OR('Intragroup liabilities'!F1094="P_20",'Intragroup liabilities'!F1094="P_21"),'Intragroup liabilities'!M1094,CONCATENATE(RIGHT('Intragroup liabilities'!T1094,4),"-",LEFT(RIGHT('Intragroup liabilities'!T1094,7),2),"-",LEFT('Intragroup liabilities'!T1094,2)))</f>
        <v>--</v>
      </c>
      <c r="T1100" s="20" t="str">
        <f t="shared" si="123"/>
        <v/>
      </c>
      <c r="U1100" s="20" t="str">
        <f>IF(OR('Intragroup liabilities'!F1094="P_20",'Intragroup liabilities'!F1094="P_21"),'T 03.01'!T1100,CONCATENATE(RIGHT('Intragroup liabilities'!U1094,4),"-",LEFT(RIGHT('Intragroup liabilities'!U1094,7),2),"-",LEFT('Intragroup liabilities'!U1094,2)))</f>
        <v>--</v>
      </c>
      <c r="V1100" s="10" t="str">
        <f t="shared" si="124"/>
        <v>Secured</v>
      </c>
      <c r="W1100" s="10">
        <v>0</v>
      </c>
      <c r="X1100" s="10" t="s">
        <v>83</v>
      </c>
      <c r="Y1100" s="10" t="str">
        <f t="shared" si="125"/>
        <v>Non-structured/Vanilla</v>
      </c>
      <c r="Z1100" s="10"/>
      <c r="AA1100" s="10" t="str">
        <f>IF('Intragroup liabilities'!Q1094="GF2","Grandfathered T2",IF('Intragroup liabilities'!Q1094="CET1","CET1","No"))</f>
        <v>No</v>
      </c>
      <c r="AB1100" s="10">
        <f>IF('Intragroup liabilities'!R1094="",0,'Intragroup liabilities'!R1094)</f>
        <v>0</v>
      </c>
      <c r="AC1100"/>
    </row>
    <row r="1101" spans="3:29" ht="35.25" thickBot="1" x14ac:dyDescent="0.5">
      <c r="C1101" s="17">
        <f t="shared" si="120"/>
        <v>999</v>
      </c>
      <c r="D1101" s="18">
        <f t="shared" si="126"/>
        <v>1094</v>
      </c>
      <c r="E1101" s="10" t="str">
        <f>IF(AND(I1101="SANTANDER TOTTA, SGPS, SA",'Intragroup liabilities'!F1095="P_22"),"r0531 - o/w (part of) subordinated liabilities recognised as own funds",IF(AND(I1101="Totta Seguros - Comp. Seg. Vida, SA.",'Intragroup liabilities'!F1095="P_22"),"r0350 - Structured notes",IF(AND(AA1101&lt;&gt;"No",'Intragroup liabilities'!F1095="P_23"),"r0531 - o/w (part of) subordinated liabilities recognised as own funds",IF(AND(AA1101="No",'Intragroup liabilities'!F1095="P_23"),"r0120 - Secured liabilities - collateralized part (BRRD art. 44/2/b)",IF('Intragroup liabilities'!F1095="C_31","r0511 - o/w capital instruments/share capital",IF('Intragroup liabilities'!F1095="C_32","r0511 - o/w capital instruments/share capital",IF('Intragroup liabilities'!F1095="C_33","r0512 - o/w instruments ranking pari passu with ordinary shares",IF(OR(ISNUMBER(SEARCH("ATLANTES",I1101)),ISNUMBER(SEARCH("AZOR",I1101)),ISNUMBER(SEARCH("HIPOTOTTA",I1101)))=TRUE,"r0120 - Secured liabilities - collateralized part (BRRD art. 44/2/b)",IF(OR('Intragroup liabilities'!F1095="P_27.1",'Intragroup liabilities'!F1095="P_27.2",'Intragroup liabilities'!F1095="P_24"),"r0390 - Non-financial liabilities",IF('Intragroup liabilities'!F1095="P_30.1","r0170 - Employee liabilities (BRRD art. 44/2/g/i)",IF('Intragroup liabilities'!F1095="P_30.3","r0390 - Non-financial liabilities",IF('Intragroup liabilities'!F1095="C_36","r0511 - o/w capital instruments/share capital",IF(AND('Intragroup liabilities'!F1095="P_20",IFERROR(VLOOKUP('Intragroup liabilities'!I1095,'Auxiliar 210'!$B$18:$B$20,1,FALSE),0)&lt;&gt;0),"r0210 - Liabilities towards other entities of the resolution group (BRRD art. 44/2/h)",IF(AND('Intragroup liabilities'!F1095="P_21",IFERROR(VLOOKUP('Intragroup liabilities'!I1095,'Auxiliar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1" s="10" t="s">
        <v>153</v>
      </c>
      <c r="G1101" s="10" t="str">
        <f t="shared" si="121"/>
        <v>Rank 20 - Ranking in insolvency (master scale)</v>
      </c>
      <c r="H1101" s="10" t="s">
        <v>356</v>
      </c>
      <c r="I1101" s="10" t="s">
        <v>30</v>
      </c>
      <c r="J1101" s="10" t="s">
        <v>164</v>
      </c>
      <c r="K1101" s="10" t="s">
        <v>155</v>
      </c>
      <c r="L1101" s="10" t="str">
        <f t="shared" si="122"/>
        <v>Sister</v>
      </c>
      <c r="M1101" s="10" t="str">
        <f>IF(OR('Intragroup liabilities'!W1095="x",'Intragroup liabilities'!W1095="E"),"true","false")</f>
        <v>true</v>
      </c>
      <c r="N1101" s="10" t="s">
        <v>470</v>
      </c>
      <c r="O1101" s="10" t="s">
        <v>471</v>
      </c>
      <c r="P1101" s="11">
        <v>22193.18</v>
      </c>
      <c r="Q1101" s="11">
        <f>IF('Intragroup liabilities'!E1095="",0,'Intragroup liabilities'!E1095)</f>
        <v>32.840000000000003</v>
      </c>
      <c r="R1101" s="10" t="str">
        <f>+IF('Intragroup liabilities'!C1095="EURO","Euro",IF('Intragroup liabilities'!C1095="LIBRA INGLESA"," US Dollar",""))</f>
        <v>Euro</v>
      </c>
      <c r="S1101" s="10" t="str">
        <f>IF(OR('Intragroup liabilities'!F1095="P_20",'Intragroup liabilities'!F1095="P_21"),'Intragroup liabilities'!M1095,CONCATENATE(RIGHT('Intragroup liabilities'!T1095,4),"-",LEFT(RIGHT('Intragroup liabilities'!T1095,7),2),"-",LEFT('Intragroup liabilities'!T1095,2)))</f>
        <v>--</v>
      </c>
      <c r="T1101" s="20" t="str">
        <f t="shared" si="123"/>
        <v/>
      </c>
      <c r="U1101" s="20" t="str">
        <f>IF(OR('Intragroup liabilities'!F1095="P_20",'Intragroup liabilities'!F1095="P_21"),'T 03.01'!T1101,CONCATENATE(RIGHT('Intragroup liabilities'!U1095,4),"-",LEFT(RIGHT('Intragroup liabilities'!U1095,7),2),"-",LEFT('Intragroup liabilities'!U1095,2)))</f>
        <v>--</v>
      </c>
      <c r="V1101" s="10" t="str">
        <f t="shared" si="124"/>
        <v>Secured</v>
      </c>
      <c r="W1101" s="10">
        <v>0</v>
      </c>
      <c r="X1101" s="10" t="s">
        <v>83</v>
      </c>
      <c r="Y1101" s="10" t="str">
        <f t="shared" si="125"/>
        <v>Non-structured/Vanilla</v>
      </c>
      <c r="Z1101" s="10"/>
      <c r="AA1101" s="10" t="str">
        <f>IF('Intragroup liabilities'!Q1095="GF2","Grandfathered T2",IF('Intragroup liabilities'!Q1095="CET1","CET1","No"))</f>
        <v>No</v>
      </c>
      <c r="AB1101" s="10">
        <f>IF('Intragroup liabilities'!R1095="",0,'Intragroup liabilities'!R1095)</f>
        <v>0</v>
      </c>
      <c r="AC1101"/>
    </row>
    <row r="1102" spans="3:29" ht="35.25" thickBot="1" x14ac:dyDescent="0.5">
      <c r="C1102" s="17">
        <f t="shared" si="120"/>
        <v>999</v>
      </c>
      <c r="D1102" s="18">
        <f t="shared" si="126"/>
        <v>1095</v>
      </c>
      <c r="E1102" s="10" t="str">
        <f>IF(AND(I1102="SANTANDER TOTTA, SGPS, SA",'Intragroup liabilities'!F1096="P_22"),"r0531 - o/w (part of) subordinated liabilities recognised as own funds",IF(AND(I1102="Totta Seguros - Comp. Seg. Vida, SA.",'Intragroup liabilities'!F1096="P_22"),"r0350 - Structured notes",IF(AND(AA1102&lt;&gt;"No",'Intragroup liabilities'!F1096="P_23"),"r0531 - o/w (part of) subordinated liabilities recognised as own funds",IF(AND(AA1102="No",'Intragroup liabilities'!F1096="P_23"),"r0120 - Secured liabilities - collateralized part (BRRD art. 44/2/b)",IF('Intragroup liabilities'!F1096="C_31","r0511 - o/w capital instruments/share capital",IF('Intragroup liabilities'!F1096="C_32","r0511 - o/w capital instruments/share capital",IF('Intragroup liabilities'!F1096="C_33","r0512 - o/w instruments ranking pari passu with ordinary shares",IF(OR(ISNUMBER(SEARCH("ATLANTES",I1102)),ISNUMBER(SEARCH("AZOR",I1102)),ISNUMBER(SEARCH("HIPOTOTTA",I1102)))=TRUE,"r0120 - Secured liabilities - collateralized part (BRRD art. 44/2/b)",IF(OR('Intragroup liabilities'!F1096="P_27.1",'Intragroup liabilities'!F1096="P_27.2",'Intragroup liabilities'!F1096="P_24"),"r0390 - Non-financial liabilities",IF('Intragroup liabilities'!F1096="P_30.1","r0170 - Employee liabilities (BRRD art. 44/2/g/i)",IF('Intragroup liabilities'!F1096="P_30.3","r0390 - Non-financial liabilities",IF('Intragroup liabilities'!F1096="C_36","r0511 - o/w capital instruments/share capital",IF(AND('Intragroup liabilities'!F1096="P_20",IFERROR(VLOOKUP('Intragroup liabilities'!I1096,'Auxiliar 210'!$B$18:$B$20,1,FALSE),0)&lt;&gt;0),"r0210 - Liabilities towards other entities of the resolution group (BRRD art. 44/2/h)",IF(AND('Intragroup liabilities'!F1096="P_21",IFERROR(VLOOKUP('Intragroup liabilities'!I1096,'Auxiliar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2" s="10" t="s">
        <v>153</v>
      </c>
      <c r="G1102" s="10" t="str">
        <f t="shared" si="121"/>
        <v>Rank 20 - Ranking in insolvency (master scale)</v>
      </c>
      <c r="H1102" s="10" t="s">
        <v>432</v>
      </c>
      <c r="I1102" s="10" t="s">
        <v>30</v>
      </c>
      <c r="J1102" s="10" t="s">
        <v>164</v>
      </c>
      <c r="K1102" s="10" t="s">
        <v>155</v>
      </c>
      <c r="L1102" s="10" t="str">
        <f t="shared" si="122"/>
        <v>Sister</v>
      </c>
      <c r="M1102" s="10" t="str">
        <f>IF(OR('Intragroup liabilities'!W1096="x",'Intragroup liabilities'!W1096="E"),"true","false")</f>
        <v>true</v>
      </c>
      <c r="N1102" s="10" t="s">
        <v>470</v>
      </c>
      <c r="O1102" s="10" t="s">
        <v>471</v>
      </c>
      <c r="P1102" s="11">
        <v>20763.509999999998</v>
      </c>
      <c r="Q1102" s="11">
        <f>IF('Intragroup liabilities'!E1096="",0,'Intragroup liabilities'!E1096)</f>
        <v>46.93</v>
      </c>
      <c r="R1102" s="10" t="str">
        <f>+IF('Intragroup liabilities'!C1096="EURO","Euro",IF('Intragroup liabilities'!C1096="LIBRA INGLESA"," US Dollar",""))</f>
        <v>Euro</v>
      </c>
      <c r="S1102" s="10" t="str">
        <f>IF(OR('Intragroup liabilities'!F1096="P_20",'Intragroup liabilities'!F1096="P_21"),'Intragroup liabilities'!M1096,CONCATENATE(RIGHT('Intragroup liabilities'!T1096,4),"-",LEFT(RIGHT('Intragroup liabilities'!T1096,7),2),"-",LEFT('Intragroup liabilities'!T1096,2)))</f>
        <v>--</v>
      </c>
      <c r="T1102" s="20" t="str">
        <f t="shared" si="123"/>
        <v/>
      </c>
      <c r="U1102" s="20" t="str">
        <f>IF(OR('Intragroup liabilities'!F1096="P_20",'Intragroup liabilities'!F1096="P_21"),'T 03.01'!T1102,CONCATENATE(RIGHT('Intragroup liabilities'!U1096,4),"-",LEFT(RIGHT('Intragroup liabilities'!U1096,7),2),"-",LEFT('Intragroup liabilities'!U1096,2)))</f>
        <v>--</v>
      </c>
      <c r="V1102" s="10" t="str">
        <f t="shared" si="124"/>
        <v>Secured</v>
      </c>
      <c r="W1102" s="10">
        <v>0</v>
      </c>
      <c r="X1102" s="10" t="s">
        <v>83</v>
      </c>
      <c r="Y1102" s="10" t="str">
        <f t="shared" si="125"/>
        <v>Non-structured/Vanilla</v>
      </c>
      <c r="Z1102" s="10"/>
      <c r="AA1102" s="10" t="str">
        <f>IF('Intragroup liabilities'!Q1096="GF2","Grandfathered T2",IF('Intragroup liabilities'!Q1096="CET1","CET1","No"))</f>
        <v>No</v>
      </c>
      <c r="AB1102" s="10">
        <f>IF('Intragroup liabilities'!R1096="",0,'Intragroup liabilities'!R1096)</f>
        <v>0</v>
      </c>
      <c r="AC1102"/>
    </row>
    <row r="1103" spans="3:29" ht="35.25" thickBot="1" x14ac:dyDescent="0.5">
      <c r="C1103" s="17">
        <f t="shared" si="120"/>
        <v>999</v>
      </c>
      <c r="D1103" s="18">
        <f t="shared" si="126"/>
        <v>1096</v>
      </c>
      <c r="E1103" s="10" t="str">
        <f>IF(AND(I1103="SANTANDER TOTTA, SGPS, SA",'Intragroup liabilities'!F1097="P_22"),"r0531 - o/w (part of) subordinated liabilities recognised as own funds",IF(AND(I1103="Totta Seguros - Comp. Seg. Vida, SA.",'Intragroup liabilities'!F1097="P_22"),"r0350 - Structured notes",IF(AND(AA1103&lt;&gt;"No",'Intragroup liabilities'!F1097="P_23"),"r0531 - o/w (part of) subordinated liabilities recognised as own funds",IF(AND(AA1103="No",'Intragroup liabilities'!F1097="P_23"),"r0120 - Secured liabilities - collateralized part (BRRD art. 44/2/b)",IF('Intragroup liabilities'!F1097="C_31","r0511 - o/w capital instruments/share capital",IF('Intragroup liabilities'!F1097="C_32","r0511 - o/w capital instruments/share capital",IF('Intragroup liabilities'!F1097="C_33","r0512 - o/w instruments ranking pari passu with ordinary shares",IF(OR(ISNUMBER(SEARCH("ATLANTES",I1103)),ISNUMBER(SEARCH("AZOR",I1103)),ISNUMBER(SEARCH("HIPOTOTTA",I1103)))=TRUE,"r0120 - Secured liabilities - collateralized part (BRRD art. 44/2/b)",IF(OR('Intragroup liabilities'!F1097="P_27.1",'Intragroup liabilities'!F1097="P_27.2",'Intragroup liabilities'!F1097="P_24"),"r0390 - Non-financial liabilities",IF('Intragroup liabilities'!F1097="P_30.1","r0170 - Employee liabilities (BRRD art. 44/2/g/i)",IF('Intragroup liabilities'!F1097="P_30.3","r0390 - Non-financial liabilities",IF('Intragroup liabilities'!F1097="C_36","r0511 - o/w capital instruments/share capital",IF(AND('Intragroup liabilities'!F1097="P_20",IFERROR(VLOOKUP('Intragroup liabilities'!I1097,'Auxiliar 210'!$B$18:$B$20,1,FALSE),0)&lt;&gt;0),"r0210 - Liabilities towards other entities of the resolution group (BRRD art. 44/2/h)",IF(AND('Intragroup liabilities'!F1097="P_21",IFERROR(VLOOKUP('Intragroup liabilities'!I1097,'Auxiliar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3" s="10" t="s">
        <v>153</v>
      </c>
      <c r="G1103" s="10" t="str">
        <f t="shared" si="121"/>
        <v>Rank 20 - Ranking in insolvency (master scale)</v>
      </c>
      <c r="H1103" s="10" t="s">
        <v>333</v>
      </c>
      <c r="I1103" s="10" t="s">
        <v>73</v>
      </c>
      <c r="J1103" s="10" t="s">
        <v>167</v>
      </c>
      <c r="K1103" s="10" t="s">
        <v>155</v>
      </c>
      <c r="L1103" s="10" t="str">
        <f t="shared" si="122"/>
        <v>Sister</v>
      </c>
      <c r="M1103" s="10" t="str">
        <f>IF(OR('Intragroup liabilities'!W1097="x",'Intragroup liabilities'!W1097="E"),"true","false")</f>
        <v>true</v>
      </c>
      <c r="N1103" s="10" t="s">
        <v>470</v>
      </c>
      <c r="O1103" s="10" t="s">
        <v>471</v>
      </c>
      <c r="P1103" s="11">
        <v>84698.240000000005</v>
      </c>
      <c r="Q1103" s="11">
        <f>IF('Intragroup liabilities'!E1097="",0,'Intragroup liabilities'!E1097)</f>
        <v>212.95</v>
      </c>
      <c r="R1103" s="10" t="str">
        <f>+IF('Intragroup liabilities'!C1097="EURO","Euro",IF('Intragroup liabilities'!C1097="LIBRA INGLESA"," US Dollar",""))</f>
        <v>Euro</v>
      </c>
      <c r="S1103" s="10" t="str">
        <f>IF(OR('Intragroup liabilities'!F1097="P_20",'Intragroup liabilities'!F1097="P_21"),'Intragroup liabilities'!M1097,CONCATENATE(RIGHT('Intragroup liabilities'!T1097,4),"-",LEFT(RIGHT('Intragroup liabilities'!T1097,7),2),"-",LEFT('Intragroup liabilities'!T1097,2)))</f>
        <v>--</v>
      </c>
      <c r="T1103" s="20" t="str">
        <f t="shared" si="123"/>
        <v/>
      </c>
      <c r="U1103" s="20" t="str">
        <f>IF(OR('Intragroup liabilities'!F1097="P_20",'Intragroup liabilities'!F1097="P_21"),'T 03.01'!T1103,CONCATENATE(RIGHT('Intragroup liabilities'!U1097,4),"-",LEFT(RIGHT('Intragroup liabilities'!U1097,7),2),"-",LEFT('Intragroup liabilities'!U1097,2)))</f>
        <v>--</v>
      </c>
      <c r="V1103" s="10" t="str">
        <f t="shared" si="124"/>
        <v>Secured</v>
      </c>
      <c r="W1103" s="10">
        <v>0</v>
      </c>
      <c r="X1103" s="10" t="s">
        <v>83</v>
      </c>
      <c r="Y1103" s="10" t="str">
        <f t="shared" si="125"/>
        <v>Non-structured/Vanilla</v>
      </c>
      <c r="Z1103" s="10"/>
      <c r="AA1103" s="10" t="str">
        <f>IF('Intragroup liabilities'!Q1097="GF2","Grandfathered T2",IF('Intragroup liabilities'!Q1097="CET1","CET1","No"))</f>
        <v>No</v>
      </c>
      <c r="AB1103" s="10">
        <f>IF('Intragroup liabilities'!R1097="",0,'Intragroup liabilities'!R1097)</f>
        <v>0</v>
      </c>
      <c r="AC1103"/>
    </row>
    <row r="1104" spans="3:29" ht="23.65" thickBot="1" x14ac:dyDescent="0.5">
      <c r="C1104" s="17">
        <f t="shared" si="120"/>
        <v>999</v>
      </c>
      <c r="D1104" s="18">
        <f t="shared" si="126"/>
        <v>1097</v>
      </c>
      <c r="E1104" s="10" t="str">
        <f>IF(AND(I1104="SANTANDER TOTTA, SGPS, SA",'Intragroup liabilities'!F1098="P_22"),"r0531 - o/w (part of) subordinated liabilities recognised as own funds",IF(AND(I1104="Totta Seguros - Comp. Seg. Vida, SA.",'Intragroup liabilities'!F1098="P_22"),"r0350 - Structured notes",IF(AND(AA1104&lt;&gt;"No",'Intragroup liabilities'!F1098="P_23"),"r0531 - o/w (part of) subordinated liabilities recognised as own funds",IF(AND(AA1104="No",'Intragroup liabilities'!F1098="P_23"),"r0120 - Secured liabilities - collateralized part (BRRD art. 44/2/b)",IF('Intragroup liabilities'!F1098="C_31","r0511 - o/w capital instruments/share capital",IF('Intragroup liabilities'!F1098="C_32","r0511 - o/w capital instruments/share capital",IF('Intragroup liabilities'!F1098="C_33","r0512 - o/w instruments ranking pari passu with ordinary shares",IF(OR(ISNUMBER(SEARCH("ATLANTES",I1104)),ISNUMBER(SEARCH("AZOR",I1104)),ISNUMBER(SEARCH("HIPOTOTTA",I1104)))=TRUE,"r0120 - Secured liabilities - collateralized part (BRRD art. 44/2/b)",IF(OR('Intragroup liabilities'!F1098="P_27.1",'Intragroup liabilities'!F1098="P_27.2",'Intragroup liabilities'!F1098="P_24"),"r0390 - Non-financial liabilities",IF('Intragroup liabilities'!F1098="P_30.1","r0170 - Employee liabilities (BRRD art. 44/2/g/i)",IF('Intragroup liabilities'!F1098="P_30.3","r0390 - Non-financial liabilities",IF('Intragroup liabilities'!F1098="C_36","r0511 - o/w capital instruments/share capital",IF(AND('Intragroup liabilities'!F1098="P_20",IFERROR(VLOOKUP('Intragroup liabilities'!I1098,'Auxiliar 210'!$B$18:$B$20,1,FALSE),0)&lt;&gt;0),"r0210 - Liabilities towards other entities of the resolution group (BRRD art. 44/2/h)",IF(AND('Intragroup liabilities'!F1098="P_21",IFERROR(VLOOKUP('Intragroup liabilities'!I1098,'Auxiliar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04" s="10" t="s">
        <v>483</v>
      </c>
      <c r="G1104" s="10" t="str">
        <f t="shared" si="121"/>
        <v>Rank 9 - Ranking in insolvency (master scale)</v>
      </c>
      <c r="H1104" s="10" t="s">
        <v>565</v>
      </c>
      <c r="I1104" s="10" t="s">
        <v>47</v>
      </c>
      <c r="J1104" s="10" t="s">
        <v>174</v>
      </c>
      <c r="K1104" s="10" t="s">
        <v>155</v>
      </c>
      <c r="L1104" s="10" t="str">
        <f t="shared" si="122"/>
        <v>Sister</v>
      </c>
      <c r="M1104" s="10" t="str">
        <f>IF(OR('Intragroup liabilities'!W1098="x",'Intragroup liabilities'!W1098="E"),"true","false")</f>
        <v>false</v>
      </c>
      <c r="N1104" s="10" t="s">
        <v>470</v>
      </c>
      <c r="O1104" s="10" t="s">
        <v>471</v>
      </c>
      <c r="P1104" s="11">
        <v>0.95</v>
      </c>
      <c r="Q1104" s="11">
        <f>IF('Intragroup liabilities'!E1098="",0,'Intragroup liabilities'!E1098)</f>
        <v>0</v>
      </c>
      <c r="R1104" s="10" t="str">
        <f>+IF('Intragroup liabilities'!C1098="EURO","Euro",IF('Intragroup liabilities'!C1098="LIBRA INGLESA"," US Dollar",""))</f>
        <v>Euro</v>
      </c>
      <c r="S1104" s="10" t="str">
        <f>IF(OR('Intragroup liabilities'!F1098="P_20",'Intragroup liabilities'!F1098="P_21"),'Intragroup liabilities'!M1098,CONCATENATE(RIGHT('Intragroup liabilities'!T1098,4),"-",LEFT(RIGHT('Intragroup liabilities'!T1098,7),2),"-",LEFT('Intragroup liabilities'!T1098,2)))</f>
        <v>--</v>
      </c>
      <c r="T1104" s="20" t="str">
        <f t="shared" si="123"/>
        <v>--</v>
      </c>
      <c r="U1104" s="20" t="str">
        <f>IF(OR('Intragroup liabilities'!F1098="P_20",'Intragroup liabilities'!F1098="P_21"),'T 03.01'!T1104,CONCATENATE(RIGHT('Intragroup liabilities'!U1098,4),"-",LEFT(RIGHT('Intragroup liabilities'!U1098,7),2),"-",LEFT('Intragroup liabilities'!U1098,2)))</f>
        <v>--</v>
      </c>
      <c r="V1104" s="10" t="str">
        <f t="shared" si="124"/>
        <v>Unsecured</v>
      </c>
      <c r="W1104" s="10">
        <v>0</v>
      </c>
      <c r="X1104" s="10" t="s">
        <v>83</v>
      </c>
      <c r="Y1104" s="10" t="str">
        <f t="shared" si="125"/>
        <v>Structured</v>
      </c>
      <c r="Z1104" s="10"/>
      <c r="AA1104" s="10" t="str">
        <f>IF('Intragroup liabilities'!Q1098="GF2","Grandfathered T2",IF('Intragroup liabilities'!Q1098="CET1","CET1","No"))</f>
        <v>No</v>
      </c>
      <c r="AB1104" s="10">
        <f>IF('Intragroup liabilities'!R1098="",0,'Intragroup liabilities'!R1098)</f>
        <v>0</v>
      </c>
      <c r="AC1104"/>
    </row>
    <row r="1105" spans="3:29" ht="35.25" thickBot="1" x14ac:dyDescent="0.5">
      <c r="C1105" s="17">
        <f t="shared" si="120"/>
        <v>999</v>
      </c>
      <c r="D1105" s="18">
        <f t="shared" si="126"/>
        <v>1098</v>
      </c>
      <c r="E1105" s="10" t="str">
        <f>IF(AND(I1105="SANTANDER TOTTA, SGPS, SA",'Intragroup liabilities'!F1099="P_22"),"r0531 - o/w (part of) subordinated liabilities recognised as own funds",IF(AND(I1105="Totta Seguros - Comp. Seg. Vida, SA.",'Intragroup liabilities'!F1099="P_22"),"r0350 - Structured notes",IF(AND(AA1105&lt;&gt;"No",'Intragroup liabilities'!F1099="P_23"),"r0531 - o/w (part of) subordinated liabilities recognised as own funds",IF(AND(AA1105="No",'Intragroup liabilities'!F1099="P_23"),"r0120 - Secured liabilities - collateralized part (BRRD art. 44/2/b)",IF('Intragroup liabilities'!F1099="C_31","r0511 - o/w capital instruments/share capital",IF('Intragroup liabilities'!F1099="C_32","r0511 - o/w capital instruments/share capital",IF('Intragroup liabilities'!F1099="C_33","r0512 - o/w instruments ranking pari passu with ordinary shares",IF(OR(ISNUMBER(SEARCH("ATLANTES",I1105)),ISNUMBER(SEARCH("AZOR",I1105)),ISNUMBER(SEARCH("HIPOTOTTA",I1105)))=TRUE,"r0120 - Secured liabilities - collateralized part (BRRD art. 44/2/b)",IF(OR('Intragroup liabilities'!F1099="P_27.1",'Intragroup liabilities'!F1099="P_27.2",'Intragroup liabilities'!F1099="P_24"),"r0390 - Non-financial liabilities",IF('Intragroup liabilities'!F1099="P_30.1","r0170 - Employee liabilities (BRRD art. 44/2/g/i)",IF('Intragroup liabilities'!F1099="P_30.3","r0390 - Non-financial liabilities",IF('Intragroup liabilities'!F1099="C_36","r0511 - o/w capital instruments/share capital",IF(AND('Intragroup liabilities'!F1099="P_20",IFERROR(VLOOKUP('Intragroup liabilities'!I1099,'Auxiliar 210'!$B$18:$B$20,1,FALSE),0)&lt;&gt;0),"r0210 - Liabilities towards other entities of the resolution group (BRRD art. 44/2/h)",IF(AND('Intragroup liabilities'!F1099="P_21",IFERROR(VLOOKUP('Intragroup liabilities'!I1099,'Auxiliar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5" s="10" t="s">
        <v>153</v>
      </c>
      <c r="G1105" s="10" t="str">
        <f t="shared" si="121"/>
        <v>Rank 20 - Ranking in insolvency (master scale)</v>
      </c>
      <c r="H1105" s="10" t="s">
        <v>197</v>
      </c>
      <c r="I1105" s="10" t="s">
        <v>30</v>
      </c>
      <c r="J1105" s="10" t="s">
        <v>164</v>
      </c>
      <c r="K1105" s="10" t="s">
        <v>155</v>
      </c>
      <c r="L1105" s="10" t="str">
        <f t="shared" si="122"/>
        <v>Sister</v>
      </c>
      <c r="M1105" s="10" t="str">
        <f>IF(OR('Intragroup liabilities'!W1099="x",'Intragroup liabilities'!W1099="E"),"true","false")</f>
        <v>true</v>
      </c>
      <c r="N1105" s="10" t="s">
        <v>470</v>
      </c>
      <c r="O1105" s="10" t="s">
        <v>471</v>
      </c>
      <c r="P1105" s="11">
        <v>24366.83</v>
      </c>
      <c r="Q1105" s="11">
        <f>IF('Intragroup liabilities'!E1099="",0,'Intragroup liabilities'!E1099)</f>
        <v>80.400000000000006</v>
      </c>
      <c r="R1105" s="10" t="str">
        <f>+IF('Intragroup liabilities'!C1099="EURO","Euro",IF('Intragroup liabilities'!C1099="LIBRA INGLESA"," US Dollar",""))</f>
        <v>Euro</v>
      </c>
      <c r="S1105" s="10" t="str">
        <f>IF(OR('Intragroup liabilities'!F1099="P_20",'Intragroup liabilities'!F1099="P_21"),'Intragroup liabilities'!M1099,CONCATENATE(RIGHT('Intragroup liabilities'!T1099,4),"-",LEFT(RIGHT('Intragroup liabilities'!T1099,7),2),"-",LEFT('Intragroup liabilities'!T1099,2)))</f>
        <v>--</v>
      </c>
      <c r="T1105" s="20" t="str">
        <f t="shared" si="123"/>
        <v/>
      </c>
      <c r="U1105" s="20" t="str">
        <f>IF(OR('Intragroup liabilities'!F1099="P_20",'Intragroup liabilities'!F1099="P_21"),'T 03.01'!T1105,CONCATENATE(RIGHT('Intragroup liabilities'!U1099,4),"-",LEFT(RIGHT('Intragroup liabilities'!U1099,7),2),"-",LEFT('Intragroup liabilities'!U1099,2)))</f>
        <v>--</v>
      </c>
      <c r="V1105" s="10" t="str">
        <f t="shared" si="124"/>
        <v>Secured</v>
      </c>
      <c r="W1105" s="10">
        <v>0</v>
      </c>
      <c r="X1105" s="10" t="s">
        <v>83</v>
      </c>
      <c r="Y1105" s="10" t="str">
        <f t="shared" si="125"/>
        <v>Non-structured/Vanilla</v>
      </c>
      <c r="Z1105" s="10"/>
      <c r="AA1105" s="10" t="str">
        <f>IF('Intragroup liabilities'!Q1099="GF2","Grandfathered T2",IF('Intragroup liabilities'!Q1099="CET1","CET1","No"))</f>
        <v>No</v>
      </c>
      <c r="AB1105" s="10">
        <f>IF('Intragroup liabilities'!R1099="",0,'Intragroup liabilities'!R1099)</f>
        <v>0</v>
      </c>
      <c r="AC1105"/>
    </row>
    <row r="1106" spans="3:29" ht="35.25" thickBot="1" x14ac:dyDescent="0.5">
      <c r="C1106" s="17">
        <f t="shared" si="120"/>
        <v>999</v>
      </c>
      <c r="D1106" s="18">
        <f t="shared" si="126"/>
        <v>1099</v>
      </c>
      <c r="E1106" s="10" t="str">
        <f>IF(AND(I1106="SANTANDER TOTTA, SGPS, SA",'Intragroup liabilities'!F1100="P_22"),"r0531 - o/w (part of) subordinated liabilities recognised as own funds",IF(AND(I1106="Totta Seguros - Comp. Seg. Vida, SA.",'Intragroup liabilities'!F1100="P_22"),"r0350 - Structured notes",IF(AND(AA1106&lt;&gt;"No",'Intragroup liabilities'!F1100="P_23"),"r0531 - o/w (part of) subordinated liabilities recognised as own funds",IF(AND(AA1106="No",'Intragroup liabilities'!F1100="P_23"),"r0120 - Secured liabilities - collateralized part (BRRD art. 44/2/b)",IF('Intragroup liabilities'!F1100="C_31","r0511 - o/w capital instruments/share capital",IF('Intragroup liabilities'!F1100="C_32","r0511 - o/w capital instruments/share capital",IF('Intragroup liabilities'!F1100="C_33","r0512 - o/w instruments ranking pari passu with ordinary shares",IF(OR(ISNUMBER(SEARCH("ATLANTES",I1106)),ISNUMBER(SEARCH("AZOR",I1106)),ISNUMBER(SEARCH("HIPOTOTTA",I1106)))=TRUE,"r0120 - Secured liabilities - collateralized part (BRRD art. 44/2/b)",IF(OR('Intragroup liabilities'!F1100="P_27.1",'Intragroup liabilities'!F1100="P_27.2",'Intragroup liabilities'!F1100="P_24"),"r0390 - Non-financial liabilities",IF('Intragroup liabilities'!F1100="P_30.1","r0170 - Employee liabilities (BRRD art. 44/2/g/i)",IF('Intragroup liabilities'!F1100="P_30.3","r0390 - Non-financial liabilities",IF('Intragroup liabilities'!F1100="C_36","r0511 - o/w capital instruments/share capital",IF(AND('Intragroup liabilities'!F1100="P_20",IFERROR(VLOOKUP('Intragroup liabilities'!I1100,'Auxiliar 210'!$B$18:$B$20,1,FALSE),0)&lt;&gt;0),"r0210 - Liabilities towards other entities of the resolution group (BRRD art. 44/2/h)",IF(AND('Intragroup liabilities'!F1100="P_21",IFERROR(VLOOKUP('Intragroup liabilities'!I1100,'Auxiliar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6" s="10" t="s">
        <v>153</v>
      </c>
      <c r="G1106" s="10" t="str">
        <f t="shared" si="121"/>
        <v>Rank 20 - Ranking in insolvency (master scale)</v>
      </c>
      <c r="H1106" s="10" t="s">
        <v>340</v>
      </c>
      <c r="I1106" s="10" t="s">
        <v>73</v>
      </c>
      <c r="J1106" s="10" t="s">
        <v>167</v>
      </c>
      <c r="K1106" s="10" t="s">
        <v>155</v>
      </c>
      <c r="L1106" s="10" t="str">
        <f t="shared" si="122"/>
        <v>Sister</v>
      </c>
      <c r="M1106" s="10" t="str">
        <f>IF(OR('Intragroup liabilities'!W1100="x",'Intragroup liabilities'!W1100="E"),"true","false")</f>
        <v>true</v>
      </c>
      <c r="N1106" s="10" t="s">
        <v>470</v>
      </c>
      <c r="O1106" s="10" t="s">
        <v>471</v>
      </c>
      <c r="P1106" s="11">
        <v>298028.49</v>
      </c>
      <c r="Q1106" s="11">
        <f>IF('Intragroup liabilities'!E1100="",0,'Intragroup liabilities'!E1100)</f>
        <v>457.32</v>
      </c>
      <c r="R1106" s="10" t="str">
        <f>+IF('Intragroup liabilities'!C1100="EURO","Euro",IF('Intragroup liabilities'!C1100="LIBRA INGLESA"," US Dollar",""))</f>
        <v>Euro</v>
      </c>
      <c r="S1106" s="10" t="str">
        <f>IF(OR('Intragroup liabilities'!F1100="P_20",'Intragroup liabilities'!F1100="P_21"),'Intragroup liabilities'!M1100,CONCATENATE(RIGHT('Intragroup liabilities'!T1100,4),"-",LEFT(RIGHT('Intragroup liabilities'!T1100,7),2),"-",LEFT('Intragroup liabilities'!T1100,2)))</f>
        <v>--</v>
      </c>
      <c r="T1106" s="20" t="str">
        <f t="shared" si="123"/>
        <v/>
      </c>
      <c r="U1106" s="20" t="str">
        <f>IF(OR('Intragroup liabilities'!F1100="P_20",'Intragroup liabilities'!F1100="P_21"),'T 03.01'!T1106,CONCATENATE(RIGHT('Intragroup liabilities'!U1100,4),"-",LEFT(RIGHT('Intragroup liabilities'!U1100,7),2),"-",LEFT('Intragroup liabilities'!U1100,2)))</f>
        <v>--</v>
      </c>
      <c r="V1106" s="10" t="str">
        <f t="shared" si="124"/>
        <v>Secured</v>
      </c>
      <c r="W1106" s="10">
        <v>0</v>
      </c>
      <c r="X1106" s="10" t="s">
        <v>83</v>
      </c>
      <c r="Y1106" s="10" t="str">
        <f t="shared" si="125"/>
        <v>Non-structured/Vanilla</v>
      </c>
      <c r="Z1106" s="10"/>
      <c r="AA1106" s="10" t="str">
        <f>IF('Intragroup liabilities'!Q1100="GF2","Grandfathered T2",IF('Intragroup liabilities'!Q1100="CET1","CET1","No"))</f>
        <v>No</v>
      </c>
      <c r="AB1106" s="10">
        <f>IF('Intragroup liabilities'!R1100="",0,'Intragroup liabilities'!R1100)</f>
        <v>0</v>
      </c>
      <c r="AC1106"/>
    </row>
    <row r="1107" spans="3:29" ht="35.25" thickBot="1" x14ac:dyDescent="0.5">
      <c r="C1107" s="17">
        <f t="shared" si="120"/>
        <v>999</v>
      </c>
      <c r="D1107" s="18">
        <f t="shared" si="126"/>
        <v>1100</v>
      </c>
      <c r="E1107" s="10" t="str">
        <f>IF(AND(I1107="SANTANDER TOTTA, SGPS, SA",'Intragroup liabilities'!F1101="P_22"),"r0531 - o/w (part of) subordinated liabilities recognised as own funds",IF(AND(I1107="Totta Seguros - Comp. Seg. Vida, SA.",'Intragroup liabilities'!F1101="P_22"),"r0350 - Structured notes",IF(AND(AA1107&lt;&gt;"No",'Intragroup liabilities'!F1101="P_23"),"r0531 - o/w (part of) subordinated liabilities recognised as own funds",IF(AND(AA1107="No",'Intragroup liabilities'!F1101="P_23"),"r0120 - Secured liabilities - collateralized part (BRRD art. 44/2/b)",IF('Intragroup liabilities'!F1101="C_31","r0511 - o/w capital instruments/share capital",IF('Intragroup liabilities'!F1101="C_32","r0511 - o/w capital instruments/share capital",IF('Intragroup liabilities'!F1101="C_33","r0512 - o/w instruments ranking pari passu with ordinary shares",IF(OR(ISNUMBER(SEARCH("ATLANTES",I1107)),ISNUMBER(SEARCH("AZOR",I1107)),ISNUMBER(SEARCH("HIPOTOTTA",I1107)))=TRUE,"r0120 - Secured liabilities - collateralized part (BRRD art. 44/2/b)",IF(OR('Intragroup liabilities'!F1101="P_27.1",'Intragroup liabilities'!F1101="P_27.2",'Intragroup liabilities'!F1101="P_24"),"r0390 - Non-financial liabilities",IF('Intragroup liabilities'!F1101="P_30.1","r0170 - Employee liabilities (BRRD art. 44/2/g/i)",IF('Intragroup liabilities'!F1101="P_30.3","r0390 - Non-financial liabilities",IF('Intragroup liabilities'!F1101="C_36","r0511 - o/w capital instruments/share capital",IF(AND('Intragroup liabilities'!F1101="P_20",IFERROR(VLOOKUP('Intragroup liabilities'!I1101,'Auxiliar 210'!$B$18:$B$20,1,FALSE),0)&lt;&gt;0),"r0210 - Liabilities towards other entities of the resolution group (BRRD art. 44/2/h)",IF(AND('Intragroup liabilities'!F1101="P_21",IFERROR(VLOOKUP('Intragroup liabilities'!I1101,'Auxiliar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7" s="10" t="s">
        <v>153</v>
      </c>
      <c r="G1107" s="10" t="str">
        <f t="shared" si="121"/>
        <v>Rank 20 - Ranking in insolvency (master scale)</v>
      </c>
      <c r="H1107" s="10" t="s">
        <v>218</v>
      </c>
      <c r="I1107" s="10" t="s">
        <v>74</v>
      </c>
      <c r="J1107" s="10" t="s">
        <v>170</v>
      </c>
      <c r="K1107" s="10" t="s">
        <v>155</v>
      </c>
      <c r="L1107" s="10" t="str">
        <f t="shared" si="122"/>
        <v>Sister</v>
      </c>
      <c r="M1107" s="10" t="str">
        <f>IF(OR('Intragroup liabilities'!W1101="x",'Intragroup liabilities'!W1101="E"),"true","false")</f>
        <v>true</v>
      </c>
      <c r="N1107" s="10" t="s">
        <v>470</v>
      </c>
      <c r="O1107" s="10" t="s">
        <v>471</v>
      </c>
      <c r="P1107" s="11">
        <v>4054.26</v>
      </c>
      <c r="Q1107" s="11">
        <f>IF('Intragroup liabilities'!E1101="",0,'Intragroup liabilities'!E1101)</f>
        <v>6</v>
      </c>
      <c r="R1107" s="10" t="str">
        <f>+IF('Intragroup liabilities'!C1101="EURO","Euro",IF('Intragroup liabilities'!C1101="LIBRA INGLESA"," US Dollar",""))</f>
        <v>Euro</v>
      </c>
      <c r="S1107" s="10" t="str">
        <f>IF(OR('Intragroup liabilities'!F1101="P_20",'Intragroup liabilities'!F1101="P_21"),'Intragroup liabilities'!M1101,CONCATENATE(RIGHT('Intragroup liabilities'!T1101,4),"-",LEFT(RIGHT('Intragroup liabilities'!T1101,7),2),"-",LEFT('Intragroup liabilities'!T1101,2)))</f>
        <v>--</v>
      </c>
      <c r="T1107" s="20" t="str">
        <f t="shared" si="123"/>
        <v/>
      </c>
      <c r="U1107" s="20" t="str">
        <f>IF(OR('Intragroup liabilities'!F1101="P_20",'Intragroup liabilities'!F1101="P_21"),'T 03.01'!T1107,CONCATENATE(RIGHT('Intragroup liabilities'!U1101,4),"-",LEFT(RIGHT('Intragroup liabilities'!U1101,7),2),"-",LEFT('Intragroup liabilities'!U1101,2)))</f>
        <v>--</v>
      </c>
      <c r="V1107" s="10" t="str">
        <f t="shared" si="124"/>
        <v>Secured</v>
      </c>
      <c r="W1107" s="10">
        <v>0</v>
      </c>
      <c r="X1107" s="10" t="s">
        <v>83</v>
      </c>
      <c r="Y1107" s="10" t="str">
        <f t="shared" si="125"/>
        <v>Non-structured/Vanilla</v>
      </c>
      <c r="Z1107" s="10"/>
      <c r="AA1107" s="10" t="str">
        <f>IF('Intragroup liabilities'!Q1101="GF2","Grandfathered T2",IF('Intragroup liabilities'!Q1101="CET1","CET1","No"))</f>
        <v>No</v>
      </c>
      <c r="AB1107" s="10">
        <f>IF('Intragroup liabilities'!R1101="",0,'Intragroup liabilities'!R1101)</f>
        <v>0</v>
      </c>
      <c r="AC1107"/>
    </row>
    <row r="1108" spans="3:29" ht="35.25" thickBot="1" x14ac:dyDescent="0.5">
      <c r="C1108" s="17">
        <f t="shared" si="120"/>
        <v>999</v>
      </c>
      <c r="D1108" s="18">
        <f t="shared" si="126"/>
        <v>1101</v>
      </c>
      <c r="E1108" s="10" t="str">
        <f>IF(AND(I1108="SANTANDER TOTTA, SGPS, SA",'Intragroup liabilities'!F1102="P_22"),"r0531 - o/w (part of) subordinated liabilities recognised as own funds",IF(AND(I1108="Totta Seguros - Comp. Seg. Vida, SA.",'Intragroup liabilities'!F1102="P_22"),"r0350 - Structured notes",IF(AND(AA1108&lt;&gt;"No",'Intragroup liabilities'!F1102="P_23"),"r0531 - o/w (part of) subordinated liabilities recognised as own funds",IF(AND(AA1108="No",'Intragroup liabilities'!F1102="P_23"),"r0120 - Secured liabilities - collateralized part (BRRD art. 44/2/b)",IF('Intragroup liabilities'!F1102="C_31","r0511 - o/w capital instruments/share capital",IF('Intragroup liabilities'!F1102="C_32","r0511 - o/w capital instruments/share capital",IF('Intragroup liabilities'!F1102="C_33","r0512 - o/w instruments ranking pari passu with ordinary shares",IF(OR(ISNUMBER(SEARCH("ATLANTES",I1108)),ISNUMBER(SEARCH("AZOR",I1108)),ISNUMBER(SEARCH("HIPOTOTTA",I1108)))=TRUE,"r0120 - Secured liabilities - collateralized part (BRRD art. 44/2/b)",IF(OR('Intragroup liabilities'!F1102="P_27.1",'Intragroup liabilities'!F1102="P_27.2",'Intragroup liabilities'!F1102="P_24"),"r0390 - Non-financial liabilities",IF('Intragroup liabilities'!F1102="P_30.1","r0170 - Employee liabilities (BRRD art. 44/2/g/i)",IF('Intragroup liabilities'!F1102="P_30.3","r0390 - Non-financial liabilities",IF('Intragroup liabilities'!F1102="C_36","r0511 - o/w capital instruments/share capital",IF(AND('Intragroup liabilities'!F1102="P_20",IFERROR(VLOOKUP('Intragroup liabilities'!I1102,'Auxiliar 210'!$B$18:$B$20,1,FALSE),0)&lt;&gt;0),"r0210 - Liabilities towards other entities of the resolution group (BRRD art. 44/2/h)",IF(AND('Intragroup liabilities'!F1102="P_21",IFERROR(VLOOKUP('Intragroup liabilities'!I1102,'Auxiliar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8" s="10" t="s">
        <v>153</v>
      </c>
      <c r="G1108" s="10" t="str">
        <f t="shared" si="121"/>
        <v>Rank 20 - Ranking in insolvency (master scale)</v>
      </c>
      <c r="H1108" s="10" t="s">
        <v>223</v>
      </c>
      <c r="I1108" s="10" t="s">
        <v>74</v>
      </c>
      <c r="J1108" s="10" t="s">
        <v>170</v>
      </c>
      <c r="K1108" s="10" t="s">
        <v>155</v>
      </c>
      <c r="L1108" s="10" t="str">
        <f t="shared" si="122"/>
        <v>Sister</v>
      </c>
      <c r="M1108" s="10" t="str">
        <f>IF(OR('Intragroup liabilities'!W1102="x",'Intragroup liabilities'!W1102="E"),"true","false")</f>
        <v>true</v>
      </c>
      <c r="N1108" s="10" t="s">
        <v>470</v>
      </c>
      <c r="O1108" s="10" t="s">
        <v>471</v>
      </c>
      <c r="P1108" s="11">
        <v>47908.18</v>
      </c>
      <c r="Q1108" s="11">
        <f>IF('Intragroup liabilities'!E1102="",0,'Intragroup liabilities'!E1102)</f>
        <v>92.5</v>
      </c>
      <c r="R1108" s="10" t="str">
        <f>+IF('Intragroup liabilities'!C1102="EURO","Euro",IF('Intragroup liabilities'!C1102="LIBRA INGLESA"," US Dollar",""))</f>
        <v>Euro</v>
      </c>
      <c r="S1108" s="10" t="str">
        <f>IF(OR('Intragroup liabilities'!F1102="P_20",'Intragroup liabilities'!F1102="P_21"),'Intragroup liabilities'!M1102,CONCATENATE(RIGHT('Intragroup liabilities'!T1102,4),"-",LEFT(RIGHT('Intragroup liabilities'!T1102,7),2),"-",LEFT('Intragroup liabilities'!T1102,2)))</f>
        <v>--</v>
      </c>
      <c r="T1108" s="20" t="str">
        <f t="shared" si="123"/>
        <v/>
      </c>
      <c r="U1108" s="20" t="str">
        <f>IF(OR('Intragroup liabilities'!F1102="P_20",'Intragroup liabilities'!F1102="P_21"),'T 03.01'!T1108,CONCATENATE(RIGHT('Intragroup liabilities'!U1102,4),"-",LEFT(RIGHT('Intragroup liabilities'!U1102,7),2),"-",LEFT('Intragroup liabilities'!U1102,2)))</f>
        <v>--</v>
      </c>
      <c r="V1108" s="10" t="str">
        <f t="shared" si="124"/>
        <v>Secured</v>
      </c>
      <c r="W1108" s="10">
        <v>0</v>
      </c>
      <c r="X1108" s="10" t="s">
        <v>83</v>
      </c>
      <c r="Y1108" s="10" t="str">
        <f t="shared" si="125"/>
        <v>Non-structured/Vanilla</v>
      </c>
      <c r="Z1108" s="10"/>
      <c r="AA1108" s="10" t="str">
        <f>IF('Intragroup liabilities'!Q1102="GF2","Grandfathered T2",IF('Intragroup liabilities'!Q1102="CET1","CET1","No"))</f>
        <v>No</v>
      </c>
      <c r="AB1108" s="10">
        <f>IF('Intragroup liabilities'!R1102="",0,'Intragroup liabilities'!R1102)</f>
        <v>0</v>
      </c>
      <c r="AC1108"/>
    </row>
    <row r="1109" spans="3:29" ht="35.25" thickBot="1" x14ac:dyDescent="0.5">
      <c r="C1109" s="17">
        <f t="shared" si="120"/>
        <v>999</v>
      </c>
      <c r="D1109" s="18">
        <f t="shared" si="126"/>
        <v>1102</v>
      </c>
      <c r="E1109" s="10" t="str">
        <f>IF(AND(I1109="SANTANDER TOTTA, SGPS, SA",'Intragroup liabilities'!F1103="P_22"),"r0531 - o/w (part of) subordinated liabilities recognised as own funds",IF(AND(I1109="Totta Seguros - Comp. Seg. Vida, SA.",'Intragroup liabilities'!F1103="P_22"),"r0350 - Structured notes",IF(AND(AA1109&lt;&gt;"No",'Intragroup liabilities'!F1103="P_23"),"r0531 - o/w (part of) subordinated liabilities recognised as own funds",IF(AND(AA1109="No",'Intragroup liabilities'!F1103="P_23"),"r0120 - Secured liabilities - collateralized part (BRRD art. 44/2/b)",IF('Intragroup liabilities'!F1103="C_31","r0511 - o/w capital instruments/share capital",IF('Intragroup liabilities'!F1103="C_32","r0511 - o/w capital instruments/share capital",IF('Intragroup liabilities'!F1103="C_33","r0512 - o/w instruments ranking pari passu with ordinary shares",IF(OR(ISNUMBER(SEARCH("ATLANTES",I1109)),ISNUMBER(SEARCH("AZOR",I1109)),ISNUMBER(SEARCH("HIPOTOTTA",I1109)))=TRUE,"r0120 - Secured liabilities - collateralized part (BRRD art. 44/2/b)",IF(OR('Intragroup liabilities'!F1103="P_27.1",'Intragroup liabilities'!F1103="P_27.2",'Intragroup liabilities'!F1103="P_24"),"r0390 - Non-financial liabilities",IF('Intragroup liabilities'!F1103="P_30.1","r0170 - Employee liabilities (BRRD art. 44/2/g/i)",IF('Intragroup liabilities'!F1103="P_30.3","r0390 - Non-financial liabilities",IF('Intragroup liabilities'!F1103="C_36","r0511 - o/w capital instruments/share capital",IF(AND('Intragroup liabilities'!F1103="P_20",IFERROR(VLOOKUP('Intragroup liabilities'!I1103,'Auxiliar 210'!$B$18:$B$20,1,FALSE),0)&lt;&gt;0),"r0210 - Liabilities towards other entities of the resolution group (BRRD art. 44/2/h)",IF(AND('Intragroup liabilities'!F1103="P_21",IFERROR(VLOOKUP('Intragroup liabilities'!I1103,'Auxiliar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09" s="10" t="s">
        <v>153</v>
      </c>
      <c r="G1109" s="10" t="str">
        <f t="shared" si="121"/>
        <v>Rank 20 - Ranking in insolvency (master scale)</v>
      </c>
      <c r="H1109" s="10" t="s">
        <v>326</v>
      </c>
      <c r="I1109" s="10" t="s">
        <v>73</v>
      </c>
      <c r="J1109" s="10" t="s">
        <v>167</v>
      </c>
      <c r="K1109" s="10" t="s">
        <v>155</v>
      </c>
      <c r="L1109" s="10" t="str">
        <f t="shared" si="122"/>
        <v>Sister</v>
      </c>
      <c r="M1109" s="10" t="str">
        <f>IF(OR('Intragroup liabilities'!W1103="x",'Intragroup liabilities'!W1103="E"),"true","false")</f>
        <v>true</v>
      </c>
      <c r="N1109" s="10" t="s">
        <v>470</v>
      </c>
      <c r="O1109" s="10" t="s">
        <v>471</v>
      </c>
      <c r="P1109" s="11">
        <v>166862.37</v>
      </c>
      <c r="Q1109" s="11">
        <f>IF('Intragroup liabilities'!E1103="",0,'Intragroup liabilities'!E1103)</f>
        <v>430.13</v>
      </c>
      <c r="R1109" s="10" t="str">
        <f>+IF('Intragroup liabilities'!C1103="EURO","Euro",IF('Intragroup liabilities'!C1103="LIBRA INGLESA"," US Dollar",""))</f>
        <v>Euro</v>
      </c>
      <c r="S1109" s="10" t="str">
        <f>IF(OR('Intragroup liabilities'!F1103="P_20",'Intragroup liabilities'!F1103="P_21"),'Intragroup liabilities'!M1103,CONCATENATE(RIGHT('Intragroup liabilities'!T1103,4),"-",LEFT(RIGHT('Intragroup liabilities'!T1103,7),2),"-",LEFT('Intragroup liabilities'!T1103,2)))</f>
        <v>--</v>
      </c>
      <c r="T1109" s="20" t="str">
        <f t="shared" si="123"/>
        <v/>
      </c>
      <c r="U1109" s="20" t="str">
        <f>IF(OR('Intragroup liabilities'!F1103="P_20",'Intragroup liabilities'!F1103="P_21"),'T 03.01'!T1109,CONCATENATE(RIGHT('Intragroup liabilities'!U1103,4),"-",LEFT(RIGHT('Intragroup liabilities'!U1103,7),2),"-",LEFT('Intragroup liabilities'!U1103,2)))</f>
        <v>--</v>
      </c>
      <c r="V1109" s="10" t="str">
        <f t="shared" si="124"/>
        <v>Secured</v>
      </c>
      <c r="W1109" s="10">
        <v>0</v>
      </c>
      <c r="X1109" s="10" t="s">
        <v>83</v>
      </c>
      <c r="Y1109" s="10" t="str">
        <f t="shared" si="125"/>
        <v>Non-structured/Vanilla</v>
      </c>
      <c r="Z1109" s="10"/>
      <c r="AA1109" s="10" t="str">
        <f>IF('Intragroup liabilities'!Q1103="GF2","Grandfathered T2",IF('Intragroup liabilities'!Q1103="CET1","CET1","No"))</f>
        <v>No</v>
      </c>
      <c r="AB1109" s="10">
        <f>IF('Intragroup liabilities'!R1103="",0,'Intragroup liabilities'!R1103)</f>
        <v>0</v>
      </c>
      <c r="AC1109"/>
    </row>
    <row r="1110" spans="3:29" ht="35.25" thickBot="1" x14ac:dyDescent="0.5">
      <c r="C1110" s="17">
        <f t="shared" si="120"/>
        <v>999</v>
      </c>
      <c r="D1110" s="18">
        <f t="shared" si="126"/>
        <v>1103</v>
      </c>
      <c r="E1110" s="10" t="str">
        <f>IF(AND(I1110="SANTANDER TOTTA, SGPS, SA",'Intragroup liabilities'!F1104="P_22"),"r0531 - o/w (part of) subordinated liabilities recognised as own funds",IF(AND(I1110="Totta Seguros - Comp. Seg. Vida, SA.",'Intragroup liabilities'!F1104="P_22"),"r0350 - Structured notes",IF(AND(AA1110&lt;&gt;"No",'Intragroup liabilities'!F1104="P_23"),"r0531 - o/w (part of) subordinated liabilities recognised as own funds",IF(AND(AA1110="No",'Intragroup liabilities'!F1104="P_23"),"r0120 - Secured liabilities - collateralized part (BRRD art. 44/2/b)",IF('Intragroup liabilities'!F1104="C_31","r0511 - o/w capital instruments/share capital",IF('Intragroup liabilities'!F1104="C_32","r0511 - o/w capital instruments/share capital",IF('Intragroup liabilities'!F1104="C_33","r0512 - o/w instruments ranking pari passu with ordinary shares",IF(OR(ISNUMBER(SEARCH("ATLANTES",I1110)),ISNUMBER(SEARCH("AZOR",I1110)),ISNUMBER(SEARCH("HIPOTOTTA",I1110)))=TRUE,"r0120 - Secured liabilities - collateralized part (BRRD art. 44/2/b)",IF(OR('Intragroup liabilities'!F1104="P_27.1",'Intragroup liabilities'!F1104="P_27.2",'Intragroup liabilities'!F1104="P_24"),"r0390 - Non-financial liabilities",IF('Intragroup liabilities'!F1104="P_30.1","r0170 - Employee liabilities (BRRD art. 44/2/g/i)",IF('Intragroup liabilities'!F1104="P_30.3","r0390 - Non-financial liabilities",IF('Intragroup liabilities'!F1104="C_36","r0511 - o/w capital instruments/share capital",IF(AND('Intragroup liabilities'!F1104="P_20",IFERROR(VLOOKUP('Intragroup liabilities'!I1104,'Auxiliar 210'!$B$18:$B$20,1,FALSE),0)&lt;&gt;0),"r0210 - Liabilities towards other entities of the resolution group (BRRD art. 44/2/h)",IF(AND('Intragroup liabilities'!F1104="P_21",IFERROR(VLOOKUP('Intragroup liabilities'!I1104,'Auxiliar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10" s="10" t="s">
        <v>153</v>
      </c>
      <c r="G1110" s="10" t="str">
        <f t="shared" si="121"/>
        <v>Rank 20 - Ranking in insolvency (master scale)</v>
      </c>
      <c r="H1110" s="10" t="s">
        <v>443</v>
      </c>
      <c r="I1110" s="10" t="s">
        <v>30</v>
      </c>
      <c r="J1110" s="10" t="s">
        <v>164</v>
      </c>
      <c r="K1110" s="10" t="s">
        <v>155</v>
      </c>
      <c r="L1110" s="10" t="str">
        <f t="shared" si="122"/>
        <v>Sister</v>
      </c>
      <c r="M1110" s="10" t="str">
        <f>IF(OR('Intragroup liabilities'!W1104="x",'Intragroup liabilities'!W1104="E"),"true","false")</f>
        <v>true</v>
      </c>
      <c r="N1110" s="10" t="s">
        <v>470</v>
      </c>
      <c r="O1110" s="10" t="s">
        <v>471</v>
      </c>
      <c r="P1110" s="11">
        <v>57476.09</v>
      </c>
      <c r="Q1110" s="11">
        <f>IF('Intragroup liabilities'!E1104="",0,'Intragroup liabilities'!E1104)</f>
        <v>144.29</v>
      </c>
      <c r="R1110" s="10" t="str">
        <f>+IF('Intragroup liabilities'!C1104="EURO","Euro",IF('Intragroup liabilities'!C1104="LIBRA INGLESA"," US Dollar",""))</f>
        <v>Euro</v>
      </c>
      <c r="S1110" s="10" t="str">
        <f>IF(OR('Intragroup liabilities'!F1104="P_20",'Intragroup liabilities'!F1104="P_21"),'Intragroup liabilities'!M1104,CONCATENATE(RIGHT('Intragroup liabilities'!T1104,4),"-",LEFT(RIGHT('Intragroup liabilities'!T1104,7),2),"-",LEFT('Intragroup liabilities'!T1104,2)))</f>
        <v>--</v>
      </c>
      <c r="T1110" s="20" t="str">
        <f t="shared" si="123"/>
        <v/>
      </c>
      <c r="U1110" s="20" t="str">
        <f>IF(OR('Intragroup liabilities'!F1104="P_20",'Intragroup liabilities'!F1104="P_21"),'T 03.01'!T1110,CONCATENATE(RIGHT('Intragroup liabilities'!U1104,4),"-",LEFT(RIGHT('Intragroup liabilities'!U1104,7),2),"-",LEFT('Intragroup liabilities'!U1104,2)))</f>
        <v>--</v>
      </c>
      <c r="V1110" s="10" t="str">
        <f t="shared" si="124"/>
        <v>Secured</v>
      </c>
      <c r="W1110" s="10">
        <v>0</v>
      </c>
      <c r="X1110" s="10" t="s">
        <v>83</v>
      </c>
      <c r="Y1110" s="10" t="str">
        <f t="shared" si="125"/>
        <v>Non-structured/Vanilla</v>
      </c>
      <c r="Z1110" s="10"/>
      <c r="AA1110" s="10" t="str">
        <f>IF('Intragroup liabilities'!Q1104="GF2","Grandfathered T2",IF('Intragroup liabilities'!Q1104="CET1","CET1","No"))</f>
        <v>No</v>
      </c>
      <c r="AB1110" s="10">
        <f>IF('Intragroup liabilities'!R1104="",0,'Intragroup liabilities'!R1104)</f>
        <v>0</v>
      </c>
      <c r="AC1110"/>
    </row>
    <row r="1111" spans="3:29" ht="23.65" thickBot="1" x14ac:dyDescent="0.5">
      <c r="C1111" s="17">
        <f t="shared" si="120"/>
        <v>999</v>
      </c>
      <c r="D1111" s="18">
        <f t="shared" si="126"/>
        <v>1104</v>
      </c>
      <c r="E1111" s="10" t="str">
        <f>IF(AND(I1111="SANTANDER TOTTA, SGPS, SA",'Intragroup liabilities'!F1105="P_22"),"r0531 - o/w (part of) subordinated liabilities recognised as own funds",IF(AND(I1111="Totta Seguros - Comp. Seg. Vida, SA.",'Intragroup liabilities'!F1105="P_22"),"r0350 - Structured notes",IF(AND(AA1111&lt;&gt;"No",'Intragroup liabilities'!F1105="P_23"),"r0531 - o/w (part of) subordinated liabilities recognised as own funds",IF(AND(AA1111="No",'Intragroup liabilities'!F1105="P_23"),"r0120 - Secured liabilities - collateralized part (BRRD art. 44/2/b)",IF('Intragroup liabilities'!F1105="C_31","r0511 - o/w capital instruments/share capital",IF('Intragroup liabilities'!F1105="C_32","r0511 - o/w capital instruments/share capital",IF('Intragroup liabilities'!F1105="C_33","r0512 - o/w instruments ranking pari passu with ordinary shares",IF(OR(ISNUMBER(SEARCH("ATLANTES",I1111)),ISNUMBER(SEARCH("AZOR",I1111)),ISNUMBER(SEARCH("HIPOTOTTA",I1111)))=TRUE,"r0120 - Secured liabilities - collateralized part (BRRD art. 44/2/b)",IF(OR('Intragroup liabilities'!F1105="P_27.1",'Intragroup liabilities'!F1105="P_27.2",'Intragroup liabilities'!F1105="P_24"),"r0390 - Non-financial liabilities",IF('Intragroup liabilities'!F1105="P_30.1","r0170 - Employee liabilities (BRRD art. 44/2/g/i)",IF('Intragroup liabilities'!F1105="P_30.3","r0390 - Non-financial liabilities",IF('Intragroup liabilities'!F1105="C_36","r0511 - o/w capital instruments/share capital",IF(AND('Intragroup liabilities'!F1105="P_20",IFERROR(VLOOKUP('Intragroup liabilities'!I1105,'Auxiliar 210'!$B$18:$B$20,1,FALSE),0)&lt;&gt;0),"r0210 - Liabilities towards other entities of the resolution group (BRRD art. 44/2/h)",IF(AND('Intragroup liabilities'!F1105="P_21",IFERROR(VLOOKUP('Intragroup liabilities'!I1105,'Auxiliar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1" s="10" t="s">
        <v>483</v>
      </c>
      <c r="G1111" s="10" t="str">
        <f t="shared" si="121"/>
        <v>Rank 9 - Ranking in insolvency (master scale)</v>
      </c>
      <c r="H1111" s="10" t="s">
        <v>1351</v>
      </c>
      <c r="I1111" s="10" t="s">
        <v>707</v>
      </c>
      <c r="J1111" s="10" t="s">
        <v>706</v>
      </c>
      <c r="K1111" s="10" t="s">
        <v>155</v>
      </c>
      <c r="L1111" s="10" t="str">
        <f t="shared" si="122"/>
        <v>Sister</v>
      </c>
      <c r="M1111" s="10" t="str">
        <f>IF(OR('Intragroup liabilities'!W1105="x",'Intragroup liabilities'!W1105="E"),"true","false")</f>
        <v>false</v>
      </c>
      <c r="N1111" s="10" t="s">
        <v>470</v>
      </c>
      <c r="O1111" s="10" t="s">
        <v>471</v>
      </c>
      <c r="P1111" s="11">
        <v>1.1000000000000001</v>
      </c>
      <c r="Q1111" s="11">
        <f>IF('Intragroup liabilities'!E1105="",0,'Intragroup liabilities'!E1105)</f>
        <v>0</v>
      </c>
      <c r="R1111" s="10" t="str">
        <f>+IF('Intragroup liabilities'!C1105="EURO","Euro",IF('Intragroup liabilities'!C1105="LIBRA INGLESA"," US Dollar",""))</f>
        <v>Euro</v>
      </c>
      <c r="S1111" s="10" t="str">
        <f>IF(OR('Intragroup liabilities'!F1105="P_20",'Intragroup liabilities'!F1105="P_21"),'Intragroup liabilities'!M1105,CONCATENATE(RIGHT('Intragroup liabilities'!T1105,4),"-",LEFT(RIGHT('Intragroup liabilities'!T1105,7),2),"-",LEFT('Intragroup liabilities'!T1105,2)))</f>
        <v>--</v>
      </c>
      <c r="T1111" s="20" t="str">
        <f t="shared" si="123"/>
        <v>--</v>
      </c>
      <c r="U1111" s="20" t="str">
        <f>IF(OR('Intragroup liabilities'!F1105="P_20",'Intragroup liabilities'!F1105="P_21"),'T 03.01'!T1111,CONCATENATE(RIGHT('Intragroup liabilities'!U1105,4),"-",LEFT(RIGHT('Intragroup liabilities'!U1105,7),2),"-",LEFT('Intragroup liabilities'!U1105,2)))</f>
        <v>--</v>
      </c>
      <c r="V1111" s="10" t="str">
        <f t="shared" si="124"/>
        <v>Unsecured</v>
      </c>
      <c r="W1111" s="10">
        <v>0</v>
      </c>
      <c r="X1111" s="10" t="s">
        <v>83</v>
      </c>
      <c r="Y1111" s="10" t="str">
        <f t="shared" si="125"/>
        <v>Structured</v>
      </c>
      <c r="Z1111" s="10"/>
      <c r="AA1111" s="10" t="str">
        <f>IF('Intragroup liabilities'!Q1105="GF2","Grandfathered T2",IF('Intragroup liabilities'!Q1105="CET1","CET1","No"))</f>
        <v>No</v>
      </c>
      <c r="AB1111" s="10">
        <f>IF('Intragroup liabilities'!R1105="",0,'Intragroup liabilities'!R1105)</f>
        <v>0</v>
      </c>
      <c r="AC1111"/>
    </row>
    <row r="1112" spans="3:29" ht="23.65" thickBot="1" x14ac:dyDescent="0.5">
      <c r="C1112" s="17">
        <f t="shared" si="120"/>
        <v>999</v>
      </c>
      <c r="D1112" s="18">
        <f t="shared" si="126"/>
        <v>1105</v>
      </c>
      <c r="E1112" s="10" t="str">
        <f>IF(AND(I1112="SANTANDER TOTTA, SGPS, SA",'Intragroup liabilities'!F1106="P_22"),"r0531 - o/w (part of) subordinated liabilities recognised as own funds",IF(AND(I1112="Totta Seguros - Comp. Seg. Vida, SA.",'Intragroup liabilities'!F1106="P_22"),"r0350 - Structured notes",IF(AND(AA1112&lt;&gt;"No",'Intragroup liabilities'!F1106="P_23"),"r0531 - o/w (part of) subordinated liabilities recognised as own funds",IF(AND(AA1112="No",'Intragroup liabilities'!F1106="P_23"),"r0120 - Secured liabilities - collateralized part (BRRD art. 44/2/b)",IF('Intragroup liabilities'!F1106="C_31","r0511 - o/w capital instruments/share capital",IF('Intragroup liabilities'!F1106="C_32","r0511 - o/w capital instruments/share capital",IF('Intragroup liabilities'!F1106="C_33","r0512 - o/w instruments ranking pari passu with ordinary shares",IF(OR(ISNUMBER(SEARCH("ATLANTES",I1112)),ISNUMBER(SEARCH("AZOR",I1112)),ISNUMBER(SEARCH("HIPOTOTTA",I1112)))=TRUE,"r0120 - Secured liabilities - collateralized part (BRRD art. 44/2/b)",IF(OR('Intragroup liabilities'!F1106="P_27.1",'Intragroup liabilities'!F1106="P_27.2",'Intragroup liabilities'!F1106="P_24"),"r0390 - Non-financial liabilities",IF('Intragroup liabilities'!F1106="P_30.1","r0170 - Employee liabilities (BRRD art. 44/2/g/i)",IF('Intragroup liabilities'!F1106="P_30.3","r0390 - Non-financial liabilities",IF('Intragroup liabilities'!F1106="C_36","r0511 - o/w capital instruments/share capital",IF(AND('Intragroup liabilities'!F1106="P_20",IFERROR(VLOOKUP('Intragroup liabilities'!I1106,'Auxiliar 210'!$B$18:$B$20,1,FALSE),0)&lt;&gt;0),"r0210 - Liabilities towards other entities of the resolution group (BRRD art. 44/2/h)",IF(AND('Intragroup liabilities'!F1106="P_21",IFERROR(VLOOKUP('Intragroup liabilities'!I1106,'Auxiliar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2" s="10" t="s">
        <v>483</v>
      </c>
      <c r="G1112" s="10" t="str">
        <f t="shared" si="121"/>
        <v>Rank 9 - Ranking in insolvency (master scale)</v>
      </c>
      <c r="H1112" s="10" t="s">
        <v>562</v>
      </c>
      <c r="I1112" s="10" t="s">
        <v>66</v>
      </c>
      <c r="J1112" s="10" t="s">
        <v>439</v>
      </c>
      <c r="K1112" s="10" t="s">
        <v>155</v>
      </c>
      <c r="L1112" s="10" t="str">
        <f t="shared" si="122"/>
        <v>Sister</v>
      </c>
      <c r="M1112" s="10" t="str">
        <f>IF(OR('Intragroup liabilities'!W1106="x",'Intragroup liabilities'!W1106="E"),"true","false")</f>
        <v>false</v>
      </c>
      <c r="N1112" s="10" t="s">
        <v>470</v>
      </c>
      <c r="O1112" s="10" t="s">
        <v>471</v>
      </c>
      <c r="P1112" s="11">
        <v>52.5</v>
      </c>
      <c r="Q1112" s="11">
        <f>IF('Intragroup liabilities'!E1106="",0,'Intragroup liabilities'!E1106)</f>
        <v>0</v>
      </c>
      <c r="R1112" s="10" t="str">
        <f>+IF('Intragroup liabilities'!C1106="EURO","Euro",IF('Intragroup liabilities'!C1106="LIBRA INGLESA"," US Dollar",""))</f>
        <v>Euro</v>
      </c>
      <c r="S1112" s="10" t="str">
        <f>IF(OR('Intragroup liabilities'!F1106="P_20",'Intragroup liabilities'!F1106="P_21"),'Intragroup liabilities'!M1106,CONCATENATE(RIGHT('Intragroup liabilities'!T1106,4),"-",LEFT(RIGHT('Intragroup liabilities'!T1106,7),2),"-",LEFT('Intragroup liabilities'!T1106,2)))</f>
        <v>--</v>
      </c>
      <c r="T1112" s="20" t="str">
        <f t="shared" si="123"/>
        <v>--</v>
      </c>
      <c r="U1112" s="20" t="str">
        <f>IF(OR('Intragroup liabilities'!F1106="P_20",'Intragroup liabilities'!F1106="P_21"),'T 03.01'!T1112,CONCATENATE(RIGHT('Intragroup liabilities'!U1106,4),"-",LEFT(RIGHT('Intragroup liabilities'!U1106,7),2),"-",LEFT('Intragroup liabilities'!U1106,2)))</f>
        <v>--</v>
      </c>
      <c r="V1112" s="10" t="str">
        <f t="shared" si="124"/>
        <v>Unsecured</v>
      </c>
      <c r="W1112" s="10">
        <v>0</v>
      </c>
      <c r="X1112" s="10" t="s">
        <v>83</v>
      </c>
      <c r="Y1112" s="10" t="str">
        <f t="shared" si="125"/>
        <v>Structured</v>
      </c>
      <c r="Z1112" s="10"/>
      <c r="AA1112" s="10" t="str">
        <f>IF('Intragroup liabilities'!Q1106="GF2","Grandfathered T2",IF('Intragroup liabilities'!Q1106="CET1","CET1","No"))</f>
        <v>No</v>
      </c>
      <c r="AB1112" s="10">
        <f>IF('Intragroup liabilities'!R1106="",0,'Intragroup liabilities'!R1106)</f>
        <v>0</v>
      </c>
      <c r="AC1112"/>
    </row>
    <row r="1113" spans="3:29" ht="35.25" thickBot="1" x14ac:dyDescent="0.5">
      <c r="C1113" s="17">
        <f t="shared" si="120"/>
        <v>999</v>
      </c>
      <c r="D1113" s="18">
        <f t="shared" si="126"/>
        <v>1106</v>
      </c>
      <c r="E1113" s="10" t="str">
        <f>IF(AND(I1113="SANTANDER TOTTA, SGPS, SA",'Intragroup liabilities'!F1107="P_22"),"r0531 - o/w (part of) subordinated liabilities recognised as own funds",IF(AND(I1113="Totta Seguros - Comp. Seg. Vida, SA.",'Intragroup liabilities'!F1107="P_22"),"r0350 - Structured notes",IF(AND(AA1113&lt;&gt;"No",'Intragroup liabilities'!F1107="P_23"),"r0531 - o/w (part of) subordinated liabilities recognised as own funds",IF(AND(AA1113="No",'Intragroup liabilities'!F1107="P_23"),"r0120 - Secured liabilities - collateralized part (BRRD art. 44/2/b)",IF('Intragroup liabilities'!F1107="C_31","r0511 - o/w capital instruments/share capital",IF('Intragroup liabilities'!F1107="C_32","r0511 - o/w capital instruments/share capital",IF('Intragroup liabilities'!F1107="C_33","r0512 - o/w instruments ranking pari passu with ordinary shares",IF(OR(ISNUMBER(SEARCH("ATLANTES",I1113)),ISNUMBER(SEARCH("AZOR",I1113)),ISNUMBER(SEARCH("HIPOTOTTA",I1113)))=TRUE,"r0120 - Secured liabilities - collateralized part (BRRD art. 44/2/b)",IF(OR('Intragroup liabilities'!F1107="P_27.1",'Intragroup liabilities'!F1107="P_27.2",'Intragroup liabilities'!F1107="P_24"),"r0390 - Non-financial liabilities",IF('Intragroup liabilities'!F1107="P_30.1","r0170 - Employee liabilities (BRRD art. 44/2/g/i)",IF('Intragroup liabilities'!F1107="P_30.3","r0390 - Non-financial liabilities",IF('Intragroup liabilities'!F1107="C_36","r0511 - o/w capital instruments/share capital",IF(AND('Intragroup liabilities'!F1107="P_20",IFERROR(VLOOKUP('Intragroup liabilities'!I1107,'Auxiliar 210'!$B$18:$B$20,1,FALSE),0)&lt;&gt;0),"r0210 - Liabilities towards other entities of the resolution group (BRRD art. 44/2/h)",IF(AND('Intragroup liabilities'!F1107="P_21",IFERROR(VLOOKUP('Intragroup liabilities'!I1107,'Auxiliar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13" s="10" t="s">
        <v>153</v>
      </c>
      <c r="G1113" s="10" t="str">
        <f t="shared" si="121"/>
        <v>Rank 20 - Ranking in insolvency (master scale)</v>
      </c>
      <c r="H1113" s="10" t="s">
        <v>1364</v>
      </c>
      <c r="I1113" s="10" t="s">
        <v>30</v>
      </c>
      <c r="J1113" s="10" t="s">
        <v>164</v>
      </c>
      <c r="K1113" s="10" t="s">
        <v>155</v>
      </c>
      <c r="L1113" s="10" t="str">
        <f t="shared" si="122"/>
        <v>Sister</v>
      </c>
      <c r="M1113" s="10" t="str">
        <f>IF(OR('Intragroup liabilities'!W1107="x",'Intragroup liabilities'!W1107="E"),"true","false")</f>
        <v>true</v>
      </c>
      <c r="N1113" s="10" t="s">
        <v>470</v>
      </c>
      <c r="O1113" s="10" t="s">
        <v>471</v>
      </c>
      <c r="P1113" s="11">
        <v>105.78</v>
      </c>
      <c r="Q1113" s="11">
        <f>IF('Intragroup liabilities'!E1107="",0,'Intragroup liabilities'!E1107)</f>
        <v>0</v>
      </c>
      <c r="R1113" s="10" t="str">
        <f>+IF('Intragroup liabilities'!C1107="EURO","Euro",IF('Intragroup liabilities'!C1107="LIBRA INGLESA"," US Dollar",""))</f>
        <v>Euro</v>
      </c>
      <c r="S1113" s="10" t="str">
        <f>IF(OR('Intragroup liabilities'!F1107="P_20",'Intragroup liabilities'!F1107="P_21"),'Intragroup liabilities'!M1107,CONCATENATE(RIGHT('Intragroup liabilities'!T1107,4),"-",LEFT(RIGHT('Intragroup liabilities'!T1107,7),2),"-",LEFT('Intragroup liabilities'!T1107,2)))</f>
        <v>--</v>
      </c>
      <c r="T1113" s="20" t="str">
        <f t="shared" si="123"/>
        <v/>
      </c>
      <c r="U1113" s="20" t="str">
        <f>IF(OR('Intragroup liabilities'!F1107="P_20",'Intragroup liabilities'!F1107="P_21"),'T 03.01'!T1113,CONCATENATE(RIGHT('Intragroup liabilities'!U1107,4),"-",LEFT(RIGHT('Intragroup liabilities'!U1107,7),2),"-",LEFT('Intragroup liabilities'!U1107,2)))</f>
        <v>--</v>
      </c>
      <c r="V1113" s="10" t="str">
        <f t="shared" si="124"/>
        <v>Secured</v>
      </c>
      <c r="W1113" s="10">
        <v>0</v>
      </c>
      <c r="X1113" s="10" t="s">
        <v>83</v>
      </c>
      <c r="Y1113" s="10" t="str">
        <f t="shared" si="125"/>
        <v>Non-structured/Vanilla</v>
      </c>
      <c r="Z1113" s="10"/>
      <c r="AA1113" s="10" t="str">
        <f>IF('Intragroup liabilities'!Q1107="GF2","Grandfathered T2",IF('Intragroup liabilities'!Q1107="CET1","CET1","No"))</f>
        <v>No</v>
      </c>
      <c r="AB1113" s="10">
        <f>IF('Intragroup liabilities'!R1107="",0,'Intragroup liabilities'!R1107)</f>
        <v>0</v>
      </c>
      <c r="AC1113"/>
    </row>
    <row r="1114" spans="3:29" ht="23.65" thickBot="1" x14ac:dyDescent="0.5">
      <c r="C1114" s="17">
        <f t="shared" si="120"/>
        <v>999</v>
      </c>
      <c r="D1114" s="18">
        <f t="shared" si="126"/>
        <v>1107</v>
      </c>
      <c r="E1114" s="10" t="str">
        <f>IF(AND(I1114="SANTANDER TOTTA, SGPS, SA",'Intragroup liabilities'!F1108="P_22"),"r0531 - o/w (part of) subordinated liabilities recognised as own funds",IF(AND(I1114="Totta Seguros - Comp. Seg. Vida, SA.",'Intragroup liabilities'!F1108="P_22"),"r0350 - Structured notes",IF(AND(AA1114&lt;&gt;"No",'Intragroup liabilities'!F1108="P_23"),"r0531 - o/w (part of) subordinated liabilities recognised as own funds",IF(AND(AA1114="No",'Intragroup liabilities'!F1108="P_23"),"r0120 - Secured liabilities - collateralized part (BRRD art. 44/2/b)",IF('Intragroup liabilities'!F1108="C_31","r0511 - o/w capital instruments/share capital",IF('Intragroup liabilities'!F1108="C_32","r0511 - o/w capital instruments/share capital",IF('Intragroup liabilities'!F1108="C_33","r0512 - o/w instruments ranking pari passu with ordinary shares",IF(OR(ISNUMBER(SEARCH("ATLANTES",I1114)),ISNUMBER(SEARCH("AZOR",I1114)),ISNUMBER(SEARCH("HIPOTOTTA",I1114)))=TRUE,"r0120 - Secured liabilities - collateralized part (BRRD art. 44/2/b)",IF(OR('Intragroup liabilities'!F1108="P_27.1",'Intragroup liabilities'!F1108="P_27.2",'Intragroup liabilities'!F1108="P_24"),"r0390 - Non-financial liabilities",IF('Intragroup liabilities'!F1108="P_30.1","r0170 - Employee liabilities (BRRD art. 44/2/g/i)",IF('Intragroup liabilities'!F1108="P_30.3","r0390 - Non-financial liabilities",IF('Intragroup liabilities'!F1108="C_36","r0511 - o/w capital instruments/share capital",IF(AND('Intragroup liabilities'!F1108="P_20",IFERROR(VLOOKUP('Intragroup liabilities'!I1108,'Auxiliar 210'!$B$18:$B$20,1,FALSE),0)&lt;&gt;0),"r0210 - Liabilities towards other entities of the resolution group (BRRD art. 44/2/h)",IF(AND('Intragroup liabilities'!F1108="P_21",IFERROR(VLOOKUP('Intragroup liabilities'!I1108,'Auxiliar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4" s="10" t="s">
        <v>483</v>
      </c>
      <c r="G1114" s="10" t="str">
        <f t="shared" si="121"/>
        <v>Rank 9 - Ranking in insolvency (master scale)</v>
      </c>
      <c r="H1114" s="10" t="s">
        <v>634</v>
      </c>
      <c r="I1114" s="10" t="s">
        <v>66</v>
      </c>
      <c r="J1114" s="10" t="s">
        <v>439</v>
      </c>
      <c r="K1114" s="10" t="s">
        <v>155</v>
      </c>
      <c r="L1114" s="10" t="str">
        <f t="shared" si="122"/>
        <v>Sister</v>
      </c>
      <c r="M1114" s="10" t="str">
        <f>IF(OR('Intragroup liabilities'!W1108="x",'Intragroup liabilities'!W1108="E"),"true","false")</f>
        <v>false</v>
      </c>
      <c r="N1114" s="10" t="s">
        <v>470</v>
      </c>
      <c r="O1114" s="10" t="s">
        <v>471</v>
      </c>
      <c r="P1114" s="11">
        <v>0.38</v>
      </c>
      <c r="Q1114" s="11">
        <f>IF('Intragroup liabilities'!E1108="",0,'Intragroup liabilities'!E1108)</f>
        <v>0</v>
      </c>
      <c r="R1114" s="10" t="str">
        <f>+IF('Intragroup liabilities'!C1108="EURO","Euro",IF('Intragroup liabilities'!C1108="LIBRA INGLESA"," US Dollar",""))</f>
        <v>Euro</v>
      </c>
      <c r="S1114" s="10" t="str">
        <f>IF(OR('Intragroup liabilities'!F1108="P_20",'Intragroup liabilities'!F1108="P_21"),'Intragroup liabilities'!M1108,CONCATENATE(RIGHT('Intragroup liabilities'!T1108,4),"-",LEFT(RIGHT('Intragroup liabilities'!T1108,7),2),"-",LEFT('Intragroup liabilities'!T1108,2)))</f>
        <v>--</v>
      </c>
      <c r="T1114" s="20" t="str">
        <f t="shared" si="123"/>
        <v>--</v>
      </c>
      <c r="U1114" s="20" t="str">
        <f>IF(OR('Intragroup liabilities'!F1108="P_20",'Intragroup liabilities'!F1108="P_21"),'T 03.01'!T1114,CONCATENATE(RIGHT('Intragroup liabilities'!U1108,4),"-",LEFT(RIGHT('Intragroup liabilities'!U1108,7),2),"-",LEFT('Intragroup liabilities'!U1108,2)))</f>
        <v>--</v>
      </c>
      <c r="V1114" s="10" t="str">
        <f t="shared" si="124"/>
        <v>Unsecured</v>
      </c>
      <c r="W1114" s="10">
        <v>0</v>
      </c>
      <c r="X1114" s="10" t="s">
        <v>83</v>
      </c>
      <c r="Y1114" s="10" t="str">
        <f t="shared" si="125"/>
        <v>Structured</v>
      </c>
      <c r="Z1114" s="10"/>
      <c r="AA1114" s="10" t="str">
        <f>IF('Intragroup liabilities'!Q1108="GF2","Grandfathered T2",IF('Intragroup liabilities'!Q1108="CET1","CET1","No"))</f>
        <v>No</v>
      </c>
      <c r="AB1114" s="10">
        <f>IF('Intragroup liabilities'!R1108="",0,'Intragroup liabilities'!R1108)</f>
        <v>0</v>
      </c>
      <c r="AC1114"/>
    </row>
    <row r="1115" spans="3:29" ht="35.25" thickBot="1" x14ac:dyDescent="0.5">
      <c r="C1115" s="17">
        <f t="shared" si="120"/>
        <v>999</v>
      </c>
      <c r="D1115" s="18">
        <f t="shared" si="126"/>
        <v>1108</v>
      </c>
      <c r="E1115" s="10" t="str">
        <f>IF(AND(I1115="SANTANDER TOTTA, SGPS, SA",'Intragroup liabilities'!F1109="P_22"),"r0531 - o/w (part of) subordinated liabilities recognised as own funds",IF(AND(I1115="Totta Seguros - Comp. Seg. Vida, SA.",'Intragroup liabilities'!F1109="P_22"),"r0350 - Structured notes",IF(AND(AA1115&lt;&gt;"No",'Intragroup liabilities'!F1109="P_23"),"r0531 - o/w (part of) subordinated liabilities recognised as own funds",IF(AND(AA1115="No",'Intragroup liabilities'!F1109="P_23"),"r0120 - Secured liabilities - collateralized part (BRRD art. 44/2/b)",IF('Intragroup liabilities'!F1109="C_31","r0511 - o/w capital instruments/share capital",IF('Intragroup liabilities'!F1109="C_32","r0511 - o/w capital instruments/share capital",IF('Intragroup liabilities'!F1109="C_33","r0512 - o/w instruments ranking pari passu with ordinary shares",IF(OR(ISNUMBER(SEARCH("ATLANTES",I1115)),ISNUMBER(SEARCH("AZOR",I1115)),ISNUMBER(SEARCH("HIPOTOTTA",I1115)))=TRUE,"r0120 - Secured liabilities - collateralized part (BRRD art. 44/2/b)",IF(OR('Intragroup liabilities'!F1109="P_27.1",'Intragroup liabilities'!F1109="P_27.2",'Intragroup liabilities'!F1109="P_24"),"r0390 - Non-financial liabilities",IF('Intragroup liabilities'!F1109="P_30.1","r0170 - Employee liabilities (BRRD art. 44/2/g/i)",IF('Intragroup liabilities'!F1109="P_30.3","r0390 - Non-financial liabilities",IF('Intragroup liabilities'!F1109="C_36","r0511 - o/w capital instruments/share capital",IF(AND('Intragroup liabilities'!F1109="P_20",IFERROR(VLOOKUP('Intragroup liabilities'!I1109,'Auxiliar 210'!$B$18:$B$20,1,FALSE),0)&lt;&gt;0),"r0210 - Liabilities towards other entities of the resolution group (BRRD art. 44/2/h)",IF(AND('Intragroup liabilities'!F1109="P_21",IFERROR(VLOOKUP('Intragroup liabilities'!I1109,'Auxiliar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15" s="10" t="s">
        <v>153</v>
      </c>
      <c r="G1115" s="10" t="str">
        <f t="shared" si="121"/>
        <v>Rank 20 - Ranking in insolvency (master scale)</v>
      </c>
      <c r="H1115" s="10" t="s">
        <v>327</v>
      </c>
      <c r="I1115" s="10" t="s">
        <v>30</v>
      </c>
      <c r="J1115" s="10" t="s">
        <v>164</v>
      </c>
      <c r="K1115" s="10" t="s">
        <v>155</v>
      </c>
      <c r="L1115" s="10" t="str">
        <f t="shared" si="122"/>
        <v>Sister</v>
      </c>
      <c r="M1115" s="10" t="str">
        <f>IF(OR('Intragroup liabilities'!W1109="x",'Intragroup liabilities'!W1109="E"),"true","false")</f>
        <v>true</v>
      </c>
      <c r="N1115" s="10" t="s">
        <v>470</v>
      </c>
      <c r="O1115" s="10" t="s">
        <v>471</v>
      </c>
      <c r="P1115" s="11">
        <v>129127.29</v>
      </c>
      <c r="Q1115" s="11">
        <f>IF('Intragroup liabilities'!E1109="",0,'Intragroup liabilities'!E1109)</f>
        <v>287.16000000000003</v>
      </c>
      <c r="R1115" s="10" t="str">
        <f>+IF('Intragroup liabilities'!C1109="EURO","Euro",IF('Intragroup liabilities'!C1109="LIBRA INGLESA"," US Dollar",""))</f>
        <v>Euro</v>
      </c>
      <c r="S1115" s="10" t="str">
        <f>IF(OR('Intragroup liabilities'!F1109="P_20",'Intragroup liabilities'!F1109="P_21"),'Intragroup liabilities'!M1109,CONCATENATE(RIGHT('Intragroup liabilities'!T1109,4),"-",LEFT(RIGHT('Intragroup liabilities'!T1109,7),2),"-",LEFT('Intragroup liabilities'!T1109,2)))</f>
        <v>--</v>
      </c>
      <c r="T1115" s="20" t="str">
        <f t="shared" si="123"/>
        <v/>
      </c>
      <c r="U1115" s="20" t="str">
        <f>IF(OR('Intragroup liabilities'!F1109="P_20",'Intragroup liabilities'!F1109="P_21"),'T 03.01'!T1115,CONCATENATE(RIGHT('Intragroup liabilities'!U1109,4),"-",LEFT(RIGHT('Intragroup liabilities'!U1109,7),2),"-",LEFT('Intragroup liabilities'!U1109,2)))</f>
        <v>--</v>
      </c>
      <c r="V1115" s="10" t="str">
        <f t="shared" si="124"/>
        <v>Secured</v>
      </c>
      <c r="W1115" s="10">
        <v>0</v>
      </c>
      <c r="X1115" s="10" t="s">
        <v>83</v>
      </c>
      <c r="Y1115" s="10" t="str">
        <f t="shared" si="125"/>
        <v>Non-structured/Vanilla</v>
      </c>
      <c r="Z1115" s="10"/>
      <c r="AA1115" s="10" t="str">
        <f>IF('Intragroup liabilities'!Q1109="GF2","Grandfathered T2",IF('Intragroup liabilities'!Q1109="CET1","CET1","No"))</f>
        <v>No</v>
      </c>
      <c r="AB1115" s="10">
        <f>IF('Intragroup liabilities'!R1109="",0,'Intragroup liabilities'!R1109)</f>
        <v>0</v>
      </c>
      <c r="AC1115"/>
    </row>
    <row r="1116" spans="3:29" ht="23.65" thickBot="1" x14ac:dyDescent="0.5">
      <c r="C1116" s="17">
        <f t="shared" si="120"/>
        <v>999</v>
      </c>
      <c r="D1116" s="18">
        <f t="shared" si="126"/>
        <v>1109</v>
      </c>
      <c r="E1116" s="10" t="str">
        <f>IF(AND(I1116="SANTANDER TOTTA, SGPS, SA",'Intragroup liabilities'!F1110="P_22"),"r0531 - o/w (part of) subordinated liabilities recognised as own funds",IF(AND(I1116="Totta Seguros - Comp. Seg. Vida, SA.",'Intragroup liabilities'!F1110="P_22"),"r0350 - Structured notes",IF(AND(AA1116&lt;&gt;"No",'Intragroup liabilities'!F1110="P_23"),"r0531 - o/w (part of) subordinated liabilities recognised as own funds",IF(AND(AA1116="No",'Intragroup liabilities'!F1110="P_23"),"r0120 - Secured liabilities - collateralized part (BRRD art. 44/2/b)",IF('Intragroup liabilities'!F1110="C_31","r0511 - o/w capital instruments/share capital",IF('Intragroup liabilities'!F1110="C_32","r0511 - o/w capital instruments/share capital",IF('Intragroup liabilities'!F1110="C_33","r0512 - o/w instruments ranking pari passu with ordinary shares",IF(OR(ISNUMBER(SEARCH("ATLANTES",I1116)),ISNUMBER(SEARCH("AZOR",I1116)),ISNUMBER(SEARCH("HIPOTOTTA",I1116)))=TRUE,"r0120 - Secured liabilities - collateralized part (BRRD art. 44/2/b)",IF(OR('Intragroup liabilities'!F1110="P_27.1",'Intragroup liabilities'!F1110="P_27.2",'Intragroup liabilities'!F1110="P_24"),"r0390 - Non-financial liabilities",IF('Intragroup liabilities'!F1110="P_30.1","r0170 - Employee liabilities (BRRD art. 44/2/g/i)",IF('Intragroup liabilities'!F1110="P_30.3","r0390 - Non-financial liabilities",IF('Intragroup liabilities'!F1110="C_36","r0511 - o/w capital instruments/share capital",IF(AND('Intragroup liabilities'!F1110="P_20",IFERROR(VLOOKUP('Intragroup liabilities'!I1110,'Auxiliar 210'!$B$18:$B$20,1,FALSE),0)&lt;&gt;0),"r0210 - Liabilities towards other entities of the resolution group (BRRD art. 44/2/h)",IF(AND('Intragroup liabilities'!F1110="P_21",IFERROR(VLOOKUP('Intragroup liabilities'!I1110,'Auxiliar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6" s="10" t="s">
        <v>483</v>
      </c>
      <c r="G1116" s="10" t="str">
        <f t="shared" si="121"/>
        <v>Rank 9 - Ranking in insolvency (master scale)</v>
      </c>
      <c r="H1116" s="10" t="s">
        <v>636</v>
      </c>
      <c r="I1116" s="10" t="s">
        <v>66</v>
      </c>
      <c r="J1116" s="10" t="s">
        <v>439</v>
      </c>
      <c r="K1116" s="10" t="s">
        <v>155</v>
      </c>
      <c r="L1116" s="10" t="str">
        <f t="shared" si="122"/>
        <v>Sister</v>
      </c>
      <c r="M1116" s="10" t="str">
        <f>IF(OR('Intragroup liabilities'!W1110="x",'Intragroup liabilities'!W1110="E"),"true","false")</f>
        <v>false</v>
      </c>
      <c r="N1116" s="10" t="s">
        <v>470</v>
      </c>
      <c r="O1116" s="10" t="s">
        <v>471</v>
      </c>
      <c r="P1116" s="11">
        <v>0.02</v>
      </c>
      <c r="Q1116" s="11">
        <f>IF('Intragroup liabilities'!E1110="",0,'Intragroup liabilities'!E1110)</f>
        <v>0</v>
      </c>
      <c r="R1116" s="10" t="str">
        <f>+IF('Intragroup liabilities'!C1110="EURO","Euro",IF('Intragroup liabilities'!C1110="LIBRA INGLESA"," US Dollar",""))</f>
        <v>Euro</v>
      </c>
      <c r="S1116" s="10" t="str">
        <f>IF(OR('Intragroup liabilities'!F1110="P_20",'Intragroup liabilities'!F1110="P_21"),'Intragroup liabilities'!M1110,CONCATENATE(RIGHT('Intragroup liabilities'!T1110,4),"-",LEFT(RIGHT('Intragroup liabilities'!T1110,7),2),"-",LEFT('Intragroup liabilities'!T1110,2)))</f>
        <v>--</v>
      </c>
      <c r="T1116" s="20" t="str">
        <f t="shared" si="123"/>
        <v>--</v>
      </c>
      <c r="U1116" s="20" t="str">
        <f>IF(OR('Intragroup liabilities'!F1110="P_20",'Intragroup liabilities'!F1110="P_21"),'T 03.01'!T1116,CONCATENATE(RIGHT('Intragroup liabilities'!U1110,4),"-",LEFT(RIGHT('Intragroup liabilities'!U1110,7),2),"-",LEFT('Intragroup liabilities'!U1110,2)))</f>
        <v>--</v>
      </c>
      <c r="V1116" s="10" t="str">
        <f t="shared" si="124"/>
        <v>Unsecured</v>
      </c>
      <c r="W1116" s="10">
        <v>0</v>
      </c>
      <c r="X1116" s="10" t="s">
        <v>83</v>
      </c>
      <c r="Y1116" s="10" t="str">
        <f t="shared" si="125"/>
        <v>Structured</v>
      </c>
      <c r="Z1116" s="10"/>
      <c r="AA1116" s="10" t="str">
        <f>IF('Intragroup liabilities'!Q1110="GF2","Grandfathered T2",IF('Intragroup liabilities'!Q1110="CET1","CET1","No"))</f>
        <v>No</v>
      </c>
      <c r="AB1116" s="10">
        <f>IF('Intragroup liabilities'!R1110="",0,'Intragroup liabilities'!R1110)</f>
        <v>0</v>
      </c>
      <c r="AC1116"/>
    </row>
    <row r="1117" spans="3:29" ht="35.25" thickBot="1" x14ac:dyDescent="0.5">
      <c r="C1117" s="17">
        <f t="shared" si="120"/>
        <v>999</v>
      </c>
      <c r="D1117" s="18">
        <f t="shared" si="126"/>
        <v>1110</v>
      </c>
      <c r="E1117" s="10" t="str">
        <f>IF(AND(I1117="SANTANDER TOTTA, SGPS, SA",'Intragroup liabilities'!F1111="P_22"),"r0531 - o/w (part of) subordinated liabilities recognised as own funds",IF(AND(I1117="Totta Seguros - Comp. Seg. Vida, SA.",'Intragroup liabilities'!F1111="P_22"),"r0350 - Structured notes",IF(AND(AA1117&lt;&gt;"No",'Intragroup liabilities'!F1111="P_23"),"r0531 - o/w (part of) subordinated liabilities recognised as own funds",IF(AND(AA1117="No",'Intragroup liabilities'!F1111="P_23"),"r0120 - Secured liabilities - collateralized part (BRRD art. 44/2/b)",IF('Intragroup liabilities'!F1111="C_31","r0511 - o/w capital instruments/share capital",IF('Intragroup liabilities'!F1111="C_32","r0511 - o/w capital instruments/share capital",IF('Intragroup liabilities'!F1111="C_33","r0512 - o/w instruments ranking pari passu with ordinary shares",IF(OR(ISNUMBER(SEARCH("ATLANTES",I1117)),ISNUMBER(SEARCH("AZOR",I1117)),ISNUMBER(SEARCH("HIPOTOTTA",I1117)))=TRUE,"r0120 - Secured liabilities - collateralized part (BRRD art. 44/2/b)",IF(OR('Intragroup liabilities'!F1111="P_27.1",'Intragroup liabilities'!F1111="P_27.2",'Intragroup liabilities'!F1111="P_24"),"r0390 - Non-financial liabilities",IF('Intragroup liabilities'!F1111="P_30.1","r0170 - Employee liabilities (BRRD art. 44/2/g/i)",IF('Intragroup liabilities'!F1111="P_30.3","r0390 - Non-financial liabilities",IF('Intragroup liabilities'!F1111="C_36","r0511 - o/w capital instruments/share capital",IF(AND('Intragroup liabilities'!F1111="P_20",IFERROR(VLOOKUP('Intragroup liabilities'!I1111,'Auxiliar 210'!$B$18:$B$20,1,FALSE),0)&lt;&gt;0),"r0210 - Liabilities towards other entities of the resolution group (BRRD art. 44/2/h)",IF(AND('Intragroup liabilities'!F1111="P_21",IFERROR(VLOOKUP('Intragroup liabilities'!I1111,'Auxiliar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17" s="10" t="s">
        <v>153</v>
      </c>
      <c r="G1117" s="10" t="str">
        <f t="shared" si="121"/>
        <v>Rank 20 - Ranking in insolvency (master scale)</v>
      </c>
      <c r="H1117" s="10" t="s">
        <v>276</v>
      </c>
      <c r="I1117" s="10" t="s">
        <v>73</v>
      </c>
      <c r="J1117" s="10" t="s">
        <v>167</v>
      </c>
      <c r="K1117" s="10" t="s">
        <v>155</v>
      </c>
      <c r="L1117" s="10" t="str">
        <f t="shared" si="122"/>
        <v>Sister</v>
      </c>
      <c r="M1117" s="10" t="str">
        <f>IF(OR('Intragroup liabilities'!W1111="x",'Intragroup liabilities'!W1111="E"),"true","false")</f>
        <v>true</v>
      </c>
      <c r="N1117" s="10" t="s">
        <v>470</v>
      </c>
      <c r="O1117" s="10" t="s">
        <v>471</v>
      </c>
      <c r="P1117" s="11">
        <v>97831.25</v>
      </c>
      <c r="Q1117" s="11">
        <f>IF('Intragroup liabilities'!E1111="",0,'Intragroup liabilities'!E1111)</f>
        <v>91.58</v>
      </c>
      <c r="R1117" s="10" t="str">
        <f>+IF('Intragroup liabilities'!C1111="EURO","Euro",IF('Intragroup liabilities'!C1111="LIBRA INGLESA"," US Dollar",""))</f>
        <v>Euro</v>
      </c>
      <c r="S1117" s="10" t="str">
        <f>IF(OR('Intragroup liabilities'!F1111="P_20",'Intragroup liabilities'!F1111="P_21"),'Intragroup liabilities'!M1111,CONCATENATE(RIGHT('Intragroup liabilities'!T1111,4),"-",LEFT(RIGHT('Intragroup liabilities'!T1111,7),2),"-",LEFT('Intragroup liabilities'!T1111,2)))</f>
        <v>--</v>
      </c>
      <c r="T1117" s="20" t="str">
        <f t="shared" si="123"/>
        <v/>
      </c>
      <c r="U1117" s="20" t="str">
        <f>IF(OR('Intragroup liabilities'!F1111="P_20",'Intragroup liabilities'!F1111="P_21"),'T 03.01'!T1117,CONCATENATE(RIGHT('Intragroup liabilities'!U1111,4),"-",LEFT(RIGHT('Intragroup liabilities'!U1111,7),2),"-",LEFT('Intragroup liabilities'!U1111,2)))</f>
        <v>--</v>
      </c>
      <c r="V1117" s="10" t="str">
        <f t="shared" si="124"/>
        <v>Secured</v>
      </c>
      <c r="W1117" s="10">
        <v>0</v>
      </c>
      <c r="X1117" s="10" t="s">
        <v>83</v>
      </c>
      <c r="Y1117" s="10" t="str">
        <f t="shared" si="125"/>
        <v>Non-structured/Vanilla</v>
      </c>
      <c r="Z1117" s="10"/>
      <c r="AA1117" s="10" t="str">
        <f>IF('Intragroup liabilities'!Q1111="GF2","Grandfathered T2",IF('Intragroup liabilities'!Q1111="CET1","CET1","No"))</f>
        <v>No</v>
      </c>
      <c r="AB1117" s="10">
        <f>IF('Intragroup liabilities'!R1111="",0,'Intragroup liabilities'!R1111)</f>
        <v>0</v>
      </c>
      <c r="AC1117"/>
    </row>
    <row r="1118" spans="3:29" ht="23.65" thickBot="1" x14ac:dyDescent="0.5">
      <c r="C1118" s="17">
        <f t="shared" si="120"/>
        <v>999</v>
      </c>
      <c r="D1118" s="18">
        <f t="shared" si="126"/>
        <v>1111</v>
      </c>
      <c r="E1118" s="10" t="str">
        <f>IF(AND(I1118="SANTANDER TOTTA, SGPS, SA",'Intragroup liabilities'!F1112="P_22"),"r0531 - o/w (part of) subordinated liabilities recognised as own funds",IF(AND(I1118="Totta Seguros - Comp. Seg. Vida, SA.",'Intragroup liabilities'!F1112="P_22"),"r0350 - Structured notes",IF(AND(AA1118&lt;&gt;"No",'Intragroup liabilities'!F1112="P_23"),"r0531 - o/w (part of) subordinated liabilities recognised as own funds",IF(AND(AA1118="No",'Intragroup liabilities'!F1112="P_23"),"r0120 - Secured liabilities - collateralized part (BRRD art. 44/2/b)",IF('Intragroup liabilities'!F1112="C_31","r0511 - o/w capital instruments/share capital",IF('Intragroup liabilities'!F1112="C_32","r0511 - o/w capital instruments/share capital",IF('Intragroup liabilities'!F1112="C_33","r0512 - o/w instruments ranking pari passu with ordinary shares",IF(OR(ISNUMBER(SEARCH("ATLANTES",I1118)),ISNUMBER(SEARCH("AZOR",I1118)),ISNUMBER(SEARCH("HIPOTOTTA",I1118)))=TRUE,"r0120 - Secured liabilities - collateralized part (BRRD art. 44/2/b)",IF(OR('Intragroup liabilities'!F1112="P_27.1",'Intragroup liabilities'!F1112="P_27.2",'Intragroup liabilities'!F1112="P_24"),"r0390 - Non-financial liabilities",IF('Intragroup liabilities'!F1112="P_30.1","r0170 - Employee liabilities (BRRD art. 44/2/g/i)",IF('Intragroup liabilities'!F1112="P_30.3","r0390 - Non-financial liabilities",IF('Intragroup liabilities'!F1112="C_36","r0511 - o/w capital instruments/share capital",IF(AND('Intragroup liabilities'!F1112="P_20",IFERROR(VLOOKUP('Intragroup liabilities'!I1112,'Auxiliar 210'!$B$18:$B$20,1,FALSE),0)&lt;&gt;0),"r0210 - Liabilities towards other entities of the resolution group (BRRD art. 44/2/h)",IF(AND('Intragroup liabilities'!F1112="P_21",IFERROR(VLOOKUP('Intragroup liabilities'!I1112,'Auxiliar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8" s="10" t="s">
        <v>483</v>
      </c>
      <c r="G1118" s="10" t="str">
        <f t="shared" si="121"/>
        <v>Rank 9 - Ranking in insolvency (master scale)</v>
      </c>
      <c r="H1118" s="10" t="s">
        <v>633</v>
      </c>
      <c r="I1118" s="10" t="s">
        <v>66</v>
      </c>
      <c r="J1118" s="10" t="s">
        <v>439</v>
      </c>
      <c r="K1118" s="10" t="s">
        <v>155</v>
      </c>
      <c r="L1118" s="10" t="str">
        <f t="shared" si="122"/>
        <v>Sister</v>
      </c>
      <c r="M1118" s="10" t="str">
        <f>IF(OR('Intragroup liabilities'!W1112="x",'Intragroup liabilities'!W1112="E"),"true","false")</f>
        <v>false</v>
      </c>
      <c r="N1118" s="10" t="s">
        <v>470</v>
      </c>
      <c r="O1118" s="10" t="s">
        <v>471</v>
      </c>
      <c r="P1118" s="11">
        <v>0.03</v>
      </c>
      <c r="Q1118" s="11">
        <f>IF('Intragroup liabilities'!E1112="",0,'Intragroup liabilities'!E1112)</f>
        <v>0</v>
      </c>
      <c r="R1118" s="10" t="str">
        <f>+IF('Intragroup liabilities'!C1112="EURO","Euro",IF('Intragroup liabilities'!C1112="LIBRA INGLESA"," US Dollar",""))</f>
        <v>Euro</v>
      </c>
      <c r="S1118" s="10" t="str">
        <f>IF(OR('Intragroup liabilities'!F1112="P_20",'Intragroup liabilities'!F1112="P_21"),'Intragroup liabilities'!M1112,CONCATENATE(RIGHT('Intragroup liabilities'!T1112,4),"-",LEFT(RIGHT('Intragroup liabilities'!T1112,7),2),"-",LEFT('Intragroup liabilities'!T1112,2)))</f>
        <v>--</v>
      </c>
      <c r="T1118" s="20" t="str">
        <f t="shared" si="123"/>
        <v>--</v>
      </c>
      <c r="U1118" s="20" t="str">
        <f>IF(OR('Intragroup liabilities'!F1112="P_20",'Intragroup liabilities'!F1112="P_21"),'T 03.01'!T1118,CONCATENATE(RIGHT('Intragroup liabilities'!U1112,4),"-",LEFT(RIGHT('Intragroup liabilities'!U1112,7),2),"-",LEFT('Intragroup liabilities'!U1112,2)))</f>
        <v>--</v>
      </c>
      <c r="V1118" s="10" t="str">
        <f t="shared" si="124"/>
        <v>Unsecured</v>
      </c>
      <c r="W1118" s="10">
        <v>0</v>
      </c>
      <c r="X1118" s="10" t="s">
        <v>83</v>
      </c>
      <c r="Y1118" s="10" t="str">
        <f t="shared" si="125"/>
        <v>Structured</v>
      </c>
      <c r="Z1118" s="10"/>
      <c r="AA1118" s="10" t="str">
        <f>IF('Intragroup liabilities'!Q1112="GF2","Grandfathered T2",IF('Intragroup liabilities'!Q1112="CET1","CET1","No"))</f>
        <v>No</v>
      </c>
      <c r="AB1118" s="10">
        <f>IF('Intragroup liabilities'!R1112="",0,'Intragroup liabilities'!R1112)</f>
        <v>0</v>
      </c>
      <c r="AC1118"/>
    </row>
    <row r="1119" spans="3:29" ht="23.65" thickBot="1" x14ac:dyDescent="0.5">
      <c r="C1119" s="17">
        <f t="shared" si="120"/>
        <v>999</v>
      </c>
      <c r="D1119" s="18">
        <f t="shared" si="126"/>
        <v>1112</v>
      </c>
      <c r="E1119" s="10" t="str">
        <f>IF(AND(I1119="SANTANDER TOTTA, SGPS, SA",'Intragroup liabilities'!F1113="P_22"),"r0531 - o/w (part of) subordinated liabilities recognised as own funds",IF(AND(I1119="Totta Seguros - Comp. Seg. Vida, SA.",'Intragroup liabilities'!F1113="P_22"),"r0350 - Structured notes",IF(AND(AA1119&lt;&gt;"No",'Intragroup liabilities'!F1113="P_23"),"r0531 - o/w (part of) subordinated liabilities recognised as own funds",IF(AND(AA1119="No",'Intragroup liabilities'!F1113="P_23"),"r0120 - Secured liabilities - collateralized part (BRRD art. 44/2/b)",IF('Intragroup liabilities'!F1113="C_31","r0511 - o/w capital instruments/share capital",IF('Intragroup liabilities'!F1113="C_32","r0511 - o/w capital instruments/share capital",IF('Intragroup liabilities'!F1113="C_33","r0512 - o/w instruments ranking pari passu with ordinary shares",IF(OR(ISNUMBER(SEARCH("ATLANTES",I1119)),ISNUMBER(SEARCH("AZOR",I1119)),ISNUMBER(SEARCH("HIPOTOTTA",I1119)))=TRUE,"r0120 - Secured liabilities - collateralized part (BRRD art. 44/2/b)",IF(OR('Intragroup liabilities'!F1113="P_27.1",'Intragroup liabilities'!F1113="P_27.2",'Intragroup liabilities'!F1113="P_24"),"r0390 - Non-financial liabilities",IF('Intragroup liabilities'!F1113="P_30.1","r0170 - Employee liabilities (BRRD art. 44/2/g/i)",IF('Intragroup liabilities'!F1113="P_30.3","r0390 - Non-financial liabilities",IF('Intragroup liabilities'!F1113="C_36","r0511 - o/w capital instruments/share capital",IF(AND('Intragroup liabilities'!F1113="P_20",IFERROR(VLOOKUP('Intragroup liabilities'!I1113,'Auxiliar 210'!$B$18:$B$20,1,FALSE),0)&lt;&gt;0),"r0210 - Liabilities towards other entities of the resolution group (BRRD art. 44/2/h)",IF(AND('Intragroup liabilities'!F1113="P_21",IFERROR(VLOOKUP('Intragroup liabilities'!I1113,'Auxiliar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19" s="10" t="s">
        <v>483</v>
      </c>
      <c r="G1119" s="10" t="str">
        <f t="shared" si="121"/>
        <v>Rank 9 - Ranking in insolvency (master scale)</v>
      </c>
      <c r="H1119" s="10" t="s">
        <v>637</v>
      </c>
      <c r="I1119" s="10" t="s">
        <v>66</v>
      </c>
      <c r="J1119" s="10" t="s">
        <v>439</v>
      </c>
      <c r="K1119" s="10" t="s">
        <v>155</v>
      </c>
      <c r="L1119" s="10" t="str">
        <f t="shared" si="122"/>
        <v>Sister</v>
      </c>
      <c r="M1119" s="10" t="str">
        <f>IF(OR('Intragroup liabilities'!W1113="x",'Intragroup liabilities'!W1113="E"),"true","false")</f>
        <v>false</v>
      </c>
      <c r="N1119" s="10" t="s">
        <v>470</v>
      </c>
      <c r="O1119" s="10" t="s">
        <v>471</v>
      </c>
      <c r="P1119" s="11">
        <v>0.08</v>
      </c>
      <c r="Q1119" s="11">
        <f>IF('Intragroup liabilities'!E1113="",0,'Intragroup liabilities'!E1113)</f>
        <v>0</v>
      </c>
      <c r="R1119" s="10" t="str">
        <f>+IF('Intragroup liabilities'!C1113="EURO","Euro",IF('Intragroup liabilities'!C1113="LIBRA INGLESA"," US Dollar",""))</f>
        <v>Euro</v>
      </c>
      <c r="S1119" s="10" t="str">
        <f>IF(OR('Intragroup liabilities'!F1113="P_20",'Intragroup liabilities'!F1113="P_21"),'Intragroup liabilities'!M1113,CONCATENATE(RIGHT('Intragroup liabilities'!T1113,4),"-",LEFT(RIGHT('Intragroup liabilities'!T1113,7),2),"-",LEFT('Intragroup liabilities'!T1113,2)))</f>
        <v>--</v>
      </c>
      <c r="T1119" s="20" t="str">
        <f t="shared" si="123"/>
        <v>--</v>
      </c>
      <c r="U1119" s="20" t="str">
        <f>IF(OR('Intragroup liabilities'!F1113="P_20",'Intragroup liabilities'!F1113="P_21"),'T 03.01'!T1119,CONCATENATE(RIGHT('Intragroup liabilities'!U1113,4),"-",LEFT(RIGHT('Intragroup liabilities'!U1113,7),2),"-",LEFT('Intragroup liabilities'!U1113,2)))</f>
        <v>--</v>
      </c>
      <c r="V1119" s="10" t="str">
        <f t="shared" si="124"/>
        <v>Unsecured</v>
      </c>
      <c r="W1119" s="10">
        <v>0</v>
      </c>
      <c r="X1119" s="10" t="s">
        <v>83</v>
      </c>
      <c r="Y1119" s="10" t="str">
        <f t="shared" si="125"/>
        <v>Structured</v>
      </c>
      <c r="Z1119" s="10"/>
      <c r="AA1119" s="10" t="str">
        <f>IF('Intragroup liabilities'!Q1113="GF2","Grandfathered T2",IF('Intragroup liabilities'!Q1113="CET1","CET1","No"))</f>
        <v>No</v>
      </c>
      <c r="AB1119" s="10">
        <f>IF('Intragroup liabilities'!R1113="",0,'Intragroup liabilities'!R1113)</f>
        <v>0</v>
      </c>
      <c r="AC1119"/>
    </row>
    <row r="1120" spans="3:29" ht="23.65" thickBot="1" x14ac:dyDescent="0.5">
      <c r="C1120" s="17">
        <f t="shared" si="120"/>
        <v>999</v>
      </c>
      <c r="D1120" s="18">
        <f t="shared" si="126"/>
        <v>1113</v>
      </c>
      <c r="E1120" s="10" t="str">
        <f>IF(AND(I1120="SANTANDER TOTTA, SGPS, SA",'Intragroup liabilities'!F1114="P_22"),"r0531 - o/w (part of) subordinated liabilities recognised as own funds",IF(AND(I1120="Totta Seguros - Comp. Seg. Vida, SA.",'Intragroup liabilities'!F1114="P_22"),"r0350 - Structured notes",IF(AND(AA1120&lt;&gt;"No",'Intragroup liabilities'!F1114="P_23"),"r0531 - o/w (part of) subordinated liabilities recognised as own funds",IF(AND(AA1120="No",'Intragroup liabilities'!F1114="P_23"),"r0120 - Secured liabilities - collateralized part (BRRD art. 44/2/b)",IF('Intragroup liabilities'!F1114="C_31","r0511 - o/w capital instruments/share capital",IF('Intragroup liabilities'!F1114="C_32","r0511 - o/w capital instruments/share capital",IF('Intragroup liabilities'!F1114="C_33","r0512 - o/w instruments ranking pari passu with ordinary shares",IF(OR(ISNUMBER(SEARCH("ATLANTES",I1120)),ISNUMBER(SEARCH("AZOR",I1120)),ISNUMBER(SEARCH("HIPOTOTTA",I1120)))=TRUE,"r0120 - Secured liabilities - collateralized part (BRRD art. 44/2/b)",IF(OR('Intragroup liabilities'!F1114="P_27.1",'Intragroup liabilities'!F1114="P_27.2",'Intragroup liabilities'!F1114="P_24"),"r0390 - Non-financial liabilities",IF('Intragroup liabilities'!F1114="P_30.1","r0170 - Employee liabilities (BRRD art. 44/2/g/i)",IF('Intragroup liabilities'!F1114="P_30.3","r0390 - Non-financial liabilities",IF('Intragroup liabilities'!F1114="C_36","r0511 - o/w capital instruments/share capital",IF(AND('Intragroup liabilities'!F1114="P_20",IFERROR(VLOOKUP('Intragroup liabilities'!I1114,'Auxiliar 210'!$B$18:$B$20,1,FALSE),0)&lt;&gt;0),"r0210 - Liabilities towards other entities of the resolution group (BRRD art. 44/2/h)",IF(AND('Intragroup liabilities'!F1114="P_21",IFERROR(VLOOKUP('Intragroup liabilities'!I1114,'Auxiliar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0" s="10" t="s">
        <v>483</v>
      </c>
      <c r="G1120" s="10" t="str">
        <f t="shared" si="121"/>
        <v>Rank 9 - Ranking in insolvency (master scale)</v>
      </c>
      <c r="H1120" s="10" t="s">
        <v>564</v>
      </c>
      <c r="I1120" s="10" t="s">
        <v>66</v>
      </c>
      <c r="J1120" s="10" t="s">
        <v>439</v>
      </c>
      <c r="K1120" s="10" t="s">
        <v>155</v>
      </c>
      <c r="L1120" s="10" t="str">
        <f t="shared" si="122"/>
        <v>Sister</v>
      </c>
      <c r="M1120" s="10" t="str">
        <f>IF(OR('Intragroup liabilities'!W1114="x",'Intragroup liabilities'!W1114="E"),"true","false")</f>
        <v>false</v>
      </c>
      <c r="N1120" s="10" t="s">
        <v>470</v>
      </c>
      <c r="O1120" s="10" t="s">
        <v>471</v>
      </c>
      <c r="P1120" s="11">
        <v>0.15</v>
      </c>
      <c r="Q1120" s="11">
        <f>IF('Intragroup liabilities'!E1114="",0,'Intragroup liabilities'!E1114)</f>
        <v>0</v>
      </c>
      <c r="R1120" s="10" t="str">
        <f>+IF('Intragroup liabilities'!C1114="EURO","Euro",IF('Intragroup liabilities'!C1114="LIBRA INGLESA"," US Dollar",""))</f>
        <v>Euro</v>
      </c>
      <c r="S1120" s="10" t="str">
        <f>IF(OR('Intragroup liabilities'!F1114="P_20",'Intragroup liabilities'!F1114="P_21"),'Intragroup liabilities'!M1114,CONCATENATE(RIGHT('Intragroup liabilities'!T1114,4),"-",LEFT(RIGHT('Intragroup liabilities'!T1114,7),2),"-",LEFT('Intragroup liabilities'!T1114,2)))</f>
        <v>--</v>
      </c>
      <c r="T1120" s="20" t="str">
        <f t="shared" si="123"/>
        <v>--</v>
      </c>
      <c r="U1120" s="20" t="str">
        <f>IF(OR('Intragroup liabilities'!F1114="P_20",'Intragroup liabilities'!F1114="P_21"),'T 03.01'!T1120,CONCATENATE(RIGHT('Intragroup liabilities'!U1114,4),"-",LEFT(RIGHT('Intragroup liabilities'!U1114,7),2),"-",LEFT('Intragroup liabilities'!U1114,2)))</f>
        <v>--</v>
      </c>
      <c r="V1120" s="10" t="str">
        <f t="shared" si="124"/>
        <v>Unsecured</v>
      </c>
      <c r="W1120" s="10">
        <v>0</v>
      </c>
      <c r="X1120" s="10" t="s">
        <v>83</v>
      </c>
      <c r="Y1120" s="10" t="str">
        <f t="shared" si="125"/>
        <v>Structured</v>
      </c>
      <c r="Z1120" s="10"/>
      <c r="AA1120" s="10" t="str">
        <f>IF('Intragroup liabilities'!Q1114="GF2","Grandfathered T2",IF('Intragroup liabilities'!Q1114="CET1","CET1","No"))</f>
        <v>No</v>
      </c>
      <c r="AB1120" s="10">
        <f>IF('Intragroup liabilities'!R1114="",0,'Intragroup liabilities'!R1114)</f>
        <v>0</v>
      </c>
      <c r="AC1120"/>
    </row>
    <row r="1121" spans="3:29" ht="23.65" thickBot="1" x14ac:dyDescent="0.5">
      <c r="C1121" s="17">
        <f t="shared" si="120"/>
        <v>999</v>
      </c>
      <c r="D1121" s="18">
        <f t="shared" si="126"/>
        <v>1114</v>
      </c>
      <c r="E1121" s="10" t="str">
        <f>IF(AND(I1121="SANTANDER TOTTA, SGPS, SA",'Intragroup liabilities'!F1115="P_22"),"r0531 - o/w (part of) subordinated liabilities recognised as own funds",IF(AND(I1121="Totta Seguros - Comp. Seg. Vida, SA.",'Intragroup liabilities'!F1115="P_22"),"r0350 - Structured notes",IF(AND(AA1121&lt;&gt;"No",'Intragroup liabilities'!F1115="P_23"),"r0531 - o/w (part of) subordinated liabilities recognised as own funds",IF(AND(AA1121="No",'Intragroup liabilities'!F1115="P_23"),"r0120 - Secured liabilities - collateralized part (BRRD art. 44/2/b)",IF('Intragroup liabilities'!F1115="C_31","r0511 - o/w capital instruments/share capital",IF('Intragroup liabilities'!F1115="C_32","r0511 - o/w capital instruments/share capital",IF('Intragroup liabilities'!F1115="C_33","r0512 - o/w instruments ranking pari passu with ordinary shares",IF(OR(ISNUMBER(SEARCH("ATLANTES",I1121)),ISNUMBER(SEARCH("AZOR",I1121)),ISNUMBER(SEARCH("HIPOTOTTA",I1121)))=TRUE,"r0120 - Secured liabilities - collateralized part (BRRD art. 44/2/b)",IF(OR('Intragroup liabilities'!F1115="P_27.1",'Intragroup liabilities'!F1115="P_27.2",'Intragroup liabilities'!F1115="P_24"),"r0390 - Non-financial liabilities",IF('Intragroup liabilities'!F1115="P_30.1","r0170 - Employee liabilities (BRRD art. 44/2/g/i)",IF('Intragroup liabilities'!F1115="P_30.3","r0390 - Non-financial liabilities",IF('Intragroup liabilities'!F1115="C_36","r0511 - o/w capital instruments/share capital",IF(AND('Intragroup liabilities'!F1115="P_20",IFERROR(VLOOKUP('Intragroup liabilities'!I1115,'Auxiliar 210'!$B$18:$B$20,1,FALSE),0)&lt;&gt;0),"r0210 - Liabilities towards other entities of the resolution group (BRRD art. 44/2/h)",IF(AND('Intragroup liabilities'!F1115="P_21",IFERROR(VLOOKUP('Intragroup liabilities'!I1115,'Auxiliar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1" s="10" t="s">
        <v>483</v>
      </c>
      <c r="G1121" s="10" t="str">
        <f t="shared" si="121"/>
        <v>Rank 9 - Ranking in insolvency (master scale)</v>
      </c>
      <c r="H1121" s="10" t="s">
        <v>638</v>
      </c>
      <c r="I1121" s="10" t="s">
        <v>66</v>
      </c>
      <c r="J1121" s="10" t="s">
        <v>439</v>
      </c>
      <c r="K1121" s="10" t="s">
        <v>155</v>
      </c>
      <c r="L1121" s="10" t="str">
        <f t="shared" si="122"/>
        <v>Sister</v>
      </c>
      <c r="M1121" s="10" t="str">
        <f>IF(OR('Intragroup liabilities'!W1115="x",'Intragroup liabilities'!W1115="E"),"true","false")</f>
        <v>false</v>
      </c>
      <c r="N1121" s="10" t="s">
        <v>470</v>
      </c>
      <c r="O1121" s="10" t="s">
        <v>471</v>
      </c>
      <c r="P1121" s="11">
        <v>2.83</v>
      </c>
      <c r="Q1121" s="11">
        <f>IF('Intragroup liabilities'!E1115="",0,'Intragroup liabilities'!E1115)</f>
        <v>0</v>
      </c>
      <c r="R1121" s="10" t="str">
        <f>+IF('Intragroup liabilities'!C1115="EURO","Euro",IF('Intragroup liabilities'!C1115="LIBRA INGLESA"," US Dollar",""))</f>
        <v>Euro</v>
      </c>
      <c r="S1121" s="10" t="str">
        <f>IF(OR('Intragroup liabilities'!F1115="P_20",'Intragroup liabilities'!F1115="P_21"),'Intragroup liabilities'!M1115,CONCATENATE(RIGHT('Intragroup liabilities'!T1115,4),"-",LEFT(RIGHT('Intragroup liabilities'!T1115,7),2),"-",LEFT('Intragroup liabilities'!T1115,2)))</f>
        <v>--</v>
      </c>
      <c r="T1121" s="20" t="str">
        <f t="shared" si="123"/>
        <v>--</v>
      </c>
      <c r="U1121" s="20" t="str">
        <f>IF(OR('Intragroup liabilities'!F1115="P_20",'Intragroup liabilities'!F1115="P_21"),'T 03.01'!T1121,CONCATENATE(RIGHT('Intragroup liabilities'!U1115,4),"-",LEFT(RIGHT('Intragroup liabilities'!U1115,7),2),"-",LEFT('Intragroup liabilities'!U1115,2)))</f>
        <v>--</v>
      </c>
      <c r="V1121" s="10" t="str">
        <f t="shared" si="124"/>
        <v>Unsecured</v>
      </c>
      <c r="W1121" s="10">
        <v>0</v>
      </c>
      <c r="X1121" s="10" t="s">
        <v>83</v>
      </c>
      <c r="Y1121" s="10" t="str">
        <f t="shared" si="125"/>
        <v>Structured</v>
      </c>
      <c r="Z1121" s="10"/>
      <c r="AA1121" s="10" t="str">
        <f>IF('Intragroup liabilities'!Q1115="GF2","Grandfathered T2",IF('Intragroup liabilities'!Q1115="CET1","CET1","No"))</f>
        <v>No</v>
      </c>
      <c r="AB1121" s="10">
        <f>IF('Intragroup liabilities'!R1115="",0,'Intragroup liabilities'!R1115)</f>
        <v>0</v>
      </c>
      <c r="AC1121"/>
    </row>
    <row r="1122" spans="3:29" ht="35.25" thickBot="1" x14ac:dyDescent="0.5">
      <c r="C1122" s="17">
        <f t="shared" si="120"/>
        <v>999</v>
      </c>
      <c r="D1122" s="18">
        <f t="shared" si="126"/>
        <v>1115</v>
      </c>
      <c r="E1122" s="10" t="str">
        <f>IF(AND(I1122="SANTANDER TOTTA, SGPS, SA",'Intragroup liabilities'!F1116="P_22"),"r0531 - o/w (part of) subordinated liabilities recognised as own funds",IF(AND(I1122="Totta Seguros - Comp. Seg. Vida, SA.",'Intragroup liabilities'!F1116="P_22"),"r0350 - Structured notes",IF(AND(AA1122&lt;&gt;"No",'Intragroup liabilities'!F1116="P_23"),"r0531 - o/w (part of) subordinated liabilities recognised as own funds",IF(AND(AA1122="No",'Intragroup liabilities'!F1116="P_23"),"r0120 - Secured liabilities - collateralized part (BRRD art. 44/2/b)",IF('Intragroup liabilities'!F1116="C_31","r0511 - o/w capital instruments/share capital",IF('Intragroup liabilities'!F1116="C_32","r0511 - o/w capital instruments/share capital",IF('Intragroup liabilities'!F1116="C_33","r0512 - o/w instruments ranking pari passu with ordinary shares",IF(OR(ISNUMBER(SEARCH("ATLANTES",I1122)),ISNUMBER(SEARCH("AZOR",I1122)),ISNUMBER(SEARCH("HIPOTOTTA",I1122)))=TRUE,"r0120 - Secured liabilities - collateralized part (BRRD art. 44/2/b)",IF(OR('Intragroup liabilities'!F1116="P_27.1",'Intragroup liabilities'!F1116="P_27.2",'Intragroup liabilities'!F1116="P_24"),"r0390 - Non-financial liabilities",IF('Intragroup liabilities'!F1116="P_30.1","r0170 - Employee liabilities (BRRD art. 44/2/g/i)",IF('Intragroup liabilities'!F1116="P_30.3","r0390 - Non-financial liabilities",IF('Intragroup liabilities'!F1116="C_36","r0511 - o/w capital instruments/share capital",IF(AND('Intragroup liabilities'!F1116="P_20",IFERROR(VLOOKUP('Intragroup liabilities'!I1116,'Auxiliar 210'!$B$18:$B$20,1,FALSE),0)&lt;&gt;0),"r0210 - Liabilities towards other entities of the resolution group (BRRD art. 44/2/h)",IF(AND('Intragroup liabilities'!F1116="P_21",IFERROR(VLOOKUP('Intragroup liabilities'!I1116,'Auxiliar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22" s="10" t="s">
        <v>153</v>
      </c>
      <c r="G1122" s="10" t="str">
        <f t="shared" si="121"/>
        <v>Rank 20 - Ranking in insolvency (master scale)</v>
      </c>
      <c r="H1122" s="10" t="s">
        <v>327</v>
      </c>
      <c r="I1122" s="10" t="s">
        <v>73</v>
      </c>
      <c r="J1122" s="10" t="s">
        <v>167</v>
      </c>
      <c r="K1122" s="10" t="s">
        <v>155</v>
      </c>
      <c r="L1122" s="10" t="str">
        <f t="shared" si="122"/>
        <v>Sister</v>
      </c>
      <c r="M1122" s="10" t="str">
        <f>IF(OR('Intragroup liabilities'!W1116="x",'Intragroup liabilities'!W1116="E"),"true","false")</f>
        <v>true</v>
      </c>
      <c r="N1122" s="10" t="s">
        <v>470</v>
      </c>
      <c r="O1122" s="10" t="s">
        <v>471</v>
      </c>
      <c r="P1122" s="11">
        <v>231124.53</v>
      </c>
      <c r="Q1122" s="11">
        <f>IF('Intragroup liabilities'!E1116="",0,'Intragroup liabilities'!E1116)</f>
        <v>418.7</v>
      </c>
      <c r="R1122" s="10" t="str">
        <f>+IF('Intragroup liabilities'!C1116="EURO","Euro",IF('Intragroup liabilities'!C1116="LIBRA INGLESA"," US Dollar",""))</f>
        <v>Euro</v>
      </c>
      <c r="S1122" s="10" t="str">
        <f>IF(OR('Intragroup liabilities'!F1116="P_20",'Intragroup liabilities'!F1116="P_21"),'Intragroup liabilities'!M1116,CONCATENATE(RIGHT('Intragroup liabilities'!T1116,4),"-",LEFT(RIGHT('Intragroup liabilities'!T1116,7),2),"-",LEFT('Intragroup liabilities'!T1116,2)))</f>
        <v>--</v>
      </c>
      <c r="T1122" s="20" t="str">
        <f t="shared" si="123"/>
        <v/>
      </c>
      <c r="U1122" s="20" t="str">
        <f>IF(OR('Intragroup liabilities'!F1116="P_20",'Intragroup liabilities'!F1116="P_21"),'T 03.01'!T1122,CONCATENATE(RIGHT('Intragroup liabilities'!U1116,4),"-",LEFT(RIGHT('Intragroup liabilities'!U1116,7),2),"-",LEFT('Intragroup liabilities'!U1116,2)))</f>
        <v>--</v>
      </c>
      <c r="V1122" s="10" t="str">
        <f t="shared" si="124"/>
        <v>Secured</v>
      </c>
      <c r="W1122" s="10">
        <v>0</v>
      </c>
      <c r="X1122" s="10" t="s">
        <v>83</v>
      </c>
      <c r="Y1122" s="10" t="str">
        <f t="shared" si="125"/>
        <v>Non-structured/Vanilla</v>
      </c>
      <c r="Z1122" s="10"/>
      <c r="AA1122" s="10" t="str">
        <f>IF('Intragroup liabilities'!Q1116="GF2","Grandfathered T2",IF('Intragroup liabilities'!Q1116="CET1","CET1","No"))</f>
        <v>No</v>
      </c>
      <c r="AB1122" s="10">
        <f>IF('Intragroup liabilities'!R1116="",0,'Intragroup liabilities'!R1116)</f>
        <v>0</v>
      </c>
      <c r="AC1122"/>
    </row>
    <row r="1123" spans="3:29" ht="35.25" thickBot="1" x14ac:dyDescent="0.5">
      <c r="C1123" s="17">
        <f t="shared" si="120"/>
        <v>999</v>
      </c>
      <c r="D1123" s="18">
        <f t="shared" si="126"/>
        <v>1116</v>
      </c>
      <c r="E1123" s="10" t="str">
        <f>IF(AND(I1123="SANTANDER TOTTA, SGPS, SA",'Intragroup liabilities'!F1117="P_22"),"r0531 - o/w (part of) subordinated liabilities recognised as own funds",IF(AND(I1123="Totta Seguros - Comp. Seg. Vida, SA.",'Intragroup liabilities'!F1117="P_22"),"r0350 - Structured notes",IF(AND(AA1123&lt;&gt;"No",'Intragroup liabilities'!F1117="P_23"),"r0531 - o/w (part of) subordinated liabilities recognised as own funds",IF(AND(AA1123="No",'Intragroup liabilities'!F1117="P_23"),"r0120 - Secured liabilities - collateralized part (BRRD art. 44/2/b)",IF('Intragroup liabilities'!F1117="C_31","r0511 - o/w capital instruments/share capital",IF('Intragroup liabilities'!F1117="C_32","r0511 - o/w capital instruments/share capital",IF('Intragroup liabilities'!F1117="C_33","r0512 - o/w instruments ranking pari passu with ordinary shares",IF(OR(ISNUMBER(SEARCH("ATLANTES",I1123)),ISNUMBER(SEARCH("AZOR",I1123)),ISNUMBER(SEARCH("HIPOTOTTA",I1123)))=TRUE,"r0120 - Secured liabilities - collateralized part (BRRD art. 44/2/b)",IF(OR('Intragroup liabilities'!F1117="P_27.1",'Intragroup liabilities'!F1117="P_27.2",'Intragroup liabilities'!F1117="P_24"),"r0390 - Non-financial liabilities",IF('Intragroup liabilities'!F1117="P_30.1","r0170 - Employee liabilities (BRRD art. 44/2/g/i)",IF('Intragroup liabilities'!F1117="P_30.3","r0390 - Non-financial liabilities",IF('Intragroup liabilities'!F1117="C_36","r0511 - o/w capital instruments/share capital",IF(AND('Intragroup liabilities'!F1117="P_20",IFERROR(VLOOKUP('Intragroup liabilities'!I1117,'Auxiliar 210'!$B$18:$B$20,1,FALSE),0)&lt;&gt;0),"r0210 - Liabilities towards other entities of the resolution group (BRRD art. 44/2/h)",IF(AND('Intragroup liabilities'!F1117="P_21",IFERROR(VLOOKUP('Intragroup liabilities'!I1117,'Auxiliar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23" s="10" t="s">
        <v>153</v>
      </c>
      <c r="G1123" s="10" t="str">
        <f t="shared" si="121"/>
        <v>Rank 20 - Ranking in insolvency (master scale)</v>
      </c>
      <c r="H1123" s="10" t="s">
        <v>223</v>
      </c>
      <c r="I1123" s="10" t="s">
        <v>73</v>
      </c>
      <c r="J1123" s="10" t="s">
        <v>167</v>
      </c>
      <c r="K1123" s="10" t="s">
        <v>155</v>
      </c>
      <c r="L1123" s="10" t="str">
        <f t="shared" si="122"/>
        <v>Sister</v>
      </c>
      <c r="M1123" s="10" t="str">
        <f>IF(OR('Intragroup liabilities'!W1117="x",'Intragroup liabilities'!W1117="E"),"true","false")</f>
        <v>true</v>
      </c>
      <c r="N1123" s="10" t="s">
        <v>470</v>
      </c>
      <c r="O1123" s="10" t="s">
        <v>471</v>
      </c>
      <c r="P1123" s="11">
        <v>50176.88</v>
      </c>
      <c r="Q1123" s="11">
        <f>IF('Intragroup liabilities'!E1117="",0,'Intragroup liabilities'!E1117)</f>
        <v>104.93</v>
      </c>
      <c r="R1123" s="10" t="str">
        <f>+IF('Intragroup liabilities'!C1117="EURO","Euro",IF('Intragroup liabilities'!C1117="LIBRA INGLESA"," US Dollar",""))</f>
        <v>Euro</v>
      </c>
      <c r="S1123" s="10" t="str">
        <f>IF(OR('Intragroup liabilities'!F1117="P_20",'Intragroup liabilities'!F1117="P_21"),'Intragroup liabilities'!M1117,CONCATENATE(RIGHT('Intragroup liabilities'!T1117,4),"-",LEFT(RIGHT('Intragroup liabilities'!T1117,7),2),"-",LEFT('Intragroup liabilities'!T1117,2)))</f>
        <v>--</v>
      </c>
      <c r="T1123" s="20" t="str">
        <f t="shared" si="123"/>
        <v/>
      </c>
      <c r="U1123" s="20" t="str">
        <f>IF(OR('Intragroup liabilities'!F1117="P_20",'Intragroup liabilities'!F1117="P_21"),'T 03.01'!T1123,CONCATENATE(RIGHT('Intragroup liabilities'!U1117,4),"-",LEFT(RIGHT('Intragroup liabilities'!U1117,7),2),"-",LEFT('Intragroup liabilities'!U1117,2)))</f>
        <v>--</v>
      </c>
      <c r="V1123" s="10" t="str">
        <f t="shared" si="124"/>
        <v>Secured</v>
      </c>
      <c r="W1123" s="10">
        <v>0</v>
      </c>
      <c r="X1123" s="10" t="s">
        <v>83</v>
      </c>
      <c r="Y1123" s="10" t="str">
        <f t="shared" si="125"/>
        <v>Non-structured/Vanilla</v>
      </c>
      <c r="Z1123" s="10"/>
      <c r="AA1123" s="10" t="str">
        <f>IF('Intragroup liabilities'!Q1117="GF2","Grandfathered T2",IF('Intragroup liabilities'!Q1117="CET1","CET1","No"))</f>
        <v>No</v>
      </c>
      <c r="AB1123" s="10">
        <f>IF('Intragroup liabilities'!R1117="",0,'Intragroup liabilities'!R1117)</f>
        <v>0</v>
      </c>
      <c r="AC1123"/>
    </row>
    <row r="1124" spans="3:29" ht="23.65" thickBot="1" x14ac:dyDescent="0.5">
      <c r="C1124" s="17">
        <f t="shared" si="120"/>
        <v>999</v>
      </c>
      <c r="D1124" s="18">
        <f t="shared" si="126"/>
        <v>1117</v>
      </c>
      <c r="E1124" s="10" t="str">
        <f>IF(AND(I1124="SANTANDER TOTTA, SGPS, SA",'Intragroup liabilities'!F1118="P_22"),"r0531 - o/w (part of) subordinated liabilities recognised as own funds",IF(AND(I1124="Totta Seguros - Comp. Seg. Vida, SA.",'Intragroup liabilities'!F1118="P_22"),"r0350 - Structured notes",IF(AND(AA1124&lt;&gt;"No",'Intragroup liabilities'!F1118="P_23"),"r0531 - o/w (part of) subordinated liabilities recognised as own funds",IF(AND(AA1124="No",'Intragroup liabilities'!F1118="P_23"),"r0120 - Secured liabilities - collateralized part (BRRD art. 44/2/b)",IF('Intragroup liabilities'!F1118="C_31","r0511 - o/w capital instruments/share capital",IF('Intragroup liabilities'!F1118="C_32","r0511 - o/w capital instruments/share capital",IF('Intragroup liabilities'!F1118="C_33","r0512 - o/w instruments ranking pari passu with ordinary shares",IF(OR(ISNUMBER(SEARCH("ATLANTES",I1124)),ISNUMBER(SEARCH("AZOR",I1124)),ISNUMBER(SEARCH("HIPOTOTTA",I1124)))=TRUE,"r0120 - Secured liabilities - collateralized part (BRRD art. 44/2/b)",IF(OR('Intragroup liabilities'!F1118="P_27.1",'Intragroup liabilities'!F1118="P_27.2",'Intragroup liabilities'!F1118="P_24"),"r0390 - Non-financial liabilities",IF('Intragroup liabilities'!F1118="P_30.1","r0170 - Employee liabilities (BRRD art. 44/2/g/i)",IF('Intragroup liabilities'!F1118="P_30.3","r0390 - Non-financial liabilities",IF('Intragroup liabilities'!F1118="C_36","r0511 - o/w capital instruments/share capital",IF(AND('Intragroup liabilities'!F1118="P_20",IFERROR(VLOOKUP('Intragroup liabilities'!I1118,'Auxiliar 210'!$B$18:$B$20,1,FALSE),0)&lt;&gt;0),"r0210 - Liabilities towards other entities of the resolution group (BRRD art. 44/2/h)",IF(AND('Intragroup liabilities'!F1118="P_21",IFERROR(VLOOKUP('Intragroup liabilities'!I1118,'Auxiliar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4" s="10" t="s">
        <v>483</v>
      </c>
      <c r="G1124" s="10" t="str">
        <f t="shared" si="121"/>
        <v>Rank 9 - Ranking in insolvency (master scale)</v>
      </c>
      <c r="H1124" s="10" t="s">
        <v>519</v>
      </c>
      <c r="I1124" s="10" t="s">
        <v>66</v>
      </c>
      <c r="J1124" s="10" t="s">
        <v>439</v>
      </c>
      <c r="K1124" s="10" t="s">
        <v>155</v>
      </c>
      <c r="L1124" s="10" t="str">
        <f t="shared" si="122"/>
        <v>Sister</v>
      </c>
      <c r="M1124" s="10" t="str">
        <f>IF(OR('Intragroup liabilities'!W1118="x",'Intragroup liabilities'!W1118="E"),"true","false")</f>
        <v>false</v>
      </c>
      <c r="N1124" s="10" t="s">
        <v>470</v>
      </c>
      <c r="O1124" s="10" t="s">
        <v>471</v>
      </c>
      <c r="P1124" s="11">
        <v>275</v>
      </c>
      <c r="Q1124" s="11">
        <f>IF('Intragroup liabilities'!E1118="",0,'Intragroup liabilities'!E1118)</f>
        <v>0</v>
      </c>
      <c r="R1124" s="10" t="str">
        <f>+IF('Intragroup liabilities'!C1118="EURO","Euro",IF('Intragroup liabilities'!C1118="LIBRA INGLESA"," US Dollar",""))</f>
        <v>Euro</v>
      </c>
      <c r="S1124" s="10" t="str">
        <f>IF(OR('Intragroup liabilities'!F1118="P_20",'Intragroup liabilities'!F1118="P_21"),'Intragroup liabilities'!M1118,CONCATENATE(RIGHT('Intragroup liabilities'!T1118,4),"-",LEFT(RIGHT('Intragroup liabilities'!T1118,7),2),"-",LEFT('Intragroup liabilities'!T1118,2)))</f>
        <v>--</v>
      </c>
      <c r="T1124" s="20" t="str">
        <f t="shared" si="123"/>
        <v>--</v>
      </c>
      <c r="U1124" s="20" t="str">
        <f>IF(OR('Intragroup liabilities'!F1118="P_20",'Intragroup liabilities'!F1118="P_21"),'T 03.01'!T1124,CONCATENATE(RIGHT('Intragroup liabilities'!U1118,4),"-",LEFT(RIGHT('Intragroup liabilities'!U1118,7),2),"-",LEFT('Intragroup liabilities'!U1118,2)))</f>
        <v>--</v>
      </c>
      <c r="V1124" s="10" t="str">
        <f t="shared" si="124"/>
        <v>Unsecured</v>
      </c>
      <c r="W1124" s="10">
        <v>0</v>
      </c>
      <c r="X1124" s="10" t="s">
        <v>83</v>
      </c>
      <c r="Y1124" s="10" t="str">
        <f t="shared" si="125"/>
        <v>Structured</v>
      </c>
      <c r="Z1124" s="10"/>
      <c r="AA1124" s="10" t="str">
        <f>IF('Intragroup liabilities'!Q1118="GF2","Grandfathered T2",IF('Intragroup liabilities'!Q1118="CET1","CET1","No"))</f>
        <v>No</v>
      </c>
      <c r="AB1124" s="10">
        <f>IF('Intragroup liabilities'!R1118="",0,'Intragroup liabilities'!R1118)</f>
        <v>0</v>
      </c>
      <c r="AC1124"/>
    </row>
    <row r="1125" spans="3:29" ht="23.65" thickBot="1" x14ac:dyDescent="0.5">
      <c r="C1125" s="17">
        <f t="shared" si="120"/>
        <v>999</v>
      </c>
      <c r="D1125" s="18">
        <f t="shared" si="126"/>
        <v>1118</v>
      </c>
      <c r="E1125" s="10" t="str">
        <f>IF(AND(I1125="SANTANDER TOTTA, SGPS, SA",'Intragroup liabilities'!F1119="P_22"),"r0531 - o/w (part of) subordinated liabilities recognised as own funds",IF(AND(I1125="Totta Seguros - Comp. Seg. Vida, SA.",'Intragroup liabilities'!F1119="P_22"),"r0350 - Structured notes",IF(AND(AA1125&lt;&gt;"No",'Intragroup liabilities'!F1119="P_23"),"r0531 - o/w (part of) subordinated liabilities recognised as own funds",IF(AND(AA1125="No",'Intragroup liabilities'!F1119="P_23"),"r0120 - Secured liabilities - collateralized part (BRRD art. 44/2/b)",IF('Intragroup liabilities'!F1119="C_31","r0511 - o/w capital instruments/share capital",IF('Intragroup liabilities'!F1119="C_32","r0511 - o/w capital instruments/share capital",IF('Intragroup liabilities'!F1119="C_33","r0512 - o/w instruments ranking pari passu with ordinary shares",IF(OR(ISNUMBER(SEARCH("ATLANTES",I1125)),ISNUMBER(SEARCH("AZOR",I1125)),ISNUMBER(SEARCH("HIPOTOTTA",I1125)))=TRUE,"r0120 - Secured liabilities - collateralized part (BRRD art. 44/2/b)",IF(OR('Intragroup liabilities'!F1119="P_27.1",'Intragroup liabilities'!F1119="P_27.2",'Intragroup liabilities'!F1119="P_24"),"r0390 - Non-financial liabilities",IF('Intragroup liabilities'!F1119="P_30.1","r0170 - Employee liabilities (BRRD art. 44/2/g/i)",IF('Intragroup liabilities'!F1119="P_30.3","r0390 - Non-financial liabilities",IF('Intragroup liabilities'!F1119="C_36","r0511 - o/w capital instruments/share capital",IF(AND('Intragroup liabilities'!F1119="P_20",IFERROR(VLOOKUP('Intragroup liabilities'!I1119,'Auxiliar 210'!$B$18:$B$20,1,FALSE),0)&lt;&gt;0),"r0210 - Liabilities towards other entities of the resolution group (BRRD art. 44/2/h)",IF(AND('Intragroup liabilities'!F1119="P_21",IFERROR(VLOOKUP('Intragroup liabilities'!I1119,'Auxiliar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5" s="10" t="s">
        <v>483</v>
      </c>
      <c r="G1125" s="10" t="str">
        <f t="shared" si="121"/>
        <v>Rank 9 - Ranking in insolvency (master scale)</v>
      </c>
      <c r="H1125" s="10" t="s">
        <v>561</v>
      </c>
      <c r="I1125" s="10" t="s">
        <v>66</v>
      </c>
      <c r="J1125" s="10" t="s">
        <v>439</v>
      </c>
      <c r="K1125" s="10" t="s">
        <v>155</v>
      </c>
      <c r="L1125" s="10" t="str">
        <f t="shared" si="122"/>
        <v>Sister</v>
      </c>
      <c r="M1125" s="10" t="str">
        <f>IF(OR('Intragroup liabilities'!W1119="x",'Intragroup liabilities'!W1119="E"),"true","false")</f>
        <v>false</v>
      </c>
      <c r="N1125" s="10" t="s">
        <v>470</v>
      </c>
      <c r="O1125" s="10" t="s">
        <v>471</v>
      </c>
      <c r="P1125" s="11">
        <v>46.67</v>
      </c>
      <c r="Q1125" s="11">
        <f>IF('Intragroup liabilities'!E1119="",0,'Intragroup liabilities'!E1119)</f>
        <v>0</v>
      </c>
      <c r="R1125" s="10" t="str">
        <f>+IF('Intragroup liabilities'!C1119="EURO","Euro",IF('Intragroup liabilities'!C1119="LIBRA INGLESA"," US Dollar",""))</f>
        <v>Euro</v>
      </c>
      <c r="S1125" s="10" t="str">
        <f>IF(OR('Intragroup liabilities'!F1119="P_20",'Intragroup liabilities'!F1119="P_21"),'Intragroup liabilities'!M1119,CONCATENATE(RIGHT('Intragroup liabilities'!T1119,4),"-",LEFT(RIGHT('Intragroup liabilities'!T1119,7),2),"-",LEFT('Intragroup liabilities'!T1119,2)))</f>
        <v>--</v>
      </c>
      <c r="T1125" s="20" t="str">
        <f t="shared" si="123"/>
        <v>--</v>
      </c>
      <c r="U1125" s="20" t="str">
        <f>IF(OR('Intragroup liabilities'!F1119="P_20",'Intragroup liabilities'!F1119="P_21"),'T 03.01'!T1125,CONCATENATE(RIGHT('Intragroup liabilities'!U1119,4),"-",LEFT(RIGHT('Intragroup liabilities'!U1119,7),2),"-",LEFT('Intragroup liabilities'!U1119,2)))</f>
        <v>--</v>
      </c>
      <c r="V1125" s="10" t="str">
        <f t="shared" si="124"/>
        <v>Unsecured</v>
      </c>
      <c r="W1125" s="10">
        <v>0</v>
      </c>
      <c r="X1125" s="10" t="s">
        <v>83</v>
      </c>
      <c r="Y1125" s="10" t="str">
        <f t="shared" si="125"/>
        <v>Structured</v>
      </c>
      <c r="Z1125" s="10"/>
      <c r="AA1125" s="10" t="str">
        <f>IF('Intragroup liabilities'!Q1119="GF2","Grandfathered T2",IF('Intragroup liabilities'!Q1119="CET1","CET1","No"))</f>
        <v>No</v>
      </c>
      <c r="AB1125" s="10">
        <f>IF('Intragroup liabilities'!R1119="",0,'Intragroup liabilities'!R1119)</f>
        <v>0</v>
      </c>
      <c r="AC1125"/>
    </row>
    <row r="1126" spans="3:29" ht="23.65" thickBot="1" x14ac:dyDescent="0.5">
      <c r="C1126" s="17">
        <f t="shared" si="120"/>
        <v>999</v>
      </c>
      <c r="D1126" s="18">
        <f t="shared" si="126"/>
        <v>1119</v>
      </c>
      <c r="E1126" s="10" t="str">
        <f>IF(AND(I1126="SANTANDER TOTTA, SGPS, SA",'Intragroup liabilities'!F1120="P_22"),"r0531 - o/w (part of) subordinated liabilities recognised as own funds",IF(AND(I1126="Totta Seguros - Comp. Seg. Vida, SA.",'Intragroup liabilities'!F1120="P_22"),"r0350 - Structured notes",IF(AND(AA1126&lt;&gt;"No",'Intragroup liabilities'!F1120="P_23"),"r0531 - o/w (part of) subordinated liabilities recognised as own funds",IF(AND(AA1126="No",'Intragroup liabilities'!F1120="P_23"),"r0120 - Secured liabilities - collateralized part (BRRD art. 44/2/b)",IF('Intragroup liabilities'!F1120="C_31","r0511 - o/w capital instruments/share capital",IF('Intragroup liabilities'!F1120="C_32","r0511 - o/w capital instruments/share capital",IF('Intragroup liabilities'!F1120="C_33","r0512 - o/w instruments ranking pari passu with ordinary shares",IF(OR(ISNUMBER(SEARCH("ATLANTES",I1126)),ISNUMBER(SEARCH("AZOR",I1126)),ISNUMBER(SEARCH("HIPOTOTTA",I1126)))=TRUE,"r0120 - Secured liabilities - collateralized part (BRRD art. 44/2/b)",IF(OR('Intragroup liabilities'!F1120="P_27.1",'Intragroup liabilities'!F1120="P_27.2",'Intragroup liabilities'!F1120="P_24"),"r0390 - Non-financial liabilities",IF('Intragroup liabilities'!F1120="P_30.1","r0170 - Employee liabilities (BRRD art. 44/2/g/i)",IF('Intragroup liabilities'!F1120="P_30.3","r0390 - Non-financial liabilities",IF('Intragroup liabilities'!F1120="C_36","r0511 - o/w capital instruments/share capital",IF(AND('Intragroup liabilities'!F1120="P_20",IFERROR(VLOOKUP('Intragroup liabilities'!I1120,'Auxiliar 210'!$B$18:$B$20,1,FALSE),0)&lt;&gt;0),"r0210 - Liabilities towards other entities of the resolution group (BRRD art. 44/2/h)",IF(AND('Intragroup liabilities'!F1120="P_21",IFERROR(VLOOKUP('Intragroup liabilities'!I1120,'Auxiliar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6" s="10" t="s">
        <v>483</v>
      </c>
      <c r="G1126" s="10" t="str">
        <f t="shared" si="121"/>
        <v>Rank 9 - Ranking in insolvency (master scale)</v>
      </c>
      <c r="H1126" s="10" t="s">
        <v>802</v>
      </c>
      <c r="I1126" s="10" t="s">
        <v>700</v>
      </c>
      <c r="J1126" s="10" t="s">
        <v>699</v>
      </c>
      <c r="K1126" s="10" t="s">
        <v>155</v>
      </c>
      <c r="L1126" s="10" t="str">
        <f t="shared" si="122"/>
        <v>Sister</v>
      </c>
      <c r="M1126" s="10" t="str">
        <f>IF(OR('Intragroup liabilities'!W1120="x",'Intragroup liabilities'!W1120="E"),"true","false")</f>
        <v>false</v>
      </c>
      <c r="N1126" s="10" t="s">
        <v>470</v>
      </c>
      <c r="O1126" s="10" t="s">
        <v>471</v>
      </c>
      <c r="P1126" s="11">
        <v>2.54</v>
      </c>
      <c r="Q1126" s="11">
        <f>IF('Intragroup liabilities'!E1120="",0,'Intragroup liabilities'!E1120)</f>
        <v>0</v>
      </c>
      <c r="R1126" s="10" t="str">
        <f>+IF('Intragroup liabilities'!C1120="EURO","Euro",IF('Intragroup liabilities'!C1120="LIBRA INGLESA"," US Dollar",""))</f>
        <v>Euro</v>
      </c>
      <c r="S1126" s="10" t="str">
        <f>IF(OR('Intragroup liabilities'!F1120="P_20",'Intragroup liabilities'!F1120="P_21"),'Intragroup liabilities'!M1120,CONCATENATE(RIGHT('Intragroup liabilities'!T1120,4),"-",LEFT(RIGHT('Intragroup liabilities'!T1120,7),2),"-",LEFT('Intragroup liabilities'!T1120,2)))</f>
        <v>--</v>
      </c>
      <c r="T1126" s="20" t="str">
        <f t="shared" si="123"/>
        <v>--</v>
      </c>
      <c r="U1126" s="20" t="str">
        <f>IF(OR('Intragroup liabilities'!F1120="P_20",'Intragroup liabilities'!F1120="P_21"),'T 03.01'!T1126,CONCATENATE(RIGHT('Intragroup liabilities'!U1120,4),"-",LEFT(RIGHT('Intragroup liabilities'!U1120,7),2),"-",LEFT('Intragroup liabilities'!U1120,2)))</f>
        <v>--</v>
      </c>
      <c r="V1126" s="10" t="str">
        <f t="shared" si="124"/>
        <v>Unsecured</v>
      </c>
      <c r="W1126" s="10">
        <v>0</v>
      </c>
      <c r="X1126" s="10" t="s">
        <v>83</v>
      </c>
      <c r="Y1126" s="10" t="str">
        <f t="shared" si="125"/>
        <v>Structured</v>
      </c>
      <c r="Z1126" s="10"/>
      <c r="AA1126" s="10" t="str">
        <f>IF('Intragroup liabilities'!Q1120="GF2","Grandfathered T2",IF('Intragroup liabilities'!Q1120="CET1","CET1","No"))</f>
        <v>No</v>
      </c>
      <c r="AB1126" s="10">
        <f>IF('Intragroup liabilities'!R1120="",0,'Intragroup liabilities'!R1120)</f>
        <v>0</v>
      </c>
      <c r="AC1126"/>
    </row>
    <row r="1127" spans="3:29" ht="23.65" thickBot="1" x14ac:dyDescent="0.5">
      <c r="C1127" s="17">
        <f t="shared" si="120"/>
        <v>999</v>
      </c>
      <c r="D1127" s="18">
        <f t="shared" si="126"/>
        <v>1120</v>
      </c>
      <c r="E1127" s="10" t="str">
        <f>IF(AND(I1127="SANTANDER TOTTA, SGPS, SA",'Intragroup liabilities'!F1121="P_22"),"r0531 - o/w (part of) subordinated liabilities recognised as own funds",IF(AND(I1127="Totta Seguros - Comp. Seg. Vida, SA.",'Intragroup liabilities'!F1121="P_22"),"r0350 - Structured notes",IF(AND(AA1127&lt;&gt;"No",'Intragroup liabilities'!F1121="P_23"),"r0531 - o/w (part of) subordinated liabilities recognised as own funds",IF(AND(AA1127="No",'Intragroup liabilities'!F1121="P_23"),"r0120 - Secured liabilities - collateralized part (BRRD art. 44/2/b)",IF('Intragroup liabilities'!F1121="C_31","r0511 - o/w capital instruments/share capital",IF('Intragroup liabilities'!F1121="C_32","r0511 - o/w capital instruments/share capital",IF('Intragroup liabilities'!F1121="C_33","r0512 - o/w instruments ranking pari passu with ordinary shares",IF(OR(ISNUMBER(SEARCH("ATLANTES",I1127)),ISNUMBER(SEARCH("AZOR",I1127)),ISNUMBER(SEARCH("HIPOTOTTA",I1127)))=TRUE,"r0120 - Secured liabilities - collateralized part (BRRD art. 44/2/b)",IF(OR('Intragroup liabilities'!F1121="P_27.1",'Intragroup liabilities'!F1121="P_27.2",'Intragroup liabilities'!F1121="P_24"),"r0390 - Non-financial liabilities",IF('Intragroup liabilities'!F1121="P_30.1","r0170 - Employee liabilities (BRRD art. 44/2/g/i)",IF('Intragroup liabilities'!F1121="P_30.3","r0390 - Non-financial liabilities",IF('Intragroup liabilities'!F1121="C_36","r0511 - o/w capital instruments/share capital",IF(AND('Intragroup liabilities'!F1121="P_20",IFERROR(VLOOKUP('Intragroup liabilities'!I1121,'Auxiliar 210'!$B$18:$B$20,1,FALSE),0)&lt;&gt;0),"r0210 - Liabilities towards other entities of the resolution group (BRRD art. 44/2/h)",IF(AND('Intragroup liabilities'!F1121="P_21",IFERROR(VLOOKUP('Intragroup liabilities'!I1121,'Auxiliar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27" s="10" t="s">
        <v>483</v>
      </c>
      <c r="G1127" s="10" t="str">
        <f t="shared" si="121"/>
        <v>Rank 9 - Ranking in insolvency (master scale)</v>
      </c>
      <c r="H1127" s="10" t="s">
        <v>633</v>
      </c>
      <c r="I1127" s="10" t="s">
        <v>66</v>
      </c>
      <c r="J1127" s="10" t="s">
        <v>439</v>
      </c>
      <c r="K1127" s="10" t="s">
        <v>155</v>
      </c>
      <c r="L1127" s="10" t="str">
        <f t="shared" si="122"/>
        <v>Sister</v>
      </c>
      <c r="M1127" s="10" t="str">
        <f>IF(OR('Intragroup liabilities'!W1121="x",'Intragroup liabilities'!W1121="E"),"true","false")</f>
        <v>false</v>
      </c>
      <c r="N1127" s="10" t="s">
        <v>470</v>
      </c>
      <c r="O1127" s="10" t="s">
        <v>471</v>
      </c>
      <c r="P1127" s="11">
        <v>138.06</v>
      </c>
      <c r="Q1127" s="11">
        <f>IF('Intragroup liabilities'!E1121="",0,'Intragroup liabilities'!E1121)</f>
        <v>0</v>
      </c>
      <c r="R1127" s="10" t="str">
        <f>+IF('Intragroup liabilities'!C1121="EURO","Euro",IF('Intragroup liabilities'!C1121="LIBRA INGLESA"," US Dollar",""))</f>
        <v>Euro</v>
      </c>
      <c r="S1127" s="10" t="str">
        <f>IF(OR('Intragroup liabilities'!F1121="P_20",'Intragroup liabilities'!F1121="P_21"),'Intragroup liabilities'!M1121,CONCATENATE(RIGHT('Intragroup liabilities'!T1121,4),"-",LEFT(RIGHT('Intragroup liabilities'!T1121,7),2),"-",LEFT('Intragroup liabilities'!T1121,2)))</f>
        <v>--</v>
      </c>
      <c r="T1127" s="20" t="str">
        <f t="shared" si="123"/>
        <v>--</v>
      </c>
      <c r="U1127" s="20" t="str">
        <f>IF(OR('Intragroup liabilities'!F1121="P_20",'Intragroup liabilities'!F1121="P_21"),'T 03.01'!T1127,CONCATENATE(RIGHT('Intragroup liabilities'!U1121,4),"-",LEFT(RIGHT('Intragroup liabilities'!U1121,7),2),"-",LEFT('Intragroup liabilities'!U1121,2)))</f>
        <v>--</v>
      </c>
      <c r="V1127" s="10" t="str">
        <f t="shared" si="124"/>
        <v>Unsecured</v>
      </c>
      <c r="W1127" s="10">
        <v>0</v>
      </c>
      <c r="X1127" s="10" t="s">
        <v>83</v>
      </c>
      <c r="Y1127" s="10" t="str">
        <f t="shared" si="125"/>
        <v>Structured</v>
      </c>
      <c r="Z1127" s="10"/>
      <c r="AA1127" s="10" t="str">
        <f>IF('Intragroup liabilities'!Q1121="GF2","Grandfathered T2",IF('Intragroup liabilities'!Q1121="CET1","CET1","No"))</f>
        <v>No</v>
      </c>
      <c r="AB1127" s="10">
        <f>IF('Intragroup liabilities'!R1121="",0,'Intragroup liabilities'!R1121)</f>
        <v>0</v>
      </c>
      <c r="AC1127"/>
    </row>
    <row r="1128" spans="3:29" ht="35.25" thickBot="1" x14ac:dyDescent="0.5">
      <c r="C1128" s="17">
        <f t="shared" si="120"/>
        <v>999</v>
      </c>
      <c r="D1128" s="18">
        <f t="shared" si="126"/>
        <v>1121</v>
      </c>
      <c r="E1128" s="10" t="str">
        <f>IF(AND(I1128="SANTANDER TOTTA, SGPS, SA",'Intragroup liabilities'!F1122="P_22"),"r0531 - o/w (part of) subordinated liabilities recognised as own funds",IF(AND(I1128="Totta Seguros - Comp. Seg. Vida, SA.",'Intragroup liabilities'!F1122="P_22"),"r0350 - Structured notes",IF(AND(AA1128&lt;&gt;"No",'Intragroup liabilities'!F1122="P_23"),"r0531 - o/w (part of) subordinated liabilities recognised as own funds",IF(AND(AA1128="No",'Intragroup liabilities'!F1122="P_23"),"r0120 - Secured liabilities - collateralized part (BRRD art. 44/2/b)",IF('Intragroup liabilities'!F1122="C_31","r0511 - o/w capital instruments/share capital",IF('Intragroup liabilities'!F1122="C_32","r0511 - o/w capital instruments/share capital",IF('Intragroup liabilities'!F1122="C_33","r0512 - o/w instruments ranking pari passu with ordinary shares",IF(OR(ISNUMBER(SEARCH("ATLANTES",I1128)),ISNUMBER(SEARCH("AZOR",I1128)),ISNUMBER(SEARCH("HIPOTOTTA",I1128)))=TRUE,"r0120 - Secured liabilities - collateralized part (BRRD art. 44/2/b)",IF(OR('Intragroup liabilities'!F1122="P_27.1",'Intragroup liabilities'!F1122="P_27.2",'Intragroup liabilities'!F1122="P_24"),"r0390 - Non-financial liabilities",IF('Intragroup liabilities'!F1122="P_30.1","r0170 - Employee liabilities (BRRD art. 44/2/g/i)",IF('Intragroup liabilities'!F1122="P_30.3","r0390 - Non-financial liabilities",IF('Intragroup liabilities'!F1122="C_36","r0511 - o/w capital instruments/share capital",IF(AND('Intragroup liabilities'!F1122="P_20",IFERROR(VLOOKUP('Intragroup liabilities'!I1122,'Auxiliar 210'!$B$18:$B$20,1,FALSE),0)&lt;&gt;0),"r0210 - Liabilities towards other entities of the resolution group (BRRD art. 44/2/h)",IF(AND('Intragroup liabilities'!F1122="P_21",IFERROR(VLOOKUP('Intragroup liabilities'!I1122,'Auxiliar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28" s="10" t="s">
        <v>153</v>
      </c>
      <c r="G1128" s="10" t="str">
        <f t="shared" si="121"/>
        <v>Rank 20 - Ranking in insolvency (master scale)</v>
      </c>
      <c r="H1128" s="10" t="s">
        <v>1595</v>
      </c>
      <c r="I1128" s="10" t="s">
        <v>30</v>
      </c>
      <c r="J1128" s="10" t="s">
        <v>164</v>
      </c>
      <c r="K1128" s="10" t="s">
        <v>155</v>
      </c>
      <c r="L1128" s="10" t="str">
        <f t="shared" si="122"/>
        <v>Sister</v>
      </c>
      <c r="M1128" s="10" t="str">
        <f>IF(OR('Intragroup liabilities'!W1122="x",'Intragroup liabilities'!W1122="E"),"true","false")</f>
        <v>true</v>
      </c>
      <c r="N1128" s="10" t="s">
        <v>470</v>
      </c>
      <c r="O1128" s="10" t="s">
        <v>471</v>
      </c>
      <c r="P1128" s="11">
        <v>0</v>
      </c>
      <c r="Q1128" s="11">
        <f>IF('Intragroup liabilities'!E1122="",0,'Intragroup liabilities'!E1122)</f>
        <v>28.27</v>
      </c>
      <c r="R1128" s="10" t="str">
        <f>+IF('Intragroup liabilities'!C1122="EURO","Euro",IF('Intragroup liabilities'!C1122="LIBRA INGLESA"," US Dollar",""))</f>
        <v>Euro</v>
      </c>
      <c r="S1128" s="10" t="str">
        <f>IF(OR('Intragroup liabilities'!F1122="P_20",'Intragroup liabilities'!F1122="P_21"),'Intragroup liabilities'!M1122,CONCATENATE(RIGHT('Intragroup liabilities'!T1122,4),"-",LEFT(RIGHT('Intragroup liabilities'!T1122,7),2),"-",LEFT('Intragroup liabilities'!T1122,2)))</f>
        <v>--</v>
      </c>
      <c r="T1128" s="20" t="str">
        <f t="shared" si="123"/>
        <v/>
      </c>
      <c r="U1128" s="20" t="str">
        <f>IF(OR('Intragroup liabilities'!F1122="P_20",'Intragroup liabilities'!F1122="P_21"),'T 03.01'!T1128,CONCATENATE(RIGHT('Intragroup liabilities'!U1122,4),"-",LEFT(RIGHT('Intragroup liabilities'!U1122,7),2),"-",LEFT('Intragroup liabilities'!U1122,2)))</f>
        <v>--</v>
      </c>
      <c r="V1128" s="10" t="str">
        <f t="shared" si="124"/>
        <v>Secured</v>
      </c>
      <c r="W1128" s="10">
        <v>0</v>
      </c>
      <c r="X1128" s="10" t="s">
        <v>83</v>
      </c>
      <c r="Y1128" s="10" t="str">
        <f t="shared" si="125"/>
        <v>Non-structured/Vanilla</v>
      </c>
      <c r="Z1128" s="10"/>
      <c r="AA1128" s="10" t="str">
        <f>IF('Intragroup liabilities'!Q1122="GF2","Grandfathered T2",IF('Intragroup liabilities'!Q1122="CET1","CET1","No"))</f>
        <v>No</v>
      </c>
      <c r="AB1128" s="10">
        <f>IF('Intragroup liabilities'!R1122="",0,'Intragroup liabilities'!R1122)</f>
        <v>0</v>
      </c>
      <c r="AC1128"/>
    </row>
    <row r="1129" spans="3:29" ht="35.25" thickBot="1" x14ac:dyDescent="0.5">
      <c r="C1129" s="17">
        <f t="shared" si="120"/>
        <v>999</v>
      </c>
      <c r="D1129" s="18">
        <f t="shared" si="126"/>
        <v>1122</v>
      </c>
      <c r="E1129" s="10" t="str">
        <f>IF(AND(I1129="SANTANDER TOTTA, SGPS, SA",'Intragroup liabilities'!F1123="P_22"),"r0531 - o/w (part of) subordinated liabilities recognised as own funds",IF(AND(I1129="Totta Seguros - Comp. Seg. Vida, SA.",'Intragroup liabilities'!F1123="P_22"),"r0350 - Structured notes",IF(AND(AA1129&lt;&gt;"No",'Intragroup liabilities'!F1123="P_23"),"r0531 - o/w (part of) subordinated liabilities recognised as own funds",IF(AND(AA1129="No",'Intragroup liabilities'!F1123="P_23"),"r0120 - Secured liabilities - collateralized part (BRRD art. 44/2/b)",IF('Intragroup liabilities'!F1123="C_31","r0511 - o/w capital instruments/share capital",IF('Intragroup liabilities'!F1123="C_32","r0511 - o/w capital instruments/share capital",IF('Intragroup liabilities'!F1123="C_33","r0512 - o/w instruments ranking pari passu with ordinary shares",IF(OR(ISNUMBER(SEARCH("ATLANTES",I1129)),ISNUMBER(SEARCH("AZOR",I1129)),ISNUMBER(SEARCH("HIPOTOTTA",I1129)))=TRUE,"r0120 - Secured liabilities - collateralized part (BRRD art. 44/2/b)",IF(OR('Intragroup liabilities'!F1123="P_27.1",'Intragroup liabilities'!F1123="P_27.2",'Intragroup liabilities'!F1123="P_24"),"r0390 - Non-financial liabilities",IF('Intragroup liabilities'!F1123="P_30.1","r0170 - Employee liabilities (BRRD art. 44/2/g/i)",IF('Intragroup liabilities'!F1123="P_30.3","r0390 - Non-financial liabilities",IF('Intragroup liabilities'!F1123="C_36","r0511 - o/w capital instruments/share capital",IF(AND('Intragroup liabilities'!F1123="P_20",IFERROR(VLOOKUP('Intragroup liabilities'!I1123,'Auxiliar 210'!$B$18:$B$20,1,FALSE),0)&lt;&gt;0),"r0210 - Liabilities towards other entities of the resolution group (BRRD art. 44/2/h)",IF(AND('Intragroup liabilities'!F1123="P_21",IFERROR(VLOOKUP('Intragroup liabilities'!I1123,'Auxiliar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29" s="10" t="s">
        <v>153</v>
      </c>
      <c r="G1129" s="10" t="str">
        <f t="shared" si="121"/>
        <v>Rank 20 - Ranking in insolvency (master scale)</v>
      </c>
      <c r="H1129" s="10" t="s">
        <v>190</v>
      </c>
      <c r="I1129" s="10" t="s">
        <v>73</v>
      </c>
      <c r="J1129" s="10" t="s">
        <v>167</v>
      </c>
      <c r="K1129" s="10" t="s">
        <v>155</v>
      </c>
      <c r="L1129" s="10" t="str">
        <f t="shared" si="122"/>
        <v>Sister</v>
      </c>
      <c r="M1129" s="10" t="str">
        <f>IF(OR('Intragroup liabilities'!W1123="x",'Intragroup liabilities'!W1123="E"),"true","false")</f>
        <v>true</v>
      </c>
      <c r="N1129" s="10" t="s">
        <v>470</v>
      </c>
      <c r="O1129" s="10" t="s">
        <v>471</v>
      </c>
      <c r="P1129" s="11">
        <v>72095.23</v>
      </c>
      <c r="Q1129" s="11">
        <f>IF('Intragroup liabilities'!E1123="",0,'Intragroup liabilities'!E1123)</f>
        <v>47.39</v>
      </c>
      <c r="R1129" s="10" t="str">
        <f>+IF('Intragroup liabilities'!C1123="EURO","Euro",IF('Intragroup liabilities'!C1123="LIBRA INGLESA"," US Dollar",""))</f>
        <v>Euro</v>
      </c>
      <c r="S1129" s="10" t="str">
        <f>IF(OR('Intragroup liabilities'!F1123="P_20",'Intragroup liabilities'!F1123="P_21"),'Intragroup liabilities'!M1123,CONCATENATE(RIGHT('Intragroup liabilities'!T1123,4),"-",LEFT(RIGHT('Intragroup liabilities'!T1123,7),2),"-",LEFT('Intragroup liabilities'!T1123,2)))</f>
        <v>--</v>
      </c>
      <c r="T1129" s="20" t="str">
        <f t="shared" si="123"/>
        <v/>
      </c>
      <c r="U1129" s="20" t="str">
        <f>IF(OR('Intragroup liabilities'!F1123="P_20",'Intragroup liabilities'!F1123="P_21"),'T 03.01'!T1129,CONCATENATE(RIGHT('Intragroup liabilities'!U1123,4),"-",LEFT(RIGHT('Intragroup liabilities'!U1123,7),2),"-",LEFT('Intragroup liabilities'!U1123,2)))</f>
        <v>--</v>
      </c>
      <c r="V1129" s="10" t="str">
        <f t="shared" si="124"/>
        <v>Secured</v>
      </c>
      <c r="W1129" s="10">
        <v>0</v>
      </c>
      <c r="X1129" s="10" t="s">
        <v>83</v>
      </c>
      <c r="Y1129" s="10" t="str">
        <f t="shared" si="125"/>
        <v>Non-structured/Vanilla</v>
      </c>
      <c r="Z1129" s="10"/>
      <c r="AA1129" s="10" t="str">
        <f>IF('Intragroup liabilities'!Q1123="GF2","Grandfathered T2",IF('Intragroup liabilities'!Q1123="CET1","CET1","No"))</f>
        <v>No</v>
      </c>
      <c r="AB1129" s="10">
        <f>IF('Intragroup liabilities'!R1123="",0,'Intragroup liabilities'!R1123)</f>
        <v>0</v>
      </c>
      <c r="AC1129"/>
    </row>
    <row r="1130" spans="3:29" ht="35.25" thickBot="1" x14ac:dyDescent="0.5">
      <c r="C1130" s="17">
        <f t="shared" si="120"/>
        <v>999</v>
      </c>
      <c r="D1130" s="18">
        <f t="shared" si="126"/>
        <v>1123</v>
      </c>
      <c r="E1130" s="10" t="str">
        <f>IF(AND(I1130="SANTANDER TOTTA, SGPS, SA",'Intragroup liabilities'!F1124="P_22"),"r0531 - o/w (part of) subordinated liabilities recognised as own funds",IF(AND(I1130="Totta Seguros - Comp. Seg. Vida, SA.",'Intragroup liabilities'!F1124="P_22"),"r0350 - Structured notes",IF(AND(AA1130&lt;&gt;"No",'Intragroup liabilities'!F1124="P_23"),"r0531 - o/w (part of) subordinated liabilities recognised as own funds",IF(AND(AA1130="No",'Intragroup liabilities'!F1124="P_23"),"r0120 - Secured liabilities - collateralized part (BRRD art. 44/2/b)",IF('Intragroup liabilities'!F1124="C_31","r0511 - o/w capital instruments/share capital",IF('Intragroup liabilities'!F1124="C_32","r0511 - o/w capital instruments/share capital",IF('Intragroup liabilities'!F1124="C_33","r0512 - o/w instruments ranking pari passu with ordinary shares",IF(OR(ISNUMBER(SEARCH("ATLANTES",I1130)),ISNUMBER(SEARCH("AZOR",I1130)),ISNUMBER(SEARCH("HIPOTOTTA",I1130)))=TRUE,"r0120 - Secured liabilities - collateralized part (BRRD art. 44/2/b)",IF(OR('Intragroup liabilities'!F1124="P_27.1",'Intragroup liabilities'!F1124="P_27.2",'Intragroup liabilities'!F1124="P_24"),"r0390 - Non-financial liabilities",IF('Intragroup liabilities'!F1124="P_30.1","r0170 - Employee liabilities (BRRD art. 44/2/g/i)",IF('Intragroup liabilities'!F1124="P_30.3","r0390 - Non-financial liabilities",IF('Intragroup liabilities'!F1124="C_36","r0511 - o/w capital instruments/share capital",IF(AND('Intragroup liabilities'!F1124="P_20",IFERROR(VLOOKUP('Intragroup liabilities'!I1124,'Auxiliar 210'!$B$18:$B$20,1,FALSE),0)&lt;&gt;0),"r0210 - Liabilities towards other entities of the resolution group (BRRD art. 44/2/h)",IF(AND('Intragroup liabilities'!F1124="P_21",IFERROR(VLOOKUP('Intragroup liabilities'!I1124,'Auxiliar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0" s="10" t="s">
        <v>153</v>
      </c>
      <c r="G1130" s="10" t="str">
        <f t="shared" si="121"/>
        <v>Rank 20 - Ranking in insolvency (master scale)</v>
      </c>
      <c r="H1130" s="10" t="s">
        <v>423</v>
      </c>
      <c r="I1130" s="10" t="s">
        <v>73</v>
      </c>
      <c r="J1130" s="10" t="s">
        <v>167</v>
      </c>
      <c r="K1130" s="10" t="s">
        <v>155</v>
      </c>
      <c r="L1130" s="10" t="str">
        <f t="shared" si="122"/>
        <v>Sister</v>
      </c>
      <c r="M1130" s="10" t="str">
        <f>IF(OR('Intragroup liabilities'!W1124="x",'Intragroup liabilities'!W1124="E"),"true","false")</f>
        <v>true</v>
      </c>
      <c r="N1130" s="10" t="s">
        <v>470</v>
      </c>
      <c r="O1130" s="10" t="s">
        <v>471</v>
      </c>
      <c r="P1130" s="11">
        <v>87322.93</v>
      </c>
      <c r="Q1130" s="11">
        <f>IF('Intragroup liabilities'!E1124="",0,'Intragroup liabilities'!E1124)</f>
        <v>102.84</v>
      </c>
      <c r="R1130" s="10" t="str">
        <f>+IF('Intragroup liabilities'!C1124="EURO","Euro",IF('Intragroup liabilities'!C1124="LIBRA INGLESA"," US Dollar",""))</f>
        <v>Euro</v>
      </c>
      <c r="S1130" s="10" t="str">
        <f>IF(OR('Intragroup liabilities'!F1124="P_20",'Intragroup liabilities'!F1124="P_21"),'Intragroup liabilities'!M1124,CONCATENATE(RIGHT('Intragroup liabilities'!T1124,4),"-",LEFT(RIGHT('Intragroup liabilities'!T1124,7),2),"-",LEFT('Intragroup liabilities'!T1124,2)))</f>
        <v>--</v>
      </c>
      <c r="T1130" s="20" t="str">
        <f t="shared" si="123"/>
        <v/>
      </c>
      <c r="U1130" s="20" t="str">
        <f>IF(OR('Intragroup liabilities'!F1124="P_20",'Intragroup liabilities'!F1124="P_21"),'T 03.01'!T1130,CONCATENATE(RIGHT('Intragroup liabilities'!U1124,4),"-",LEFT(RIGHT('Intragroup liabilities'!U1124,7),2),"-",LEFT('Intragroup liabilities'!U1124,2)))</f>
        <v>--</v>
      </c>
      <c r="V1130" s="10" t="str">
        <f t="shared" si="124"/>
        <v>Secured</v>
      </c>
      <c r="W1130" s="10">
        <v>0</v>
      </c>
      <c r="X1130" s="10" t="s">
        <v>83</v>
      </c>
      <c r="Y1130" s="10" t="str">
        <f t="shared" si="125"/>
        <v>Non-structured/Vanilla</v>
      </c>
      <c r="Z1130" s="10"/>
      <c r="AA1130" s="10" t="str">
        <f>IF('Intragroup liabilities'!Q1124="GF2","Grandfathered T2",IF('Intragroup liabilities'!Q1124="CET1","CET1","No"))</f>
        <v>No</v>
      </c>
      <c r="AB1130" s="10">
        <f>IF('Intragroup liabilities'!R1124="",0,'Intragroup liabilities'!R1124)</f>
        <v>0</v>
      </c>
      <c r="AC1130"/>
    </row>
    <row r="1131" spans="3:29" ht="35.25" thickBot="1" x14ac:dyDescent="0.5">
      <c r="C1131" s="17">
        <f t="shared" si="120"/>
        <v>999</v>
      </c>
      <c r="D1131" s="18">
        <f t="shared" si="126"/>
        <v>1124</v>
      </c>
      <c r="E1131" s="10" t="str">
        <f>IF(AND(I1131="SANTANDER TOTTA, SGPS, SA",'Intragroup liabilities'!F1125="P_22"),"r0531 - o/w (part of) subordinated liabilities recognised as own funds",IF(AND(I1131="Totta Seguros - Comp. Seg. Vida, SA.",'Intragroup liabilities'!F1125="P_22"),"r0350 - Structured notes",IF(AND(AA1131&lt;&gt;"No",'Intragroup liabilities'!F1125="P_23"),"r0531 - o/w (part of) subordinated liabilities recognised as own funds",IF(AND(AA1131="No",'Intragroup liabilities'!F1125="P_23"),"r0120 - Secured liabilities - collateralized part (BRRD art. 44/2/b)",IF('Intragroup liabilities'!F1125="C_31","r0511 - o/w capital instruments/share capital",IF('Intragroup liabilities'!F1125="C_32","r0511 - o/w capital instruments/share capital",IF('Intragroup liabilities'!F1125="C_33","r0512 - o/w instruments ranking pari passu with ordinary shares",IF(OR(ISNUMBER(SEARCH("ATLANTES",I1131)),ISNUMBER(SEARCH("AZOR",I1131)),ISNUMBER(SEARCH("HIPOTOTTA",I1131)))=TRUE,"r0120 - Secured liabilities - collateralized part (BRRD art. 44/2/b)",IF(OR('Intragroup liabilities'!F1125="P_27.1",'Intragroup liabilities'!F1125="P_27.2",'Intragroup liabilities'!F1125="P_24"),"r0390 - Non-financial liabilities",IF('Intragroup liabilities'!F1125="P_30.1","r0170 - Employee liabilities (BRRD art. 44/2/g/i)",IF('Intragroup liabilities'!F1125="P_30.3","r0390 - Non-financial liabilities",IF('Intragroup liabilities'!F1125="C_36","r0511 - o/w capital instruments/share capital",IF(AND('Intragroup liabilities'!F1125="P_20",IFERROR(VLOOKUP('Intragroup liabilities'!I1125,'Auxiliar 210'!$B$18:$B$20,1,FALSE),0)&lt;&gt;0),"r0210 - Liabilities towards other entities of the resolution group (BRRD art. 44/2/h)",IF(AND('Intragroup liabilities'!F1125="P_21",IFERROR(VLOOKUP('Intragroup liabilities'!I1125,'Auxiliar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1" s="10" t="s">
        <v>153</v>
      </c>
      <c r="G1131" s="10" t="str">
        <f t="shared" si="121"/>
        <v>Rank 20 - Ranking in insolvency (master scale)</v>
      </c>
      <c r="H1131" s="10" t="s">
        <v>269</v>
      </c>
      <c r="I1131" s="10" t="s">
        <v>30</v>
      </c>
      <c r="J1131" s="10" t="s">
        <v>164</v>
      </c>
      <c r="K1131" s="10" t="s">
        <v>155</v>
      </c>
      <c r="L1131" s="10" t="str">
        <f t="shared" si="122"/>
        <v>Sister</v>
      </c>
      <c r="M1131" s="10" t="str">
        <f>IF(OR('Intragroup liabilities'!W1125="x",'Intragroup liabilities'!W1125="E"),"true","false")</f>
        <v>true</v>
      </c>
      <c r="N1131" s="10" t="s">
        <v>470</v>
      </c>
      <c r="O1131" s="10" t="s">
        <v>471</v>
      </c>
      <c r="P1131" s="11">
        <v>93433.53</v>
      </c>
      <c r="Q1131" s="11">
        <f>IF('Intragroup liabilities'!E1125="",0,'Intragroup liabilities'!E1125)</f>
        <v>218.77</v>
      </c>
      <c r="R1131" s="10" t="str">
        <f>+IF('Intragroup liabilities'!C1125="EURO","Euro",IF('Intragroup liabilities'!C1125="LIBRA INGLESA"," US Dollar",""))</f>
        <v>Euro</v>
      </c>
      <c r="S1131" s="10" t="str">
        <f>IF(OR('Intragroup liabilities'!F1125="P_20",'Intragroup liabilities'!F1125="P_21"),'Intragroup liabilities'!M1125,CONCATENATE(RIGHT('Intragroup liabilities'!T1125,4),"-",LEFT(RIGHT('Intragroup liabilities'!T1125,7),2),"-",LEFT('Intragroup liabilities'!T1125,2)))</f>
        <v>--</v>
      </c>
      <c r="T1131" s="20" t="str">
        <f t="shared" si="123"/>
        <v/>
      </c>
      <c r="U1131" s="20" t="str">
        <f>IF(OR('Intragroup liabilities'!F1125="P_20",'Intragroup liabilities'!F1125="P_21"),'T 03.01'!T1131,CONCATENATE(RIGHT('Intragroup liabilities'!U1125,4),"-",LEFT(RIGHT('Intragroup liabilities'!U1125,7),2),"-",LEFT('Intragroup liabilities'!U1125,2)))</f>
        <v>--</v>
      </c>
      <c r="V1131" s="10" t="str">
        <f t="shared" si="124"/>
        <v>Secured</v>
      </c>
      <c r="W1131" s="10">
        <v>0</v>
      </c>
      <c r="X1131" s="10" t="s">
        <v>83</v>
      </c>
      <c r="Y1131" s="10" t="str">
        <f t="shared" si="125"/>
        <v>Non-structured/Vanilla</v>
      </c>
      <c r="Z1131" s="10"/>
      <c r="AA1131" s="10" t="str">
        <f>IF('Intragroup liabilities'!Q1125="GF2","Grandfathered T2",IF('Intragroup liabilities'!Q1125="CET1","CET1","No"))</f>
        <v>No</v>
      </c>
      <c r="AB1131" s="10">
        <f>IF('Intragroup liabilities'!R1125="",0,'Intragroup liabilities'!R1125)</f>
        <v>0</v>
      </c>
      <c r="AC1131"/>
    </row>
    <row r="1132" spans="3:29" ht="35.25" thickBot="1" x14ac:dyDescent="0.5">
      <c r="C1132" s="17">
        <f t="shared" si="120"/>
        <v>999</v>
      </c>
      <c r="D1132" s="18">
        <f t="shared" si="126"/>
        <v>1125</v>
      </c>
      <c r="E1132" s="10" t="str">
        <f>IF(AND(I1132="SANTANDER TOTTA, SGPS, SA",'Intragroup liabilities'!F1126="P_22"),"r0531 - o/w (part of) subordinated liabilities recognised as own funds",IF(AND(I1132="Totta Seguros - Comp. Seg. Vida, SA.",'Intragroup liabilities'!F1126="P_22"),"r0350 - Structured notes",IF(AND(AA1132&lt;&gt;"No",'Intragroup liabilities'!F1126="P_23"),"r0531 - o/w (part of) subordinated liabilities recognised as own funds",IF(AND(AA1132="No",'Intragroup liabilities'!F1126="P_23"),"r0120 - Secured liabilities - collateralized part (BRRD art. 44/2/b)",IF('Intragroup liabilities'!F1126="C_31","r0511 - o/w capital instruments/share capital",IF('Intragroup liabilities'!F1126="C_32","r0511 - o/w capital instruments/share capital",IF('Intragroup liabilities'!F1126="C_33","r0512 - o/w instruments ranking pari passu with ordinary shares",IF(OR(ISNUMBER(SEARCH("ATLANTES",I1132)),ISNUMBER(SEARCH("AZOR",I1132)),ISNUMBER(SEARCH("HIPOTOTTA",I1132)))=TRUE,"r0120 - Secured liabilities - collateralized part (BRRD art. 44/2/b)",IF(OR('Intragroup liabilities'!F1126="P_27.1",'Intragroup liabilities'!F1126="P_27.2",'Intragroup liabilities'!F1126="P_24"),"r0390 - Non-financial liabilities",IF('Intragroup liabilities'!F1126="P_30.1","r0170 - Employee liabilities (BRRD art. 44/2/g/i)",IF('Intragroup liabilities'!F1126="P_30.3","r0390 - Non-financial liabilities",IF('Intragroup liabilities'!F1126="C_36","r0511 - o/w capital instruments/share capital",IF(AND('Intragroup liabilities'!F1126="P_20",IFERROR(VLOOKUP('Intragroup liabilities'!I1126,'Auxiliar 210'!$B$18:$B$20,1,FALSE),0)&lt;&gt;0),"r0210 - Liabilities towards other entities of the resolution group (BRRD art. 44/2/h)",IF(AND('Intragroup liabilities'!F1126="P_21",IFERROR(VLOOKUP('Intragroup liabilities'!I1126,'Auxiliar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2" s="10" t="s">
        <v>153</v>
      </c>
      <c r="G1132" s="10" t="str">
        <f t="shared" si="121"/>
        <v>Rank 20 - Ranking in insolvency (master scale)</v>
      </c>
      <c r="H1132" s="10" t="s">
        <v>421</v>
      </c>
      <c r="I1132" s="10" t="s">
        <v>73</v>
      </c>
      <c r="J1132" s="10" t="s">
        <v>167</v>
      </c>
      <c r="K1132" s="10" t="s">
        <v>155</v>
      </c>
      <c r="L1132" s="10" t="str">
        <f t="shared" si="122"/>
        <v>Sister</v>
      </c>
      <c r="M1132" s="10" t="str">
        <f>IF(OR('Intragroup liabilities'!W1126="x",'Intragroup liabilities'!W1126="E"),"true","false")</f>
        <v>true</v>
      </c>
      <c r="N1132" s="10" t="s">
        <v>470</v>
      </c>
      <c r="O1132" s="10" t="s">
        <v>471</v>
      </c>
      <c r="P1132" s="11">
        <v>169035.29</v>
      </c>
      <c r="Q1132" s="11">
        <f>IF('Intragroup liabilities'!E1126="",0,'Intragroup liabilities'!E1126)</f>
        <v>403.36</v>
      </c>
      <c r="R1132" s="10" t="str">
        <f>+IF('Intragroup liabilities'!C1126="EURO","Euro",IF('Intragroup liabilities'!C1126="LIBRA INGLESA"," US Dollar",""))</f>
        <v>Euro</v>
      </c>
      <c r="S1132" s="10" t="str">
        <f>IF(OR('Intragroup liabilities'!F1126="P_20",'Intragroup liabilities'!F1126="P_21"),'Intragroup liabilities'!M1126,CONCATENATE(RIGHT('Intragroup liabilities'!T1126,4),"-",LEFT(RIGHT('Intragroup liabilities'!T1126,7),2),"-",LEFT('Intragroup liabilities'!T1126,2)))</f>
        <v>--</v>
      </c>
      <c r="T1132" s="20" t="str">
        <f t="shared" si="123"/>
        <v/>
      </c>
      <c r="U1132" s="20" t="str">
        <f>IF(OR('Intragroup liabilities'!F1126="P_20",'Intragroup liabilities'!F1126="P_21"),'T 03.01'!T1132,CONCATENATE(RIGHT('Intragroup liabilities'!U1126,4),"-",LEFT(RIGHT('Intragroup liabilities'!U1126,7),2),"-",LEFT('Intragroup liabilities'!U1126,2)))</f>
        <v>--</v>
      </c>
      <c r="V1132" s="10" t="str">
        <f t="shared" si="124"/>
        <v>Secured</v>
      </c>
      <c r="W1132" s="10">
        <v>0</v>
      </c>
      <c r="X1132" s="10" t="s">
        <v>83</v>
      </c>
      <c r="Y1132" s="10" t="str">
        <f t="shared" si="125"/>
        <v>Non-structured/Vanilla</v>
      </c>
      <c r="Z1132" s="10"/>
      <c r="AA1132" s="10" t="str">
        <f>IF('Intragroup liabilities'!Q1126="GF2","Grandfathered T2",IF('Intragroup liabilities'!Q1126="CET1","CET1","No"))</f>
        <v>No</v>
      </c>
      <c r="AB1132" s="10">
        <f>IF('Intragroup liabilities'!R1126="",0,'Intragroup liabilities'!R1126)</f>
        <v>0</v>
      </c>
      <c r="AC1132"/>
    </row>
    <row r="1133" spans="3:29" ht="23.65" thickBot="1" x14ac:dyDescent="0.5">
      <c r="C1133" s="17">
        <f t="shared" si="120"/>
        <v>999</v>
      </c>
      <c r="D1133" s="18">
        <f t="shared" si="126"/>
        <v>1126</v>
      </c>
      <c r="E1133" s="10" t="str">
        <f>IF(AND(I1133="SANTANDER TOTTA, SGPS, SA",'Intragroup liabilities'!F1127="P_22"),"r0531 - o/w (part of) subordinated liabilities recognised as own funds",IF(AND(I1133="Totta Seguros - Comp. Seg. Vida, SA.",'Intragroup liabilities'!F1127="P_22"),"r0350 - Structured notes",IF(AND(AA1133&lt;&gt;"No",'Intragroup liabilities'!F1127="P_23"),"r0531 - o/w (part of) subordinated liabilities recognised as own funds",IF(AND(AA1133="No",'Intragroup liabilities'!F1127="P_23"),"r0120 - Secured liabilities - collateralized part (BRRD art. 44/2/b)",IF('Intragroup liabilities'!F1127="C_31","r0511 - o/w capital instruments/share capital",IF('Intragroup liabilities'!F1127="C_32","r0511 - o/w capital instruments/share capital",IF('Intragroup liabilities'!F1127="C_33","r0512 - o/w instruments ranking pari passu with ordinary shares",IF(OR(ISNUMBER(SEARCH("ATLANTES",I1133)),ISNUMBER(SEARCH("AZOR",I1133)),ISNUMBER(SEARCH("HIPOTOTTA",I1133)))=TRUE,"r0120 - Secured liabilities - collateralized part (BRRD art. 44/2/b)",IF(OR('Intragroup liabilities'!F1127="P_27.1",'Intragroup liabilities'!F1127="P_27.2",'Intragroup liabilities'!F1127="P_24"),"r0390 - Non-financial liabilities",IF('Intragroup liabilities'!F1127="P_30.1","r0170 - Employee liabilities (BRRD art. 44/2/g/i)",IF('Intragroup liabilities'!F1127="P_30.3","r0390 - Non-financial liabilities",IF('Intragroup liabilities'!F1127="C_36","r0511 - o/w capital instruments/share capital",IF(AND('Intragroup liabilities'!F1127="P_20",IFERROR(VLOOKUP('Intragroup liabilities'!I1127,'Auxiliar 210'!$B$18:$B$20,1,FALSE),0)&lt;&gt;0),"r0210 - Liabilities towards other entities of the resolution group (BRRD art. 44/2/h)",IF(AND('Intragroup liabilities'!F1127="P_21",IFERROR(VLOOKUP('Intragroup liabilities'!I1127,'Auxiliar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33" s="10" t="s">
        <v>483</v>
      </c>
      <c r="G1133" s="10" t="str">
        <f t="shared" si="121"/>
        <v>Rank 9 - Ranking in insolvency (master scale)</v>
      </c>
      <c r="H1133" s="10" t="s">
        <v>519</v>
      </c>
      <c r="I1133" s="10" t="s">
        <v>66</v>
      </c>
      <c r="J1133" s="10" t="s">
        <v>439</v>
      </c>
      <c r="K1133" s="10" t="s">
        <v>155</v>
      </c>
      <c r="L1133" s="10" t="str">
        <f t="shared" si="122"/>
        <v>Sister</v>
      </c>
      <c r="M1133" s="10" t="str">
        <f>IF(OR('Intragroup liabilities'!W1127="x",'Intragroup liabilities'!W1127="E"),"true","false")</f>
        <v>false</v>
      </c>
      <c r="N1133" s="10" t="s">
        <v>470</v>
      </c>
      <c r="O1133" s="10" t="s">
        <v>471</v>
      </c>
      <c r="P1133" s="11">
        <v>5.67</v>
      </c>
      <c r="Q1133" s="11">
        <f>IF('Intragroup liabilities'!E1127="",0,'Intragroup liabilities'!E1127)</f>
        <v>0</v>
      </c>
      <c r="R1133" s="10" t="str">
        <f>+IF('Intragroup liabilities'!C1127="EURO","Euro",IF('Intragroup liabilities'!C1127="LIBRA INGLESA"," US Dollar",""))</f>
        <v>Euro</v>
      </c>
      <c r="S1133" s="10" t="str">
        <f>IF(OR('Intragroup liabilities'!F1127="P_20",'Intragroup liabilities'!F1127="P_21"),'Intragroup liabilities'!M1127,CONCATENATE(RIGHT('Intragroup liabilities'!T1127,4),"-",LEFT(RIGHT('Intragroup liabilities'!T1127,7),2),"-",LEFT('Intragroup liabilities'!T1127,2)))</f>
        <v>--</v>
      </c>
      <c r="T1133" s="20" t="str">
        <f t="shared" si="123"/>
        <v>--</v>
      </c>
      <c r="U1133" s="20" t="str">
        <f>IF(OR('Intragroup liabilities'!F1127="P_20",'Intragroup liabilities'!F1127="P_21"),'T 03.01'!T1133,CONCATENATE(RIGHT('Intragroup liabilities'!U1127,4),"-",LEFT(RIGHT('Intragroup liabilities'!U1127,7),2),"-",LEFT('Intragroup liabilities'!U1127,2)))</f>
        <v>--</v>
      </c>
      <c r="V1133" s="10" t="str">
        <f t="shared" si="124"/>
        <v>Unsecured</v>
      </c>
      <c r="W1133" s="10">
        <v>0</v>
      </c>
      <c r="X1133" s="10" t="s">
        <v>83</v>
      </c>
      <c r="Y1133" s="10" t="str">
        <f t="shared" si="125"/>
        <v>Structured</v>
      </c>
      <c r="Z1133" s="10"/>
      <c r="AA1133" s="10" t="str">
        <f>IF('Intragroup liabilities'!Q1127="GF2","Grandfathered T2",IF('Intragroup liabilities'!Q1127="CET1","CET1","No"))</f>
        <v>No</v>
      </c>
      <c r="AB1133" s="10">
        <f>IF('Intragroup liabilities'!R1127="",0,'Intragroup liabilities'!R1127)</f>
        <v>0</v>
      </c>
      <c r="AC1133"/>
    </row>
    <row r="1134" spans="3:29" ht="35.25" thickBot="1" x14ac:dyDescent="0.5">
      <c r="C1134" s="17">
        <f t="shared" si="120"/>
        <v>999</v>
      </c>
      <c r="D1134" s="18">
        <f t="shared" si="126"/>
        <v>1127</v>
      </c>
      <c r="E1134" s="10" t="str">
        <f>IF(AND(I1134="SANTANDER TOTTA, SGPS, SA",'Intragroup liabilities'!F1128="P_22"),"r0531 - o/w (part of) subordinated liabilities recognised as own funds",IF(AND(I1134="Totta Seguros - Comp. Seg. Vida, SA.",'Intragroup liabilities'!F1128="P_22"),"r0350 - Structured notes",IF(AND(AA1134&lt;&gt;"No",'Intragroup liabilities'!F1128="P_23"),"r0531 - o/w (part of) subordinated liabilities recognised as own funds",IF(AND(AA1134="No",'Intragroup liabilities'!F1128="P_23"),"r0120 - Secured liabilities - collateralized part (BRRD art. 44/2/b)",IF('Intragroup liabilities'!F1128="C_31","r0511 - o/w capital instruments/share capital",IF('Intragroup liabilities'!F1128="C_32","r0511 - o/w capital instruments/share capital",IF('Intragroup liabilities'!F1128="C_33","r0512 - o/w instruments ranking pari passu with ordinary shares",IF(OR(ISNUMBER(SEARCH("ATLANTES",I1134)),ISNUMBER(SEARCH("AZOR",I1134)),ISNUMBER(SEARCH("HIPOTOTTA",I1134)))=TRUE,"r0120 - Secured liabilities - collateralized part (BRRD art. 44/2/b)",IF(OR('Intragroup liabilities'!F1128="P_27.1",'Intragroup liabilities'!F1128="P_27.2",'Intragroup liabilities'!F1128="P_24"),"r0390 - Non-financial liabilities",IF('Intragroup liabilities'!F1128="P_30.1","r0170 - Employee liabilities (BRRD art. 44/2/g/i)",IF('Intragroup liabilities'!F1128="P_30.3","r0390 - Non-financial liabilities",IF('Intragroup liabilities'!F1128="C_36","r0511 - o/w capital instruments/share capital",IF(AND('Intragroup liabilities'!F1128="P_20",IFERROR(VLOOKUP('Intragroup liabilities'!I1128,'Auxiliar 210'!$B$18:$B$20,1,FALSE),0)&lt;&gt;0),"r0210 - Liabilities towards other entities of the resolution group (BRRD art. 44/2/h)",IF(AND('Intragroup liabilities'!F1128="P_21",IFERROR(VLOOKUP('Intragroup liabilities'!I1128,'Auxiliar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4" s="10" t="s">
        <v>153</v>
      </c>
      <c r="G1134" s="10" t="str">
        <f t="shared" si="121"/>
        <v>Rank 20 - Ranking in insolvency (master scale)</v>
      </c>
      <c r="H1134" s="10" t="s">
        <v>273</v>
      </c>
      <c r="I1134" s="10" t="s">
        <v>73</v>
      </c>
      <c r="J1134" s="10" t="s">
        <v>167</v>
      </c>
      <c r="K1134" s="10" t="s">
        <v>155</v>
      </c>
      <c r="L1134" s="10" t="str">
        <f t="shared" si="122"/>
        <v>Sister</v>
      </c>
      <c r="M1134" s="10" t="str">
        <f>IF(OR('Intragroup liabilities'!W1128="x",'Intragroup liabilities'!W1128="E"),"true","false")</f>
        <v>true</v>
      </c>
      <c r="N1134" s="10" t="s">
        <v>470</v>
      </c>
      <c r="O1134" s="10" t="s">
        <v>471</v>
      </c>
      <c r="P1134" s="11">
        <v>44700.51</v>
      </c>
      <c r="Q1134" s="11">
        <f>IF('Intragroup liabilities'!E1128="",0,'Intragroup liabilities'!E1128)</f>
        <v>118.72</v>
      </c>
      <c r="R1134" s="10" t="str">
        <f>+IF('Intragroup liabilities'!C1128="EURO","Euro",IF('Intragroup liabilities'!C1128="LIBRA INGLESA"," US Dollar",""))</f>
        <v>Euro</v>
      </c>
      <c r="S1134" s="10" t="str">
        <f>IF(OR('Intragroup liabilities'!F1128="P_20",'Intragroup liabilities'!F1128="P_21"),'Intragroup liabilities'!M1128,CONCATENATE(RIGHT('Intragroup liabilities'!T1128,4),"-",LEFT(RIGHT('Intragroup liabilities'!T1128,7),2),"-",LEFT('Intragroup liabilities'!T1128,2)))</f>
        <v>--</v>
      </c>
      <c r="T1134" s="20" t="str">
        <f t="shared" si="123"/>
        <v/>
      </c>
      <c r="U1134" s="20" t="str">
        <f>IF(OR('Intragroup liabilities'!F1128="P_20",'Intragroup liabilities'!F1128="P_21"),'T 03.01'!T1134,CONCATENATE(RIGHT('Intragroup liabilities'!U1128,4),"-",LEFT(RIGHT('Intragroup liabilities'!U1128,7),2),"-",LEFT('Intragroup liabilities'!U1128,2)))</f>
        <v>--</v>
      </c>
      <c r="V1134" s="10" t="str">
        <f t="shared" si="124"/>
        <v>Secured</v>
      </c>
      <c r="W1134" s="10">
        <v>0</v>
      </c>
      <c r="X1134" s="10" t="s">
        <v>83</v>
      </c>
      <c r="Y1134" s="10" t="str">
        <f t="shared" si="125"/>
        <v>Non-structured/Vanilla</v>
      </c>
      <c r="Z1134" s="10"/>
      <c r="AA1134" s="10" t="str">
        <f>IF('Intragroup liabilities'!Q1128="GF2","Grandfathered T2",IF('Intragroup liabilities'!Q1128="CET1","CET1","No"))</f>
        <v>No</v>
      </c>
      <c r="AB1134" s="10">
        <f>IF('Intragroup liabilities'!R1128="",0,'Intragroup liabilities'!R1128)</f>
        <v>0</v>
      </c>
      <c r="AC1134"/>
    </row>
    <row r="1135" spans="3:29" ht="35.25" thickBot="1" x14ac:dyDescent="0.5">
      <c r="C1135" s="17">
        <f t="shared" si="120"/>
        <v>999</v>
      </c>
      <c r="D1135" s="18">
        <f t="shared" si="126"/>
        <v>1128</v>
      </c>
      <c r="E1135" s="10" t="str">
        <f>IF(AND(I1135="SANTANDER TOTTA, SGPS, SA",'Intragroup liabilities'!F1129="P_22"),"r0531 - o/w (part of) subordinated liabilities recognised as own funds",IF(AND(I1135="Totta Seguros - Comp. Seg. Vida, SA.",'Intragroup liabilities'!F1129="P_22"),"r0350 - Structured notes",IF(AND(AA1135&lt;&gt;"No",'Intragroup liabilities'!F1129="P_23"),"r0531 - o/w (part of) subordinated liabilities recognised as own funds",IF(AND(AA1135="No",'Intragroup liabilities'!F1129="P_23"),"r0120 - Secured liabilities - collateralized part (BRRD art. 44/2/b)",IF('Intragroup liabilities'!F1129="C_31","r0511 - o/w capital instruments/share capital",IF('Intragroup liabilities'!F1129="C_32","r0511 - o/w capital instruments/share capital",IF('Intragroup liabilities'!F1129="C_33","r0512 - o/w instruments ranking pari passu with ordinary shares",IF(OR(ISNUMBER(SEARCH("ATLANTES",I1135)),ISNUMBER(SEARCH("AZOR",I1135)),ISNUMBER(SEARCH("HIPOTOTTA",I1135)))=TRUE,"r0120 - Secured liabilities - collateralized part (BRRD art. 44/2/b)",IF(OR('Intragroup liabilities'!F1129="P_27.1",'Intragroup liabilities'!F1129="P_27.2",'Intragroup liabilities'!F1129="P_24"),"r0390 - Non-financial liabilities",IF('Intragroup liabilities'!F1129="P_30.1","r0170 - Employee liabilities (BRRD art. 44/2/g/i)",IF('Intragroup liabilities'!F1129="P_30.3","r0390 - Non-financial liabilities",IF('Intragroup liabilities'!F1129="C_36","r0511 - o/w capital instruments/share capital",IF(AND('Intragroup liabilities'!F1129="P_20",IFERROR(VLOOKUP('Intragroup liabilities'!I1129,'Auxiliar 210'!$B$18:$B$20,1,FALSE),0)&lt;&gt;0),"r0210 - Liabilities towards other entities of the resolution group (BRRD art. 44/2/h)",IF(AND('Intragroup liabilities'!F1129="P_21",IFERROR(VLOOKUP('Intragroup liabilities'!I1129,'Auxiliar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5" s="10" t="s">
        <v>153</v>
      </c>
      <c r="G1135" s="10" t="str">
        <f t="shared" si="121"/>
        <v>Rank 20 - Ranking in insolvency (master scale)</v>
      </c>
      <c r="H1135" s="10" t="s">
        <v>165</v>
      </c>
      <c r="I1135" s="10" t="s">
        <v>30</v>
      </c>
      <c r="J1135" s="10" t="s">
        <v>164</v>
      </c>
      <c r="K1135" s="10" t="s">
        <v>155</v>
      </c>
      <c r="L1135" s="10" t="str">
        <f t="shared" si="122"/>
        <v>Sister</v>
      </c>
      <c r="M1135" s="10" t="str">
        <f>IF(OR('Intragroup liabilities'!W1129="x",'Intragroup liabilities'!W1129="E"),"true","false")</f>
        <v>true</v>
      </c>
      <c r="N1135" s="10" t="s">
        <v>470</v>
      </c>
      <c r="O1135" s="10" t="s">
        <v>471</v>
      </c>
      <c r="P1135" s="11">
        <v>29688.45</v>
      </c>
      <c r="Q1135" s="11">
        <f>IF('Intragroup liabilities'!E1129="",0,'Intragroup liabilities'!E1129)</f>
        <v>11.72</v>
      </c>
      <c r="R1135" s="10" t="str">
        <f>+IF('Intragroup liabilities'!C1129="EURO","Euro",IF('Intragroup liabilities'!C1129="LIBRA INGLESA"," US Dollar",""))</f>
        <v>Euro</v>
      </c>
      <c r="S1135" s="10" t="str">
        <f>IF(OR('Intragroup liabilities'!F1129="P_20",'Intragroup liabilities'!F1129="P_21"),'Intragroup liabilities'!M1129,CONCATENATE(RIGHT('Intragroup liabilities'!T1129,4),"-",LEFT(RIGHT('Intragroup liabilities'!T1129,7),2),"-",LEFT('Intragroup liabilities'!T1129,2)))</f>
        <v>--</v>
      </c>
      <c r="T1135" s="20" t="str">
        <f t="shared" si="123"/>
        <v/>
      </c>
      <c r="U1135" s="20" t="str">
        <f>IF(OR('Intragroup liabilities'!F1129="P_20",'Intragroup liabilities'!F1129="P_21"),'T 03.01'!T1135,CONCATENATE(RIGHT('Intragroup liabilities'!U1129,4),"-",LEFT(RIGHT('Intragroup liabilities'!U1129,7),2),"-",LEFT('Intragroup liabilities'!U1129,2)))</f>
        <v>--</v>
      </c>
      <c r="V1135" s="10" t="str">
        <f t="shared" si="124"/>
        <v>Secured</v>
      </c>
      <c r="W1135" s="10">
        <v>0</v>
      </c>
      <c r="X1135" s="10" t="s">
        <v>83</v>
      </c>
      <c r="Y1135" s="10" t="str">
        <f t="shared" si="125"/>
        <v>Non-structured/Vanilla</v>
      </c>
      <c r="Z1135" s="10"/>
      <c r="AA1135" s="10" t="str">
        <f>IF('Intragroup liabilities'!Q1129="GF2","Grandfathered T2",IF('Intragroup liabilities'!Q1129="CET1","CET1","No"))</f>
        <v>No</v>
      </c>
      <c r="AB1135" s="10">
        <f>IF('Intragroup liabilities'!R1129="",0,'Intragroup liabilities'!R1129)</f>
        <v>0</v>
      </c>
      <c r="AC1135"/>
    </row>
    <row r="1136" spans="3:29" ht="35.25" thickBot="1" x14ac:dyDescent="0.5">
      <c r="C1136" s="17">
        <f t="shared" si="120"/>
        <v>999</v>
      </c>
      <c r="D1136" s="18">
        <f t="shared" si="126"/>
        <v>1129</v>
      </c>
      <c r="E1136" s="10" t="str">
        <f>IF(AND(I1136="SANTANDER TOTTA, SGPS, SA",'Intragroup liabilities'!F1130="P_22"),"r0531 - o/w (part of) subordinated liabilities recognised as own funds",IF(AND(I1136="Totta Seguros - Comp. Seg. Vida, SA.",'Intragroup liabilities'!F1130="P_22"),"r0350 - Structured notes",IF(AND(AA1136&lt;&gt;"No",'Intragroup liabilities'!F1130="P_23"),"r0531 - o/w (part of) subordinated liabilities recognised as own funds",IF(AND(AA1136="No",'Intragroup liabilities'!F1130="P_23"),"r0120 - Secured liabilities - collateralized part (BRRD art. 44/2/b)",IF('Intragroup liabilities'!F1130="C_31","r0511 - o/w capital instruments/share capital",IF('Intragroup liabilities'!F1130="C_32","r0511 - o/w capital instruments/share capital",IF('Intragroup liabilities'!F1130="C_33","r0512 - o/w instruments ranking pari passu with ordinary shares",IF(OR(ISNUMBER(SEARCH("ATLANTES",I1136)),ISNUMBER(SEARCH("AZOR",I1136)),ISNUMBER(SEARCH("HIPOTOTTA",I1136)))=TRUE,"r0120 - Secured liabilities - collateralized part (BRRD art. 44/2/b)",IF(OR('Intragroup liabilities'!F1130="P_27.1",'Intragroup liabilities'!F1130="P_27.2",'Intragroup liabilities'!F1130="P_24"),"r0390 - Non-financial liabilities",IF('Intragroup liabilities'!F1130="P_30.1","r0170 - Employee liabilities (BRRD art. 44/2/g/i)",IF('Intragroup liabilities'!F1130="P_30.3","r0390 - Non-financial liabilities",IF('Intragroup liabilities'!F1130="C_36","r0511 - o/w capital instruments/share capital",IF(AND('Intragroup liabilities'!F1130="P_20",IFERROR(VLOOKUP('Intragroup liabilities'!I1130,'Auxiliar 210'!$B$18:$B$20,1,FALSE),0)&lt;&gt;0),"r0210 - Liabilities towards other entities of the resolution group (BRRD art. 44/2/h)",IF(AND('Intragroup liabilities'!F1130="P_21",IFERROR(VLOOKUP('Intragroup liabilities'!I1130,'Auxiliar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6" s="10" t="s">
        <v>153</v>
      </c>
      <c r="G1136" s="10" t="str">
        <f t="shared" si="121"/>
        <v>Rank 20 - Ranking in insolvency (master scale)</v>
      </c>
      <c r="H1136" s="10" t="s">
        <v>329</v>
      </c>
      <c r="I1136" s="10" t="s">
        <v>30</v>
      </c>
      <c r="J1136" s="10" t="s">
        <v>164</v>
      </c>
      <c r="K1136" s="10" t="s">
        <v>155</v>
      </c>
      <c r="L1136" s="10" t="str">
        <f t="shared" si="122"/>
        <v>Sister</v>
      </c>
      <c r="M1136" s="10" t="str">
        <f>IF(OR('Intragroup liabilities'!W1130="x",'Intragroup liabilities'!W1130="E"),"true","false")</f>
        <v>true</v>
      </c>
      <c r="N1136" s="10" t="s">
        <v>470</v>
      </c>
      <c r="O1136" s="10" t="s">
        <v>471</v>
      </c>
      <c r="P1136" s="11">
        <v>75082.66</v>
      </c>
      <c r="Q1136" s="11">
        <f>IF('Intragroup liabilities'!E1130="",0,'Intragroup liabilities'!E1130)</f>
        <v>129.25</v>
      </c>
      <c r="R1136" s="10" t="str">
        <f>+IF('Intragroup liabilities'!C1130="EURO","Euro",IF('Intragroup liabilities'!C1130="LIBRA INGLESA"," US Dollar",""))</f>
        <v>Euro</v>
      </c>
      <c r="S1136" s="10" t="str">
        <f>IF(OR('Intragroup liabilities'!F1130="P_20",'Intragroup liabilities'!F1130="P_21"),'Intragroup liabilities'!M1130,CONCATENATE(RIGHT('Intragroup liabilities'!T1130,4),"-",LEFT(RIGHT('Intragroup liabilities'!T1130,7),2),"-",LEFT('Intragroup liabilities'!T1130,2)))</f>
        <v>--</v>
      </c>
      <c r="T1136" s="20" t="str">
        <f t="shared" si="123"/>
        <v/>
      </c>
      <c r="U1136" s="20" t="str">
        <f>IF(OR('Intragroup liabilities'!F1130="P_20",'Intragroup liabilities'!F1130="P_21"),'T 03.01'!T1136,CONCATENATE(RIGHT('Intragroup liabilities'!U1130,4),"-",LEFT(RIGHT('Intragroup liabilities'!U1130,7),2),"-",LEFT('Intragroup liabilities'!U1130,2)))</f>
        <v>--</v>
      </c>
      <c r="V1136" s="10" t="str">
        <f t="shared" si="124"/>
        <v>Secured</v>
      </c>
      <c r="W1136" s="10">
        <v>0</v>
      </c>
      <c r="X1136" s="10" t="s">
        <v>83</v>
      </c>
      <c r="Y1136" s="10" t="str">
        <f t="shared" si="125"/>
        <v>Non-structured/Vanilla</v>
      </c>
      <c r="Z1136" s="10"/>
      <c r="AA1136" s="10" t="str">
        <f>IF('Intragroup liabilities'!Q1130="GF2","Grandfathered T2",IF('Intragroup liabilities'!Q1130="CET1","CET1","No"))</f>
        <v>No</v>
      </c>
      <c r="AB1136" s="10">
        <f>IF('Intragroup liabilities'!R1130="",0,'Intragroup liabilities'!R1130)</f>
        <v>0</v>
      </c>
      <c r="AC1136"/>
    </row>
    <row r="1137" spans="3:29" ht="35.25" thickBot="1" x14ac:dyDescent="0.5">
      <c r="C1137" s="17">
        <f t="shared" si="120"/>
        <v>999</v>
      </c>
      <c r="D1137" s="18">
        <f t="shared" si="126"/>
        <v>1130</v>
      </c>
      <c r="E1137" s="10" t="str">
        <f>IF(AND(I1137="SANTANDER TOTTA, SGPS, SA",'Intragroup liabilities'!F1131="P_22"),"r0531 - o/w (part of) subordinated liabilities recognised as own funds",IF(AND(I1137="Totta Seguros - Comp. Seg. Vida, SA.",'Intragroup liabilities'!F1131="P_22"),"r0350 - Structured notes",IF(AND(AA1137&lt;&gt;"No",'Intragroup liabilities'!F1131="P_23"),"r0531 - o/w (part of) subordinated liabilities recognised as own funds",IF(AND(AA1137="No",'Intragroup liabilities'!F1131="P_23"),"r0120 - Secured liabilities - collateralized part (BRRD art. 44/2/b)",IF('Intragroup liabilities'!F1131="C_31","r0511 - o/w capital instruments/share capital",IF('Intragroup liabilities'!F1131="C_32","r0511 - o/w capital instruments/share capital",IF('Intragroup liabilities'!F1131="C_33","r0512 - o/w instruments ranking pari passu with ordinary shares",IF(OR(ISNUMBER(SEARCH("ATLANTES",I1137)),ISNUMBER(SEARCH("AZOR",I1137)),ISNUMBER(SEARCH("HIPOTOTTA",I1137)))=TRUE,"r0120 - Secured liabilities - collateralized part (BRRD art. 44/2/b)",IF(OR('Intragroup liabilities'!F1131="P_27.1",'Intragroup liabilities'!F1131="P_27.2",'Intragroup liabilities'!F1131="P_24"),"r0390 - Non-financial liabilities",IF('Intragroup liabilities'!F1131="P_30.1","r0170 - Employee liabilities (BRRD art. 44/2/g/i)",IF('Intragroup liabilities'!F1131="P_30.3","r0390 - Non-financial liabilities",IF('Intragroup liabilities'!F1131="C_36","r0511 - o/w capital instruments/share capital",IF(AND('Intragroup liabilities'!F1131="P_20",IFERROR(VLOOKUP('Intragroup liabilities'!I1131,'Auxiliar 210'!$B$18:$B$20,1,FALSE),0)&lt;&gt;0),"r0210 - Liabilities towards other entities of the resolution group (BRRD art. 44/2/h)",IF(AND('Intragroup liabilities'!F1131="P_21",IFERROR(VLOOKUP('Intragroup liabilities'!I1131,'Auxiliar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7" s="10" t="s">
        <v>153</v>
      </c>
      <c r="G1137" s="10" t="str">
        <f t="shared" si="121"/>
        <v>Rank 20 - Ranking in insolvency (master scale)</v>
      </c>
      <c r="H1137" s="10" t="s">
        <v>421</v>
      </c>
      <c r="I1137" s="10" t="s">
        <v>74</v>
      </c>
      <c r="J1137" s="10" t="s">
        <v>170</v>
      </c>
      <c r="K1137" s="10" t="s">
        <v>155</v>
      </c>
      <c r="L1137" s="10" t="str">
        <f t="shared" si="122"/>
        <v>Sister</v>
      </c>
      <c r="M1137" s="10" t="str">
        <f>IF(OR('Intragroup liabilities'!W1131="x",'Intragroup liabilities'!W1131="E"),"true","false")</f>
        <v>true</v>
      </c>
      <c r="N1137" s="10" t="s">
        <v>470</v>
      </c>
      <c r="O1137" s="10" t="s">
        <v>471</v>
      </c>
      <c r="P1137" s="11">
        <v>35770.57</v>
      </c>
      <c r="Q1137" s="11">
        <f>IF('Intragroup liabilities'!E1131="",0,'Intragroup liabilities'!E1131)</f>
        <v>60.4</v>
      </c>
      <c r="R1137" s="10" t="str">
        <f>+IF('Intragroup liabilities'!C1131="EURO","Euro",IF('Intragroup liabilities'!C1131="LIBRA INGLESA"," US Dollar",""))</f>
        <v>Euro</v>
      </c>
      <c r="S1137" s="10" t="str">
        <f>IF(OR('Intragroup liabilities'!F1131="P_20",'Intragroup liabilities'!F1131="P_21"),'Intragroup liabilities'!M1131,CONCATENATE(RIGHT('Intragroup liabilities'!T1131,4),"-",LEFT(RIGHT('Intragroup liabilities'!T1131,7),2),"-",LEFT('Intragroup liabilities'!T1131,2)))</f>
        <v>--</v>
      </c>
      <c r="T1137" s="20" t="str">
        <f t="shared" si="123"/>
        <v/>
      </c>
      <c r="U1137" s="20" t="str">
        <f>IF(OR('Intragroup liabilities'!F1131="P_20",'Intragroup liabilities'!F1131="P_21"),'T 03.01'!T1137,CONCATENATE(RIGHT('Intragroup liabilities'!U1131,4),"-",LEFT(RIGHT('Intragroup liabilities'!U1131,7),2),"-",LEFT('Intragroup liabilities'!U1131,2)))</f>
        <v>--</v>
      </c>
      <c r="V1137" s="10" t="str">
        <f t="shared" si="124"/>
        <v>Secured</v>
      </c>
      <c r="W1137" s="10">
        <v>0</v>
      </c>
      <c r="X1137" s="10" t="s">
        <v>83</v>
      </c>
      <c r="Y1137" s="10" t="str">
        <f t="shared" si="125"/>
        <v>Non-structured/Vanilla</v>
      </c>
      <c r="Z1137" s="10"/>
      <c r="AA1137" s="10" t="str">
        <f>IF('Intragroup liabilities'!Q1131="GF2","Grandfathered T2",IF('Intragroup liabilities'!Q1131="CET1","CET1","No"))</f>
        <v>No</v>
      </c>
      <c r="AB1137" s="10">
        <f>IF('Intragroup liabilities'!R1131="",0,'Intragroup liabilities'!R1131)</f>
        <v>0</v>
      </c>
      <c r="AC1137"/>
    </row>
    <row r="1138" spans="3:29" ht="35.25" thickBot="1" x14ac:dyDescent="0.5">
      <c r="C1138" s="17">
        <f t="shared" si="120"/>
        <v>999</v>
      </c>
      <c r="D1138" s="18">
        <f t="shared" si="126"/>
        <v>1131</v>
      </c>
      <c r="E1138" s="10" t="str">
        <f>IF(AND(I1138="SANTANDER TOTTA, SGPS, SA",'Intragroup liabilities'!F1132="P_22"),"r0531 - o/w (part of) subordinated liabilities recognised as own funds",IF(AND(I1138="Totta Seguros - Comp. Seg. Vida, SA.",'Intragroup liabilities'!F1132="P_22"),"r0350 - Structured notes",IF(AND(AA1138&lt;&gt;"No",'Intragroup liabilities'!F1132="P_23"),"r0531 - o/w (part of) subordinated liabilities recognised as own funds",IF(AND(AA1138="No",'Intragroup liabilities'!F1132="P_23"),"r0120 - Secured liabilities - collateralized part (BRRD art. 44/2/b)",IF('Intragroup liabilities'!F1132="C_31","r0511 - o/w capital instruments/share capital",IF('Intragroup liabilities'!F1132="C_32","r0511 - o/w capital instruments/share capital",IF('Intragroup liabilities'!F1132="C_33","r0512 - o/w instruments ranking pari passu with ordinary shares",IF(OR(ISNUMBER(SEARCH("ATLANTES",I1138)),ISNUMBER(SEARCH("AZOR",I1138)),ISNUMBER(SEARCH("HIPOTOTTA",I1138)))=TRUE,"r0120 - Secured liabilities - collateralized part (BRRD art. 44/2/b)",IF(OR('Intragroup liabilities'!F1132="P_27.1",'Intragroup liabilities'!F1132="P_27.2",'Intragroup liabilities'!F1132="P_24"),"r0390 - Non-financial liabilities",IF('Intragroup liabilities'!F1132="P_30.1","r0170 - Employee liabilities (BRRD art. 44/2/g/i)",IF('Intragroup liabilities'!F1132="P_30.3","r0390 - Non-financial liabilities",IF('Intragroup liabilities'!F1132="C_36","r0511 - o/w capital instruments/share capital",IF(AND('Intragroup liabilities'!F1132="P_20",IFERROR(VLOOKUP('Intragroup liabilities'!I1132,'Auxiliar 210'!$B$18:$B$20,1,FALSE),0)&lt;&gt;0),"r0210 - Liabilities towards other entities of the resolution group (BRRD art. 44/2/h)",IF(AND('Intragroup liabilities'!F1132="P_21",IFERROR(VLOOKUP('Intragroup liabilities'!I1132,'Auxiliar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8" s="10" t="s">
        <v>153</v>
      </c>
      <c r="G1138" s="10" t="str">
        <f t="shared" si="121"/>
        <v>Rank 20 - Ranking in insolvency (master scale)</v>
      </c>
      <c r="H1138" s="10" t="s">
        <v>269</v>
      </c>
      <c r="I1138" s="10" t="s">
        <v>73</v>
      </c>
      <c r="J1138" s="10" t="s">
        <v>167</v>
      </c>
      <c r="K1138" s="10" t="s">
        <v>155</v>
      </c>
      <c r="L1138" s="10" t="str">
        <f t="shared" si="122"/>
        <v>Sister</v>
      </c>
      <c r="M1138" s="10" t="str">
        <f>IF(OR('Intragroup liabilities'!W1132="x",'Intragroup liabilities'!W1132="E"),"true","false")</f>
        <v>true</v>
      </c>
      <c r="N1138" s="10" t="s">
        <v>470</v>
      </c>
      <c r="O1138" s="10" t="s">
        <v>471</v>
      </c>
      <c r="P1138" s="11">
        <v>52917.36</v>
      </c>
      <c r="Q1138" s="11">
        <f>IF('Intragroup liabilities'!E1132="",0,'Intragroup liabilities'!E1132)</f>
        <v>110.66</v>
      </c>
      <c r="R1138" s="10" t="str">
        <f>+IF('Intragroup liabilities'!C1132="EURO","Euro",IF('Intragroup liabilities'!C1132="LIBRA INGLESA"," US Dollar",""))</f>
        <v>Euro</v>
      </c>
      <c r="S1138" s="10" t="str">
        <f>IF(OR('Intragroup liabilities'!F1132="P_20",'Intragroup liabilities'!F1132="P_21"),'Intragroup liabilities'!M1132,CONCATENATE(RIGHT('Intragroup liabilities'!T1132,4),"-",LEFT(RIGHT('Intragroup liabilities'!T1132,7),2),"-",LEFT('Intragroup liabilities'!T1132,2)))</f>
        <v>--</v>
      </c>
      <c r="T1138" s="20" t="str">
        <f t="shared" si="123"/>
        <v/>
      </c>
      <c r="U1138" s="20" t="str">
        <f>IF(OR('Intragroup liabilities'!F1132="P_20",'Intragroup liabilities'!F1132="P_21"),'T 03.01'!T1138,CONCATENATE(RIGHT('Intragroup liabilities'!U1132,4),"-",LEFT(RIGHT('Intragroup liabilities'!U1132,7),2),"-",LEFT('Intragroup liabilities'!U1132,2)))</f>
        <v>--</v>
      </c>
      <c r="V1138" s="10" t="str">
        <f t="shared" si="124"/>
        <v>Secured</v>
      </c>
      <c r="W1138" s="10">
        <v>0</v>
      </c>
      <c r="X1138" s="10" t="s">
        <v>83</v>
      </c>
      <c r="Y1138" s="10" t="str">
        <f t="shared" si="125"/>
        <v>Non-structured/Vanilla</v>
      </c>
      <c r="Z1138" s="10"/>
      <c r="AA1138" s="10" t="str">
        <f>IF('Intragroup liabilities'!Q1132="GF2","Grandfathered T2",IF('Intragroup liabilities'!Q1132="CET1","CET1","No"))</f>
        <v>No</v>
      </c>
      <c r="AB1138" s="10">
        <f>IF('Intragroup liabilities'!R1132="",0,'Intragroup liabilities'!R1132)</f>
        <v>0</v>
      </c>
      <c r="AC1138"/>
    </row>
    <row r="1139" spans="3:29" ht="35.25" thickBot="1" x14ac:dyDescent="0.5">
      <c r="C1139" s="17">
        <f t="shared" si="120"/>
        <v>999</v>
      </c>
      <c r="D1139" s="18">
        <f t="shared" si="126"/>
        <v>1132</v>
      </c>
      <c r="E1139" s="10" t="str">
        <f>IF(AND(I1139="SANTANDER TOTTA, SGPS, SA",'Intragroup liabilities'!F1133="P_22"),"r0531 - o/w (part of) subordinated liabilities recognised as own funds",IF(AND(I1139="Totta Seguros - Comp. Seg. Vida, SA.",'Intragroup liabilities'!F1133="P_22"),"r0350 - Structured notes",IF(AND(AA1139&lt;&gt;"No",'Intragroup liabilities'!F1133="P_23"),"r0531 - o/w (part of) subordinated liabilities recognised as own funds",IF(AND(AA1139="No",'Intragroup liabilities'!F1133="P_23"),"r0120 - Secured liabilities - collateralized part (BRRD art. 44/2/b)",IF('Intragroup liabilities'!F1133="C_31","r0511 - o/w capital instruments/share capital",IF('Intragroup liabilities'!F1133="C_32","r0511 - o/w capital instruments/share capital",IF('Intragroup liabilities'!F1133="C_33","r0512 - o/w instruments ranking pari passu with ordinary shares",IF(OR(ISNUMBER(SEARCH("ATLANTES",I1139)),ISNUMBER(SEARCH("AZOR",I1139)),ISNUMBER(SEARCH("HIPOTOTTA",I1139)))=TRUE,"r0120 - Secured liabilities - collateralized part (BRRD art. 44/2/b)",IF(OR('Intragroup liabilities'!F1133="P_27.1",'Intragroup liabilities'!F1133="P_27.2",'Intragroup liabilities'!F1133="P_24"),"r0390 - Non-financial liabilities",IF('Intragroup liabilities'!F1133="P_30.1","r0170 - Employee liabilities (BRRD art. 44/2/g/i)",IF('Intragroup liabilities'!F1133="P_30.3","r0390 - Non-financial liabilities",IF('Intragroup liabilities'!F1133="C_36","r0511 - o/w capital instruments/share capital",IF(AND('Intragroup liabilities'!F1133="P_20",IFERROR(VLOOKUP('Intragroup liabilities'!I1133,'Auxiliar 210'!$B$18:$B$20,1,FALSE),0)&lt;&gt;0),"r0210 - Liabilities towards other entities of the resolution group (BRRD art. 44/2/h)",IF(AND('Intragroup liabilities'!F1133="P_21",IFERROR(VLOOKUP('Intragroup liabilities'!I1133,'Auxiliar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39" s="10" t="s">
        <v>153</v>
      </c>
      <c r="G1139" s="10" t="str">
        <f t="shared" si="121"/>
        <v>Rank 20 - Ranking in insolvency (master scale)</v>
      </c>
      <c r="H1139" s="10" t="s">
        <v>260</v>
      </c>
      <c r="I1139" s="10" t="s">
        <v>30</v>
      </c>
      <c r="J1139" s="10" t="s">
        <v>164</v>
      </c>
      <c r="K1139" s="10" t="s">
        <v>155</v>
      </c>
      <c r="L1139" s="10" t="str">
        <f t="shared" si="122"/>
        <v>Sister</v>
      </c>
      <c r="M1139" s="10" t="str">
        <f>IF(OR('Intragroup liabilities'!W1133="x",'Intragroup liabilities'!W1133="E"),"true","false")</f>
        <v>true</v>
      </c>
      <c r="N1139" s="10" t="s">
        <v>470</v>
      </c>
      <c r="O1139" s="10" t="s">
        <v>471</v>
      </c>
      <c r="P1139" s="11">
        <v>33178.9</v>
      </c>
      <c r="Q1139" s="11">
        <f>IF('Intragroup liabilities'!E1133="",0,'Intragroup liabilities'!E1133)</f>
        <v>65.239999999999995</v>
      </c>
      <c r="R1139" s="10" t="str">
        <f>+IF('Intragroup liabilities'!C1133="EURO","Euro",IF('Intragroup liabilities'!C1133="LIBRA INGLESA"," US Dollar",""))</f>
        <v>Euro</v>
      </c>
      <c r="S1139" s="10" t="str">
        <f>IF(OR('Intragroup liabilities'!F1133="P_20",'Intragroup liabilities'!F1133="P_21"),'Intragroup liabilities'!M1133,CONCATENATE(RIGHT('Intragroup liabilities'!T1133,4),"-",LEFT(RIGHT('Intragroup liabilities'!T1133,7),2),"-",LEFT('Intragroup liabilities'!T1133,2)))</f>
        <v>--</v>
      </c>
      <c r="T1139" s="20" t="str">
        <f t="shared" si="123"/>
        <v/>
      </c>
      <c r="U1139" s="20" t="str">
        <f>IF(OR('Intragroup liabilities'!F1133="P_20",'Intragroup liabilities'!F1133="P_21"),'T 03.01'!T1139,CONCATENATE(RIGHT('Intragroup liabilities'!U1133,4),"-",LEFT(RIGHT('Intragroup liabilities'!U1133,7),2),"-",LEFT('Intragroup liabilities'!U1133,2)))</f>
        <v>--</v>
      </c>
      <c r="V1139" s="10" t="str">
        <f t="shared" si="124"/>
        <v>Secured</v>
      </c>
      <c r="W1139" s="10">
        <v>0</v>
      </c>
      <c r="X1139" s="10" t="s">
        <v>83</v>
      </c>
      <c r="Y1139" s="10" t="str">
        <f t="shared" si="125"/>
        <v>Non-structured/Vanilla</v>
      </c>
      <c r="Z1139" s="10"/>
      <c r="AA1139" s="10" t="str">
        <f>IF('Intragroup liabilities'!Q1133="GF2","Grandfathered T2",IF('Intragroup liabilities'!Q1133="CET1","CET1","No"))</f>
        <v>No</v>
      </c>
      <c r="AB1139" s="10">
        <f>IF('Intragroup liabilities'!R1133="",0,'Intragroup liabilities'!R1133)</f>
        <v>0</v>
      </c>
      <c r="AC1139"/>
    </row>
    <row r="1140" spans="3:29" ht="23.65" thickBot="1" x14ac:dyDescent="0.5">
      <c r="C1140" s="17">
        <f t="shared" si="120"/>
        <v>999</v>
      </c>
      <c r="D1140" s="18">
        <f t="shared" si="126"/>
        <v>1133</v>
      </c>
      <c r="E1140" s="10" t="str">
        <f>IF(AND(I1140="SANTANDER TOTTA, SGPS, SA",'Intragroup liabilities'!F1134="P_22"),"r0531 - o/w (part of) subordinated liabilities recognised as own funds",IF(AND(I1140="Totta Seguros - Comp. Seg. Vida, SA.",'Intragroup liabilities'!F1134="P_22"),"r0350 - Structured notes",IF(AND(AA1140&lt;&gt;"No",'Intragroup liabilities'!F1134="P_23"),"r0531 - o/w (part of) subordinated liabilities recognised as own funds",IF(AND(AA1140="No",'Intragroup liabilities'!F1134="P_23"),"r0120 - Secured liabilities - collateralized part (BRRD art. 44/2/b)",IF('Intragroup liabilities'!F1134="C_31","r0511 - o/w capital instruments/share capital",IF('Intragroup liabilities'!F1134="C_32","r0511 - o/w capital instruments/share capital",IF('Intragroup liabilities'!F1134="C_33","r0512 - o/w instruments ranking pari passu with ordinary shares",IF(OR(ISNUMBER(SEARCH("ATLANTES",I1140)),ISNUMBER(SEARCH("AZOR",I1140)),ISNUMBER(SEARCH("HIPOTOTTA",I1140)))=TRUE,"r0120 - Secured liabilities - collateralized part (BRRD art. 44/2/b)",IF(OR('Intragroup liabilities'!F1134="P_27.1",'Intragroup liabilities'!F1134="P_27.2",'Intragroup liabilities'!F1134="P_24"),"r0390 - Non-financial liabilities",IF('Intragroup liabilities'!F1134="P_30.1","r0170 - Employee liabilities (BRRD art. 44/2/g/i)",IF('Intragroup liabilities'!F1134="P_30.3","r0390 - Non-financial liabilities",IF('Intragroup liabilities'!F1134="C_36","r0511 - o/w capital instruments/share capital",IF(AND('Intragroup liabilities'!F1134="P_20",IFERROR(VLOOKUP('Intragroup liabilities'!I1134,'Auxiliar 210'!$B$18:$B$20,1,FALSE),0)&lt;&gt;0),"r0210 - Liabilities towards other entities of the resolution group (BRRD art. 44/2/h)",IF(AND('Intragroup liabilities'!F1134="P_21",IFERROR(VLOOKUP('Intragroup liabilities'!I1134,'Auxiliar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40" s="10" t="s">
        <v>483</v>
      </c>
      <c r="G1140" s="10" t="str">
        <f t="shared" si="121"/>
        <v>Rank 9 - Ranking in insolvency (master scale)</v>
      </c>
      <c r="H1140" s="10" t="s">
        <v>947</v>
      </c>
      <c r="I1140" s="10" t="s">
        <v>704</v>
      </c>
      <c r="J1140" s="10" t="s">
        <v>710</v>
      </c>
      <c r="K1140" s="10" t="s">
        <v>155</v>
      </c>
      <c r="L1140" s="10" t="str">
        <f t="shared" si="122"/>
        <v>Sister</v>
      </c>
      <c r="M1140" s="10" t="str">
        <f>IF(OR('Intragroup liabilities'!W1134="x",'Intragroup liabilities'!W1134="E"),"true","false")</f>
        <v>false</v>
      </c>
      <c r="N1140" s="10" t="s">
        <v>470</v>
      </c>
      <c r="O1140" s="10" t="s">
        <v>471</v>
      </c>
      <c r="P1140" s="11">
        <v>0.64</v>
      </c>
      <c r="Q1140" s="11">
        <f>IF('Intragroup liabilities'!E1134="",0,'Intragroup liabilities'!E1134)</f>
        <v>0</v>
      </c>
      <c r="R1140" s="10" t="str">
        <f>+IF('Intragroup liabilities'!C1134="EURO","Euro",IF('Intragroup liabilities'!C1134="LIBRA INGLESA"," US Dollar",""))</f>
        <v>Euro</v>
      </c>
      <c r="S1140" s="10" t="str">
        <f>IF(OR('Intragroup liabilities'!F1134="P_20",'Intragroup liabilities'!F1134="P_21"),'Intragroup liabilities'!M1134,CONCATENATE(RIGHT('Intragroup liabilities'!T1134,4),"-",LEFT(RIGHT('Intragroup liabilities'!T1134,7),2),"-",LEFT('Intragroup liabilities'!T1134,2)))</f>
        <v>--</v>
      </c>
      <c r="T1140" s="20" t="str">
        <f t="shared" si="123"/>
        <v>--</v>
      </c>
      <c r="U1140" s="20" t="str">
        <f>IF(OR('Intragroup liabilities'!F1134="P_20",'Intragroup liabilities'!F1134="P_21"),'T 03.01'!T1140,CONCATENATE(RIGHT('Intragroup liabilities'!U1134,4),"-",LEFT(RIGHT('Intragroup liabilities'!U1134,7),2),"-",LEFT('Intragroup liabilities'!U1134,2)))</f>
        <v>--</v>
      </c>
      <c r="V1140" s="10" t="str">
        <f t="shared" si="124"/>
        <v>Unsecured</v>
      </c>
      <c r="W1140" s="10">
        <v>0</v>
      </c>
      <c r="X1140" s="10" t="s">
        <v>83</v>
      </c>
      <c r="Y1140" s="10" t="str">
        <f t="shared" si="125"/>
        <v>Structured</v>
      </c>
      <c r="Z1140" s="10"/>
      <c r="AA1140" s="10" t="str">
        <f>IF('Intragroup liabilities'!Q1134="GF2","Grandfathered T2",IF('Intragroup liabilities'!Q1134="CET1","CET1","No"))</f>
        <v>No</v>
      </c>
      <c r="AB1140" s="10">
        <f>IF('Intragroup liabilities'!R1134="",0,'Intragroup liabilities'!R1134)</f>
        <v>0</v>
      </c>
      <c r="AC1140"/>
    </row>
    <row r="1141" spans="3:29" ht="23.65" thickBot="1" x14ac:dyDescent="0.5">
      <c r="C1141" s="17">
        <f t="shared" si="120"/>
        <v>999</v>
      </c>
      <c r="D1141" s="18">
        <f t="shared" si="126"/>
        <v>1134</v>
      </c>
      <c r="E1141" s="10" t="str">
        <f>IF(AND(I1141="SANTANDER TOTTA, SGPS, SA",'Intragroup liabilities'!F1135="P_22"),"r0531 - o/w (part of) subordinated liabilities recognised as own funds",IF(AND(I1141="Totta Seguros - Comp. Seg. Vida, SA.",'Intragroup liabilities'!F1135="P_22"),"r0350 - Structured notes",IF(AND(AA1141&lt;&gt;"No",'Intragroup liabilities'!F1135="P_23"),"r0531 - o/w (part of) subordinated liabilities recognised as own funds",IF(AND(AA1141="No",'Intragroup liabilities'!F1135="P_23"),"r0120 - Secured liabilities - collateralized part (BRRD art. 44/2/b)",IF('Intragroup liabilities'!F1135="C_31","r0511 - o/w capital instruments/share capital",IF('Intragroup liabilities'!F1135="C_32","r0511 - o/w capital instruments/share capital",IF('Intragroup liabilities'!F1135="C_33","r0512 - o/w instruments ranking pari passu with ordinary shares",IF(OR(ISNUMBER(SEARCH("ATLANTES",I1141)),ISNUMBER(SEARCH("AZOR",I1141)),ISNUMBER(SEARCH("HIPOTOTTA",I1141)))=TRUE,"r0120 - Secured liabilities - collateralized part (BRRD art. 44/2/b)",IF(OR('Intragroup liabilities'!F1135="P_27.1",'Intragroup liabilities'!F1135="P_27.2",'Intragroup liabilities'!F1135="P_24"),"r0390 - Non-financial liabilities",IF('Intragroup liabilities'!F1135="P_30.1","r0170 - Employee liabilities (BRRD art. 44/2/g/i)",IF('Intragroup liabilities'!F1135="P_30.3","r0390 - Non-financial liabilities",IF('Intragroup liabilities'!F1135="C_36","r0511 - o/w capital instruments/share capital",IF(AND('Intragroup liabilities'!F1135="P_20",IFERROR(VLOOKUP('Intragroup liabilities'!I1135,'Auxiliar 210'!$B$18:$B$20,1,FALSE),0)&lt;&gt;0),"r0210 - Liabilities towards other entities of the resolution group (BRRD art. 44/2/h)",IF(AND('Intragroup liabilities'!F1135="P_21",IFERROR(VLOOKUP('Intragroup liabilities'!I1135,'Auxiliar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41" s="10" t="s">
        <v>153</v>
      </c>
      <c r="G1141" s="10" t="str">
        <f t="shared" si="121"/>
        <v>Rank 9 - Ranking in insolvency (master scale)</v>
      </c>
      <c r="H1141" s="10" t="s">
        <v>1464</v>
      </c>
      <c r="I1141" s="10" t="s">
        <v>69</v>
      </c>
      <c r="J1141" s="10" t="s">
        <v>359</v>
      </c>
      <c r="K1141" s="10" t="s">
        <v>155</v>
      </c>
      <c r="L1141" s="10" t="str">
        <f t="shared" si="122"/>
        <v>Sister</v>
      </c>
      <c r="M1141" s="10" t="str">
        <f>IF(OR('Intragroup liabilities'!W1135="x",'Intragroup liabilities'!W1135="E"),"true","false")</f>
        <v>true</v>
      </c>
      <c r="N1141" s="10" t="s">
        <v>470</v>
      </c>
      <c r="O1141" s="10" t="s">
        <v>471</v>
      </c>
      <c r="P1141" s="11">
        <v>51399.54</v>
      </c>
      <c r="Q1141" s="11">
        <f>IF('Intragroup liabilities'!E1135="",0,'Intragroup liabilities'!E1135)</f>
        <v>0</v>
      </c>
      <c r="R1141" s="10" t="str">
        <f>+IF('Intragroup liabilities'!C1135="EURO","Euro",IF('Intragroup liabilities'!C1135="LIBRA INGLESA"," US Dollar",""))</f>
        <v>Euro</v>
      </c>
      <c r="S1141" s="10" t="str">
        <f>IF(OR('Intragroup liabilities'!F1135="P_20",'Intragroup liabilities'!F1135="P_21"),'Intragroup liabilities'!M1135,CONCATENATE(RIGHT('Intragroup liabilities'!T1135,4),"-",LEFT(RIGHT('Intragroup liabilities'!T1135,7),2),"-",LEFT('Intragroup liabilities'!T1135,2)))</f>
        <v>--</v>
      </c>
      <c r="T1141" s="20" t="str">
        <f t="shared" si="123"/>
        <v>--</v>
      </c>
      <c r="U1141" s="20" t="str">
        <f>IF(OR('Intragroup liabilities'!F1135="P_20",'Intragroup liabilities'!F1135="P_21"),'T 03.01'!T1141,CONCATENATE(RIGHT('Intragroup liabilities'!U1135,4),"-",LEFT(RIGHT('Intragroup liabilities'!U1135,7),2),"-",LEFT('Intragroup liabilities'!U1135,2)))</f>
        <v>--</v>
      </c>
      <c r="V1141" s="10" t="str">
        <f t="shared" si="124"/>
        <v>Unsecured</v>
      </c>
      <c r="W1141" s="10">
        <v>0</v>
      </c>
      <c r="X1141" s="10" t="s">
        <v>83</v>
      </c>
      <c r="Y1141" s="10" t="str">
        <f t="shared" si="125"/>
        <v>Structured</v>
      </c>
      <c r="Z1141" s="10"/>
      <c r="AA1141" s="10" t="str">
        <f>IF('Intragroup liabilities'!Q1135="GF2","Grandfathered T2",IF('Intragroup liabilities'!Q1135="CET1","CET1","No"))</f>
        <v>No</v>
      </c>
      <c r="AB1141" s="10">
        <f>IF('Intragroup liabilities'!R1135="",0,'Intragroup liabilities'!R1135)</f>
        <v>0</v>
      </c>
      <c r="AC1141"/>
    </row>
    <row r="1142" spans="3:29" ht="35.25" thickBot="1" x14ac:dyDescent="0.5">
      <c r="C1142" s="17">
        <f t="shared" si="120"/>
        <v>999</v>
      </c>
      <c r="D1142" s="18">
        <f t="shared" si="126"/>
        <v>1135</v>
      </c>
      <c r="E1142" s="10" t="str">
        <f>IF(AND(I1142="SANTANDER TOTTA, SGPS, SA",'Intragroup liabilities'!F1136="P_22"),"r0531 - o/w (part of) subordinated liabilities recognised as own funds",IF(AND(I1142="Totta Seguros - Comp. Seg. Vida, SA.",'Intragroup liabilities'!F1136="P_22"),"r0350 - Structured notes",IF(AND(AA1142&lt;&gt;"No",'Intragroup liabilities'!F1136="P_23"),"r0531 - o/w (part of) subordinated liabilities recognised as own funds",IF(AND(AA1142="No",'Intragroup liabilities'!F1136="P_23"),"r0120 - Secured liabilities - collateralized part (BRRD art. 44/2/b)",IF('Intragroup liabilities'!F1136="C_31","r0511 - o/w capital instruments/share capital",IF('Intragroup liabilities'!F1136="C_32","r0511 - o/w capital instruments/share capital",IF('Intragroup liabilities'!F1136="C_33","r0512 - o/w instruments ranking pari passu with ordinary shares",IF(OR(ISNUMBER(SEARCH("ATLANTES",I1142)),ISNUMBER(SEARCH("AZOR",I1142)),ISNUMBER(SEARCH("HIPOTOTTA",I1142)))=TRUE,"r0120 - Secured liabilities - collateralized part (BRRD art. 44/2/b)",IF(OR('Intragroup liabilities'!F1136="P_27.1",'Intragroup liabilities'!F1136="P_27.2",'Intragroup liabilities'!F1136="P_24"),"r0390 - Non-financial liabilities",IF('Intragroup liabilities'!F1136="P_30.1","r0170 - Employee liabilities (BRRD art. 44/2/g/i)",IF('Intragroup liabilities'!F1136="P_30.3","r0390 - Non-financial liabilities",IF('Intragroup liabilities'!F1136="C_36","r0511 - o/w capital instruments/share capital",IF(AND('Intragroup liabilities'!F1136="P_20",IFERROR(VLOOKUP('Intragroup liabilities'!I1136,'Auxiliar 210'!$B$18:$B$20,1,FALSE),0)&lt;&gt;0),"r0210 - Liabilities towards other entities of the resolution group (BRRD art. 44/2/h)",IF(AND('Intragroup liabilities'!F1136="P_21",IFERROR(VLOOKUP('Intragroup liabilities'!I1136,'Auxiliar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2" s="10" t="s">
        <v>153</v>
      </c>
      <c r="G1142" s="10" t="str">
        <f t="shared" si="121"/>
        <v>Rank 20 - Ranking in insolvency (master scale)</v>
      </c>
      <c r="H1142" s="10" t="s">
        <v>220</v>
      </c>
      <c r="I1142" s="10" t="s">
        <v>73</v>
      </c>
      <c r="J1142" s="10" t="s">
        <v>167</v>
      </c>
      <c r="K1142" s="10" t="s">
        <v>155</v>
      </c>
      <c r="L1142" s="10" t="str">
        <f t="shared" si="122"/>
        <v>Sister</v>
      </c>
      <c r="M1142" s="10" t="str">
        <f>IF(OR('Intragroup liabilities'!W1136="x",'Intragroup liabilities'!W1136="E"),"true","false")</f>
        <v>true</v>
      </c>
      <c r="N1142" s="10" t="s">
        <v>470</v>
      </c>
      <c r="O1142" s="10" t="s">
        <v>471</v>
      </c>
      <c r="P1142" s="11">
        <v>96522.07</v>
      </c>
      <c r="Q1142" s="11">
        <f>IF('Intragroup liabilities'!E1136="",0,'Intragroup liabilities'!E1136)</f>
        <v>41.37</v>
      </c>
      <c r="R1142" s="10" t="str">
        <f>+IF('Intragroup liabilities'!C1136="EURO","Euro",IF('Intragroup liabilities'!C1136="LIBRA INGLESA"," US Dollar",""))</f>
        <v>Euro</v>
      </c>
      <c r="S1142" s="10" t="str">
        <f>IF(OR('Intragroup liabilities'!F1136="P_20",'Intragroup liabilities'!F1136="P_21"),'Intragroup liabilities'!M1136,CONCATENATE(RIGHT('Intragroup liabilities'!T1136,4),"-",LEFT(RIGHT('Intragroup liabilities'!T1136,7),2),"-",LEFT('Intragroup liabilities'!T1136,2)))</f>
        <v>--</v>
      </c>
      <c r="T1142" s="20" t="str">
        <f t="shared" si="123"/>
        <v/>
      </c>
      <c r="U1142" s="20" t="str">
        <f>IF(OR('Intragroup liabilities'!F1136="P_20",'Intragroup liabilities'!F1136="P_21"),'T 03.01'!T1142,CONCATENATE(RIGHT('Intragroup liabilities'!U1136,4),"-",LEFT(RIGHT('Intragroup liabilities'!U1136,7),2),"-",LEFT('Intragroup liabilities'!U1136,2)))</f>
        <v>--</v>
      </c>
      <c r="V1142" s="10" t="str">
        <f t="shared" si="124"/>
        <v>Secured</v>
      </c>
      <c r="W1142" s="10">
        <v>0</v>
      </c>
      <c r="X1142" s="10" t="s">
        <v>83</v>
      </c>
      <c r="Y1142" s="10" t="str">
        <f t="shared" si="125"/>
        <v>Non-structured/Vanilla</v>
      </c>
      <c r="Z1142" s="10"/>
      <c r="AA1142" s="10" t="str">
        <f>IF('Intragroup liabilities'!Q1136="GF2","Grandfathered T2",IF('Intragroup liabilities'!Q1136="CET1","CET1","No"))</f>
        <v>No</v>
      </c>
      <c r="AB1142" s="10">
        <f>IF('Intragroup liabilities'!R1136="",0,'Intragroup liabilities'!R1136)</f>
        <v>0</v>
      </c>
      <c r="AC1142"/>
    </row>
    <row r="1143" spans="3:29" ht="35.25" thickBot="1" x14ac:dyDescent="0.5">
      <c r="C1143" s="17">
        <f t="shared" si="120"/>
        <v>999</v>
      </c>
      <c r="D1143" s="18">
        <f t="shared" si="126"/>
        <v>1136</v>
      </c>
      <c r="E1143" s="10" t="str">
        <f>IF(AND(I1143="SANTANDER TOTTA, SGPS, SA",'Intragroup liabilities'!F1137="P_22"),"r0531 - o/w (part of) subordinated liabilities recognised as own funds",IF(AND(I1143="Totta Seguros - Comp. Seg. Vida, SA.",'Intragroup liabilities'!F1137="P_22"),"r0350 - Structured notes",IF(AND(AA1143&lt;&gt;"No",'Intragroup liabilities'!F1137="P_23"),"r0531 - o/w (part of) subordinated liabilities recognised as own funds",IF(AND(AA1143="No",'Intragroup liabilities'!F1137="P_23"),"r0120 - Secured liabilities - collateralized part (BRRD art. 44/2/b)",IF('Intragroup liabilities'!F1137="C_31","r0511 - o/w capital instruments/share capital",IF('Intragroup liabilities'!F1137="C_32","r0511 - o/w capital instruments/share capital",IF('Intragroup liabilities'!F1137="C_33","r0512 - o/w instruments ranking pari passu with ordinary shares",IF(OR(ISNUMBER(SEARCH("ATLANTES",I1143)),ISNUMBER(SEARCH("AZOR",I1143)),ISNUMBER(SEARCH("HIPOTOTTA",I1143)))=TRUE,"r0120 - Secured liabilities - collateralized part (BRRD art. 44/2/b)",IF(OR('Intragroup liabilities'!F1137="P_27.1",'Intragroup liabilities'!F1137="P_27.2",'Intragroup liabilities'!F1137="P_24"),"r0390 - Non-financial liabilities",IF('Intragroup liabilities'!F1137="P_30.1","r0170 - Employee liabilities (BRRD art. 44/2/g/i)",IF('Intragroup liabilities'!F1137="P_30.3","r0390 - Non-financial liabilities",IF('Intragroup liabilities'!F1137="C_36","r0511 - o/w capital instruments/share capital",IF(AND('Intragroup liabilities'!F1137="P_20",IFERROR(VLOOKUP('Intragroup liabilities'!I1137,'Auxiliar 210'!$B$18:$B$20,1,FALSE),0)&lt;&gt;0),"r0210 - Liabilities towards other entities of the resolution group (BRRD art. 44/2/h)",IF(AND('Intragroup liabilities'!F1137="P_21",IFERROR(VLOOKUP('Intragroup liabilities'!I1137,'Auxiliar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3" s="10" t="s">
        <v>153</v>
      </c>
      <c r="G1143" s="10" t="str">
        <f t="shared" si="121"/>
        <v>Rank 20 - Ranking in insolvency (master scale)</v>
      </c>
      <c r="H1143" s="10" t="s">
        <v>220</v>
      </c>
      <c r="I1143" s="10" t="s">
        <v>74</v>
      </c>
      <c r="J1143" s="10" t="s">
        <v>170</v>
      </c>
      <c r="K1143" s="10" t="s">
        <v>155</v>
      </c>
      <c r="L1143" s="10" t="str">
        <f t="shared" si="122"/>
        <v>Sister</v>
      </c>
      <c r="M1143" s="10" t="str">
        <f>IF(OR('Intragroup liabilities'!W1137="x",'Intragroup liabilities'!W1137="E"),"true","false")</f>
        <v>true</v>
      </c>
      <c r="N1143" s="10" t="s">
        <v>470</v>
      </c>
      <c r="O1143" s="10" t="s">
        <v>471</v>
      </c>
      <c r="P1143" s="11">
        <v>18364.09</v>
      </c>
      <c r="Q1143" s="11">
        <f>IF('Intragroup liabilities'!E1137="",0,'Intragroup liabilities'!E1137)</f>
        <v>24.59</v>
      </c>
      <c r="R1143" s="10" t="str">
        <f>+IF('Intragroup liabilities'!C1137="EURO","Euro",IF('Intragroup liabilities'!C1137="LIBRA INGLESA"," US Dollar",""))</f>
        <v>Euro</v>
      </c>
      <c r="S1143" s="10" t="str">
        <f>IF(OR('Intragroup liabilities'!F1137="P_20",'Intragroup liabilities'!F1137="P_21"),'Intragroup liabilities'!M1137,CONCATENATE(RIGHT('Intragroup liabilities'!T1137,4),"-",LEFT(RIGHT('Intragroup liabilities'!T1137,7),2),"-",LEFT('Intragroup liabilities'!T1137,2)))</f>
        <v>--</v>
      </c>
      <c r="T1143" s="20" t="str">
        <f t="shared" si="123"/>
        <v/>
      </c>
      <c r="U1143" s="20" t="str">
        <f>IF(OR('Intragroup liabilities'!F1137="P_20",'Intragroup liabilities'!F1137="P_21"),'T 03.01'!T1143,CONCATENATE(RIGHT('Intragroup liabilities'!U1137,4),"-",LEFT(RIGHT('Intragroup liabilities'!U1137,7),2),"-",LEFT('Intragroup liabilities'!U1137,2)))</f>
        <v>--</v>
      </c>
      <c r="V1143" s="10" t="str">
        <f t="shared" si="124"/>
        <v>Secured</v>
      </c>
      <c r="W1143" s="10">
        <v>0</v>
      </c>
      <c r="X1143" s="10" t="s">
        <v>83</v>
      </c>
      <c r="Y1143" s="10" t="str">
        <f t="shared" si="125"/>
        <v>Non-structured/Vanilla</v>
      </c>
      <c r="Z1143" s="10"/>
      <c r="AA1143" s="10" t="str">
        <f>IF('Intragroup liabilities'!Q1137="GF2","Grandfathered T2",IF('Intragroup liabilities'!Q1137="CET1","CET1","No"))</f>
        <v>No</v>
      </c>
      <c r="AB1143" s="10">
        <f>IF('Intragroup liabilities'!R1137="",0,'Intragroup liabilities'!R1137)</f>
        <v>0</v>
      </c>
      <c r="AC1143"/>
    </row>
    <row r="1144" spans="3:29" ht="35.25" thickBot="1" x14ac:dyDescent="0.5">
      <c r="C1144" s="17">
        <f t="shared" si="120"/>
        <v>999</v>
      </c>
      <c r="D1144" s="18">
        <f t="shared" si="126"/>
        <v>1137</v>
      </c>
      <c r="E1144" s="10" t="str">
        <f>IF(AND(I1144="SANTANDER TOTTA, SGPS, SA",'Intragroup liabilities'!F1138="P_22"),"r0531 - o/w (part of) subordinated liabilities recognised as own funds",IF(AND(I1144="Totta Seguros - Comp. Seg. Vida, SA.",'Intragroup liabilities'!F1138="P_22"),"r0350 - Structured notes",IF(AND(AA1144&lt;&gt;"No",'Intragroup liabilities'!F1138="P_23"),"r0531 - o/w (part of) subordinated liabilities recognised as own funds",IF(AND(AA1144="No",'Intragroup liabilities'!F1138="P_23"),"r0120 - Secured liabilities - collateralized part (BRRD art. 44/2/b)",IF('Intragroup liabilities'!F1138="C_31","r0511 - o/w capital instruments/share capital",IF('Intragroup liabilities'!F1138="C_32","r0511 - o/w capital instruments/share capital",IF('Intragroup liabilities'!F1138="C_33","r0512 - o/w instruments ranking pari passu with ordinary shares",IF(OR(ISNUMBER(SEARCH("ATLANTES",I1144)),ISNUMBER(SEARCH("AZOR",I1144)),ISNUMBER(SEARCH("HIPOTOTTA",I1144)))=TRUE,"r0120 - Secured liabilities - collateralized part (BRRD art. 44/2/b)",IF(OR('Intragroup liabilities'!F1138="P_27.1",'Intragroup liabilities'!F1138="P_27.2",'Intragroup liabilities'!F1138="P_24"),"r0390 - Non-financial liabilities",IF('Intragroup liabilities'!F1138="P_30.1","r0170 - Employee liabilities (BRRD art. 44/2/g/i)",IF('Intragroup liabilities'!F1138="P_30.3","r0390 - Non-financial liabilities",IF('Intragroup liabilities'!F1138="C_36","r0511 - o/w capital instruments/share capital",IF(AND('Intragroup liabilities'!F1138="P_20",IFERROR(VLOOKUP('Intragroup liabilities'!I1138,'Auxiliar 210'!$B$18:$B$20,1,FALSE),0)&lt;&gt;0),"r0210 - Liabilities towards other entities of the resolution group (BRRD art. 44/2/h)",IF(AND('Intragroup liabilities'!F1138="P_21",IFERROR(VLOOKUP('Intragroup liabilities'!I1138,'Auxiliar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4" s="10" t="s">
        <v>153</v>
      </c>
      <c r="G1144" s="10" t="str">
        <f t="shared" si="121"/>
        <v>Rank 20 - Ranking in insolvency (master scale)</v>
      </c>
      <c r="H1144" s="10" t="s">
        <v>420</v>
      </c>
      <c r="I1144" s="10" t="s">
        <v>30</v>
      </c>
      <c r="J1144" s="10" t="s">
        <v>164</v>
      </c>
      <c r="K1144" s="10" t="s">
        <v>155</v>
      </c>
      <c r="L1144" s="10" t="str">
        <f t="shared" si="122"/>
        <v>Sister</v>
      </c>
      <c r="M1144" s="10" t="str">
        <f>IF(OR('Intragroup liabilities'!W1138="x",'Intragroup liabilities'!W1138="E"),"true","false")</f>
        <v>true</v>
      </c>
      <c r="N1144" s="10" t="s">
        <v>470</v>
      </c>
      <c r="O1144" s="10" t="s">
        <v>471</v>
      </c>
      <c r="P1144" s="11">
        <v>168589.93</v>
      </c>
      <c r="Q1144" s="11">
        <f>IF('Intragroup liabilities'!E1138="",0,'Intragroup liabilities'!E1138)</f>
        <v>274.45999999999998</v>
      </c>
      <c r="R1144" s="10" t="str">
        <f>+IF('Intragroup liabilities'!C1138="EURO","Euro",IF('Intragroup liabilities'!C1138="LIBRA INGLESA"," US Dollar",""))</f>
        <v>Euro</v>
      </c>
      <c r="S1144" s="10" t="str">
        <f>IF(OR('Intragroup liabilities'!F1138="P_20",'Intragroup liabilities'!F1138="P_21"),'Intragroup liabilities'!M1138,CONCATENATE(RIGHT('Intragroup liabilities'!T1138,4),"-",LEFT(RIGHT('Intragroup liabilities'!T1138,7),2),"-",LEFT('Intragroup liabilities'!T1138,2)))</f>
        <v>--</v>
      </c>
      <c r="T1144" s="20" t="str">
        <f t="shared" si="123"/>
        <v/>
      </c>
      <c r="U1144" s="20" t="str">
        <f>IF(OR('Intragroup liabilities'!F1138="P_20",'Intragroup liabilities'!F1138="P_21"),'T 03.01'!T1144,CONCATENATE(RIGHT('Intragroup liabilities'!U1138,4),"-",LEFT(RIGHT('Intragroup liabilities'!U1138,7),2),"-",LEFT('Intragroup liabilities'!U1138,2)))</f>
        <v>--</v>
      </c>
      <c r="V1144" s="10" t="str">
        <f t="shared" si="124"/>
        <v>Secured</v>
      </c>
      <c r="W1144" s="10">
        <v>0</v>
      </c>
      <c r="X1144" s="10" t="s">
        <v>83</v>
      </c>
      <c r="Y1144" s="10" t="str">
        <f t="shared" si="125"/>
        <v>Non-structured/Vanilla</v>
      </c>
      <c r="Z1144" s="10"/>
      <c r="AA1144" s="10" t="str">
        <f>IF('Intragroup liabilities'!Q1138="GF2","Grandfathered T2",IF('Intragroup liabilities'!Q1138="CET1","CET1","No"))</f>
        <v>No</v>
      </c>
      <c r="AB1144" s="10">
        <f>IF('Intragroup liabilities'!R1138="",0,'Intragroup liabilities'!R1138)</f>
        <v>0</v>
      </c>
      <c r="AC1144"/>
    </row>
    <row r="1145" spans="3:29" ht="35.25" thickBot="1" x14ac:dyDescent="0.5">
      <c r="C1145" s="17">
        <f t="shared" si="120"/>
        <v>999</v>
      </c>
      <c r="D1145" s="18">
        <f t="shared" si="126"/>
        <v>1138</v>
      </c>
      <c r="E1145" s="10" t="str">
        <f>IF(AND(I1145="SANTANDER TOTTA, SGPS, SA",'Intragroup liabilities'!F1139="P_22"),"r0531 - o/w (part of) subordinated liabilities recognised as own funds",IF(AND(I1145="Totta Seguros - Comp. Seg. Vida, SA.",'Intragroup liabilities'!F1139="P_22"),"r0350 - Structured notes",IF(AND(AA1145&lt;&gt;"No",'Intragroup liabilities'!F1139="P_23"),"r0531 - o/w (part of) subordinated liabilities recognised as own funds",IF(AND(AA1145="No",'Intragroup liabilities'!F1139="P_23"),"r0120 - Secured liabilities - collateralized part (BRRD art. 44/2/b)",IF('Intragroup liabilities'!F1139="C_31","r0511 - o/w capital instruments/share capital",IF('Intragroup liabilities'!F1139="C_32","r0511 - o/w capital instruments/share capital",IF('Intragroup liabilities'!F1139="C_33","r0512 - o/w instruments ranking pari passu with ordinary shares",IF(OR(ISNUMBER(SEARCH("ATLANTES",I1145)),ISNUMBER(SEARCH("AZOR",I1145)),ISNUMBER(SEARCH("HIPOTOTTA",I1145)))=TRUE,"r0120 - Secured liabilities - collateralized part (BRRD art. 44/2/b)",IF(OR('Intragroup liabilities'!F1139="P_27.1",'Intragroup liabilities'!F1139="P_27.2",'Intragroup liabilities'!F1139="P_24"),"r0390 - Non-financial liabilities",IF('Intragroup liabilities'!F1139="P_30.1","r0170 - Employee liabilities (BRRD art. 44/2/g/i)",IF('Intragroup liabilities'!F1139="P_30.3","r0390 - Non-financial liabilities",IF('Intragroup liabilities'!F1139="C_36","r0511 - o/w capital instruments/share capital",IF(AND('Intragroup liabilities'!F1139="P_20",IFERROR(VLOOKUP('Intragroup liabilities'!I1139,'Auxiliar 210'!$B$18:$B$20,1,FALSE),0)&lt;&gt;0),"r0210 - Liabilities towards other entities of the resolution group (BRRD art. 44/2/h)",IF(AND('Intragroup liabilities'!F1139="P_21",IFERROR(VLOOKUP('Intragroup liabilities'!I1139,'Auxiliar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5" s="10" t="s">
        <v>153</v>
      </c>
      <c r="G1145" s="10" t="str">
        <f t="shared" si="121"/>
        <v>Rank 20 - Ranking in insolvency (master scale)</v>
      </c>
      <c r="H1145" s="10" t="s">
        <v>426</v>
      </c>
      <c r="I1145" s="10" t="s">
        <v>30</v>
      </c>
      <c r="J1145" s="10" t="s">
        <v>164</v>
      </c>
      <c r="K1145" s="10" t="s">
        <v>155</v>
      </c>
      <c r="L1145" s="10" t="str">
        <f t="shared" si="122"/>
        <v>Sister</v>
      </c>
      <c r="M1145" s="10" t="str">
        <f>IF(OR('Intragroup liabilities'!W1139="x",'Intragroup liabilities'!W1139="E"),"true","false")</f>
        <v>true</v>
      </c>
      <c r="N1145" s="10" t="s">
        <v>470</v>
      </c>
      <c r="O1145" s="10" t="s">
        <v>471</v>
      </c>
      <c r="P1145" s="11">
        <v>1108.29</v>
      </c>
      <c r="Q1145" s="11">
        <f>IF('Intragroup liabilities'!E1139="",0,'Intragroup liabilities'!E1139)</f>
        <v>2.38</v>
      </c>
      <c r="R1145" s="10" t="str">
        <f>+IF('Intragroup liabilities'!C1139="EURO","Euro",IF('Intragroup liabilities'!C1139="LIBRA INGLESA"," US Dollar",""))</f>
        <v>Euro</v>
      </c>
      <c r="S1145" s="10" t="str">
        <f>IF(OR('Intragroup liabilities'!F1139="P_20",'Intragroup liabilities'!F1139="P_21"),'Intragroup liabilities'!M1139,CONCATENATE(RIGHT('Intragroup liabilities'!T1139,4),"-",LEFT(RIGHT('Intragroup liabilities'!T1139,7),2),"-",LEFT('Intragroup liabilities'!T1139,2)))</f>
        <v>--</v>
      </c>
      <c r="T1145" s="20" t="str">
        <f t="shared" si="123"/>
        <v/>
      </c>
      <c r="U1145" s="20" t="str">
        <f>IF(OR('Intragroup liabilities'!F1139="P_20",'Intragroup liabilities'!F1139="P_21"),'T 03.01'!T1145,CONCATENATE(RIGHT('Intragroup liabilities'!U1139,4),"-",LEFT(RIGHT('Intragroup liabilities'!U1139,7),2),"-",LEFT('Intragroup liabilities'!U1139,2)))</f>
        <v>--</v>
      </c>
      <c r="V1145" s="10" t="str">
        <f t="shared" si="124"/>
        <v>Secured</v>
      </c>
      <c r="W1145" s="10">
        <v>0</v>
      </c>
      <c r="X1145" s="10" t="s">
        <v>83</v>
      </c>
      <c r="Y1145" s="10" t="str">
        <f t="shared" si="125"/>
        <v>Non-structured/Vanilla</v>
      </c>
      <c r="Z1145" s="10"/>
      <c r="AA1145" s="10" t="str">
        <f>IF('Intragroup liabilities'!Q1139="GF2","Grandfathered T2",IF('Intragroup liabilities'!Q1139="CET1","CET1","No"))</f>
        <v>No</v>
      </c>
      <c r="AB1145" s="10">
        <f>IF('Intragroup liabilities'!R1139="",0,'Intragroup liabilities'!R1139)</f>
        <v>0</v>
      </c>
      <c r="AC1145"/>
    </row>
    <row r="1146" spans="3:29" ht="35.25" thickBot="1" x14ac:dyDescent="0.5">
      <c r="C1146" s="17">
        <f t="shared" si="120"/>
        <v>999</v>
      </c>
      <c r="D1146" s="18">
        <f t="shared" si="126"/>
        <v>1139</v>
      </c>
      <c r="E1146" s="10" t="str">
        <f>IF(AND(I1146="SANTANDER TOTTA, SGPS, SA",'Intragroup liabilities'!F1140="P_22"),"r0531 - o/w (part of) subordinated liabilities recognised as own funds",IF(AND(I1146="Totta Seguros - Comp. Seg. Vida, SA.",'Intragroup liabilities'!F1140="P_22"),"r0350 - Structured notes",IF(AND(AA1146&lt;&gt;"No",'Intragroup liabilities'!F1140="P_23"),"r0531 - o/w (part of) subordinated liabilities recognised as own funds",IF(AND(AA1146="No",'Intragroup liabilities'!F1140="P_23"),"r0120 - Secured liabilities - collateralized part (BRRD art. 44/2/b)",IF('Intragroup liabilities'!F1140="C_31","r0511 - o/w capital instruments/share capital",IF('Intragroup liabilities'!F1140="C_32","r0511 - o/w capital instruments/share capital",IF('Intragroup liabilities'!F1140="C_33","r0512 - o/w instruments ranking pari passu with ordinary shares",IF(OR(ISNUMBER(SEARCH("ATLANTES",I1146)),ISNUMBER(SEARCH("AZOR",I1146)),ISNUMBER(SEARCH("HIPOTOTTA",I1146)))=TRUE,"r0120 - Secured liabilities - collateralized part (BRRD art. 44/2/b)",IF(OR('Intragroup liabilities'!F1140="P_27.1",'Intragroup liabilities'!F1140="P_27.2",'Intragroup liabilities'!F1140="P_24"),"r0390 - Non-financial liabilities",IF('Intragroup liabilities'!F1140="P_30.1","r0170 - Employee liabilities (BRRD art. 44/2/g/i)",IF('Intragroup liabilities'!F1140="P_30.3","r0390 - Non-financial liabilities",IF('Intragroup liabilities'!F1140="C_36","r0511 - o/w capital instruments/share capital",IF(AND('Intragroup liabilities'!F1140="P_20",IFERROR(VLOOKUP('Intragroup liabilities'!I1140,'Auxiliar 210'!$B$18:$B$20,1,FALSE),0)&lt;&gt;0),"r0210 - Liabilities towards other entities of the resolution group (BRRD art. 44/2/h)",IF(AND('Intragroup liabilities'!F1140="P_21",IFERROR(VLOOKUP('Intragroup liabilities'!I1140,'Auxiliar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6" s="10" t="s">
        <v>153</v>
      </c>
      <c r="G1146" s="10" t="str">
        <f t="shared" si="121"/>
        <v>Rank 20 - Ranking in insolvency (master scale)</v>
      </c>
      <c r="H1146" s="10" t="s">
        <v>275</v>
      </c>
      <c r="I1146" s="10" t="s">
        <v>73</v>
      </c>
      <c r="J1146" s="10" t="s">
        <v>167</v>
      </c>
      <c r="K1146" s="10" t="s">
        <v>155</v>
      </c>
      <c r="L1146" s="10" t="str">
        <f t="shared" si="122"/>
        <v>Sister</v>
      </c>
      <c r="M1146" s="10" t="str">
        <f>IF(OR('Intragroup liabilities'!W1140="x",'Intragroup liabilities'!W1140="E"),"true","false")</f>
        <v>true</v>
      </c>
      <c r="N1146" s="10" t="s">
        <v>470</v>
      </c>
      <c r="O1146" s="10" t="s">
        <v>471</v>
      </c>
      <c r="P1146" s="11">
        <v>84937.8</v>
      </c>
      <c r="Q1146" s="11">
        <f>IF('Intragroup liabilities'!E1140="",0,'Intragroup liabilities'!E1140)</f>
        <v>38.46</v>
      </c>
      <c r="R1146" s="10" t="str">
        <f>+IF('Intragroup liabilities'!C1140="EURO","Euro",IF('Intragroup liabilities'!C1140="LIBRA INGLESA"," US Dollar",""))</f>
        <v>Euro</v>
      </c>
      <c r="S1146" s="10" t="str">
        <f>IF(OR('Intragroup liabilities'!F1140="P_20",'Intragroup liabilities'!F1140="P_21"),'Intragroup liabilities'!M1140,CONCATENATE(RIGHT('Intragroup liabilities'!T1140,4),"-",LEFT(RIGHT('Intragroup liabilities'!T1140,7),2),"-",LEFT('Intragroup liabilities'!T1140,2)))</f>
        <v>--</v>
      </c>
      <c r="T1146" s="20" t="str">
        <f t="shared" si="123"/>
        <v/>
      </c>
      <c r="U1146" s="20" t="str">
        <f>IF(OR('Intragroup liabilities'!F1140="P_20",'Intragroup liabilities'!F1140="P_21"),'T 03.01'!T1146,CONCATENATE(RIGHT('Intragroup liabilities'!U1140,4),"-",LEFT(RIGHT('Intragroup liabilities'!U1140,7),2),"-",LEFT('Intragroup liabilities'!U1140,2)))</f>
        <v>--</v>
      </c>
      <c r="V1146" s="10" t="str">
        <f t="shared" si="124"/>
        <v>Secured</v>
      </c>
      <c r="W1146" s="10">
        <v>0</v>
      </c>
      <c r="X1146" s="10" t="s">
        <v>83</v>
      </c>
      <c r="Y1146" s="10" t="str">
        <f t="shared" si="125"/>
        <v>Non-structured/Vanilla</v>
      </c>
      <c r="Z1146" s="10"/>
      <c r="AA1146" s="10" t="str">
        <f>IF('Intragroup liabilities'!Q1140="GF2","Grandfathered T2",IF('Intragroup liabilities'!Q1140="CET1","CET1","No"))</f>
        <v>No</v>
      </c>
      <c r="AB1146" s="10">
        <f>IF('Intragroup liabilities'!R1140="",0,'Intragroup liabilities'!R1140)</f>
        <v>0</v>
      </c>
      <c r="AC1146"/>
    </row>
    <row r="1147" spans="3:29" ht="23.65" thickBot="1" x14ac:dyDescent="0.5">
      <c r="C1147" s="17">
        <f t="shared" si="120"/>
        <v>999</v>
      </c>
      <c r="D1147" s="18">
        <f t="shared" si="126"/>
        <v>1140</v>
      </c>
      <c r="E1147" s="10" t="str">
        <f>IF(AND(I1147="SANTANDER TOTTA, SGPS, SA",'Intragroup liabilities'!F1141="P_22"),"r0531 - o/w (part of) subordinated liabilities recognised as own funds",IF(AND(I1147="Totta Seguros - Comp. Seg. Vida, SA.",'Intragroup liabilities'!F1141="P_22"),"r0350 - Structured notes",IF(AND(AA1147&lt;&gt;"No",'Intragroup liabilities'!F1141="P_23"),"r0531 - o/w (part of) subordinated liabilities recognised as own funds",IF(AND(AA1147="No",'Intragroup liabilities'!F1141="P_23"),"r0120 - Secured liabilities - collateralized part (BRRD art. 44/2/b)",IF('Intragroup liabilities'!F1141="C_31","r0511 - o/w capital instruments/share capital",IF('Intragroup liabilities'!F1141="C_32","r0511 - o/w capital instruments/share capital",IF('Intragroup liabilities'!F1141="C_33","r0512 - o/w instruments ranking pari passu with ordinary shares",IF(OR(ISNUMBER(SEARCH("ATLANTES",I1147)),ISNUMBER(SEARCH("AZOR",I1147)),ISNUMBER(SEARCH("HIPOTOTTA",I1147)))=TRUE,"r0120 - Secured liabilities - collateralized part (BRRD art. 44/2/b)",IF(OR('Intragroup liabilities'!F1141="P_27.1",'Intragroup liabilities'!F1141="P_27.2",'Intragroup liabilities'!F1141="P_24"),"r0390 - Non-financial liabilities",IF('Intragroup liabilities'!F1141="P_30.1","r0170 - Employee liabilities (BRRD art. 44/2/g/i)",IF('Intragroup liabilities'!F1141="P_30.3","r0390 - Non-financial liabilities",IF('Intragroup liabilities'!F1141="C_36","r0511 - o/w capital instruments/share capital",IF(AND('Intragroup liabilities'!F1141="P_20",IFERROR(VLOOKUP('Intragroup liabilities'!I1141,'Auxiliar 210'!$B$18:$B$20,1,FALSE),0)&lt;&gt;0),"r0210 - Liabilities towards other entities of the resolution group (BRRD art. 44/2/h)",IF(AND('Intragroup liabilities'!F1141="P_21",IFERROR(VLOOKUP('Intragroup liabilities'!I1141,'Auxiliar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47" s="10" t="s">
        <v>153</v>
      </c>
      <c r="G1147" s="10" t="str">
        <f t="shared" si="121"/>
        <v>Rank 9 - Ranking in insolvency (master scale)</v>
      </c>
      <c r="H1147" s="10" t="s">
        <v>1462</v>
      </c>
      <c r="I1147" s="10" t="s">
        <v>69</v>
      </c>
      <c r="J1147" s="10" t="s">
        <v>359</v>
      </c>
      <c r="K1147" s="10" t="s">
        <v>155</v>
      </c>
      <c r="L1147" s="10" t="str">
        <f t="shared" si="122"/>
        <v>Sister</v>
      </c>
      <c r="M1147" s="10" t="str">
        <f>IF(OR('Intragroup liabilities'!W1141="x",'Intragroup liabilities'!W1141="E"),"true","false")</f>
        <v>true</v>
      </c>
      <c r="N1147" s="10" t="s">
        <v>470</v>
      </c>
      <c r="O1147" s="10" t="s">
        <v>471</v>
      </c>
      <c r="P1147" s="11">
        <v>419761.07</v>
      </c>
      <c r="Q1147" s="11">
        <f>IF('Intragroup liabilities'!E1141="",0,'Intragroup liabilities'!E1141)</f>
        <v>0</v>
      </c>
      <c r="R1147" s="10" t="str">
        <f>+IF('Intragroup liabilities'!C1141="EURO","Euro",IF('Intragroup liabilities'!C1141="LIBRA INGLESA"," US Dollar",""))</f>
        <v>Euro</v>
      </c>
      <c r="S1147" s="10" t="str">
        <f>IF(OR('Intragroup liabilities'!F1141="P_20",'Intragroup liabilities'!F1141="P_21"),'Intragroup liabilities'!M1141,CONCATENATE(RIGHT('Intragroup liabilities'!T1141,4),"-",LEFT(RIGHT('Intragroup liabilities'!T1141,7),2),"-",LEFT('Intragroup liabilities'!T1141,2)))</f>
        <v>--</v>
      </c>
      <c r="T1147" s="20" t="str">
        <f t="shared" si="123"/>
        <v>--</v>
      </c>
      <c r="U1147" s="20" t="str">
        <f>IF(OR('Intragroup liabilities'!F1141="P_20",'Intragroup liabilities'!F1141="P_21"),'T 03.01'!T1147,CONCATENATE(RIGHT('Intragroup liabilities'!U1141,4),"-",LEFT(RIGHT('Intragroup liabilities'!U1141,7),2),"-",LEFT('Intragroup liabilities'!U1141,2)))</f>
        <v>--</v>
      </c>
      <c r="V1147" s="10" t="str">
        <f t="shared" si="124"/>
        <v>Unsecured</v>
      </c>
      <c r="W1147" s="10">
        <v>0</v>
      </c>
      <c r="X1147" s="10" t="s">
        <v>83</v>
      </c>
      <c r="Y1147" s="10" t="str">
        <f t="shared" si="125"/>
        <v>Structured</v>
      </c>
      <c r="Z1147" s="10"/>
      <c r="AA1147" s="10" t="str">
        <f>IF('Intragroup liabilities'!Q1141="GF2","Grandfathered T2",IF('Intragroup liabilities'!Q1141="CET1","CET1","No"))</f>
        <v>No</v>
      </c>
      <c r="AB1147" s="10">
        <f>IF('Intragroup liabilities'!R1141="",0,'Intragroup liabilities'!R1141)</f>
        <v>0</v>
      </c>
      <c r="AC1147"/>
    </row>
    <row r="1148" spans="3:29" ht="35.25" thickBot="1" x14ac:dyDescent="0.5">
      <c r="C1148" s="17">
        <f t="shared" si="120"/>
        <v>999</v>
      </c>
      <c r="D1148" s="18">
        <f t="shared" si="126"/>
        <v>1141</v>
      </c>
      <c r="E1148" s="10" t="str">
        <f>IF(AND(I1148="SANTANDER TOTTA, SGPS, SA",'Intragroup liabilities'!F1142="P_22"),"r0531 - o/w (part of) subordinated liabilities recognised as own funds",IF(AND(I1148="Totta Seguros - Comp. Seg. Vida, SA.",'Intragroup liabilities'!F1142="P_22"),"r0350 - Structured notes",IF(AND(AA1148&lt;&gt;"No",'Intragroup liabilities'!F1142="P_23"),"r0531 - o/w (part of) subordinated liabilities recognised as own funds",IF(AND(AA1148="No",'Intragroup liabilities'!F1142="P_23"),"r0120 - Secured liabilities - collateralized part (BRRD art. 44/2/b)",IF('Intragroup liabilities'!F1142="C_31","r0511 - o/w capital instruments/share capital",IF('Intragroup liabilities'!F1142="C_32","r0511 - o/w capital instruments/share capital",IF('Intragroup liabilities'!F1142="C_33","r0512 - o/w instruments ranking pari passu with ordinary shares",IF(OR(ISNUMBER(SEARCH("ATLANTES",I1148)),ISNUMBER(SEARCH("AZOR",I1148)),ISNUMBER(SEARCH("HIPOTOTTA",I1148)))=TRUE,"r0120 - Secured liabilities - collateralized part (BRRD art. 44/2/b)",IF(OR('Intragroup liabilities'!F1142="P_27.1",'Intragroup liabilities'!F1142="P_27.2",'Intragroup liabilities'!F1142="P_24"),"r0390 - Non-financial liabilities",IF('Intragroup liabilities'!F1142="P_30.1","r0170 - Employee liabilities (BRRD art. 44/2/g/i)",IF('Intragroup liabilities'!F1142="P_30.3","r0390 - Non-financial liabilities",IF('Intragroup liabilities'!F1142="C_36","r0511 - o/w capital instruments/share capital",IF(AND('Intragroup liabilities'!F1142="P_20",IFERROR(VLOOKUP('Intragroup liabilities'!I1142,'Auxiliar 210'!$B$18:$B$20,1,FALSE),0)&lt;&gt;0),"r0210 - Liabilities towards other entities of the resolution group (BRRD art. 44/2/h)",IF(AND('Intragroup liabilities'!F1142="P_21",IFERROR(VLOOKUP('Intragroup liabilities'!I1142,'Auxiliar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48" s="10" t="s">
        <v>153</v>
      </c>
      <c r="G1148" s="10" t="str">
        <f t="shared" si="121"/>
        <v>Rank 20 - Ranking in insolvency (master scale)</v>
      </c>
      <c r="H1148" s="10" t="s">
        <v>415</v>
      </c>
      <c r="I1148" s="10" t="s">
        <v>74</v>
      </c>
      <c r="J1148" s="10" t="s">
        <v>170</v>
      </c>
      <c r="K1148" s="10" t="s">
        <v>155</v>
      </c>
      <c r="L1148" s="10" t="str">
        <f t="shared" si="122"/>
        <v>Sister</v>
      </c>
      <c r="M1148" s="10" t="str">
        <f>IF(OR('Intragroup liabilities'!W1142="x",'Intragroup liabilities'!W1142="E"),"true","false")</f>
        <v>true</v>
      </c>
      <c r="N1148" s="10" t="s">
        <v>470</v>
      </c>
      <c r="O1148" s="10" t="s">
        <v>471</v>
      </c>
      <c r="P1148" s="11">
        <v>22047.71</v>
      </c>
      <c r="Q1148" s="11">
        <f>IF('Intragroup liabilities'!E1142="",0,'Intragroup liabilities'!E1142)</f>
        <v>13.53</v>
      </c>
      <c r="R1148" s="10" t="str">
        <f>+IF('Intragroup liabilities'!C1142="EURO","Euro",IF('Intragroup liabilities'!C1142="LIBRA INGLESA"," US Dollar",""))</f>
        <v>Euro</v>
      </c>
      <c r="S1148" s="10" t="str">
        <f>IF(OR('Intragroup liabilities'!F1142="P_20",'Intragroup liabilities'!F1142="P_21"),'Intragroup liabilities'!M1142,CONCATENATE(RIGHT('Intragroup liabilities'!T1142,4),"-",LEFT(RIGHT('Intragroup liabilities'!T1142,7),2),"-",LEFT('Intragroup liabilities'!T1142,2)))</f>
        <v>--</v>
      </c>
      <c r="T1148" s="20" t="str">
        <f t="shared" si="123"/>
        <v/>
      </c>
      <c r="U1148" s="20" t="str">
        <f>IF(OR('Intragroup liabilities'!F1142="P_20",'Intragroup liabilities'!F1142="P_21"),'T 03.01'!T1148,CONCATENATE(RIGHT('Intragroup liabilities'!U1142,4),"-",LEFT(RIGHT('Intragroup liabilities'!U1142,7),2),"-",LEFT('Intragroup liabilities'!U1142,2)))</f>
        <v>--</v>
      </c>
      <c r="V1148" s="10" t="str">
        <f t="shared" si="124"/>
        <v>Secured</v>
      </c>
      <c r="W1148" s="10">
        <v>0</v>
      </c>
      <c r="X1148" s="10" t="s">
        <v>83</v>
      </c>
      <c r="Y1148" s="10" t="str">
        <f t="shared" si="125"/>
        <v>Non-structured/Vanilla</v>
      </c>
      <c r="Z1148" s="10"/>
      <c r="AA1148" s="10" t="str">
        <f>IF('Intragroup liabilities'!Q1142="GF2","Grandfathered T2",IF('Intragroup liabilities'!Q1142="CET1","CET1","No"))</f>
        <v>No</v>
      </c>
      <c r="AB1148" s="10">
        <f>IF('Intragroup liabilities'!R1142="",0,'Intragroup liabilities'!R1142)</f>
        <v>0</v>
      </c>
      <c r="AC1148"/>
    </row>
    <row r="1149" spans="3:29" ht="23.65" thickBot="1" x14ac:dyDescent="0.5">
      <c r="C1149" s="17">
        <f t="shared" si="120"/>
        <v>999</v>
      </c>
      <c r="D1149" s="18">
        <f t="shared" si="126"/>
        <v>1142</v>
      </c>
      <c r="E1149" s="10" t="str">
        <f>IF(AND(I1149="SANTANDER TOTTA, SGPS, SA",'Intragroup liabilities'!F1143="P_22"),"r0531 - o/w (part of) subordinated liabilities recognised as own funds",IF(AND(I1149="Totta Seguros - Comp. Seg. Vida, SA.",'Intragroup liabilities'!F1143="P_22"),"r0350 - Structured notes",IF(AND(AA1149&lt;&gt;"No",'Intragroup liabilities'!F1143="P_23"),"r0531 - o/w (part of) subordinated liabilities recognised as own funds",IF(AND(AA1149="No",'Intragroup liabilities'!F1143="P_23"),"r0120 - Secured liabilities - collateralized part (BRRD art. 44/2/b)",IF('Intragroup liabilities'!F1143="C_31","r0511 - o/w capital instruments/share capital",IF('Intragroup liabilities'!F1143="C_32","r0511 - o/w capital instruments/share capital",IF('Intragroup liabilities'!F1143="C_33","r0512 - o/w instruments ranking pari passu with ordinary shares",IF(OR(ISNUMBER(SEARCH("ATLANTES",I1149)),ISNUMBER(SEARCH("AZOR",I1149)),ISNUMBER(SEARCH("HIPOTOTTA",I1149)))=TRUE,"r0120 - Secured liabilities - collateralized part (BRRD art. 44/2/b)",IF(OR('Intragroup liabilities'!F1143="P_27.1",'Intragroup liabilities'!F1143="P_27.2",'Intragroup liabilities'!F1143="P_24"),"r0390 - Non-financial liabilities",IF('Intragroup liabilities'!F1143="P_30.1","r0170 - Employee liabilities (BRRD art. 44/2/g/i)",IF('Intragroup liabilities'!F1143="P_30.3","r0390 - Non-financial liabilities",IF('Intragroup liabilities'!F1143="C_36","r0511 - o/w capital instruments/share capital",IF(AND('Intragroup liabilities'!F1143="P_20",IFERROR(VLOOKUP('Intragroup liabilities'!I1143,'Auxiliar 210'!$B$18:$B$20,1,FALSE),0)&lt;&gt;0),"r0210 - Liabilities towards other entities of the resolution group (BRRD art. 44/2/h)",IF(AND('Intragroup liabilities'!F1143="P_21",IFERROR(VLOOKUP('Intragroup liabilities'!I1143,'Auxiliar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49" s="10" t="s">
        <v>161</v>
      </c>
      <c r="G1149" s="10" t="str">
        <f t="shared" si="121"/>
        <v>Rank 9 - Ranking in insolvency (master scale)</v>
      </c>
      <c r="H1149" s="10" t="s">
        <v>628</v>
      </c>
      <c r="I1149" s="10" t="s">
        <v>57</v>
      </c>
      <c r="J1149" s="10" t="s">
        <v>213</v>
      </c>
      <c r="K1149" s="10" t="s">
        <v>155</v>
      </c>
      <c r="L1149" s="10" t="str">
        <f t="shared" si="122"/>
        <v>Sister</v>
      </c>
      <c r="M1149" s="10" t="str">
        <f>IF(OR('Intragroup liabilities'!W1143="x",'Intragroup liabilities'!W1143="E"),"true","false")</f>
        <v>false</v>
      </c>
      <c r="N1149" s="10" t="s">
        <v>470</v>
      </c>
      <c r="O1149" s="10" t="s">
        <v>471</v>
      </c>
      <c r="P1149" s="11">
        <v>8.1</v>
      </c>
      <c r="Q1149" s="11">
        <f>IF('Intragroup liabilities'!E1143="",0,'Intragroup liabilities'!E1143)</f>
        <v>0</v>
      </c>
      <c r="R1149" s="10" t="str">
        <f>+IF('Intragroup liabilities'!C1143="EURO","Euro",IF('Intragroup liabilities'!C1143="LIBRA INGLESA"," US Dollar",""))</f>
        <v>Euro</v>
      </c>
      <c r="S1149" s="10" t="str">
        <f>IF(OR('Intragroup liabilities'!F1143="P_20",'Intragroup liabilities'!F1143="P_21"),'Intragroup liabilities'!M1143,CONCATENATE(RIGHT('Intragroup liabilities'!T1143,4),"-",LEFT(RIGHT('Intragroup liabilities'!T1143,7),2),"-",LEFT('Intragroup liabilities'!T1143,2)))</f>
        <v>--</v>
      </c>
      <c r="T1149" s="20" t="str">
        <f t="shared" si="123"/>
        <v>--</v>
      </c>
      <c r="U1149" s="20" t="str">
        <f>IF(OR('Intragroup liabilities'!F1143="P_20",'Intragroup liabilities'!F1143="P_21"),'T 03.01'!T1149,CONCATENATE(RIGHT('Intragroup liabilities'!U1143,4),"-",LEFT(RIGHT('Intragroup liabilities'!U1143,7),2),"-",LEFT('Intragroup liabilities'!U1143,2)))</f>
        <v>--</v>
      </c>
      <c r="V1149" s="10" t="str">
        <f t="shared" si="124"/>
        <v>Unsecured</v>
      </c>
      <c r="W1149" s="10">
        <v>0</v>
      </c>
      <c r="X1149" s="10" t="s">
        <v>83</v>
      </c>
      <c r="Y1149" s="10" t="str">
        <f t="shared" si="125"/>
        <v>Structured</v>
      </c>
      <c r="Z1149" s="10"/>
      <c r="AA1149" s="10" t="str">
        <f>IF('Intragroup liabilities'!Q1143="GF2","Grandfathered T2",IF('Intragroup liabilities'!Q1143="CET1","CET1","No"))</f>
        <v>No</v>
      </c>
      <c r="AB1149" s="10">
        <f>IF('Intragroup liabilities'!R1143="",0,'Intragroup liabilities'!R1143)</f>
        <v>0</v>
      </c>
      <c r="AC1149"/>
    </row>
    <row r="1150" spans="3:29" ht="35.25" thickBot="1" x14ac:dyDescent="0.5">
      <c r="C1150" s="17">
        <f t="shared" si="120"/>
        <v>999</v>
      </c>
      <c r="D1150" s="18">
        <f t="shared" si="126"/>
        <v>1143</v>
      </c>
      <c r="E1150" s="10" t="str">
        <f>IF(AND(I1150="SANTANDER TOTTA, SGPS, SA",'Intragroup liabilities'!F1144="P_22"),"r0531 - o/w (part of) subordinated liabilities recognised as own funds",IF(AND(I1150="Totta Seguros - Comp. Seg. Vida, SA.",'Intragroup liabilities'!F1144="P_22"),"r0350 - Structured notes",IF(AND(AA1150&lt;&gt;"No",'Intragroup liabilities'!F1144="P_23"),"r0531 - o/w (part of) subordinated liabilities recognised as own funds",IF(AND(AA1150="No",'Intragroup liabilities'!F1144="P_23"),"r0120 - Secured liabilities - collateralized part (BRRD art. 44/2/b)",IF('Intragroup liabilities'!F1144="C_31","r0511 - o/w capital instruments/share capital",IF('Intragroup liabilities'!F1144="C_32","r0511 - o/w capital instruments/share capital",IF('Intragroup liabilities'!F1144="C_33","r0512 - o/w instruments ranking pari passu with ordinary shares",IF(OR(ISNUMBER(SEARCH("ATLANTES",I1150)),ISNUMBER(SEARCH("AZOR",I1150)),ISNUMBER(SEARCH("HIPOTOTTA",I1150)))=TRUE,"r0120 - Secured liabilities - collateralized part (BRRD art. 44/2/b)",IF(OR('Intragroup liabilities'!F1144="P_27.1",'Intragroup liabilities'!F1144="P_27.2",'Intragroup liabilities'!F1144="P_24"),"r0390 - Non-financial liabilities",IF('Intragroup liabilities'!F1144="P_30.1","r0170 - Employee liabilities (BRRD art. 44/2/g/i)",IF('Intragroup liabilities'!F1144="P_30.3","r0390 - Non-financial liabilities",IF('Intragroup liabilities'!F1144="C_36","r0511 - o/w capital instruments/share capital",IF(AND('Intragroup liabilities'!F1144="P_20",IFERROR(VLOOKUP('Intragroup liabilities'!I1144,'Auxiliar 210'!$B$18:$B$20,1,FALSE),0)&lt;&gt;0),"r0210 - Liabilities towards other entities of the resolution group (BRRD art. 44/2/h)",IF(AND('Intragroup liabilities'!F1144="P_21",IFERROR(VLOOKUP('Intragroup liabilities'!I1144,'Auxiliar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0" s="10" t="s">
        <v>153</v>
      </c>
      <c r="G1150" s="10" t="str">
        <f t="shared" si="121"/>
        <v>Rank 20 - Ranking in insolvency (master scale)</v>
      </c>
      <c r="H1150" s="10" t="s">
        <v>324</v>
      </c>
      <c r="I1150" s="10" t="s">
        <v>73</v>
      </c>
      <c r="J1150" s="10" t="s">
        <v>167</v>
      </c>
      <c r="K1150" s="10" t="s">
        <v>155</v>
      </c>
      <c r="L1150" s="10" t="str">
        <f t="shared" si="122"/>
        <v>Sister</v>
      </c>
      <c r="M1150" s="10" t="str">
        <f>IF(OR('Intragroup liabilities'!W1144="x",'Intragroup liabilities'!W1144="E"),"true","false")</f>
        <v>true</v>
      </c>
      <c r="N1150" s="10" t="s">
        <v>470</v>
      </c>
      <c r="O1150" s="10" t="s">
        <v>471</v>
      </c>
      <c r="P1150" s="11">
        <v>99414.24</v>
      </c>
      <c r="Q1150" s="11">
        <f>IF('Intragroup liabilities'!E1144="",0,'Intragroup liabilities'!E1144)</f>
        <v>183.15</v>
      </c>
      <c r="R1150" s="10" t="str">
        <f>+IF('Intragroup liabilities'!C1144="EURO","Euro",IF('Intragroup liabilities'!C1144="LIBRA INGLESA"," US Dollar",""))</f>
        <v>Euro</v>
      </c>
      <c r="S1150" s="10" t="str">
        <f>IF(OR('Intragroup liabilities'!F1144="P_20",'Intragroup liabilities'!F1144="P_21"),'Intragroup liabilities'!M1144,CONCATENATE(RIGHT('Intragroup liabilities'!T1144,4),"-",LEFT(RIGHT('Intragroup liabilities'!T1144,7),2),"-",LEFT('Intragroup liabilities'!T1144,2)))</f>
        <v>--</v>
      </c>
      <c r="T1150" s="20" t="str">
        <f t="shared" si="123"/>
        <v/>
      </c>
      <c r="U1150" s="20" t="str">
        <f>IF(OR('Intragroup liabilities'!F1144="P_20",'Intragroup liabilities'!F1144="P_21"),'T 03.01'!T1150,CONCATENATE(RIGHT('Intragroup liabilities'!U1144,4),"-",LEFT(RIGHT('Intragroup liabilities'!U1144,7),2),"-",LEFT('Intragroup liabilities'!U1144,2)))</f>
        <v>--</v>
      </c>
      <c r="V1150" s="10" t="str">
        <f t="shared" si="124"/>
        <v>Secured</v>
      </c>
      <c r="W1150" s="10">
        <v>0</v>
      </c>
      <c r="X1150" s="10" t="s">
        <v>83</v>
      </c>
      <c r="Y1150" s="10" t="str">
        <f t="shared" si="125"/>
        <v>Non-structured/Vanilla</v>
      </c>
      <c r="Z1150" s="10"/>
      <c r="AA1150" s="10" t="str">
        <f>IF('Intragroup liabilities'!Q1144="GF2","Grandfathered T2",IF('Intragroup liabilities'!Q1144="CET1","CET1","No"))</f>
        <v>No</v>
      </c>
      <c r="AB1150" s="10">
        <f>IF('Intragroup liabilities'!R1144="",0,'Intragroup liabilities'!R1144)</f>
        <v>0</v>
      </c>
      <c r="AC1150"/>
    </row>
    <row r="1151" spans="3:29" ht="35.25" thickBot="1" x14ac:dyDescent="0.5">
      <c r="C1151" s="17">
        <f t="shared" si="120"/>
        <v>999</v>
      </c>
      <c r="D1151" s="18">
        <f t="shared" si="126"/>
        <v>1144</v>
      </c>
      <c r="E1151" s="10" t="str">
        <f>IF(AND(I1151="SANTANDER TOTTA, SGPS, SA",'Intragroup liabilities'!F1145="P_22"),"r0531 - o/w (part of) subordinated liabilities recognised as own funds",IF(AND(I1151="Totta Seguros - Comp. Seg. Vida, SA.",'Intragroup liabilities'!F1145="P_22"),"r0350 - Structured notes",IF(AND(AA1151&lt;&gt;"No",'Intragroup liabilities'!F1145="P_23"),"r0531 - o/w (part of) subordinated liabilities recognised as own funds",IF(AND(AA1151="No",'Intragroup liabilities'!F1145="P_23"),"r0120 - Secured liabilities - collateralized part (BRRD art. 44/2/b)",IF('Intragroup liabilities'!F1145="C_31","r0511 - o/w capital instruments/share capital",IF('Intragroup liabilities'!F1145="C_32","r0511 - o/w capital instruments/share capital",IF('Intragroup liabilities'!F1145="C_33","r0512 - o/w instruments ranking pari passu with ordinary shares",IF(OR(ISNUMBER(SEARCH("ATLANTES",I1151)),ISNUMBER(SEARCH("AZOR",I1151)),ISNUMBER(SEARCH("HIPOTOTTA",I1151)))=TRUE,"r0120 - Secured liabilities - collateralized part (BRRD art. 44/2/b)",IF(OR('Intragroup liabilities'!F1145="P_27.1",'Intragroup liabilities'!F1145="P_27.2",'Intragroup liabilities'!F1145="P_24"),"r0390 - Non-financial liabilities",IF('Intragroup liabilities'!F1145="P_30.1","r0170 - Employee liabilities (BRRD art. 44/2/g/i)",IF('Intragroup liabilities'!F1145="P_30.3","r0390 - Non-financial liabilities",IF('Intragroup liabilities'!F1145="C_36","r0511 - o/w capital instruments/share capital",IF(AND('Intragroup liabilities'!F1145="P_20",IFERROR(VLOOKUP('Intragroup liabilities'!I1145,'Auxiliar 210'!$B$18:$B$20,1,FALSE),0)&lt;&gt;0),"r0210 - Liabilities towards other entities of the resolution group (BRRD art. 44/2/h)",IF(AND('Intragroup liabilities'!F1145="P_21",IFERROR(VLOOKUP('Intragroup liabilities'!I1145,'Auxiliar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1" s="10" t="s">
        <v>153</v>
      </c>
      <c r="G1151" s="10" t="str">
        <f t="shared" si="121"/>
        <v>Rank 20 - Ranking in insolvency (master scale)</v>
      </c>
      <c r="H1151" s="10" t="s">
        <v>195</v>
      </c>
      <c r="I1151" s="10" t="s">
        <v>30</v>
      </c>
      <c r="J1151" s="10" t="s">
        <v>164</v>
      </c>
      <c r="K1151" s="10" t="s">
        <v>155</v>
      </c>
      <c r="L1151" s="10" t="str">
        <f t="shared" si="122"/>
        <v>Sister</v>
      </c>
      <c r="M1151" s="10" t="str">
        <f>IF(OR('Intragroup liabilities'!W1145="x",'Intragroup liabilities'!W1145="E"),"true","false")</f>
        <v>true</v>
      </c>
      <c r="N1151" s="10" t="s">
        <v>470</v>
      </c>
      <c r="O1151" s="10" t="s">
        <v>471</v>
      </c>
      <c r="P1151" s="11">
        <v>258028.05</v>
      </c>
      <c r="Q1151" s="11">
        <f>IF('Intragroup liabilities'!E1145="",0,'Intragroup liabilities'!E1145)</f>
        <v>592.66</v>
      </c>
      <c r="R1151" s="10" t="str">
        <f>+IF('Intragroup liabilities'!C1145="EURO","Euro",IF('Intragroup liabilities'!C1145="LIBRA INGLESA"," US Dollar",""))</f>
        <v>Euro</v>
      </c>
      <c r="S1151" s="10" t="str">
        <f>IF(OR('Intragroup liabilities'!F1145="P_20",'Intragroup liabilities'!F1145="P_21"),'Intragroup liabilities'!M1145,CONCATENATE(RIGHT('Intragroup liabilities'!T1145,4),"-",LEFT(RIGHT('Intragroup liabilities'!T1145,7),2),"-",LEFT('Intragroup liabilities'!T1145,2)))</f>
        <v>--</v>
      </c>
      <c r="T1151" s="20" t="str">
        <f t="shared" si="123"/>
        <v/>
      </c>
      <c r="U1151" s="20" t="str">
        <f>IF(OR('Intragroup liabilities'!F1145="P_20",'Intragroup liabilities'!F1145="P_21"),'T 03.01'!T1151,CONCATENATE(RIGHT('Intragroup liabilities'!U1145,4),"-",LEFT(RIGHT('Intragroup liabilities'!U1145,7),2),"-",LEFT('Intragroup liabilities'!U1145,2)))</f>
        <v>--</v>
      </c>
      <c r="V1151" s="10" t="str">
        <f t="shared" si="124"/>
        <v>Secured</v>
      </c>
      <c r="W1151" s="10">
        <v>0</v>
      </c>
      <c r="X1151" s="10" t="s">
        <v>83</v>
      </c>
      <c r="Y1151" s="10" t="str">
        <f t="shared" si="125"/>
        <v>Non-structured/Vanilla</v>
      </c>
      <c r="Z1151" s="10"/>
      <c r="AA1151" s="10" t="str">
        <f>IF('Intragroup liabilities'!Q1145="GF2","Grandfathered T2",IF('Intragroup liabilities'!Q1145="CET1","CET1","No"))</f>
        <v>No</v>
      </c>
      <c r="AB1151" s="10">
        <f>IF('Intragroup liabilities'!R1145="",0,'Intragroup liabilities'!R1145)</f>
        <v>0</v>
      </c>
      <c r="AC1151"/>
    </row>
    <row r="1152" spans="3:29" ht="35.25" thickBot="1" x14ac:dyDescent="0.5">
      <c r="C1152" s="17">
        <f t="shared" si="120"/>
        <v>999</v>
      </c>
      <c r="D1152" s="18">
        <f t="shared" si="126"/>
        <v>1145</v>
      </c>
      <c r="E1152" s="10" t="str">
        <f>IF(AND(I1152="SANTANDER TOTTA, SGPS, SA",'Intragroup liabilities'!F1146="P_22"),"r0531 - o/w (part of) subordinated liabilities recognised as own funds",IF(AND(I1152="Totta Seguros - Comp. Seg. Vida, SA.",'Intragroup liabilities'!F1146="P_22"),"r0350 - Structured notes",IF(AND(AA1152&lt;&gt;"No",'Intragroup liabilities'!F1146="P_23"),"r0531 - o/w (part of) subordinated liabilities recognised as own funds",IF(AND(AA1152="No",'Intragroup liabilities'!F1146="P_23"),"r0120 - Secured liabilities - collateralized part (BRRD art. 44/2/b)",IF('Intragroup liabilities'!F1146="C_31","r0511 - o/w capital instruments/share capital",IF('Intragroup liabilities'!F1146="C_32","r0511 - o/w capital instruments/share capital",IF('Intragroup liabilities'!F1146="C_33","r0512 - o/w instruments ranking pari passu with ordinary shares",IF(OR(ISNUMBER(SEARCH("ATLANTES",I1152)),ISNUMBER(SEARCH("AZOR",I1152)),ISNUMBER(SEARCH("HIPOTOTTA",I1152)))=TRUE,"r0120 - Secured liabilities - collateralized part (BRRD art. 44/2/b)",IF(OR('Intragroup liabilities'!F1146="P_27.1",'Intragroup liabilities'!F1146="P_27.2",'Intragroup liabilities'!F1146="P_24"),"r0390 - Non-financial liabilities",IF('Intragroup liabilities'!F1146="P_30.1","r0170 - Employee liabilities (BRRD art. 44/2/g/i)",IF('Intragroup liabilities'!F1146="P_30.3","r0390 - Non-financial liabilities",IF('Intragroup liabilities'!F1146="C_36","r0511 - o/w capital instruments/share capital",IF(AND('Intragroup liabilities'!F1146="P_20",IFERROR(VLOOKUP('Intragroup liabilities'!I1146,'Auxiliar 210'!$B$18:$B$20,1,FALSE),0)&lt;&gt;0),"r0210 - Liabilities towards other entities of the resolution group (BRRD art. 44/2/h)",IF(AND('Intragroup liabilities'!F1146="P_21",IFERROR(VLOOKUP('Intragroup liabilities'!I1146,'Auxiliar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2" s="10" t="s">
        <v>153</v>
      </c>
      <c r="G1152" s="10" t="str">
        <f t="shared" si="121"/>
        <v>Rank 20 - Ranking in insolvency (master scale)</v>
      </c>
      <c r="H1152" s="10" t="s">
        <v>435</v>
      </c>
      <c r="I1152" s="10" t="s">
        <v>30</v>
      </c>
      <c r="J1152" s="10" t="s">
        <v>164</v>
      </c>
      <c r="K1152" s="10" t="s">
        <v>155</v>
      </c>
      <c r="L1152" s="10" t="str">
        <f t="shared" si="122"/>
        <v>Sister</v>
      </c>
      <c r="M1152" s="10" t="str">
        <f>IF(OR('Intragroup liabilities'!W1146="x",'Intragroup liabilities'!W1146="E"),"true","false")</f>
        <v>true</v>
      </c>
      <c r="N1152" s="10" t="s">
        <v>470</v>
      </c>
      <c r="O1152" s="10" t="s">
        <v>471</v>
      </c>
      <c r="P1152" s="11">
        <v>61160.99</v>
      </c>
      <c r="Q1152" s="11">
        <f>IF('Intragroup liabilities'!E1146="",0,'Intragroup liabilities'!E1146)</f>
        <v>119.73</v>
      </c>
      <c r="R1152" s="10" t="str">
        <f>+IF('Intragroup liabilities'!C1146="EURO","Euro",IF('Intragroup liabilities'!C1146="LIBRA INGLESA"," US Dollar",""))</f>
        <v>Euro</v>
      </c>
      <c r="S1152" s="10" t="str">
        <f>IF(OR('Intragroup liabilities'!F1146="P_20",'Intragroup liabilities'!F1146="P_21"),'Intragroup liabilities'!M1146,CONCATENATE(RIGHT('Intragroup liabilities'!T1146,4),"-",LEFT(RIGHT('Intragroup liabilities'!T1146,7),2),"-",LEFT('Intragroup liabilities'!T1146,2)))</f>
        <v>--</v>
      </c>
      <c r="T1152" s="20" t="str">
        <f t="shared" si="123"/>
        <v/>
      </c>
      <c r="U1152" s="20" t="str">
        <f>IF(OR('Intragroup liabilities'!F1146="P_20",'Intragroup liabilities'!F1146="P_21"),'T 03.01'!T1152,CONCATENATE(RIGHT('Intragroup liabilities'!U1146,4),"-",LEFT(RIGHT('Intragroup liabilities'!U1146,7),2),"-",LEFT('Intragroup liabilities'!U1146,2)))</f>
        <v>--</v>
      </c>
      <c r="V1152" s="10" t="str">
        <f t="shared" si="124"/>
        <v>Secured</v>
      </c>
      <c r="W1152" s="10">
        <v>0</v>
      </c>
      <c r="X1152" s="10" t="s">
        <v>83</v>
      </c>
      <c r="Y1152" s="10" t="str">
        <f t="shared" si="125"/>
        <v>Non-structured/Vanilla</v>
      </c>
      <c r="Z1152" s="10"/>
      <c r="AA1152" s="10" t="str">
        <f>IF('Intragroup liabilities'!Q1146="GF2","Grandfathered T2",IF('Intragroup liabilities'!Q1146="CET1","CET1","No"))</f>
        <v>No</v>
      </c>
      <c r="AB1152" s="10">
        <f>IF('Intragroup liabilities'!R1146="",0,'Intragroup liabilities'!R1146)</f>
        <v>0</v>
      </c>
      <c r="AC1152"/>
    </row>
    <row r="1153" spans="3:29" ht="35.25" thickBot="1" x14ac:dyDescent="0.5">
      <c r="C1153" s="17">
        <f t="shared" si="120"/>
        <v>999</v>
      </c>
      <c r="D1153" s="18">
        <f t="shared" si="126"/>
        <v>1146</v>
      </c>
      <c r="E1153" s="10" t="str">
        <f>IF(AND(I1153="SANTANDER TOTTA, SGPS, SA",'Intragroup liabilities'!F1147="P_22"),"r0531 - o/w (part of) subordinated liabilities recognised as own funds",IF(AND(I1153="Totta Seguros - Comp. Seg. Vida, SA.",'Intragroup liabilities'!F1147="P_22"),"r0350 - Structured notes",IF(AND(AA1153&lt;&gt;"No",'Intragroup liabilities'!F1147="P_23"),"r0531 - o/w (part of) subordinated liabilities recognised as own funds",IF(AND(AA1153="No",'Intragroup liabilities'!F1147="P_23"),"r0120 - Secured liabilities - collateralized part (BRRD art. 44/2/b)",IF('Intragroup liabilities'!F1147="C_31","r0511 - o/w capital instruments/share capital",IF('Intragroup liabilities'!F1147="C_32","r0511 - o/w capital instruments/share capital",IF('Intragroup liabilities'!F1147="C_33","r0512 - o/w instruments ranking pari passu with ordinary shares",IF(OR(ISNUMBER(SEARCH("ATLANTES",I1153)),ISNUMBER(SEARCH("AZOR",I1153)),ISNUMBER(SEARCH("HIPOTOTTA",I1153)))=TRUE,"r0120 - Secured liabilities - collateralized part (BRRD art. 44/2/b)",IF(OR('Intragroup liabilities'!F1147="P_27.1",'Intragroup liabilities'!F1147="P_27.2",'Intragroup liabilities'!F1147="P_24"),"r0390 - Non-financial liabilities",IF('Intragroup liabilities'!F1147="P_30.1","r0170 - Employee liabilities (BRRD art. 44/2/g/i)",IF('Intragroup liabilities'!F1147="P_30.3","r0390 - Non-financial liabilities",IF('Intragroup liabilities'!F1147="C_36","r0511 - o/w capital instruments/share capital",IF(AND('Intragroup liabilities'!F1147="P_20",IFERROR(VLOOKUP('Intragroup liabilities'!I1147,'Auxiliar 210'!$B$18:$B$20,1,FALSE),0)&lt;&gt;0),"r0210 - Liabilities towards other entities of the resolution group (BRRD art. 44/2/h)",IF(AND('Intragroup liabilities'!F1147="P_21",IFERROR(VLOOKUP('Intragroup liabilities'!I1147,'Auxiliar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3" s="10" t="s">
        <v>153</v>
      </c>
      <c r="G1153" s="10" t="str">
        <f t="shared" si="121"/>
        <v>Rank 20 - Ranking in insolvency (master scale)</v>
      </c>
      <c r="H1153" s="10" t="s">
        <v>277</v>
      </c>
      <c r="I1153" s="10" t="s">
        <v>74</v>
      </c>
      <c r="J1153" s="10" t="s">
        <v>170</v>
      </c>
      <c r="K1153" s="10" t="s">
        <v>155</v>
      </c>
      <c r="L1153" s="10" t="str">
        <f t="shared" si="122"/>
        <v>Sister</v>
      </c>
      <c r="M1153" s="10" t="str">
        <f>IF(OR('Intragroup liabilities'!W1147="x",'Intragroup liabilities'!W1147="E"),"true","false")</f>
        <v>true</v>
      </c>
      <c r="N1153" s="10" t="s">
        <v>470</v>
      </c>
      <c r="O1153" s="10" t="s">
        <v>471</v>
      </c>
      <c r="P1153" s="11">
        <v>14869.94</v>
      </c>
      <c r="Q1153" s="11">
        <f>IF('Intragroup liabilities'!E1147="",0,'Intragroup liabilities'!E1147)</f>
        <v>32.31</v>
      </c>
      <c r="R1153" s="10" t="str">
        <f>+IF('Intragroup liabilities'!C1147="EURO","Euro",IF('Intragroup liabilities'!C1147="LIBRA INGLESA"," US Dollar",""))</f>
        <v>Euro</v>
      </c>
      <c r="S1153" s="10" t="str">
        <f>IF(OR('Intragroup liabilities'!F1147="P_20",'Intragroup liabilities'!F1147="P_21"),'Intragroup liabilities'!M1147,CONCATENATE(RIGHT('Intragroup liabilities'!T1147,4),"-",LEFT(RIGHT('Intragroup liabilities'!T1147,7),2),"-",LEFT('Intragroup liabilities'!T1147,2)))</f>
        <v>--</v>
      </c>
      <c r="T1153" s="20" t="str">
        <f t="shared" si="123"/>
        <v/>
      </c>
      <c r="U1153" s="20" t="str">
        <f>IF(OR('Intragroup liabilities'!F1147="P_20",'Intragroup liabilities'!F1147="P_21"),'T 03.01'!T1153,CONCATENATE(RIGHT('Intragroup liabilities'!U1147,4),"-",LEFT(RIGHT('Intragroup liabilities'!U1147,7),2),"-",LEFT('Intragroup liabilities'!U1147,2)))</f>
        <v>--</v>
      </c>
      <c r="V1153" s="10" t="str">
        <f t="shared" si="124"/>
        <v>Secured</v>
      </c>
      <c r="W1153" s="10">
        <v>0</v>
      </c>
      <c r="X1153" s="10" t="s">
        <v>83</v>
      </c>
      <c r="Y1153" s="10" t="str">
        <f t="shared" si="125"/>
        <v>Non-structured/Vanilla</v>
      </c>
      <c r="Z1153" s="10"/>
      <c r="AA1153" s="10" t="str">
        <f>IF('Intragroup liabilities'!Q1147="GF2","Grandfathered T2",IF('Intragroup liabilities'!Q1147="CET1","CET1","No"))</f>
        <v>No</v>
      </c>
      <c r="AB1153" s="10">
        <f>IF('Intragroup liabilities'!R1147="",0,'Intragroup liabilities'!R1147)</f>
        <v>0</v>
      </c>
      <c r="AC1153"/>
    </row>
    <row r="1154" spans="3:29" ht="35.25" thickBot="1" x14ac:dyDescent="0.5">
      <c r="C1154" s="17">
        <f t="shared" si="120"/>
        <v>999</v>
      </c>
      <c r="D1154" s="18">
        <f t="shared" si="126"/>
        <v>1147</v>
      </c>
      <c r="E1154" s="10" t="str">
        <f>IF(AND(I1154="SANTANDER TOTTA, SGPS, SA",'Intragroup liabilities'!F1148="P_22"),"r0531 - o/w (part of) subordinated liabilities recognised as own funds",IF(AND(I1154="Totta Seguros - Comp. Seg. Vida, SA.",'Intragroup liabilities'!F1148="P_22"),"r0350 - Structured notes",IF(AND(AA1154&lt;&gt;"No",'Intragroup liabilities'!F1148="P_23"),"r0531 - o/w (part of) subordinated liabilities recognised as own funds",IF(AND(AA1154="No",'Intragroup liabilities'!F1148="P_23"),"r0120 - Secured liabilities - collateralized part (BRRD art. 44/2/b)",IF('Intragroup liabilities'!F1148="C_31","r0511 - o/w capital instruments/share capital",IF('Intragroup liabilities'!F1148="C_32","r0511 - o/w capital instruments/share capital",IF('Intragroup liabilities'!F1148="C_33","r0512 - o/w instruments ranking pari passu with ordinary shares",IF(OR(ISNUMBER(SEARCH("ATLANTES",I1154)),ISNUMBER(SEARCH("AZOR",I1154)),ISNUMBER(SEARCH("HIPOTOTTA",I1154)))=TRUE,"r0120 - Secured liabilities - collateralized part (BRRD art. 44/2/b)",IF(OR('Intragroup liabilities'!F1148="P_27.1",'Intragroup liabilities'!F1148="P_27.2",'Intragroup liabilities'!F1148="P_24"),"r0390 - Non-financial liabilities",IF('Intragroup liabilities'!F1148="P_30.1","r0170 - Employee liabilities (BRRD art. 44/2/g/i)",IF('Intragroup liabilities'!F1148="P_30.3","r0390 - Non-financial liabilities",IF('Intragroup liabilities'!F1148="C_36","r0511 - o/w capital instruments/share capital",IF(AND('Intragroup liabilities'!F1148="P_20",IFERROR(VLOOKUP('Intragroup liabilities'!I1148,'Auxiliar 210'!$B$18:$B$20,1,FALSE),0)&lt;&gt;0),"r0210 - Liabilities towards other entities of the resolution group (BRRD art. 44/2/h)",IF(AND('Intragroup liabilities'!F1148="P_21",IFERROR(VLOOKUP('Intragroup liabilities'!I1148,'Auxiliar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4" s="10" t="s">
        <v>153</v>
      </c>
      <c r="G1154" s="10" t="str">
        <f t="shared" si="121"/>
        <v>Rank 20 - Ranking in insolvency (master scale)</v>
      </c>
      <c r="H1154" s="10" t="s">
        <v>411</v>
      </c>
      <c r="I1154" s="10" t="s">
        <v>73</v>
      </c>
      <c r="J1154" s="10" t="s">
        <v>167</v>
      </c>
      <c r="K1154" s="10" t="s">
        <v>155</v>
      </c>
      <c r="L1154" s="10" t="str">
        <f t="shared" si="122"/>
        <v>Sister</v>
      </c>
      <c r="M1154" s="10" t="str">
        <f>IF(OR('Intragroup liabilities'!W1148="x",'Intragroup liabilities'!W1148="E"),"true","false")</f>
        <v>true</v>
      </c>
      <c r="N1154" s="10" t="s">
        <v>470</v>
      </c>
      <c r="O1154" s="10" t="s">
        <v>471</v>
      </c>
      <c r="P1154" s="11">
        <v>60268.6</v>
      </c>
      <c r="Q1154" s="11">
        <f>IF('Intragroup liabilities'!E1148="",0,'Intragroup liabilities'!E1148)</f>
        <v>51.55</v>
      </c>
      <c r="R1154" s="10" t="str">
        <f>+IF('Intragroup liabilities'!C1148="EURO","Euro",IF('Intragroup liabilities'!C1148="LIBRA INGLESA"," US Dollar",""))</f>
        <v>Euro</v>
      </c>
      <c r="S1154" s="10" t="str">
        <f>IF(OR('Intragroup liabilities'!F1148="P_20",'Intragroup liabilities'!F1148="P_21"),'Intragroup liabilities'!M1148,CONCATENATE(RIGHT('Intragroup liabilities'!T1148,4),"-",LEFT(RIGHT('Intragroup liabilities'!T1148,7),2),"-",LEFT('Intragroup liabilities'!T1148,2)))</f>
        <v>--</v>
      </c>
      <c r="T1154" s="20" t="str">
        <f t="shared" si="123"/>
        <v/>
      </c>
      <c r="U1154" s="20" t="str">
        <f>IF(OR('Intragroup liabilities'!F1148="P_20",'Intragroup liabilities'!F1148="P_21"),'T 03.01'!T1154,CONCATENATE(RIGHT('Intragroup liabilities'!U1148,4),"-",LEFT(RIGHT('Intragroup liabilities'!U1148,7),2),"-",LEFT('Intragroup liabilities'!U1148,2)))</f>
        <v>--</v>
      </c>
      <c r="V1154" s="10" t="str">
        <f t="shared" si="124"/>
        <v>Secured</v>
      </c>
      <c r="W1154" s="10">
        <v>0</v>
      </c>
      <c r="X1154" s="10" t="s">
        <v>83</v>
      </c>
      <c r="Y1154" s="10" t="str">
        <f t="shared" si="125"/>
        <v>Non-structured/Vanilla</v>
      </c>
      <c r="Z1154" s="10"/>
      <c r="AA1154" s="10" t="str">
        <f>IF('Intragroup liabilities'!Q1148="GF2","Grandfathered T2",IF('Intragroup liabilities'!Q1148="CET1","CET1","No"))</f>
        <v>No</v>
      </c>
      <c r="AB1154" s="10">
        <f>IF('Intragroup liabilities'!R1148="",0,'Intragroup liabilities'!R1148)</f>
        <v>0</v>
      </c>
      <c r="AC1154"/>
    </row>
    <row r="1155" spans="3:29" ht="23.65" thickBot="1" x14ac:dyDescent="0.5">
      <c r="C1155" s="17">
        <f t="shared" si="120"/>
        <v>999</v>
      </c>
      <c r="D1155" s="18">
        <f t="shared" si="126"/>
        <v>1148</v>
      </c>
      <c r="E1155" s="10" t="str">
        <f>IF(AND(I1155="SANTANDER TOTTA, SGPS, SA",'Intragroup liabilities'!F1149="P_22"),"r0531 - o/w (part of) subordinated liabilities recognised as own funds",IF(AND(I1155="Totta Seguros - Comp. Seg. Vida, SA.",'Intragroup liabilities'!F1149="P_22"),"r0350 - Structured notes",IF(AND(AA1155&lt;&gt;"No",'Intragroup liabilities'!F1149="P_23"),"r0531 - o/w (part of) subordinated liabilities recognised as own funds",IF(AND(AA1155="No",'Intragroup liabilities'!F1149="P_23"),"r0120 - Secured liabilities - collateralized part (BRRD art. 44/2/b)",IF('Intragroup liabilities'!F1149="C_31","r0511 - o/w capital instruments/share capital",IF('Intragroup liabilities'!F1149="C_32","r0511 - o/w capital instruments/share capital",IF('Intragroup liabilities'!F1149="C_33","r0512 - o/w instruments ranking pari passu with ordinary shares",IF(OR(ISNUMBER(SEARCH("ATLANTES",I1155)),ISNUMBER(SEARCH("AZOR",I1155)),ISNUMBER(SEARCH("HIPOTOTTA",I1155)))=TRUE,"r0120 - Secured liabilities - collateralized part (BRRD art. 44/2/b)",IF(OR('Intragroup liabilities'!F1149="P_27.1",'Intragroup liabilities'!F1149="P_27.2",'Intragroup liabilities'!F1149="P_24"),"r0390 - Non-financial liabilities",IF('Intragroup liabilities'!F1149="P_30.1","r0170 - Employee liabilities (BRRD art. 44/2/g/i)",IF('Intragroup liabilities'!F1149="P_30.3","r0390 - Non-financial liabilities",IF('Intragroup liabilities'!F1149="C_36","r0511 - o/w capital instruments/share capital",IF(AND('Intragroup liabilities'!F1149="P_20",IFERROR(VLOOKUP('Intragroup liabilities'!I1149,'Auxiliar 210'!$B$18:$B$20,1,FALSE),0)&lt;&gt;0),"r0210 - Liabilities towards other entities of the resolution group (BRRD art. 44/2/h)",IF(AND('Intragroup liabilities'!F1149="P_21",IFERROR(VLOOKUP('Intragroup liabilities'!I1149,'Auxiliar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55" s="10" t="s">
        <v>483</v>
      </c>
      <c r="G1155" s="10" t="str">
        <f t="shared" si="121"/>
        <v>Rank 9 - Ranking in insolvency (master scale)</v>
      </c>
      <c r="H1155" s="10" t="s">
        <v>636</v>
      </c>
      <c r="I1155" s="10" t="s">
        <v>66</v>
      </c>
      <c r="J1155" s="10" t="s">
        <v>439</v>
      </c>
      <c r="K1155" s="10" t="s">
        <v>155</v>
      </c>
      <c r="L1155" s="10" t="str">
        <f t="shared" si="122"/>
        <v>Sister</v>
      </c>
      <c r="M1155" s="10" t="str">
        <f>IF(OR('Intragroup liabilities'!W1149="x",'Intragroup liabilities'!W1149="E"),"true","false")</f>
        <v>false</v>
      </c>
      <c r="N1155" s="10" t="s">
        <v>470</v>
      </c>
      <c r="O1155" s="10" t="s">
        <v>471</v>
      </c>
      <c r="P1155" s="11">
        <v>93.33</v>
      </c>
      <c r="Q1155" s="11">
        <f>IF('Intragroup liabilities'!E1149="",0,'Intragroup liabilities'!E1149)</f>
        <v>0</v>
      </c>
      <c r="R1155" s="10" t="str">
        <f>+IF('Intragroup liabilities'!C1149="EURO","Euro",IF('Intragroup liabilities'!C1149="LIBRA INGLESA"," US Dollar",""))</f>
        <v>Euro</v>
      </c>
      <c r="S1155" s="10" t="str">
        <f>IF(OR('Intragroup liabilities'!F1149="P_20",'Intragroup liabilities'!F1149="P_21"),'Intragroup liabilities'!M1149,CONCATENATE(RIGHT('Intragroup liabilities'!T1149,4),"-",LEFT(RIGHT('Intragroup liabilities'!T1149,7),2),"-",LEFT('Intragroup liabilities'!T1149,2)))</f>
        <v>--</v>
      </c>
      <c r="T1155" s="20" t="str">
        <f t="shared" si="123"/>
        <v>--</v>
      </c>
      <c r="U1155" s="20" t="str">
        <f>IF(OR('Intragroup liabilities'!F1149="P_20",'Intragroup liabilities'!F1149="P_21"),'T 03.01'!T1155,CONCATENATE(RIGHT('Intragroup liabilities'!U1149,4),"-",LEFT(RIGHT('Intragroup liabilities'!U1149,7),2),"-",LEFT('Intragroup liabilities'!U1149,2)))</f>
        <v>--</v>
      </c>
      <c r="V1155" s="10" t="str">
        <f t="shared" si="124"/>
        <v>Unsecured</v>
      </c>
      <c r="W1155" s="10">
        <v>0</v>
      </c>
      <c r="X1155" s="10" t="s">
        <v>83</v>
      </c>
      <c r="Y1155" s="10" t="str">
        <f t="shared" si="125"/>
        <v>Structured</v>
      </c>
      <c r="Z1155" s="10"/>
      <c r="AA1155" s="10" t="str">
        <f>IF('Intragroup liabilities'!Q1149="GF2","Grandfathered T2",IF('Intragroup liabilities'!Q1149="CET1","CET1","No"))</f>
        <v>No</v>
      </c>
      <c r="AB1155" s="10">
        <f>IF('Intragroup liabilities'!R1149="",0,'Intragroup liabilities'!R1149)</f>
        <v>0</v>
      </c>
      <c r="AC1155"/>
    </row>
    <row r="1156" spans="3:29" ht="35.25" thickBot="1" x14ac:dyDescent="0.5">
      <c r="C1156" s="17">
        <f t="shared" si="120"/>
        <v>999</v>
      </c>
      <c r="D1156" s="18">
        <f t="shared" si="126"/>
        <v>1149</v>
      </c>
      <c r="E1156" s="10" t="str">
        <f>IF(AND(I1156="SANTANDER TOTTA, SGPS, SA",'Intragroup liabilities'!F1150="P_22"),"r0531 - o/w (part of) subordinated liabilities recognised as own funds",IF(AND(I1156="Totta Seguros - Comp. Seg. Vida, SA.",'Intragroup liabilities'!F1150="P_22"),"r0350 - Structured notes",IF(AND(AA1156&lt;&gt;"No",'Intragroup liabilities'!F1150="P_23"),"r0531 - o/w (part of) subordinated liabilities recognised as own funds",IF(AND(AA1156="No",'Intragroup liabilities'!F1150="P_23"),"r0120 - Secured liabilities - collateralized part (BRRD art. 44/2/b)",IF('Intragroup liabilities'!F1150="C_31","r0511 - o/w capital instruments/share capital",IF('Intragroup liabilities'!F1150="C_32","r0511 - o/w capital instruments/share capital",IF('Intragroup liabilities'!F1150="C_33","r0512 - o/w instruments ranking pari passu with ordinary shares",IF(OR(ISNUMBER(SEARCH("ATLANTES",I1156)),ISNUMBER(SEARCH("AZOR",I1156)),ISNUMBER(SEARCH("HIPOTOTTA",I1156)))=TRUE,"r0120 - Secured liabilities - collateralized part (BRRD art. 44/2/b)",IF(OR('Intragroup liabilities'!F1150="P_27.1",'Intragroup liabilities'!F1150="P_27.2",'Intragroup liabilities'!F1150="P_24"),"r0390 - Non-financial liabilities",IF('Intragroup liabilities'!F1150="P_30.1","r0170 - Employee liabilities (BRRD art. 44/2/g/i)",IF('Intragroup liabilities'!F1150="P_30.3","r0390 - Non-financial liabilities",IF('Intragroup liabilities'!F1150="C_36","r0511 - o/w capital instruments/share capital",IF(AND('Intragroup liabilities'!F1150="P_20",IFERROR(VLOOKUP('Intragroup liabilities'!I1150,'Auxiliar 210'!$B$18:$B$20,1,FALSE),0)&lt;&gt;0),"r0210 - Liabilities towards other entities of the resolution group (BRRD art. 44/2/h)",IF(AND('Intragroup liabilities'!F1150="P_21",IFERROR(VLOOKUP('Intragroup liabilities'!I1150,'Auxiliar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6" s="10" t="s">
        <v>153</v>
      </c>
      <c r="G1156" s="10" t="str">
        <f t="shared" si="121"/>
        <v>Rank 20 - Ranking in insolvency (master scale)</v>
      </c>
      <c r="H1156" s="10" t="s">
        <v>444</v>
      </c>
      <c r="I1156" s="10" t="s">
        <v>30</v>
      </c>
      <c r="J1156" s="10" t="s">
        <v>164</v>
      </c>
      <c r="K1156" s="10" t="s">
        <v>155</v>
      </c>
      <c r="L1156" s="10" t="str">
        <f t="shared" si="122"/>
        <v>Sister</v>
      </c>
      <c r="M1156" s="10" t="str">
        <f>IF(OR('Intragroup liabilities'!W1150="x",'Intragroup liabilities'!W1150="E"),"true","false")</f>
        <v>true</v>
      </c>
      <c r="N1156" s="10" t="s">
        <v>470</v>
      </c>
      <c r="O1156" s="10" t="s">
        <v>471</v>
      </c>
      <c r="P1156" s="11">
        <v>28878.42</v>
      </c>
      <c r="Q1156" s="11">
        <f>IF('Intragroup liabilities'!E1150="",0,'Intragroup liabilities'!E1150)</f>
        <v>27.03</v>
      </c>
      <c r="R1156" s="10" t="str">
        <f>+IF('Intragroup liabilities'!C1150="EURO","Euro",IF('Intragroup liabilities'!C1150="LIBRA INGLESA"," US Dollar",""))</f>
        <v>Euro</v>
      </c>
      <c r="S1156" s="10" t="str">
        <f>IF(OR('Intragroup liabilities'!F1150="P_20",'Intragroup liabilities'!F1150="P_21"),'Intragroup liabilities'!M1150,CONCATENATE(RIGHT('Intragroup liabilities'!T1150,4),"-",LEFT(RIGHT('Intragroup liabilities'!T1150,7),2),"-",LEFT('Intragroup liabilities'!T1150,2)))</f>
        <v>--</v>
      </c>
      <c r="T1156" s="20" t="str">
        <f t="shared" si="123"/>
        <v/>
      </c>
      <c r="U1156" s="20" t="str">
        <f>IF(OR('Intragroup liabilities'!F1150="P_20",'Intragroup liabilities'!F1150="P_21"),'T 03.01'!T1156,CONCATENATE(RIGHT('Intragroup liabilities'!U1150,4),"-",LEFT(RIGHT('Intragroup liabilities'!U1150,7),2),"-",LEFT('Intragroup liabilities'!U1150,2)))</f>
        <v>--</v>
      </c>
      <c r="V1156" s="10" t="str">
        <f t="shared" si="124"/>
        <v>Secured</v>
      </c>
      <c r="W1156" s="10">
        <v>0</v>
      </c>
      <c r="X1156" s="10" t="s">
        <v>83</v>
      </c>
      <c r="Y1156" s="10" t="str">
        <f t="shared" si="125"/>
        <v>Non-structured/Vanilla</v>
      </c>
      <c r="Z1156" s="10"/>
      <c r="AA1156" s="10" t="str">
        <f>IF('Intragroup liabilities'!Q1150="GF2","Grandfathered T2",IF('Intragroup liabilities'!Q1150="CET1","CET1","No"))</f>
        <v>No</v>
      </c>
      <c r="AB1156" s="10">
        <f>IF('Intragroup liabilities'!R1150="",0,'Intragroup liabilities'!R1150)</f>
        <v>0</v>
      </c>
      <c r="AC1156"/>
    </row>
    <row r="1157" spans="3:29" ht="35.25" thickBot="1" x14ac:dyDescent="0.5">
      <c r="C1157" s="17">
        <f t="shared" si="120"/>
        <v>999</v>
      </c>
      <c r="D1157" s="18">
        <f t="shared" si="126"/>
        <v>1150</v>
      </c>
      <c r="E1157" s="10" t="str">
        <f>IF(AND(I1157="SANTANDER TOTTA, SGPS, SA",'Intragroup liabilities'!F1151="P_22"),"r0531 - o/w (part of) subordinated liabilities recognised as own funds",IF(AND(I1157="Totta Seguros - Comp. Seg. Vida, SA.",'Intragroup liabilities'!F1151="P_22"),"r0350 - Structured notes",IF(AND(AA1157&lt;&gt;"No",'Intragroup liabilities'!F1151="P_23"),"r0531 - o/w (part of) subordinated liabilities recognised as own funds",IF(AND(AA1157="No",'Intragroup liabilities'!F1151="P_23"),"r0120 - Secured liabilities - collateralized part (BRRD art. 44/2/b)",IF('Intragroup liabilities'!F1151="C_31","r0511 - o/w capital instruments/share capital",IF('Intragroup liabilities'!F1151="C_32","r0511 - o/w capital instruments/share capital",IF('Intragroup liabilities'!F1151="C_33","r0512 - o/w instruments ranking pari passu with ordinary shares",IF(OR(ISNUMBER(SEARCH("ATLANTES",I1157)),ISNUMBER(SEARCH("AZOR",I1157)),ISNUMBER(SEARCH("HIPOTOTTA",I1157)))=TRUE,"r0120 - Secured liabilities - collateralized part (BRRD art. 44/2/b)",IF(OR('Intragroup liabilities'!F1151="P_27.1",'Intragroup liabilities'!F1151="P_27.2",'Intragroup liabilities'!F1151="P_24"),"r0390 - Non-financial liabilities",IF('Intragroup liabilities'!F1151="P_30.1","r0170 - Employee liabilities (BRRD art. 44/2/g/i)",IF('Intragroup liabilities'!F1151="P_30.3","r0390 - Non-financial liabilities",IF('Intragroup liabilities'!F1151="C_36","r0511 - o/w capital instruments/share capital",IF(AND('Intragroup liabilities'!F1151="P_20",IFERROR(VLOOKUP('Intragroup liabilities'!I1151,'Auxiliar 210'!$B$18:$B$20,1,FALSE),0)&lt;&gt;0),"r0210 - Liabilities towards other entities of the resolution group (BRRD art. 44/2/h)",IF(AND('Intragroup liabilities'!F1151="P_21",IFERROR(VLOOKUP('Intragroup liabilities'!I1151,'Auxiliar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7" s="10" t="s">
        <v>153</v>
      </c>
      <c r="G1157" s="10" t="str">
        <f t="shared" si="121"/>
        <v>Rank 20 - Ranking in insolvency (master scale)</v>
      </c>
      <c r="H1157" s="10" t="s">
        <v>284</v>
      </c>
      <c r="I1157" s="10" t="s">
        <v>73</v>
      </c>
      <c r="J1157" s="10" t="s">
        <v>167</v>
      </c>
      <c r="K1157" s="10" t="s">
        <v>155</v>
      </c>
      <c r="L1157" s="10" t="str">
        <f t="shared" si="122"/>
        <v>Sister</v>
      </c>
      <c r="M1157" s="10" t="str">
        <f>IF(OR('Intragroup liabilities'!W1151="x",'Intragroup liabilities'!W1151="E"),"true","false")</f>
        <v>true</v>
      </c>
      <c r="N1157" s="10" t="s">
        <v>470</v>
      </c>
      <c r="O1157" s="10" t="s">
        <v>471</v>
      </c>
      <c r="P1157" s="11">
        <v>79581.570000000007</v>
      </c>
      <c r="Q1157" s="11">
        <f>IF('Intragroup liabilities'!E1151="",0,'Intragroup liabilities'!E1151)</f>
        <v>52.06</v>
      </c>
      <c r="R1157" s="10" t="str">
        <f>+IF('Intragroup liabilities'!C1151="EURO","Euro",IF('Intragroup liabilities'!C1151="LIBRA INGLESA"," US Dollar",""))</f>
        <v>Euro</v>
      </c>
      <c r="S1157" s="10" t="str">
        <f>IF(OR('Intragroup liabilities'!F1151="P_20",'Intragroup liabilities'!F1151="P_21"),'Intragroup liabilities'!M1151,CONCATENATE(RIGHT('Intragroup liabilities'!T1151,4),"-",LEFT(RIGHT('Intragroup liabilities'!T1151,7),2),"-",LEFT('Intragroup liabilities'!T1151,2)))</f>
        <v>--</v>
      </c>
      <c r="T1157" s="20" t="str">
        <f t="shared" si="123"/>
        <v/>
      </c>
      <c r="U1157" s="20" t="str">
        <f>IF(OR('Intragroup liabilities'!F1151="P_20",'Intragroup liabilities'!F1151="P_21"),'T 03.01'!T1157,CONCATENATE(RIGHT('Intragroup liabilities'!U1151,4),"-",LEFT(RIGHT('Intragroup liabilities'!U1151,7),2),"-",LEFT('Intragroup liabilities'!U1151,2)))</f>
        <v>--</v>
      </c>
      <c r="V1157" s="10" t="str">
        <f t="shared" si="124"/>
        <v>Secured</v>
      </c>
      <c r="W1157" s="10">
        <v>0</v>
      </c>
      <c r="X1157" s="10" t="s">
        <v>83</v>
      </c>
      <c r="Y1157" s="10" t="str">
        <f t="shared" si="125"/>
        <v>Non-structured/Vanilla</v>
      </c>
      <c r="Z1157" s="10"/>
      <c r="AA1157" s="10" t="str">
        <f>IF('Intragroup liabilities'!Q1151="GF2","Grandfathered T2",IF('Intragroup liabilities'!Q1151="CET1","CET1","No"))</f>
        <v>No</v>
      </c>
      <c r="AB1157" s="10">
        <f>IF('Intragroup liabilities'!R1151="",0,'Intragroup liabilities'!R1151)</f>
        <v>0</v>
      </c>
      <c r="AC1157"/>
    </row>
    <row r="1158" spans="3:29" ht="35.25" thickBot="1" x14ac:dyDescent="0.5">
      <c r="C1158" s="17">
        <f t="shared" si="120"/>
        <v>999</v>
      </c>
      <c r="D1158" s="18">
        <f t="shared" si="126"/>
        <v>1151</v>
      </c>
      <c r="E1158" s="10" t="str">
        <f>IF(AND(I1158="SANTANDER TOTTA, SGPS, SA",'Intragroup liabilities'!F1152="P_22"),"r0531 - o/w (part of) subordinated liabilities recognised as own funds",IF(AND(I1158="Totta Seguros - Comp. Seg. Vida, SA.",'Intragroup liabilities'!F1152="P_22"),"r0350 - Structured notes",IF(AND(AA1158&lt;&gt;"No",'Intragroup liabilities'!F1152="P_23"),"r0531 - o/w (part of) subordinated liabilities recognised as own funds",IF(AND(AA1158="No",'Intragroup liabilities'!F1152="P_23"),"r0120 - Secured liabilities - collateralized part (BRRD art. 44/2/b)",IF('Intragroup liabilities'!F1152="C_31","r0511 - o/w capital instruments/share capital",IF('Intragroup liabilities'!F1152="C_32","r0511 - o/w capital instruments/share capital",IF('Intragroup liabilities'!F1152="C_33","r0512 - o/w instruments ranking pari passu with ordinary shares",IF(OR(ISNUMBER(SEARCH("ATLANTES",I1158)),ISNUMBER(SEARCH("AZOR",I1158)),ISNUMBER(SEARCH("HIPOTOTTA",I1158)))=TRUE,"r0120 - Secured liabilities - collateralized part (BRRD art. 44/2/b)",IF(OR('Intragroup liabilities'!F1152="P_27.1",'Intragroup liabilities'!F1152="P_27.2",'Intragroup liabilities'!F1152="P_24"),"r0390 - Non-financial liabilities",IF('Intragroup liabilities'!F1152="P_30.1","r0170 - Employee liabilities (BRRD art. 44/2/g/i)",IF('Intragroup liabilities'!F1152="P_30.3","r0390 - Non-financial liabilities",IF('Intragroup liabilities'!F1152="C_36","r0511 - o/w capital instruments/share capital",IF(AND('Intragroup liabilities'!F1152="P_20",IFERROR(VLOOKUP('Intragroup liabilities'!I1152,'Auxiliar 210'!$B$18:$B$20,1,FALSE),0)&lt;&gt;0),"r0210 - Liabilities towards other entities of the resolution group (BRRD art. 44/2/h)",IF(AND('Intragroup liabilities'!F1152="P_21",IFERROR(VLOOKUP('Intragroup liabilities'!I1152,'Auxiliar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8" s="10" t="s">
        <v>153</v>
      </c>
      <c r="G1158" s="10" t="str">
        <f t="shared" si="121"/>
        <v>Rank 20 - Ranking in insolvency (master scale)</v>
      </c>
      <c r="H1158" s="10" t="s">
        <v>318</v>
      </c>
      <c r="I1158" s="10" t="s">
        <v>30</v>
      </c>
      <c r="J1158" s="10" t="s">
        <v>164</v>
      </c>
      <c r="K1158" s="10" t="s">
        <v>155</v>
      </c>
      <c r="L1158" s="10" t="str">
        <f t="shared" si="122"/>
        <v>Sister</v>
      </c>
      <c r="M1158" s="10" t="str">
        <f>IF(OR('Intragroup liabilities'!W1152="x",'Intragroup liabilities'!W1152="E"),"true","false")</f>
        <v>true</v>
      </c>
      <c r="N1158" s="10" t="s">
        <v>470</v>
      </c>
      <c r="O1158" s="10" t="s">
        <v>471</v>
      </c>
      <c r="P1158" s="11">
        <v>92960.93</v>
      </c>
      <c r="Q1158" s="11">
        <f>IF('Intragroup liabilities'!E1152="",0,'Intragroup liabilities'!E1152)</f>
        <v>124.25</v>
      </c>
      <c r="R1158" s="10" t="str">
        <f>+IF('Intragroup liabilities'!C1152="EURO","Euro",IF('Intragroup liabilities'!C1152="LIBRA INGLESA"," US Dollar",""))</f>
        <v>Euro</v>
      </c>
      <c r="S1158" s="10" t="str">
        <f>IF(OR('Intragroup liabilities'!F1152="P_20",'Intragroup liabilities'!F1152="P_21"),'Intragroup liabilities'!M1152,CONCATENATE(RIGHT('Intragroup liabilities'!T1152,4),"-",LEFT(RIGHT('Intragroup liabilities'!T1152,7),2),"-",LEFT('Intragroup liabilities'!T1152,2)))</f>
        <v>--</v>
      </c>
      <c r="T1158" s="20" t="str">
        <f t="shared" si="123"/>
        <v/>
      </c>
      <c r="U1158" s="20" t="str">
        <f>IF(OR('Intragroup liabilities'!F1152="P_20",'Intragroup liabilities'!F1152="P_21"),'T 03.01'!T1158,CONCATENATE(RIGHT('Intragroup liabilities'!U1152,4),"-",LEFT(RIGHT('Intragroup liabilities'!U1152,7),2),"-",LEFT('Intragroup liabilities'!U1152,2)))</f>
        <v>--</v>
      </c>
      <c r="V1158" s="10" t="str">
        <f t="shared" si="124"/>
        <v>Secured</v>
      </c>
      <c r="W1158" s="10">
        <v>0</v>
      </c>
      <c r="X1158" s="10" t="s">
        <v>83</v>
      </c>
      <c r="Y1158" s="10" t="str">
        <f t="shared" si="125"/>
        <v>Non-structured/Vanilla</v>
      </c>
      <c r="Z1158" s="10"/>
      <c r="AA1158" s="10" t="str">
        <f>IF('Intragroup liabilities'!Q1152="GF2","Grandfathered T2",IF('Intragroup liabilities'!Q1152="CET1","CET1","No"))</f>
        <v>No</v>
      </c>
      <c r="AB1158" s="10">
        <f>IF('Intragroup liabilities'!R1152="",0,'Intragroup liabilities'!R1152)</f>
        <v>0</v>
      </c>
      <c r="AC1158"/>
    </row>
    <row r="1159" spans="3:29" ht="35.25" thickBot="1" x14ac:dyDescent="0.5">
      <c r="C1159" s="17">
        <f t="shared" si="120"/>
        <v>999</v>
      </c>
      <c r="D1159" s="18">
        <f t="shared" si="126"/>
        <v>1152</v>
      </c>
      <c r="E1159" s="10" t="str">
        <f>IF(AND(I1159="SANTANDER TOTTA, SGPS, SA",'Intragroup liabilities'!F1153="P_22"),"r0531 - o/w (part of) subordinated liabilities recognised as own funds",IF(AND(I1159="Totta Seguros - Comp. Seg. Vida, SA.",'Intragroup liabilities'!F1153="P_22"),"r0350 - Structured notes",IF(AND(AA1159&lt;&gt;"No",'Intragroup liabilities'!F1153="P_23"),"r0531 - o/w (part of) subordinated liabilities recognised as own funds",IF(AND(AA1159="No",'Intragroup liabilities'!F1153="P_23"),"r0120 - Secured liabilities - collateralized part (BRRD art. 44/2/b)",IF('Intragroup liabilities'!F1153="C_31","r0511 - o/w capital instruments/share capital",IF('Intragroup liabilities'!F1153="C_32","r0511 - o/w capital instruments/share capital",IF('Intragroup liabilities'!F1153="C_33","r0512 - o/w instruments ranking pari passu with ordinary shares",IF(OR(ISNUMBER(SEARCH("ATLANTES",I1159)),ISNUMBER(SEARCH("AZOR",I1159)),ISNUMBER(SEARCH("HIPOTOTTA",I1159)))=TRUE,"r0120 - Secured liabilities - collateralized part (BRRD art. 44/2/b)",IF(OR('Intragroup liabilities'!F1153="P_27.1",'Intragroup liabilities'!F1153="P_27.2",'Intragroup liabilities'!F1153="P_24"),"r0390 - Non-financial liabilities",IF('Intragroup liabilities'!F1153="P_30.1","r0170 - Employee liabilities (BRRD art. 44/2/g/i)",IF('Intragroup liabilities'!F1153="P_30.3","r0390 - Non-financial liabilities",IF('Intragroup liabilities'!F1153="C_36","r0511 - o/w capital instruments/share capital",IF(AND('Intragroup liabilities'!F1153="P_20",IFERROR(VLOOKUP('Intragroup liabilities'!I1153,'Auxiliar 210'!$B$18:$B$20,1,FALSE),0)&lt;&gt;0),"r0210 - Liabilities towards other entities of the resolution group (BRRD art. 44/2/h)",IF(AND('Intragroup liabilities'!F1153="P_21",IFERROR(VLOOKUP('Intragroup liabilities'!I1153,'Auxiliar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59" s="10" t="s">
        <v>153</v>
      </c>
      <c r="G1159" s="10" t="str">
        <f t="shared" si="121"/>
        <v>Rank 20 - Ranking in insolvency (master scale)</v>
      </c>
      <c r="H1159" s="10" t="s">
        <v>288</v>
      </c>
      <c r="I1159" s="10" t="s">
        <v>30</v>
      </c>
      <c r="J1159" s="10" t="s">
        <v>164</v>
      </c>
      <c r="K1159" s="10" t="s">
        <v>155</v>
      </c>
      <c r="L1159" s="10" t="str">
        <f t="shared" si="122"/>
        <v>Sister</v>
      </c>
      <c r="M1159" s="10" t="str">
        <f>IF(OR('Intragroup liabilities'!W1153="x",'Intragroup liabilities'!W1153="E"),"true","false")</f>
        <v>true</v>
      </c>
      <c r="N1159" s="10" t="s">
        <v>470</v>
      </c>
      <c r="O1159" s="10" t="s">
        <v>471</v>
      </c>
      <c r="P1159" s="11">
        <v>51297.58</v>
      </c>
      <c r="Q1159" s="11">
        <f>IF('Intragroup liabilities'!E1153="",0,'Intragroup liabilities'!E1153)</f>
        <v>125.09</v>
      </c>
      <c r="R1159" s="10" t="str">
        <f>+IF('Intragroup liabilities'!C1153="EURO","Euro",IF('Intragroup liabilities'!C1153="LIBRA INGLESA"," US Dollar",""))</f>
        <v>Euro</v>
      </c>
      <c r="S1159" s="10" t="str">
        <f>IF(OR('Intragroup liabilities'!F1153="P_20",'Intragroup liabilities'!F1153="P_21"),'Intragroup liabilities'!M1153,CONCATENATE(RIGHT('Intragroup liabilities'!T1153,4),"-",LEFT(RIGHT('Intragroup liabilities'!T1153,7),2),"-",LEFT('Intragroup liabilities'!T1153,2)))</f>
        <v>--</v>
      </c>
      <c r="T1159" s="20" t="str">
        <f t="shared" si="123"/>
        <v/>
      </c>
      <c r="U1159" s="20" t="str">
        <f>IF(OR('Intragroup liabilities'!F1153="P_20",'Intragroup liabilities'!F1153="P_21"),'T 03.01'!T1159,CONCATENATE(RIGHT('Intragroup liabilities'!U1153,4),"-",LEFT(RIGHT('Intragroup liabilities'!U1153,7),2),"-",LEFT('Intragroup liabilities'!U1153,2)))</f>
        <v>--</v>
      </c>
      <c r="V1159" s="10" t="str">
        <f t="shared" si="124"/>
        <v>Secured</v>
      </c>
      <c r="W1159" s="10">
        <v>0</v>
      </c>
      <c r="X1159" s="10" t="s">
        <v>83</v>
      </c>
      <c r="Y1159" s="10" t="str">
        <f t="shared" si="125"/>
        <v>Non-structured/Vanilla</v>
      </c>
      <c r="Z1159" s="10"/>
      <c r="AA1159" s="10" t="str">
        <f>IF('Intragroup liabilities'!Q1153="GF2","Grandfathered T2",IF('Intragroup liabilities'!Q1153="CET1","CET1","No"))</f>
        <v>No</v>
      </c>
      <c r="AB1159" s="10">
        <f>IF('Intragroup liabilities'!R1153="",0,'Intragroup liabilities'!R1153)</f>
        <v>0</v>
      </c>
      <c r="AC1159"/>
    </row>
    <row r="1160" spans="3:29" ht="35.25" thickBot="1" x14ac:dyDescent="0.5">
      <c r="C1160" s="17">
        <f t="shared" si="120"/>
        <v>999</v>
      </c>
      <c r="D1160" s="18">
        <f t="shared" si="126"/>
        <v>1153</v>
      </c>
      <c r="E1160" s="10" t="str">
        <f>IF(AND(I1160="SANTANDER TOTTA, SGPS, SA",'Intragroup liabilities'!F1154="P_22"),"r0531 - o/w (part of) subordinated liabilities recognised as own funds",IF(AND(I1160="Totta Seguros - Comp. Seg. Vida, SA.",'Intragroup liabilities'!F1154="P_22"),"r0350 - Structured notes",IF(AND(AA1160&lt;&gt;"No",'Intragroup liabilities'!F1154="P_23"),"r0531 - o/w (part of) subordinated liabilities recognised as own funds",IF(AND(AA1160="No",'Intragroup liabilities'!F1154="P_23"),"r0120 - Secured liabilities - collateralized part (BRRD art. 44/2/b)",IF('Intragroup liabilities'!F1154="C_31","r0511 - o/w capital instruments/share capital",IF('Intragroup liabilities'!F1154="C_32","r0511 - o/w capital instruments/share capital",IF('Intragroup liabilities'!F1154="C_33","r0512 - o/w instruments ranking pari passu with ordinary shares",IF(OR(ISNUMBER(SEARCH("ATLANTES",I1160)),ISNUMBER(SEARCH("AZOR",I1160)),ISNUMBER(SEARCH("HIPOTOTTA",I1160)))=TRUE,"r0120 - Secured liabilities - collateralized part (BRRD art. 44/2/b)",IF(OR('Intragroup liabilities'!F1154="P_27.1",'Intragroup liabilities'!F1154="P_27.2",'Intragroup liabilities'!F1154="P_24"),"r0390 - Non-financial liabilities",IF('Intragroup liabilities'!F1154="P_30.1","r0170 - Employee liabilities (BRRD art. 44/2/g/i)",IF('Intragroup liabilities'!F1154="P_30.3","r0390 - Non-financial liabilities",IF('Intragroup liabilities'!F1154="C_36","r0511 - o/w capital instruments/share capital",IF(AND('Intragroup liabilities'!F1154="P_20",IFERROR(VLOOKUP('Intragroup liabilities'!I1154,'Auxiliar 210'!$B$18:$B$20,1,FALSE),0)&lt;&gt;0),"r0210 - Liabilities towards other entities of the resolution group (BRRD art. 44/2/h)",IF(AND('Intragroup liabilities'!F1154="P_21",IFERROR(VLOOKUP('Intragroup liabilities'!I1154,'Auxiliar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0" s="10" t="s">
        <v>153</v>
      </c>
      <c r="G1160" s="10" t="str">
        <f t="shared" si="121"/>
        <v>Rank 20 - Ranking in insolvency (master scale)</v>
      </c>
      <c r="H1160" s="10" t="s">
        <v>222</v>
      </c>
      <c r="I1160" s="10" t="s">
        <v>74</v>
      </c>
      <c r="J1160" s="10" t="s">
        <v>170</v>
      </c>
      <c r="K1160" s="10" t="s">
        <v>155</v>
      </c>
      <c r="L1160" s="10" t="str">
        <f t="shared" si="122"/>
        <v>Sister</v>
      </c>
      <c r="M1160" s="10" t="str">
        <f>IF(OR('Intragroup liabilities'!W1154="x",'Intragroup liabilities'!W1154="E"),"true","false")</f>
        <v>true</v>
      </c>
      <c r="N1160" s="10" t="s">
        <v>470</v>
      </c>
      <c r="O1160" s="10" t="s">
        <v>471</v>
      </c>
      <c r="P1160" s="11">
        <v>34588.39</v>
      </c>
      <c r="Q1160" s="11">
        <f>IF('Intragroup liabilities'!E1154="",0,'Intragroup liabilities'!E1154)</f>
        <v>80.69</v>
      </c>
      <c r="R1160" s="10" t="str">
        <f>+IF('Intragroup liabilities'!C1154="EURO","Euro",IF('Intragroup liabilities'!C1154="LIBRA INGLESA"," US Dollar",""))</f>
        <v>Euro</v>
      </c>
      <c r="S1160" s="10" t="str">
        <f>IF(OR('Intragroup liabilities'!F1154="P_20",'Intragroup liabilities'!F1154="P_21"),'Intragroup liabilities'!M1154,CONCATENATE(RIGHT('Intragroup liabilities'!T1154,4),"-",LEFT(RIGHT('Intragroup liabilities'!T1154,7),2),"-",LEFT('Intragroup liabilities'!T1154,2)))</f>
        <v>--</v>
      </c>
      <c r="T1160" s="20" t="str">
        <f t="shared" si="123"/>
        <v/>
      </c>
      <c r="U1160" s="20" t="str">
        <f>IF(OR('Intragroup liabilities'!F1154="P_20",'Intragroup liabilities'!F1154="P_21"),'T 03.01'!T1160,CONCATENATE(RIGHT('Intragroup liabilities'!U1154,4),"-",LEFT(RIGHT('Intragroup liabilities'!U1154,7),2),"-",LEFT('Intragroup liabilities'!U1154,2)))</f>
        <v>--</v>
      </c>
      <c r="V1160" s="10" t="str">
        <f t="shared" si="124"/>
        <v>Secured</v>
      </c>
      <c r="W1160" s="10">
        <v>0</v>
      </c>
      <c r="X1160" s="10" t="s">
        <v>83</v>
      </c>
      <c r="Y1160" s="10" t="str">
        <f t="shared" si="125"/>
        <v>Non-structured/Vanilla</v>
      </c>
      <c r="Z1160" s="10"/>
      <c r="AA1160" s="10" t="str">
        <f>IF('Intragroup liabilities'!Q1154="GF2","Grandfathered T2",IF('Intragroup liabilities'!Q1154="CET1","CET1","No"))</f>
        <v>No</v>
      </c>
      <c r="AB1160" s="10">
        <f>IF('Intragroup liabilities'!R1154="",0,'Intragroup liabilities'!R1154)</f>
        <v>0</v>
      </c>
      <c r="AC1160"/>
    </row>
    <row r="1161" spans="3:29" ht="35.25" thickBot="1" x14ac:dyDescent="0.5">
      <c r="C1161" s="17">
        <f t="shared" ref="C1161:C1224" si="127">+IF(E1161="","",999)</f>
        <v>999</v>
      </c>
      <c r="D1161" s="18">
        <f t="shared" si="126"/>
        <v>1154</v>
      </c>
      <c r="E1161" s="10" t="str">
        <f>IF(AND(I1161="SANTANDER TOTTA, SGPS, SA",'Intragroup liabilities'!F1155="P_22"),"r0531 - o/w (part of) subordinated liabilities recognised as own funds",IF(AND(I1161="Totta Seguros - Comp. Seg. Vida, SA.",'Intragroup liabilities'!F1155="P_22"),"r0350 - Structured notes",IF(AND(AA1161&lt;&gt;"No",'Intragroup liabilities'!F1155="P_23"),"r0531 - o/w (part of) subordinated liabilities recognised as own funds",IF(AND(AA1161="No",'Intragroup liabilities'!F1155="P_23"),"r0120 - Secured liabilities - collateralized part (BRRD art. 44/2/b)",IF('Intragroup liabilities'!F1155="C_31","r0511 - o/w capital instruments/share capital",IF('Intragroup liabilities'!F1155="C_32","r0511 - o/w capital instruments/share capital",IF('Intragroup liabilities'!F1155="C_33","r0512 - o/w instruments ranking pari passu with ordinary shares",IF(OR(ISNUMBER(SEARCH("ATLANTES",I1161)),ISNUMBER(SEARCH("AZOR",I1161)),ISNUMBER(SEARCH("HIPOTOTTA",I1161)))=TRUE,"r0120 - Secured liabilities - collateralized part (BRRD art. 44/2/b)",IF(OR('Intragroup liabilities'!F1155="P_27.1",'Intragroup liabilities'!F1155="P_27.2",'Intragroup liabilities'!F1155="P_24"),"r0390 - Non-financial liabilities",IF('Intragroup liabilities'!F1155="P_30.1","r0170 - Employee liabilities (BRRD art. 44/2/g/i)",IF('Intragroup liabilities'!F1155="P_30.3","r0390 - Non-financial liabilities",IF('Intragroup liabilities'!F1155="C_36","r0511 - o/w capital instruments/share capital",IF(AND('Intragroup liabilities'!F1155="P_20",IFERROR(VLOOKUP('Intragroup liabilities'!I1155,'Auxiliar 210'!$B$18:$B$20,1,FALSE),0)&lt;&gt;0),"r0210 - Liabilities towards other entities of the resolution group (BRRD art. 44/2/h)",IF(AND('Intragroup liabilities'!F1155="P_21",IFERROR(VLOOKUP('Intragroup liabilities'!I1155,'Auxiliar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1" s="10" t="s">
        <v>153</v>
      </c>
      <c r="G1161" s="10" t="str">
        <f t="shared" ref="G1161:G1224" si="128">IF(E1161="r0110 - Covered deposits (BRRD art. 44/2/a)","Rank 14 - Ranking in insolvency (master scale)",IF(E1161="r0120 - Secured liabilities - collateralized part (BRRD art. 44/2/b)","Rank 20 - Ranking in insolvency (master scale)",IF(E1161="r0320 - Deposits, not covered and not preferential","Rank 12 - Ranking in insolvency (master scale)",IF(E1161="r0370 - Subordinated liabilities (not recognised as own funds)","Rank 4 - Ranking in insolvency (master scale)",IF(OR(E1161="r0511 - o/w capital instruments/share capital",E1161="r0512 - o/w instruments ranking pari passu with ordinary shares"),"Rank 1 - Ranking in insolvency (master scale)",IF(E1161="r0531 - o/w (part of) subordinated liabilities recognised as own funds","Rank 3 - Ranking in insolvency (master scale)",IF(E1161="r0350 - Structured notes","Rank 9 - Ranking in insolvency (master scale)",IF(E1161="r0390 - Non-financial liabilities","Rank 9 - Ranking in insolvency (master scale)",""))))))))</f>
        <v>Rank 20 - Ranking in insolvency (master scale)</v>
      </c>
      <c r="H1161" s="10" t="s">
        <v>263</v>
      </c>
      <c r="I1161" s="10" t="s">
        <v>30</v>
      </c>
      <c r="J1161" s="10" t="s">
        <v>164</v>
      </c>
      <c r="K1161" s="10" t="s">
        <v>155</v>
      </c>
      <c r="L1161" s="10" t="str">
        <f t="shared" ref="L1161:L1224" si="129">IF(OR(I1161="SANTANDER TOTTA, SGPS, SA",I1161="BANCO SANTANDER TOTTA SA"),"Parent","Sister")</f>
        <v>Sister</v>
      </c>
      <c r="M1161" s="10" t="str">
        <f>IF(OR('Intragroup liabilities'!W1155="x",'Intragroup liabilities'!W1155="E"),"true","false")</f>
        <v>true</v>
      </c>
      <c r="N1161" s="10" t="s">
        <v>470</v>
      </c>
      <c r="O1161" s="10" t="s">
        <v>471</v>
      </c>
      <c r="P1161" s="11">
        <v>177042.48</v>
      </c>
      <c r="Q1161" s="11">
        <f>IF('Intragroup liabilities'!E1155="",0,'Intragroup liabilities'!E1155)</f>
        <v>262.97000000000003</v>
      </c>
      <c r="R1161" s="10" t="str">
        <f>+IF('Intragroup liabilities'!C1155="EURO","Euro",IF('Intragroup liabilities'!C1155="LIBRA INGLESA"," US Dollar",""))</f>
        <v>Euro</v>
      </c>
      <c r="S1161" s="10" t="str">
        <f>IF(OR('Intragroup liabilities'!F1155="P_20",'Intragroup liabilities'!F1155="P_21"),'Intragroup liabilities'!M1155,CONCATENATE(RIGHT('Intragroup liabilities'!T1155,4),"-",LEFT(RIGHT('Intragroup liabilities'!T1155,7),2),"-",LEFT('Intragroup liabilities'!T1155,2)))</f>
        <v>--</v>
      </c>
      <c r="T1161" s="20" t="str">
        <f t="shared" ref="T1161:T1224" si="130">IFERROR(IF(OR(E1161="r0110 - Covered deposits (BRRD art. 44/2/a)",E1161="r0120 - Secured liabilities - collateralized part (BRRD art. 44/2/b)",E1161="r0320 - Deposits, not covered and not preferential"),WORKDAY(S1161,1,"1/1/2021"),S1161),"")</f>
        <v/>
      </c>
      <c r="U1161" s="20" t="str">
        <f>IF(OR('Intragroup liabilities'!F1155="P_20",'Intragroup liabilities'!F1155="P_21"),'T 03.01'!T1161,CONCATENATE(RIGHT('Intragroup liabilities'!U1155,4),"-",LEFT(RIGHT('Intragroup liabilities'!U1155,7),2),"-",LEFT('Intragroup liabilities'!U1155,2)))</f>
        <v>--</v>
      </c>
      <c r="V1161" s="10" t="str">
        <f t="shared" ref="V1161:V1224" si="131">IF(E1161="r0120 - Secured liabilities - collateralized part (BRRD art. 44/2/b)","Secured","Unsecured")</f>
        <v>Secured</v>
      </c>
      <c r="W1161" s="10">
        <v>0</v>
      </c>
      <c r="X1161" s="10" t="s">
        <v>83</v>
      </c>
      <c r="Y1161" s="10" t="str">
        <f t="shared" ref="Y1161:Y1224" si="132">IFERROR(IF(OR(E1161="r0110 - Covered deposits (BRRD art. 44/2/a)",E1161="r0120 - Secured liabilities - collateralized part (BRRD art. 44/2/b)",E1161="r0320 - Deposits, not covered and not preferential"),"Non-structured/Vanilla","Structured"),"")</f>
        <v>Non-structured/Vanilla</v>
      </c>
      <c r="Z1161" s="10"/>
      <c r="AA1161" s="10" t="str">
        <f>IF('Intragroup liabilities'!Q1155="GF2","Grandfathered T2",IF('Intragroup liabilities'!Q1155="CET1","CET1","No"))</f>
        <v>No</v>
      </c>
      <c r="AB1161" s="10">
        <f>IF('Intragroup liabilities'!R1155="",0,'Intragroup liabilities'!R1155)</f>
        <v>0</v>
      </c>
      <c r="AC1161"/>
    </row>
    <row r="1162" spans="3:29" ht="35.25" thickBot="1" x14ac:dyDescent="0.5">
      <c r="C1162" s="17">
        <f t="shared" si="127"/>
        <v>999</v>
      </c>
      <c r="D1162" s="18">
        <f t="shared" ref="D1162:D1225" si="133">IF(E1162="","",D1161+1)</f>
        <v>1155</v>
      </c>
      <c r="E1162" s="10" t="str">
        <f>IF(AND(I1162="SANTANDER TOTTA, SGPS, SA",'Intragroup liabilities'!F1156="P_22"),"r0531 - o/w (part of) subordinated liabilities recognised as own funds",IF(AND(I1162="Totta Seguros - Comp. Seg. Vida, SA.",'Intragroup liabilities'!F1156="P_22"),"r0350 - Structured notes",IF(AND(AA1162&lt;&gt;"No",'Intragroup liabilities'!F1156="P_23"),"r0531 - o/w (part of) subordinated liabilities recognised as own funds",IF(AND(AA1162="No",'Intragroup liabilities'!F1156="P_23"),"r0120 - Secured liabilities - collateralized part (BRRD art. 44/2/b)",IF('Intragroup liabilities'!F1156="C_31","r0511 - o/w capital instruments/share capital",IF('Intragroup liabilities'!F1156="C_32","r0511 - o/w capital instruments/share capital",IF('Intragroup liabilities'!F1156="C_33","r0512 - o/w instruments ranking pari passu with ordinary shares",IF(OR(ISNUMBER(SEARCH("ATLANTES",I1162)),ISNUMBER(SEARCH("AZOR",I1162)),ISNUMBER(SEARCH("HIPOTOTTA",I1162)))=TRUE,"r0120 - Secured liabilities - collateralized part (BRRD art. 44/2/b)",IF(OR('Intragroup liabilities'!F1156="P_27.1",'Intragroup liabilities'!F1156="P_27.2",'Intragroup liabilities'!F1156="P_24"),"r0390 - Non-financial liabilities",IF('Intragroup liabilities'!F1156="P_30.1","r0170 - Employee liabilities (BRRD art. 44/2/g/i)",IF('Intragroup liabilities'!F1156="P_30.3","r0390 - Non-financial liabilities",IF('Intragroup liabilities'!F1156="C_36","r0511 - o/w capital instruments/share capital",IF(AND('Intragroup liabilities'!F1156="P_20",IFERROR(VLOOKUP('Intragroup liabilities'!I1156,'Auxiliar 210'!$B$18:$B$20,1,FALSE),0)&lt;&gt;0),"r0210 - Liabilities towards other entities of the resolution group (BRRD art. 44/2/h)",IF(AND('Intragroup liabilities'!F1156="P_21",IFERROR(VLOOKUP('Intragroup liabilities'!I1156,'Auxiliar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2" s="10" t="s">
        <v>153</v>
      </c>
      <c r="G1162" s="10" t="str">
        <f t="shared" si="128"/>
        <v>Rank 20 - Ranking in insolvency (master scale)</v>
      </c>
      <c r="H1162" s="10" t="s">
        <v>190</v>
      </c>
      <c r="I1162" s="10" t="s">
        <v>30</v>
      </c>
      <c r="J1162" s="10" t="s">
        <v>164</v>
      </c>
      <c r="K1162" s="10" t="s">
        <v>155</v>
      </c>
      <c r="L1162" s="10" t="str">
        <f t="shared" si="129"/>
        <v>Sister</v>
      </c>
      <c r="M1162" s="10" t="str">
        <f>IF(OR('Intragroup liabilities'!W1156="x",'Intragroup liabilities'!W1156="E"),"true","false")</f>
        <v>true</v>
      </c>
      <c r="N1162" s="10" t="s">
        <v>470</v>
      </c>
      <c r="O1162" s="10" t="s">
        <v>471</v>
      </c>
      <c r="P1162" s="11">
        <v>4396.13</v>
      </c>
      <c r="Q1162" s="11">
        <f>IF('Intragroup liabilities'!E1156="",0,'Intragroup liabilities'!E1156)</f>
        <v>0</v>
      </c>
      <c r="R1162" s="10" t="str">
        <f>+IF('Intragroup liabilities'!C1156="EURO","Euro",IF('Intragroup liabilities'!C1156="LIBRA INGLESA"," US Dollar",""))</f>
        <v>Euro</v>
      </c>
      <c r="S1162" s="10" t="str">
        <f>IF(OR('Intragroup liabilities'!F1156="P_20",'Intragroup liabilities'!F1156="P_21"),'Intragroup liabilities'!M1156,CONCATENATE(RIGHT('Intragroup liabilities'!T1156,4),"-",LEFT(RIGHT('Intragroup liabilities'!T1156,7),2),"-",LEFT('Intragroup liabilities'!T1156,2)))</f>
        <v>--</v>
      </c>
      <c r="T1162" s="20" t="str">
        <f t="shared" si="130"/>
        <v/>
      </c>
      <c r="U1162" s="20" t="str">
        <f>IF(OR('Intragroup liabilities'!F1156="P_20",'Intragroup liabilities'!F1156="P_21"),'T 03.01'!T1162,CONCATENATE(RIGHT('Intragroup liabilities'!U1156,4),"-",LEFT(RIGHT('Intragroup liabilities'!U1156,7),2),"-",LEFT('Intragroup liabilities'!U1156,2)))</f>
        <v>--</v>
      </c>
      <c r="V1162" s="10" t="str">
        <f t="shared" si="131"/>
        <v>Secured</v>
      </c>
      <c r="W1162" s="10">
        <v>0</v>
      </c>
      <c r="X1162" s="10" t="s">
        <v>83</v>
      </c>
      <c r="Y1162" s="10" t="str">
        <f t="shared" si="132"/>
        <v>Non-structured/Vanilla</v>
      </c>
      <c r="Z1162" s="10"/>
      <c r="AA1162" s="10" t="str">
        <f>IF('Intragroup liabilities'!Q1156="GF2","Grandfathered T2",IF('Intragroup liabilities'!Q1156="CET1","CET1","No"))</f>
        <v>No</v>
      </c>
      <c r="AB1162" s="10">
        <f>IF('Intragroup liabilities'!R1156="",0,'Intragroup liabilities'!R1156)</f>
        <v>0</v>
      </c>
      <c r="AC1162"/>
    </row>
    <row r="1163" spans="3:29" ht="35.25" thickBot="1" x14ac:dyDescent="0.5">
      <c r="C1163" s="17">
        <f t="shared" si="127"/>
        <v>999</v>
      </c>
      <c r="D1163" s="18">
        <f t="shared" si="133"/>
        <v>1156</v>
      </c>
      <c r="E1163" s="10" t="str">
        <f>IF(AND(I1163="SANTANDER TOTTA, SGPS, SA",'Intragroup liabilities'!F1157="P_22"),"r0531 - o/w (part of) subordinated liabilities recognised as own funds",IF(AND(I1163="Totta Seguros - Comp. Seg. Vida, SA.",'Intragroup liabilities'!F1157="P_22"),"r0350 - Structured notes",IF(AND(AA1163&lt;&gt;"No",'Intragroup liabilities'!F1157="P_23"),"r0531 - o/w (part of) subordinated liabilities recognised as own funds",IF(AND(AA1163="No",'Intragroup liabilities'!F1157="P_23"),"r0120 - Secured liabilities - collateralized part (BRRD art. 44/2/b)",IF('Intragroup liabilities'!F1157="C_31","r0511 - o/w capital instruments/share capital",IF('Intragroup liabilities'!F1157="C_32","r0511 - o/w capital instruments/share capital",IF('Intragroup liabilities'!F1157="C_33","r0512 - o/w instruments ranking pari passu with ordinary shares",IF(OR(ISNUMBER(SEARCH("ATLANTES",I1163)),ISNUMBER(SEARCH("AZOR",I1163)),ISNUMBER(SEARCH("HIPOTOTTA",I1163)))=TRUE,"r0120 - Secured liabilities - collateralized part (BRRD art. 44/2/b)",IF(OR('Intragroup liabilities'!F1157="P_27.1",'Intragroup liabilities'!F1157="P_27.2",'Intragroup liabilities'!F1157="P_24"),"r0390 - Non-financial liabilities",IF('Intragroup liabilities'!F1157="P_30.1","r0170 - Employee liabilities (BRRD art. 44/2/g/i)",IF('Intragroup liabilities'!F1157="P_30.3","r0390 - Non-financial liabilities",IF('Intragroup liabilities'!F1157="C_36","r0511 - o/w capital instruments/share capital",IF(AND('Intragroup liabilities'!F1157="P_20",IFERROR(VLOOKUP('Intragroup liabilities'!I1157,'Auxiliar 210'!$B$18:$B$20,1,FALSE),0)&lt;&gt;0),"r0210 - Liabilities towards other entities of the resolution group (BRRD art. 44/2/h)",IF(AND('Intragroup liabilities'!F1157="P_21",IFERROR(VLOOKUP('Intragroup liabilities'!I1157,'Auxiliar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3" s="10" t="s">
        <v>153</v>
      </c>
      <c r="G1163" s="10" t="str">
        <f t="shared" si="128"/>
        <v>Rank 20 - Ranking in insolvency (master scale)</v>
      </c>
      <c r="H1163" s="10" t="s">
        <v>441</v>
      </c>
      <c r="I1163" s="10" t="s">
        <v>73</v>
      </c>
      <c r="J1163" s="10" t="s">
        <v>167</v>
      </c>
      <c r="K1163" s="10" t="s">
        <v>155</v>
      </c>
      <c r="L1163" s="10" t="str">
        <f t="shared" si="129"/>
        <v>Sister</v>
      </c>
      <c r="M1163" s="10" t="str">
        <f>IF(OR('Intragroup liabilities'!W1157="x",'Intragroup liabilities'!W1157="E"),"true","false")</f>
        <v>true</v>
      </c>
      <c r="N1163" s="10" t="s">
        <v>470</v>
      </c>
      <c r="O1163" s="10" t="s">
        <v>471</v>
      </c>
      <c r="P1163" s="11">
        <v>100237.17</v>
      </c>
      <c r="Q1163" s="11">
        <f>IF('Intragroup liabilities'!E1157="",0,'Intragroup liabilities'!E1157)</f>
        <v>75.77</v>
      </c>
      <c r="R1163" s="10" t="str">
        <f>+IF('Intragroup liabilities'!C1157="EURO","Euro",IF('Intragroup liabilities'!C1157="LIBRA INGLESA"," US Dollar",""))</f>
        <v>Euro</v>
      </c>
      <c r="S1163" s="10" t="str">
        <f>IF(OR('Intragroup liabilities'!F1157="P_20",'Intragroup liabilities'!F1157="P_21"),'Intragroup liabilities'!M1157,CONCATENATE(RIGHT('Intragroup liabilities'!T1157,4),"-",LEFT(RIGHT('Intragroup liabilities'!T1157,7),2),"-",LEFT('Intragroup liabilities'!T1157,2)))</f>
        <v>--</v>
      </c>
      <c r="T1163" s="20" t="str">
        <f t="shared" si="130"/>
        <v/>
      </c>
      <c r="U1163" s="20" t="str">
        <f>IF(OR('Intragroup liabilities'!F1157="P_20",'Intragroup liabilities'!F1157="P_21"),'T 03.01'!T1163,CONCATENATE(RIGHT('Intragroup liabilities'!U1157,4),"-",LEFT(RIGHT('Intragroup liabilities'!U1157,7),2),"-",LEFT('Intragroup liabilities'!U1157,2)))</f>
        <v>--</v>
      </c>
      <c r="V1163" s="10" t="str">
        <f t="shared" si="131"/>
        <v>Secured</v>
      </c>
      <c r="W1163" s="10">
        <v>0</v>
      </c>
      <c r="X1163" s="10" t="s">
        <v>83</v>
      </c>
      <c r="Y1163" s="10" t="str">
        <f t="shared" si="132"/>
        <v>Non-structured/Vanilla</v>
      </c>
      <c r="Z1163" s="10"/>
      <c r="AA1163" s="10" t="str">
        <f>IF('Intragroup liabilities'!Q1157="GF2","Grandfathered T2",IF('Intragroup liabilities'!Q1157="CET1","CET1","No"))</f>
        <v>No</v>
      </c>
      <c r="AB1163" s="10">
        <f>IF('Intragroup liabilities'!R1157="",0,'Intragroup liabilities'!R1157)</f>
        <v>0</v>
      </c>
      <c r="AC1163"/>
    </row>
    <row r="1164" spans="3:29" ht="23.65" thickBot="1" x14ac:dyDescent="0.5">
      <c r="C1164" s="17">
        <f t="shared" si="127"/>
        <v>999</v>
      </c>
      <c r="D1164" s="18">
        <f t="shared" si="133"/>
        <v>1157</v>
      </c>
      <c r="E1164" s="10" t="str">
        <f>IF(AND(I1164="SANTANDER TOTTA, SGPS, SA",'Intragroup liabilities'!F1158="P_22"),"r0531 - o/w (part of) subordinated liabilities recognised as own funds",IF(AND(I1164="Totta Seguros - Comp. Seg. Vida, SA.",'Intragroup liabilities'!F1158="P_22"),"r0350 - Structured notes",IF(AND(AA1164&lt;&gt;"No",'Intragroup liabilities'!F1158="P_23"),"r0531 - o/w (part of) subordinated liabilities recognised as own funds",IF(AND(AA1164="No",'Intragroup liabilities'!F1158="P_23"),"r0120 - Secured liabilities - collateralized part (BRRD art. 44/2/b)",IF('Intragroup liabilities'!F1158="C_31","r0511 - o/w capital instruments/share capital",IF('Intragroup liabilities'!F1158="C_32","r0511 - o/w capital instruments/share capital",IF('Intragroup liabilities'!F1158="C_33","r0512 - o/w instruments ranking pari passu with ordinary shares",IF(OR(ISNUMBER(SEARCH("ATLANTES",I1164)),ISNUMBER(SEARCH("AZOR",I1164)),ISNUMBER(SEARCH("HIPOTOTTA",I1164)))=TRUE,"r0120 - Secured liabilities - collateralized part (BRRD art. 44/2/b)",IF(OR('Intragroup liabilities'!F1158="P_27.1",'Intragroup liabilities'!F1158="P_27.2",'Intragroup liabilities'!F1158="P_24"),"r0390 - Non-financial liabilities",IF('Intragroup liabilities'!F1158="P_30.1","r0170 - Employee liabilities (BRRD art. 44/2/g/i)",IF('Intragroup liabilities'!F1158="P_30.3","r0390 - Non-financial liabilities",IF('Intragroup liabilities'!F1158="C_36","r0511 - o/w capital instruments/share capital",IF(AND('Intragroup liabilities'!F1158="P_20",IFERROR(VLOOKUP('Intragroup liabilities'!I1158,'Auxiliar 210'!$B$18:$B$20,1,FALSE),0)&lt;&gt;0),"r0210 - Liabilities towards other entities of the resolution group (BRRD art. 44/2/h)",IF(AND('Intragroup liabilities'!F1158="P_21",IFERROR(VLOOKUP('Intragroup liabilities'!I1158,'Auxiliar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64" s="10" t="s">
        <v>483</v>
      </c>
      <c r="G1164" s="10" t="str">
        <f t="shared" si="128"/>
        <v>Rank 9 - Ranking in insolvency (master scale)</v>
      </c>
      <c r="H1164" s="10" t="s">
        <v>951</v>
      </c>
      <c r="I1164" s="10" t="s">
        <v>704</v>
      </c>
      <c r="J1164" s="10" t="s">
        <v>710</v>
      </c>
      <c r="K1164" s="10" t="s">
        <v>155</v>
      </c>
      <c r="L1164" s="10" t="str">
        <f t="shared" si="129"/>
        <v>Sister</v>
      </c>
      <c r="M1164" s="10" t="str">
        <f>IF(OR('Intragroup liabilities'!W1158="x",'Intragroup liabilities'!W1158="E"),"true","false")</f>
        <v>false</v>
      </c>
      <c r="N1164" s="10" t="s">
        <v>470</v>
      </c>
      <c r="O1164" s="10" t="s">
        <v>471</v>
      </c>
      <c r="P1164" s="11">
        <v>7.62</v>
      </c>
      <c r="Q1164" s="11">
        <f>IF('Intragroup liabilities'!E1158="",0,'Intragroup liabilities'!E1158)</f>
        <v>0</v>
      </c>
      <c r="R1164" s="10" t="str">
        <f>+IF('Intragroup liabilities'!C1158="EURO","Euro",IF('Intragroup liabilities'!C1158="LIBRA INGLESA"," US Dollar",""))</f>
        <v>Euro</v>
      </c>
      <c r="S1164" s="10" t="str">
        <f>IF(OR('Intragroup liabilities'!F1158="P_20",'Intragroup liabilities'!F1158="P_21"),'Intragroup liabilities'!M1158,CONCATENATE(RIGHT('Intragroup liabilities'!T1158,4),"-",LEFT(RIGHT('Intragroup liabilities'!T1158,7),2),"-",LEFT('Intragroup liabilities'!T1158,2)))</f>
        <v>--</v>
      </c>
      <c r="T1164" s="20" t="str">
        <f t="shared" si="130"/>
        <v>--</v>
      </c>
      <c r="U1164" s="20" t="str">
        <f>IF(OR('Intragroup liabilities'!F1158="P_20",'Intragroup liabilities'!F1158="P_21"),'T 03.01'!T1164,CONCATENATE(RIGHT('Intragroup liabilities'!U1158,4),"-",LEFT(RIGHT('Intragroup liabilities'!U1158,7),2),"-",LEFT('Intragroup liabilities'!U1158,2)))</f>
        <v>--</v>
      </c>
      <c r="V1164" s="10" t="str">
        <f t="shared" si="131"/>
        <v>Unsecured</v>
      </c>
      <c r="W1164" s="10">
        <v>0</v>
      </c>
      <c r="X1164" s="10" t="s">
        <v>83</v>
      </c>
      <c r="Y1164" s="10" t="str">
        <f t="shared" si="132"/>
        <v>Structured</v>
      </c>
      <c r="Z1164" s="10"/>
      <c r="AA1164" s="10" t="str">
        <f>IF('Intragroup liabilities'!Q1158="GF2","Grandfathered T2",IF('Intragroup liabilities'!Q1158="CET1","CET1","No"))</f>
        <v>No</v>
      </c>
      <c r="AB1164" s="10">
        <f>IF('Intragroup liabilities'!R1158="",0,'Intragroup liabilities'!R1158)</f>
        <v>0</v>
      </c>
      <c r="AC1164"/>
    </row>
    <row r="1165" spans="3:29" ht="35.25" thickBot="1" x14ac:dyDescent="0.5">
      <c r="C1165" s="17">
        <f t="shared" si="127"/>
        <v>999</v>
      </c>
      <c r="D1165" s="18">
        <f t="shared" si="133"/>
        <v>1158</v>
      </c>
      <c r="E1165" s="10" t="str">
        <f>IF(AND(I1165="SANTANDER TOTTA, SGPS, SA",'Intragroup liabilities'!F1159="P_22"),"r0531 - o/w (part of) subordinated liabilities recognised as own funds",IF(AND(I1165="Totta Seguros - Comp. Seg. Vida, SA.",'Intragroup liabilities'!F1159="P_22"),"r0350 - Structured notes",IF(AND(AA1165&lt;&gt;"No",'Intragroup liabilities'!F1159="P_23"),"r0531 - o/w (part of) subordinated liabilities recognised as own funds",IF(AND(AA1165="No",'Intragroup liabilities'!F1159="P_23"),"r0120 - Secured liabilities - collateralized part (BRRD art. 44/2/b)",IF('Intragroup liabilities'!F1159="C_31","r0511 - o/w capital instruments/share capital",IF('Intragroup liabilities'!F1159="C_32","r0511 - o/w capital instruments/share capital",IF('Intragroup liabilities'!F1159="C_33","r0512 - o/w instruments ranking pari passu with ordinary shares",IF(OR(ISNUMBER(SEARCH("ATLANTES",I1165)),ISNUMBER(SEARCH("AZOR",I1165)),ISNUMBER(SEARCH("HIPOTOTTA",I1165)))=TRUE,"r0120 - Secured liabilities - collateralized part (BRRD art. 44/2/b)",IF(OR('Intragroup liabilities'!F1159="P_27.1",'Intragroup liabilities'!F1159="P_27.2",'Intragroup liabilities'!F1159="P_24"),"r0390 - Non-financial liabilities",IF('Intragroup liabilities'!F1159="P_30.1","r0170 - Employee liabilities (BRRD art. 44/2/g/i)",IF('Intragroup liabilities'!F1159="P_30.3","r0390 - Non-financial liabilities",IF('Intragroup liabilities'!F1159="C_36","r0511 - o/w capital instruments/share capital",IF(AND('Intragroup liabilities'!F1159="P_20",IFERROR(VLOOKUP('Intragroup liabilities'!I1159,'Auxiliar 210'!$B$18:$B$20,1,FALSE),0)&lt;&gt;0),"r0210 - Liabilities towards other entities of the resolution group (BRRD art. 44/2/h)",IF(AND('Intragroup liabilities'!F1159="P_21",IFERROR(VLOOKUP('Intragroup liabilities'!I1159,'Auxiliar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5" s="10" t="s">
        <v>153</v>
      </c>
      <c r="G1165" s="10" t="str">
        <f t="shared" si="128"/>
        <v>Rank 20 - Ranking in insolvency (master scale)</v>
      </c>
      <c r="H1165" s="10" t="s">
        <v>330</v>
      </c>
      <c r="I1165" s="10" t="s">
        <v>74</v>
      </c>
      <c r="J1165" s="10" t="s">
        <v>170</v>
      </c>
      <c r="K1165" s="10" t="s">
        <v>155</v>
      </c>
      <c r="L1165" s="10" t="str">
        <f t="shared" si="129"/>
        <v>Sister</v>
      </c>
      <c r="M1165" s="10" t="str">
        <f>IF(OR('Intragroup liabilities'!W1159="x",'Intragroup liabilities'!W1159="E"),"true","false")</f>
        <v>true</v>
      </c>
      <c r="N1165" s="10" t="s">
        <v>470</v>
      </c>
      <c r="O1165" s="10" t="s">
        <v>471</v>
      </c>
      <c r="P1165" s="11">
        <v>23498.81</v>
      </c>
      <c r="Q1165" s="11">
        <f>IF('Intragroup liabilities'!E1159="",0,'Intragroup liabilities'!E1159)</f>
        <v>45.36</v>
      </c>
      <c r="R1165" s="10" t="str">
        <f>+IF('Intragroup liabilities'!C1159="EURO","Euro",IF('Intragroup liabilities'!C1159="LIBRA INGLESA"," US Dollar",""))</f>
        <v>Euro</v>
      </c>
      <c r="S1165" s="10" t="str">
        <f>IF(OR('Intragroup liabilities'!F1159="P_20",'Intragroup liabilities'!F1159="P_21"),'Intragroup liabilities'!M1159,CONCATENATE(RIGHT('Intragroup liabilities'!T1159,4),"-",LEFT(RIGHT('Intragroup liabilities'!T1159,7),2),"-",LEFT('Intragroup liabilities'!T1159,2)))</f>
        <v>--</v>
      </c>
      <c r="T1165" s="20" t="str">
        <f t="shared" si="130"/>
        <v/>
      </c>
      <c r="U1165" s="20" t="str">
        <f>IF(OR('Intragroup liabilities'!F1159="P_20",'Intragroup liabilities'!F1159="P_21"),'T 03.01'!T1165,CONCATENATE(RIGHT('Intragroup liabilities'!U1159,4),"-",LEFT(RIGHT('Intragroup liabilities'!U1159,7),2),"-",LEFT('Intragroup liabilities'!U1159,2)))</f>
        <v>--</v>
      </c>
      <c r="V1165" s="10" t="str">
        <f t="shared" si="131"/>
        <v>Secured</v>
      </c>
      <c r="W1165" s="10">
        <v>0</v>
      </c>
      <c r="X1165" s="10" t="s">
        <v>83</v>
      </c>
      <c r="Y1165" s="10" t="str">
        <f t="shared" si="132"/>
        <v>Non-structured/Vanilla</v>
      </c>
      <c r="Z1165" s="10"/>
      <c r="AA1165" s="10" t="str">
        <f>IF('Intragroup liabilities'!Q1159="GF2","Grandfathered T2",IF('Intragroup liabilities'!Q1159="CET1","CET1","No"))</f>
        <v>No</v>
      </c>
      <c r="AB1165" s="10">
        <f>IF('Intragroup liabilities'!R1159="",0,'Intragroup liabilities'!R1159)</f>
        <v>0</v>
      </c>
      <c r="AC1165"/>
    </row>
    <row r="1166" spans="3:29" ht="35.25" thickBot="1" x14ac:dyDescent="0.5">
      <c r="C1166" s="17">
        <f t="shared" si="127"/>
        <v>999</v>
      </c>
      <c r="D1166" s="18">
        <f t="shared" si="133"/>
        <v>1159</v>
      </c>
      <c r="E1166" s="10" t="str">
        <f>IF(AND(I1166="SANTANDER TOTTA, SGPS, SA",'Intragroup liabilities'!F1160="P_22"),"r0531 - o/w (part of) subordinated liabilities recognised as own funds",IF(AND(I1166="Totta Seguros - Comp. Seg. Vida, SA.",'Intragroup liabilities'!F1160="P_22"),"r0350 - Structured notes",IF(AND(AA1166&lt;&gt;"No",'Intragroup liabilities'!F1160="P_23"),"r0531 - o/w (part of) subordinated liabilities recognised as own funds",IF(AND(AA1166="No",'Intragroup liabilities'!F1160="P_23"),"r0120 - Secured liabilities - collateralized part (BRRD art. 44/2/b)",IF('Intragroup liabilities'!F1160="C_31","r0511 - o/w capital instruments/share capital",IF('Intragroup liabilities'!F1160="C_32","r0511 - o/w capital instruments/share capital",IF('Intragroup liabilities'!F1160="C_33","r0512 - o/w instruments ranking pari passu with ordinary shares",IF(OR(ISNUMBER(SEARCH("ATLANTES",I1166)),ISNUMBER(SEARCH("AZOR",I1166)),ISNUMBER(SEARCH("HIPOTOTTA",I1166)))=TRUE,"r0120 - Secured liabilities - collateralized part (BRRD art. 44/2/b)",IF(OR('Intragroup liabilities'!F1160="P_27.1",'Intragroup liabilities'!F1160="P_27.2",'Intragroup liabilities'!F1160="P_24"),"r0390 - Non-financial liabilities",IF('Intragroup liabilities'!F1160="P_30.1","r0170 - Employee liabilities (BRRD art. 44/2/g/i)",IF('Intragroup liabilities'!F1160="P_30.3","r0390 - Non-financial liabilities",IF('Intragroup liabilities'!F1160="C_36","r0511 - o/w capital instruments/share capital",IF(AND('Intragroup liabilities'!F1160="P_20",IFERROR(VLOOKUP('Intragroup liabilities'!I1160,'Auxiliar 210'!$B$18:$B$20,1,FALSE),0)&lt;&gt;0),"r0210 - Liabilities towards other entities of the resolution group (BRRD art. 44/2/h)",IF(AND('Intragroup liabilities'!F1160="P_21",IFERROR(VLOOKUP('Intragroup liabilities'!I1160,'Auxiliar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6" s="10" t="s">
        <v>153</v>
      </c>
      <c r="G1166" s="10" t="str">
        <f t="shared" si="128"/>
        <v>Rank 20 - Ranking in insolvency (master scale)</v>
      </c>
      <c r="H1166" s="10" t="s">
        <v>198</v>
      </c>
      <c r="I1166" s="10" t="s">
        <v>73</v>
      </c>
      <c r="J1166" s="10" t="s">
        <v>167</v>
      </c>
      <c r="K1166" s="10" t="s">
        <v>155</v>
      </c>
      <c r="L1166" s="10" t="str">
        <f t="shared" si="129"/>
        <v>Sister</v>
      </c>
      <c r="M1166" s="10" t="str">
        <f>IF(OR('Intragroup liabilities'!W1160="x",'Intragroup liabilities'!W1160="E"),"true","false")</f>
        <v>true</v>
      </c>
      <c r="N1166" s="10" t="s">
        <v>470</v>
      </c>
      <c r="O1166" s="10" t="s">
        <v>471</v>
      </c>
      <c r="P1166" s="11">
        <v>77326.570000000007</v>
      </c>
      <c r="Q1166" s="11">
        <f>IF('Intragroup liabilities'!E1160="",0,'Intragroup liabilities'!E1160)</f>
        <v>44.35</v>
      </c>
      <c r="R1166" s="10" t="str">
        <f>+IF('Intragroup liabilities'!C1160="EURO","Euro",IF('Intragroup liabilities'!C1160="LIBRA INGLESA"," US Dollar",""))</f>
        <v>Euro</v>
      </c>
      <c r="S1166" s="10" t="str">
        <f>IF(OR('Intragroup liabilities'!F1160="P_20",'Intragroup liabilities'!F1160="P_21"),'Intragroup liabilities'!M1160,CONCATENATE(RIGHT('Intragroup liabilities'!T1160,4),"-",LEFT(RIGHT('Intragroup liabilities'!T1160,7),2),"-",LEFT('Intragroup liabilities'!T1160,2)))</f>
        <v>--</v>
      </c>
      <c r="T1166" s="20" t="str">
        <f t="shared" si="130"/>
        <v/>
      </c>
      <c r="U1166" s="20" t="str">
        <f>IF(OR('Intragroup liabilities'!F1160="P_20",'Intragroup liabilities'!F1160="P_21"),'T 03.01'!T1166,CONCATENATE(RIGHT('Intragroup liabilities'!U1160,4),"-",LEFT(RIGHT('Intragroup liabilities'!U1160,7),2),"-",LEFT('Intragroup liabilities'!U1160,2)))</f>
        <v>--</v>
      </c>
      <c r="V1166" s="10" t="str">
        <f t="shared" si="131"/>
        <v>Secured</v>
      </c>
      <c r="W1166" s="10">
        <v>0</v>
      </c>
      <c r="X1166" s="10" t="s">
        <v>83</v>
      </c>
      <c r="Y1166" s="10" t="str">
        <f t="shared" si="132"/>
        <v>Non-structured/Vanilla</v>
      </c>
      <c r="Z1166" s="10"/>
      <c r="AA1166" s="10" t="str">
        <f>IF('Intragroup liabilities'!Q1160="GF2","Grandfathered T2",IF('Intragroup liabilities'!Q1160="CET1","CET1","No"))</f>
        <v>No</v>
      </c>
      <c r="AB1166" s="10">
        <f>IF('Intragroup liabilities'!R1160="",0,'Intragroup liabilities'!R1160)</f>
        <v>0</v>
      </c>
      <c r="AC1166"/>
    </row>
    <row r="1167" spans="3:29" ht="35.25" thickBot="1" x14ac:dyDescent="0.5">
      <c r="C1167" s="17">
        <f t="shared" si="127"/>
        <v>999</v>
      </c>
      <c r="D1167" s="18">
        <f t="shared" si="133"/>
        <v>1160</v>
      </c>
      <c r="E1167" s="10" t="str">
        <f>IF(AND(I1167="SANTANDER TOTTA, SGPS, SA",'Intragroup liabilities'!F1161="P_22"),"r0531 - o/w (part of) subordinated liabilities recognised as own funds",IF(AND(I1167="Totta Seguros - Comp. Seg. Vida, SA.",'Intragroup liabilities'!F1161="P_22"),"r0350 - Structured notes",IF(AND(AA1167&lt;&gt;"No",'Intragroup liabilities'!F1161="P_23"),"r0531 - o/w (part of) subordinated liabilities recognised as own funds",IF(AND(AA1167="No",'Intragroup liabilities'!F1161="P_23"),"r0120 - Secured liabilities - collateralized part (BRRD art. 44/2/b)",IF('Intragroup liabilities'!F1161="C_31","r0511 - o/w capital instruments/share capital",IF('Intragroup liabilities'!F1161="C_32","r0511 - o/w capital instruments/share capital",IF('Intragroup liabilities'!F1161="C_33","r0512 - o/w instruments ranking pari passu with ordinary shares",IF(OR(ISNUMBER(SEARCH("ATLANTES",I1167)),ISNUMBER(SEARCH("AZOR",I1167)),ISNUMBER(SEARCH("HIPOTOTTA",I1167)))=TRUE,"r0120 - Secured liabilities - collateralized part (BRRD art. 44/2/b)",IF(OR('Intragroup liabilities'!F1161="P_27.1",'Intragroup liabilities'!F1161="P_27.2",'Intragroup liabilities'!F1161="P_24"),"r0390 - Non-financial liabilities",IF('Intragroup liabilities'!F1161="P_30.1","r0170 - Employee liabilities (BRRD art. 44/2/g/i)",IF('Intragroup liabilities'!F1161="P_30.3","r0390 - Non-financial liabilities",IF('Intragroup liabilities'!F1161="C_36","r0511 - o/w capital instruments/share capital",IF(AND('Intragroup liabilities'!F1161="P_20",IFERROR(VLOOKUP('Intragroup liabilities'!I1161,'Auxiliar 210'!$B$18:$B$20,1,FALSE),0)&lt;&gt;0),"r0210 - Liabilities towards other entities of the resolution group (BRRD art. 44/2/h)",IF(AND('Intragroup liabilities'!F1161="P_21",IFERROR(VLOOKUP('Intragroup liabilities'!I1161,'Auxiliar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7" s="10" t="s">
        <v>153</v>
      </c>
      <c r="G1167" s="10" t="str">
        <f t="shared" si="128"/>
        <v>Rank 20 - Ranking in insolvency (master scale)</v>
      </c>
      <c r="H1167" s="10" t="s">
        <v>428</v>
      </c>
      <c r="I1167" s="10" t="s">
        <v>73</v>
      </c>
      <c r="J1167" s="10" t="s">
        <v>167</v>
      </c>
      <c r="K1167" s="10" t="s">
        <v>155</v>
      </c>
      <c r="L1167" s="10" t="str">
        <f t="shared" si="129"/>
        <v>Sister</v>
      </c>
      <c r="M1167" s="10" t="str">
        <f>IF(OR('Intragroup liabilities'!W1161="x",'Intragroup liabilities'!W1161="E"),"true","false")</f>
        <v>true</v>
      </c>
      <c r="N1167" s="10" t="s">
        <v>470</v>
      </c>
      <c r="O1167" s="10" t="s">
        <v>471</v>
      </c>
      <c r="P1167" s="11">
        <v>54009.51</v>
      </c>
      <c r="Q1167" s="11">
        <f>IF('Intragroup liabilities'!E1161="",0,'Intragroup liabilities'!E1161)</f>
        <v>168.17</v>
      </c>
      <c r="R1167" s="10" t="str">
        <f>+IF('Intragroup liabilities'!C1161="EURO","Euro",IF('Intragroup liabilities'!C1161="LIBRA INGLESA"," US Dollar",""))</f>
        <v>Euro</v>
      </c>
      <c r="S1167" s="10" t="str">
        <f>IF(OR('Intragroup liabilities'!F1161="P_20",'Intragroup liabilities'!F1161="P_21"),'Intragroup liabilities'!M1161,CONCATENATE(RIGHT('Intragroup liabilities'!T1161,4),"-",LEFT(RIGHT('Intragroup liabilities'!T1161,7),2),"-",LEFT('Intragroup liabilities'!T1161,2)))</f>
        <v>--</v>
      </c>
      <c r="T1167" s="20" t="str">
        <f t="shared" si="130"/>
        <v/>
      </c>
      <c r="U1167" s="20" t="str">
        <f>IF(OR('Intragroup liabilities'!F1161="P_20",'Intragroup liabilities'!F1161="P_21"),'T 03.01'!T1167,CONCATENATE(RIGHT('Intragroup liabilities'!U1161,4),"-",LEFT(RIGHT('Intragroup liabilities'!U1161,7),2),"-",LEFT('Intragroup liabilities'!U1161,2)))</f>
        <v>--</v>
      </c>
      <c r="V1167" s="10" t="str">
        <f t="shared" si="131"/>
        <v>Secured</v>
      </c>
      <c r="W1167" s="10">
        <v>0</v>
      </c>
      <c r="X1167" s="10" t="s">
        <v>83</v>
      </c>
      <c r="Y1167" s="10" t="str">
        <f t="shared" si="132"/>
        <v>Non-structured/Vanilla</v>
      </c>
      <c r="Z1167" s="10"/>
      <c r="AA1167" s="10" t="str">
        <f>IF('Intragroup liabilities'!Q1161="GF2","Grandfathered T2",IF('Intragroup liabilities'!Q1161="CET1","CET1","No"))</f>
        <v>No</v>
      </c>
      <c r="AB1167" s="10">
        <f>IF('Intragroup liabilities'!R1161="",0,'Intragroup liabilities'!R1161)</f>
        <v>0</v>
      </c>
      <c r="AC1167"/>
    </row>
    <row r="1168" spans="3:29" ht="35.25" thickBot="1" x14ac:dyDescent="0.5">
      <c r="C1168" s="17">
        <f t="shared" si="127"/>
        <v>999</v>
      </c>
      <c r="D1168" s="18">
        <f t="shared" si="133"/>
        <v>1161</v>
      </c>
      <c r="E1168" s="10" t="str">
        <f>IF(AND(I1168="SANTANDER TOTTA, SGPS, SA",'Intragroup liabilities'!F1162="P_22"),"r0531 - o/w (part of) subordinated liabilities recognised as own funds",IF(AND(I1168="Totta Seguros - Comp. Seg. Vida, SA.",'Intragroup liabilities'!F1162="P_22"),"r0350 - Structured notes",IF(AND(AA1168&lt;&gt;"No",'Intragroup liabilities'!F1162="P_23"),"r0531 - o/w (part of) subordinated liabilities recognised as own funds",IF(AND(AA1168="No",'Intragroup liabilities'!F1162="P_23"),"r0120 - Secured liabilities - collateralized part (BRRD art. 44/2/b)",IF('Intragroup liabilities'!F1162="C_31","r0511 - o/w capital instruments/share capital",IF('Intragroup liabilities'!F1162="C_32","r0511 - o/w capital instruments/share capital",IF('Intragroup liabilities'!F1162="C_33","r0512 - o/w instruments ranking pari passu with ordinary shares",IF(OR(ISNUMBER(SEARCH("ATLANTES",I1168)),ISNUMBER(SEARCH("AZOR",I1168)),ISNUMBER(SEARCH("HIPOTOTTA",I1168)))=TRUE,"r0120 - Secured liabilities - collateralized part (BRRD art. 44/2/b)",IF(OR('Intragroup liabilities'!F1162="P_27.1",'Intragroup liabilities'!F1162="P_27.2",'Intragroup liabilities'!F1162="P_24"),"r0390 - Non-financial liabilities",IF('Intragroup liabilities'!F1162="P_30.1","r0170 - Employee liabilities (BRRD art. 44/2/g/i)",IF('Intragroup liabilities'!F1162="P_30.3","r0390 - Non-financial liabilities",IF('Intragroup liabilities'!F1162="C_36","r0511 - o/w capital instruments/share capital",IF(AND('Intragroup liabilities'!F1162="P_20",IFERROR(VLOOKUP('Intragroup liabilities'!I1162,'Auxiliar 210'!$B$18:$B$20,1,FALSE),0)&lt;&gt;0),"r0210 - Liabilities towards other entities of the resolution group (BRRD art. 44/2/h)",IF(AND('Intragroup liabilities'!F1162="P_21",IFERROR(VLOOKUP('Intragroup liabilities'!I1162,'Auxiliar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8" s="10" t="s">
        <v>153</v>
      </c>
      <c r="G1168" s="10" t="str">
        <f t="shared" si="128"/>
        <v>Rank 20 - Ranking in insolvency (master scale)</v>
      </c>
      <c r="H1168" s="10" t="s">
        <v>229</v>
      </c>
      <c r="I1168" s="10" t="s">
        <v>30</v>
      </c>
      <c r="J1168" s="10" t="s">
        <v>164</v>
      </c>
      <c r="K1168" s="10" t="s">
        <v>155</v>
      </c>
      <c r="L1168" s="10" t="str">
        <f t="shared" si="129"/>
        <v>Sister</v>
      </c>
      <c r="M1168" s="10" t="str">
        <f>IF(OR('Intragroup liabilities'!W1162="x",'Intragroup liabilities'!W1162="E"),"true","false")</f>
        <v>true</v>
      </c>
      <c r="N1168" s="10" t="s">
        <v>470</v>
      </c>
      <c r="O1168" s="10" t="s">
        <v>471</v>
      </c>
      <c r="P1168" s="11">
        <v>40944.61</v>
      </c>
      <c r="Q1168" s="11">
        <f>IF('Intragroup liabilities'!E1162="",0,'Intragroup liabilities'!E1162)</f>
        <v>135.1</v>
      </c>
      <c r="R1168" s="10" t="str">
        <f>+IF('Intragroup liabilities'!C1162="EURO","Euro",IF('Intragroup liabilities'!C1162="LIBRA INGLESA"," US Dollar",""))</f>
        <v>Euro</v>
      </c>
      <c r="S1168" s="10" t="str">
        <f>IF(OR('Intragroup liabilities'!F1162="P_20",'Intragroup liabilities'!F1162="P_21"),'Intragroup liabilities'!M1162,CONCATENATE(RIGHT('Intragroup liabilities'!T1162,4),"-",LEFT(RIGHT('Intragroup liabilities'!T1162,7),2),"-",LEFT('Intragroup liabilities'!T1162,2)))</f>
        <v>--</v>
      </c>
      <c r="T1168" s="20" t="str">
        <f t="shared" si="130"/>
        <v/>
      </c>
      <c r="U1168" s="20" t="str">
        <f>IF(OR('Intragroup liabilities'!F1162="P_20",'Intragroup liabilities'!F1162="P_21"),'T 03.01'!T1168,CONCATENATE(RIGHT('Intragroup liabilities'!U1162,4),"-",LEFT(RIGHT('Intragroup liabilities'!U1162,7),2),"-",LEFT('Intragroup liabilities'!U1162,2)))</f>
        <v>--</v>
      </c>
      <c r="V1168" s="10" t="str">
        <f t="shared" si="131"/>
        <v>Secured</v>
      </c>
      <c r="W1168" s="10">
        <v>0</v>
      </c>
      <c r="X1168" s="10" t="s">
        <v>83</v>
      </c>
      <c r="Y1168" s="10" t="str">
        <f t="shared" si="132"/>
        <v>Non-structured/Vanilla</v>
      </c>
      <c r="Z1168" s="10"/>
      <c r="AA1168" s="10" t="str">
        <f>IF('Intragroup liabilities'!Q1162="GF2","Grandfathered T2",IF('Intragroup liabilities'!Q1162="CET1","CET1","No"))</f>
        <v>No</v>
      </c>
      <c r="AB1168" s="10">
        <f>IF('Intragroup liabilities'!R1162="",0,'Intragroup liabilities'!R1162)</f>
        <v>0</v>
      </c>
      <c r="AC1168"/>
    </row>
    <row r="1169" spans="3:29" ht="35.25" thickBot="1" x14ac:dyDescent="0.5">
      <c r="C1169" s="17">
        <f t="shared" si="127"/>
        <v>999</v>
      </c>
      <c r="D1169" s="18">
        <f t="shared" si="133"/>
        <v>1162</v>
      </c>
      <c r="E1169" s="10" t="str">
        <f>IF(AND(I1169="SANTANDER TOTTA, SGPS, SA",'Intragroup liabilities'!F1163="P_22"),"r0531 - o/w (part of) subordinated liabilities recognised as own funds",IF(AND(I1169="Totta Seguros - Comp. Seg. Vida, SA.",'Intragroup liabilities'!F1163="P_22"),"r0350 - Structured notes",IF(AND(AA1169&lt;&gt;"No",'Intragroup liabilities'!F1163="P_23"),"r0531 - o/w (part of) subordinated liabilities recognised as own funds",IF(AND(AA1169="No",'Intragroup liabilities'!F1163="P_23"),"r0120 - Secured liabilities - collateralized part (BRRD art. 44/2/b)",IF('Intragroup liabilities'!F1163="C_31","r0511 - o/w capital instruments/share capital",IF('Intragroup liabilities'!F1163="C_32","r0511 - o/w capital instruments/share capital",IF('Intragroup liabilities'!F1163="C_33","r0512 - o/w instruments ranking pari passu with ordinary shares",IF(OR(ISNUMBER(SEARCH("ATLANTES",I1169)),ISNUMBER(SEARCH("AZOR",I1169)),ISNUMBER(SEARCH("HIPOTOTTA",I1169)))=TRUE,"r0120 - Secured liabilities - collateralized part (BRRD art. 44/2/b)",IF(OR('Intragroup liabilities'!F1163="P_27.1",'Intragroup liabilities'!F1163="P_27.2",'Intragroup liabilities'!F1163="P_24"),"r0390 - Non-financial liabilities",IF('Intragroup liabilities'!F1163="P_30.1","r0170 - Employee liabilities (BRRD art. 44/2/g/i)",IF('Intragroup liabilities'!F1163="P_30.3","r0390 - Non-financial liabilities",IF('Intragroup liabilities'!F1163="C_36","r0511 - o/w capital instruments/share capital",IF(AND('Intragroup liabilities'!F1163="P_20",IFERROR(VLOOKUP('Intragroup liabilities'!I1163,'Auxiliar 210'!$B$18:$B$20,1,FALSE),0)&lt;&gt;0),"r0210 - Liabilities towards other entities of the resolution group (BRRD art. 44/2/h)",IF(AND('Intragroup liabilities'!F1163="P_21",IFERROR(VLOOKUP('Intragroup liabilities'!I1163,'Auxiliar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69" s="10" t="s">
        <v>153</v>
      </c>
      <c r="G1169" s="10" t="str">
        <f t="shared" si="128"/>
        <v>Rank 20 - Ranking in insolvency (master scale)</v>
      </c>
      <c r="H1169" s="10" t="s">
        <v>411</v>
      </c>
      <c r="I1169" s="10" t="s">
        <v>30</v>
      </c>
      <c r="J1169" s="10" t="s">
        <v>164</v>
      </c>
      <c r="K1169" s="10" t="s">
        <v>155</v>
      </c>
      <c r="L1169" s="10" t="str">
        <f t="shared" si="129"/>
        <v>Sister</v>
      </c>
      <c r="M1169" s="10" t="str">
        <f>IF(OR('Intragroup liabilities'!W1163="x",'Intragroup liabilities'!W1163="E"),"true","false")</f>
        <v>true</v>
      </c>
      <c r="N1169" s="10" t="s">
        <v>470</v>
      </c>
      <c r="O1169" s="10" t="s">
        <v>471</v>
      </c>
      <c r="P1169" s="11">
        <v>23680.34</v>
      </c>
      <c r="Q1169" s="11">
        <f>IF('Intragroup liabilities'!E1163="",0,'Intragroup liabilities'!E1163)</f>
        <v>69.069999999999993</v>
      </c>
      <c r="R1169" s="10" t="str">
        <f>+IF('Intragroup liabilities'!C1163="EURO","Euro",IF('Intragroup liabilities'!C1163="LIBRA INGLESA"," US Dollar",""))</f>
        <v>Euro</v>
      </c>
      <c r="S1169" s="10" t="str">
        <f>IF(OR('Intragroup liabilities'!F1163="P_20",'Intragroup liabilities'!F1163="P_21"),'Intragroup liabilities'!M1163,CONCATENATE(RIGHT('Intragroup liabilities'!T1163,4),"-",LEFT(RIGHT('Intragroup liabilities'!T1163,7),2),"-",LEFT('Intragroup liabilities'!T1163,2)))</f>
        <v>--</v>
      </c>
      <c r="T1169" s="20" t="str">
        <f t="shared" si="130"/>
        <v/>
      </c>
      <c r="U1169" s="20" t="str">
        <f>IF(OR('Intragroup liabilities'!F1163="P_20",'Intragroup liabilities'!F1163="P_21"),'T 03.01'!T1169,CONCATENATE(RIGHT('Intragroup liabilities'!U1163,4),"-",LEFT(RIGHT('Intragroup liabilities'!U1163,7),2),"-",LEFT('Intragroup liabilities'!U1163,2)))</f>
        <v>--</v>
      </c>
      <c r="V1169" s="10" t="str">
        <f t="shared" si="131"/>
        <v>Secured</v>
      </c>
      <c r="W1169" s="10">
        <v>0</v>
      </c>
      <c r="X1169" s="10" t="s">
        <v>83</v>
      </c>
      <c r="Y1169" s="10" t="str">
        <f t="shared" si="132"/>
        <v>Non-structured/Vanilla</v>
      </c>
      <c r="Z1169" s="10"/>
      <c r="AA1169" s="10" t="str">
        <f>IF('Intragroup liabilities'!Q1163="GF2","Grandfathered T2",IF('Intragroup liabilities'!Q1163="CET1","CET1","No"))</f>
        <v>No</v>
      </c>
      <c r="AB1169" s="10">
        <f>IF('Intragroup liabilities'!R1163="",0,'Intragroup liabilities'!R1163)</f>
        <v>0</v>
      </c>
      <c r="AC1169"/>
    </row>
    <row r="1170" spans="3:29" ht="35.25" thickBot="1" x14ac:dyDescent="0.5">
      <c r="C1170" s="17">
        <f t="shared" si="127"/>
        <v>999</v>
      </c>
      <c r="D1170" s="18">
        <f t="shared" si="133"/>
        <v>1163</v>
      </c>
      <c r="E1170" s="10" t="str">
        <f>IF(AND(I1170="SANTANDER TOTTA, SGPS, SA",'Intragroup liabilities'!F1164="P_22"),"r0531 - o/w (part of) subordinated liabilities recognised as own funds",IF(AND(I1170="Totta Seguros - Comp. Seg. Vida, SA.",'Intragroup liabilities'!F1164="P_22"),"r0350 - Structured notes",IF(AND(AA1170&lt;&gt;"No",'Intragroup liabilities'!F1164="P_23"),"r0531 - o/w (part of) subordinated liabilities recognised as own funds",IF(AND(AA1170="No",'Intragroup liabilities'!F1164="P_23"),"r0120 - Secured liabilities - collateralized part (BRRD art. 44/2/b)",IF('Intragroup liabilities'!F1164="C_31","r0511 - o/w capital instruments/share capital",IF('Intragroup liabilities'!F1164="C_32","r0511 - o/w capital instruments/share capital",IF('Intragroup liabilities'!F1164="C_33","r0512 - o/w instruments ranking pari passu with ordinary shares",IF(OR(ISNUMBER(SEARCH("ATLANTES",I1170)),ISNUMBER(SEARCH("AZOR",I1170)),ISNUMBER(SEARCH("HIPOTOTTA",I1170)))=TRUE,"r0120 - Secured liabilities - collateralized part (BRRD art. 44/2/b)",IF(OR('Intragroup liabilities'!F1164="P_27.1",'Intragroup liabilities'!F1164="P_27.2",'Intragroup liabilities'!F1164="P_24"),"r0390 - Non-financial liabilities",IF('Intragroup liabilities'!F1164="P_30.1","r0170 - Employee liabilities (BRRD art. 44/2/g/i)",IF('Intragroup liabilities'!F1164="P_30.3","r0390 - Non-financial liabilities",IF('Intragroup liabilities'!F1164="C_36","r0511 - o/w capital instruments/share capital",IF(AND('Intragroup liabilities'!F1164="P_20",IFERROR(VLOOKUP('Intragroup liabilities'!I1164,'Auxiliar 210'!$B$18:$B$20,1,FALSE),0)&lt;&gt;0),"r0210 - Liabilities towards other entities of the resolution group (BRRD art. 44/2/h)",IF(AND('Intragroup liabilities'!F1164="P_21",IFERROR(VLOOKUP('Intragroup liabilities'!I1164,'Auxiliar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0" s="10" t="s">
        <v>153</v>
      </c>
      <c r="G1170" s="10" t="str">
        <f t="shared" si="128"/>
        <v>Rank 20 - Ranking in insolvency (master scale)</v>
      </c>
      <c r="H1170" s="10" t="s">
        <v>438</v>
      </c>
      <c r="I1170" s="10" t="s">
        <v>30</v>
      </c>
      <c r="J1170" s="10" t="s">
        <v>164</v>
      </c>
      <c r="K1170" s="10" t="s">
        <v>155</v>
      </c>
      <c r="L1170" s="10" t="str">
        <f t="shared" si="129"/>
        <v>Sister</v>
      </c>
      <c r="M1170" s="10" t="str">
        <f>IF(OR('Intragroup liabilities'!W1164="x",'Intragroup liabilities'!W1164="E"),"true","false")</f>
        <v>true</v>
      </c>
      <c r="N1170" s="10" t="s">
        <v>470</v>
      </c>
      <c r="O1170" s="10" t="s">
        <v>471</v>
      </c>
      <c r="P1170" s="11">
        <v>57545.919999999998</v>
      </c>
      <c r="Q1170" s="11">
        <f>IF('Intragroup liabilities'!E1164="",0,'Intragroup liabilities'!E1164)</f>
        <v>120.34</v>
      </c>
      <c r="R1170" s="10" t="str">
        <f>+IF('Intragroup liabilities'!C1164="EURO","Euro",IF('Intragroup liabilities'!C1164="LIBRA INGLESA"," US Dollar",""))</f>
        <v>Euro</v>
      </c>
      <c r="S1170" s="10" t="str">
        <f>IF(OR('Intragroup liabilities'!F1164="P_20",'Intragroup liabilities'!F1164="P_21"),'Intragroup liabilities'!M1164,CONCATENATE(RIGHT('Intragroup liabilities'!T1164,4),"-",LEFT(RIGHT('Intragroup liabilities'!T1164,7),2),"-",LEFT('Intragroup liabilities'!T1164,2)))</f>
        <v>--</v>
      </c>
      <c r="T1170" s="20" t="str">
        <f t="shared" si="130"/>
        <v/>
      </c>
      <c r="U1170" s="20" t="str">
        <f>IF(OR('Intragroup liabilities'!F1164="P_20",'Intragroup liabilities'!F1164="P_21"),'T 03.01'!T1170,CONCATENATE(RIGHT('Intragroup liabilities'!U1164,4),"-",LEFT(RIGHT('Intragroup liabilities'!U1164,7),2),"-",LEFT('Intragroup liabilities'!U1164,2)))</f>
        <v>--</v>
      </c>
      <c r="V1170" s="10" t="str">
        <f t="shared" si="131"/>
        <v>Secured</v>
      </c>
      <c r="W1170" s="10">
        <v>0</v>
      </c>
      <c r="X1170" s="10" t="s">
        <v>83</v>
      </c>
      <c r="Y1170" s="10" t="str">
        <f t="shared" si="132"/>
        <v>Non-structured/Vanilla</v>
      </c>
      <c r="Z1170" s="10"/>
      <c r="AA1170" s="10" t="str">
        <f>IF('Intragroup liabilities'!Q1164="GF2","Grandfathered T2",IF('Intragroup liabilities'!Q1164="CET1","CET1","No"))</f>
        <v>No</v>
      </c>
      <c r="AB1170" s="10">
        <f>IF('Intragroup liabilities'!R1164="",0,'Intragroup liabilities'!R1164)</f>
        <v>0</v>
      </c>
      <c r="AC1170"/>
    </row>
    <row r="1171" spans="3:29" ht="35.25" thickBot="1" x14ac:dyDescent="0.5">
      <c r="C1171" s="17">
        <f t="shared" si="127"/>
        <v>999</v>
      </c>
      <c r="D1171" s="18">
        <f t="shared" si="133"/>
        <v>1164</v>
      </c>
      <c r="E1171" s="10" t="str">
        <f>IF(AND(I1171="SANTANDER TOTTA, SGPS, SA",'Intragroup liabilities'!F1165="P_22"),"r0531 - o/w (part of) subordinated liabilities recognised as own funds",IF(AND(I1171="Totta Seguros - Comp. Seg. Vida, SA.",'Intragroup liabilities'!F1165="P_22"),"r0350 - Structured notes",IF(AND(AA1171&lt;&gt;"No",'Intragroup liabilities'!F1165="P_23"),"r0531 - o/w (part of) subordinated liabilities recognised as own funds",IF(AND(AA1171="No",'Intragroup liabilities'!F1165="P_23"),"r0120 - Secured liabilities - collateralized part (BRRD art. 44/2/b)",IF('Intragroup liabilities'!F1165="C_31","r0511 - o/w capital instruments/share capital",IF('Intragroup liabilities'!F1165="C_32","r0511 - o/w capital instruments/share capital",IF('Intragroup liabilities'!F1165="C_33","r0512 - o/w instruments ranking pari passu with ordinary shares",IF(OR(ISNUMBER(SEARCH("ATLANTES",I1171)),ISNUMBER(SEARCH("AZOR",I1171)),ISNUMBER(SEARCH("HIPOTOTTA",I1171)))=TRUE,"r0120 - Secured liabilities - collateralized part (BRRD art. 44/2/b)",IF(OR('Intragroup liabilities'!F1165="P_27.1",'Intragroup liabilities'!F1165="P_27.2",'Intragroup liabilities'!F1165="P_24"),"r0390 - Non-financial liabilities",IF('Intragroup liabilities'!F1165="P_30.1","r0170 - Employee liabilities (BRRD art. 44/2/g/i)",IF('Intragroup liabilities'!F1165="P_30.3","r0390 - Non-financial liabilities",IF('Intragroup liabilities'!F1165="C_36","r0511 - o/w capital instruments/share capital",IF(AND('Intragroup liabilities'!F1165="P_20",IFERROR(VLOOKUP('Intragroup liabilities'!I1165,'Auxiliar 210'!$B$18:$B$20,1,FALSE),0)&lt;&gt;0),"r0210 - Liabilities towards other entities of the resolution group (BRRD art. 44/2/h)",IF(AND('Intragroup liabilities'!F1165="P_21",IFERROR(VLOOKUP('Intragroup liabilities'!I1165,'Auxiliar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1" s="10" t="s">
        <v>153</v>
      </c>
      <c r="G1171" s="10" t="str">
        <f t="shared" si="128"/>
        <v>Rank 20 - Ranking in insolvency (master scale)</v>
      </c>
      <c r="H1171" s="10" t="s">
        <v>291</v>
      </c>
      <c r="I1171" s="10" t="s">
        <v>73</v>
      </c>
      <c r="J1171" s="10" t="s">
        <v>167</v>
      </c>
      <c r="K1171" s="10" t="s">
        <v>155</v>
      </c>
      <c r="L1171" s="10" t="str">
        <f t="shared" si="129"/>
        <v>Sister</v>
      </c>
      <c r="M1171" s="10" t="str">
        <f>IF(OR('Intragroup liabilities'!W1165="x",'Intragroup liabilities'!W1165="E"),"true","false")</f>
        <v>true</v>
      </c>
      <c r="N1171" s="10" t="s">
        <v>470</v>
      </c>
      <c r="O1171" s="10" t="s">
        <v>471</v>
      </c>
      <c r="P1171" s="11">
        <v>15390.91</v>
      </c>
      <c r="Q1171" s="11">
        <f>IF('Intragroup liabilities'!E1165="",0,'Intragroup liabilities'!E1165)</f>
        <v>7.41</v>
      </c>
      <c r="R1171" s="10" t="str">
        <f>+IF('Intragroup liabilities'!C1165="EURO","Euro",IF('Intragroup liabilities'!C1165="LIBRA INGLESA"," US Dollar",""))</f>
        <v>Euro</v>
      </c>
      <c r="S1171" s="10" t="str">
        <f>IF(OR('Intragroup liabilities'!F1165="P_20",'Intragroup liabilities'!F1165="P_21"),'Intragroup liabilities'!M1165,CONCATENATE(RIGHT('Intragroup liabilities'!T1165,4),"-",LEFT(RIGHT('Intragroup liabilities'!T1165,7),2),"-",LEFT('Intragroup liabilities'!T1165,2)))</f>
        <v>--</v>
      </c>
      <c r="T1171" s="20" t="str">
        <f t="shared" si="130"/>
        <v/>
      </c>
      <c r="U1171" s="20" t="str">
        <f>IF(OR('Intragroup liabilities'!F1165="P_20",'Intragroup liabilities'!F1165="P_21"),'T 03.01'!T1171,CONCATENATE(RIGHT('Intragroup liabilities'!U1165,4),"-",LEFT(RIGHT('Intragroup liabilities'!U1165,7),2),"-",LEFT('Intragroup liabilities'!U1165,2)))</f>
        <v>--</v>
      </c>
      <c r="V1171" s="10" t="str">
        <f t="shared" si="131"/>
        <v>Secured</v>
      </c>
      <c r="W1171" s="10">
        <v>0</v>
      </c>
      <c r="X1171" s="10" t="s">
        <v>83</v>
      </c>
      <c r="Y1171" s="10" t="str">
        <f t="shared" si="132"/>
        <v>Non-structured/Vanilla</v>
      </c>
      <c r="Z1171" s="10"/>
      <c r="AA1171" s="10" t="str">
        <f>IF('Intragroup liabilities'!Q1165="GF2","Grandfathered T2",IF('Intragroup liabilities'!Q1165="CET1","CET1","No"))</f>
        <v>No</v>
      </c>
      <c r="AB1171" s="10">
        <f>IF('Intragroup liabilities'!R1165="",0,'Intragroup liabilities'!R1165)</f>
        <v>0</v>
      </c>
      <c r="AC1171"/>
    </row>
    <row r="1172" spans="3:29" ht="35.25" thickBot="1" x14ac:dyDescent="0.5">
      <c r="C1172" s="17">
        <f t="shared" si="127"/>
        <v>999</v>
      </c>
      <c r="D1172" s="18">
        <f t="shared" si="133"/>
        <v>1165</v>
      </c>
      <c r="E1172" s="10" t="str">
        <f>IF(AND(I1172="SANTANDER TOTTA, SGPS, SA",'Intragroup liabilities'!F1166="P_22"),"r0531 - o/w (part of) subordinated liabilities recognised as own funds",IF(AND(I1172="Totta Seguros - Comp. Seg. Vida, SA.",'Intragroup liabilities'!F1166="P_22"),"r0350 - Structured notes",IF(AND(AA1172&lt;&gt;"No",'Intragroup liabilities'!F1166="P_23"),"r0531 - o/w (part of) subordinated liabilities recognised as own funds",IF(AND(AA1172="No",'Intragroup liabilities'!F1166="P_23"),"r0120 - Secured liabilities - collateralized part (BRRD art. 44/2/b)",IF('Intragroup liabilities'!F1166="C_31","r0511 - o/w capital instruments/share capital",IF('Intragroup liabilities'!F1166="C_32","r0511 - o/w capital instruments/share capital",IF('Intragroup liabilities'!F1166="C_33","r0512 - o/w instruments ranking pari passu with ordinary shares",IF(OR(ISNUMBER(SEARCH("ATLANTES",I1172)),ISNUMBER(SEARCH("AZOR",I1172)),ISNUMBER(SEARCH("HIPOTOTTA",I1172)))=TRUE,"r0120 - Secured liabilities - collateralized part (BRRD art. 44/2/b)",IF(OR('Intragroup liabilities'!F1166="P_27.1",'Intragroup liabilities'!F1166="P_27.2",'Intragroup liabilities'!F1166="P_24"),"r0390 - Non-financial liabilities",IF('Intragroup liabilities'!F1166="P_30.1","r0170 - Employee liabilities (BRRD art. 44/2/g/i)",IF('Intragroup liabilities'!F1166="P_30.3","r0390 - Non-financial liabilities",IF('Intragroup liabilities'!F1166="C_36","r0511 - o/w capital instruments/share capital",IF(AND('Intragroup liabilities'!F1166="P_20",IFERROR(VLOOKUP('Intragroup liabilities'!I1166,'Auxiliar 210'!$B$18:$B$20,1,FALSE),0)&lt;&gt;0),"r0210 - Liabilities towards other entities of the resolution group (BRRD art. 44/2/h)",IF(AND('Intragroup liabilities'!F1166="P_21",IFERROR(VLOOKUP('Intragroup liabilities'!I1166,'Auxiliar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2" s="10" t="s">
        <v>153</v>
      </c>
      <c r="G1172" s="10" t="str">
        <f t="shared" si="128"/>
        <v>Rank 20 - Ranking in insolvency (master scale)</v>
      </c>
      <c r="H1172" s="10" t="s">
        <v>181</v>
      </c>
      <c r="I1172" s="10" t="s">
        <v>73</v>
      </c>
      <c r="J1172" s="10" t="s">
        <v>167</v>
      </c>
      <c r="K1172" s="10" t="s">
        <v>155</v>
      </c>
      <c r="L1172" s="10" t="str">
        <f t="shared" si="129"/>
        <v>Sister</v>
      </c>
      <c r="M1172" s="10" t="str">
        <f>IF(OR('Intragroup liabilities'!W1166="x",'Intragroup liabilities'!W1166="E"),"true","false")</f>
        <v>true</v>
      </c>
      <c r="N1172" s="10" t="s">
        <v>470</v>
      </c>
      <c r="O1172" s="10" t="s">
        <v>471</v>
      </c>
      <c r="P1172" s="11">
        <v>76137.649999999994</v>
      </c>
      <c r="Q1172" s="11">
        <f>IF('Intragroup liabilities'!E1166="",0,'Intragroup liabilities'!E1166)</f>
        <v>163.82</v>
      </c>
      <c r="R1172" s="10" t="str">
        <f>+IF('Intragroup liabilities'!C1166="EURO","Euro",IF('Intragroup liabilities'!C1166="LIBRA INGLESA"," US Dollar",""))</f>
        <v>Euro</v>
      </c>
      <c r="S1172" s="10" t="str">
        <f>IF(OR('Intragroup liabilities'!F1166="P_20",'Intragroup liabilities'!F1166="P_21"),'Intragroup liabilities'!M1166,CONCATENATE(RIGHT('Intragroup liabilities'!T1166,4),"-",LEFT(RIGHT('Intragroup liabilities'!T1166,7),2),"-",LEFT('Intragroup liabilities'!T1166,2)))</f>
        <v>--</v>
      </c>
      <c r="T1172" s="20" t="str">
        <f t="shared" si="130"/>
        <v/>
      </c>
      <c r="U1172" s="20" t="str">
        <f>IF(OR('Intragroup liabilities'!F1166="P_20",'Intragroup liabilities'!F1166="P_21"),'T 03.01'!T1172,CONCATENATE(RIGHT('Intragroup liabilities'!U1166,4),"-",LEFT(RIGHT('Intragroup liabilities'!U1166,7),2),"-",LEFT('Intragroup liabilities'!U1166,2)))</f>
        <v>--</v>
      </c>
      <c r="V1172" s="10" t="str">
        <f t="shared" si="131"/>
        <v>Secured</v>
      </c>
      <c r="W1172" s="10">
        <v>0</v>
      </c>
      <c r="X1172" s="10" t="s">
        <v>83</v>
      </c>
      <c r="Y1172" s="10" t="str">
        <f t="shared" si="132"/>
        <v>Non-structured/Vanilla</v>
      </c>
      <c r="Z1172" s="10"/>
      <c r="AA1172" s="10" t="str">
        <f>IF('Intragroup liabilities'!Q1166="GF2","Grandfathered T2",IF('Intragroup liabilities'!Q1166="CET1","CET1","No"))</f>
        <v>No</v>
      </c>
      <c r="AB1172" s="10">
        <f>IF('Intragroup liabilities'!R1166="",0,'Intragroup liabilities'!R1166)</f>
        <v>0</v>
      </c>
      <c r="AC1172"/>
    </row>
    <row r="1173" spans="3:29" ht="35.25" thickBot="1" x14ac:dyDescent="0.5">
      <c r="C1173" s="17">
        <f t="shared" si="127"/>
        <v>999</v>
      </c>
      <c r="D1173" s="18">
        <f t="shared" si="133"/>
        <v>1166</v>
      </c>
      <c r="E1173" s="10" t="str">
        <f>IF(AND(I1173="SANTANDER TOTTA, SGPS, SA",'Intragroup liabilities'!F1167="P_22"),"r0531 - o/w (part of) subordinated liabilities recognised as own funds",IF(AND(I1173="Totta Seguros - Comp. Seg. Vida, SA.",'Intragroup liabilities'!F1167="P_22"),"r0350 - Structured notes",IF(AND(AA1173&lt;&gt;"No",'Intragroup liabilities'!F1167="P_23"),"r0531 - o/w (part of) subordinated liabilities recognised as own funds",IF(AND(AA1173="No",'Intragroup liabilities'!F1167="P_23"),"r0120 - Secured liabilities - collateralized part (BRRD art. 44/2/b)",IF('Intragroup liabilities'!F1167="C_31","r0511 - o/w capital instruments/share capital",IF('Intragroup liabilities'!F1167="C_32","r0511 - o/w capital instruments/share capital",IF('Intragroup liabilities'!F1167="C_33","r0512 - o/w instruments ranking pari passu with ordinary shares",IF(OR(ISNUMBER(SEARCH("ATLANTES",I1173)),ISNUMBER(SEARCH("AZOR",I1173)),ISNUMBER(SEARCH("HIPOTOTTA",I1173)))=TRUE,"r0120 - Secured liabilities - collateralized part (BRRD art. 44/2/b)",IF(OR('Intragroup liabilities'!F1167="P_27.1",'Intragroup liabilities'!F1167="P_27.2",'Intragroup liabilities'!F1167="P_24"),"r0390 - Non-financial liabilities",IF('Intragroup liabilities'!F1167="P_30.1","r0170 - Employee liabilities (BRRD art. 44/2/g/i)",IF('Intragroup liabilities'!F1167="P_30.3","r0390 - Non-financial liabilities",IF('Intragroup liabilities'!F1167="C_36","r0511 - o/w capital instruments/share capital",IF(AND('Intragroup liabilities'!F1167="P_20",IFERROR(VLOOKUP('Intragroup liabilities'!I1167,'Auxiliar 210'!$B$18:$B$20,1,FALSE),0)&lt;&gt;0),"r0210 - Liabilities towards other entities of the resolution group (BRRD art. 44/2/h)",IF(AND('Intragroup liabilities'!F1167="P_21",IFERROR(VLOOKUP('Intragroup liabilities'!I1167,'Auxiliar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3" s="10" t="s">
        <v>153</v>
      </c>
      <c r="G1173" s="10" t="str">
        <f t="shared" si="128"/>
        <v>Rank 20 - Ranking in insolvency (master scale)</v>
      </c>
      <c r="H1173" s="10" t="s">
        <v>417</v>
      </c>
      <c r="I1173" s="10" t="s">
        <v>30</v>
      </c>
      <c r="J1173" s="10" t="s">
        <v>164</v>
      </c>
      <c r="K1173" s="10" t="s">
        <v>155</v>
      </c>
      <c r="L1173" s="10" t="str">
        <f t="shared" si="129"/>
        <v>Sister</v>
      </c>
      <c r="M1173" s="10" t="str">
        <f>IF(OR('Intragroup liabilities'!W1167="x",'Intragroup liabilities'!W1167="E"),"true","false")</f>
        <v>true</v>
      </c>
      <c r="N1173" s="10" t="s">
        <v>470</v>
      </c>
      <c r="O1173" s="10" t="s">
        <v>471</v>
      </c>
      <c r="P1173" s="11">
        <v>111942.48</v>
      </c>
      <c r="Q1173" s="11">
        <f>IF('Intragroup liabilities'!E1167="",0,'Intragroup liabilities'!E1167)</f>
        <v>216.22</v>
      </c>
      <c r="R1173" s="10" t="str">
        <f>+IF('Intragroup liabilities'!C1167="EURO","Euro",IF('Intragroup liabilities'!C1167="LIBRA INGLESA"," US Dollar",""))</f>
        <v>Euro</v>
      </c>
      <c r="S1173" s="10" t="str">
        <f>IF(OR('Intragroup liabilities'!F1167="P_20",'Intragroup liabilities'!F1167="P_21"),'Intragroup liabilities'!M1167,CONCATENATE(RIGHT('Intragroup liabilities'!T1167,4),"-",LEFT(RIGHT('Intragroup liabilities'!T1167,7),2),"-",LEFT('Intragroup liabilities'!T1167,2)))</f>
        <v>--</v>
      </c>
      <c r="T1173" s="20" t="str">
        <f t="shared" si="130"/>
        <v/>
      </c>
      <c r="U1173" s="20" t="str">
        <f>IF(OR('Intragroup liabilities'!F1167="P_20",'Intragroup liabilities'!F1167="P_21"),'T 03.01'!T1173,CONCATENATE(RIGHT('Intragroup liabilities'!U1167,4),"-",LEFT(RIGHT('Intragroup liabilities'!U1167,7),2),"-",LEFT('Intragroup liabilities'!U1167,2)))</f>
        <v>--</v>
      </c>
      <c r="V1173" s="10" t="str">
        <f t="shared" si="131"/>
        <v>Secured</v>
      </c>
      <c r="W1173" s="10">
        <v>0</v>
      </c>
      <c r="X1173" s="10" t="s">
        <v>83</v>
      </c>
      <c r="Y1173" s="10" t="str">
        <f t="shared" si="132"/>
        <v>Non-structured/Vanilla</v>
      </c>
      <c r="Z1173" s="10"/>
      <c r="AA1173" s="10" t="str">
        <f>IF('Intragroup liabilities'!Q1167="GF2","Grandfathered T2",IF('Intragroup liabilities'!Q1167="CET1","CET1","No"))</f>
        <v>No</v>
      </c>
      <c r="AB1173" s="10">
        <f>IF('Intragroup liabilities'!R1167="",0,'Intragroup liabilities'!R1167)</f>
        <v>0</v>
      </c>
      <c r="AC1173"/>
    </row>
    <row r="1174" spans="3:29" ht="35.25" thickBot="1" x14ac:dyDescent="0.5">
      <c r="C1174" s="17">
        <f t="shared" si="127"/>
        <v>999</v>
      </c>
      <c r="D1174" s="18">
        <f t="shared" si="133"/>
        <v>1167</v>
      </c>
      <c r="E1174" s="10" t="str">
        <f>IF(AND(I1174="SANTANDER TOTTA, SGPS, SA",'Intragroup liabilities'!F1168="P_22"),"r0531 - o/w (part of) subordinated liabilities recognised as own funds",IF(AND(I1174="Totta Seguros - Comp. Seg. Vida, SA.",'Intragroup liabilities'!F1168="P_22"),"r0350 - Structured notes",IF(AND(AA1174&lt;&gt;"No",'Intragroup liabilities'!F1168="P_23"),"r0531 - o/w (part of) subordinated liabilities recognised as own funds",IF(AND(AA1174="No",'Intragroup liabilities'!F1168="P_23"),"r0120 - Secured liabilities - collateralized part (BRRD art. 44/2/b)",IF('Intragroup liabilities'!F1168="C_31","r0511 - o/w capital instruments/share capital",IF('Intragroup liabilities'!F1168="C_32","r0511 - o/w capital instruments/share capital",IF('Intragroup liabilities'!F1168="C_33","r0512 - o/w instruments ranking pari passu with ordinary shares",IF(OR(ISNUMBER(SEARCH("ATLANTES",I1174)),ISNUMBER(SEARCH("AZOR",I1174)),ISNUMBER(SEARCH("HIPOTOTTA",I1174)))=TRUE,"r0120 - Secured liabilities - collateralized part (BRRD art. 44/2/b)",IF(OR('Intragroup liabilities'!F1168="P_27.1",'Intragroup liabilities'!F1168="P_27.2",'Intragroup liabilities'!F1168="P_24"),"r0390 - Non-financial liabilities",IF('Intragroup liabilities'!F1168="P_30.1","r0170 - Employee liabilities (BRRD art. 44/2/g/i)",IF('Intragroup liabilities'!F1168="P_30.3","r0390 - Non-financial liabilities",IF('Intragroup liabilities'!F1168="C_36","r0511 - o/w capital instruments/share capital",IF(AND('Intragroup liabilities'!F1168="P_20",IFERROR(VLOOKUP('Intragroup liabilities'!I1168,'Auxiliar 210'!$B$18:$B$20,1,FALSE),0)&lt;&gt;0),"r0210 - Liabilities towards other entities of the resolution group (BRRD art. 44/2/h)",IF(AND('Intragroup liabilities'!F1168="P_21",IFERROR(VLOOKUP('Intragroup liabilities'!I1168,'Auxiliar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4" s="10" t="s">
        <v>153</v>
      </c>
      <c r="G1174" s="10" t="str">
        <f t="shared" si="128"/>
        <v>Rank 20 - Ranking in insolvency (master scale)</v>
      </c>
      <c r="H1174" s="10" t="s">
        <v>321</v>
      </c>
      <c r="I1174" s="10" t="s">
        <v>30</v>
      </c>
      <c r="J1174" s="10" t="s">
        <v>164</v>
      </c>
      <c r="K1174" s="10" t="s">
        <v>155</v>
      </c>
      <c r="L1174" s="10" t="str">
        <f t="shared" si="129"/>
        <v>Sister</v>
      </c>
      <c r="M1174" s="10" t="str">
        <f>IF(OR('Intragroup liabilities'!W1168="x",'Intragroup liabilities'!W1168="E"),"true","false")</f>
        <v>true</v>
      </c>
      <c r="N1174" s="10" t="s">
        <v>470</v>
      </c>
      <c r="O1174" s="10" t="s">
        <v>471</v>
      </c>
      <c r="P1174" s="11">
        <v>45276.28</v>
      </c>
      <c r="Q1174" s="11">
        <f>IF('Intragroup liabilities'!E1168="",0,'Intragroup liabilities'!E1168)</f>
        <v>164.02</v>
      </c>
      <c r="R1174" s="10" t="str">
        <f>+IF('Intragroup liabilities'!C1168="EURO","Euro",IF('Intragroup liabilities'!C1168="LIBRA INGLESA"," US Dollar",""))</f>
        <v>Euro</v>
      </c>
      <c r="S1174" s="10" t="str">
        <f>IF(OR('Intragroup liabilities'!F1168="P_20",'Intragroup liabilities'!F1168="P_21"),'Intragroup liabilities'!M1168,CONCATENATE(RIGHT('Intragroup liabilities'!T1168,4),"-",LEFT(RIGHT('Intragroup liabilities'!T1168,7),2),"-",LEFT('Intragroup liabilities'!T1168,2)))</f>
        <v>--</v>
      </c>
      <c r="T1174" s="20" t="str">
        <f t="shared" si="130"/>
        <v/>
      </c>
      <c r="U1174" s="20" t="str">
        <f>IF(OR('Intragroup liabilities'!F1168="P_20",'Intragroup liabilities'!F1168="P_21"),'T 03.01'!T1174,CONCATENATE(RIGHT('Intragroup liabilities'!U1168,4),"-",LEFT(RIGHT('Intragroup liabilities'!U1168,7),2),"-",LEFT('Intragroup liabilities'!U1168,2)))</f>
        <v>--</v>
      </c>
      <c r="V1174" s="10" t="str">
        <f t="shared" si="131"/>
        <v>Secured</v>
      </c>
      <c r="W1174" s="10">
        <v>0</v>
      </c>
      <c r="X1174" s="10" t="s">
        <v>83</v>
      </c>
      <c r="Y1174" s="10" t="str">
        <f t="shared" si="132"/>
        <v>Non-structured/Vanilla</v>
      </c>
      <c r="Z1174" s="10"/>
      <c r="AA1174" s="10" t="str">
        <f>IF('Intragroup liabilities'!Q1168="GF2","Grandfathered T2",IF('Intragroup liabilities'!Q1168="CET1","CET1","No"))</f>
        <v>No</v>
      </c>
      <c r="AB1174" s="10">
        <f>IF('Intragroup liabilities'!R1168="",0,'Intragroup liabilities'!R1168)</f>
        <v>0</v>
      </c>
      <c r="AC1174"/>
    </row>
    <row r="1175" spans="3:29" ht="35.25" thickBot="1" x14ac:dyDescent="0.5">
      <c r="C1175" s="17">
        <f t="shared" si="127"/>
        <v>999</v>
      </c>
      <c r="D1175" s="18">
        <f t="shared" si="133"/>
        <v>1168</v>
      </c>
      <c r="E1175" s="10" t="str">
        <f>IF(AND(I1175="SANTANDER TOTTA, SGPS, SA",'Intragroup liabilities'!F1169="P_22"),"r0531 - o/w (part of) subordinated liabilities recognised as own funds",IF(AND(I1175="Totta Seguros - Comp. Seg. Vida, SA.",'Intragroup liabilities'!F1169="P_22"),"r0350 - Structured notes",IF(AND(AA1175&lt;&gt;"No",'Intragroup liabilities'!F1169="P_23"),"r0531 - o/w (part of) subordinated liabilities recognised as own funds",IF(AND(AA1175="No",'Intragroup liabilities'!F1169="P_23"),"r0120 - Secured liabilities - collateralized part (BRRD art. 44/2/b)",IF('Intragroup liabilities'!F1169="C_31","r0511 - o/w capital instruments/share capital",IF('Intragroup liabilities'!F1169="C_32","r0511 - o/w capital instruments/share capital",IF('Intragroup liabilities'!F1169="C_33","r0512 - o/w instruments ranking pari passu with ordinary shares",IF(OR(ISNUMBER(SEARCH("ATLANTES",I1175)),ISNUMBER(SEARCH("AZOR",I1175)),ISNUMBER(SEARCH("HIPOTOTTA",I1175)))=TRUE,"r0120 - Secured liabilities - collateralized part (BRRD art. 44/2/b)",IF(OR('Intragroup liabilities'!F1169="P_27.1",'Intragroup liabilities'!F1169="P_27.2",'Intragroup liabilities'!F1169="P_24"),"r0390 - Non-financial liabilities",IF('Intragroup liabilities'!F1169="P_30.1","r0170 - Employee liabilities (BRRD art. 44/2/g/i)",IF('Intragroup liabilities'!F1169="P_30.3","r0390 - Non-financial liabilities",IF('Intragroup liabilities'!F1169="C_36","r0511 - o/w capital instruments/share capital",IF(AND('Intragroup liabilities'!F1169="P_20",IFERROR(VLOOKUP('Intragroup liabilities'!I1169,'Auxiliar 210'!$B$18:$B$20,1,FALSE),0)&lt;&gt;0),"r0210 - Liabilities towards other entities of the resolution group (BRRD art. 44/2/h)",IF(AND('Intragroup liabilities'!F1169="P_21",IFERROR(VLOOKUP('Intragroup liabilities'!I1169,'Auxiliar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5" s="10" t="s">
        <v>153</v>
      </c>
      <c r="G1175" s="10" t="str">
        <f t="shared" si="128"/>
        <v>Rank 20 - Ranking in insolvency (master scale)</v>
      </c>
      <c r="H1175" s="10" t="s">
        <v>1596</v>
      </c>
      <c r="I1175" s="10" t="s">
        <v>30</v>
      </c>
      <c r="J1175" s="10" t="s">
        <v>164</v>
      </c>
      <c r="K1175" s="10" t="s">
        <v>155</v>
      </c>
      <c r="L1175" s="10" t="str">
        <f t="shared" si="129"/>
        <v>Sister</v>
      </c>
      <c r="M1175" s="10" t="str">
        <f>IF(OR('Intragroup liabilities'!W1169="x",'Intragroup liabilities'!W1169="E"),"true","false")</f>
        <v>true</v>
      </c>
      <c r="N1175" s="10" t="s">
        <v>470</v>
      </c>
      <c r="O1175" s="10" t="s">
        <v>471</v>
      </c>
      <c r="P1175" s="11">
        <v>0</v>
      </c>
      <c r="Q1175" s="11">
        <f>IF('Intragroup liabilities'!E1169="",0,'Intragroup liabilities'!E1169)</f>
        <v>25.15</v>
      </c>
      <c r="R1175" s="10" t="str">
        <f>+IF('Intragroup liabilities'!C1169="EURO","Euro",IF('Intragroup liabilities'!C1169="LIBRA INGLESA"," US Dollar",""))</f>
        <v>Euro</v>
      </c>
      <c r="S1175" s="10" t="str">
        <f>IF(OR('Intragroup liabilities'!F1169="P_20",'Intragroup liabilities'!F1169="P_21"),'Intragroup liabilities'!M1169,CONCATENATE(RIGHT('Intragroup liabilities'!T1169,4),"-",LEFT(RIGHT('Intragroup liabilities'!T1169,7),2),"-",LEFT('Intragroup liabilities'!T1169,2)))</f>
        <v>--</v>
      </c>
      <c r="T1175" s="20" t="str">
        <f t="shared" si="130"/>
        <v/>
      </c>
      <c r="U1175" s="20" t="str">
        <f>IF(OR('Intragroup liabilities'!F1169="P_20",'Intragroup liabilities'!F1169="P_21"),'T 03.01'!T1175,CONCATENATE(RIGHT('Intragroup liabilities'!U1169,4),"-",LEFT(RIGHT('Intragroup liabilities'!U1169,7),2),"-",LEFT('Intragroup liabilities'!U1169,2)))</f>
        <v>--</v>
      </c>
      <c r="V1175" s="10" t="str">
        <f t="shared" si="131"/>
        <v>Secured</v>
      </c>
      <c r="W1175" s="10">
        <v>0</v>
      </c>
      <c r="X1175" s="10" t="s">
        <v>83</v>
      </c>
      <c r="Y1175" s="10" t="str">
        <f t="shared" si="132"/>
        <v>Non-structured/Vanilla</v>
      </c>
      <c r="Z1175" s="10"/>
      <c r="AA1175" s="10" t="str">
        <f>IF('Intragroup liabilities'!Q1169="GF2","Grandfathered T2",IF('Intragroup liabilities'!Q1169="CET1","CET1","No"))</f>
        <v>No</v>
      </c>
      <c r="AB1175" s="10">
        <f>IF('Intragroup liabilities'!R1169="",0,'Intragroup liabilities'!R1169)</f>
        <v>0</v>
      </c>
      <c r="AC1175"/>
    </row>
    <row r="1176" spans="3:29" ht="35.25" thickBot="1" x14ac:dyDescent="0.5">
      <c r="C1176" s="17">
        <f t="shared" si="127"/>
        <v>999</v>
      </c>
      <c r="D1176" s="18">
        <f t="shared" si="133"/>
        <v>1169</v>
      </c>
      <c r="E1176" s="10" t="str">
        <f>IF(AND(I1176="SANTANDER TOTTA, SGPS, SA",'Intragroup liabilities'!F1170="P_22"),"r0531 - o/w (part of) subordinated liabilities recognised as own funds",IF(AND(I1176="Totta Seguros - Comp. Seg. Vida, SA.",'Intragroup liabilities'!F1170="P_22"),"r0350 - Structured notes",IF(AND(AA1176&lt;&gt;"No",'Intragroup liabilities'!F1170="P_23"),"r0531 - o/w (part of) subordinated liabilities recognised as own funds",IF(AND(AA1176="No",'Intragroup liabilities'!F1170="P_23"),"r0120 - Secured liabilities - collateralized part (BRRD art. 44/2/b)",IF('Intragroup liabilities'!F1170="C_31","r0511 - o/w capital instruments/share capital",IF('Intragroup liabilities'!F1170="C_32","r0511 - o/w capital instruments/share capital",IF('Intragroup liabilities'!F1170="C_33","r0512 - o/w instruments ranking pari passu with ordinary shares",IF(OR(ISNUMBER(SEARCH("ATLANTES",I1176)),ISNUMBER(SEARCH("AZOR",I1176)),ISNUMBER(SEARCH("HIPOTOTTA",I1176)))=TRUE,"r0120 - Secured liabilities - collateralized part (BRRD art. 44/2/b)",IF(OR('Intragroup liabilities'!F1170="P_27.1",'Intragroup liabilities'!F1170="P_27.2",'Intragroup liabilities'!F1170="P_24"),"r0390 - Non-financial liabilities",IF('Intragroup liabilities'!F1170="P_30.1","r0170 - Employee liabilities (BRRD art. 44/2/g/i)",IF('Intragroup liabilities'!F1170="P_30.3","r0390 - Non-financial liabilities",IF('Intragroup liabilities'!F1170="C_36","r0511 - o/w capital instruments/share capital",IF(AND('Intragroup liabilities'!F1170="P_20",IFERROR(VLOOKUP('Intragroup liabilities'!I1170,'Auxiliar 210'!$B$18:$B$20,1,FALSE),0)&lt;&gt;0),"r0210 - Liabilities towards other entities of the resolution group (BRRD art. 44/2/h)",IF(AND('Intragroup liabilities'!F1170="P_21",IFERROR(VLOOKUP('Intragroup liabilities'!I1170,'Auxiliar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6" s="10" t="s">
        <v>153</v>
      </c>
      <c r="G1176" s="10" t="str">
        <f t="shared" si="128"/>
        <v>Rank 20 - Ranking in insolvency (master scale)</v>
      </c>
      <c r="H1176" s="10" t="s">
        <v>279</v>
      </c>
      <c r="I1176" s="10" t="s">
        <v>73</v>
      </c>
      <c r="J1176" s="10" t="s">
        <v>167</v>
      </c>
      <c r="K1176" s="10" t="s">
        <v>155</v>
      </c>
      <c r="L1176" s="10" t="str">
        <f t="shared" si="129"/>
        <v>Sister</v>
      </c>
      <c r="M1176" s="10" t="str">
        <f>IF(OR('Intragroup liabilities'!W1170="x",'Intragroup liabilities'!W1170="E"),"true","false")</f>
        <v>true</v>
      </c>
      <c r="N1176" s="10" t="s">
        <v>470</v>
      </c>
      <c r="O1176" s="10" t="s">
        <v>471</v>
      </c>
      <c r="P1176" s="11">
        <v>65821.320000000007</v>
      </c>
      <c r="Q1176" s="11">
        <f>IF('Intragroup liabilities'!E1170="",0,'Intragroup liabilities'!E1170)</f>
        <v>31.12</v>
      </c>
      <c r="R1176" s="10" t="str">
        <f>+IF('Intragroup liabilities'!C1170="EURO","Euro",IF('Intragroup liabilities'!C1170="LIBRA INGLESA"," US Dollar",""))</f>
        <v>Euro</v>
      </c>
      <c r="S1176" s="10" t="str">
        <f>IF(OR('Intragroup liabilities'!F1170="P_20",'Intragroup liabilities'!F1170="P_21"),'Intragroup liabilities'!M1170,CONCATENATE(RIGHT('Intragroup liabilities'!T1170,4),"-",LEFT(RIGHT('Intragroup liabilities'!T1170,7),2),"-",LEFT('Intragroup liabilities'!T1170,2)))</f>
        <v>--</v>
      </c>
      <c r="T1176" s="20" t="str">
        <f t="shared" si="130"/>
        <v/>
      </c>
      <c r="U1176" s="20" t="str">
        <f>IF(OR('Intragroup liabilities'!F1170="P_20",'Intragroup liabilities'!F1170="P_21"),'T 03.01'!T1176,CONCATENATE(RIGHT('Intragroup liabilities'!U1170,4),"-",LEFT(RIGHT('Intragroup liabilities'!U1170,7),2),"-",LEFT('Intragroup liabilities'!U1170,2)))</f>
        <v>--</v>
      </c>
      <c r="V1176" s="10" t="str">
        <f t="shared" si="131"/>
        <v>Secured</v>
      </c>
      <c r="W1176" s="10">
        <v>0</v>
      </c>
      <c r="X1176" s="10" t="s">
        <v>83</v>
      </c>
      <c r="Y1176" s="10" t="str">
        <f t="shared" si="132"/>
        <v>Non-structured/Vanilla</v>
      </c>
      <c r="Z1176" s="10"/>
      <c r="AA1176" s="10" t="str">
        <f>IF('Intragroup liabilities'!Q1170="GF2","Grandfathered T2",IF('Intragroup liabilities'!Q1170="CET1","CET1","No"))</f>
        <v>No</v>
      </c>
      <c r="AB1176" s="10">
        <f>IF('Intragroup liabilities'!R1170="",0,'Intragroup liabilities'!R1170)</f>
        <v>0</v>
      </c>
      <c r="AC1176"/>
    </row>
    <row r="1177" spans="3:29" ht="35.25" thickBot="1" x14ac:dyDescent="0.5">
      <c r="C1177" s="17">
        <f t="shared" si="127"/>
        <v>999</v>
      </c>
      <c r="D1177" s="18">
        <f t="shared" si="133"/>
        <v>1170</v>
      </c>
      <c r="E1177" s="10" t="str">
        <f>IF(AND(I1177="SANTANDER TOTTA, SGPS, SA",'Intragroup liabilities'!F1171="P_22"),"r0531 - o/w (part of) subordinated liabilities recognised as own funds",IF(AND(I1177="Totta Seguros - Comp. Seg. Vida, SA.",'Intragroup liabilities'!F1171="P_22"),"r0350 - Structured notes",IF(AND(AA1177&lt;&gt;"No",'Intragroup liabilities'!F1171="P_23"),"r0531 - o/w (part of) subordinated liabilities recognised as own funds",IF(AND(AA1177="No",'Intragroup liabilities'!F1171="P_23"),"r0120 - Secured liabilities - collateralized part (BRRD art. 44/2/b)",IF('Intragroup liabilities'!F1171="C_31","r0511 - o/w capital instruments/share capital",IF('Intragroup liabilities'!F1171="C_32","r0511 - o/w capital instruments/share capital",IF('Intragroup liabilities'!F1171="C_33","r0512 - o/w instruments ranking pari passu with ordinary shares",IF(OR(ISNUMBER(SEARCH("ATLANTES",I1177)),ISNUMBER(SEARCH("AZOR",I1177)),ISNUMBER(SEARCH("HIPOTOTTA",I1177)))=TRUE,"r0120 - Secured liabilities - collateralized part (BRRD art. 44/2/b)",IF(OR('Intragroup liabilities'!F1171="P_27.1",'Intragroup liabilities'!F1171="P_27.2",'Intragroup liabilities'!F1171="P_24"),"r0390 - Non-financial liabilities",IF('Intragroup liabilities'!F1171="P_30.1","r0170 - Employee liabilities (BRRD art. 44/2/g/i)",IF('Intragroup liabilities'!F1171="P_30.3","r0390 - Non-financial liabilities",IF('Intragroup liabilities'!F1171="C_36","r0511 - o/w capital instruments/share capital",IF(AND('Intragroup liabilities'!F1171="P_20",IFERROR(VLOOKUP('Intragroup liabilities'!I1171,'Auxiliar 210'!$B$18:$B$20,1,FALSE),0)&lt;&gt;0),"r0210 - Liabilities towards other entities of the resolution group (BRRD art. 44/2/h)",IF(AND('Intragroup liabilities'!F1171="P_21",IFERROR(VLOOKUP('Intragroup liabilities'!I1171,'Auxiliar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7" s="10" t="s">
        <v>153</v>
      </c>
      <c r="G1177" s="10" t="str">
        <f t="shared" si="128"/>
        <v>Rank 20 - Ranking in insolvency (master scale)</v>
      </c>
      <c r="H1177" s="10" t="s">
        <v>452</v>
      </c>
      <c r="I1177" s="10" t="s">
        <v>73</v>
      </c>
      <c r="J1177" s="10" t="s">
        <v>167</v>
      </c>
      <c r="K1177" s="10" t="s">
        <v>155</v>
      </c>
      <c r="L1177" s="10" t="str">
        <f t="shared" si="129"/>
        <v>Sister</v>
      </c>
      <c r="M1177" s="10" t="str">
        <f>IF(OR('Intragroup liabilities'!W1171="x",'Intragroup liabilities'!W1171="E"),"true","false")</f>
        <v>true</v>
      </c>
      <c r="N1177" s="10" t="s">
        <v>470</v>
      </c>
      <c r="O1177" s="10" t="s">
        <v>471</v>
      </c>
      <c r="P1177" s="11">
        <v>66122.820000000007</v>
      </c>
      <c r="Q1177" s="11">
        <f>IF('Intragroup liabilities'!E1171="",0,'Intragroup liabilities'!E1171)</f>
        <v>175.62</v>
      </c>
      <c r="R1177" s="10" t="str">
        <f>+IF('Intragroup liabilities'!C1171="EURO","Euro",IF('Intragroup liabilities'!C1171="LIBRA INGLESA"," US Dollar",""))</f>
        <v>Euro</v>
      </c>
      <c r="S1177" s="10" t="str">
        <f>IF(OR('Intragroup liabilities'!F1171="P_20",'Intragroup liabilities'!F1171="P_21"),'Intragroup liabilities'!M1171,CONCATENATE(RIGHT('Intragroup liabilities'!T1171,4),"-",LEFT(RIGHT('Intragroup liabilities'!T1171,7),2),"-",LEFT('Intragroup liabilities'!T1171,2)))</f>
        <v>--</v>
      </c>
      <c r="T1177" s="20" t="str">
        <f t="shared" si="130"/>
        <v/>
      </c>
      <c r="U1177" s="20" t="str">
        <f>IF(OR('Intragroup liabilities'!F1171="P_20",'Intragroup liabilities'!F1171="P_21"),'T 03.01'!T1177,CONCATENATE(RIGHT('Intragroup liabilities'!U1171,4),"-",LEFT(RIGHT('Intragroup liabilities'!U1171,7),2),"-",LEFT('Intragroup liabilities'!U1171,2)))</f>
        <v>--</v>
      </c>
      <c r="V1177" s="10" t="str">
        <f t="shared" si="131"/>
        <v>Secured</v>
      </c>
      <c r="W1177" s="10">
        <v>0</v>
      </c>
      <c r="X1177" s="10" t="s">
        <v>83</v>
      </c>
      <c r="Y1177" s="10" t="str">
        <f t="shared" si="132"/>
        <v>Non-structured/Vanilla</v>
      </c>
      <c r="Z1177" s="10"/>
      <c r="AA1177" s="10" t="str">
        <f>IF('Intragroup liabilities'!Q1171="GF2","Grandfathered T2",IF('Intragroup liabilities'!Q1171="CET1","CET1","No"))</f>
        <v>No</v>
      </c>
      <c r="AB1177" s="10">
        <f>IF('Intragroup liabilities'!R1171="",0,'Intragroup liabilities'!R1171)</f>
        <v>0</v>
      </c>
      <c r="AC1177"/>
    </row>
    <row r="1178" spans="3:29" ht="35.25" thickBot="1" x14ac:dyDescent="0.5">
      <c r="C1178" s="17">
        <f t="shared" si="127"/>
        <v>999</v>
      </c>
      <c r="D1178" s="18">
        <f t="shared" si="133"/>
        <v>1171</v>
      </c>
      <c r="E1178" s="10" t="str">
        <f>IF(AND(I1178="SANTANDER TOTTA, SGPS, SA",'Intragroup liabilities'!F1172="P_22"),"r0531 - o/w (part of) subordinated liabilities recognised as own funds",IF(AND(I1178="Totta Seguros - Comp. Seg. Vida, SA.",'Intragroup liabilities'!F1172="P_22"),"r0350 - Structured notes",IF(AND(AA1178&lt;&gt;"No",'Intragroup liabilities'!F1172="P_23"),"r0531 - o/w (part of) subordinated liabilities recognised as own funds",IF(AND(AA1178="No",'Intragroup liabilities'!F1172="P_23"),"r0120 - Secured liabilities - collateralized part (BRRD art. 44/2/b)",IF('Intragroup liabilities'!F1172="C_31","r0511 - o/w capital instruments/share capital",IF('Intragroup liabilities'!F1172="C_32","r0511 - o/w capital instruments/share capital",IF('Intragroup liabilities'!F1172="C_33","r0512 - o/w instruments ranking pari passu with ordinary shares",IF(OR(ISNUMBER(SEARCH("ATLANTES",I1178)),ISNUMBER(SEARCH("AZOR",I1178)),ISNUMBER(SEARCH("HIPOTOTTA",I1178)))=TRUE,"r0120 - Secured liabilities - collateralized part (BRRD art. 44/2/b)",IF(OR('Intragroup liabilities'!F1172="P_27.1",'Intragroup liabilities'!F1172="P_27.2",'Intragroup liabilities'!F1172="P_24"),"r0390 - Non-financial liabilities",IF('Intragroup liabilities'!F1172="P_30.1","r0170 - Employee liabilities (BRRD art. 44/2/g/i)",IF('Intragroup liabilities'!F1172="P_30.3","r0390 - Non-financial liabilities",IF('Intragroup liabilities'!F1172="C_36","r0511 - o/w capital instruments/share capital",IF(AND('Intragroup liabilities'!F1172="P_20",IFERROR(VLOOKUP('Intragroup liabilities'!I1172,'Auxiliar 210'!$B$18:$B$20,1,FALSE),0)&lt;&gt;0),"r0210 - Liabilities towards other entities of the resolution group (BRRD art. 44/2/h)",IF(AND('Intragroup liabilities'!F1172="P_21",IFERROR(VLOOKUP('Intragroup liabilities'!I1172,'Auxiliar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8" s="10" t="s">
        <v>153</v>
      </c>
      <c r="G1178" s="10" t="str">
        <f t="shared" si="128"/>
        <v>Rank 20 - Ranking in insolvency (master scale)</v>
      </c>
      <c r="H1178" s="10" t="s">
        <v>335</v>
      </c>
      <c r="I1178" s="10" t="s">
        <v>73</v>
      </c>
      <c r="J1178" s="10" t="s">
        <v>167</v>
      </c>
      <c r="K1178" s="10" t="s">
        <v>155</v>
      </c>
      <c r="L1178" s="10" t="str">
        <f t="shared" si="129"/>
        <v>Sister</v>
      </c>
      <c r="M1178" s="10" t="str">
        <f>IF(OR('Intragroup liabilities'!W1172="x",'Intragroup liabilities'!W1172="E"),"true","false")</f>
        <v>true</v>
      </c>
      <c r="N1178" s="10" t="s">
        <v>470</v>
      </c>
      <c r="O1178" s="10" t="s">
        <v>471</v>
      </c>
      <c r="P1178" s="11">
        <v>89698.73</v>
      </c>
      <c r="Q1178" s="11">
        <f>IF('Intragroup liabilities'!E1172="",0,'Intragroup liabilities'!E1172)</f>
        <v>105.64</v>
      </c>
      <c r="R1178" s="10" t="str">
        <f>+IF('Intragroup liabilities'!C1172="EURO","Euro",IF('Intragroup liabilities'!C1172="LIBRA INGLESA"," US Dollar",""))</f>
        <v>Euro</v>
      </c>
      <c r="S1178" s="10" t="str">
        <f>IF(OR('Intragroup liabilities'!F1172="P_20",'Intragroup liabilities'!F1172="P_21"),'Intragroup liabilities'!M1172,CONCATENATE(RIGHT('Intragroup liabilities'!T1172,4),"-",LEFT(RIGHT('Intragroup liabilities'!T1172,7),2),"-",LEFT('Intragroup liabilities'!T1172,2)))</f>
        <v>--</v>
      </c>
      <c r="T1178" s="20" t="str">
        <f t="shared" si="130"/>
        <v/>
      </c>
      <c r="U1178" s="20" t="str">
        <f>IF(OR('Intragroup liabilities'!F1172="P_20",'Intragroup liabilities'!F1172="P_21"),'T 03.01'!T1178,CONCATENATE(RIGHT('Intragroup liabilities'!U1172,4),"-",LEFT(RIGHT('Intragroup liabilities'!U1172,7),2),"-",LEFT('Intragroup liabilities'!U1172,2)))</f>
        <v>--</v>
      </c>
      <c r="V1178" s="10" t="str">
        <f t="shared" si="131"/>
        <v>Secured</v>
      </c>
      <c r="W1178" s="10">
        <v>0</v>
      </c>
      <c r="X1178" s="10" t="s">
        <v>83</v>
      </c>
      <c r="Y1178" s="10" t="str">
        <f t="shared" si="132"/>
        <v>Non-structured/Vanilla</v>
      </c>
      <c r="Z1178" s="10"/>
      <c r="AA1178" s="10" t="str">
        <f>IF('Intragroup liabilities'!Q1172="GF2","Grandfathered T2",IF('Intragroup liabilities'!Q1172="CET1","CET1","No"))</f>
        <v>No</v>
      </c>
      <c r="AB1178" s="10">
        <f>IF('Intragroup liabilities'!R1172="",0,'Intragroup liabilities'!R1172)</f>
        <v>0</v>
      </c>
      <c r="AC1178"/>
    </row>
    <row r="1179" spans="3:29" ht="35.25" thickBot="1" x14ac:dyDescent="0.5">
      <c r="C1179" s="17">
        <f t="shared" si="127"/>
        <v>999</v>
      </c>
      <c r="D1179" s="18">
        <f t="shared" si="133"/>
        <v>1172</v>
      </c>
      <c r="E1179" s="10" t="str">
        <f>IF(AND(I1179="SANTANDER TOTTA, SGPS, SA",'Intragroup liabilities'!F1173="P_22"),"r0531 - o/w (part of) subordinated liabilities recognised as own funds",IF(AND(I1179="Totta Seguros - Comp. Seg. Vida, SA.",'Intragroup liabilities'!F1173="P_22"),"r0350 - Structured notes",IF(AND(AA1179&lt;&gt;"No",'Intragroup liabilities'!F1173="P_23"),"r0531 - o/w (part of) subordinated liabilities recognised as own funds",IF(AND(AA1179="No",'Intragroup liabilities'!F1173="P_23"),"r0120 - Secured liabilities - collateralized part (BRRD art. 44/2/b)",IF('Intragroup liabilities'!F1173="C_31","r0511 - o/w capital instruments/share capital",IF('Intragroup liabilities'!F1173="C_32","r0511 - o/w capital instruments/share capital",IF('Intragroup liabilities'!F1173="C_33","r0512 - o/w instruments ranking pari passu with ordinary shares",IF(OR(ISNUMBER(SEARCH("ATLANTES",I1179)),ISNUMBER(SEARCH("AZOR",I1179)),ISNUMBER(SEARCH("HIPOTOTTA",I1179)))=TRUE,"r0120 - Secured liabilities - collateralized part (BRRD art. 44/2/b)",IF(OR('Intragroup liabilities'!F1173="P_27.1",'Intragroup liabilities'!F1173="P_27.2",'Intragroup liabilities'!F1173="P_24"),"r0390 - Non-financial liabilities",IF('Intragroup liabilities'!F1173="P_30.1","r0170 - Employee liabilities (BRRD art. 44/2/g/i)",IF('Intragroup liabilities'!F1173="P_30.3","r0390 - Non-financial liabilities",IF('Intragroup liabilities'!F1173="C_36","r0511 - o/w capital instruments/share capital",IF(AND('Intragroup liabilities'!F1173="P_20",IFERROR(VLOOKUP('Intragroup liabilities'!I1173,'Auxiliar 210'!$B$18:$B$20,1,FALSE),0)&lt;&gt;0),"r0210 - Liabilities towards other entities of the resolution group (BRRD art. 44/2/h)",IF(AND('Intragroup liabilities'!F1173="P_21",IFERROR(VLOOKUP('Intragroup liabilities'!I1173,'Auxiliar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79" s="10" t="s">
        <v>153</v>
      </c>
      <c r="G1179" s="10" t="str">
        <f t="shared" si="128"/>
        <v>Rank 20 - Ranking in insolvency (master scale)</v>
      </c>
      <c r="H1179" s="10" t="s">
        <v>231</v>
      </c>
      <c r="I1179" s="10" t="s">
        <v>73</v>
      </c>
      <c r="J1179" s="10" t="s">
        <v>167</v>
      </c>
      <c r="K1179" s="10" t="s">
        <v>155</v>
      </c>
      <c r="L1179" s="10" t="str">
        <f t="shared" si="129"/>
        <v>Sister</v>
      </c>
      <c r="M1179" s="10" t="str">
        <f>IF(OR('Intragroup liabilities'!W1173="x",'Intragroup liabilities'!W1173="E"),"true","false")</f>
        <v>true</v>
      </c>
      <c r="N1179" s="10" t="s">
        <v>470</v>
      </c>
      <c r="O1179" s="10" t="s">
        <v>471</v>
      </c>
      <c r="P1179" s="11">
        <v>126980.02</v>
      </c>
      <c r="Q1179" s="11">
        <f>IF('Intragroup liabilities'!E1173="",0,'Intragroup liabilities'!E1173)</f>
        <v>231.17</v>
      </c>
      <c r="R1179" s="10" t="str">
        <f>+IF('Intragroup liabilities'!C1173="EURO","Euro",IF('Intragroup liabilities'!C1173="LIBRA INGLESA"," US Dollar",""))</f>
        <v>Euro</v>
      </c>
      <c r="S1179" s="10" t="str">
        <f>IF(OR('Intragroup liabilities'!F1173="P_20",'Intragroup liabilities'!F1173="P_21"),'Intragroup liabilities'!M1173,CONCATENATE(RIGHT('Intragroup liabilities'!T1173,4),"-",LEFT(RIGHT('Intragroup liabilities'!T1173,7),2),"-",LEFT('Intragroup liabilities'!T1173,2)))</f>
        <v>--</v>
      </c>
      <c r="T1179" s="20" t="str">
        <f t="shared" si="130"/>
        <v/>
      </c>
      <c r="U1179" s="20" t="str">
        <f>IF(OR('Intragroup liabilities'!F1173="P_20",'Intragroup liabilities'!F1173="P_21"),'T 03.01'!T1179,CONCATENATE(RIGHT('Intragroup liabilities'!U1173,4),"-",LEFT(RIGHT('Intragroup liabilities'!U1173,7),2),"-",LEFT('Intragroup liabilities'!U1173,2)))</f>
        <v>--</v>
      </c>
      <c r="V1179" s="10" t="str">
        <f t="shared" si="131"/>
        <v>Secured</v>
      </c>
      <c r="W1179" s="10">
        <v>0</v>
      </c>
      <c r="X1179" s="10" t="s">
        <v>83</v>
      </c>
      <c r="Y1179" s="10" t="str">
        <f t="shared" si="132"/>
        <v>Non-structured/Vanilla</v>
      </c>
      <c r="Z1179" s="10"/>
      <c r="AA1179" s="10" t="str">
        <f>IF('Intragroup liabilities'!Q1173="GF2","Grandfathered T2",IF('Intragroup liabilities'!Q1173="CET1","CET1","No"))</f>
        <v>No</v>
      </c>
      <c r="AB1179" s="10">
        <f>IF('Intragroup liabilities'!R1173="",0,'Intragroup liabilities'!R1173)</f>
        <v>0</v>
      </c>
      <c r="AC1179"/>
    </row>
    <row r="1180" spans="3:29" ht="35.25" thickBot="1" x14ac:dyDescent="0.5">
      <c r="C1180" s="17">
        <f t="shared" si="127"/>
        <v>999</v>
      </c>
      <c r="D1180" s="18">
        <f t="shared" si="133"/>
        <v>1173</v>
      </c>
      <c r="E1180" s="10" t="str">
        <f>IF(AND(I1180="SANTANDER TOTTA, SGPS, SA",'Intragroup liabilities'!F1174="P_22"),"r0531 - o/w (part of) subordinated liabilities recognised as own funds",IF(AND(I1180="Totta Seguros - Comp. Seg. Vida, SA.",'Intragroup liabilities'!F1174="P_22"),"r0350 - Structured notes",IF(AND(AA1180&lt;&gt;"No",'Intragroup liabilities'!F1174="P_23"),"r0531 - o/w (part of) subordinated liabilities recognised as own funds",IF(AND(AA1180="No",'Intragroup liabilities'!F1174="P_23"),"r0120 - Secured liabilities - collateralized part (BRRD art. 44/2/b)",IF('Intragroup liabilities'!F1174="C_31","r0511 - o/w capital instruments/share capital",IF('Intragroup liabilities'!F1174="C_32","r0511 - o/w capital instruments/share capital",IF('Intragroup liabilities'!F1174="C_33","r0512 - o/w instruments ranking pari passu with ordinary shares",IF(OR(ISNUMBER(SEARCH("ATLANTES",I1180)),ISNUMBER(SEARCH("AZOR",I1180)),ISNUMBER(SEARCH("HIPOTOTTA",I1180)))=TRUE,"r0120 - Secured liabilities - collateralized part (BRRD art. 44/2/b)",IF(OR('Intragroup liabilities'!F1174="P_27.1",'Intragroup liabilities'!F1174="P_27.2",'Intragroup liabilities'!F1174="P_24"),"r0390 - Non-financial liabilities",IF('Intragroup liabilities'!F1174="P_30.1","r0170 - Employee liabilities (BRRD art. 44/2/g/i)",IF('Intragroup liabilities'!F1174="P_30.3","r0390 - Non-financial liabilities",IF('Intragroup liabilities'!F1174="C_36","r0511 - o/w capital instruments/share capital",IF(AND('Intragroup liabilities'!F1174="P_20",IFERROR(VLOOKUP('Intragroup liabilities'!I1174,'Auxiliar 210'!$B$18:$B$20,1,FALSE),0)&lt;&gt;0),"r0210 - Liabilities towards other entities of the resolution group (BRRD art. 44/2/h)",IF(AND('Intragroup liabilities'!F1174="P_21",IFERROR(VLOOKUP('Intragroup liabilities'!I1174,'Auxiliar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0" s="10" t="s">
        <v>153</v>
      </c>
      <c r="G1180" s="10" t="str">
        <f t="shared" si="128"/>
        <v>Rank 20 - Ranking in insolvency (master scale)</v>
      </c>
      <c r="H1180" s="10" t="s">
        <v>351</v>
      </c>
      <c r="I1180" s="10" t="s">
        <v>30</v>
      </c>
      <c r="J1180" s="10" t="s">
        <v>164</v>
      </c>
      <c r="K1180" s="10" t="s">
        <v>155</v>
      </c>
      <c r="L1180" s="10" t="str">
        <f t="shared" si="129"/>
        <v>Sister</v>
      </c>
      <c r="M1180" s="10" t="str">
        <f>IF(OR('Intragroup liabilities'!W1174="x",'Intragroup liabilities'!W1174="E"),"true","false")</f>
        <v>true</v>
      </c>
      <c r="N1180" s="10" t="s">
        <v>470</v>
      </c>
      <c r="O1180" s="10" t="s">
        <v>471</v>
      </c>
      <c r="P1180" s="11">
        <v>71915.039999999994</v>
      </c>
      <c r="Q1180" s="11">
        <f>IF('Intragroup liabilities'!E1174="",0,'Intragroup liabilities'!E1174)</f>
        <v>119.98</v>
      </c>
      <c r="R1180" s="10" t="str">
        <f>+IF('Intragroup liabilities'!C1174="EURO","Euro",IF('Intragroup liabilities'!C1174="LIBRA INGLESA"," US Dollar",""))</f>
        <v>Euro</v>
      </c>
      <c r="S1180" s="10" t="str">
        <f>IF(OR('Intragroup liabilities'!F1174="P_20",'Intragroup liabilities'!F1174="P_21"),'Intragroup liabilities'!M1174,CONCATENATE(RIGHT('Intragroup liabilities'!T1174,4),"-",LEFT(RIGHT('Intragroup liabilities'!T1174,7),2),"-",LEFT('Intragroup liabilities'!T1174,2)))</f>
        <v>--</v>
      </c>
      <c r="T1180" s="20" t="str">
        <f t="shared" si="130"/>
        <v/>
      </c>
      <c r="U1180" s="20" t="str">
        <f>IF(OR('Intragroup liabilities'!F1174="P_20",'Intragroup liabilities'!F1174="P_21"),'T 03.01'!T1180,CONCATENATE(RIGHT('Intragroup liabilities'!U1174,4),"-",LEFT(RIGHT('Intragroup liabilities'!U1174,7),2),"-",LEFT('Intragroup liabilities'!U1174,2)))</f>
        <v>--</v>
      </c>
      <c r="V1180" s="10" t="str">
        <f t="shared" si="131"/>
        <v>Secured</v>
      </c>
      <c r="W1180" s="10">
        <v>0</v>
      </c>
      <c r="X1180" s="10" t="s">
        <v>83</v>
      </c>
      <c r="Y1180" s="10" t="str">
        <f t="shared" si="132"/>
        <v>Non-structured/Vanilla</v>
      </c>
      <c r="Z1180" s="10"/>
      <c r="AA1180" s="10" t="str">
        <f>IF('Intragroup liabilities'!Q1174="GF2","Grandfathered T2",IF('Intragroup liabilities'!Q1174="CET1","CET1","No"))</f>
        <v>No</v>
      </c>
      <c r="AB1180" s="10">
        <f>IF('Intragroup liabilities'!R1174="",0,'Intragroup liabilities'!R1174)</f>
        <v>0</v>
      </c>
      <c r="AC1180"/>
    </row>
    <row r="1181" spans="3:29" ht="35.25" thickBot="1" x14ac:dyDescent="0.5">
      <c r="C1181" s="17">
        <f t="shared" si="127"/>
        <v>999</v>
      </c>
      <c r="D1181" s="18">
        <f t="shared" si="133"/>
        <v>1174</v>
      </c>
      <c r="E1181" s="10" t="str">
        <f>IF(AND(I1181="SANTANDER TOTTA, SGPS, SA",'Intragroup liabilities'!F1175="P_22"),"r0531 - o/w (part of) subordinated liabilities recognised as own funds",IF(AND(I1181="Totta Seguros - Comp. Seg. Vida, SA.",'Intragroup liabilities'!F1175="P_22"),"r0350 - Structured notes",IF(AND(AA1181&lt;&gt;"No",'Intragroup liabilities'!F1175="P_23"),"r0531 - o/w (part of) subordinated liabilities recognised as own funds",IF(AND(AA1181="No",'Intragroup liabilities'!F1175="P_23"),"r0120 - Secured liabilities - collateralized part (BRRD art. 44/2/b)",IF('Intragroup liabilities'!F1175="C_31","r0511 - o/w capital instruments/share capital",IF('Intragroup liabilities'!F1175="C_32","r0511 - o/w capital instruments/share capital",IF('Intragroup liabilities'!F1175="C_33","r0512 - o/w instruments ranking pari passu with ordinary shares",IF(OR(ISNUMBER(SEARCH("ATLANTES",I1181)),ISNUMBER(SEARCH("AZOR",I1181)),ISNUMBER(SEARCH("HIPOTOTTA",I1181)))=TRUE,"r0120 - Secured liabilities - collateralized part (BRRD art. 44/2/b)",IF(OR('Intragroup liabilities'!F1175="P_27.1",'Intragroup liabilities'!F1175="P_27.2",'Intragroup liabilities'!F1175="P_24"),"r0390 - Non-financial liabilities",IF('Intragroup liabilities'!F1175="P_30.1","r0170 - Employee liabilities (BRRD art. 44/2/g/i)",IF('Intragroup liabilities'!F1175="P_30.3","r0390 - Non-financial liabilities",IF('Intragroup liabilities'!F1175="C_36","r0511 - o/w capital instruments/share capital",IF(AND('Intragroup liabilities'!F1175="P_20",IFERROR(VLOOKUP('Intragroup liabilities'!I1175,'Auxiliar 210'!$B$18:$B$20,1,FALSE),0)&lt;&gt;0),"r0210 - Liabilities towards other entities of the resolution group (BRRD art. 44/2/h)",IF(AND('Intragroup liabilities'!F1175="P_21",IFERROR(VLOOKUP('Intragroup liabilities'!I1175,'Auxiliar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1" s="10" t="s">
        <v>153</v>
      </c>
      <c r="G1181" s="10" t="str">
        <f t="shared" si="128"/>
        <v>Rank 20 - Ranking in insolvency (master scale)</v>
      </c>
      <c r="H1181" s="10" t="s">
        <v>172</v>
      </c>
      <c r="I1181" s="10" t="s">
        <v>30</v>
      </c>
      <c r="J1181" s="10" t="s">
        <v>164</v>
      </c>
      <c r="K1181" s="10" t="s">
        <v>155</v>
      </c>
      <c r="L1181" s="10" t="str">
        <f t="shared" si="129"/>
        <v>Sister</v>
      </c>
      <c r="M1181" s="10" t="str">
        <f>IF(OR('Intragroup liabilities'!W1175="x",'Intragroup liabilities'!W1175="E"),"true","false")</f>
        <v>true</v>
      </c>
      <c r="N1181" s="10" t="s">
        <v>470</v>
      </c>
      <c r="O1181" s="10" t="s">
        <v>471</v>
      </c>
      <c r="P1181" s="11">
        <v>15390.59</v>
      </c>
      <c r="Q1181" s="11">
        <f>IF('Intragroup liabilities'!E1175="",0,'Intragroup liabilities'!E1175)</f>
        <v>20.3</v>
      </c>
      <c r="R1181" s="10" t="str">
        <f>+IF('Intragroup liabilities'!C1175="EURO","Euro",IF('Intragroup liabilities'!C1175="LIBRA INGLESA"," US Dollar",""))</f>
        <v>Euro</v>
      </c>
      <c r="S1181" s="10" t="str">
        <f>IF(OR('Intragroup liabilities'!F1175="P_20",'Intragroup liabilities'!F1175="P_21"),'Intragroup liabilities'!M1175,CONCATENATE(RIGHT('Intragroup liabilities'!T1175,4),"-",LEFT(RIGHT('Intragroup liabilities'!T1175,7),2),"-",LEFT('Intragroup liabilities'!T1175,2)))</f>
        <v>--</v>
      </c>
      <c r="T1181" s="20" t="str">
        <f t="shared" si="130"/>
        <v/>
      </c>
      <c r="U1181" s="20" t="str">
        <f>IF(OR('Intragroup liabilities'!F1175="P_20",'Intragroup liabilities'!F1175="P_21"),'T 03.01'!T1181,CONCATENATE(RIGHT('Intragroup liabilities'!U1175,4),"-",LEFT(RIGHT('Intragroup liabilities'!U1175,7),2),"-",LEFT('Intragroup liabilities'!U1175,2)))</f>
        <v>--</v>
      </c>
      <c r="V1181" s="10" t="str">
        <f t="shared" si="131"/>
        <v>Secured</v>
      </c>
      <c r="W1181" s="10">
        <v>0</v>
      </c>
      <c r="X1181" s="10" t="s">
        <v>83</v>
      </c>
      <c r="Y1181" s="10" t="str">
        <f t="shared" si="132"/>
        <v>Non-structured/Vanilla</v>
      </c>
      <c r="Z1181" s="10"/>
      <c r="AA1181" s="10" t="str">
        <f>IF('Intragroup liabilities'!Q1175="GF2","Grandfathered T2",IF('Intragroup liabilities'!Q1175="CET1","CET1","No"))</f>
        <v>No</v>
      </c>
      <c r="AB1181" s="10">
        <f>IF('Intragroup liabilities'!R1175="",0,'Intragroup liabilities'!R1175)</f>
        <v>0</v>
      </c>
      <c r="AC1181"/>
    </row>
    <row r="1182" spans="3:29" ht="35.25" thickBot="1" x14ac:dyDescent="0.5">
      <c r="C1182" s="17">
        <f t="shared" si="127"/>
        <v>999</v>
      </c>
      <c r="D1182" s="18">
        <f t="shared" si="133"/>
        <v>1175</v>
      </c>
      <c r="E1182" s="10" t="str">
        <f>IF(AND(I1182="SANTANDER TOTTA, SGPS, SA",'Intragroup liabilities'!F1176="P_22"),"r0531 - o/w (part of) subordinated liabilities recognised as own funds",IF(AND(I1182="Totta Seguros - Comp. Seg. Vida, SA.",'Intragroup liabilities'!F1176="P_22"),"r0350 - Structured notes",IF(AND(AA1182&lt;&gt;"No",'Intragroup liabilities'!F1176="P_23"),"r0531 - o/w (part of) subordinated liabilities recognised as own funds",IF(AND(AA1182="No",'Intragroup liabilities'!F1176="P_23"),"r0120 - Secured liabilities - collateralized part (BRRD art. 44/2/b)",IF('Intragroup liabilities'!F1176="C_31","r0511 - o/w capital instruments/share capital",IF('Intragroup liabilities'!F1176="C_32","r0511 - o/w capital instruments/share capital",IF('Intragroup liabilities'!F1176="C_33","r0512 - o/w instruments ranking pari passu with ordinary shares",IF(OR(ISNUMBER(SEARCH("ATLANTES",I1182)),ISNUMBER(SEARCH("AZOR",I1182)),ISNUMBER(SEARCH("HIPOTOTTA",I1182)))=TRUE,"r0120 - Secured liabilities - collateralized part (BRRD art. 44/2/b)",IF(OR('Intragroup liabilities'!F1176="P_27.1",'Intragroup liabilities'!F1176="P_27.2",'Intragroup liabilities'!F1176="P_24"),"r0390 - Non-financial liabilities",IF('Intragroup liabilities'!F1176="P_30.1","r0170 - Employee liabilities (BRRD art. 44/2/g/i)",IF('Intragroup liabilities'!F1176="P_30.3","r0390 - Non-financial liabilities",IF('Intragroup liabilities'!F1176="C_36","r0511 - o/w capital instruments/share capital",IF(AND('Intragroup liabilities'!F1176="P_20",IFERROR(VLOOKUP('Intragroup liabilities'!I1176,'Auxiliar 210'!$B$18:$B$20,1,FALSE),0)&lt;&gt;0),"r0210 - Liabilities towards other entities of the resolution group (BRRD art. 44/2/h)",IF(AND('Intragroup liabilities'!F1176="P_21",IFERROR(VLOOKUP('Intragroup liabilities'!I1176,'Auxiliar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2" s="10" t="s">
        <v>153</v>
      </c>
      <c r="G1182" s="10" t="str">
        <f t="shared" si="128"/>
        <v>Rank 20 - Ranking in insolvency (master scale)</v>
      </c>
      <c r="H1182" s="10" t="s">
        <v>228</v>
      </c>
      <c r="I1182" s="10" t="s">
        <v>73</v>
      </c>
      <c r="J1182" s="10" t="s">
        <v>167</v>
      </c>
      <c r="K1182" s="10" t="s">
        <v>155</v>
      </c>
      <c r="L1182" s="10" t="str">
        <f t="shared" si="129"/>
        <v>Sister</v>
      </c>
      <c r="M1182" s="10" t="str">
        <f>IF(OR('Intragroup liabilities'!W1176="x",'Intragroup liabilities'!W1176="E"),"true","false")</f>
        <v>true</v>
      </c>
      <c r="N1182" s="10" t="s">
        <v>470</v>
      </c>
      <c r="O1182" s="10" t="s">
        <v>471</v>
      </c>
      <c r="P1182" s="11">
        <v>265930.64</v>
      </c>
      <c r="Q1182" s="11">
        <f>IF('Intragroup liabilities'!E1176="",0,'Intragroup liabilities'!E1176)</f>
        <v>438.94</v>
      </c>
      <c r="R1182" s="10" t="str">
        <f>+IF('Intragroup liabilities'!C1176="EURO","Euro",IF('Intragroup liabilities'!C1176="LIBRA INGLESA"," US Dollar",""))</f>
        <v>Euro</v>
      </c>
      <c r="S1182" s="10" t="str">
        <f>IF(OR('Intragroup liabilities'!F1176="P_20",'Intragroup liabilities'!F1176="P_21"),'Intragroup liabilities'!M1176,CONCATENATE(RIGHT('Intragroup liabilities'!T1176,4),"-",LEFT(RIGHT('Intragroup liabilities'!T1176,7),2),"-",LEFT('Intragroup liabilities'!T1176,2)))</f>
        <v>--</v>
      </c>
      <c r="T1182" s="20" t="str">
        <f t="shared" si="130"/>
        <v/>
      </c>
      <c r="U1182" s="20" t="str">
        <f>IF(OR('Intragroup liabilities'!F1176="P_20",'Intragroup liabilities'!F1176="P_21"),'T 03.01'!T1182,CONCATENATE(RIGHT('Intragroup liabilities'!U1176,4),"-",LEFT(RIGHT('Intragroup liabilities'!U1176,7),2),"-",LEFT('Intragroup liabilities'!U1176,2)))</f>
        <v>--</v>
      </c>
      <c r="V1182" s="10" t="str">
        <f t="shared" si="131"/>
        <v>Secured</v>
      </c>
      <c r="W1182" s="10">
        <v>0</v>
      </c>
      <c r="X1182" s="10" t="s">
        <v>83</v>
      </c>
      <c r="Y1182" s="10" t="str">
        <f t="shared" si="132"/>
        <v>Non-structured/Vanilla</v>
      </c>
      <c r="Z1182" s="10"/>
      <c r="AA1182" s="10" t="str">
        <f>IF('Intragroup liabilities'!Q1176="GF2","Grandfathered T2",IF('Intragroup liabilities'!Q1176="CET1","CET1","No"))</f>
        <v>No</v>
      </c>
      <c r="AB1182" s="10">
        <f>IF('Intragroup liabilities'!R1176="",0,'Intragroup liabilities'!R1176)</f>
        <v>0</v>
      </c>
      <c r="AC1182"/>
    </row>
    <row r="1183" spans="3:29" ht="35.25" thickBot="1" x14ac:dyDescent="0.5">
      <c r="C1183" s="17">
        <f t="shared" si="127"/>
        <v>999</v>
      </c>
      <c r="D1183" s="18">
        <f t="shared" si="133"/>
        <v>1176</v>
      </c>
      <c r="E1183" s="10" t="str">
        <f>IF(AND(I1183="SANTANDER TOTTA, SGPS, SA",'Intragroup liabilities'!F1177="P_22"),"r0531 - o/w (part of) subordinated liabilities recognised as own funds",IF(AND(I1183="Totta Seguros - Comp. Seg. Vida, SA.",'Intragroup liabilities'!F1177="P_22"),"r0350 - Structured notes",IF(AND(AA1183&lt;&gt;"No",'Intragroup liabilities'!F1177="P_23"),"r0531 - o/w (part of) subordinated liabilities recognised as own funds",IF(AND(AA1183="No",'Intragroup liabilities'!F1177="P_23"),"r0120 - Secured liabilities - collateralized part (BRRD art. 44/2/b)",IF('Intragroup liabilities'!F1177="C_31","r0511 - o/w capital instruments/share capital",IF('Intragroup liabilities'!F1177="C_32","r0511 - o/w capital instruments/share capital",IF('Intragroup liabilities'!F1177="C_33","r0512 - o/w instruments ranking pari passu with ordinary shares",IF(OR(ISNUMBER(SEARCH("ATLANTES",I1183)),ISNUMBER(SEARCH("AZOR",I1183)),ISNUMBER(SEARCH("HIPOTOTTA",I1183)))=TRUE,"r0120 - Secured liabilities - collateralized part (BRRD art. 44/2/b)",IF(OR('Intragroup liabilities'!F1177="P_27.1",'Intragroup liabilities'!F1177="P_27.2",'Intragroup liabilities'!F1177="P_24"),"r0390 - Non-financial liabilities",IF('Intragroup liabilities'!F1177="P_30.1","r0170 - Employee liabilities (BRRD art. 44/2/g/i)",IF('Intragroup liabilities'!F1177="P_30.3","r0390 - Non-financial liabilities",IF('Intragroup liabilities'!F1177="C_36","r0511 - o/w capital instruments/share capital",IF(AND('Intragroup liabilities'!F1177="P_20",IFERROR(VLOOKUP('Intragroup liabilities'!I1177,'Auxiliar 210'!$B$18:$B$20,1,FALSE),0)&lt;&gt;0),"r0210 - Liabilities towards other entities of the resolution group (BRRD art. 44/2/h)",IF(AND('Intragroup liabilities'!F1177="P_21",IFERROR(VLOOKUP('Intragroup liabilities'!I1177,'Auxiliar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3" s="10" t="s">
        <v>153</v>
      </c>
      <c r="G1183" s="10" t="str">
        <f t="shared" si="128"/>
        <v>Rank 20 - Ranking in insolvency (master scale)</v>
      </c>
      <c r="H1183" s="10" t="s">
        <v>273</v>
      </c>
      <c r="I1183" s="10" t="s">
        <v>30</v>
      </c>
      <c r="J1183" s="10" t="s">
        <v>164</v>
      </c>
      <c r="K1183" s="10" t="s">
        <v>155</v>
      </c>
      <c r="L1183" s="10" t="str">
        <f t="shared" si="129"/>
        <v>Sister</v>
      </c>
      <c r="M1183" s="10" t="str">
        <f>IF(OR('Intragroup liabilities'!W1177="x",'Intragroup liabilities'!W1177="E"),"true","false")</f>
        <v>true</v>
      </c>
      <c r="N1183" s="10" t="s">
        <v>470</v>
      </c>
      <c r="O1183" s="10" t="s">
        <v>471</v>
      </c>
      <c r="P1183" s="11">
        <v>75890.97</v>
      </c>
      <c r="Q1183" s="11">
        <f>IF('Intragroup liabilities'!E1177="",0,'Intragroup liabilities'!E1177)</f>
        <v>69.510000000000005</v>
      </c>
      <c r="R1183" s="10" t="str">
        <f>+IF('Intragroup liabilities'!C1177="EURO","Euro",IF('Intragroup liabilities'!C1177="LIBRA INGLESA"," US Dollar",""))</f>
        <v>Euro</v>
      </c>
      <c r="S1183" s="10" t="str">
        <f>IF(OR('Intragroup liabilities'!F1177="P_20",'Intragroup liabilities'!F1177="P_21"),'Intragroup liabilities'!M1177,CONCATENATE(RIGHT('Intragroup liabilities'!T1177,4),"-",LEFT(RIGHT('Intragroup liabilities'!T1177,7),2),"-",LEFT('Intragroup liabilities'!T1177,2)))</f>
        <v>--</v>
      </c>
      <c r="T1183" s="20" t="str">
        <f t="shared" si="130"/>
        <v/>
      </c>
      <c r="U1183" s="20" t="str">
        <f>IF(OR('Intragroup liabilities'!F1177="P_20",'Intragroup liabilities'!F1177="P_21"),'T 03.01'!T1183,CONCATENATE(RIGHT('Intragroup liabilities'!U1177,4),"-",LEFT(RIGHT('Intragroup liabilities'!U1177,7),2),"-",LEFT('Intragroup liabilities'!U1177,2)))</f>
        <v>--</v>
      </c>
      <c r="V1183" s="10" t="str">
        <f t="shared" si="131"/>
        <v>Secured</v>
      </c>
      <c r="W1183" s="10">
        <v>0</v>
      </c>
      <c r="X1183" s="10" t="s">
        <v>83</v>
      </c>
      <c r="Y1183" s="10" t="str">
        <f t="shared" si="132"/>
        <v>Non-structured/Vanilla</v>
      </c>
      <c r="Z1183" s="10"/>
      <c r="AA1183" s="10" t="str">
        <f>IF('Intragroup liabilities'!Q1177="GF2","Grandfathered T2",IF('Intragroup liabilities'!Q1177="CET1","CET1","No"))</f>
        <v>No</v>
      </c>
      <c r="AB1183" s="10">
        <f>IF('Intragroup liabilities'!R1177="",0,'Intragroup liabilities'!R1177)</f>
        <v>0</v>
      </c>
      <c r="AC1183"/>
    </row>
    <row r="1184" spans="3:29" ht="35.25" thickBot="1" x14ac:dyDescent="0.5">
      <c r="C1184" s="17">
        <f t="shared" si="127"/>
        <v>999</v>
      </c>
      <c r="D1184" s="18">
        <f t="shared" si="133"/>
        <v>1177</v>
      </c>
      <c r="E1184" s="10" t="str">
        <f>IF(AND(I1184="SANTANDER TOTTA, SGPS, SA",'Intragroup liabilities'!F1178="P_22"),"r0531 - o/w (part of) subordinated liabilities recognised as own funds",IF(AND(I1184="Totta Seguros - Comp. Seg. Vida, SA.",'Intragroup liabilities'!F1178="P_22"),"r0350 - Structured notes",IF(AND(AA1184&lt;&gt;"No",'Intragroup liabilities'!F1178="P_23"),"r0531 - o/w (part of) subordinated liabilities recognised as own funds",IF(AND(AA1184="No",'Intragroup liabilities'!F1178="P_23"),"r0120 - Secured liabilities - collateralized part (BRRD art. 44/2/b)",IF('Intragroup liabilities'!F1178="C_31","r0511 - o/w capital instruments/share capital",IF('Intragroup liabilities'!F1178="C_32","r0511 - o/w capital instruments/share capital",IF('Intragroup liabilities'!F1178="C_33","r0512 - o/w instruments ranking pari passu with ordinary shares",IF(OR(ISNUMBER(SEARCH("ATLANTES",I1184)),ISNUMBER(SEARCH("AZOR",I1184)),ISNUMBER(SEARCH("HIPOTOTTA",I1184)))=TRUE,"r0120 - Secured liabilities - collateralized part (BRRD art. 44/2/b)",IF(OR('Intragroup liabilities'!F1178="P_27.1",'Intragroup liabilities'!F1178="P_27.2",'Intragroup liabilities'!F1178="P_24"),"r0390 - Non-financial liabilities",IF('Intragroup liabilities'!F1178="P_30.1","r0170 - Employee liabilities (BRRD art. 44/2/g/i)",IF('Intragroup liabilities'!F1178="P_30.3","r0390 - Non-financial liabilities",IF('Intragroup liabilities'!F1178="C_36","r0511 - o/w capital instruments/share capital",IF(AND('Intragroup liabilities'!F1178="P_20",IFERROR(VLOOKUP('Intragroup liabilities'!I1178,'Auxiliar 210'!$B$18:$B$20,1,FALSE),0)&lt;&gt;0),"r0210 - Liabilities towards other entities of the resolution group (BRRD art. 44/2/h)",IF(AND('Intragroup liabilities'!F1178="P_21",IFERROR(VLOOKUP('Intragroup liabilities'!I1178,'Auxiliar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4" s="10" t="s">
        <v>153</v>
      </c>
      <c r="G1184" s="10" t="str">
        <f t="shared" si="128"/>
        <v>Rank 20 - Ranking in insolvency (master scale)</v>
      </c>
      <c r="H1184" s="10" t="s">
        <v>179</v>
      </c>
      <c r="I1184" s="10" t="s">
        <v>74</v>
      </c>
      <c r="J1184" s="10" t="s">
        <v>170</v>
      </c>
      <c r="K1184" s="10" t="s">
        <v>155</v>
      </c>
      <c r="L1184" s="10" t="str">
        <f t="shared" si="129"/>
        <v>Sister</v>
      </c>
      <c r="M1184" s="10" t="str">
        <f>IF(OR('Intragroup liabilities'!W1178="x",'Intragroup liabilities'!W1178="E"),"true","false")</f>
        <v>true</v>
      </c>
      <c r="N1184" s="10" t="s">
        <v>470</v>
      </c>
      <c r="O1184" s="10" t="s">
        <v>471</v>
      </c>
      <c r="P1184" s="11">
        <v>33347.5</v>
      </c>
      <c r="Q1184" s="11">
        <f>IF('Intragroup liabilities'!E1178="",0,'Intragroup liabilities'!E1178)</f>
        <v>64.36</v>
      </c>
      <c r="R1184" s="10" t="str">
        <f>+IF('Intragroup liabilities'!C1178="EURO","Euro",IF('Intragroup liabilities'!C1178="LIBRA INGLESA"," US Dollar",""))</f>
        <v>Euro</v>
      </c>
      <c r="S1184" s="10" t="str">
        <f>IF(OR('Intragroup liabilities'!F1178="P_20",'Intragroup liabilities'!F1178="P_21"),'Intragroup liabilities'!M1178,CONCATENATE(RIGHT('Intragroup liabilities'!T1178,4),"-",LEFT(RIGHT('Intragroup liabilities'!T1178,7),2),"-",LEFT('Intragroup liabilities'!T1178,2)))</f>
        <v>--</v>
      </c>
      <c r="T1184" s="20" t="str">
        <f t="shared" si="130"/>
        <v/>
      </c>
      <c r="U1184" s="20" t="str">
        <f>IF(OR('Intragroup liabilities'!F1178="P_20",'Intragroup liabilities'!F1178="P_21"),'T 03.01'!T1184,CONCATENATE(RIGHT('Intragroup liabilities'!U1178,4),"-",LEFT(RIGHT('Intragroup liabilities'!U1178,7),2),"-",LEFT('Intragroup liabilities'!U1178,2)))</f>
        <v>--</v>
      </c>
      <c r="V1184" s="10" t="str">
        <f t="shared" si="131"/>
        <v>Secured</v>
      </c>
      <c r="W1184" s="10">
        <v>0</v>
      </c>
      <c r="X1184" s="10" t="s">
        <v>83</v>
      </c>
      <c r="Y1184" s="10" t="str">
        <f t="shared" si="132"/>
        <v>Non-structured/Vanilla</v>
      </c>
      <c r="Z1184" s="10"/>
      <c r="AA1184" s="10" t="str">
        <f>IF('Intragroup liabilities'!Q1178="GF2","Grandfathered T2",IF('Intragroup liabilities'!Q1178="CET1","CET1","No"))</f>
        <v>No</v>
      </c>
      <c r="AB1184" s="10">
        <f>IF('Intragroup liabilities'!R1178="",0,'Intragroup liabilities'!R1178)</f>
        <v>0</v>
      </c>
      <c r="AC1184"/>
    </row>
    <row r="1185" spans="3:29" ht="35.25" thickBot="1" x14ac:dyDescent="0.5">
      <c r="C1185" s="17">
        <f t="shared" si="127"/>
        <v>999</v>
      </c>
      <c r="D1185" s="18">
        <f t="shared" si="133"/>
        <v>1178</v>
      </c>
      <c r="E1185" s="10" t="str">
        <f>IF(AND(I1185="SANTANDER TOTTA, SGPS, SA",'Intragroup liabilities'!F1179="P_22"),"r0531 - o/w (part of) subordinated liabilities recognised as own funds",IF(AND(I1185="Totta Seguros - Comp. Seg. Vida, SA.",'Intragroup liabilities'!F1179="P_22"),"r0350 - Structured notes",IF(AND(AA1185&lt;&gt;"No",'Intragroup liabilities'!F1179="P_23"),"r0531 - o/w (part of) subordinated liabilities recognised as own funds",IF(AND(AA1185="No",'Intragroup liabilities'!F1179="P_23"),"r0120 - Secured liabilities - collateralized part (BRRD art. 44/2/b)",IF('Intragroup liabilities'!F1179="C_31","r0511 - o/w capital instruments/share capital",IF('Intragroup liabilities'!F1179="C_32","r0511 - o/w capital instruments/share capital",IF('Intragroup liabilities'!F1179="C_33","r0512 - o/w instruments ranking pari passu with ordinary shares",IF(OR(ISNUMBER(SEARCH("ATLANTES",I1185)),ISNUMBER(SEARCH("AZOR",I1185)),ISNUMBER(SEARCH("HIPOTOTTA",I1185)))=TRUE,"r0120 - Secured liabilities - collateralized part (BRRD art. 44/2/b)",IF(OR('Intragroup liabilities'!F1179="P_27.1",'Intragroup liabilities'!F1179="P_27.2",'Intragroup liabilities'!F1179="P_24"),"r0390 - Non-financial liabilities",IF('Intragroup liabilities'!F1179="P_30.1","r0170 - Employee liabilities (BRRD art. 44/2/g/i)",IF('Intragroup liabilities'!F1179="P_30.3","r0390 - Non-financial liabilities",IF('Intragroup liabilities'!F1179="C_36","r0511 - o/w capital instruments/share capital",IF(AND('Intragroup liabilities'!F1179="P_20",IFERROR(VLOOKUP('Intragroup liabilities'!I1179,'Auxiliar 210'!$B$18:$B$20,1,FALSE),0)&lt;&gt;0),"r0210 - Liabilities towards other entities of the resolution group (BRRD art. 44/2/h)",IF(AND('Intragroup liabilities'!F1179="P_21",IFERROR(VLOOKUP('Intragroup liabilities'!I1179,'Auxiliar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5" s="10" t="s">
        <v>153</v>
      </c>
      <c r="G1185" s="10" t="str">
        <f t="shared" si="128"/>
        <v>Rank 20 - Ranking in insolvency (master scale)</v>
      </c>
      <c r="H1185" s="10" t="s">
        <v>417</v>
      </c>
      <c r="I1185" s="10" t="s">
        <v>74</v>
      </c>
      <c r="J1185" s="10" t="s">
        <v>170</v>
      </c>
      <c r="K1185" s="10" t="s">
        <v>155</v>
      </c>
      <c r="L1185" s="10" t="str">
        <f t="shared" si="129"/>
        <v>Sister</v>
      </c>
      <c r="M1185" s="10" t="str">
        <f>IF(OR('Intragroup liabilities'!W1179="x",'Intragroup liabilities'!W1179="E"),"true","false")</f>
        <v>true</v>
      </c>
      <c r="N1185" s="10" t="s">
        <v>470</v>
      </c>
      <c r="O1185" s="10" t="s">
        <v>471</v>
      </c>
      <c r="P1185" s="11">
        <v>85098.87</v>
      </c>
      <c r="Q1185" s="11">
        <f>IF('Intragroup liabilities'!E1179="",0,'Intragroup liabilities'!E1179)</f>
        <v>106.52</v>
      </c>
      <c r="R1185" s="10" t="str">
        <f>+IF('Intragroup liabilities'!C1179="EURO","Euro",IF('Intragroup liabilities'!C1179="LIBRA INGLESA"," US Dollar",""))</f>
        <v>Euro</v>
      </c>
      <c r="S1185" s="10" t="str">
        <f>IF(OR('Intragroup liabilities'!F1179="P_20",'Intragroup liabilities'!F1179="P_21"),'Intragroup liabilities'!M1179,CONCATENATE(RIGHT('Intragroup liabilities'!T1179,4),"-",LEFT(RIGHT('Intragroup liabilities'!T1179,7),2),"-",LEFT('Intragroup liabilities'!T1179,2)))</f>
        <v>--</v>
      </c>
      <c r="T1185" s="20" t="str">
        <f t="shared" si="130"/>
        <v/>
      </c>
      <c r="U1185" s="20" t="str">
        <f>IF(OR('Intragroup liabilities'!F1179="P_20",'Intragroup liabilities'!F1179="P_21"),'T 03.01'!T1185,CONCATENATE(RIGHT('Intragroup liabilities'!U1179,4),"-",LEFT(RIGHT('Intragroup liabilities'!U1179,7),2),"-",LEFT('Intragroup liabilities'!U1179,2)))</f>
        <v>--</v>
      </c>
      <c r="V1185" s="10" t="str">
        <f t="shared" si="131"/>
        <v>Secured</v>
      </c>
      <c r="W1185" s="10">
        <v>0</v>
      </c>
      <c r="X1185" s="10" t="s">
        <v>83</v>
      </c>
      <c r="Y1185" s="10" t="str">
        <f t="shared" si="132"/>
        <v>Non-structured/Vanilla</v>
      </c>
      <c r="Z1185" s="10"/>
      <c r="AA1185" s="10" t="str">
        <f>IF('Intragroup liabilities'!Q1179="GF2","Grandfathered T2",IF('Intragroup liabilities'!Q1179="CET1","CET1","No"))</f>
        <v>No</v>
      </c>
      <c r="AB1185" s="10">
        <f>IF('Intragroup liabilities'!R1179="",0,'Intragroup liabilities'!R1179)</f>
        <v>0</v>
      </c>
      <c r="AC1185"/>
    </row>
    <row r="1186" spans="3:29" ht="35.25" thickBot="1" x14ac:dyDescent="0.5">
      <c r="C1186" s="17">
        <f t="shared" si="127"/>
        <v>999</v>
      </c>
      <c r="D1186" s="18">
        <f t="shared" si="133"/>
        <v>1179</v>
      </c>
      <c r="E1186" s="10" t="str">
        <f>IF(AND(I1186="SANTANDER TOTTA, SGPS, SA",'Intragroup liabilities'!F1180="P_22"),"r0531 - o/w (part of) subordinated liabilities recognised as own funds",IF(AND(I1186="Totta Seguros - Comp. Seg. Vida, SA.",'Intragroup liabilities'!F1180="P_22"),"r0350 - Structured notes",IF(AND(AA1186&lt;&gt;"No",'Intragroup liabilities'!F1180="P_23"),"r0531 - o/w (part of) subordinated liabilities recognised as own funds",IF(AND(AA1186="No",'Intragroup liabilities'!F1180="P_23"),"r0120 - Secured liabilities - collateralized part (BRRD art. 44/2/b)",IF('Intragroup liabilities'!F1180="C_31","r0511 - o/w capital instruments/share capital",IF('Intragroup liabilities'!F1180="C_32","r0511 - o/w capital instruments/share capital",IF('Intragroup liabilities'!F1180="C_33","r0512 - o/w instruments ranking pari passu with ordinary shares",IF(OR(ISNUMBER(SEARCH("ATLANTES",I1186)),ISNUMBER(SEARCH("AZOR",I1186)),ISNUMBER(SEARCH("HIPOTOTTA",I1186)))=TRUE,"r0120 - Secured liabilities - collateralized part (BRRD art. 44/2/b)",IF(OR('Intragroup liabilities'!F1180="P_27.1",'Intragroup liabilities'!F1180="P_27.2",'Intragroup liabilities'!F1180="P_24"),"r0390 - Non-financial liabilities",IF('Intragroup liabilities'!F1180="P_30.1","r0170 - Employee liabilities (BRRD art. 44/2/g/i)",IF('Intragroup liabilities'!F1180="P_30.3","r0390 - Non-financial liabilities",IF('Intragroup liabilities'!F1180="C_36","r0511 - o/w capital instruments/share capital",IF(AND('Intragroup liabilities'!F1180="P_20",IFERROR(VLOOKUP('Intragroup liabilities'!I1180,'Auxiliar 210'!$B$18:$B$20,1,FALSE),0)&lt;&gt;0),"r0210 - Liabilities towards other entities of the resolution group (BRRD art. 44/2/h)",IF(AND('Intragroup liabilities'!F1180="P_21",IFERROR(VLOOKUP('Intragroup liabilities'!I1180,'Auxiliar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6" s="10" t="s">
        <v>153</v>
      </c>
      <c r="G1186" s="10" t="str">
        <f t="shared" si="128"/>
        <v>Rank 20 - Ranking in insolvency (master scale)</v>
      </c>
      <c r="H1186" s="10" t="s">
        <v>199</v>
      </c>
      <c r="I1186" s="10" t="s">
        <v>30</v>
      </c>
      <c r="J1186" s="10" t="s">
        <v>164</v>
      </c>
      <c r="K1186" s="10" t="s">
        <v>155</v>
      </c>
      <c r="L1186" s="10" t="str">
        <f t="shared" si="129"/>
        <v>Sister</v>
      </c>
      <c r="M1186" s="10" t="str">
        <f>IF(OR('Intragroup liabilities'!W1180="x",'Intragroup liabilities'!W1180="E"),"true","false")</f>
        <v>true</v>
      </c>
      <c r="N1186" s="10" t="s">
        <v>470</v>
      </c>
      <c r="O1186" s="10" t="s">
        <v>471</v>
      </c>
      <c r="P1186" s="11">
        <v>140768.43</v>
      </c>
      <c r="Q1186" s="11">
        <f>IF('Intragroup liabilities'!E1180="",0,'Intragroup liabilities'!E1180)</f>
        <v>231.35</v>
      </c>
      <c r="R1186" s="10" t="str">
        <f>+IF('Intragroup liabilities'!C1180="EURO","Euro",IF('Intragroup liabilities'!C1180="LIBRA INGLESA"," US Dollar",""))</f>
        <v>Euro</v>
      </c>
      <c r="S1186" s="10" t="str">
        <f>IF(OR('Intragroup liabilities'!F1180="P_20",'Intragroup liabilities'!F1180="P_21"),'Intragroup liabilities'!M1180,CONCATENATE(RIGHT('Intragroup liabilities'!T1180,4),"-",LEFT(RIGHT('Intragroup liabilities'!T1180,7),2),"-",LEFT('Intragroup liabilities'!T1180,2)))</f>
        <v>--</v>
      </c>
      <c r="T1186" s="20" t="str">
        <f t="shared" si="130"/>
        <v/>
      </c>
      <c r="U1186" s="20" t="str">
        <f>IF(OR('Intragroup liabilities'!F1180="P_20",'Intragroup liabilities'!F1180="P_21"),'T 03.01'!T1186,CONCATENATE(RIGHT('Intragroup liabilities'!U1180,4),"-",LEFT(RIGHT('Intragroup liabilities'!U1180,7),2),"-",LEFT('Intragroup liabilities'!U1180,2)))</f>
        <v>--</v>
      </c>
      <c r="V1186" s="10" t="str">
        <f t="shared" si="131"/>
        <v>Secured</v>
      </c>
      <c r="W1186" s="10">
        <v>0</v>
      </c>
      <c r="X1186" s="10" t="s">
        <v>83</v>
      </c>
      <c r="Y1186" s="10" t="str">
        <f t="shared" si="132"/>
        <v>Non-structured/Vanilla</v>
      </c>
      <c r="Z1186" s="10"/>
      <c r="AA1186" s="10" t="str">
        <f>IF('Intragroup liabilities'!Q1180="GF2","Grandfathered T2",IF('Intragroup liabilities'!Q1180="CET1","CET1","No"))</f>
        <v>No</v>
      </c>
      <c r="AB1186" s="10">
        <f>IF('Intragroup liabilities'!R1180="",0,'Intragroup liabilities'!R1180)</f>
        <v>0</v>
      </c>
      <c r="AC1186"/>
    </row>
    <row r="1187" spans="3:29" ht="35.25" thickBot="1" x14ac:dyDescent="0.5">
      <c r="C1187" s="17">
        <f t="shared" si="127"/>
        <v>999</v>
      </c>
      <c r="D1187" s="18">
        <f t="shared" si="133"/>
        <v>1180</v>
      </c>
      <c r="E1187" s="10" t="str">
        <f>IF(AND(I1187="SANTANDER TOTTA, SGPS, SA",'Intragroup liabilities'!F1181="P_22"),"r0531 - o/w (part of) subordinated liabilities recognised as own funds",IF(AND(I1187="Totta Seguros - Comp. Seg. Vida, SA.",'Intragroup liabilities'!F1181="P_22"),"r0350 - Structured notes",IF(AND(AA1187&lt;&gt;"No",'Intragroup liabilities'!F1181="P_23"),"r0531 - o/w (part of) subordinated liabilities recognised as own funds",IF(AND(AA1187="No",'Intragroup liabilities'!F1181="P_23"),"r0120 - Secured liabilities - collateralized part (BRRD art. 44/2/b)",IF('Intragroup liabilities'!F1181="C_31","r0511 - o/w capital instruments/share capital",IF('Intragroup liabilities'!F1181="C_32","r0511 - o/w capital instruments/share capital",IF('Intragroup liabilities'!F1181="C_33","r0512 - o/w instruments ranking pari passu with ordinary shares",IF(OR(ISNUMBER(SEARCH("ATLANTES",I1187)),ISNUMBER(SEARCH("AZOR",I1187)),ISNUMBER(SEARCH("HIPOTOTTA",I1187)))=TRUE,"r0120 - Secured liabilities - collateralized part (BRRD art. 44/2/b)",IF(OR('Intragroup liabilities'!F1181="P_27.1",'Intragroup liabilities'!F1181="P_27.2",'Intragroup liabilities'!F1181="P_24"),"r0390 - Non-financial liabilities",IF('Intragroup liabilities'!F1181="P_30.1","r0170 - Employee liabilities (BRRD art. 44/2/g/i)",IF('Intragroup liabilities'!F1181="P_30.3","r0390 - Non-financial liabilities",IF('Intragroup liabilities'!F1181="C_36","r0511 - o/w capital instruments/share capital",IF(AND('Intragroup liabilities'!F1181="P_20",IFERROR(VLOOKUP('Intragroup liabilities'!I1181,'Auxiliar 210'!$B$18:$B$20,1,FALSE),0)&lt;&gt;0),"r0210 - Liabilities towards other entities of the resolution group (BRRD art. 44/2/h)",IF(AND('Intragroup liabilities'!F1181="P_21",IFERROR(VLOOKUP('Intragroup liabilities'!I1181,'Auxiliar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7" s="10" t="s">
        <v>153</v>
      </c>
      <c r="G1187" s="10" t="str">
        <f t="shared" si="128"/>
        <v>Rank 20 - Ranking in insolvency (master scale)</v>
      </c>
      <c r="H1187" s="10" t="s">
        <v>350</v>
      </c>
      <c r="I1187" s="10" t="s">
        <v>30</v>
      </c>
      <c r="J1187" s="10" t="s">
        <v>164</v>
      </c>
      <c r="K1187" s="10" t="s">
        <v>155</v>
      </c>
      <c r="L1187" s="10" t="str">
        <f t="shared" si="129"/>
        <v>Sister</v>
      </c>
      <c r="M1187" s="10" t="str">
        <f>IF(OR('Intragroup liabilities'!W1181="x",'Intragroup liabilities'!W1181="E"),"true","false")</f>
        <v>true</v>
      </c>
      <c r="N1187" s="10" t="s">
        <v>470</v>
      </c>
      <c r="O1187" s="10" t="s">
        <v>471</v>
      </c>
      <c r="P1187" s="11">
        <v>11771.03</v>
      </c>
      <c r="Q1187" s="11">
        <f>IF('Intragroup liabilities'!E1181="",0,'Intragroup liabilities'!E1181)</f>
        <v>45.71</v>
      </c>
      <c r="R1187" s="10" t="str">
        <f>+IF('Intragroup liabilities'!C1181="EURO","Euro",IF('Intragroup liabilities'!C1181="LIBRA INGLESA"," US Dollar",""))</f>
        <v>Euro</v>
      </c>
      <c r="S1187" s="10" t="str">
        <f>IF(OR('Intragroup liabilities'!F1181="P_20",'Intragroup liabilities'!F1181="P_21"),'Intragroup liabilities'!M1181,CONCATENATE(RIGHT('Intragroup liabilities'!T1181,4),"-",LEFT(RIGHT('Intragroup liabilities'!T1181,7),2),"-",LEFT('Intragroup liabilities'!T1181,2)))</f>
        <v>--</v>
      </c>
      <c r="T1187" s="20" t="str">
        <f t="shared" si="130"/>
        <v/>
      </c>
      <c r="U1187" s="20" t="str">
        <f>IF(OR('Intragroup liabilities'!F1181="P_20",'Intragroup liabilities'!F1181="P_21"),'T 03.01'!T1187,CONCATENATE(RIGHT('Intragroup liabilities'!U1181,4),"-",LEFT(RIGHT('Intragroup liabilities'!U1181,7),2),"-",LEFT('Intragroup liabilities'!U1181,2)))</f>
        <v>--</v>
      </c>
      <c r="V1187" s="10" t="str">
        <f t="shared" si="131"/>
        <v>Secured</v>
      </c>
      <c r="W1187" s="10">
        <v>0</v>
      </c>
      <c r="X1187" s="10" t="s">
        <v>83</v>
      </c>
      <c r="Y1187" s="10" t="str">
        <f t="shared" si="132"/>
        <v>Non-structured/Vanilla</v>
      </c>
      <c r="Z1187" s="10"/>
      <c r="AA1187" s="10" t="str">
        <f>IF('Intragroup liabilities'!Q1181="GF2","Grandfathered T2",IF('Intragroup liabilities'!Q1181="CET1","CET1","No"))</f>
        <v>No</v>
      </c>
      <c r="AB1187" s="10">
        <f>IF('Intragroup liabilities'!R1181="",0,'Intragroup liabilities'!R1181)</f>
        <v>0</v>
      </c>
      <c r="AC1187"/>
    </row>
    <row r="1188" spans="3:29" ht="35.25" thickBot="1" x14ac:dyDescent="0.5">
      <c r="C1188" s="17">
        <f t="shared" si="127"/>
        <v>999</v>
      </c>
      <c r="D1188" s="18">
        <f t="shared" si="133"/>
        <v>1181</v>
      </c>
      <c r="E1188" s="10" t="str">
        <f>IF(AND(I1188="SANTANDER TOTTA, SGPS, SA",'Intragroup liabilities'!F1182="P_22"),"r0531 - o/w (part of) subordinated liabilities recognised as own funds",IF(AND(I1188="Totta Seguros - Comp. Seg. Vida, SA.",'Intragroup liabilities'!F1182="P_22"),"r0350 - Structured notes",IF(AND(AA1188&lt;&gt;"No",'Intragroup liabilities'!F1182="P_23"),"r0531 - o/w (part of) subordinated liabilities recognised as own funds",IF(AND(AA1188="No",'Intragroup liabilities'!F1182="P_23"),"r0120 - Secured liabilities - collateralized part (BRRD art. 44/2/b)",IF('Intragroup liabilities'!F1182="C_31","r0511 - o/w capital instruments/share capital",IF('Intragroup liabilities'!F1182="C_32","r0511 - o/w capital instruments/share capital",IF('Intragroup liabilities'!F1182="C_33","r0512 - o/w instruments ranking pari passu with ordinary shares",IF(OR(ISNUMBER(SEARCH("ATLANTES",I1188)),ISNUMBER(SEARCH("AZOR",I1188)),ISNUMBER(SEARCH("HIPOTOTTA",I1188)))=TRUE,"r0120 - Secured liabilities - collateralized part (BRRD art. 44/2/b)",IF(OR('Intragroup liabilities'!F1182="P_27.1",'Intragroup liabilities'!F1182="P_27.2",'Intragroup liabilities'!F1182="P_24"),"r0390 - Non-financial liabilities",IF('Intragroup liabilities'!F1182="P_30.1","r0170 - Employee liabilities (BRRD art. 44/2/g/i)",IF('Intragroup liabilities'!F1182="P_30.3","r0390 - Non-financial liabilities",IF('Intragroup liabilities'!F1182="C_36","r0511 - o/w capital instruments/share capital",IF(AND('Intragroup liabilities'!F1182="P_20",IFERROR(VLOOKUP('Intragroup liabilities'!I1182,'Auxiliar 210'!$B$18:$B$20,1,FALSE),0)&lt;&gt;0),"r0210 - Liabilities towards other entities of the resolution group (BRRD art. 44/2/h)",IF(AND('Intragroup liabilities'!F1182="P_21",IFERROR(VLOOKUP('Intragroup liabilities'!I1182,'Auxiliar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8" s="10" t="s">
        <v>153</v>
      </c>
      <c r="G1188" s="10" t="str">
        <f t="shared" si="128"/>
        <v>Rank 20 - Ranking in insolvency (master scale)</v>
      </c>
      <c r="H1188" s="10" t="s">
        <v>430</v>
      </c>
      <c r="I1188" s="10" t="s">
        <v>30</v>
      </c>
      <c r="J1188" s="10" t="s">
        <v>164</v>
      </c>
      <c r="K1188" s="10" t="s">
        <v>155</v>
      </c>
      <c r="L1188" s="10" t="str">
        <f t="shared" si="129"/>
        <v>Sister</v>
      </c>
      <c r="M1188" s="10" t="str">
        <f>IF(OR('Intragroup liabilities'!W1182="x",'Intragroup liabilities'!W1182="E"),"true","false")</f>
        <v>true</v>
      </c>
      <c r="N1188" s="10" t="s">
        <v>470</v>
      </c>
      <c r="O1188" s="10" t="s">
        <v>471</v>
      </c>
      <c r="P1188" s="11">
        <v>60318.94</v>
      </c>
      <c r="Q1188" s="11">
        <f>IF('Intragroup liabilities'!E1182="",0,'Intragroup liabilities'!E1182)</f>
        <v>61.32</v>
      </c>
      <c r="R1188" s="10" t="str">
        <f>+IF('Intragroup liabilities'!C1182="EURO","Euro",IF('Intragroup liabilities'!C1182="LIBRA INGLESA"," US Dollar",""))</f>
        <v>Euro</v>
      </c>
      <c r="S1188" s="10" t="str">
        <f>IF(OR('Intragroup liabilities'!F1182="P_20",'Intragroup liabilities'!F1182="P_21"),'Intragroup liabilities'!M1182,CONCATENATE(RIGHT('Intragroup liabilities'!T1182,4),"-",LEFT(RIGHT('Intragroup liabilities'!T1182,7),2),"-",LEFT('Intragroup liabilities'!T1182,2)))</f>
        <v>--</v>
      </c>
      <c r="T1188" s="20" t="str">
        <f t="shared" si="130"/>
        <v/>
      </c>
      <c r="U1188" s="20" t="str">
        <f>IF(OR('Intragroup liabilities'!F1182="P_20",'Intragroup liabilities'!F1182="P_21"),'T 03.01'!T1188,CONCATENATE(RIGHT('Intragroup liabilities'!U1182,4),"-",LEFT(RIGHT('Intragroup liabilities'!U1182,7),2),"-",LEFT('Intragroup liabilities'!U1182,2)))</f>
        <v>--</v>
      </c>
      <c r="V1188" s="10" t="str">
        <f t="shared" si="131"/>
        <v>Secured</v>
      </c>
      <c r="W1188" s="10">
        <v>0</v>
      </c>
      <c r="X1188" s="10" t="s">
        <v>83</v>
      </c>
      <c r="Y1188" s="10" t="str">
        <f t="shared" si="132"/>
        <v>Non-structured/Vanilla</v>
      </c>
      <c r="Z1188" s="10"/>
      <c r="AA1188" s="10" t="str">
        <f>IF('Intragroup liabilities'!Q1182="GF2","Grandfathered T2",IF('Intragroup liabilities'!Q1182="CET1","CET1","No"))</f>
        <v>No</v>
      </c>
      <c r="AB1188" s="10">
        <f>IF('Intragroup liabilities'!R1182="",0,'Intragroup liabilities'!R1182)</f>
        <v>0</v>
      </c>
      <c r="AC1188"/>
    </row>
    <row r="1189" spans="3:29" ht="35.25" thickBot="1" x14ac:dyDescent="0.5">
      <c r="C1189" s="17">
        <f t="shared" si="127"/>
        <v>999</v>
      </c>
      <c r="D1189" s="18">
        <f t="shared" si="133"/>
        <v>1182</v>
      </c>
      <c r="E1189" s="10" t="str">
        <f>IF(AND(I1189="SANTANDER TOTTA, SGPS, SA",'Intragroup liabilities'!F1183="P_22"),"r0531 - o/w (part of) subordinated liabilities recognised as own funds",IF(AND(I1189="Totta Seguros - Comp. Seg. Vida, SA.",'Intragroup liabilities'!F1183="P_22"),"r0350 - Structured notes",IF(AND(AA1189&lt;&gt;"No",'Intragroup liabilities'!F1183="P_23"),"r0531 - o/w (part of) subordinated liabilities recognised as own funds",IF(AND(AA1189="No",'Intragroup liabilities'!F1183="P_23"),"r0120 - Secured liabilities - collateralized part (BRRD art. 44/2/b)",IF('Intragroup liabilities'!F1183="C_31","r0511 - o/w capital instruments/share capital",IF('Intragroup liabilities'!F1183="C_32","r0511 - o/w capital instruments/share capital",IF('Intragroup liabilities'!F1183="C_33","r0512 - o/w instruments ranking pari passu with ordinary shares",IF(OR(ISNUMBER(SEARCH("ATLANTES",I1189)),ISNUMBER(SEARCH("AZOR",I1189)),ISNUMBER(SEARCH("HIPOTOTTA",I1189)))=TRUE,"r0120 - Secured liabilities - collateralized part (BRRD art. 44/2/b)",IF(OR('Intragroup liabilities'!F1183="P_27.1",'Intragroup liabilities'!F1183="P_27.2",'Intragroup liabilities'!F1183="P_24"),"r0390 - Non-financial liabilities",IF('Intragroup liabilities'!F1183="P_30.1","r0170 - Employee liabilities (BRRD art. 44/2/g/i)",IF('Intragroup liabilities'!F1183="P_30.3","r0390 - Non-financial liabilities",IF('Intragroup liabilities'!F1183="C_36","r0511 - o/w capital instruments/share capital",IF(AND('Intragroup liabilities'!F1183="P_20",IFERROR(VLOOKUP('Intragroup liabilities'!I1183,'Auxiliar 210'!$B$18:$B$20,1,FALSE),0)&lt;&gt;0),"r0210 - Liabilities towards other entities of the resolution group (BRRD art. 44/2/h)",IF(AND('Intragroup liabilities'!F1183="P_21",IFERROR(VLOOKUP('Intragroup liabilities'!I1183,'Auxiliar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89" s="10" t="s">
        <v>153</v>
      </c>
      <c r="G1189" s="10" t="str">
        <f t="shared" si="128"/>
        <v>Rank 20 - Ranking in insolvency (master scale)</v>
      </c>
      <c r="H1189" s="10" t="s">
        <v>281</v>
      </c>
      <c r="I1189" s="10" t="s">
        <v>30</v>
      </c>
      <c r="J1189" s="10" t="s">
        <v>164</v>
      </c>
      <c r="K1189" s="10" t="s">
        <v>155</v>
      </c>
      <c r="L1189" s="10" t="str">
        <f t="shared" si="129"/>
        <v>Sister</v>
      </c>
      <c r="M1189" s="10" t="str">
        <f>IF(OR('Intragroup liabilities'!W1183="x",'Intragroup liabilities'!W1183="E"),"true","false")</f>
        <v>true</v>
      </c>
      <c r="N1189" s="10" t="s">
        <v>470</v>
      </c>
      <c r="O1189" s="10" t="s">
        <v>471</v>
      </c>
      <c r="P1189" s="11">
        <v>10705.13</v>
      </c>
      <c r="Q1189" s="11">
        <f>IF('Intragroup liabilities'!E1183="",0,'Intragroup liabilities'!E1183)</f>
        <v>15.23</v>
      </c>
      <c r="R1189" s="10" t="str">
        <f>+IF('Intragroup liabilities'!C1183="EURO","Euro",IF('Intragroup liabilities'!C1183="LIBRA INGLESA"," US Dollar",""))</f>
        <v>Euro</v>
      </c>
      <c r="S1189" s="10" t="str">
        <f>IF(OR('Intragroup liabilities'!F1183="P_20",'Intragroup liabilities'!F1183="P_21"),'Intragroup liabilities'!M1183,CONCATENATE(RIGHT('Intragroup liabilities'!T1183,4),"-",LEFT(RIGHT('Intragroup liabilities'!T1183,7),2),"-",LEFT('Intragroup liabilities'!T1183,2)))</f>
        <v>--</v>
      </c>
      <c r="T1189" s="20" t="str">
        <f t="shared" si="130"/>
        <v/>
      </c>
      <c r="U1189" s="20" t="str">
        <f>IF(OR('Intragroup liabilities'!F1183="P_20",'Intragroup liabilities'!F1183="P_21"),'T 03.01'!T1189,CONCATENATE(RIGHT('Intragroup liabilities'!U1183,4),"-",LEFT(RIGHT('Intragroup liabilities'!U1183,7),2),"-",LEFT('Intragroup liabilities'!U1183,2)))</f>
        <v>--</v>
      </c>
      <c r="V1189" s="10" t="str">
        <f t="shared" si="131"/>
        <v>Secured</v>
      </c>
      <c r="W1189" s="10">
        <v>0</v>
      </c>
      <c r="X1189" s="10" t="s">
        <v>83</v>
      </c>
      <c r="Y1189" s="10" t="str">
        <f t="shared" si="132"/>
        <v>Non-structured/Vanilla</v>
      </c>
      <c r="Z1189" s="10"/>
      <c r="AA1189" s="10" t="str">
        <f>IF('Intragroup liabilities'!Q1183="GF2","Grandfathered T2",IF('Intragroup liabilities'!Q1183="CET1","CET1","No"))</f>
        <v>No</v>
      </c>
      <c r="AB1189" s="10">
        <f>IF('Intragroup liabilities'!R1183="",0,'Intragroup liabilities'!R1183)</f>
        <v>0</v>
      </c>
      <c r="AC1189"/>
    </row>
    <row r="1190" spans="3:29" ht="35.25" thickBot="1" x14ac:dyDescent="0.5">
      <c r="C1190" s="17">
        <f t="shared" si="127"/>
        <v>999</v>
      </c>
      <c r="D1190" s="18">
        <f t="shared" si="133"/>
        <v>1183</v>
      </c>
      <c r="E1190" s="10" t="str">
        <f>IF(AND(I1190="SANTANDER TOTTA, SGPS, SA",'Intragroup liabilities'!F1184="P_22"),"r0531 - o/w (part of) subordinated liabilities recognised as own funds",IF(AND(I1190="Totta Seguros - Comp. Seg. Vida, SA.",'Intragroup liabilities'!F1184="P_22"),"r0350 - Structured notes",IF(AND(AA1190&lt;&gt;"No",'Intragroup liabilities'!F1184="P_23"),"r0531 - o/w (part of) subordinated liabilities recognised as own funds",IF(AND(AA1190="No",'Intragroup liabilities'!F1184="P_23"),"r0120 - Secured liabilities - collateralized part (BRRD art. 44/2/b)",IF('Intragroup liabilities'!F1184="C_31","r0511 - o/w capital instruments/share capital",IF('Intragroup liabilities'!F1184="C_32","r0511 - o/w capital instruments/share capital",IF('Intragroup liabilities'!F1184="C_33","r0512 - o/w instruments ranking pari passu with ordinary shares",IF(OR(ISNUMBER(SEARCH("ATLANTES",I1190)),ISNUMBER(SEARCH("AZOR",I1190)),ISNUMBER(SEARCH("HIPOTOTTA",I1190)))=TRUE,"r0120 - Secured liabilities - collateralized part (BRRD art. 44/2/b)",IF(OR('Intragroup liabilities'!F1184="P_27.1",'Intragroup liabilities'!F1184="P_27.2",'Intragroup liabilities'!F1184="P_24"),"r0390 - Non-financial liabilities",IF('Intragroup liabilities'!F1184="P_30.1","r0170 - Employee liabilities (BRRD art. 44/2/g/i)",IF('Intragroup liabilities'!F1184="P_30.3","r0390 - Non-financial liabilities",IF('Intragroup liabilities'!F1184="C_36","r0511 - o/w capital instruments/share capital",IF(AND('Intragroup liabilities'!F1184="P_20",IFERROR(VLOOKUP('Intragroup liabilities'!I1184,'Auxiliar 210'!$B$18:$B$20,1,FALSE),0)&lt;&gt;0),"r0210 - Liabilities towards other entities of the resolution group (BRRD art. 44/2/h)",IF(AND('Intragroup liabilities'!F1184="P_21",IFERROR(VLOOKUP('Intragroup liabilities'!I1184,'Auxiliar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0" s="10" t="s">
        <v>153</v>
      </c>
      <c r="G1190" s="10" t="str">
        <f t="shared" si="128"/>
        <v>Rank 20 - Ranking in insolvency (master scale)</v>
      </c>
      <c r="H1190" s="10" t="s">
        <v>422</v>
      </c>
      <c r="I1190" s="10" t="s">
        <v>30</v>
      </c>
      <c r="J1190" s="10" t="s">
        <v>164</v>
      </c>
      <c r="K1190" s="10" t="s">
        <v>155</v>
      </c>
      <c r="L1190" s="10" t="str">
        <f t="shared" si="129"/>
        <v>Sister</v>
      </c>
      <c r="M1190" s="10" t="str">
        <f>IF(OR('Intragroup liabilities'!W1184="x",'Intragroup liabilities'!W1184="E"),"true","false")</f>
        <v>true</v>
      </c>
      <c r="N1190" s="10" t="s">
        <v>470</v>
      </c>
      <c r="O1190" s="10" t="s">
        <v>471</v>
      </c>
      <c r="P1190" s="11">
        <v>207950.54</v>
      </c>
      <c r="Q1190" s="11">
        <f>IF('Intragroup liabilities'!E1184="",0,'Intragroup liabilities'!E1184)</f>
        <v>355.74</v>
      </c>
      <c r="R1190" s="10" t="str">
        <f>+IF('Intragroup liabilities'!C1184="EURO","Euro",IF('Intragroup liabilities'!C1184="LIBRA INGLESA"," US Dollar",""))</f>
        <v>Euro</v>
      </c>
      <c r="S1190" s="10" t="str">
        <f>IF(OR('Intragroup liabilities'!F1184="P_20",'Intragroup liabilities'!F1184="P_21"),'Intragroup liabilities'!M1184,CONCATENATE(RIGHT('Intragroup liabilities'!T1184,4),"-",LEFT(RIGHT('Intragroup liabilities'!T1184,7),2),"-",LEFT('Intragroup liabilities'!T1184,2)))</f>
        <v>--</v>
      </c>
      <c r="T1190" s="20" t="str">
        <f t="shared" si="130"/>
        <v/>
      </c>
      <c r="U1190" s="20" t="str">
        <f>IF(OR('Intragroup liabilities'!F1184="P_20",'Intragroup liabilities'!F1184="P_21"),'T 03.01'!T1190,CONCATENATE(RIGHT('Intragroup liabilities'!U1184,4),"-",LEFT(RIGHT('Intragroup liabilities'!U1184,7),2),"-",LEFT('Intragroup liabilities'!U1184,2)))</f>
        <v>--</v>
      </c>
      <c r="V1190" s="10" t="str">
        <f t="shared" si="131"/>
        <v>Secured</v>
      </c>
      <c r="W1190" s="10">
        <v>0</v>
      </c>
      <c r="X1190" s="10" t="s">
        <v>83</v>
      </c>
      <c r="Y1190" s="10" t="str">
        <f t="shared" si="132"/>
        <v>Non-structured/Vanilla</v>
      </c>
      <c r="Z1190" s="10"/>
      <c r="AA1190" s="10" t="str">
        <f>IF('Intragroup liabilities'!Q1184="GF2","Grandfathered T2",IF('Intragroup liabilities'!Q1184="CET1","CET1","No"))</f>
        <v>No</v>
      </c>
      <c r="AB1190" s="10">
        <f>IF('Intragroup liabilities'!R1184="",0,'Intragroup liabilities'!R1184)</f>
        <v>0</v>
      </c>
      <c r="AC1190"/>
    </row>
    <row r="1191" spans="3:29" ht="35.25" thickBot="1" x14ac:dyDescent="0.5">
      <c r="C1191" s="17">
        <f t="shared" si="127"/>
        <v>999</v>
      </c>
      <c r="D1191" s="18">
        <f t="shared" si="133"/>
        <v>1184</v>
      </c>
      <c r="E1191" s="10" t="str">
        <f>IF(AND(I1191="SANTANDER TOTTA, SGPS, SA",'Intragroup liabilities'!F1185="P_22"),"r0531 - o/w (part of) subordinated liabilities recognised as own funds",IF(AND(I1191="Totta Seguros - Comp. Seg. Vida, SA.",'Intragroup liabilities'!F1185="P_22"),"r0350 - Structured notes",IF(AND(AA1191&lt;&gt;"No",'Intragroup liabilities'!F1185="P_23"),"r0531 - o/w (part of) subordinated liabilities recognised as own funds",IF(AND(AA1191="No",'Intragroup liabilities'!F1185="P_23"),"r0120 - Secured liabilities - collateralized part (BRRD art. 44/2/b)",IF('Intragroup liabilities'!F1185="C_31","r0511 - o/w capital instruments/share capital",IF('Intragroup liabilities'!F1185="C_32","r0511 - o/w capital instruments/share capital",IF('Intragroup liabilities'!F1185="C_33","r0512 - o/w instruments ranking pari passu with ordinary shares",IF(OR(ISNUMBER(SEARCH("ATLANTES",I1191)),ISNUMBER(SEARCH("AZOR",I1191)),ISNUMBER(SEARCH("HIPOTOTTA",I1191)))=TRUE,"r0120 - Secured liabilities - collateralized part (BRRD art. 44/2/b)",IF(OR('Intragroup liabilities'!F1185="P_27.1",'Intragroup liabilities'!F1185="P_27.2",'Intragroup liabilities'!F1185="P_24"),"r0390 - Non-financial liabilities",IF('Intragroup liabilities'!F1185="P_30.1","r0170 - Employee liabilities (BRRD art. 44/2/g/i)",IF('Intragroup liabilities'!F1185="P_30.3","r0390 - Non-financial liabilities",IF('Intragroup liabilities'!F1185="C_36","r0511 - o/w capital instruments/share capital",IF(AND('Intragroup liabilities'!F1185="P_20",IFERROR(VLOOKUP('Intragroup liabilities'!I1185,'Auxiliar 210'!$B$18:$B$20,1,FALSE),0)&lt;&gt;0),"r0210 - Liabilities towards other entities of the resolution group (BRRD art. 44/2/h)",IF(AND('Intragroup liabilities'!F1185="P_21",IFERROR(VLOOKUP('Intragroup liabilities'!I1185,'Auxiliar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1" s="10" t="s">
        <v>153</v>
      </c>
      <c r="G1191" s="10" t="str">
        <f t="shared" si="128"/>
        <v>Rank 20 - Ranking in insolvency (master scale)</v>
      </c>
      <c r="H1191" s="10" t="s">
        <v>224</v>
      </c>
      <c r="I1191" s="10" t="s">
        <v>73</v>
      </c>
      <c r="J1191" s="10" t="s">
        <v>167</v>
      </c>
      <c r="K1191" s="10" t="s">
        <v>155</v>
      </c>
      <c r="L1191" s="10" t="str">
        <f t="shared" si="129"/>
        <v>Sister</v>
      </c>
      <c r="M1191" s="10" t="str">
        <f>IF(OR('Intragroup liabilities'!W1185="x",'Intragroup liabilities'!W1185="E"),"true","false")</f>
        <v>true</v>
      </c>
      <c r="N1191" s="10" t="s">
        <v>470</v>
      </c>
      <c r="O1191" s="10" t="s">
        <v>471</v>
      </c>
      <c r="P1191" s="11">
        <v>82114.14</v>
      </c>
      <c r="Q1191" s="11">
        <f>IF('Intragroup liabilities'!E1185="",0,'Intragroup liabilities'!E1185)</f>
        <v>178.39</v>
      </c>
      <c r="R1191" s="10" t="str">
        <f>+IF('Intragroup liabilities'!C1185="EURO","Euro",IF('Intragroup liabilities'!C1185="LIBRA INGLESA"," US Dollar",""))</f>
        <v>Euro</v>
      </c>
      <c r="S1191" s="10" t="str">
        <f>IF(OR('Intragroup liabilities'!F1185="P_20",'Intragroup liabilities'!F1185="P_21"),'Intragroup liabilities'!M1185,CONCATENATE(RIGHT('Intragroup liabilities'!T1185,4),"-",LEFT(RIGHT('Intragroup liabilities'!T1185,7),2),"-",LEFT('Intragroup liabilities'!T1185,2)))</f>
        <v>--</v>
      </c>
      <c r="T1191" s="20" t="str">
        <f t="shared" si="130"/>
        <v/>
      </c>
      <c r="U1191" s="20" t="str">
        <f>IF(OR('Intragroup liabilities'!F1185="P_20",'Intragroup liabilities'!F1185="P_21"),'T 03.01'!T1191,CONCATENATE(RIGHT('Intragroup liabilities'!U1185,4),"-",LEFT(RIGHT('Intragroup liabilities'!U1185,7),2),"-",LEFT('Intragroup liabilities'!U1185,2)))</f>
        <v>--</v>
      </c>
      <c r="V1191" s="10" t="str">
        <f t="shared" si="131"/>
        <v>Secured</v>
      </c>
      <c r="W1191" s="10">
        <v>0</v>
      </c>
      <c r="X1191" s="10" t="s">
        <v>83</v>
      </c>
      <c r="Y1191" s="10" t="str">
        <f t="shared" si="132"/>
        <v>Non-structured/Vanilla</v>
      </c>
      <c r="Z1191" s="10"/>
      <c r="AA1191" s="10" t="str">
        <f>IF('Intragroup liabilities'!Q1185="GF2","Grandfathered T2",IF('Intragroup liabilities'!Q1185="CET1","CET1","No"))</f>
        <v>No</v>
      </c>
      <c r="AB1191" s="10">
        <f>IF('Intragroup liabilities'!R1185="",0,'Intragroup liabilities'!R1185)</f>
        <v>0</v>
      </c>
      <c r="AC1191"/>
    </row>
    <row r="1192" spans="3:29" ht="35.25" thickBot="1" x14ac:dyDescent="0.5">
      <c r="C1192" s="17">
        <f t="shared" si="127"/>
        <v>999</v>
      </c>
      <c r="D1192" s="18">
        <f t="shared" si="133"/>
        <v>1185</v>
      </c>
      <c r="E1192" s="10" t="str">
        <f>IF(AND(I1192="SANTANDER TOTTA, SGPS, SA",'Intragroup liabilities'!F1186="P_22"),"r0531 - o/w (part of) subordinated liabilities recognised as own funds",IF(AND(I1192="Totta Seguros - Comp. Seg. Vida, SA.",'Intragroup liabilities'!F1186="P_22"),"r0350 - Structured notes",IF(AND(AA1192&lt;&gt;"No",'Intragroup liabilities'!F1186="P_23"),"r0531 - o/w (part of) subordinated liabilities recognised as own funds",IF(AND(AA1192="No",'Intragroup liabilities'!F1186="P_23"),"r0120 - Secured liabilities - collateralized part (BRRD art. 44/2/b)",IF('Intragroup liabilities'!F1186="C_31","r0511 - o/w capital instruments/share capital",IF('Intragroup liabilities'!F1186="C_32","r0511 - o/w capital instruments/share capital",IF('Intragroup liabilities'!F1186="C_33","r0512 - o/w instruments ranking pari passu with ordinary shares",IF(OR(ISNUMBER(SEARCH("ATLANTES",I1192)),ISNUMBER(SEARCH("AZOR",I1192)),ISNUMBER(SEARCH("HIPOTOTTA",I1192)))=TRUE,"r0120 - Secured liabilities - collateralized part (BRRD art. 44/2/b)",IF(OR('Intragroup liabilities'!F1186="P_27.1",'Intragroup liabilities'!F1186="P_27.2",'Intragroup liabilities'!F1186="P_24"),"r0390 - Non-financial liabilities",IF('Intragroup liabilities'!F1186="P_30.1","r0170 - Employee liabilities (BRRD art. 44/2/g/i)",IF('Intragroup liabilities'!F1186="P_30.3","r0390 - Non-financial liabilities",IF('Intragroup liabilities'!F1186="C_36","r0511 - o/w capital instruments/share capital",IF(AND('Intragroup liabilities'!F1186="P_20",IFERROR(VLOOKUP('Intragroup liabilities'!I1186,'Auxiliar 210'!$B$18:$B$20,1,FALSE),0)&lt;&gt;0),"r0210 - Liabilities towards other entities of the resolution group (BRRD art. 44/2/h)",IF(AND('Intragroup liabilities'!F1186="P_21",IFERROR(VLOOKUP('Intragroup liabilities'!I1186,'Auxiliar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2" s="10" t="s">
        <v>153</v>
      </c>
      <c r="G1192" s="10" t="str">
        <f t="shared" si="128"/>
        <v>Rank 20 - Ranking in insolvency (master scale)</v>
      </c>
      <c r="H1192" s="10" t="s">
        <v>335</v>
      </c>
      <c r="I1192" s="10" t="s">
        <v>74</v>
      </c>
      <c r="J1192" s="10" t="s">
        <v>170</v>
      </c>
      <c r="K1192" s="10" t="s">
        <v>155</v>
      </c>
      <c r="L1192" s="10" t="str">
        <f t="shared" si="129"/>
        <v>Sister</v>
      </c>
      <c r="M1192" s="10" t="str">
        <f>IF(OR('Intragroup liabilities'!W1186="x",'Intragroup liabilities'!W1186="E"),"true","false")</f>
        <v>true</v>
      </c>
      <c r="N1192" s="10" t="s">
        <v>470</v>
      </c>
      <c r="O1192" s="10" t="s">
        <v>471</v>
      </c>
      <c r="P1192" s="11">
        <v>59371.66</v>
      </c>
      <c r="Q1192" s="11">
        <f>IF('Intragroup liabilities'!E1186="",0,'Intragroup liabilities'!E1186)</f>
        <v>58.16</v>
      </c>
      <c r="R1192" s="10" t="str">
        <f>+IF('Intragroup liabilities'!C1186="EURO","Euro",IF('Intragroup liabilities'!C1186="LIBRA INGLESA"," US Dollar",""))</f>
        <v>Euro</v>
      </c>
      <c r="S1192" s="10" t="str">
        <f>IF(OR('Intragroup liabilities'!F1186="P_20",'Intragroup liabilities'!F1186="P_21"),'Intragroup liabilities'!M1186,CONCATENATE(RIGHT('Intragroup liabilities'!T1186,4),"-",LEFT(RIGHT('Intragroup liabilities'!T1186,7),2),"-",LEFT('Intragroup liabilities'!T1186,2)))</f>
        <v>--</v>
      </c>
      <c r="T1192" s="20" t="str">
        <f t="shared" si="130"/>
        <v/>
      </c>
      <c r="U1192" s="20" t="str">
        <f>IF(OR('Intragroup liabilities'!F1186="P_20",'Intragroup liabilities'!F1186="P_21"),'T 03.01'!T1192,CONCATENATE(RIGHT('Intragroup liabilities'!U1186,4),"-",LEFT(RIGHT('Intragroup liabilities'!U1186,7),2),"-",LEFT('Intragroup liabilities'!U1186,2)))</f>
        <v>--</v>
      </c>
      <c r="V1192" s="10" t="str">
        <f t="shared" si="131"/>
        <v>Secured</v>
      </c>
      <c r="W1192" s="10">
        <v>0</v>
      </c>
      <c r="X1192" s="10" t="s">
        <v>83</v>
      </c>
      <c r="Y1192" s="10" t="str">
        <f t="shared" si="132"/>
        <v>Non-structured/Vanilla</v>
      </c>
      <c r="Z1192" s="10"/>
      <c r="AA1192" s="10" t="str">
        <f>IF('Intragroup liabilities'!Q1186="GF2","Grandfathered T2",IF('Intragroup liabilities'!Q1186="CET1","CET1","No"))</f>
        <v>No</v>
      </c>
      <c r="AB1192" s="10">
        <f>IF('Intragroup liabilities'!R1186="",0,'Intragroup liabilities'!R1186)</f>
        <v>0</v>
      </c>
      <c r="AC1192"/>
    </row>
    <row r="1193" spans="3:29" ht="35.25" thickBot="1" x14ac:dyDescent="0.5">
      <c r="C1193" s="17">
        <f t="shared" si="127"/>
        <v>999</v>
      </c>
      <c r="D1193" s="18">
        <f t="shared" si="133"/>
        <v>1186</v>
      </c>
      <c r="E1193" s="10" t="str">
        <f>IF(AND(I1193="SANTANDER TOTTA, SGPS, SA",'Intragroup liabilities'!F1187="P_22"),"r0531 - o/w (part of) subordinated liabilities recognised as own funds",IF(AND(I1193="Totta Seguros - Comp. Seg. Vida, SA.",'Intragroup liabilities'!F1187="P_22"),"r0350 - Structured notes",IF(AND(AA1193&lt;&gt;"No",'Intragroup liabilities'!F1187="P_23"),"r0531 - o/w (part of) subordinated liabilities recognised as own funds",IF(AND(AA1193="No",'Intragroup liabilities'!F1187="P_23"),"r0120 - Secured liabilities - collateralized part (BRRD art. 44/2/b)",IF('Intragroup liabilities'!F1187="C_31","r0511 - o/w capital instruments/share capital",IF('Intragroup liabilities'!F1187="C_32","r0511 - o/w capital instruments/share capital",IF('Intragroup liabilities'!F1187="C_33","r0512 - o/w instruments ranking pari passu with ordinary shares",IF(OR(ISNUMBER(SEARCH("ATLANTES",I1193)),ISNUMBER(SEARCH("AZOR",I1193)),ISNUMBER(SEARCH("HIPOTOTTA",I1193)))=TRUE,"r0120 - Secured liabilities - collateralized part (BRRD art. 44/2/b)",IF(OR('Intragroup liabilities'!F1187="P_27.1",'Intragroup liabilities'!F1187="P_27.2",'Intragroup liabilities'!F1187="P_24"),"r0390 - Non-financial liabilities",IF('Intragroup liabilities'!F1187="P_30.1","r0170 - Employee liabilities (BRRD art. 44/2/g/i)",IF('Intragroup liabilities'!F1187="P_30.3","r0390 - Non-financial liabilities",IF('Intragroup liabilities'!F1187="C_36","r0511 - o/w capital instruments/share capital",IF(AND('Intragroup liabilities'!F1187="P_20",IFERROR(VLOOKUP('Intragroup liabilities'!I1187,'Auxiliar 210'!$B$18:$B$20,1,FALSE),0)&lt;&gt;0),"r0210 - Liabilities towards other entities of the resolution group (BRRD art. 44/2/h)",IF(AND('Intragroup liabilities'!F1187="P_21",IFERROR(VLOOKUP('Intragroup liabilities'!I1187,'Auxiliar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3" s="10" t="s">
        <v>153</v>
      </c>
      <c r="G1193" s="10" t="str">
        <f t="shared" si="128"/>
        <v>Rank 20 - Ranking in insolvency (master scale)</v>
      </c>
      <c r="H1193" s="10" t="s">
        <v>224</v>
      </c>
      <c r="I1193" s="10" t="s">
        <v>74</v>
      </c>
      <c r="J1193" s="10" t="s">
        <v>170</v>
      </c>
      <c r="K1193" s="10" t="s">
        <v>155</v>
      </c>
      <c r="L1193" s="10" t="str">
        <f t="shared" si="129"/>
        <v>Sister</v>
      </c>
      <c r="M1193" s="10" t="str">
        <f>IF(OR('Intragroup liabilities'!W1187="x",'Intragroup liabilities'!W1187="E"),"true","false")</f>
        <v>true</v>
      </c>
      <c r="N1193" s="10" t="s">
        <v>470</v>
      </c>
      <c r="O1193" s="10" t="s">
        <v>471</v>
      </c>
      <c r="P1193" s="11">
        <v>37694.6</v>
      </c>
      <c r="Q1193" s="11">
        <f>IF('Intragroup liabilities'!E1187="",0,'Intragroup liabilities'!E1187)</f>
        <v>36.04</v>
      </c>
      <c r="R1193" s="10" t="str">
        <f>+IF('Intragroup liabilities'!C1187="EURO","Euro",IF('Intragroup liabilities'!C1187="LIBRA INGLESA"," US Dollar",""))</f>
        <v>Euro</v>
      </c>
      <c r="S1193" s="10" t="str">
        <f>IF(OR('Intragroup liabilities'!F1187="P_20",'Intragroup liabilities'!F1187="P_21"),'Intragroup liabilities'!M1187,CONCATENATE(RIGHT('Intragroup liabilities'!T1187,4),"-",LEFT(RIGHT('Intragroup liabilities'!T1187,7),2),"-",LEFT('Intragroup liabilities'!T1187,2)))</f>
        <v>--</v>
      </c>
      <c r="T1193" s="20" t="str">
        <f t="shared" si="130"/>
        <v/>
      </c>
      <c r="U1193" s="20" t="str">
        <f>IF(OR('Intragroup liabilities'!F1187="P_20",'Intragroup liabilities'!F1187="P_21"),'T 03.01'!T1193,CONCATENATE(RIGHT('Intragroup liabilities'!U1187,4),"-",LEFT(RIGHT('Intragroup liabilities'!U1187,7),2),"-",LEFT('Intragroup liabilities'!U1187,2)))</f>
        <v>--</v>
      </c>
      <c r="V1193" s="10" t="str">
        <f t="shared" si="131"/>
        <v>Secured</v>
      </c>
      <c r="W1193" s="10">
        <v>0</v>
      </c>
      <c r="X1193" s="10" t="s">
        <v>83</v>
      </c>
      <c r="Y1193" s="10" t="str">
        <f t="shared" si="132"/>
        <v>Non-structured/Vanilla</v>
      </c>
      <c r="Z1193" s="10"/>
      <c r="AA1193" s="10" t="str">
        <f>IF('Intragroup liabilities'!Q1187="GF2","Grandfathered T2",IF('Intragroup liabilities'!Q1187="CET1","CET1","No"))</f>
        <v>No</v>
      </c>
      <c r="AB1193" s="10">
        <f>IF('Intragroup liabilities'!R1187="",0,'Intragroup liabilities'!R1187)</f>
        <v>0</v>
      </c>
      <c r="AC1193"/>
    </row>
    <row r="1194" spans="3:29" ht="35.25" thickBot="1" x14ac:dyDescent="0.5">
      <c r="C1194" s="17">
        <f t="shared" si="127"/>
        <v>999</v>
      </c>
      <c r="D1194" s="18">
        <f t="shared" si="133"/>
        <v>1187</v>
      </c>
      <c r="E1194" s="10" t="str">
        <f>IF(AND(I1194="SANTANDER TOTTA, SGPS, SA",'Intragroup liabilities'!F1188="P_22"),"r0531 - o/w (part of) subordinated liabilities recognised as own funds",IF(AND(I1194="Totta Seguros - Comp. Seg. Vida, SA.",'Intragroup liabilities'!F1188="P_22"),"r0350 - Structured notes",IF(AND(AA1194&lt;&gt;"No",'Intragroup liabilities'!F1188="P_23"),"r0531 - o/w (part of) subordinated liabilities recognised as own funds",IF(AND(AA1194="No",'Intragroup liabilities'!F1188="P_23"),"r0120 - Secured liabilities - collateralized part (BRRD art. 44/2/b)",IF('Intragroup liabilities'!F1188="C_31","r0511 - o/w capital instruments/share capital",IF('Intragroup liabilities'!F1188="C_32","r0511 - o/w capital instruments/share capital",IF('Intragroup liabilities'!F1188="C_33","r0512 - o/w instruments ranking pari passu with ordinary shares",IF(OR(ISNUMBER(SEARCH("ATLANTES",I1194)),ISNUMBER(SEARCH("AZOR",I1194)),ISNUMBER(SEARCH("HIPOTOTTA",I1194)))=TRUE,"r0120 - Secured liabilities - collateralized part (BRRD art. 44/2/b)",IF(OR('Intragroup liabilities'!F1188="P_27.1",'Intragroup liabilities'!F1188="P_27.2",'Intragroup liabilities'!F1188="P_24"),"r0390 - Non-financial liabilities",IF('Intragroup liabilities'!F1188="P_30.1","r0170 - Employee liabilities (BRRD art. 44/2/g/i)",IF('Intragroup liabilities'!F1188="P_30.3","r0390 - Non-financial liabilities",IF('Intragroup liabilities'!F1188="C_36","r0511 - o/w capital instruments/share capital",IF(AND('Intragroup liabilities'!F1188="P_20",IFERROR(VLOOKUP('Intragroup liabilities'!I1188,'Auxiliar 210'!$B$18:$B$20,1,FALSE),0)&lt;&gt;0),"r0210 - Liabilities towards other entities of the resolution group (BRRD art. 44/2/h)",IF(AND('Intragroup liabilities'!F1188="P_21",IFERROR(VLOOKUP('Intragroup liabilities'!I1188,'Auxiliar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4" s="10" t="s">
        <v>153</v>
      </c>
      <c r="G1194" s="10" t="str">
        <f t="shared" si="128"/>
        <v>Rank 20 - Ranking in insolvency (master scale)</v>
      </c>
      <c r="H1194" s="10" t="s">
        <v>334</v>
      </c>
      <c r="I1194" s="10" t="s">
        <v>30</v>
      </c>
      <c r="J1194" s="10" t="s">
        <v>164</v>
      </c>
      <c r="K1194" s="10" t="s">
        <v>155</v>
      </c>
      <c r="L1194" s="10" t="str">
        <f t="shared" si="129"/>
        <v>Sister</v>
      </c>
      <c r="M1194" s="10" t="str">
        <f>IF(OR('Intragroup liabilities'!W1188="x",'Intragroup liabilities'!W1188="E"),"true","false")</f>
        <v>true</v>
      </c>
      <c r="N1194" s="10" t="s">
        <v>470</v>
      </c>
      <c r="O1194" s="10" t="s">
        <v>471</v>
      </c>
      <c r="P1194" s="11">
        <v>258605.76</v>
      </c>
      <c r="Q1194" s="11">
        <f>IF('Intragroup liabilities'!E1188="",0,'Intragroup liabilities'!E1188)</f>
        <v>479.54</v>
      </c>
      <c r="R1194" s="10" t="str">
        <f>+IF('Intragroup liabilities'!C1188="EURO","Euro",IF('Intragroup liabilities'!C1188="LIBRA INGLESA"," US Dollar",""))</f>
        <v>Euro</v>
      </c>
      <c r="S1194" s="10" t="str">
        <f>IF(OR('Intragroup liabilities'!F1188="P_20",'Intragroup liabilities'!F1188="P_21"),'Intragroup liabilities'!M1188,CONCATENATE(RIGHT('Intragroup liabilities'!T1188,4),"-",LEFT(RIGHT('Intragroup liabilities'!T1188,7),2),"-",LEFT('Intragroup liabilities'!T1188,2)))</f>
        <v>--</v>
      </c>
      <c r="T1194" s="20" t="str">
        <f t="shared" si="130"/>
        <v/>
      </c>
      <c r="U1194" s="20" t="str">
        <f>IF(OR('Intragroup liabilities'!F1188="P_20",'Intragroup liabilities'!F1188="P_21"),'T 03.01'!T1194,CONCATENATE(RIGHT('Intragroup liabilities'!U1188,4),"-",LEFT(RIGHT('Intragroup liabilities'!U1188,7),2),"-",LEFT('Intragroup liabilities'!U1188,2)))</f>
        <v>--</v>
      </c>
      <c r="V1194" s="10" t="str">
        <f t="shared" si="131"/>
        <v>Secured</v>
      </c>
      <c r="W1194" s="10">
        <v>0</v>
      </c>
      <c r="X1194" s="10" t="s">
        <v>83</v>
      </c>
      <c r="Y1194" s="10" t="str">
        <f t="shared" si="132"/>
        <v>Non-structured/Vanilla</v>
      </c>
      <c r="Z1194" s="10"/>
      <c r="AA1194" s="10" t="str">
        <f>IF('Intragroup liabilities'!Q1188="GF2","Grandfathered T2",IF('Intragroup liabilities'!Q1188="CET1","CET1","No"))</f>
        <v>No</v>
      </c>
      <c r="AB1194" s="10">
        <f>IF('Intragroup liabilities'!R1188="",0,'Intragroup liabilities'!R1188)</f>
        <v>0</v>
      </c>
      <c r="AC1194"/>
    </row>
    <row r="1195" spans="3:29" ht="35.25" thickBot="1" x14ac:dyDescent="0.5">
      <c r="C1195" s="17">
        <f t="shared" si="127"/>
        <v>999</v>
      </c>
      <c r="D1195" s="18">
        <f t="shared" si="133"/>
        <v>1188</v>
      </c>
      <c r="E1195" s="10" t="str">
        <f>IF(AND(I1195="SANTANDER TOTTA, SGPS, SA",'Intragroup liabilities'!F1189="P_22"),"r0531 - o/w (part of) subordinated liabilities recognised as own funds",IF(AND(I1195="Totta Seguros - Comp. Seg. Vida, SA.",'Intragroup liabilities'!F1189="P_22"),"r0350 - Structured notes",IF(AND(AA1195&lt;&gt;"No",'Intragroup liabilities'!F1189="P_23"),"r0531 - o/w (part of) subordinated liabilities recognised as own funds",IF(AND(AA1195="No",'Intragroup liabilities'!F1189="P_23"),"r0120 - Secured liabilities - collateralized part (BRRD art. 44/2/b)",IF('Intragroup liabilities'!F1189="C_31","r0511 - o/w capital instruments/share capital",IF('Intragroup liabilities'!F1189="C_32","r0511 - o/w capital instruments/share capital",IF('Intragroup liabilities'!F1189="C_33","r0512 - o/w instruments ranking pari passu with ordinary shares",IF(OR(ISNUMBER(SEARCH("ATLANTES",I1195)),ISNUMBER(SEARCH("AZOR",I1195)),ISNUMBER(SEARCH("HIPOTOTTA",I1195)))=TRUE,"r0120 - Secured liabilities - collateralized part (BRRD art. 44/2/b)",IF(OR('Intragroup liabilities'!F1189="P_27.1",'Intragroup liabilities'!F1189="P_27.2",'Intragroup liabilities'!F1189="P_24"),"r0390 - Non-financial liabilities",IF('Intragroup liabilities'!F1189="P_30.1","r0170 - Employee liabilities (BRRD art. 44/2/g/i)",IF('Intragroup liabilities'!F1189="P_30.3","r0390 - Non-financial liabilities",IF('Intragroup liabilities'!F1189="C_36","r0511 - o/w capital instruments/share capital",IF(AND('Intragroup liabilities'!F1189="P_20",IFERROR(VLOOKUP('Intragroup liabilities'!I1189,'Auxiliar 210'!$B$18:$B$20,1,FALSE),0)&lt;&gt;0),"r0210 - Liabilities towards other entities of the resolution group (BRRD art. 44/2/h)",IF(AND('Intragroup liabilities'!F1189="P_21",IFERROR(VLOOKUP('Intragroup liabilities'!I1189,'Auxiliar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5" s="10" t="s">
        <v>153</v>
      </c>
      <c r="G1195" s="10" t="str">
        <f t="shared" si="128"/>
        <v>Rank 20 - Ranking in insolvency (master scale)</v>
      </c>
      <c r="H1195" s="10" t="s">
        <v>352</v>
      </c>
      <c r="I1195" s="10" t="s">
        <v>74</v>
      </c>
      <c r="J1195" s="10" t="s">
        <v>170</v>
      </c>
      <c r="K1195" s="10" t="s">
        <v>155</v>
      </c>
      <c r="L1195" s="10" t="str">
        <f t="shared" si="129"/>
        <v>Sister</v>
      </c>
      <c r="M1195" s="10" t="str">
        <f>IF(OR('Intragroup liabilities'!W1189="x",'Intragroup liabilities'!W1189="E"),"true","false")</f>
        <v>true</v>
      </c>
      <c r="N1195" s="10" t="s">
        <v>470</v>
      </c>
      <c r="O1195" s="10" t="s">
        <v>471</v>
      </c>
      <c r="P1195" s="11">
        <v>50322.17</v>
      </c>
      <c r="Q1195" s="11">
        <f>IF('Intragroup liabilities'!E1189="",0,'Intragroup liabilities'!E1189)</f>
        <v>135.27000000000001</v>
      </c>
      <c r="R1195" s="10" t="str">
        <f>+IF('Intragroup liabilities'!C1189="EURO","Euro",IF('Intragroup liabilities'!C1189="LIBRA INGLESA"," US Dollar",""))</f>
        <v>Euro</v>
      </c>
      <c r="S1195" s="10" t="str">
        <f>IF(OR('Intragroup liabilities'!F1189="P_20",'Intragroup liabilities'!F1189="P_21"),'Intragroup liabilities'!M1189,CONCATENATE(RIGHT('Intragroup liabilities'!T1189,4),"-",LEFT(RIGHT('Intragroup liabilities'!T1189,7),2),"-",LEFT('Intragroup liabilities'!T1189,2)))</f>
        <v>--</v>
      </c>
      <c r="T1195" s="20" t="str">
        <f t="shared" si="130"/>
        <v/>
      </c>
      <c r="U1195" s="20" t="str">
        <f>IF(OR('Intragroup liabilities'!F1189="P_20",'Intragroup liabilities'!F1189="P_21"),'T 03.01'!T1195,CONCATENATE(RIGHT('Intragroup liabilities'!U1189,4),"-",LEFT(RIGHT('Intragroup liabilities'!U1189,7),2),"-",LEFT('Intragroup liabilities'!U1189,2)))</f>
        <v>--</v>
      </c>
      <c r="V1195" s="10" t="str">
        <f t="shared" si="131"/>
        <v>Secured</v>
      </c>
      <c r="W1195" s="10">
        <v>0</v>
      </c>
      <c r="X1195" s="10" t="s">
        <v>83</v>
      </c>
      <c r="Y1195" s="10" t="str">
        <f t="shared" si="132"/>
        <v>Non-structured/Vanilla</v>
      </c>
      <c r="Z1195" s="10"/>
      <c r="AA1195" s="10" t="str">
        <f>IF('Intragroup liabilities'!Q1189="GF2","Grandfathered T2",IF('Intragroup liabilities'!Q1189="CET1","CET1","No"))</f>
        <v>No</v>
      </c>
      <c r="AB1195" s="10">
        <f>IF('Intragroup liabilities'!R1189="",0,'Intragroup liabilities'!R1189)</f>
        <v>0</v>
      </c>
      <c r="AC1195"/>
    </row>
    <row r="1196" spans="3:29" ht="35.25" thickBot="1" x14ac:dyDescent="0.5">
      <c r="C1196" s="17">
        <f t="shared" si="127"/>
        <v>999</v>
      </c>
      <c r="D1196" s="18">
        <f t="shared" si="133"/>
        <v>1189</v>
      </c>
      <c r="E1196" s="10" t="str">
        <f>IF(AND(I1196="SANTANDER TOTTA, SGPS, SA",'Intragroup liabilities'!F1190="P_22"),"r0531 - o/w (part of) subordinated liabilities recognised as own funds",IF(AND(I1196="Totta Seguros - Comp. Seg. Vida, SA.",'Intragroup liabilities'!F1190="P_22"),"r0350 - Structured notes",IF(AND(AA1196&lt;&gt;"No",'Intragroup liabilities'!F1190="P_23"),"r0531 - o/w (part of) subordinated liabilities recognised as own funds",IF(AND(AA1196="No",'Intragroup liabilities'!F1190="P_23"),"r0120 - Secured liabilities - collateralized part (BRRD art. 44/2/b)",IF('Intragroup liabilities'!F1190="C_31","r0511 - o/w capital instruments/share capital",IF('Intragroup liabilities'!F1190="C_32","r0511 - o/w capital instruments/share capital",IF('Intragroup liabilities'!F1190="C_33","r0512 - o/w instruments ranking pari passu with ordinary shares",IF(OR(ISNUMBER(SEARCH("ATLANTES",I1196)),ISNUMBER(SEARCH("AZOR",I1196)),ISNUMBER(SEARCH("HIPOTOTTA",I1196)))=TRUE,"r0120 - Secured liabilities - collateralized part (BRRD art. 44/2/b)",IF(OR('Intragroup liabilities'!F1190="P_27.1",'Intragroup liabilities'!F1190="P_27.2",'Intragroup liabilities'!F1190="P_24"),"r0390 - Non-financial liabilities",IF('Intragroup liabilities'!F1190="P_30.1","r0170 - Employee liabilities (BRRD art. 44/2/g/i)",IF('Intragroup liabilities'!F1190="P_30.3","r0390 - Non-financial liabilities",IF('Intragroup liabilities'!F1190="C_36","r0511 - o/w capital instruments/share capital",IF(AND('Intragroup liabilities'!F1190="P_20",IFERROR(VLOOKUP('Intragroup liabilities'!I1190,'Auxiliar 210'!$B$18:$B$20,1,FALSE),0)&lt;&gt;0),"r0210 - Liabilities towards other entities of the resolution group (BRRD art. 44/2/h)",IF(AND('Intragroup liabilities'!F1190="P_21",IFERROR(VLOOKUP('Intragroup liabilities'!I1190,'Auxiliar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6" s="10" t="s">
        <v>153</v>
      </c>
      <c r="G1196" s="10" t="str">
        <f t="shared" si="128"/>
        <v>Rank 20 - Ranking in insolvency (master scale)</v>
      </c>
      <c r="H1196" s="10" t="s">
        <v>283</v>
      </c>
      <c r="I1196" s="10" t="s">
        <v>73</v>
      </c>
      <c r="J1196" s="10" t="s">
        <v>167</v>
      </c>
      <c r="K1196" s="10" t="s">
        <v>155</v>
      </c>
      <c r="L1196" s="10" t="str">
        <f t="shared" si="129"/>
        <v>Sister</v>
      </c>
      <c r="M1196" s="10" t="str">
        <f>IF(OR('Intragroup liabilities'!W1190="x",'Intragroup liabilities'!W1190="E"),"true","false")</f>
        <v>true</v>
      </c>
      <c r="N1196" s="10" t="s">
        <v>470</v>
      </c>
      <c r="O1196" s="10" t="s">
        <v>471</v>
      </c>
      <c r="P1196" s="11">
        <v>114648.74</v>
      </c>
      <c r="Q1196" s="11">
        <f>IF('Intragroup liabilities'!E1190="",0,'Intragroup liabilities'!E1190)</f>
        <v>269.77</v>
      </c>
      <c r="R1196" s="10" t="str">
        <f>+IF('Intragroup liabilities'!C1190="EURO","Euro",IF('Intragroup liabilities'!C1190="LIBRA INGLESA"," US Dollar",""))</f>
        <v>Euro</v>
      </c>
      <c r="S1196" s="10" t="str">
        <f>IF(OR('Intragroup liabilities'!F1190="P_20",'Intragroup liabilities'!F1190="P_21"),'Intragroup liabilities'!M1190,CONCATENATE(RIGHT('Intragroup liabilities'!T1190,4),"-",LEFT(RIGHT('Intragroup liabilities'!T1190,7),2),"-",LEFT('Intragroup liabilities'!T1190,2)))</f>
        <v>--</v>
      </c>
      <c r="T1196" s="20" t="str">
        <f t="shared" si="130"/>
        <v/>
      </c>
      <c r="U1196" s="20" t="str">
        <f>IF(OR('Intragroup liabilities'!F1190="P_20",'Intragroup liabilities'!F1190="P_21"),'T 03.01'!T1196,CONCATENATE(RIGHT('Intragroup liabilities'!U1190,4),"-",LEFT(RIGHT('Intragroup liabilities'!U1190,7),2),"-",LEFT('Intragroup liabilities'!U1190,2)))</f>
        <v>--</v>
      </c>
      <c r="V1196" s="10" t="str">
        <f t="shared" si="131"/>
        <v>Secured</v>
      </c>
      <c r="W1196" s="10">
        <v>0</v>
      </c>
      <c r="X1196" s="10" t="s">
        <v>83</v>
      </c>
      <c r="Y1196" s="10" t="str">
        <f t="shared" si="132"/>
        <v>Non-structured/Vanilla</v>
      </c>
      <c r="Z1196" s="10"/>
      <c r="AA1196" s="10" t="str">
        <f>IF('Intragroup liabilities'!Q1190="GF2","Grandfathered T2",IF('Intragroup liabilities'!Q1190="CET1","CET1","No"))</f>
        <v>No</v>
      </c>
      <c r="AB1196" s="10">
        <f>IF('Intragroup liabilities'!R1190="",0,'Intragroup liabilities'!R1190)</f>
        <v>0</v>
      </c>
      <c r="AC1196"/>
    </row>
    <row r="1197" spans="3:29" ht="35.25" thickBot="1" x14ac:dyDescent="0.5">
      <c r="C1197" s="17">
        <f t="shared" si="127"/>
        <v>999</v>
      </c>
      <c r="D1197" s="18">
        <f t="shared" si="133"/>
        <v>1190</v>
      </c>
      <c r="E1197" s="10" t="str">
        <f>IF(AND(I1197="SANTANDER TOTTA, SGPS, SA",'Intragroup liabilities'!F1191="P_22"),"r0531 - o/w (part of) subordinated liabilities recognised as own funds",IF(AND(I1197="Totta Seguros - Comp. Seg. Vida, SA.",'Intragroup liabilities'!F1191="P_22"),"r0350 - Structured notes",IF(AND(AA1197&lt;&gt;"No",'Intragroup liabilities'!F1191="P_23"),"r0531 - o/w (part of) subordinated liabilities recognised as own funds",IF(AND(AA1197="No",'Intragroup liabilities'!F1191="P_23"),"r0120 - Secured liabilities - collateralized part (BRRD art. 44/2/b)",IF('Intragroup liabilities'!F1191="C_31","r0511 - o/w capital instruments/share capital",IF('Intragroup liabilities'!F1191="C_32","r0511 - o/w capital instruments/share capital",IF('Intragroup liabilities'!F1191="C_33","r0512 - o/w instruments ranking pari passu with ordinary shares",IF(OR(ISNUMBER(SEARCH("ATLANTES",I1197)),ISNUMBER(SEARCH("AZOR",I1197)),ISNUMBER(SEARCH("HIPOTOTTA",I1197)))=TRUE,"r0120 - Secured liabilities - collateralized part (BRRD art. 44/2/b)",IF(OR('Intragroup liabilities'!F1191="P_27.1",'Intragroup liabilities'!F1191="P_27.2",'Intragroup liabilities'!F1191="P_24"),"r0390 - Non-financial liabilities",IF('Intragroup liabilities'!F1191="P_30.1","r0170 - Employee liabilities (BRRD art. 44/2/g/i)",IF('Intragroup liabilities'!F1191="P_30.3","r0390 - Non-financial liabilities",IF('Intragroup liabilities'!F1191="C_36","r0511 - o/w capital instruments/share capital",IF(AND('Intragroup liabilities'!F1191="P_20",IFERROR(VLOOKUP('Intragroup liabilities'!I1191,'Auxiliar 210'!$B$18:$B$20,1,FALSE),0)&lt;&gt;0),"r0210 - Liabilities towards other entities of the resolution group (BRRD art. 44/2/h)",IF(AND('Intragroup liabilities'!F1191="P_21",IFERROR(VLOOKUP('Intragroup liabilities'!I1191,'Auxiliar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7" s="10" t="s">
        <v>153</v>
      </c>
      <c r="G1197" s="10" t="str">
        <f t="shared" si="128"/>
        <v>Rank 20 - Ranking in insolvency (master scale)</v>
      </c>
      <c r="H1197" s="10" t="s">
        <v>339</v>
      </c>
      <c r="I1197" s="10" t="s">
        <v>73</v>
      </c>
      <c r="J1197" s="10" t="s">
        <v>167</v>
      </c>
      <c r="K1197" s="10" t="s">
        <v>155</v>
      </c>
      <c r="L1197" s="10" t="str">
        <f t="shared" si="129"/>
        <v>Sister</v>
      </c>
      <c r="M1197" s="10" t="str">
        <f>IF(OR('Intragroup liabilities'!W1191="x",'Intragroup liabilities'!W1191="E"),"true","false")</f>
        <v>true</v>
      </c>
      <c r="N1197" s="10" t="s">
        <v>470</v>
      </c>
      <c r="O1197" s="10" t="s">
        <v>471</v>
      </c>
      <c r="P1197" s="11">
        <v>106091.49</v>
      </c>
      <c r="Q1197" s="11">
        <f>IF('Intragroup liabilities'!E1191="",0,'Intragroup liabilities'!E1191)</f>
        <v>201.71</v>
      </c>
      <c r="R1197" s="10" t="str">
        <f>+IF('Intragroup liabilities'!C1191="EURO","Euro",IF('Intragroup liabilities'!C1191="LIBRA INGLESA"," US Dollar",""))</f>
        <v>Euro</v>
      </c>
      <c r="S1197" s="10" t="str">
        <f>IF(OR('Intragroup liabilities'!F1191="P_20",'Intragroup liabilities'!F1191="P_21"),'Intragroup liabilities'!M1191,CONCATENATE(RIGHT('Intragroup liabilities'!T1191,4),"-",LEFT(RIGHT('Intragroup liabilities'!T1191,7),2),"-",LEFT('Intragroup liabilities'!T1191,2)))</f>
        <v>--</v>
      </c>
      <c r="T1197" s="20" t="str">
        <f t="shared" si="130"/>
        <v/>
      </c>
      <c r="U1197" s="20" t="str">
        <f>IF(OR('Intragroup liabilities'!F1191="P_20",'Intragroup liabilities'!F1191="P_21"),'T 03.01'!T1197,CONCATENATE(RIGHT('Intragroup liabilities'!U1191,4),"-",LEFT(RIGHT('Intragroup liabilities'!U1191,7),2),"-",LEFT('Intragroup liabilities'!U1191,2)))</f>
        <v>--</v>
      </c>
      <c r="V1197" s="10" t="str">
        <f t="shared" si="131"/>
        <v>Secured</v>
      </c>
      <c r="W1197" s="10">
        <v>0</v>
      </c>
      <c r="X1197" s="10" t="s">
        <v>83</v>
      </c>
      <c r="Y1197" s="10" t="str">
        <f t="shared" si="132"/>
        <v>Non-structured/Vanilla</v>
      </c>
      <c r="Z1197" s="10"/>
      <c r="AA1197" s="10" t="str">
        <f>IF('Intragroup liabilities'!Q1191="GF2","Grandfathered T2",IF('Intragroup liabilities'!Q1191="CET1","CET1","No"))</f>
        <v>No</v>
      </c>
      <c r="AB1197" s="10">
        <f>IF('Intragroup liabilities'!R1191="",0,'Intragroup liabilities'!R1191)</f>
        <v>0</v>
      </c>
      <c r="AC1197"/>
    </row>
    <row r="1198" spans="3:29" ht="35.25" thickBot="1" x14ac:dyDescent="0.5">
      <c r="C1198" s="17">
        <f t="shared" si="127"/>
        <v>999</v>
      </c>
      <c r="D1198" s="18">
        <f t="shared" si="133"/>
        <v>1191</v>
      </c>
      <c r="E1198" s="10" t="str">
        <f>IF(AND(I1198="SANTANDER TOTTA, SGPS, SA",'Intragroup liabilities'!F1192="P_22"),"r0531 - o/w (part of) subordinated liabilities recognised as own funds",IF(AND(I1198="Totta Seguros - Comp. Seg. Vida, SA.",'Intragroup liabilities'!F1192="P_22"),"r0350 - Structured notes",IF(AND(AA1198&lt;&gt;"No",'Intragroup liabilities'!F1192="P_23"),"r0531 - o/w (part of) subordinated liabilities recognised as own funds",IF(AND(AA1198="No",'Intragroup liabilities'!F1192="P_23"),"r0120 - Secured liabilities - collateralized part (BRRD art. 44/2/b)",IF('Intragroup liabilities'!F1192="C_31","r0511 - o/w capital instruments/share capital",IF('Intragroup liabilities'!F1192="C_32","r0511 - o/w capital instruments/share capital",IF('Intragroup liabilities'!F1192="C_33","r0512 - o/w instruments ranking pari passu with ordinary shares",IF(OR(ISNUMBER(SEARCH("ATLANTES",I1198)),ISNUMBER(SEARCH("AZOR",I1198)),ISNUMBER(SEARCH("HIPOTOTTA",I1198)))=TRUE,"r0120 - Secured liabilities - collateralized part (BRRD art. 44/2/b)",IF(OR('Intragroup liabilities'!F1192="P_27.1",'Intragroup liabilities'!F1192="P_27.2",'Intragroup liabilities'!F1192="P_24"),"r0390 - Non-financial liabilities",IF('Intragroup liabilities'!F1192="P_30.1","r0170 - Employee liabilities (BRRD art. 44/2/g/i)",IF('Intragroup liabilities'!F1192="P_30.3","r0390 - Non-financial liabilities",IF('Intragroup liabilities'!F1192="C_36","r0511 - o/w capital instruments/share capital",IF(AND('Intragroup liabilities'!F1192="P_20",IFERROR(VLOOKUP('Intragroup liabilities'!I1192,'Auxiliar 210'!$B$18:$B$20,1,FALSE),0)&lt;&gt;0),"r0210 - Liabilities towards other entities of the resolution group (BRRD art. 44/2/h)",IF(AND('Intragroup liabilities'!F1192="P_21",IFERROR(VLOOKUP('Intragroup liabilities'!I1192,'Auxiliar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198" s="10" t="s">
        <v>153</v>
      </c>
      <c r="G1198" s="10" t="str">
        <f t="shared" si="128"/>
        <v>Rank 20 - Ranking in insolvency (master scale)</v>
      </c>
      <c r="H1198" s="10" t="s">
        <v>415</v>
      </c>
      <c r="I1198" s="10" t="s">
        <v>73</v>
      </c>
      <c r="J1198" s="10" t="s">
        <v>167</v>
      </c>
      <c r="K1198" s="10" t="s">
        <v>155</v>
      </c>
      <c r="L1198" s="10" t="str">
        <f t="shared" si="129"/>
        <v>Sister</v>
      </c>
      <c r="M1198" s="10" t="str">
        <f>IF(OR('Intragroup liabilities'!W1192="x",'Intragroup liabilities'!W1192="E"),"true","false")</f>
        <v>true</v>
      </c>
      <c r="N1198" s="10" t="s">
        <v>470</v>
      </c>
      <c r="O1198" s="10" t="s">
        <v>471</v>
      </c>
      <c r="P1198" s="11">
        <v>115170.14</v>
      </c>
      <c r="Q1198" s="11">
        <f>IF('Intragroup liabilities'!E1192="",0,'Intragroup liabilities'!E1192)</f>
        <v>240.84</v>
      </c>
      <c r="R1198" s="10" t="str">
        <f>+IF('Intragroup liabilities'!C1192="EURO","Euro",IF('Intragroup liabilities'!C1192="LIBRA INGLESA"," US Dollar",""))</f>
        <v>Euro</v>
      </c>
      <c r="S1198" s="10" t="str">
        <f>IF(OR('Intragroup liabilities'!F1192="P_20",'Intragroup liabilities'!F1192="P_21"),'Intragroup liabilities'!M1192,CONCATENATE(RIGHT('Intragroup liabilities'!T1192,4),"-",LEFT(RIGHT('Intragroup liabilities'!T1192,7),2),"-",LEFT('Intragroup liabilities'!T1192,2)))</f>
        <v>--</v>
      </c>
      <c r="T1198" s="20" t="str">
        <f t="shared" si="130"/>
        <v/>
      </c>
      <c r="U1198" s="20" t="str">
        <f>IF(OR('Intragroup liabilities'!F1192="P_20",'Intragroup liabilities'!F1192="P_21"),'T 03.01'!T1198,CONCATENATE(RIGHT('Intragroup liabilities'!U1192,4),"-",LEFT(RIGHT('Intragroup liabilities'!U1192,7),2),"-",LEFT('Intragroup liabilities'!U1192,2)))</f>
        <v>--</v>
      </c>
      <c r="V1198" s="10" t="str">
        <f t="shared" si="131"/>
        <v>Secured</v>
      </c>
      <c r="W1198" s="10">
        <v>0</v>
      </c>
      <c r="X1198" s="10" t="s">
        <v>83</v>
      </c>
      <c r="Y1198" s="10" t="str">
        <f t="shared" si="132"/>
        <v>Non-structured/Vanilla</v>
      </c>
      <c r="Z1198" s="10"/>
      <c r="AA1198" s="10" t="str">
        <f>IF('Intragroup liabilities'!Q1192="GF2","Grandfathered T2",IF('Intragroup liabilities'!Q1192="CET1","CET1","No"))</f>
        <v>No</v>
      </c>
      <c r="AB1198" s="10">
        <f>IF('Intragroup liabilities'!R1192="",0,'Intragroup liabilities'!R1192)</f>
        <v>0</v>
      </c>
      <c r="AC1198"/>
    </row>
    <row r="1199" spans="3:29" ht="23.65" thickBot="1" x14ac:dyDescent="0.5">
      <c r="C1199" s="17">
        <f t="shared" si="127"/>
        <v>999</v>
      </c>
      <c r="D1199" s="18">
        <f t="shared" si="133"/>
        <v>1192</v>
      </c>
      <c r="E1199" s="10" t="str">
        <f>IF(AND(I1199="SANTANDER TOTTA, SGPS, SA",'Intragroup liabilities'!F1193="P_22"),"r0531 - o/w (part of) subordinated liabilities recognised as own funds",IF(AND(I1199="Totta Seguros - Comp. Seg. Vida, SA.",'Intragroup liabilities'!F1193="P_22"),"r0350 - Structured notes",IF(AND(AA1199&lt;&gt;"No",'Intragroup liabilities'!F1193="P_23"),"r0531 - o/w (part of) subordinated liabilities recognised as own funds",IF(AND(AA1199="No",'Intragroup liabilities'!F1193="P_23"),"r0120 - Secured liabilities - collateralized part (BRRD art. 44/2/b)",IF('Intragroup liabilities'!F1193="C_31","r0511 - o/w capital instruments/share capital",IF('Intragroup liabilities'!F1193="C_32","r0511 - o/w capital instruments/share capital",IF('Intragroup liabilities'!F1193="C_33","r0512 - o/w instruments ranking pari passu with ordinary shares",IF(OR(ISNUMBER(SEARCH("ATLANTES",I1199)),ISNUMBER(SEARCH("AZOR",I1199)),ISNUMBER(SEARCH("HIPOTOTTA",I1199)))=TRUE,"r0120 - Secured liabilities - collateralized part (BRRD art. 44/2/b)",IF(OR('Intragroup liabilities'!F1193="P_27.1",'Intragroup liabilities'!F1193="P_27.2",'Intragroup liabilities'!F1193="P_24"),"r0390 - Non-financial liabilities",IF('Intragroup liabilities'!F1193="P_30.1","r0170 - Employee liabilities (BRRD art. 44/2/g/i)",IF('Intragroup liabilities'!F1193="P_30.3","r0390 - Non-financial liabilities",IF('Intragroup liabilities'!F1193="C_36","r0511 - o/w capital instruments/share capital",IF(AND('Intragroup liabilities'!F1193="P_20",IFERROR(VLOOKUP('Intragroup liabilities'!I1193,'Auxiliar 210'!$B$18:$B$20,1,FALSE),0)&lt;&gt;0),"r0210 - Liabilities towards other entities of the resolution group (BRRD art. 44/2/h)",IF(AND('Intragroup liabilities'!F1193="P_21",IFERROR(VLOOKUP('Intragroup liabilities'!I1193,'Auxiliar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199" s="10" t="s">
        <v>483</v>
      </c>
      <c r="G1199" s="10" t="str">
        <f t="shared" si="128"/>
        <v>Rank 9 - Ranking in insolvency (master scale)</v>
      </c>
      <c r="H1199" s="10" t="s">
        <v>1076</v>
      </c>
      <c r="I1199" s="10" t="s">
        <v>704</v>
      </c>
      <c r="J1199" s="10" t="s">
        <v>703</v>
      </c>
      <c r="K1199" s="10" t="s">
        <v>155</v>
      </c>
      <c r="L1199" s="10" t="str">
        <f t="shared" si="129"/>
        <v>Sister</v>
      </c>
      <c r="M1199" s="10" t="str">
        <f>IF(OR('Intragroup liabilities'!W1193="x",'Intragroup liabilities'!W1193="E"),"true","false")</f>
        <v>false</v>
      </c>
      <c r="N1199" s="10" t="s">
        <v>470</v>
      </c>
      <c r="O1199" s="10" t="s">
        <v>471</v>
      </c>
      <c r="P1199" s="11">
        <v>0.6</v>
      </c>
      <c r="Q1199" s="11">
        <f>IF('Intragroup liabilities'!E1193="",0,'Intragroup liabilities'!E1193)</f>
        <v>0</v>
      </c>
      <c r="R1199" s="10" t="str">
        <f>+IF('Intragroup liabilities'!C1193="EURO","Euro",IF('Intragroup liabilities'!C1193="LIBRA INGLESA"," US Dollar",""))</f>
        <v>Euro</v>
      </c>
      <c r="S1199" s="10" t="str">
        <f>IF(OR('Intragroup liabilities'!F1193="P_20",'Intragroup liabilities'!F1193="P_21"),'Intragroup liabilities'!M1193,CONCATENATE(RIGHT('Intragroup liabilities'!T1193,4),"-",LEFT(RIGHT('Intragroup liabilities'!T1193,7),2),"-",LEFT('Intragroup liabilities'!T1193,2)))</f>
        <v>--</v>
      </c>
      <c r="T1199" s="20" t="str">
        <f t="shared" si="130"/>
        <v>--</v>
      </c>
      <c r="U1199" s="20" t="str">
        <f>IF(OR('Intragroup liabilities'!F1193="P_20",'Intragroup liabilities'!F1193="P_21"),'T 03.01'!T1199,CONCATENATE(RIGHT('Intragroup liabilities'!U1193,4),"-",LEFT(RIGHT('Intragroup liabilities'!U1193,7),2),"-",LEFT('Intragroup liabilities'!U1193,2)))</f>
        <v>--</v>
      </c>
      <c r="V1199" s="10" t="str">
        <f t="shared" si="131"/>
        <v>Unsecured</v>
      </c>
      <c r="W1199" s="10">
        <v>0</v>
      </c>
      <c r="X1199" s="10" t="s">
        <v>83</v>
      </c>
      <c r="Y1199" s="10" t="str">
        <f t="shared" si="132"/>
        <v>Structured</v>
      </c>
      <c r="Z1199" s="10"/>
      <c r="AA1199" s="10" t="str">
        <f>IF('Intragroup liabilities'!Q1193="GF2","Grandfathered T2",IF('Intragroup liabilities'!Q1193="CET1","CET1","No"))</f>
        <v>No</v>
      </c>
      <c r="AB1199" s="10">
        <f>IF('Intragroup liabilities'!R1193="",0,'Intragroup liabilities'!R1193)</f>
        <v>0</v>
      </c>
      <c r="AC1199"/>
    </row>
    <row r="1200" spans="3:29" ht="23.65" thickBot="1" x14ac:dyDescent="0.5">
      <c r="C1200" s="17">
        <f t="shared" si="127"/>
        <v>999</v>
      </c>
      <c r="D1200" s="18">
        <f t="shared" si="133"/>
        <v>1193</v>
      </c>
      <c r="E1200" s="10" t="str">
        <f>IF(AND(I1200="SANTANDER TOTTA, SGPS, SA",'Intragroup liabilities'!F1194="P_22"),"r0531 - o/w (part of) subordinated liabilities recognised as own funds",IF(AND(I1200="Totta Seguros - Comp. Seg. Vida, SA.",'Intragroup liabilities'!F1194="P_22"),"r0350 - Structured notes",IF(AND(AA1200&lt;&gt;"No",'Intragroup liabilities'!F1194="P_23"),"r0531 - o/w (part of) subordinated liabilities recognised as own funds",IF(AND(AA1200="No",'Intragroup liabilities'!F1194="P_23"),"r0120 - Secured liabilities - collateralized part (BRRD art. 44/2/b)",IF('Intragroup liabilities'!F1194="C_31","r0511 - o/w capital instruments/share capital",IF('Intragroup liabilities'!F1194="C_32","r0511 - o/w capital instruments/share capital",IF('Intragroup liabilities'!F1194="C_33","r0512 - o/w instruments ranking pari passu with ordinary shares",IF(OR(ISNUMBER(SEARCH("ATLANTES",I1200)),ISNUMBER(SEARCH("AZOR",I1200)),ISNUMBER(SEARCH("HIPOTOTTA",I1200)))=TRUE,"r0120 - Secured liabilities - collateralized part (BRRD art. 44/2/b)",IF(OR('Intragroup liabilities'!F1194="P_27.1",'Intragroup liabilities'!F1194="P_27.2",'Intragroup liabilities'!F1194="P_24"),"r0390 - Non-financial liabilities",IF('Intragroup liabilities'!F1194="P_30.1","r0170 - Employee liabilities (BRRD art. 44/2/g/i)",IF('Intragroup liabilities'!F1194="P_30.3","r0390 - Non-financial liabilities",IF('Intragroup liabilities'!F1194="C_36","r0511 - o/w capital instruments/share capital",IF(AND('Intragroup liabilities'!F1194="P_20",IFERROR(VLOOKUP('Intragroup liabilities'!I1194,'Auxiliar 210'!$B$18:$B$20,1,FALSE),0)&lt;&gt;0),"r0210 - Liabilities towards other entities of the resolution group (BRRD art. 44/2/h)",IF(AND('Intragroup liabilities'!F1194="P_21",IFERROR(VLOOKUP('Intragroup liabilities'!I1194,'Auxiliar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0" s="10" t="s">
        <v>483</v>
      </c>
      <c r="G1200" s="10" t="str">
        <f t="shared" si="128"/>
        <v>Rank 9 - Ranking in insolvency (master scale)</v>
      </c>
      <c r="H1200" s="10" t="s">
        <v>548</v>
      </c>
      <c r="I1200" s="10" t="s">
        <v>66</v>
      </c>
      <c r="J1200" s="10" t="s">
        <v>439</v>
      </c>
      <c r="K1200" s="10" t="s">
        <v>155</v>
      </c>
      <c r="L1200" s="10" t="str">
        <f t="shared" si="129"/>
        <v>Sister</v>
      </c>
      <c r="M1200" s="10" t="str">
        <f>IF(OR('Intragroup liabilities'!W1194="x",'Intragroup liabilities'!W1194="E"),"true","false")</f>
        <v>false</v>
      </c>
      <c r="N1200" s="10" t="s">
        <v>470</v>
      </c>
      <c r="O1200" s="10" t="s">
        <v>471</v>
      </c>
      <c r="P1200" s="11">
        <v>1.33</v>
      </c>
      <c r="Q1200" s="11">
        <f>IF('Intragroup liabilities'!E1194="",0,'Intragroup liabilities'!E1194)</f>
        <v>0</v>
      </c>
      <c r="R1200" s="10" t="str">
        <f>+IF('Intragroup liabilities'!C1194="EURO","Euro",IF('Intragroup liabilities'!C1194="LIBRA INGLESA"," US Dollar",""))</f>
        <v>Euro</v>
      </c>
      <c r="S1200" s="10" t="str">
        <f>IF(OR('Intragroup liabilities'!F1194="P_20",'Intragroup liabilities'!F1194="P_21"),'Intragroup liabilities'!M1194,CONCATENATE(RIGHT('Intragroup liabilities'!T1194,4),"-",LEFT(RIGHT('Intragroup liabilities'!T1194,7),2),"-",LEFT('Intragroup liabilities'!T1194,2)))</f>
        <v>--</v>
      </c>
      <c r="T1200" s="20" t="str">
        <f t="shared" si="130"/>
        <v>--</v>
      </c>
      <c r="U1200" s="20" t="str">
        <f>IF(OR('Intragroup liabilities'!F1194="P_20",'Intragroup liabilities'!F1194="P_21"),'T 03.01'!T1200,CONCATENATE(RIGHT('Intragroup liabilities'!U1194,4),"-",LEFT(RIGHT('Intragroup liabilities'!U1194,7),2),"-",LEFT('Intragroup liabilities'!U1194,2)))</f>
        <v>--</v>
      </c>
      <c r="V1200" s="10" t="str">
        <f t="shared" si="131"/>
        <v>Unsecured</v>
      </c>
      <c r="W1200" s="10">
        <v>0</v>
      </c>
      <c r="X1200" s="10" t="s">
        <v>83</v>
      </c>
      <c r="Y1200" s="10" t="str">
        <f t="shared" si="132"/>
        <v>Structured</v>
      </c>
      <c r="Z1200" s="10"/>
      <c r="AA1200" s="10" t="str">
        <f>IF('Intragroup liabilities'!Q1194="GF2","Grandfathered T2",IF('Intragroup liabilities'!Q1194="CET1","CET1","No"))</f>
        <v>No</v>
      </c>
      <c r="AB1200" s="10">
        <f>IF('Intragroup liabilities'!R1194="",0,'Intragroup liabilities'!R1194)</f>
        <v>0</v>
      </c>
      <c r="AC1200"/>
    </row>
    <row r="1201" spans="3:29" ht="23.65" thickBot="1" x14ac:dyDescent="0.5">
      <c r="C1201" s="17">
        <f t="shared" si="127"/>
        <v>999</v>
      </c>
      <c r="D1201" s="18">
        <f t="shared" si="133"/>
        <v>1194</v>
      </c>
      <c r="E1201" s="10" t="str">
        <f>IF(AND(I1201="SANTANDER TOTTA, SGPS, SA",'Intragroup liabilities'!F1195="P_22"),"r0531 - o/w (part of) subordinated liabilities recognised as own funds",IF(AND(I1201="Totta Seguros - Comp. Seg. Vida, SA.",'Intragroup liabilities'!F1195="P_22"),"r0350 - Structured notes",IF(AND(AA1201&lt;&gt;"No",'Intragroup liabilities'!F1195="P_23"),"r0531 - o/w (part of) subordinated liabilities recognised as own funds",IF(AND(AA1201="No",'Intragroup liabilities'!F1195="P_23"),"r0120 - Secured liabilities - collateralized part (BRRD art. 44/2/b)",IF('Intragroup liabilities'!F1195="C_31","r0511 - o/w capital instruments/share capital",IF('Intragroup liabilities'!F1195="C_32","r0511 - o/w capital instruments/share capital",IF('Intragroup liabilities'!F1195="C_33","r0512 - o/w instruments ranking pari passu with ordinary shares",IF(OR(ISNUMBER(SEARCH("ATLANTES",I1201)),ISNUMBER(SEARCH("AZOR",I1201)),ISNUMBER(SEARCH("HIPOTOTTA",I1201)))=TRUE,"r0120 - Secured liabilities - collateralized part (BRRD art. 44/2/b)",IF(OR('Intragroup liabilities'!F1195="P_27.1",'Intragroup liabilities'!F1195="P_27.2",'Intragroup liabilities'!F1195="P_24"),"r0390 - Non-financial liabilities",IF('Intragroup liabilities'!F1195="P_30.1","r0170 - Employee liabilities (BRRD art. 44/2/g/i)",IF('Intragroup liabilities'!F1195="P_30.3","r0390 - Non-financial liabilities",IF('Intragroup liabilities'!F1195="C_36","r0511 - o/w capital instruments/share capital",IF(AND('Intragroup liabilities'!F1195="P_20",IFERROR(VLOOKUP('Intragroup liabilities'!I1195,'Auxiliar 210'!$B$18:$B$20,1,FALSE),0)&lt;&gt;0),"r0210 - Liabilities towards other entities of the resolution group (BRRD art. 44/2/h)",IF(AND('Intragroup liabilities'!F1195="P_21",IFERROR(VLOOKUP('Intragroup liabilities'!I1195,'Auxiliar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1" s="10" t="s">
        <v>161</v>
      </c>
      <c r="G1201" s="10" t="str">
        <f t="shared" si="128"/>
        <v>Rank 9 - Ranking in insolvency (master scale)</v>
      </c>
      <c r="H1201" s="10" t="s">
        <v>620</v>
      </c>
      <c r="I1201" s="10" t="s">
        <v>57</v>
      </c>
      <c r="J1201" s="10" t="s">
        <v>213</v>
      </c>
      <c r="K1201" s="10" t="s">
        <v>155</v>
      </c>
      <c r="L1201" s="10" t="str">
        <f t="shared" si="129"/>
        <v>Sister</v>
      </c>
      <c r="M1201" s="10" t="str">
        <f>IF(OR('Intragroup liabilities'!W1195="x",'Intragroup liabilities'!W1195="E"),"true","false")</f>
        <v>false</v>
      </c>
      <c r="N1201" s="10" t="s">
        <v>470</v>
      </c>
      <c r="O1201" s="10" t="s">
        <v>471</v>
      </c>
      <c r="P1201" s="11">
        <v>10.79</v>
      </c>
      <c r="Q1201" s="11">
        <f>IF('Intragroup liabilities'!E1195="",0,'Intragroup liabilities'!E1195)</f>
        <v>0</v>
      </c>
      <c r="R1201" s="10" t="str">
        <f>+IF('Intragroup liabilities'!C1195="EURO","Euro",IF('Intragroup liabilities'!C1195="LIBRA INGLESA"," US Dollar",""))</f>
        <v>Euro</v>
      </c>
      <c r="S1201" s="10" t="str">
        <f>IF(OR('Intragroup liabilities'!F1195="P_20",'Intragroup liabilities'!F1195="P_21"),'Intragroup liabilities'!M1195,CONCATENATE(RIGHT('Intragroup liabilities'!T1195,4),"-",LEFT(RIGHT('Intragroup liabilities'!T1195,7),2),"-",LEFT('Intragroup liabilities'!T1195,2)))</f>
        <v>--</v>
      </c>
      <c r="T1201" s="20" t="str">
        <f t="shared" si="130"/>
        <v>--</v>
      </c>
      <c r="U1201" s="20" t="str">
        <f>IF(OR('Intragroup liabilities'!F1195="P_20",'Intragroup liabilities'!F1195="P_21"),'T 03.01'!T1201,CONCATENATE(RIGHT('Intragroup liabilities'!U1195,4),"-",LEFT(RIGHT('Intragroup liabilities'!U1195,7),2),"-",LEFT('Intragroup liabilities'!U1195,2)))</f>
        <v>--</v>
      </c>
      <c r="V1201" s="10" t="str">
        <f t="shared" si="131"/>
        <v>Unsecured</v>
      </c>
      <c r="W1201" s="10">
        <v>0</v>
      </c>
      <c r="X1201" s="10" t="s">
        <v>83</v>
      </c>
      <c r="Y1201" s="10" t="str">
        <f t="shared" si="132"/>
        <v>Structured</v>
      </c>
      <c r="Z1201" s="10"/>
      <c r="AA1201" s="10" t="str">
        <f>IF('Intragroup liabilities'!Q1195="GF2","Grandfathered T2",IF('Intragroup liabilities'!Q1195="CET1","CET1","No"))</f>
        <v>No</v>
      </c>
      <c r="AB1201" s="10">
        <f>IF('Intragroup liabilities'!R1195="",0,'Intragroup liabilities'!R1195)</f>
        <v>0</v>
      </c>
      <c r="AC1201"/>
    </row>
    <row r="1202" spans="3:29" ht="23.65" thickBot="1" x14ac:dyDescent="0.5">
      <c r="C1202" s="17">
        <f t="shared" si="127"/>
        <v>999</v>
      </c>
      <c r="D1202" s="18">
        <f t="shared" si="133"/>
        <v>1195</v>
      </c>
      <c r="E1202" s="10" t="str">
        <f>IF(AND(I1202="SANTANDER TOTTA, SGPS, SA",'Intragroup liabilities'!F1196="P_22"),"r0531 - o/w (part of) subordinated liabilities recognised as own funds",IF(AND(I1202="Totta Seguros - Comp. Seg. Vida, SA.",'Intragroup liabilities'!F1196="P_22"),"r0350 - Structured notes",IF(AND(AA1202&lt;&gt;"No",'Intragroup liabilities'!F1196="P_23"),"r0531 - o/w (part of) subordinated liabilities recognised as own funds",IF(AND(AA1202="No",'Intragroup liabilities'!F1196="P_23"),"r0120 - Secured liabilities - collateralized part (BRRD art. 44/2/b)",IF('Intragroup liabilities'!F1196="C_31","r0511 - o/w capital instruments/share capital",IF('Intragroup liabilities'!F1196="C_32","r0511 - o/w capital instruments/share capital",IF('Intragroup liabilities'!F1196="C_33","r0512 - o/w instruments ranking pari passu with ordinary shares",IF(OR(ISNUMBER(SEARCH("ATLANTES",I1202)),ISNUMBER(SEARCH("AZOR",I1202)),ISNUMBER(SEARCH("HIPOTOTTA",I1202)))=TRUE,"r0120 - Secured liabilities - collateralized part (BRRD art. 44/2/b)",IF(OR('Intragroup liabilities'!F1196="P_27.1",'Intragroup liabilities'!F1196="P_27.2",'Intragroup liabilities'!F1196="P_24"),"r0390 - Non-financial liabilities",IF('Intragroup liabilities'!F1196="P_30.1","r0170 - Employee liabilities (BRRD art. 44/2/g/i)",IF('Intragroup liabilities'!F1196="P_30.3","r0390 - Non-financial liabilities",IF('Intragroup liabilities'!F1196="C_36","r0511 - o/w capital instruments/share capital",IF(AND('Intragroup liabilities'!F1196="P_20",IFERROR(VLOOKUP('Intragroup liabilities'!I1196,'Auxiliar 210'!$B$18:$B$20,1,FALSE),0)&lt;&gt;0),"r0210 - Liabilities towards other entities of the resolution group (BRRD art. 44/2/h)",IF(AND('Intragroup liabilities'!F1196="P_21",IFERROR(VLOOKUP('Intragroup liabilities'!I1196,'Auxiliar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2" s="10" t="s">
        <v>483</v>
      </c>
      <c r="G1202" s="10" t="str">
        <f t="shared" si="128"/>
        <v>Rank 9 - Ranking in insolvency (master scale)</v>
      </c>
      <c r="H1202" s="10" t="s">
        <v>858</v>
      </c>
      <c r="I1202" s="10" t="s">
        <v>704</v>
      </c>
      <c r="J1202" s="10" t="s">
        <v>710</v>
      </c>
      <c r="K1202" s="10" t="s">
        <v>155</v>
      </c>
      <c r="L1202" s="10" t="str">
        <f t="shared" si="129"/>
        <v>Sister</v>
      </c>
      <c r="M1202" s="10" t="str">
        <f>IF(OR('Intragroup liabilities'!W1196="x",'Intragroup liabilities'!W1196="E"),"true","false")</f>
        <v>false</v>
      </c>
      <c r="N1202" s="10" t="s">
        <v>470</v>
      </c>
      <c r="O1202" s="10" t="s">
        <v>471</v>
      </c>
      <c r="P1202" s="11">
        <v>0.13</v>
      </c>
      <c r="Q1202" s="11">
        <f>IF('Intragroup liabilities'!E1196="",0,'Intragroup liabilities'!E1196)</f>
        <v>0</v>
      </c>
      <c r="R1202" s="10" t="str">
        <f>+IF('Intragroup liabilities'!C1196="EURO","Euro",IF('Intragroup liabilities'!C1196="LIBRA INGLESA"," US Dollar",""))</f>
        <v>Euro</v>
      </c>
      <c r="S1202" s="10" t="str">
        <f>IF(OR('Intragroup liabilities'!F1196="P_20",'Intragroup liabilities'!F1196="P_21"),'Intragroup liabilities'!M1196,CONCATENATE(RIGHT('Intragroup liabilities'!T1196,4),"-",LEFT(RIGHT('Intragroup liabilities'!T1196,7),2),"-",LEFT('Intragroup liabilities'!T1196,2)))</f>
        <v>--</v>
      </c>
      <c r="T1202" s="20" t="str">
        <f t="shared" si="130"/>
        <v>--</v>
      </c>
      <c r="U1202" s="20" t="str">
        <f>IF(OR('Intragroup liabilities'!F1196="P_20",'Intragroup liabilities'!F1196="P_21"),'T 03.01'!T1202,CONCATENATE(RIGHT('Intragroup liabilities'!U1196,4),"-",LEFT(RIGHT('Intragroup liabilities'!U1196,7),2),"-",LEFT('Intragroup liabilities'!U1196,2)))</f>
        <v>--</v>
      </c>
      <c r="V1202" s="10" t="str">
        <f t="shared" si="131"/>
        <v>Unsecured</v>
      </c>
      <c r="W1202" s="10">
        <v>0</v>
      </c>
      <c r="X1202" s="10" t="s">
        <v>83</v>
      </c>
      <c r="Y1202" s="10" t="str">
        <f t="shared" si="132"/>
        <v>Structured</v>
      </c>
      <c r="Z1202" s="10"/>
      <c r="AA1202" s="10" t="str">
        <f>IF('Intragroup liabilities'!Q1196="GF2","Grandfathered T2",IF('Intragroup liabilities'!Q1196="CET1","CET1","No"))</f>
        <v>No</v>
      </c>
      <c r="AB1202" s="10">
        <f>IF('Intragroup liabilities'!R1196="",0,'Intragroup liabilities'!R1196)</f>
        <v>0</v>
      </c>
      <c r="AC1202"/>
    </row>
    <row r="1203" spans="3:29" ht="23.65" thickBot="1" x14ac:dyDescent="0.5">
      <c r="C1203" s="17">
        <f t="shared" si="127"/>
        <v>999</v>
      </c>
      <c r="D1203" s="18">
        <f t="shared" si="133"/>
        <v>1196</v>
      </c>
      <c r="E1203" s="10" t="str">
        <f>IF(AND(I1203="SANTANDER TOTTA, SGPS, SA",'Intragroup liabilities'!F1197="P_22"),"r0531 - o/w (part of) subordinated liabilities recognised as own funds",IF(AND(I1203="Totta Seguros - Comp. Seg. Vida, SA.",'Intragroup liabilities'!F1197="P_22"),"r0350 - Structured notes",IF(AND(AA1203&lt;&gt;"No",'Intragroup liabilities'!F1197="P_23"),"r0531 - o/w (part of) subordinated liabilities recognised as own funds",IF(AND(AA1203="No",'Intragroup liabilities'!F1197="P_23"),"r0120 - Secured liabilities - collateralized part (BRRD art. 44/2/b)",IF('Intragroup liabilities'!F1197="C_31","r0511 - o/w capital instruments/share capital",IF('Intragroup liabilities'!F1197="C_32","r0511 - o/w capital instruments/share capital",IF('Intragroup liabilities'!F1197="C_33","r0512 - o/w instruments ranking pari passu with ordinary shares",IF(OR(ISNUMBER(SEARCH("ATLANTES",I1203)),ISNUMBER(SEARCH("AZOR",I1203)),ISNUMBER(SEARCH("HIPOTOTTA",I1203)))=TRUE,"r0120 - Secured liabilities - collateralized part (BRRD art. 44/2/b)",IF(OR('Intragroup liabilities'!F1197="P_27.1",'Intragroup liabilities'!F1197="P_27.2",'Intragroup liabilities'!F1197="P_24"),"r0390 - Non-financial liabilities",IF('Intragroup liabilities'!F1197="P_30.1","r0170 - Employee liabilities (BRRD art. 44/2/g/i)",IF('Intragroup liabilities'!F1197="P_30.3","r0390 - Non-financial liabilities",IF('Intragroup liabilities'!F1197="C_36","r0511 - o/w capital instruments/share capital",IF(AND('Intragroup liabilities'!F1197="P_20",IFERROR(VLOOKUP('Intragroup liabilities'!I1197,'Auxiliar 210'!$B$18:$B$20,1,FALSE),0)&lt;&gt;0),"r0210 - Liabilities towards other entities of the resolution group (BRRD art. 44/2/h)",IF(AND('Intragroup liabilities'!F1197="P_21",IFERROR(VLOOKUP('Intragroup liabilities'!I1197,'Auxiliar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3" s="10" t="s">
        <v>483</v>
      </c>
      <c r="G1203" s="10" t="str">
        <f t="shared" si="128"/>
        <v>Rank 9 - Ranking in insolvency (master scale)</v>
      </c>
      <c r="H1203" s="10" t="s">
        <v>684</v>
      </c>
      <c r="I1203" s="10" t="s">
        <v>66</v>
      </c>
      <c r="J1203" s="10" t="s">
        <v>439</v>
      </c>
      <c r="K1203" s="10" t="s">
        <v>155</v>
      </c>
      <c r="L1203" s="10" t="str">
        <f t="shared" si="129"/>
        <v>Sister</v>
      </c>
      <c r="M1203" s="10" t="str">
        <f>IF(OR('Intragroup liabilities'!W1197="x",'Intragroup liabilities'!W1197="E"),"true","false")</f>
        <v>false</v>
      </c>
      <c r="N1203" s="10" t="s">
        <v>470</v>
      </c>
      <c r="O1203" s="10" t="s">
        <v>471</v>
      </c>
      <c r="P1203" s="11">
        <v>0.71</v>
      </c>
      <c r="Q1203" s="11">
        <f>IF('Intragroup liabilities'!E1197="",0,'Intragroup liabilities'!E1197)</f>
        <v>0</v>
      </c>
      <c r="R1203" s="10" t="str">
        <f>+IF('Intragroup liabilities'!C1197="EURO","Euro",IF('Intragroup liabilities'!C1197="LIBRA INGLESA"," US Dollar",""))</f>
        <v>Euro</v>
      </c>
      <c r="S1203" s="10" t="str">
        <f>IF(OR('Intragroup liabilities'!F1197="P_20",'Intragroup liabilities'!F1197="P_21"),'Intragroup liabilities'!M1197,CONCATENATE(RIGHT('Intragroup liabilities'!T1197,4),"-",LEFT(RIGHT('Intragroup liabilities'!T1197,7),2),"-",LEFT('Intragroup liabilities'!T1197,2)))</f>
        <v>--</v>
      </c>
      <c r="T1203" s="20" t="str">
        <f t="shared" si="130"/>
        <v>--</v>
      </c>
      <c r="U1203" s="20" t="str">
        <f>IF(OR('Intragroup liabilities'!F1197="P_20",'Intragroup liabilities'!F1197="P_21"),'T 03.01'!T1203,CONCATENATE(RIGHT('Intragroup liabilities'!U1197,4),"-",LEFT(RIGHT('Intragroup liabilities'!U1197,7),2),"-",LEFT('Intragroup liabilities'!U1197,2)))</f>
        <v>--</v>
      </c>
      <c r="V1203" s="10" t="str">
        <f t="shared" si="131"/>
        <v>Unsecured</v>
      </c>
      <c r="W1203" s="10">
        <v>0</v>
      </c>
      <c r="X1203" s="10" t="s">
        <v>83</v>
      </c>
      <c r="Y1203" s="10" t="str">
        <f t="shared" si="132"/>
        <v>Structured</v>
      </c>
      <c r="Z1203" s="10"/>
      <c r="AA1203" s="10" t="str">
        <f>IF('Intragroup liabilities'!Q1197="GF2","Grandfathered T2",IF('Intragroup liabilities'!Q1197="CET1","CET1","No"))</f>
        <v>No</v>
      </c>
      <c r="AB1203" s="10">
        <f>IF('Intragroup liabilities'!R1197="",0,'Intragroup liabilities'!R1197)</f>
        <v>0</v>
      </c>
      <c r="AC1203"/>
    </row>
    <row r="1204" spans="3:29" ht="23.65" thickBot="1" x14ac:dyDescent="0.5">
      <c r="C1204" s="17">
        <f t="shared" si="127"/>
        <v>999</v>
      </c>
      <c r="D1204" s="18">
        <f t="shared" si="133"/>
        <v>1197</v>
      </c>
      <c r="E1204" s="10" t="str">
        <f>IF(AND(I1204="SANTANDER TOTTA, SGPS, SA",'Intragroup liabilities'!F1198="P_22"),"r0531 - o/w (part of) subordinated liabilities recognised as own funds",IF(AND(I1204="Totta Seguros - Comp. Seg. Vida, SA.",'Intragroup liabilities'!F1198="P_22"),"r0350 - Structured notes",IF(AND(AA1204&lt;&gt;"No",'Intragroup liabilities'!F1198="P_23"),"r0531 - o/w (part of) subordinated liabilities recognised as own funds",IF(AND(AA1204="No",'Intragroup liabilities'!F1198="P_23"),"r0120 - Secured liabilities - collateralized part (BRRD art. 44/2/b)",IF('Intragroup liabilities'!F1198="C_31","r0511 - o/w capital instruments/share capital",IF('Intragroup liabilities'!F1198="C_32","r0511 - o/w capital instruments/share capital",IF('Intragroup liabilities'!F1198="C_33","r0512 - o/w instruments ranking pari passu with ordinary shares",IF(OR(ISNUMBER(SEARCH("ATLANTES",I1204)),ISNUMBER(SEARCH("AZOR",I1204)),ISNUMBER(SEARCH("HIPOTOTTA",I1204)))=TRUE,"r0120 - Secured liabilities - collateralized part (BRRD art. 44/2/b)",IF(OR('Intragroup liabilities'!F1198="P_27.1",'Intragroup liabilities'!F1198="P_27.2",'Intragroup liabilities'!F1198="P_24"),"r0390 - Non-financial liabilities",IF('Intragroup liabilities'!F1198="P_30.1","r0170 - Employee liabilities (BRRD art. 44/2/g/i)",IF('Intragroup liabilities'!F1198="P_30.3","r0390 - Non-financial liabilities",IF('Intragroup liabilities'!F1198="C_36","r0511 - o/w capital instruments/share capital",IF(AND('Intragroup liabilities'!F1198="P_20",IFERROR(VLOOKUP('Intragroup liabilities'!I1198,'Auxiliar 210'!$B$18:$B$20,1,FALSE),0)&lt;&gt;0),"r0210 - Liabilities towards other entities of the resolution group (BRRD art. 44/2/h)",IF(AND('Intragroup liabilities'!F1198="P_21",IFERROR(VLOOKUP('Intragroup liabilities'!I1198,'Auxiliar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4" s="10" t="s">
        <v>483</v>
      </c>
      <c r="G1204" s="10" t="str">
        <f t="shared" si="128"/>
        <v>Rank 9 - Ranking in insolvency (master scale)</v>
      </c>
      <c r="H1204" s="10" t="s">
        <v>717</v>
      </c>
      <c r="I1204" s="10" t="s">
        <v>704</v>
      </c>
      <c r="J1204" s="10" t="s">
        <v>710</v>
      </c>
      <c r="K1204" s="10" t="s">
        <v>155</v>
      </c>
      <c r="L1204" s="10" t="str">
        <f t="shared" si="129"/>
        <v>Sister</v>
      </c>
      <c r="M1204" s="10" t="str">
        <f>IF(OR('Intragroup liabilities'!W1198="x",'Intragroup liabilities'!W1198="E"),"true","false")</f>
        <v>false</v>
      </c>
      <c r="N1204" s="10" t="s">
        <v>470</v>
      </c>
      <c r="O1204" s="10" t="s">
        <v>471</v>
      </c>
      <c r="P1204" s="11">
        <v>3.22</v>
      </c>
      <c r="Q1204" s="11">
        <f>IF('Intragroup liabilities'!E1198="",0,'Intragroup liabilities'!E1198)</f>
        <v>0</v>
      </c>
      <c r="R1204" s="10" t="str">
        <f>+IF('Intragroup liabilities'!C1198="EURO","Euro",IF('Intragroup liabilities'!C1198="LIBRA INGLESA"," US Dollar",""))</f>
        <v>Euro</v>
      </c>
      <c r="S1204" s="10" t="str">
        <f>IF(OR('Intragroup liabilities'!F1198="P_20",'Intragroup liabilities'!F1198="P_21"),'Intragroup liabilities'!M1198,CONCATENATE(RIGHT('Intragroup liabilities'!T1198,4),"-",LEFT(RIGHT('Intragroup liabilities'!T1198,7),2),"-",LEFT('Intragroup liabilities'!T1198,2)))</f>
        <v>--</v>
      </c>
      <c r="T1204" s="20" t="str">
        <f t="shared" si="130"/>
        <v>--</v>
      </c>
      <c r="U1204" s="20" t="str">
        <f>IF(OR('Intragroup liabilities'!F1198="P_20",'Intragroup liabilities'!F1198="P_21"),'T 03.01'!T1204,CONCATENATE(RIGHT('Intragroup liabilities'!U1198,4),"-",LEFT(RIGHT('Intragroup liabilities'!U1198,7),2),"-",LEFT('Intragroup liabilities'!U1198,2)))</f>
        <v>--</v>
      </c>
      <c r="V1204" s="10" t="str">
        <f t="shared" si="131"/>
        <v>Unsecured</v>
      </c>
      <c r="W1204" s="10">
        <v>0</v>
      </c>
      <c r="X1204" s="10" t="s">
        <v>83</v>
      </c>
      <c r="Y1204" s="10" t="str">
        <f t="shared" si="132"/>
        <v>Structured</v>
      </c>
      <c r="Z1204" s="10"/>
      <c r="AA1204" s="10" t="str">
        <f>IF('Intragroup liabilities'!Q1198="GF2","Grandfathered T2",IF('Intragroup liabilities'!Q1198="CET1","CET1","No"))</f>
        <v>No</v>
      </c>
      <c r="AB1204" s="10">
        <f>IF('Intragroup liabilities'!R1198="",0,'Intragroup liabilities'!R1198)</f>
        <v>0</v>
      </c>
      <c r="AC1204"/>
    </row>
    <row r="1205" spans="3:29" ht="23.65" thickBot="1" x14ac:dyDescent="0.5">
      <c r="C1205" s="17">
        <f t="shared" si="127"/>
        <v>999</v>
      </c>
      <c r="D1205" s="18">
        <f t="shared" si="133"/>
        <v>1198</v>
      </c>
      <c r="E1205" s="10" t="str">
        <f>IF(AND(I1205="SANTANDER TOTTA, SGPS, SA",'Intragroup liabilities'!F1199="P_22"),"r0531 - o/w (part of) subordinated liabilities recognised as own funds",IF(AND(I1205="Totta Seguros - Comp. Seg. Vida, SA.",'Intragroup liabilities'!F1199="P_22"),"r0350 - Structured notes",IF(AND(AA1205&lt;&gt;"No",'Intragroup liabilities'!F1199="P_23"),"r0531 - o/w (part of) subordinated liabilities recognised as own funds",IF(AND(AA1205="No",'Intragroup liabilities'!F1199="P_23"),"r0120 - Secured liabilities - collateralized part (BRRD art. 44/2/b)",IF('Intragroup liabilities'!F1199="C_31","r0511 - o/w capital instruments/share capital",IF('Intragroup liabilities'!F1199="C_32","r0511 - o/w capital instruments/share capital",IF('Intragroup liabilities'!F1199="C_33","r0512 - o/w instruments ranking pari passu with ordinary shares",IF(OR(ISNUMBER(SEARCH("ATLANTES",I1205)),ISNUMBER(SEARCH("AZOR",I1205)),ISNUMBER(SEARCH("HIPOTOTTA",I1205)))=TRUE,"r0120 - Secured liabilities - collateralized part (BRRD art. 44/2/b)",IF(OR('Intragroup liabilities'!F1199="P_27.1",'Intragroup liabilities'!F1199="P_27.2",'Intragroup liabilities'!F1199="P_24"),"r0390 - Non-financial liabilities",IF('Intragroup liabilities'!F1199="P_30.1","r0170 - Employee liabilities (BRRD art. 44/2/g/i)",IF('Intragroup liabilities'!F1199="P_30.3","r0390 - Non-financial liabilities",IF('Intragroup liabilities'!F1199="C_36","r0511 - o/w capital instruments/share capital",IF(AND('Intragroup liabilities'!F1199="P_20",IFERROR(VLOOKUP('Intragroup liabilities'!I1199,'Auxiliar 210'!$B$18:$B$20,1,FALSE),0)&lt;&gt;0),"r0210 - Liabilities towards other entities of the resolution group (BRRD art. 44/2/h)",IF(AND('Intragroup liabilities'!F1199="P_21",IFERROR(VLOOKUP('Intragroup liabilities'!I1199,'Auxiliar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5" s="10" t="s">
        <v>483</v>
      </c>
      <c r="G1205" s="10" t="str">
        <f t="shared" si="128"/>
        <v>Rank 9 - Ranking in insolvency (master scale)</v>
      </c>
      <c r="H1205" s="10" t="s">
        <v>891</v>
      </c>
      <c r="I1205" s="10" t="s">
        <v>704</v>
      </c>
      <c r="J1205" s="10" t="s">
        <v>703</v>
      </c>
      <c r="K1205" s="10" t="s">
        <v>155</v>
      </c>
      <c r="L1205" s="10" t="str">
        <f t="shared" si="129"/>
        <v>Sister</v>
      </c>
      <c r="M1205" s="10" t="str">
        <f>IF(OR('Intragroup liabilities'!W1199="x",'Intragroup liabilities'!W1199="E"),"true","false")</f>
        <v>false</v>
      </c>
      <c r="N1205" s="10" t="s">
        <v>470</v>
      </c>
      <c r="O1205" s="10" t="s">
        <v>471</v>
      </c>
      <c r="P1205" s="11">
        <v>3.29</v>
      </c>
      <c r="Q1205" s="11">
        <f>IF('Intragroup liabilities'!E1199="",0,'Intragroup liabilities'!E1199)</f>
        <v>0</v>
      </c>
      <c r="R1205" s="10" t="str">
        <f>+IF('Intragroup liabilities'!C1199="EURO","Euro",IF('Intragroup liabilities'!C1199="LIBRA INGLESA"," US Dollar",""))</f>
        <v>Euro</v>
      </c>
      <c r="S1205" s="10" t="str">
        <f>IF(OR('Intragroup liabilities'!F1199="P_20",'Intragroup liabilities'!F1199="P_21"),'Intragroup liabilities'!M1199,CONCATENATE(RIGHT('Intragroup liabilities'!T1199,4),"-",LEFT(RIGHT('Intragroup liabilities'!T1199,7),2),"-",LEFT('Intragroup liabilities'!T1199,2)))</f>
        <v>--</v>
      </c>
      <c r="T1205" s="20" t="str">
        <f t="shared" si="130"/>
        <v>--</v>
      </c>
      <c r="U1205" s="20" t="str">
        <f>IF(OR('Intragroup liabilities'!F1199="P_20",'Intragroup liabilities'!F1199="P_21"),'T 03.01'!T1205,CONCATENATE(RIGHT('Intragroup liabilities'!U1199,4),"-",LEFT(RIGHT('Intragroup liabilities'!U1199,7),2),"-",LEFT('Intragroup liabilities'!U1199,2)))</f>
        <v>--</v>
      </c>
      <c r="V1205" s="10" t="str">
        <f t="shared" si="131"/>
        <v>Unsecured</v>
      </c>
      <c r="W1205" s="10">
        <v>0</v>
      </c>
      <c r="X1205" s="10" t="s">
        <v>83</v>
      </c>
      <c r="Y1205" s="10" t="str">
        <f t="shared" si="132"/>
        <v>Structured</v>
      </c>
      <c r="Z1205" s="10"/>
      <c r="AA1205" s="10" t="str">
        <f>IF('Intragroup liabilities'!Q1199="GF2","Grandfathered T2",IF('Intragroup liabilities'!Q1199="CET1","CET1","No"))</f>
        <v>No</v>
      </c>
      <c r="AB1205" s="10">
        <f>IF('Intragroup liabilities'!R1199="",0,'Intragroup liabilities'!R1199)</f>
        <v>0</v>
      </c>
      <c r="AC1205"/>
    </row>
    <row r="1206" spans="3:29" ht="23.65" thickBot="1" x14ac:dyDescent="0.5">
      <c r="C1206" s="17">
        <f t="shared" si="127"/>
        <v>999</v>
      </c>
      <c r="D1206" s="18">
        <f t="shared" si="133"/>
        <v>1199</v>
      </c>
      <c r="E1206" s="10" t="str">
        <f>IF(AND(I1206="SANTANDER TOTTA, SGPS, SA",'Intragroup liabilities'!F1200="P_22"),"r0531 - o/w (part of) subordinated liabilities recognised as own funds",IF(AND(I1206="Totta Seguros - Comp. Seg. Vida, SA.",'Intragroup liabilities'!F1200="P_22"),"r0350 - Structured notes",IF(AND(AA1206&lt;&gt;"No",'Intragroup liabilities'!F1200="P_23"),"r0531 - o/w (part of) subordinated liabilities recognised as own funds",IF(AND(AA1206="No",'Intragroup liabilities'!F1200="P_23"),"r0120 - Secured liabilities - collateralized part (BRRD art. 44/2/b)",IF('Intragroup liabilities'!F1200="C_31","r0511 - o/w capital instruments/share capital",IF('Intragroup liabilities'!F1200="C_32","r0511 - o/w capital instruments/share capital",IF('Intragroup liabilities'!F1200="C_33","r0512 - o/w instruments ranking pari passu with ordinary shares",IF(OR(ISNUMBER(SEARCH("ATLANTES",I1206)),ISNUMBER(SEARCH("AZOR",I1206)),ISNUMBER(SEARCH("HIPOTOTTA",I1206)))=TRUE,"r0120 - Secured liabilities - collateralized part (BRRD art. 44/2/b)",IF(OR('Intragroup liabilities'!F1200="P_27.1",'Intragroup liabilities'!F1200="P_27.2",'Intragroup liabilities'!F1200="P_24"),"r0390 - Non-financial liabilities",IF('Intragroup liabilities'!F1200="P_30.1","r0170 - Employee liabilities (BRRD art. 44/2/g/i)",IF('Intragroup liabilities'!F1200="P_30.3","r0390 - Non-financial liabilities",IF('Intragroup liabilities'!F1200="C_36","r0511 - o/w capital instruments/share capital",IF(AND('Intragroup liabilities'!F1200="P_20",IFERROR(VLOOKUP('Intragroup liabilities'!I1200,'Auxiliar 210'!$B$18:$B$20,1,FALSE),0)&lt;&gt;0),"r0210 - Liabilities towards other entities of the resolution group (BRRD art. 44/2/h)",IF(AND('Intragroup liabilities'!F1200="P_21",IFERROR(VLOOKUP('Intragroup liabilities'!I1200,'Auxiliar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6" s="10" t="s">
        <v>483</v>
      </c>
      <c r="G1206" s="10" t="str">
        <f t="shared" si="128"/>
        <v>Rank 9 - Ranking in insolvency (master scale)</v>
      </c>
      <c r="H1206" s="10" t="s">
        <v>604</v>
      </c>
      <c r="I1206" s="10" t="s">
        <v>66</v>
      </c>
      <c r="J1206" s="10" t="s">
        <v>439</v>
      </c>
      <c r="K1206" s="10" t="s">
        <v>155</v>
      </c>
      <c r="L1206" s="10" t="str">
        <f t="shared" si="129"/>
        <v>Sister</v>
      </c>
      <c r="M1206" s="10" t="str">
        <f>IF(OR('Intragroup liabilities'!W1200="x",'Intragroup liabilities'!W1200="E"),"true","false")</f>
        <v>false</v>
      </c>
      <c r="N1206" s="10" t="s">
        <v>470</v>
      </c>
      <c r="O1206" s="10" t="s">
        <v>471</v>
      </c>
      <c r="P1206" s="11">
        <v>13.15</v>
      </c>
      <c r="Q1206" s="11">
        <f>IF('Intragroup liabilities'!E1200="",0,'Intragroup liabilities'!E1200)</f>
        <v>0</v>
      </c>
      <c r="R1206" s="10" t="str">
        <f>+IF('Intragroup liabilities'!C1200="EURO","Euro",IF('Intragroup liabilities'!C1200="LIBRA INGLESA"," US Dollar",""))</f>
        <v>Euro</v>
      </c>
      <c r="S1206" s="10" t="str">
        <f>IF(OR('Intragroup liabilities'!F1200="P_20",'Intragroup liabilities'!F1200="P_21"),'Intragroup liabilities'!M1200,CONCATENATE(RIGHT('Intragroup liabilities'!T1200,4),"-",LEFT(RIGHT('Intragroup liabilities'!T1200,7),2),"-",LEFT('Intragroup liabilities'!T1200,2)))</f>
        <v>--</v>
      </c>
      <c r="T1206" s="20" t="str">
        <f t="shared" si="130"/>
        <v>--</v>
      </c>
      <c r="U1206" s="20" t="str">
        <f>IF(OR('Intragroup liabilities'!F1200="P_20",'Intragroup liabilities'!F1200="P_21"),'T 03.01'!T1206,CONCATENATE(RIGHT('Intragroup liabilities'!U1200,4),"-",LEFT(RIGHT('Intragroup liabilities'!U1200,7),2),"-",LEFT('Intragroup liabilities'!U1200,2)))</f>
        <v>--</v>
      </c>
      <c r="V1206" s="10" t="str">
        <f t="shared" si="131"/>
        <v>Unsecured</v>
      </c>
      <c r="W1206" s="10">
        <v>0</v>
      </c>
      <c r="X1206" s="10" t="s">
        <v>83</v>
      </c>
      <c r="Y1206" s="10" t="str">
        <f t="shared" si="132"/>
        <v>Structured</v>
      </c>
      <c r="Z1206" s="10"/>
      <c r="AA1206" s="10" t="str">
        <f>IF('Intragroup liabilities'!Q1200="GF2","Grandfathered T2",IF('Intragroup liabilities'!Q1200="CET1","CET1","No"))</f>
        <v>No</v>
      </c>
      <c r="AB1206" s="10">
        <f>IF('Intragroup liabilities'!R1200="",0,'Intragroup liabilities'!R1200)</f>
        <v>0</v>
      </c>
      <c r="AC1206"/>
    </row>
    <row r="1207" spans="3:29" ht="23.65" thickBot="1" x14ac:dyDescent="0.5">
      <c r="C1207" s="17">
        <f t="shared" si="127"/>
        <v>999</v>
      </c>
      <c r="D1207" s="18">
        <f t="shared" si="133"/>
        <v>1200</v>
      </c>
      <c r="E1207" s="10" t="str">
        <f>IF(AND(I1207="SANTANDER TOTTA, SGPS, SA",'Intragroup liabilities'!F1201="P_22"),"r0531 - o/w (part of) subordinated liabilities recognised as own funds",IF(AND(I1207="Totta Seguros - Comp. Seg. Vida, SA.",'Intragroup liabilities'!F1201="P_22"),"r0350 - Structured notes",IF(AND(AA1207&lt;&gt;"No",'Intragroup liabilities'!F1201="P_23"),"r0531 - o/w (part of) subordinated liabilities recognised as own funds",IF(AND(AA1207="No",'Intragroup liabilities'!F1201="P_23"),"r0120 - Secured liabilities - collateralized part (BRRD art. 44/2/b)",IF('Intragroup liabilities'!F1201="C_31","r0511 - o/w capital instruments/share capital",IF('Intragroup liabilities'!F1201="C_32","r0511 - o/w capital instruments/share capital",IF('Intragroup liabilities'!F1201="C_33","r0512 - o/w instruments ranking pari passu with ordinary shares",IF(OR(ISNUMBER(SEARCH("ATLANTES",I1207)),ISNUMBER(SEARCH("AZOR",I1207)),ISNUMBER(SEARCH("HIPOTOTTA",I1207)))=TRUE,"r0120 - Secured liabilities - collateralized part (BRRD art. 44/2/b)",IF(OR('Intragroup liabilities'!F1201="P_27.1",'Intragroup liabilities'!F1201="P_27.2",'Intragroup liabilities'!F1201="P_24"),"r0390 - Non-financial liabilities",IF('Intragroup liabilities'!F1201="P_30.1","r0170 - Employee liabilities (BRRD art. 44/2/g/i)",IF('Intragroup liabilities'!F1201="P_30.3","r0390 - Non-financial liabilities",IF('Intragroup liabilities'!F1201="C_36","r0511 - o/w capital instruments/share capital",IF(AND('Intragroup liabilities'!F1201="P_20",IFERROR(VLOOKUP('Intragroup liabilities'!I1201,'Auxiliar 210'!$B$18:$B$20,1,FALSE),0)&lt;&gt;0),"r0210 - Liabilities towards other entities of the resolution group (BRRD art. 44/2/h)",IF(AND('Intragroup liabilities'!F1201="P_21",IFERROR(VLOOKUP('Intragroup liabilities'!I1201,'Auxiliar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7" s="10" t="s">
        <v>483</v>
      </c>
      <c r="G1207" s="10" t="str">
        <f t="shared" si="128"/>
        <v>Rank 9 - Ranking in insolvency (master scale)</v>
      </c>
      <c r="H1207" s="10" t="s">
        <v>687</v>
      </c>
      <c r="I1207" s="10" t="s">
        <v>66</v>
      </c>
      <c r="J1207" s="10" t="s">
        <v>439</v>
      </c>
      <c r="K1207" s="10" t="s">
        <v>155</v>
      </c>
      <c r="L1207" s="10" t="str">
        <f t="shared" si="129"/>
        <v>Sister</v>
      </c>
      <c r="M1207" s="10" t="str">
        <f>IF(OR('Intragroup liabilities'!W1201="x",'Intragroup liabilities'!W1201="E"),"true","false")</f>
        <v>false</v>
      </c>
      <c r="N1207" s="10" t="s">
        <v>470</v>
      </c>
      <c r="O1207" s="10" t="s">
        <v>471</v>
      </c>
      <c r="P1207" s="11">
        <v>152.44</v>
      </c>
      <c r="Q1207" s="11">
        <f>IF('Intragroup liabilities'!E1201="",0,'Intragroup liabilities'!E1201)</f>
        <v>0</v>
      </c>
      <c r="R1207" s="10" t="str">
        <f>+IF('Intragroup liabilities'!C1201="EURO","Euro",IF('Intragroup liabilities'!C1201="LIBRA INGLESA"," US Dollar",""))</f>
        <v>Euro</v>
      </c>
      <c r="S1207" s="10" t="str">
        <f>IF(OR('Intragroup liabilities'!F1201="P_20",'Intragroup liabilities'!F1201="P_21"),'Intragroup liabilities'!M1201,CONCATENATE(RIGHT('Intragroup liabilities'!T1201,4),"-",LEFT(RIGHT('Intragroup liabilities'!T1201,7),2),"-",LEFT('Intragroup liabilities'!T1201,2)))</f>
        <v>--</v>
      </c>
      <c r="T1207" s="20" t="str">
        <f t="shared" si="130"/>
        <v>--</v>
      </c>
      <c r="U1207" s="20" t="str">
        <f>IF(OR('Intragroup liabilities'!F1201="P_20",'Intragroup liabilities'!F1201="P_21"),'T 03.01'!T1207,CONCATENATE(RIGHT('Intragroup liabilities'!U1201,4),"-",LEFT(RIGHT('Intragroup liabilities'!U1201,7),2),"-",LEFT('Intragroup liabilities'!U1201,2)))</f>
        <v>--</v>
      </c>
      <c r="V1207" s="10" t="str">
        <f t="shared" si="131"/>
        <v>Unsecured</v>
      </c>
      <c r="W1207" s="10">
        <v>0</v>
      </c>
      <c r="X1207" s="10" t="s">
        <v>83</v>
      </c>
      <c r="Y1207" s="10" t="str">
        <f t="shared" si="132"/>
        <v>Structured</v>
      </c>
      <c r="Z1207" s="10"/>
      <c r="AA1207" s="10" t="str">
        <f>IF('Intragroup liabilities'!Q1201="GF2","Grandfathered T2",IF('Intragroup liabilities'!Q1201="CET1","CET1","No"))</f>
        <v>No</v>
      </c>
      <c r="AB1207" s="10">
        <f>IF('Intragroup liabilities'!R1201="",0,'Intragroup liabilities'!R1201)</f>
        <v>0</v>
      </c>
      <c r="AC1207"/>
    </row>
    <row r="1208" spans="3:29" ht="23.65" thickBot="1" x14ac:dyDescent="0.5">
      <c r="C1208" s="17">
        <f t="shared" si="127"/>
        <v>999</v>
      </c>
      <c r="D1208" s="18">
        <f t="shared" si="133"/>
        <v>1201</v>
      </c>
      <c r="E1208" s="10" t="str">
        <f>IF(AND(I1208="SANTANDER TOTTA, SGPS, SA",'Intragroup liabilities'!F1202="P_22"),"r0531 - o/w (part of) subordinated liabilities recognised as own funds",IF(AND(I1208="Totta Seguros - Comp. Seg. Vida, SA.",'Intragroup liabilities'!F1202="P_22"),"r0350 - Structured notes",IF(AND(AA1208&lt;&gt;"No",'Intragroup liabilities'!F1202="P_23"),"r0531 - o/w (part of) subordinated liabilities recognised as own funds",IF(AND(AA1208="No",'Intragroup liabilities'!F1202="P_23"),"r0120 - Secured liabilities - collateralized part (BRRD art. 44/2/b)",IF('Intragroup liabilities'!F1202="C_31","r0511 - o/w capital instruments/share capital",IF('Intragroup liabilities'!F1202="C_32","r0511 - o/w capital instruments/share capital",IF('Intragroup liabilities'!F1202="C_33","r0512 - o/w instruments ranking pari passu with ordinary shares",IF(OR(ISNUMBER(SEARCH("ATLANTES",I1208)),ISNUMBER(SEARCH("AZOR",I1208)),ISNUMBER(SEARCH("HIPOTOTTA",I1208)))=TRUE,"r0120 - Secured liabilities - collateralized part (BRRD art. 44/2/b)",IF(OR('Intragroup liabilities'!F1202="P_27.1",'Intragroup liabilities'!F1202="P_27.2",'Intragroup liabilities'!F1202="P_24"),"r0390 - Non-financial liabilities",IF('Intragroup liabilities'!F1202="P_30.1","r0170 - Employee liabilities (BRRD art. 44/2/g/i)",IF('Intragroup liabilities'!F1202="P_30.3","r0390 - Non-financial liabilities",IF('Intragroup liabilities'!F1202="C_36","r0511 - o/w capital instruments/share capital",IF(AND('Intragroup liabilities'!F1202="P_20",IFERROR(VLOOKUP('Intragroup liabilities'!I1202,'Auxiliar 210'!$B$18:$B$20,1,FALSE),0)&lt;&gt;0),"r0210 - Liabilities towards other entities of the resolution group (BRRD art. 44/2/h)",IF(AND('Intragroup liabilities'!F1202="P_21",IFERROR(VLOOKUP('Intragroup liabilities'!I1202,'Auxiliar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8" s="10" t="s">
        <v>483</v>
      </c>
      <c r="G1208" s="10" t="str">
        <f t="shared" si="128"/>
        <v>Rank 9 - Ranking in insolvency (master scale)</v>
      </c>
      <c r="H1208" s="10" t="s">
        <v>551</v>
      </c>
      <c r="I1208" s="10" t="s">
        <v>66</v>
      </c>
      <c r="J1208" s="10" t="s">
        <v>439</v>
      </c>
      <c r="K1208" s="10" t="s">
        <v>155</v>
      </c>
      <c r="L1208" s="10" t="str">
        <f t="shared" si="129"/>
        <v>Sister</v>
      </c>
      <c r="M1208" s="10" t="str">
        <f>IF(OR('Intragroup liabilities'!W1202="x",'Intragroup liabilities'!W1202="E"),"true","false")</f>
        <v>false</v>
      </c>
      <c r="N1208" s="10" t="s">
        <v>470</v>
      </c>
      <c r="O1208" s="10" t="s">
        <v>471</v>
      </c>
      <c r="P1208" s="11">
        <v>1.1499999999999999</v>
      </c>
      <c r="Q1208" s="11">
        <f>IF('Intragroup liabilities'!E1202="",0,'Intragroup liabilities'!E1202)</f>
        <v>0</v>
      </c>
      <c r="R1208" s="10" t="str">
        <f>+IF('Intragroup liabilities'!C1202="EURO","Euro",IF('Intragroup liabilities'!C1202="LIBRA INGLESA"," US Dollar",""))</f>
        <v>Euro</v>
      </c>
      <c r="S1208" s="10" t="str">
        <f>IF(OR('Intragroup liabilities'!F1202="P_20",'Intragroup liabilities'!F1202="P_21"),'Intragroup liabilities'!M1202,CONCATENATE(RIGHT('Intragroup liabilities'!T1202,4),"-",LEFT(RIGHT('Intragroup liabilities'!T1202,7),2),"-",LEFT('Intragroup liabilities'!T1202,2)))</f>
        <v>--</v>
      </c>
      <c r="T1208" s="20" t="str">
        <f t="shared" si="130"/>
        <v>--</v>
      </c>
      <c r="U1208" s="20" t="str">
        <f>IF(OR('Intragroup liabilities'!F1202="P_20",'Intragroup liabilities'!F1202="P_21"),'T 03.01'!T1208,CONCATENATE(RIGHT('Intragroup liabilities'!U1202,4),"-",LEFT(RIGHT('Intragroup liabilities'!U1202,7),2),"-",LEFT('Intragroup liabilities'!U1202,2)))</f>
        <v>--</v>
      </c>
      <c r="V1208" s="10" t="str">
        <f t="shared" si="131"/>
        <v>Unsecured</v>
      </c>
      <c r="W1208" s="10">
        <v>0</v>
      </c>
      <c r="X1208" s="10" t="s">
        <v>83</v>
      </c>
      <c r="Y1208" s="10" t="str">
        <f t="shared" si="132"/>
        <v>Structured</v>
      </c>
      <c r="Z1208" s="10"/>
      <c r="AA1208" s="10" t="str">
        <f>IF('Intragroup liabilities'!Q1202="GF2","Grandfathered T2",IF('Intragroup liabilities'!Q1202="CET1","CET1","No"))</f>
        <v>No</v>
      </c>
      <c r="AB1208" s="10">
        <f>IF('Intragroup liabilities'!R1202="",0,'Intragroup liabilities'!R1202)</f>
        <v>0</v>
      </c>
      <c r="AC1208"/>
    </row>
    <row r="1209" spans="3:29" ht="23.65" thickBot="1" x14ac:dyDescent="0.5">
      <c r="C1209" s="17">
        <f t="shared" si="127"/>
        <v>999</v>
      </c>
      <c r="D1209" s="18">
        <f t="shared" si="133"/>
        <v>1202</v>
      </c>
      <c r="E1209" s="10" t="str">
        <f>IF(AND(I1209="SANTANDER TOTTA, SGPS, SA",'Intragroup liabilities'!F1203="P_22"),"r0531 - o/w (part of) subordinated liabilities recognised as own funds",IF(AND(I1209="Totta Seguros - Comp. Seg. Vida, SA.",'Intragroup liabilities'!F1203="P_22"),"r0350 - Structured notes",IF(AND(AA1209&lt;&gt;"No",'Intragroup liabilities'!F1203="P_23"),"r0531 - o/w (part of) subordinated liabilities recognised as own funds",IF(AND(AA1209="No",'Intragroup liabilities'!F1203="P_23"),"r0120 - Secured liabilities - collateralized part (BRRD art. 44/2/b)",IF('Intragroup liabilities'!F1203="C_31","r0511 - o/w capital instruments/share capital",IF('Intragroup liabilities'!F1203="C_32","r0511 - o/w capital instruments/share capital",IF('Intragroup liabilities'!F1203="C_33","r0512 - o/w instruments ranking pari passu with ordinary shares",IF(OR(ISNUMBER(SEARCH("ATLANTES",I1209)),ISNUMBER(SEARCH("AZOR",I1209)),ISNUMBER(SEARCH("HIPOTOTTA",I1209)))=TRUE,"r0120 - Secured liabilities - collateralized part (BRRD art. 44/2/b)",IF(OR('Intragroup liabilities'!F1203="P_27.1",'Intragroup liabilities'!F1203="P_27.2",'Intragroup liabilities'!F1203="P_24"),"r0390 - Non-financial liabilities",IF('Intragroup liabilities'!F1203="P_30.1","r0170 - Employee liabilities (BRRD art. 44/2/g/i)",IF('Intragroup liabilities'!F1203="P_30.3","r0390 - Non-financial liabilities",IF('Intragroup liabilities'!F1203="C_36","r0511 - o/w capital instruments/share capital",IF(AND('Intragroup liabilities'!F1203="P_20",IFERROR(VLOOKUP('Intragroup liabilities'!I1203,'Auxiliar 210'!$B$18:$B$20,1,FALSE),0)&lt;&gt;0),"r0210 - Liabilities towards other entities of the resolution group (BRRD art. 44/2/h)",IF(AND('Intragroup liabilities'!F1203="P_21",IFERROR(VLOOKUP('Intragroup liabilities'!I1203,'Auxiliar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09" s="10" t="s">
        <v>483</v>
      </c>
      <c r="G1209" s="10" t="str">
        <f t="shared" si="128"/>
        <v>Rank 9 - Ranking in insolvency (master scale)</v>
      </c>
      <c r="H1209" s="10" t="s">
        <v>1108</v>
      </c>
      <c r="I1209" s="10" t="s">
        <v>704</v>
      </c>
      <c r="J1209" s="10" t="s">
        <v>710</v>
      </c>
      <c r="K1209" s="10" t="s">
        <v>155</v>
      </c>
      <c r="L1209" s="10" t="str">
        <f t="shared" si="129"/>
        <v>Sister</v>
      </c>
      <c r="M1209" s="10" t="str">
        <f>IF(OR('Intragroup liabilities'!W1203="x",'Intragroup liabilities'!W1203="E"),"true","false")</f>
        <v>false</v>
      </c>
      <c r="N1209" s="10" t="s">
        <v>470</v>
      </c>
      <c r="O1209" s="10" t="s">
        <v>471</v>
      </c>
      <c r="P1209" s="11">
        <v>0.9</v>
      </c>
      <c r="Q1209" s="11">
        <f>IF('Intragroup liabilities'!E1203="",0,'Intragroup liabilities'!E1203)</f>
        <v>0</v>
      </c>
      <c r="R1209" s="10" t="str">
        <f>+IF('Intragroup liabilities'!C1203="EURO","Euro",IF('Intragroup liabilities'!C1203="LIBRA INGLESA"," US Dollar",""))</f>
        <v>Euro</v>
      </c>
      <c r="S1209" s="10" t="str">
        <f>IF(OR('Intragroup liabilities'!F1203="P_20",'Intragroup liabilities'!F1203="P_21"),'Intragroup liabilities'!M1203,CONCATENATE(RIGHT('Intragroup liabilities'!T1203,4),"-",LEFT(RIGHT('Intragroup liabilities'!T1203,7),2),"-",LEFT('Intragroup liabilities'!T1203,2)))</f>
        <v>--</v>
      </c>
      <c r="T1209" s="20" t="str">
        <f t="shared" si="130"/>
        <v>--</v>
      </c>
      <c r="U1209" s="20" t="str">
        <f>IF(OR('Intragroup liabilities'!F1203="P_20",'Intragroup liabilities'!F1203="P_21"),'T 03.01'!T1209,CONCATENATE(RIGHT('Intragroup liabilities'!U1203,4),"-",LEFT(RIGHT('Intragroup liabilities'!U1203,7),2),"-",LEFT('Intragroup liabilities'!U1203,2)))</f>
        <v>--</v>
      </c>
      <c r="V1209" s="10" t="str">
        <f t="shared" si="131"/>
        <v>Unsecured</v>
      </c>
      <c r="W1209" s="10">
        <v>0</v>
      </c>
      <c r="X1209" s="10" t="s">
        <v>83</v>
      </c>
      <c r="Y1209" s="10" t="str">
        <f t="shared" si="132"/>
        <v>Structured</v>
      </c>
      <c r="Z1209" s="10"/>
      <c r="AA1209" s="10" t="str">
        <f>IF('Intragroup liabilities'!Q1203="GF2","Grandfathered T2",IF('Intragroup liabilities'!Q1203="CET1","CET1","No"))</f>
        <v>No</v>
      </c>
      <c r="AB1209" s="10">
        <f>IF('Intragroup liabilities'!R1203="",0,'Intragroup liabilities'!R1203)</f>
        <v>0</v>
      </c>
      <c r="AC1209"/>
    </row>
    <row r="1210" spans="3:29" ht="35.25" thickBot="1" x14ac:dyDescent="0.5">
      <c r="C1210" s="17">
        <f t="shared" si="127"/>
        <v>999</v>
      </c>
      <c r="D1210" s="18">
        <f t="shared" si="133"/>
        <v>1203</v>
      </c>
      <c r="E1210" s="10" t="str">
        <f>IF(AND(I1210="SANTANDER TOTTA, SGPS, SA",'Intragroup liabilities'!F1204="P_22"),"r0531 - o/w (part of) subordinated liabilities recognised as own funds",IF(AND(I1210="Totta Seguros - Comp. Seg. Vida, SA.",'Intragroup liabilities'!F1204="P_22"),"r0350 - Structured notes",IF(AND(AA1210&lt;&gt;"No",'Intragroup liabilities'!F1204="P_23"),"r0531 - o/w (part of) subordinated liabilities recognised as own funds",IF(AND(AA1210="No",'Intragroup liabilities'!F1204="P_23"),"r0120 - Secured liabilities - collateralized part (BRRD art. 44/2/b)",IF('Intragroup liabilities'!F1204="C_31","r0511 - o/w capital instruments/share capital",IF('Intragroup liabilities'!F1204="C_32","r0511 - o/w capital instruments/share capital",IF('Intragroup liabilities'!F1204="C_33","r0512 - o/w instruments ranking pari passu with ordinary shares",IF(OR(ISNUMBER(SEARCH("ATLANTES",I1210)),ISNUMBER(SEARCH("AZOR",I1210)),ISNUMBER(SEARCH("HIPOTOTTA",I1210)))=TRUE,"r0120 - Secured liabilities - collateralized part (BRRD art. 44/2/b)",IF(OR('Intragroup liabilities'!F1204="P_27.1",'Intragroup liabilities'!F1204="P_27.2",'Intragroup liabilities'!F1204="P_24"),"r0390 - Non-financial liabilities",IF('Intragroup liabilities'!F1204="P_30.1","r0170 - Employee liabilities (BRRD art. 44/2/g/i)",IF('Intragroup liabilities'!F1204="P_30.3","r0390 - Non-financial liabilities",IF('Intragroup liabilities'!F1204="C_36","r0511 - o/w capital instruments/share capital",IF(AND('Intragroup liabilities'!F1204="P_20",IFERROR(VLOOKUP('Intragroup liabilities'!I1204,'Auxiliar 210'!$B$18:$B$20,1,FALSE),0)&lt;&gt;0),"r0210 - Liabilities towards other entities of the resolution group (BRRD art. 44/2/h)",IF(AND('Intragroup liabilities'!F1204="P_21",IFERROR(VLOOKUP('Intragroup liabilities'!I1204,'Auxiliar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0" s="10" t="s">
        <v>153</v>
      </c>
      <c r="G1210" s="10" t="str">
        <f t="shared" si="128"/>
        <v>Rank 20 - Ranking in insolvency (master scale)</v>
      </c>
      <c r="H1210" s="10" t="s">
        <v>390</v>
      </c>
      <c r="I1210" s="10" t="s">
        <v>30</v>
      </c>
      <c r="J1210" s="10" t="s">
        <v>164</v>
      </c>
      <c r="K1210" s="10" t="s">
        <v>155</v>
      </c>
      <c r="L1210" s="10" t="str">
        <f t="shared" si="129"/>
        <v>Sister</v>
      </c>
      <c r="M1210" s="10" t="str">
        <f>IF(OR('Intragroup liabilities'!W1204="x",'Intragroup liabilities'!W1204="E"),"true","false")</f>
        <v>true</v>
      </c>
      <c r="N1210" s="10" t="s">
        <v>470</v>
      </c>
      <c r="O1210" s="10" t="s">
        <v>471</v>
      </c>
      <c r="P1210" s="11">
        <v>123251.95</v>
      </c>
      <c r="Q1210" s="11">
        <f>IF('Intragroup liabilities'!E1204="",0,'Intragroup liabilities'!E1204)</f>
        <v>182.16</v>
      </c>
      <c r="R1210" s="10" t="str">
        <f>+IF('Intragroup liabilities'!C1204="EURO","Euro",IF('Intragroup liabilities'!C1204="LIBRA INGLESA"," US Dollar",""))</f>
        <v>Euro</v>
      </c>
      <c r="S1210" s="10" t="str">
        <f>IF(OR('Intragroup liabilities'!F1204="P_20",'Intragroup liabilities'!F1204="P_21"),'Intragroup liabilities'!M1204,CONCATENATE(RIGHT('Intragroup liabilities'!T1204,4),"-",LEFT(RIGHT('Intragroup liabilities'!T1204,7),2),"-",LEFT('Intragroup liabilities'!T1204,2)))</f>
        <v>--</v>
      </c>
      <c r="T1210" s="20" t="str">
        <f t="shared" si="130"/>
        <v/>
      </c>
      <c r="U1210" s="20" t="str">
        <f>IF(OR('Intragroup liabilities'!F1204="P_20",'Intragroup liabilities'!F1204="P_21"),'T 03.01'!T1210,CONCATENATE(RIGHT('Intragroup liabilities'!U1204,4),"-",LEFT(RIGHT('Intragroup liabilities'!U1204,7),2),"-",LEFT('Intragroup liabilities'!U1204,2)))</f>
        <v>--</v>
      </c>
      <c r="V1210" s="10" t="str">
        <f t="shared" si="131"/>
        <v>Secured</v>
      </c>
      <c r="W1210" s="10">
        <v>0</v>
      </c>
      <c r="X1210" s="10" t="s">
        <v>83</v>
      </c>
      <c r="Y1210" s="10" t="str">
        <f t="shared" si="132"/>
        <v>Non-structured/Vanilla</v>
      </c>
      <c r="Z1210" s="10"/>
      <c r="AA1210" s="10" t="str">
        <f>IF('Intragroup liabilities'!Q1204="GF2","Grandfathered T2",IF('Intragroup liabilities'!Q1204="CET1","CET1","No"))</f>
        <v>No</v>
      </c>
      <c r="AB1210" s="10">
        <f>IF('Intragroup liabilities'!R1204="",0,'Intragroup liabilities'!R1204)</f>
        <v>0</v>
      </c>
      <c r="AC1210"/>
    </row>
    <row r="1211" spans="3:29" ht="35.25" thickBot="1" x14ac:dyDescent="0.5">
      <c r="C1211" s="17">
        <f t="shared" si="127"/>
        <v>999</v>
      </c>
      <c r="D1211" s="18">
        <f t="shared" si="133"/>
        <v>1204</v>
      </c>
      <c r="E1211" s="10" t="str">
        <f>IF(AND(I1211="SANTANDER TOTTA, SGPS, SA",'Intragroup liabilities'!F1205="P_22"),"r0531 - o/w (part of) subordinated liabilities recognised as own funds",IF(AND(I1211="Totta Seguros - Comp. Seg. Vida, SA.",'Intragroup liabilities'!F1205="P_22"),"r0350 - Structured notes",IF(AND(AA1211&lt;&gt;"No",'Intragroup liabilities'!F1205="P_23"),"r0531 - o/w (part of) subordinated liabilities recognised as own funds",IF(AND(AA1211="No",'Intragroup liabilities'!F1205="P_23"),"r0120 - Secured liabilities - collateralized part (BRRD art. 44/2/b)",IF('Intragroup liabilities'!F1205="C_31","r0511 - o/w capital instruments/share capital",IF('Intragroup liabilities'!F1205="C_32","r0511 - o/w capital instruments/share capital",IF('Intragroup liabilities'!F1205="C_33","r0512 - o/w instruments ranking pari passu with ordinary shares",IF(OR(ISNUMBER(SEARCH("ATLANTES",I1211)),ISNUMBER(SEARCH("AZOR",I1211)),ISNUMBER(SEARCH("HIPOTOTTA",I1211)))=TRUE,"r0120 - Secured liabilities - collateralized part (BRRD art. 44/2/b)",IF(OR('Intragroup liabilities'!F1205="P_27.1",'Intragroup liabilities'!F1205="P_27.2",'Intragroup liabilities'!F1205="P_24"),"r0390 - Non-financial liabilities",IF('Intragroup liabilities'!F1205="P_30.1","r0170 - Employee liabilities (BRRD art. 44/2/g/i)",IF('Intragroup liabilities'!F1205="P_30.3","r0390 - Non-financial liabilities",IF('Intragroup liabilities'!F1205="C_36","r0511 - o/w capital instruments/share capital",IF(AND('Intragroup liabilities'!F1205="P_20",IFERROR(VLOOKUP('Intragroup liabilities'!I1205,'Auxiliar 210'!$B$18:$B$20,1,FALSE),0)&lt;&gt;0),"r0210 - Liabilities towards other entities of the resolution group (BRRD art. 44/2/h)",IF(AND('Intragroup liabilities'!F1205="P_21",IFERROR(VLOOKUP('Intragroup liabilities'!I1205,'Auxiliar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1" s="10" t="s">
        <v>153</v>
      </c>
      <c r="G1211" s="10" t="str">
        <f t="shared" si="128"/>
        <v>Rank 20 - Ranking in insolvency (master scale)</v>
      </c>
      <c r="H1211" s="10" t="s">
        <v>392</v>
      </c>
      <c r="I1211" s="10" t="s">
        <v>73</v>
      </c>
      <c r="J1211" s="10" t="s">
        <v>167</v>
      </c>
      <c r="K1211" s="10" t="s">
        <v>155</v>
      </c>
      <c r="L1211" s="10" t="str">
        <f t="shared" si="129"/>
        <v>Sister</v>
      </c>
      <c r="M1211" s="10" t="str">
        <f>IF(OR('Intragroup liabilities'!W1205="x",'Intragroup liabilities'!W1205="E"),"true","false")</f>
        <v>true</v>
      </c>
      <c r="N1211" s="10" t="s">
        <v>470</v>
      </c>
      <c r="O1211" s="10" t="s">
        <v>471</v>
      </c>
      <c r="P1211" s="11">
        <v>38030.65</v>
      </c>
      <c r="Q1211" s="11">
        <f>IF('Intragroup liabilities'!E1205="",0,'Intragroup liabilities'!E1205)</f>
        <v>61.96</v>
      </c>
      <c r="R1211" s="10" t="str">
        <f>+IF('Intragroup liabilities'!C1205="EURO","Euro",IF('Intragroup liabilities'!C1205="LIBRA INGLESA"," US Dollar",""))</f>
        <v>Euro</v>
      </c>
      <c r="S1211" s="10" t="str">
        <f>IF(OR('Intragroup liabilities'!F1205="P_20",'Intragroup liabilities'!F1205="P_21"),'Intragroup liabilities'!M1205,CONCATENATE(RIGHT('Intragroup liabilities'!T1205,4),"-",LEFT(RIGHT('Intragroup liabilities'!T1205,7),2),"-",LEFT('Intragroup liabilities'!T1205,2)))</f>
        <v>--</v>
      </c>
      <c r="T1211" s="20" t="str">
        <f t="shared" si="130"/>
        <v/>
      </c>
      <c r="U1211" s="20" t="str">
        <f>IF(OR('Intragroup liabilities'!F1205="P_20",'Intragroup liabilities'!F1205="P_21"),'T 03.01'!T1211,CONCATENATE(RIGHT('Intragroup liabilities'!U1205,4),"-",LEFT(RIGHT('Intragroup liabilities'!U1205,7),2),"-",LEFT('Intragroup liabilities'!U1205,2)))</f>
        <v>--</v>
      </c>
      <c r="V1211" s="10" t="str">
        <f t="shared" si="131"/>
        <v>Secured</v>
      </c>
      <c r="W1211" s="10">
        <v>0</v>
      </c>
      <c r="X1211" s="10" t="s">
        <v>83</v>
      </c>
      <c r="Y1211" s="10" t="str">
        <f t="shared" si="132"/>
        <v>Non-structured/Vanilla</v>
      </c>
      <c r="Z1211" s="10"/>
      <c r="AA1211" s="10" t="str">
        <f>IF('Intragroup liabilities'!Q1205="GF2","Grandfathered T2",IF('Intragroup liabilities'!Q1205="CET1","CET1","No"))</f>
        <v>No</v>
      </c>
      <c r="AB1211" s="10">
        <f>IF('Intragroup liabilities'!R1205="",0,'Intragroup liabilities'!R1205)</f>
        <v>0</v>
      </c>
      <c r="AC1211"/>
    </row>
    <row r="1212" spans="3:29" ht="35.25" thickBot="1" x14ac:dyDescent="0.5">
      <c r="C1212" s="17">
        <f t="shared" si="127"/>
        <v>999</v>
      </c>
      <c r="D1212" s="18">
        <f t="shared" si="133"/>
        <v>1205</v>
      </c>
      <c r="E1212" s="10" t="str">
        <f>IF(AND(I1212="SANTANDER TOTTA, SGPS, SA",'Intragroup liabilities'!F1206="P_22"),"r0531 - o/w (part of) subordinated liabilities recognised as own funds",IF(AND(I1212="Totta Seguros - Comp. Seg. Vida, SA.",'Intragroup liabilities'!F1206="P_22"),"r0350 - Structured notes",IF(AND(AA1212&lt;&gt;"No",'Intragroup liabilities'!F1206="P_23"),"r0531 - o/w (part of) subordinated liabilities recognised as own funds",IF(AND(AA1212="No",'Intragroup liabilities'!F1206="P_23"),"r0120 - Secured liabilities - collateralized part (BRRD art. 44/2/b)",IF('Intragroup liabilities'!F1206="C_31","r0511 - o/w capital instruments/share capital",IF('Intragroup liabilities'!F1206="C_32","r0511 - o/w capital instruments/share capital",IF('Intragroup liabilities'!F1206="C_33","r0512 - o/w instruments ranking pari passu with ordinary shares",IF(OR(ISNUMBER(SEARCH("ATLANTES",I1212)),ISNUMBER(SEARCH("AZOR",I1212)),ISNUMBER(SEARCH("HIPOTOTTA",I1212)))=TRUE,"r0120 - Secured liabilities - collateralized part (BRRD art. 44/2/b)",IF(OR('Intragroup liabilities'!F1206="P_27.1",'Intragroup liabilities'!F1206="P_27.2",'Intragroup liabilities'!F1206="P_24"),"r0390 - Non-financial liabilities",IF('Intragroup liabilities'!F1206="P_30.1","r0170 - Employee liabilities (BRRD art. 44/2/g/i)",IF('Intragroup liabilities'!F1206="P_30.3","r0390 - Non-financial liabilities",IF('Intragroup liabilities'!F1206="C_36","r0511 - o/w capital instruments/share capital",IF(AND('Intragroup liabilities'!F1206="P_20",IFERROR(VLOOKUP('Intragroup liabilities'!I1206,'Auxiliar 210'!$B$18:$B$20,1,FALSE),0)&lt;&gt;0),"r0210 - Liabilities towards other entities of the resolution group (BRRD art. 44/2/h)",IF(AND('Intragroup liabilities'!F1206="P_21",IFERROR(VLOOKUP('Intragroup liabilities'!I1206,'Auxiliar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2" s="10" t="s">
        <v>153</v>
      </c>
      <c r="G1212" s="10" t="str">
        <f t="shared" si="128"/>
        <v>Rank 20 - Ranking in insolvency (master scale)</v>
      </c>
      <c r="H1212" s="10" t="s">
        <v>401</v>
      </c>
      <c r="I1212" s="10" t="s">
        <v>74</v>
      </c>
      <c r="J1212" s="10" t="s">
        <v>170</v>
      </c>
      <c r="K1212" s="10" t="s">
        <v>155</v>
      </c>
      <c r="L1212" s="10" t="str">
        <f t="shared" si="129"/>
        <v>Sister</v>
      </c>
      <c r="M1212" s="10" t="str">
        <f>IF(OR('Intragroup liabilities'!W1206="x",'Intragroup liabilities'!W1206="E"),"true","false")</f>
        <v>true</v>
      </c>
      <c r="N1212" s="10" t="s">
        <v>470</v>
      </c>
      <c r="O1212" s="10" t="s">
        <v>471</v>
      </c>
      <c r="P1212" s="11">
        <v>30709.119999999999</v>
      </c>
      <c r="Q1212" s="11">
        <f>IF('Intragroup liabilities'!E1206="",0,'Intragroup liabilities'!E1206)</f>
        <v>18.850000000000001</v>
      </c>
      <c r="R1212" s="10" t="str">
        <f>+IF('Intragroup liabilities'!C1206="EURO","Euro",IF('Intragroup liabilities'!C1206="LIBRA INGLESA"," US Dollar",""))</f>
        <v>Euro</v>
      </c>
      <c r="S1212" s="10" t="str">
        <f>IF(OR('Intragroup liabilities'!F1206="P_20",'Intragroup liabilities'!F1206="P_21"),'Intragroup liabilities'!M1206,CONCATENATE(RIGHT('Intragroup liabilities'!T1206,4),"-",LEFT(RIGHT('Intragroup liabilities'!T1206,7),2),"-",LEFT('Intragroup liabilities'!T1206,2)))</f>
        <v>--</v>
      </c>
      <c r="T1212" s="20" t="str">
        <f t="shared" si="130"/>
        <v/>
      </c>
      <c r="U1212" s="20" t="str">
        <f>IF(OR('Intragroup liabilities'!F1206="P_20",'Intragroup liabilities'!F1206="P_21"),'T 03.01'!T1212,CONCATENATE(RIGHT('Intragroup liabilities'!U1206,4),"-",LEFT(RIGHT('Intragroup liabilities'!U1206,7),2),"-",LEFT('Intragroup liabilities'!U1206,2)))</f>
        <v>--</v>
      </c>
      <c r="V1212" s="10" t="str">
        <f t="shared" si="131"/>
        <v>Secured</v>
      </c>
      <c r="W1212" s="10">
        <v>0</v>
      </c>
      <c r="X1212" s="10" t="s">
        <v>83</v>
      </c>
      <c r="Y1212" s="10" t="str">
        <f t="shared" si="132"/>
        <v>Non-structured/Vanilla</v>
      </c>
      <c r="Z1212" s="10"/>
      <c r="AA1212" s="10" t="str">
        <f>IF('Intragroup liabilities'!Q1206="GF2","Grandfathered T2",IF('Intragroup liabilities'!Q1206="CET1","CET1","No"))</f>
        <v>No</v>
      </c>
      <c r="AB1212" s="10">
        <f>IF('Intragroup liabilities'!R1206="",0,'Intragroup liabilities'!R1206)</f>
        <v>0</v>
      </c>
      <c r="AC1212"/>
    </row>
    <row r="1213" spans="3:29" ht="23.65" thickBot="1" x14ac:dyDescent="0.5">
      <c r="C1213" s="17">
        <f t="shared" si="127"/>
        <v>999</v>
      </c>
      <c r="D1213" s="18">
        <f t="shared" si="133"/>
        <v>1206</v>
      </c>
      <c r="E1213" s="10" t="str">
        <f>IF(AND(I1213="SANTANDER TOTTA, SGPS, SA",'Intragroup liabilities'!F1207="P_22"),"r0531 - o/w (part of) subordinated liabilities recognised as own funds",IF(AND(I1213="Totta Seguros - Comp. Seg. Vida, SA.",'Intragroup liabilities'!F1207="P_22"),"r0350 - Structured notes",IF(AND(AA1213&lt;&gt;"No",'Intragroup liabilities'!F1207="P_23"),"r0531 - o/w (part of) subordinated liabilities recognised as own funds",IF(AND(AA1213="No",'Intragroup liabilities'!F1207="P_23"),"r0120 - Secured liabilities - collateralized part (BRRD art. 44/2/b)",IF('Intragroup liabilities'!F1207="C_31","r0511 - o/w capital instruments/share capital",IF('Intragroup liabilities'!F1207="C_32","r0511 - o/w capital instruments/share capital",IF('Intragroup liabilities'!F1207="C_33","r0512 - o/w instruments ranking pari passu with ordinary shares",IF(OR(ISNUMBER(SEARCH("ATLANTES",I1213)),ISNUMBER(SEARCH("AZOR",I1213)),ISNUMBER(SEARCH("HIPOTOTTA",I1213)))=TRUE,"r0120 - Secured liabilities - collateralized part (BRRD art. 44/2/b)",IF(OR('Intragroup liabilities'!F1207="P_27.1",'Intragroup liabilities'!F1207="P_27.2",'Intragroup liabilities'!F1207="P_24"),"r0390 - Non-financial liabilities",IF('Intragroup liabilities'!F1207="P_30.1","r0170 - Employee liabilities (BRRD art. 44/2/g/i)",IF('Intragroup liabilities'!F1207="P_30.3","r0390 - Non-financial liabilities",IF('Intragroup liabilities'!F1207="C_36","r0511 - o/w capital instruments/share capital",IF(AND('Intragroup liabilities'!F1207="P_20",IFERROR(VLOOKUP('Intragroup liabilities'!I1207,'Auxiliar 210'!$B$18:$B$20,1,FALSE),0)&lt;&gt;0),"r0210 - Liabilities towards other entities of the resolution group (BRRD art. 44/2/h)",IF(AND('Intragroup liabilities'!F1207="P_21",IFERROR(VLOOKUP('Intragroup liabilities'!I1207,'Auxiliar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13" s="10" t="s">
        <v>161</v>
      </c>
      <c r="G1213" s="10" t="str">
        <f t="shared" si="128"/>
        <v>Rank 9 - Ranking in insolvency (master scale)</v>
      </c>
      <c r="H1213" s="10" t="s">
        <v>690</v>
      </c>
      <c r="I1213" s="10" t="s">
        <v>57</v>
      </c>
      <c r="J1213" s="10" t="s">
        <v>213</v>
      </c>
      <c r="K1213" s="10" t="s">
        <v>155</v>
      </c>
      <c r="L1213" s="10" t="str">
        <f t="shared" si="129"/>
        <v>Sister</v>
      </c>
      <c r="M1213" s="10" t="str">
        <f>IF(OR('Intragroup liabilities'!W1207="x",'Intragroup liabilities'!W1207="E"),"true","false")</f>
        <v>false</v>
      </c>
      <c r="N1213" s="10" t="s">
        <v>470</v>
      </c>
      <c r="O1213" s="10" t="s">
        <v>471</v>
      </c>
      <c r="P1213" s="11">
        <v>14.45</v>
      </c>
      <c r="Q1213" s="11">
        <f>IF('Intragroup liabilities'!E1207="",0,'Intragroup liabilities'!E1207)</f>
        <v>0</v>
      </c>
      <c r="R1213" s="10" t="str">
        <f>+IF('Intragroup liabilities'!C1207="EURO","Euro",IF('Intragroup liabilities'!C1207="LIBRA INGLESA"," US Dollar",""))</f>
        <v>Euro</v>
      </c>
      <c r="S1213" s="10" t="str">
        <f>IF(OR('Intragroup liabilities'!F1207="P_20",'Intragroup liabilities'!F1207="P_21"),'Intragroup liabilities'!M1207,CONCATENATE(RIGHT('Intragroup liabilities'!T1207,4),"-",LEFT(RIGHT('Intragroup liabilities'!T1207,7),2),"-",LEFT('Intragroup liabilities'!T1207,2)))</f>
        <v>--</v>
      </c>
      <c r="T1213" s="20" t="str">
        <f t="shared" si="130"/>
        <v>--</v>
      </c>
      <c r="U1213" s="20" t="str">
        <f>IF(OR('Intragroup liabilities'!F1207="P_20",'Intragroup liabilities'!F1207="P_21"),'T 03.01'!T1213,CONCATENATE(RIGHT('Intragroup liabilities'!U1207,4),"-",LEFT(RIGHT('Intragroup liabilities'!U1207,7),2),"-",LEFT('Intragroup liabilities'!U1207,2)))</f>
        <v>--</v>
      </c>
      <c r="V1213" s="10" t="str">
        <f t="shared" si="131"/>
        <v>Unsecured</v>
      </c>
      <c r="W1213" s="10">
        <v>0</v>
      </c>
      <c r="X1213" s="10" t="s">
        <v>83</v>
      </c>
      <c r="Y1213" s="10" t="str">
        <f t="shared" si="132"/>
        <v>Structured</v>
      </c>
      <c r="Z1213" s="10"/>
      <c r="AA1213" s="10" t="str">
        <f>IF('Intragroup liabilities'!Q1207="GF2","Grandfathered T2",IF('Intragroup liabilities'!Q1207="CET1","CET1","No"))</f>
        <v>No</v>
      </c>
      <c r="AB1213" s="10">
        <f>IF('Intragroup liabilities'!R1207="",0,'Intragroup liabilities'!R1207)</f>
        <v>0</v>
      </c>
      <c r="AC1213"/>
    </row>
    <row r="1214" spans="3:29" ht="23.65" thickBot="1" x14ac:dyDescent="0.5">
      <c r="C1214" s="17">
        <f t="shared" si="127"/>
        <v>999</v>
      </c>
      <c r="D1214" s="18">
        <f t="shared" si="133"/>
        <v>1207</v>
      </c>
      <c r="E1214" s="10" t="str">
        <f>IF(AND(I1214="SANTANDER TOTTA, SGPS, SA",'Intragroup liabilities'!F1208="P_22"),"r0531 - o/w (part of) subordinated liabilities recognised as own funds",IF(AND(I1214="Totta Seguros - Comp. Seg. Vida, SA.",'Intragroup liabilities'!F1208="P_22"),"r0350 - Structured notes",IF(AND(AA1214&lt;&gt;"No",'Intragroup liabilities'!F1208="P_23"),"r0531 - o/w (part of) subordinated liabilities recognised as own funds",IF(AND(AA1214="No",'Intragroup liabilities'!F1208="P_23"),"r0120 - Secured liabilities - collateralized part (BRRD art. 44/2/b)",IF('Intragroup liabilities'!F1208="C_31","r0511 - o/w capital instruments/share capital",IF('Intragroup liabilities'!F1208="C_32","r0511 - o/w capital instruments/share capital",IF('Intragroup liabilities'!F1208="C_33","r0512 - o/w instruments ranking pari passu with ordinary shares",IF(OR(ISNUMBER(SEARCH("ATLANTES",I1214)),ISNUMBER(SEARCH("AZOR",I1214)),ISNUMBER(SEARCH("HIPOTOTTA",I1214)))=TRUE,"r0120 - Secured liabilities - collateralized part (BRRD art. 44/2/b)",IF(OR('Intragroup liabilities'!F1208="P_27.1",'Intragroup liabilities'!F1208="P_27.2",'Intragroup liabilities'!F1208="P_24"),"r0390 - Non-financial liabilities",IF('Intragroup liabilities'!F1208="P_30.1","r0170 - Employee liabilities (BRRD art. 44/2/g/i)",IF('Intragroup liabilities'!F1208="P_30.3","r0390 - Non-financial liabilities",IF('Intragroup liabilities'!F1208="C_36","r0511 - o/w capital instruments/share capital",IF(AND('Intragroup liabilities'!F1208="P_20",IFERROR(VLOOKUP('Intragroup liabilities'!I1208,'Auxiliar 210'!$B$18:$B$20,1,FALSE),0)&lt;&gt;0),"r0210 - Liabilities towards other entities of the resolution group (BRRD art. 44/2/h)",IF(AND('Intragroup liabilities'!F1208="P_21",IFERROR(VLOOKUP('Intragroup liabilities'!I1208,'Auxiliar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14" s="10" t="s">
        <v>483</v>
      </c>
      <c r="G1214" s="10" t="str">
        <f t="shared" si="128"/>
        <v>Rank 9 - Ranking in insolvency (master scale)</v>
      </c>
      <c r="H1214" s="10" t="s">
        <v>1121</v>
      </c>
      <c r="I1214" s="10" t="s">
        <v>704</v>
      </c>
      <c r="J1214" s="10" t="s">
        <v>710</v>
      </c>
      <c r="K1214" s="10" t="s">
        <v>155</v>
      </c>
      <c r="L1214" s="10" t="str">
        <f t="shared" si="129"/>
        <v>Sister</v>
      </c>
      <c r="M1214" s="10" t="str">
        <f>IF(OR('Intragroup liabilities'!W1208="x",'Intragroup liabilities'!W1208="E"),"true","false")</f>
        <v>false</v>
      </c>
      <c r="N1214" s="10" t="s">
        <v>470</v>
      </c>
      <c r="O1214" s="10" t="s">
        <v>471</v>
      </c>
      <c r="P1214" s="11">
        <v>7.0000000000000007E-2</v>
      </c>
      <c r="Q1214" s="11">
        <f>IF('Intragroup liabilities'!E1208="",0,'Intragroup liabilities'!E1208)</f>
        <v>0</v>
      </c>
      <c r="R1214" s="10" t="str">
        <f>+IF('Intragroup liabilities'!C1208="EURO","Euro",IF('Intragroup liabilities'!C1208="LIBRA INGLESA"," US Dollar",""))</f>
        <v>Euro</v>
      </c>
      <c r="S1214" s="10" t="str">
        <f>IF(OR('Intragroup liabilities'!F1208="P_20",'Intragroup liabilities'!F1208="P_21"),'Intragroup liabilities'!M1208,CONCATENATE(RIGHT('Intragroup liabilities'!T1208,4),"-",LEFT(RIGHT('Intragroup liabilities'!T1208,7),2),"-",LEFT('Intragroup liabilities'!T1208,2)))</f>
        <v>--</v>
      </c>
      <c r="T1214" s="20" t="str">
        <f t="shared" si="130"/>
        <v>--</v>
      </c>
      <c r="U1214" s="20" t="str">
        <f>IF(OR('Intragroup liabilities'!F1208="P_20",'Intragroup liabilities'!F1208="P_21"),'T 03.01'!T1214,CONCATENATE(RIGHT('Intragroup liabilities'!U1208,4),"-",LEFT(RIGHT('Intragroup liabilities'!U1208,7),2),"-",LEFT('Intragroup liabilities'!U1208,2)))</f>
        <v>--</v>
      </c>
      <c r="V1214" s="10" t="str">
        <f t="shared" si="131"/>
        <v>Unsecured</v>
      </c>
      <c r="W1214" s="10">
        <v>0</v>
      </c>
      <c r="X1214" s="10" t="s">
        <v>83</v>
      </c>
      <c r="Y1214" s="10" t="str">
        <f t="shared" si="132"/>
        <v>Structured</v>
      </c>
      <c r="Z1214" s="10"/>
      <c r="AA1214" s="10" t="str">
        <f>IF('Intragroup liabilities'!Q1208="GF2","Grandfathered T2",IF('Intragroup liabilities'!Q1208="CET1","CET1","No"))</f>
        <v>No</v>
      </c>
      <c r="AB1214" s="10">
        <f>IF('Intragroup liabilities'!R1208="",0,'Intragroup liabilities'!R1208)</f>
        <v>0</v>
      </c>
      <c r="AC1214"/>
    </row>
    <row r="1215" spans="3:29" ht="35.25" thickBot="1" x14ac:dyDescent="0.5">
      <c r="C1215" s="17">
        <f t="shared" si="127"/>
        <v>999</v>
      </c>
      <c r="D1215" s="18">
        <f t="shared" si="133"/>
        <v>1208</v>
      </c>
      <c r="E1215" s="10" t="str">
        <f>IF(AND(I1215="SANTANDER TOTTA, SGPS, SA",'Intragroup liabilities'!F1209="P_22"),"r0531 - o/w (part of) subordinated liabilities recognised as own funds",IF(AND(I1215="Totta Seguros - Comp. Seg. Vida, SA.",'Intragroup liabilities'!F1209="P_22"),"r0350 - Structured notes",IF(AND(AA1215&lt;&gt;"No",'Intragroup liabilities'!F1209="P_23"),"r0531 - o/w (part of) subordinated liabilities recognised as own funds",IF(AND(AA1215="No",'Intragroup liabilities'!F1209="P_23"),"r0120 - Secured liabilities - collateralized part (BRRD art. 44/2/b)",IF('Intragroup liabilities'!F1209="C_31","r0511 - o/w capital instruments/share capital",IF('Intragroup liabilities'!F1209="C_32","r0511 - o/w capital instruments/share capital",IF('Intragroup liabilities'!F1209="C_33","r0512 - o/w instruments ranking pari passu with ordinary shares",IF(OR(ISNUMBER(SEARCH("ATLANTES",I1215)),ISNUMBER(SEARCH("AZOR",I1215)),ISNUMBER(SEARCH("HIPOTOTTA",I1215)))=TRUE,"r0120 - Secured liabilities - collateralized part (BRRD art. 44/2/b)",IF(OR('Intragroup liabilities'!F1209="P_27.1",'Intragroup liabilities'!F1209="P_27.2",'Intragroup liabilities'!F1209="P_24"),"r0390 - Non-financial liabilities",IF('Intragroup liabilities'!F1209="P_30.1","r0170 - Employee liabilities (BRRD art. 44/2/g/i)",IF('Intragroup liabilities'!F1209="P_30.3","r0390 - Non-financial liabilities",IF('Intragroup liabilities'!F1209="C_36","r0511 - o/w capital instruments/share capital",IF(AND('Intragroup liabilities'!F1209="P_20",IFERROR(VLOOKUP('Intragroup liabilities'!I1209,'Auxiliar 210'!$B$18:$B$20,1,FALSE),0)&lt;&gt;0),"r0210 - Liabilities towards other entities of the resolution group (BRRD art. 44/2/h)",IF(AND('Intragroup liabilities'!F1209="P_21",IFERROR(VLOOKUP('Intragroup liabilities'!I1209,'Auxiliar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5" s="10" t="s">
        <v>153</v>
      </c>
      <c r="G1215" s="10" t="str">
        <f t="shared" si="128"/>
        <v>Rank 20 - Ranking in insolvency (master scale)</v>
      </c>
      <c r="H1215" s="10" t="s">
        <v>1597</v>
      </c>
      <c r="I1215" s="10" t="s">
        <v>30</v>
      </c>
      <c r="J1215" s="10" t="s">
        <v>164</v>
      </c>
      <c r="K1215" s="10" t="s">
        <v>155</v>
      </c>
      <c r="L1215" s="10" t="str">
        <f t="shared" si="129"/>
        <v>Sister</v>
      </c>
      <c r="M1215" s="10" t="str">
        <f>IF(OR('Intragroup liabilities'!W1209="x",'Intragroup liabilities'!W1209="E"),"true","false")</f>
        <v>true</v>
      </c>
      <c r="N1215" s="10" t="s">
        <v>470</v>
      </c>
      <c r="O1215" s="10" t="s">
        <v>471</v>
      </c>
      <c r="P1215" s="11">
        <v>0</v>
      </c>
      <c r="Q1215" s="11">
        <f>IF('Intragroup liabilities'!E1209="",0,'Intragroup liabilities'!E1209)</f>
        <v>9.6199999999999992</v>
      </c>
      <c r="R1215" s="10" t="str">
        <f>+IF('Intragroup liabilities'!C1209="EURO","Euro",IF('Intragroup liabilities'!C1209="LIBRA INGLESA"," US Dollar",""))</f>
        <v>Euro</v>
      </c>
      <c r="S1215" s="10" t="str">
        <f>IF(OR('Intragroup liabilities'!F1209="P_20",'Intragroup liabilities'!F1209="P_21"),'Intragroup liabilities'!M1209,CONCATENATE(RIGHT('Intragroup liabilities'!T1209,4),"-",LEFT(RIGHT('Intragroup liabilities'!T1209,7),2),"-",LEFT('Intragroup liabilities'!T1209,2)))</f>
        <v>--</v>
      </c>
      <c r="T1215" s="20" t="str">
        <f t="shared" si="130"/>
        <v/>
      </c>
      <c r="U1215" s="20" t="str">
        <f>IF(OR('Intragroup liabilities'!F1209="P_20",'Intragroup liabilities'!F1209="P_21"),'T 03.01'!T1215,CONCATENATE(RIGHT('Intragroup liabilities'!U1209,4),"-",LEFT(RIGHT('Intragroup liabilities'!U1209,7),2),"-",LEFT('Intragroup liabilities'!U1209,2)))</f>
        <v>--</v>
      </c>
      <c r="V1215" s="10" t="str">
        <f t="shared" si="131"/>
        <v>Secured</v>
      </c>
      <c r="W1215" s="10">
        <v>0</v>
      </c>
      <c r="X1215" s="10" t="s">
        <v>83</v>
      </c>
      <c r="Y1215" s="10" t="str">
        <f t="shared" si="132"/>
        <v>Non-structured/Vanilla</v>
      </c>
      <c r="Z1215" s="10"/>
      <c r="AA1215" s="10" t="str">
        <f>IF('Intragroup liabilities'!Q1209="GF2","Grandfathered T2",IF('Intragroup liabilities'!Q1209="CET1","CET1","No"))</f>
        <v>No</v>
      </c>
      <c r="AB1215" s="10">
        <f>IF('Intragroup liabilities'!R1209="",0,'Intragroup liabilities'!R1209)</f>
        <v>0</v>
      </c>
      <c r="AC1215"/>
    </row>
    <row r="1216" spans="3:29" ht="35.25" thickBot="1" x14ac:dyDescent="0.5">
      <c r="C1216" s="17">
        <f t="shared" si="127"/>
        <v>999</v>
      </c>
      <c r="D1216" s="18">
        <f t="shared" si="133"/>
        <v>1209</v>
      </c>
      <c r="E1216" s="10" t="str">
        <f>IF(AND(I1216="SANTANDER TOTTA, SGPS, SA",'Intragroup liabilities'!F1210="P_22"),"r0531 - o/w (part of) subordinated liabilities recognised as own funds",IF(AND(I1216="Totta Seguros - Comp. Seg. Vida, SA.",'Intragroup liabilities'!F1210="P_22"),"r0350 - Structured notes",IF(AND(AA1216&lt;&gt;"No",'Intragroup liabilities'!F1210="P_23"),"r0531 - o/w (part of) subordinated liabilities recognised as own funds",IF(AND(AA1216="No",'Intragroup liabilities'!F1210="P_23"),"r0120 - Secured liabilities - collateralized part (BRRD art. 44/2/b)",IF('Intragroup liabilities'!F1210="C_31","r0511 - o/w capital instruments/share capital",IF('Intragroup liabilities'!F1210="C_32","r0511 - o/w capital instruments/share capital",IF('Intragroup liabilities'!F1210="C_33","r0512 - o/w instruments ranking pari passu with ordinary shares",IF(OR(ISNUMBER(SEARCH("ATLANTES",I1216)),ISNUMBER(SEARCH("AZOR",I1216)),ISNUMBER(SEARCH("HIPOTOTTA",I1216)))=TRUE,"r0120 - Secured liabilities - collateralized part (BRRD art. 44/2/b)",IF(OR('Intragroup liabilities'!F1210="P_27.1",'Intragroup liabilities'!F1210="P_27.2",'Intragroup liabilities'!F1210="P_24"),"r0390 - Non-financial liabilities",IF('Intragroup liabilities'!F1210="P_30.1","r0170 - Employee liabilities (BRRD art. 44/2/g/i)",IF('Intragroup liabilities'!F1210="P_30.3","r0390 - Non-financial liabilities",IF('Intragroup liabilities'!F1210="C_36","r0511 - o/w capital instruments/share capital",IF(AND('Intragroup liabilities'!F1210="P_20",IFERROR(VLOOKUP('Intragroup liabilities'!I1210,'Auxiliar 210'!$B$18:$B$20,1,FALSE),0)&lt;&gt;0),"r0210 - Liabilities towards other entities of the resolution group (BRRD art. 44/2/h)",IF(AND('Intragroup liabilities'!F1210="P_21",IFERROR(VLOOKUP('Intragroup liabilities'!I1210,'Auxiliar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16" s="10" t="s">
        <v>153</v>
      </c>
      <c r="G1216" s="10" t="str">
        <f t="shared" si="128"/>
        <v>Rank 20 - Ranking in insolvency (master scale)</v>
      </c>
      <c r="H1216" s="10" t="s">
        <v>413</v>
      </c>
      <c r="I1216" s="10" t="s">
        <v>73</v>
      </c>
      <c r="J1216" s="10" t="s">
        <v>167</v>
      </c>
      <c r="K1216" s="10" t="s">
        <v>155</v>
      </c>
      <c r="L1216" s="10" t="str">
        <f t="shared" si="129"/>
        <v>Sister</v>
      </c>
      <c r="M1216" s="10" t="str">
        <f>IF(OR('Intragroup liabilities'!W1210="x",'Intragroup liabilities'!W1210="E"),"true","false")</f>
        <v>true</v>
      </c>
      <c r="N1216" s="10" t="s">
        <v>470</v>
      </c>
      <c r="O1216" s="10" t="s">
        <v>471</v>
      </c>
      <c r="P1216" s="11">
        <v>83473.48</v>
      </c>
      <c r="Q1216" s="11">
        <f>IF('Intragroup liabilities'!E1210="",0,'Intragroup liabilities'!E1210)</f>
        <v>130.09</v>
      </c>
      <c r="R1216" s="10" t="str">
        <f>+IF('Intragroup liabilities'!C1210="EURO","Euro",IF('Intragroup liabilities'!C1210="LIBRA INGLESA"," US Dollar",""))</f>
        <v>Euro</v>
      </c>
      <c r="S1216" s="10" t="str">
        <f>IF(OR('Intragroup liabilities'!F1210="P_20",'Intragroup liabilities'!F1210="P_21"),'Intragroup liabilities'!M1210,CONCATENATE(RIGHT('Intragroup liabilities'!T1210,4),"-",LEFT(RIGHT('Intragroup liabilities'!T1210,7),2),"-",LEFT('Intragroup liabilities'!T1210,2)))</f>
        <v>--</v>
      </c>
      <c r="T1216" s="20" t="str">
        <f t="shared" si="130"/>
        <v/>
      </c>
      <c r="U1216" s="20" t="str">
        <f>IF(OR('Intragroup liabilities'!F1210="P_20",'Intragroup liabilities'!F1210="P_21"),'T 03.01'!T1216,CONCATENATE(RIGHT('Intragroup liabilities'!U1210,4),"-",LEFT(RIGHT('Intragroup liabilities'!U1210,7),2),"-",LEFT('Intragroup liabilities'!U1210,2)))</f>
        <v>--</v>
      </c>
      <c r="V1216" s="10" t="str">
        <f t="shared" si="131"/>
        <v>Secured</v>
      </c>
      <c r="W1216" s="10">
        <v>0</v>
      </c>
      <c r="X1216" s="10" t="s">
        <v>83</v>
      </c>
      <c r="Y1216" s="10" t="str">
        <f t="shared" si="132"/>
        <v>Non-structured/Vanilla</v>
      </c>
      <c r="Z1216" s="10"/>
      <c r="AA1216" s="10" t="str">
        <f>IF('Intragroup liabilities'!Q1210="GF2","Grandfathered T2",IF('Intragroup liabilities'!Q1210="CET1","CET1","No"))</f>
        <v>No</v>
      </c>
      <c r="AB1216" s="10">
        <f>IF('Intragroup liabilities'!R1210="",0,'Intragroup liabilities'!R1210)</f>
        <v>0</v>
      </c>
      <c r="AC1216"/>
    </row>
    <row r="1217" spans="3:29" ht="23.65" thickBot="1" x14ac:dyDescent="0.5">
      <c r="C1217" s="17">
        <f t="shared" si="127"/>
        <v>999</v>
      </c>
      <c r="D1217" s="18">
        <f t="shared" si="133"/>
        <v>1210</v>
      </c>
      <c r="E1217" s="10" t="str">
        <f>IF(AND(I1217="SANTANDER TOTTA, SGPS, SA",'Intragroup liabilities'!F1211="P_22"),"r0531 - o/w (part of) subordinated liabilities recognised as own funds",IF(AND(I1217="Totta Seguros - Comp. Seg. Vida, SA.",'Intragroup liabilities'!F1211="P_22"),"r0350 - Structured notes",IF(AND(AA1217&lt;&gt;"No",'Intragroup liabilities'!F1211="P_23"),"r0531 - o/w (part of) subordinated liabilities recognised as own funds",IF(AND(AA1217="No",'Intragroup liabilities'!F1211="P_23"),"r0120 - Secured liabilities - collateralized part (BRRD art. 44/2/b)",IF('Intragroup liabilities'!F1211="C_31","r0511 - o/w capital instruments/share capital",IF('Intragroup liabilities'!F1211="C_32","r0511 - o/w capital instruments/share capital",IF('Intragroup liabilities'!F1211="C_33","r0512 - o/w instruments ranking pari passu with ordinary shares",IF(OR(ISNUMBER(SEARCH("ATLANTES",I1217)),ISNUMBER(SEARCH("AZOR",I1217)),ISNUMBER(SEARCH("HIPOTOTTA",I1217)))=TRUE,"r0120 - Secured liabilities - collateralized part (BRRD art. 44/2/b)",IF(OR('Intragroup liabilities'!F1211="P_27.1",'Intragroup liabilities'!F1211="P_27.2",'Intragroup liabilities'!F1211="P_24"),"r0390 - Non-financial liabilities",IF('Intragroup liabilities'!F1211="P_30.1","r0170 - Employee liabilities (BRRD art. 44/2/g/i)",IF('Intragroup liabilities'!F1211="P_30.3","r0390 - Non-financial liabilities",IF('Intragroup liabilities'!F1211="C_36","r0511 - o/w capital instruments/share capital",IF(AND('Intragroup liabilities'!F1211="P_20",IFERROR(VLOOKUP('Intragroup liabilities'!I1211,'Auxiliar 210'!$B$18:$B$20,1,FALSE),0)&lt;&gt;0),"r0210 - Liabilities towards other entities of the resolution group (BRRD art. 44/2/h)",IF(AND('Intragroup liabilities'!F1211="P_21",IFERROR(VLOOKUP('Intragroup liabilities'!I1211,'Auxiliar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17" s="10" t="s">
        <v>483</v>
      </c>
      <c r="G1217" s="10" t="str">
        <f t="shared" si="128"/>
        <v>Rank 9 - Ranking in insolvency (master scale)</v>
      </c>
      <c r="H1217" s="10" t="s">
        <v>697</v>
      </c>
      <c r="I1217" s="10" t="s">
        <v>66</v>
      </c>
      <c r="J1217" s="10" t="s">
        <v>439</v>
      </c>
      <c r="K1217" s="10" t="s">
        <v>155</v>
      </c>
      <c r="L1217" s="10" t="str">
        <f t="shared" si="129"/>
        <v>Sister</v>
      </c>
      <c r="M1217" s="10" t="str">
        <f>IF(OR('Intragroup liabilities'!W1211="x",'Intragroup liabilities'!W1211="E"),"true","false")</f>
        <v>false</v>
      </c>
      <c r="N1217" s="10" t="s">
        <v>470</v>
      </c>
      <c r="O1217" s="10" t="s">
        <v>471</v>
      </c>
      <c r="P1217" s="11">
        <v>0.05</v>
      </c>
      <c r="Q1217" s="11">
        <f>IF('Intragroup liabilities'!E1211="",0,'Intragroup liabilities'!E1211)</f>
        <v>0</v>
      </c>
      <c r="R1217" s="10" t="str">
        <f>+IF('Intragroup liabilities'!C1211="EURO","Euro",IF('Intragroup liabilities'!C1211="LIBRA INGLESA"," US Dollar",""))</f>
        <v>Euro</v>
      </c>
      <c r="S1217" s="10" t="str">
        <f>IF(OR('Intragroup liabilities'!F1211="P_20",'Intragroup liabilities'!F1211="P_21"),'Intragroup liabilities'!M1211,CONCATENATE(RIGHT('Intragroup liabilities'!T1211,4),"-",LEFT(RIGHT('Intragroup liabilities'!T1211,7),2),"-",LEFT('Intragroup liabilities'!T1211,2)))</f>
        <v>--</v>
      </c>
      <c r="T1217" s="20" t="str">
        <f t="shared" si="130"/>
        <v>--</v>
      </c>
      <c r="U1217" s="20" t="str">
        <f>IF(OR('Intragroup liabilities'!F1211="P_20",'Intragroup liabilities'!F1211="P_21"),'T 03.01'!T1217,CONCATENATE(RIGHT('Intragroup liabilities'!U1211,4),"-",LEFT(RIGHT('Intragroup liabilities'!U1211,7),2),"-",LEFT('Intragroup liabilities'!U1211,2)))</f>
        <v>--</v>
      </c>
      <c r="V1217" s="10" t="str">
        <f t="shared" si="131"/>
        <v>Unsecured</v>
      </c>
      <c r="W1217" s="10">
        <v>0</v>
      </c>
      <c r="X1217" s="10" t="s">
        <v>83</v>
      </c>
      <c r="Y1217" s="10" t="str">
        <f t="shared" si="132"/>
        <v>Structured</v>
      </c>
      <c r="Z1217" s="10"/>
      <c r="AA1217" s="10" t="str">
        <f>IF('Intragroup liabilities'!Q1211="GF2","Grandfathered T2",IF('Intragroup liabilities'!Q1211="CET1","CET1","No"))</f>
        <v>No</v>
      </c>
      <c r="AB1217" s="10">
        <f>IF('Intragroup liabilities'!R1211="",0,'Intragroup liabilities'!R1211)</f>
        <v>0</v>
      </c>
      <c r="AC1217"/>
    </row>
    <row r="1218" spans="3:29" ht="23.65" thickBot="1" x14ac:dyDescent="0.5">
      <c r="C1218" s="17">
        <f t="shared" si="127"/>
        <v>999</v>
      </c>
      <c r="D1218" s="18">
        <f t="shared" si="133"/>
        <v>1211</v>
      </c>
      <c r="E1218" s="10" t="str">
        <f>IF(AND(I1218="SANTANDER TOTTA, SGPS, SA",'Intragroup liabilities'!F1212="P_22"),"r0531 - o/w (part of) subordinated liabilities recognised as own funds",IF(AND(I1218="Totta Seguros - Comp. Seg. Vida, SA.",'Intragroup liabilities'!F1212="P_22"),"r0350 - Structured notes",IF(AND(AA1218&lt;&gt;"No",'Intragroup liabilities'!F1212="P_23"),"r0531 - o/w (part of) subordinated liabilities recognised as own funds",IF(AND(AA1218="No",'Intragroup liabilities'!F1212="P_23"),"r0120 - Secured liabilities - collateralized part (BRRD art. 44/2/b)",IF('Intragroup liabilities'!F1212="C_31","r0511 - o/w capital instruments/share capital",IF('Intragroup liabilities'!F1212="C_32","r0511 - o/w capital instruments/share capital",IF('Intragroup liabilities'!F1212="C_33","r0512 - o/w instruments ranking pari passu with ordinary shares",IF(OR(ISNUMBER(SEARCH("ATLANTES",I1218)),ISNUMBER(SEARCH("AZOR",I1218)),ISNUMBER(SEARCH("HIPOTOTTA",I1218)))=TRUE,"r0120 - Secured liabilities - collateralized part (BRRD art. 44/2/b)",IF(OR('Intragroup liabilities'!F1212="P_27.1",'Intragroup liabilities'!F1212="P_27.2",'Intragroup liabilities'!F1212="P_24"),"r0390 - Non-financial liabilities",IF('Intragroup liabilities'!F1212="P_30.1","r0170 - Employee liabilities (BRRD art. 44/2/g/i)",IF('Intragroup liabilities'!F1212="P_30.3","r0390 - Non-financial liabilities",IF('Intragroup liabilities'!F1212="C_36","r0511 - o/w capital instruments/share capital",IF(AND('Intragroup liabilities'!F1212="P_20",IFERROR(VLOOKUP('Intragroup liabilities'!I1212,'Auxiliar 210'!$B$18:$B$20,1,FALSE),0)&lt;&gt;0),"r0210 - Liabilities towards other entities of the resolution group (BRRD art. 44/2/h)",IF(AND('Intragroup liabilities'!F1212="P_21",IFERROR(VLOOKUP('Intragroup liabilities'!I1212,'Auxiliar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18" s="10" t="s">
        <v>483</v>
      </c>
      <c r="G1218" s="10" t="str">
        <f t="shared" si="128"/>
        <v>Rank 9 - Ranking in insolvency (master scale)</v>
      </c>
      <c r="H1218" s="10" t="s">
        <v>999</v>
      </c>
      <c r="I1218" s="10" t="s">
        <v>704</v>
      </c>
      <c r="J1218" s="10" t="s">
        <v>710</v>
      </c>
      <c r="K1218" s="10" t="s">
        <v>155</v>
      </c>
      <c r="L1218" s="10" t="str">
        <f t="shared" si="129"/>
        <v>Sister</v>
      </c>
      <c r="M1218" s="10" t="str">
        <f>IF(OR('Intragroup liabilities'!W1212="x",'Intragroup liabilities'!W1212="E"),"true","false")</f>
        <v>false</v>
      </c>
      <c r="N1218" s="10" t="s">
        <v>470</v>
      </c>
      <c r="O1218" s="10" t="s">
        <v>471</v>
      </c>
      <c r="P1218" s="11">
        <v>0.79</v>
      </c>
      <c r="Q1218" s="11">
        <f>IF('Intragroup liabilities'!E1212="",0,'Intragroup liabilities'!E1212)</f>
        <v>0</v>
      </c>
      <c r="R1218" s="10" t="str">
        <f>+IF('Intragroup liabilities'!C1212="EURO","Euro",IF('Intragroup liabilities'!C1212="LIBRA INGLESA"," US Dollar",""))</f>
        <v>Euro</v>
      </c>
      <c r="S1218" s="10" t="str">
        <f>IF(OR('Intragroup liabilities'!F1212="P_20",'Intragroup liabilities'!F1212="P_21"),'Intragroup liabilities'!M1212,CONCATENATE(RIGHT('Intragroup liabilities'!T1212,4),"-",LEFT(RIGHT('Intragroup liabilities'!T1212,7),2),"-",LEFT('Intragroup liabilities'!T1212,2)))</f>
        <v>--</v>
      </c>
      <c r="T1218" s="20" t="str">
        <f t="shared" si="130"/>
        <v>--</v>
      </c>
      <c r="U1218" s="20" t="str">
        <f>IF(OR('Intragroup liabilities'!F1212="P_20",'Intragroup liabilities'!F1212="P_21"),'T 03.01'!T1218,CONCATENATE(RIGHT('Intragroup liabilities'!U1212,4),"-",LEFT(RIGHT('Intragroup liabilities'!U1212,7),2),"-",LEFT('Intragroup liabilities'!U1212,2)))</f>
        <v>--</v>
      </c>
      <c r="V1218" s="10" t="str">
        <f t="shared" si="131"/>
        <v>Unsecured</v>
      </c>
      <c r="W1218" s="10">
        <v>0</v>
      </c>
      <c r="X1218" s="10" t="s">
        <v>83</v>
      </c>
      <c r="Y1218" s="10" t="str">
        <f t="shared" si="132"/>
        <v>Structured</v>
      </c>
      <c r="Z1218" s="10"/>
      <c r="AA1218" s="10" t="str">
        <f>IF('Intragroup liabilities'!Q1212="GF2","Grandfathered T2",IF('Intragroup liabilities'!Q1212="CET1","CET1","No"))</f>
        <v>No</v>
      </c>
      <c r="AB1218" s="10">
        <f>IF('Intragroup liabilities'!R1212="",0,'Intragroup liabilities'!R1212)</f>
        <v>0</v>
      </c>
      <c r="AC1218"/>
    </row>
    <row r="1219" spans="3:29" ht="23.65" thickBot="1" x14ac:dyDescent="0.5">
      <c r="C1219" s="17">
        <f t="shared" si="127"/>
        <v>999</v>
      </c>
      <c r="D1219" s="18">
        <f t="shared" si="133"/>
        <v>1212</v>
      </c>
      <c r="E1219" s="10" t="str">
        <f>IF(AND(I1219="SANTANDER TOTTA, SGPS, SA",'Intragroup liabilities'!F1213="P_22"),"r0531 - o/w (part of) subordinated liabilities recognised as own funds",IF(AND(I1219="Totta Seguros - Comp. Seg. Vida, SA.",'Intragroup liabilities'!F1213="P_22"),"r0350 - Structured notes",IF(AND(AA1219&lt;&gt;"No",'Intragroup liabilities'!F1213="P_23"),"r0531 - o/w (part of) subordinated liabilities recognised as own funds",IF(AND(AA1219="No",'Intragroup liabilities'!F1213="P_23"),"r0120 - Secured liabilities - collateralized part (BRRD art. 44/2/b)",IF('Intragroup liabilities'!F1213="C_31","r0511 - o/w capital instruments/share capital",IF('Intragroup liabilities'!F1213="C_32","r0511 - o/w capital instruments/share capital",IF('Intragroup liabilities'!F1213="C_33","r0512 - o/w instruments ranking pari passu with ordinary shares",IF(OR(ISNUMBER(SEARCH("ATLANTES",I1219)),ISNUMBER(SEARCH("AZOR",I1219)),ISNUMBER(SEARCH("HIPOTOTTA",I1219)))=TRUE,"r0120 - Secured liabilities - collateralized part (BRRD art. 44/2/b)",IF(OR('Intragroup liabilities'!F1213="P_27.1",'Intragroup liabilities'!F1213="P_27.2",'Intragroup liabilities'!F1213="P_24"),"r0390 - Non-financial liabilities",IF('Intragroup liabilities'!F1213="P_30.1","r0170 - Employee liabilities (BRRD art. 44/2/g/i)",IF('Intragroup liabilities'!F1213="P_30.3","r0390 - Non-financial liabilities",IF('Intragroup liabilities'!F1213="C_36","r0511 - o/w capital instruments/share capital",IF(AND('Intragroup liabilities'!F1213="P_20",IFERROR(VLOOKUP('Intragroup liabilities'!I1213,'Auxiliar 210'!$B$18:$B$20,1,FALSE),0)&lt;&gt;0),"r0210 - Liabilities towards other entities of the resolution group (BRRD art. 44/2/h)",IF(AND('Intragroup liabilities'!F1213="P_21",IFERROR(VLOOKUP('Intragroup liabilities'!I1213,'Auxiliar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19" s="10" t="s">
        <v>483</v>
      </c>
      <c r="G1219" s="10" t="str">
        <f t="shared" si="128"/>
        <v>Rank 9 - Ranking in insolvency (master scale)</v>
      </c>
      <c r="H1219" s="10" t="s">
        <v>964</v>
      </c>
      <c r="I1219" s="10" t="s">
        <v>704</v>
      </c>
      <c r="J1219" s="10" t="s">
        <v>710</v>
      </c>
      <c r="K1219" s="10" t="s">
        <v>155</v>
      </c>
      <c r="L1219" s="10" t="str">
        <f t="shared" si="129"/>
        <v>Sister</v>
      </c>
      <c r="M1219" s="10" t="str">
        <f>IF(OR('Intragroup liabilities'!W1213="x",'Intragroup liabilities'!W1213="E"),"true","false")</f>
        <v>false</v>
      </c>
      <c r="N1219" s="10" t="s">
        <v>470</v>
      </c>
      <c r="O1219" s="10" t="s">
        <v>471</v>
      </c>
      <c r="P1219" s="11">
        <v>1.58</v>
      </c>
      <c r="Q1219" s="11">
        <f>IF('Intragroup liabilities'!E1213="",0,'Intragroup liabilities'!E1213)</f>
        <v>0</v>
      </c>
      <c r="R1219" s="10" t="str">
        <f>+IF('Intragroup liabilities'!C1213="EURO","Euro",IF('Intragroup liabilities'!C1213="LIBRA INGLESA"," US Dollar",""))</f>
        <v>Euro</v>
      </c>
      <c r="S1219" s="10" t="str">
        <f>IF(OR('Intragroup liabilities'!F1213="P_20",'Intragroup liabilities'!F1213="P_21"),'Intragroup liabilities'!M1213,CONCATENATE(RIGHT('Intragroup liabilities'!T1213,4),"-",LEFT(RIGHT('Intragroup liabilities'!T1213,7),2),"-",LEFT('Intragroup liabilities'!T1213,2)))</f>
        <v>--</v>
      </c>
      <c r="T1219" s="20" t="str">
        <f t="shared" si="130"/>
        <v>--</v>
      </c>
      <c r="U1219" s="20" t="str">
        <f>IF(OR('Intragroup liabilities'!F1213="P_20",'Intragroup liabilities'!F1213="P_21"),'T 03.01'!T1219,CONCATENATE(RIGHT('Intragroup liabilities'!U1213,4),"-",LEFT(RIGHT('Intragroup liabilities'!U1213,7),2),"-",LEFT('Intragroup liabilities'!U1213,2)))</f>
        <v>--</v>
      </c>
      <c r="V1219" s="10" t="str">
        <f t="shared" si="131"/>
        <v>Unsecured</v>
      </c>
      <c r="W1219" s="10">
        <v>0</v>
      </c>
      <c r="X1219" s="10" t="s">
        <v>83</v>
      </c>
      <c r="Y1219" s="10" t="str">
        <f t="shared" si="132"/>
        <v>Structured</v>
      </c>
      <c r="Z1219" s="10"/>
      <c r="AA1219" s="10" t="str">
        <f>IF('Intragroup liabilities'!Q1213="GF2","Grandfathered T2",IF('Intragroup liabilities'!Q1213="CET1","CET1","No"))</f>
        <v>No</v>
      </c>
      <c r="AB1219" s="10">
        <f>IF('Intragroup liabilities'!R1213="",0,'Intragroup liabilities'!R1213)</f>
        <v>0</v>
      </c>
      <c r="AC1219"/>
    </row>
    <row r="1220" spans="3:29" ht="23.65" thickBot="1" x14ac:dyDescent="0.5">
      <c r="C1220" s="17">
        <f t="shared" si="127"/>
        <v>999</v>
      </c>
      <c r="D1220" s="18">
        <f t="shared" si="133"/>
        <v>1213</v>
      </c>
      <c r="E1220" s="10" t="str">
        <f>IF(AND(I1220="SANTANDER TOTTA, SGPS, SA",'Intragroup liabilities'!F1214="P_22"),"r0531 - o/w (part of) subordinated liabilities recognised as own funds",IF(AND(I1220="Totta Seguros - Comp. Seg. Vida, SA.",'Intragroup liabilities'!F1214="P_22"),"r0350 - Structured notes",IF(AND(AA1220&lt;&gt;"No",'Intragroup liabilities'!F1214="P_23"),"r0531 - o/w (part of) subordinated liabilities recognised as own funds",IF(AND(AA1220="No",'Intragroup liabilities'!F1214="P_23"),"r0120 - Secured liabilities - collateralized part (BRRD art. 44/2/b)",IF('Intragroup liabilities'!F1214="C_31","r0511 - o/w capital instruments/share capital",IF('Intragroup liabilities'!F1214="C_32","r0511 - o/w capital instruments/share capital",IF('Intragroup liabilities'!F1214="C_33","r0512 - o/w instruments ranking pari passu with ordinary shares",IF(OR(ISNUMBER(SEARCH("ATLANTES",I1220)),ISNUMBER(SEARCH("AZOR",I1220)),ISNUMBER(SEARCH("HIPOTOTTA",I1220)))=TRUE,"r0120 - Secured liabilities - collateralized part (BRRD art. 44/2/b)",IF(OR('Intragroup liabilities'!F1214="P_27.1",'Intragroup liabilities'!F1214="P_27.2",'Intragroup liabilities'!F1214="P_24"),"r0390 - Non-financial liabilities",IF('Intragroup liabilities'!F1214="P_30.1","r0170 - Employee liabilities (BRRD art. 44/2/g/i)",IF('Intragroup liabilities'!F1214="P_30.3","r0390 - Non-financial liabilities",IF('Intragroup liabilities'!F1214="C_36","r0511 - o/w capital instruments/share capital",IF(AND('Intragroup liabilities'!F1214="P_20",IFERROR(VLOOKUP('Intragroup liabilities'!I1214,'Auxiliar 210'!$B$18:$B$20,1,FALSE),0)&lt;&gt;0),"r0210 - Liabilities towards other entities of the resolution group (BRRD art. 44/2/h)",IF(AND('Intragroup liabilities'!F1214="P_21",IFERROR(VLOOKUP('Intragroup liabilities'!I1214,'Auxiliar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0" s="10" t="s">
        <v>483</v>
      </c>
      <c r="G1220" s="10" t="str">
        <f t="shared" si="128"/>
        <v>Rank 9 - Ranking in insolvency (master scale)</v>
      </c>
      <c r="H1220" s="10" t="s">
        <v>666</v>
      </c>
      <c r="I1220" s="10" t="s">
        <v>66</v>
      </c>
      <c r="J1220" s="10" t="s">
        <v>439</v>
      </c>
      <c r="K1220" s="10" t="s">
        <v>155</v>
      </c>
      <c r="L1220" s="10" t="str">
        <f t="shared" si="129"/>
        <v>Sister</v>
      </c>
      <c r="M1220" s="10" t="str">
        <f>IF(OR('Intragroup liabilities'!W1214="x",'Intragroup liabilities'!W1214="E"),"true","false")</f>
        <v>false</v>
      </c>
      <c r="N1220" s="10" t="s">
        <v>470</v>
      </c>
      <c r="O1220" s="10" t="s">
        <v>471</v>
      </c>
      <c r="P1220" s="11">
        <v>39.67</v>
      </c>
      <c r="Q1220" s="11">
        <f>IF('Intragroup liabilities'!E1214="",0,'Intragroup liabilities'!E1214)</f>
        <v>0</v>
      </c>
      <c r="R1220" s="10" t="str">
        <f>+IF('Intragroup liabilities'!C1214="EURO","Euro",IF('Intragroup liabilities'!C1214="LIBRA INGLESA"," US Dollar",""))</f>
        <v>Euro</v>
      </c>
      <c r="S1220" s="10" t="str">
        <f>IF(OR('Intragroup liabilities'!F1214="P_20",'Intragroup liabilities'!F1214="P_21"),'Intragroup liabilities'!M1214,CONCATENATE(RIGHT('Intragroup liabilities'!T1214,4),"-",LEFT(RIGHT('Intragroup liabilities'!T1214,7),2),"-",LEFT('Intragroup liabilities'!T1214,2)))</f>
        <v>--</v>
      </c>
      <c r="T1220" s="20" t="str">
        <f t="shared" si="130"/>
        <v>--</v>
      </c>
      <c r="U1220" s="20" t="str">
        <f>IF(OR('Intragroup liabilities'!F1214="P_20",'Intragroup liabilities'!F1214="P_21"),'T 03.01'!T1220,CONCATENATE(RIGHT('Intragroup liabilities'!U1214,4),"-",LEFT(RIGHT('Intragroup liabilities'!U1214,7),2),"-",LEFT('Intragroup liabilities'!U1214,2)))</f>
        <v>--</v>
      </c>
      <c r="V1220" s="10" t="str">
        <f t="shared" si="131"/>
        <v>Unsecured</v>
      </c>
      <c r="W1220" s="10">
        <v>0</v>
      </c>
      <c r="X1220" s="10" t="s">
        <v>83</v>
      </c>
      <c r="Y1220" s="10" t="str">
        <f t="shared" si="132"/>
        <v>Structured</v>
      </c>
      <c r="Z1220" s="10"/>
      <c r="AA1220" s="10" t="str">
        <f>IF('Intragroup liabilities'!Q1214="GF2","Grandfathered T2",IF('Intragroup liabilities'!Q1214="CET1","CET1","No"))</f>
        <v>No</v>
      </c>
      <c r="AB1220" s="10">
        <f>IF('Intragroup liabilities'!R1214="",0,'Intragroup liabilities'!R1214)</f>
        <v>0</v>
      </c>
      <c r="AC1220"/>
    </row>
    <row r="1221" spans="3:29" ht="23.65" thickBot="1" x14ac:dyDescent="0.5">
      <c r="C1221" s="17">
        <f t="shared" si="127"/>
        <v>999</v>
      </c>
      <c r="D1221" s="18">
        <f t="shared" si="133"/>
        <v>1214</v>
      </c>
      <c r="E1221" s="10" t="str">
        <f>IF(AND(I1221="SANTANDER TOTTA, SGPS, SA",'Intragroup liabilities'!F1215="P_22"),"r0531 - o/w (part of) subordinated liabilities recognised as own funds",IF(AND(I1221="Totta Seguros - Comp. Seg. Vida, SA.",'Intragroup liabilities'!F1215="P_22"),"r0350 - Structured notes",IF(AND(AA1221&lt;&gt;"No",'Intragroup liabilities'!F1215="P_23"),"r0531 - o/w (part of) subordinated liabilities recognised as own funds",IF(AND(AA1221="No",'Intragroup liabilities'!F1215="P_23"),"r0120 - Secured liabilities - collateralized part (BRRD art. 44/2/b)",IF('Intragroup liabilities'!F1215="C_31","r0511 - o/w capital instruments/share capital",IF('Intragroup liabilities'!F1215="C_32","r0511 - o/w capital instruments/share capital",IF('Intragroup liabilities'!F1215="C_33","r0512 - o/w instruments ranking pari passu with ordinary shares",IF(OR(ISNUMBER(SEARCH("ATLANTES",I1221)),ISNUMBER(SEARCH("AZOR",I1221)),ISNUMBER(SEARCH("HIPOTOTTA",I1221)))=TRUE,"r0120 - Secured liabilities - collateralized part (BRRD art. 44/2/b)",IF(OR('Intragroup liabilities'!F1215="P_27.1",'Intragroup liabilities'!F1215="P_27.2",'Intragroup liabilities'!F1215="P_24"),"r0390 - Non-financial liabilities",IF('Intragroup liabilities'!F1215="P_30.1","r0170 - Employee liabilities (BRRD art. 44/2/g/i)",IF('Intragroup liabilities'!F1215="P_30.3","r0390 - Non-financial liabilities",IF('Intragroup liabilities'!F1215="C_36","r0511 - o/w capital instruments/share capital",IF(AND('Intragroup liabilities'!F1215="P_20",IFERROR(VLOOKUP('Intragroup liabilities'!I1215,'Auxiliar 210'!$B$18:$B$20,1,FALSE),0)&lt;&gt;0),"r0210 - Liabilities towards other entities of the resolution group (BRRD art. 44/2/h)",IF(AND('Intragroup liabilities'!F1215="P_21",IFERROR(VLOOKUP('Intragroup liabilities'!I1215,'Auxiliar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1" s="10" t="s">
        <v>483</v>
      </c>
      <c r="G1221" s="10" t="str">
        <f t="shared" si="128"/>
        <v>Rank 9 - Ranking in insolvency (master scale)</v>
      </c>
      <c r="H1221" s="10" t="s">
        <v>678</v>
      </c>
      <c r="I1221" s="10" t="s">
        <v>66</v>
      </c>
      <c r="J1221" s="10" t="s">
        <v>439</v>
      </c>
      <c r="K1221" s="10" t="s">
        <v>155</v>
      </c>
      <c r="L1221" s="10" t="str">
        <f t="shared" si="129"/>
        <v>Sister</v>
      </c>
      <c r="M1221" s="10" t="str">
        <f>IF(OR('Intragroup liabilities'!W1215="x",'Intragroup liabilities'!W1215="E"),"true","false")</f>
        <v>false</v>
      </c>
      <c r="N1221" s="10" t="s">
        <v>470</v>
      </c>
      <c r="O1221" s="10" t="s">
        <v>471</v>
      </c>
      <c r="P1221" s="11">
        <v>36.83</v>
      </c>
      <c r="Q1221" s="11">
        <f>IF('Intragroup liabilities'!E1215="",0,'Intragroup liabilities'!E1215)</f>
        <v>0</v>
      </c>
      <c r="R1221" s="10" t="str">
        <f>+IF('Intragroup liabilities'!C1215="EURO","Euro",IF('Intragroup liabilities'!C1215="LIBRA INGLESA"," US Dollar",""))</f>
        <v>Euro</v>
      </c>
      <c r="S1221" s="10" t="str">
        <f>IF(OR('Intragroup liabilities'!F1215="P_20",'Intragroup liabilities'!F1215="P_21"),'Intragroup liabilities'!M1215,CONCATENATE(RIGHT('Intragroup liabilities'!T1215,4),"-",LEFT(RIGHT('Intragroup liabilities'!T1215,7),2),"-",LEFT('Intragroup liabilities'!T1215,2)))</f>
        <v>--</v>
      </c>
      <c r="T1221" s="20" t="str">
        <f t="shared" si="130"/>
        <v>--</v>
      </c>
      <c r="U1221" s="20" t="str">
        <f>IF(OR('Intragroup liabilities'!F1215="P_20",'Intragroup liabilities'!F1215="P_21"),'T 03.01'!T1221,CONCATENATE(RIGHT('Intragroup liabilities'!U1215,4),"-",LEFT(RIGHT('Intragroup liabilities'!U1215,7),2),"-",LEFT('Intragroup liabilities'!U1215,2)))</f>
        <v>--</v>
      </c>
      <c r="V1221" s="10" t="str">
        <f t="shared" si="131"/>
        <v>Unsecured</v>
      </c>
      <c r="W1221" s="10">
        <v>0</v>
      </c>
      <c r="X1221" s="10" t="s">
        <v>83</v>
      </c>
      <c r="Y1221" s="10" t="str">
        <f t="shared" si="132"/>
        <v>Structured</v>
      </c>
      <c r="Z1221" s="10"/>
      <c r="AA1221" s="10" t="str">
        <f>IF('Intragroup liabilities'!Q1215="GF2","Grandfathered T2",IF('Intragroup liabilities'!Q1215="CET1","CET1","No"))</f>
        <v>No</v>
      </c>
      <c r="AB1221" s="10">
        <f>IF('Intragroup liabilities'!R1215="",0,'Intragroup liabilities'!R1215)</f>
        <v>0</v>
      </c>
      <c r="AC1221"/>
    </row>
    <row r="1222" spans="3:29" ht="23.65" thickBot="1" x14ac:dyDescent="0.5">
      <c r="C1222" s="17">
        <f t="shared" si="127"/>
        <v>999</v>
      </c>
      <c r="D1222" s="18">
        <f t="shared" si="133"/>
        <v>1215</v>
      </c>
      <c r="E1222" s="10" t="str">
        <f>IF(AND(I1222="SANTANDER TOTTA, SGPS, SA",'Intragroup liabilities'!F1216="P_22"),"r0531 - o/w (part of) subordinated liabilities recognised as own funds",IF(AND(I1222="Totta Seguros - Comp. Seg. Vida, SA.",'Intragroup liabilities'!F1216="P_22"),"r0350 - Structured notes",IF(AND(AA1222&lt;&gt;"No",'Intragroup liabilities'!F1216="P_23"),"r0531 - o/w (part of) subordinated liabilities recognised as own funds",IF(AND(AA1222="No",'Intragroup liabilities'!F1216="P_23"),"r0120 - Secured liabilities - collateralized part (BRRD art. 44/2/b)",IF('Intragroup liabilities'!F1216="C_31","r0511 - o/w capital instruments/share capital",IF('Intragroup liabilities'!F1216="C_32","r0511 - o/w capital instruments/share capital",IF('Intragroup liabilities'!F1216="C_33","r0512 - o/w instruments ranking pari passu with ordinary shares",IF(OR(ISNUMBER(SEARCH("ATLANTES",I1222)),ISNUMBER(SEARCH("AZOR",I1222)),ISNUMBER(SEARCH("HIPOTOTTA",I1222)))=TRUE,"r0120 - Secured liabilities - collateralized part (BRRD art. 44/2/b)",IF(OR('Intragroup liabilities'!F1216="P_27.1",'Intragroup liabilities'!F1216="P_27.2",'Intragroup liabilities'!F1216="P_24"),"r0390 - Non-financial liabilities",IF('Intragroup liabilities'!F1216="P_30.1","r0170 - Employee liabilities (BRRD art. 44/2/g/i)",IF('Intragroup liabilities'!F1216="P_30.3","r0390 - Non-financial liabilities",IF('Intragroup liabilities'!F1216="C_36","r0511 - o/w capital instruments/share capital",IF(AND('Intragroup liabilities'!F1216="P_20",IFERROR(VLOOKUP('Intragroup liabilities'!I1216,'Auxiliar 210'!$B$18:$B$20,1,FALSE),0)&lt;&gt;0),"r0210 - Liabilities towards other entities of the resolution group (BRRD art. 44/2/h)",IF(AND('Intragroup liabilities'!F1216="P_21",IFERROR(VLOOKUP('Intragroup liabilities'!I1216,'Auxiliar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2" s="10" t="s">
        <v>483</v>
      </c>
      <c r="G1222" s="10" t="str">
        <f t="shared" si="128"/>
        <v>Rank 9 - Ranking in insolvency (master scale)</v>
      </c>
      <c r="H1222" s="10" t="s">
        <v>685</v>
      </c>
      <c r="I1222" s="10" t="s">
        <v>66</v>
      </c>
      <c r="J1222" s="10" t="s">
        <v>439</v>
      </c>
      <c r="K1222" s="10" t="s">
        <v>155</v>
      </c>
      <c r="L1222" s="10" t="str">
        <f t="shared" si="129"/>
        <v>Sister</v>
      </c>
      <c r="M1222" s="10" t="str">
        <f>IF(OR('Intragroup liabilities'!W1216="x",'Intragroup liabilities'!W1216="E"),"true","false")</f>
        <v>false</v>
      </c>
      <c r="N1222" s="10" t="s">
        <v>470</v>
      </c>
      <c r="O1222" s="10" t="s">
        <v>471</v>
      </c>
      <c r="P1222" s="11">
        <v>0.06</v>
      </c>
      <c r="Q1222" s="11">
        <f>IF('Intragroup liabilities'!E1216="",0,'Intragroup liabilities'!E1216)</f>
        <v>0</v>
      </c>
      <c r="R1222" s="10" t="str">
        <f>+IF('Intragroup liabilities'!C1216="EURO","Euro",IF('Intragroup liabilities'!C1216="LIBRA INGLESA"," US Dollar",""))</f>
        <v>Euro</v>
      </c>
      <c r="S1222" s="10" t="str">
        <f>IF(OR('Intragroup liabilities'!F1216="P_20",'Intragroup liabilities'!F1216="P_21"),'Intragroup liabilities'!M1216,CONCATENATE(RIGHT('Intragroup liabilities'!T1216,4),"-",LEFT(RIGHT('Intragroup liabilities'!T1216,7),2),"-",LEFT('Intragroup liabilities'!T1216,2)))</f>
        <v>--</v>
      </c>
      <c r="T1222" s="20" t="str">
        <f t="shared" si="130"/>
        <v>--</v>
      </c>
      <c r="U1222" s="20" t="str">
        <f>IF(OR('Intragroup liabilities'!F1216="P_20",'Intragroup liabilities'!F1216="P_21"),'T 03.01'!T1222,CONCATENATE(RIGHT('Intragroup liabilities'!U1216,4),"-",LEFT(RIGHT('Intragroup liabilities'!U1216,7),2),"-",LEFT('Intragroup liabilities'!U1216,2)))</f>
        <v>--</v>
      </c>
      <c r="V1222" s="10" t="str">
        <f t="shared" si="131"/>
        <v>Unsecured</v>
      </c>
      <c r="W1222" s="10">
        <v>0</v>
      </c>
      <c r="X1222" s="10" t="s">
        <v>83</v>
      </c>
      <c r="Y1222" s="10" t="str">
        <f t="shared" si="132"/>
        <v>Structured</v>
      </c>
      <c r="Z1222" s="10"/>
      <c r="AA1222" s="10" t="str">
        <f>IF('Intragroup liabilities'!Q1216="GF2","Grandfathered T2",IF('Intragroup liabilities'!Q1216="CET1","CET1","No"))</f>
        <v>No</v>
      </c>
      <c r="AB1222" s="10">
        <f>IF('Intragroup liabilities'!R1216="",0,'Intragroup liabilities'!R1216)</f>
        <v>0</v>
      </c>
      <c r="AC1222"/>
    </row>
    <row r="1223" spans="3:29" ht="23.65" thickBot="1" x14ac:dyDescent="0.5">
      <c r="C1223" s="17">
        <f t="shared" si="127"/>
        <v>999</v>
      </c>
      <c r="D1223" s="18">
        <f t="shared" si="133"/>
        <v>1216</v>
      </c>
      <c r="E1223" s="10" t="str">
        <f>IF(AND(I1223="SANTANDER TOTTA, SGPS, SA",'Intragroup liabilities'!F1217="P_22"),"r0531 - o/w (part of) subordinated liabilities recognised as own funds",IF(AND(I1223="Totta Seguros - Comp. Seg. Vida, SA.",'Intragroup liabilities'!F1217="P_22"),"r0350 - Structured notes",IF(AND(AA1223&lt;&gt;"No",'Intragroup liabilities'!F1217="P_23"),"r0531 - o/w (part of) subordinated liabilities recognised as own funds",IF(AND(AA1223="No",'Intragroup liabilities'!F1217="P_23"),"r0120 - Secured liabilities - collateralized part (BRRD art. 44/2/b)",IF('Intragroup liabilities'!F1217="C_31","r0511 - o/w capital instruments/share capital",IF('Intragroup liabilities'!F1217="C_32","r0511 - o/w capital instruments/share capital",IF('Intragroup liabilities'!F1217="C_33","r0512 - o/w instruments ranking pari passu with ordinary shares",IF(OR(ISNUMBER(SEARCH("ATLANTES",I1223)),ISNUMBER(SEARCH("AZOR",I1223)),ISNUMBER(SEARCH("HIPOTOTTA",I1223)))=TRUE,"r0120 - Secured liabilities - collateralized part (BRRD art. 44/2/b)",IF(OR('Intragroup liabilities'!F1217="P_27.1",'Intragroup liabilities'!F1217="P_27.2",'Intragroup liabilities'!F1217="P_24"),"r0390 - Non-financial liabilities",IF('Intragroup liabilities'!F1217="P_30.1","r0170 - Employee liabilities (BRRD art. 44/2/g/i)",IF('Intragroup liabilities'!F1217="P_30.3","r0390 - Non-financial liabilities",IF('Intragroup liabilities'!F1217="C_36","r0511 - o/w capital instruments/share capital",IF(AND('Intragroup liabilities'!F1217="P_20",IFERROR(VLOOKUP('Intragroup liabilities'!I1217,'Auxiliar 210'!$B$18:$B$20,1,FALSE),0)&lt;&gt;0),"r0210 - Liabilities towards other entities of the resolution group (BRRD art. 44/2/h)",IF(AND('Intragroup liabilities'!F1217="P_21",IFERROR(VLOOKUP('Intragroup liabilities'!I1217,'Auxiliar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3" s="10" t="s">
        <v>483</v>
      </c>
      <c r="G1223" s="10" t="str">
        <f t="shared" si="128"/>
        <v>Rank 9 - Ranking in insolvency (master scale)</v>
      </c>
      <c r="H1223" s="10" t="s">
        <v>616</v>
      </c>
      <c r="I1223" s="10" t="s">
        <v>66</v>
      </c>
      <c r="J1223" s="10" t="s">
        <v>439</v>
      </c>
      <c r="K1223" s="10" t="s">
        <v>155</v>
      </c>
      <c r="L1223" s="10" t="str">
        <f t="shared" si="129"/>
        <v>Sister</v>
      </c>
      <c r="M1223" s="10" t="str">
        <f>IF(OR('Intragroup liabilities'!W1217="x",'Intragroup liabilities'!W1217="E"),"true","false")</f>
        <v>false</v>
      </c>
      <c r="N1223" s="10" t="s">
        <v>470</v>
      </c>
      <c r="O1223" s="10" t="s">
        <v>471</v>
      </c>
      <c r="P1223" s="11">
        <v>8.5</v>
      </c>
      <c r="Q1223" s="11">
        <f>IF('Intragroup liabilities'!E1217="",0,'Intragroup liabilities'!E1217)</f>
        <v>0</v>
      </c>
      <c r="R1223" s="10" t="str">
        <f>+IF('Intragroup liabilities'!C1217="EURO","Euro",IF('Intragroup liabilities'!C1217="LIBRA INGLESA"," US Dollar",""))</f>
        <v>Euro</v>
      </c>
      <c r="S1223" s="10" t="str">
        <f>IF(OR('Intragroup liabilities'!F1217="P_20",'Intragroup liabilities'!F1217="P_21"),'Intragroup liabilities'!M1217,CONCATENATE(RIGHT('Intragroup liabilities'!T1217,4),"-",LEFT(RIGHT('Intragroup liabilities'!T1217,7),2),"-",LEFT('Intragroup liabilities'!T1217,2)))</f>
        <v>--</v>
      </c>
      <c r="T1223" s="20" t="str">
        <f t="shared" si="130"/>
        <v>--</v>
      </c>
      <c r="U1223" s="20" t="str">
        <f>IF(OR('Intragroup liabilities'!F1217="P_20",'Intragroup liabilities'!F1217="P_21"),'T 03.01'!T1223,CONCATENATE(RIGHT('Intragroup liabilities'!U1217,4),"-",LEFT(RIGHT('Intragroup liabilities'!U1217,7),2),"-",LEFT('Intragroup liabilities'!U1217,2)))</f>
        <v>--</v>
      </c>
      <c r="V1223" s="10" t="str">
        <f t="shared" si="131"/>
        <v>Unsecured</v>
      </c>
      <c r="W1223" s="10">
        <v>0</v>
      </c>
      <c r="X1223" s="10" t="s">
        <v>83</v>
      </c>
      <c r="Y1223" s="10" t="str">
        <f t="shared" si="132"/>
        <v>Structured</v>
      </c>
      <c r="Z1223" s="10"/>
      <c r="AA1223" s="10" t="str">
        <f>IF('Intragroup liabilities'!Q1217="GF2","Grandfathered T2",IF('Intragroup liabilities'!Q1217="CET1","CET1","No"))</f>
        <v>No</v>
      </c>
      <c r="AB1223" s="10">
        <f>IF('Intragroup liabilities'!R1217="",0,'Intragroup liabilities'!R1217)</f>
        <v>0</v>
      </c>
      <c r="AC1223"/>
    </row>
    <row r="1224" spans="3:29" ht="23.65" thickBot="1" x14ac:dyDescent="0.5">
      <c r="C1224" s="17">
        <f t="shared" si="127"/>
        <v>999</v>
      </c>
      <c r="D1224" s="18">
        <f t="shared" si="133"/>
        <v>1217</v>
      </c>
      <c r="E1224" s="10" t="str">
        <f>IF(AND(I1224="SANTANDER TOTTA, SGPS, SA",'Intragroup liabilities'!F1218="P_22"),"r0531 - o/w (part of) subordinated liabilities recognised as own funds",IF(AND(I1224="Totta Seguros - Comp. Seg. Vida, SA.",'Intragroup liabilities'!F1218="P_22"),"r0350 - Structured notes",IF(AND(AA1224&lt;&gt;"No",'Intragroup liabilities'!F1218="P_23"),"r0531 - o/w (part of) subordinated liabilities recognised as own funds",IF(AND(AA1224="No",'Intragroup liabilities'!F1218="P_23"),"r0120 - Secured liabilities - collateralized part (BRRD art. 44/2/b)",IF('Intragroup liabilities'!F1218="C_31","r0511 - o/w capital instruments/share capital",IF('Intragroup liabilities'!F1218="C_32","r0511 - o/w capital instruments/share capital",IF('Intragroup liabilities'!F1218="C_33","r0512 - o/w instruments ranking pari passu with ordinary shares",IF(OR(ISNUMBER(SEARCH("ATLANTES",I1224)),ISNUMBER(SEARCH("AZOR",I1224)),ISNUMBER(SEARCH("HIPOTOTTA",I1224)))=TRUE,"r0120 - Secured liabilities - collateralized part (BRRD art. 44/2/b)",IF(OR('Intragroup liabilities'!F1218="P_27.1",'Intragroup liabilities'!F1218="P_27.2",'Intragroup liabilities'!F1218="P_24"),"r0390 - Non-financial liabilities",IF('Intragroup liabilities'!F1218="P_30.1","r0170 - Employee liabilities (BRRD art. 44/2/g/i)",IF('Intragroup liabilities'!F1218="P_30.3","r0390 - Non-financial liabilities",IF('Intragroup liabilities'!F1218="C_36","r0511 - o/w capital instruments/share capital",IF(AND('Intragroup liabilities'!F1218="P_20",IFERROR(VLOOKUP('Intragroup liabilities'!I1218,'Auxiliar 210'!$B$18:$B$20,1,FALSE),0)&lt;&gt;0),"r0210 - Liabilities towards other entities of the resolution group (BRRD art. 44/2/h)",IF(AND('Intragroup liabilities'!F1218="P_21",IFERROR(VLOOKUP('Intragroup liabilities'!I1218,'Auxiliar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4" s="10" t="s">
        <v>483</v>
      </c>
      <c r="G1224" s="10" t="str">
        <f t="shared" si="128"/>
        <v>Rank 9 - Ranking in insolvency (master scale)</v>
      </c>
      <c r="H1224" s="10" t="s">
        <v>498</v>
      </c>
      <c r="I1224" s="10" t="s">
        <v>66</v>
      </c>
      <c r="J1224" s="10" t="s">
        <v>439</v>
      </c>
      <c r="K1224" s="10" t="s">
        <v>155</v>
      </c>
      <c r="L1224" s="10" t="str">
        <f t="shared" si="129"/>
        <v>Sister</v>
      </c>
      <c r="M1224" s="10" t="str">
        <f>IF(OR('Intragroup liabilities'!W1218="x",'Intragroup liabilities'!W1218="E"),"true","false")</f>
        <v>false</v>
      </c>
      <c r="N1224" s="10" t="s">
        <v>470</v>
      </c>
      <c r="O1224" s="10" t="s">
        <v>471</v>
      </c>
      <c r="P1224" s="11">
        <v>1.75</v>
      </c>
      <c r="Q1224" s="11">
        <f>IF('Intragroup liabilities'!E1218="",0,'Intragroup liabilities'!E1218)</f>
        <v>0</v>
      </c>
      <c r="R1224" s="10" t="str">
        <f>+IF('Intragroup liabilities'!C1218="EURO","Euro",IF('Intragroup liabilities'!C1218="LIBRA INGLESA"," US Dollar",""))</f>
        <v>Euro</v>
      </c>
      <c r="S1224" s="10" t="str">
        <f>IF(OR('Intragroup liabilities'!F1218="P_20",'Intragroup liabilities'!F1218="P_21"),'Intragroup liabilities'!M1218,CONCATENATE(RIGHT('Intragroup liabilities'!T1218,4),"-",LEFT(RIGHT('Intragroup liabilities'!T1218,7),2),"-",LEFT('Intragroup liabilities'!T1218,2)))</f>
        <v>--</v>
      </c>
      <c r="T1224" s="20" t="str">
        <f t="shared" si="130"/>
        <v>--</v>
      </c>
      <c r="U1224" s="20" t="str">
        <f>IF(OR('Intragroup liabilities'!F1218="P_20",'Intragroup liabilities'!F1218="P_21"),'T 03.01'!T1224,CONCATENATE(RIGHT('Intragroup liabilities'!U1218,4),"-",LEFT(RIGHT('Intragroup liabilities'!U1218,7),2),"-",LEFT('Intragroup liabilities'!U1218,2)))</f>
        <v>--</v>
      </c>
      <c r="V1224" s="10" t="str">
        <f t="shared" si="131"/>
        <v>Unsecured</v>
      </c>
      <c r="W1224" s="10">
        <v>0</v>
      </c>
      <c r="X1224" s="10" t="s">
        <v>83</v>
      </c>
      <c r="Y1224" s="10" t="str">
        <f t="shared" si="132"/>
        <v>Structured</v>
      </c>
      <c r="Z1224" s="10"/>
      <c r="AA1224" s="10" t="str">
        <f>IF('Intragroup liabilities'!Q1218="GF2","Grandfathered T2",IF('Intragroup liabilities'!Q1218="CET1","CET1","No"))</f>
        <v>No</v>
      </c>
      <c r="AB1224" s="10">
        <f>IF('Intragroup liabilities'!R1218="",0,'Intragroup liabilities'!R1218)</f>
        <v>0</v>
      </c>
      <c r="AC1224"/>
    </row>
    <row r="1225" spans="3:29" ht="23.65" thickBot="1" x14ac:dyDescent="0.5">
      <c r="C1225" s="17">
        <f t="shared" ref="C1225:C1288" si="134">+IF(E1225="","",999)</f>
        <v>999</v>
      </c>
      <c r="D1225" s="18">
        <f t="shared" si="133"/>
        <v>1218</v>
      </c>
      <c r="E1225" s="10" t="str">
        <f>IF(AND(I1225="SANTANDER TOTTA, SGPS, SA",'Intragroup liabilities'!F1219="P_22"),"r0531 - o/w (part of) subordinated liabilities recognised as own funds",IF(AND(I1225="Totta Seguros - Comp. Seg. Vida, SA.",'Intragroup liabilities'!F1219="P_22"),"r0350 - Structured notes",IF(AND(AA1225&lt;&gt;"No",'Intragroup liabilities'!F1219="P_23"),"r0531 - o/w (part of) subordinated liabilities recognised as own funds",IF(AND(AA1225="No",'Intragroup liabilities'!F1219="P_23"),"r0120 - Secured liabilities - collateralized part (BRRD art. 44/2/b)",IF('Intragroup liabilities'!F1219="C_31","r0511 - o/w capital instruments/share capital",IF('Intragroup liabilities'!F1219="C_32","r0511 - o/w capital instruments/share capital",IF('Intragroup liabilities'!F1219="C_33","r0512 - o/w instruments ranking pari passu with ordinary shares",IF(OR(ISNUMBER(SEARCH("ATLANTES",I1225)),ISNUMBER(SEARCH("AZOR",I1225)),ISNUMBER(SEARCH("HIPOTOTTA",I1225)))=TRUE,"r0120 - Secured liabilities - collateralized part (BRRD art. 44/2/b)",IF(OR('Intragroup liabilities'!F1219="P_27.1",'Intragroup liabilities'!F1219="P_27.2",'Intragroup liabilities'!F1219="P_24"),"r0390 - Non-financial liabilities",IF('Intragroup liabilities'!F1219="P_30.1","r0170 - Employee liabilities (BRRD art. 44/2/g/i)",IF('Intragroup liabilities'!F1219="P_30.3","r0390 - Non-financial liabilities",IF('Intragroup liabilities'!F1219="C_36","r0511 - o/w capital instruments/share capital",IF(AND('Intragroup liabilities'!F1219="P_20",IFERROR(VLOOKUP('Intragroup liabilities'!I1219,'Auxiliar 210'!$B$18:$B$20,1,FALSE),0)&lt;&gt;0),"r0210 - Liabilities towards other entities of the resolution group (BRRD art. 44/2/h)",IF(AND('Intragroup liabilities'!F1219="P_21",IFERROR(VLOOKUP('Intragroup liabilities'!I1219,'Auxiliar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5" s="10" t="s">
        <v>483</v>
      </c>
      <c r="G1225" s="10" t="str">
        <f t="shared" ref="G1225:G1288" si="135">IF(E1225="r0110 - Covered deposits (BRRD art. 44/2/a)","Rank 14 - Ranking in insolvency (master scale)",IF(E1225="r0120 - Secured liabilities - collateralized part (BRRD art. 44/2/b)","Rank 20 - Ranking in insolvency (master scale)",IF(E1225="r0320 - Deposits, not covered and not preferential","Rank 12 - Ranking in insolvency (master scale)",IF(E1225="r0370 - Subordinated liabilities (not recognised as own funds)","Rank 4 - Ranking in insolvency (master scale)",IF(OR(E1225="r0511 - o/w capital instruments/share capital",E1225="r0512 - o/w instruments ranking pari passu with ordinary shares"),"Rank 1 - Ranking in insolvency (master scale)",IF(E1225="r0531 - o/w (part of) subordinated liabilities recognised as own funds","Rank 3 - Ranking in insolvency (master scale)",IF(E1225="r0350 - Structured notes","Rank 9 - Ranking in insolvency (master scale)",IF(E1225="r0390 - Non-financial liabilities","Rank 9 - Ranking in insolvency (master scale)",""))))))))</f>
        <v>Rank 9 - Ranking in insolvency (master scale)</v>
      </c>
      <c r="H1225" s="10" t="s">
        <v>550</v>
      </c>
      <c r="I1225" s="10" t="s">
        <v>66</v>
      </c>
      <c r="J1225" s="10" t="s">
        <v>439</v>
      </c>
      <c r="K1225" s="10" t="s">
        <v>155</v>
      </c>
      <c r="L1225" s="10" t="str">
        <f t="shared" ref="L1225:L1288" si="136">IF(OR(I1225="SANTANDER TOTTA, SGPS, SA",I1225="BANCO SANTANDER TOTTA SA"),"Parent","Sister")</f>
        <v>Sister</v>
      </c>
      <c r="M1225" s="10" t="str">
        <f>IF(OR('Intragroup liabilities'!W1219="x",'Intragroup liabilities'!W1219="E"),"true","false")</f>
        <v>false</v>
      </c>
      <c r="N1225" s="10" t="s">
        <v>470</v>
      </c>
      <c r="O1225" s="10" t="s">
        <v>471</v>
      </c>
      <c r="P1225" s="11">
        <v>0.21</v>
      </c>
      <c r="Q1225" s="11">
        <f>IF('Intragroup liabilities'!E1219="",0,'Intragroup liabilities'!E1219)</f>
        <v>0</v>
      </c>
      <c r="R1225" s="10" t="str">
        <f>+IF('Intragroup liabilities'!C1219="EURO","Euro",IF('Intragroup liabilities'!C1219="LIBRA INGLESA"," US Dollar",""))</f>
        <v>Euro</v>
      </c>
      <c r="S1225" s="10" t="str">
        <f>IF(OR('Intragroup liabilities'!F1219="P_20",'Intragroup liabilities'!F1219="P_21"),'Intragroup liabilities'!M1219,CONCATENATE(RIGHT('Intragroup liabilities'!T1219,4),"-",LEFT(RIGHT('Intragroup liabilities'!T1219,7),2),"-",LEFT('Intragroup liabilities'!T1219,2)))</f>
        <v>--</v>
      </c>
      <c r="T1225" s="20" t="str">
        <f t="shared" ref="T1225:T1288" si="137">IFERROR(IF(OR(E1225="r0110 - Covered deposits (BRRD art. 44/2/a)",E1225="r0120 - Secured liabilities - collateralized part (BRRD art. 44/2/b)",E1225="r0320 - Deposits, not covered and not preferential"),WORKDAY(S1225,1,"1/1/2021"),S1225),"")</f>
        <v>--</v>
      </c>
      <c r="U1225" s="20" t="str">
        <f>IF(OR('Intragroup liabilities'!F1219="P_20",'Intragroup liabilities'!F1219="P_21"),'T 03.01'!T1225,CONCATENATE(RIGHT('Intragroup liabilities'!U1219,4),"-",LEFT(RIGHT('Intragroup liabilities'!U1219,7),2),"-",LEFT('Intragroup liabilities'!U1219,2)))</f>
        <v>--</v>
      </c>
      <c r="V1225" s="10" t="str">
        <f t="shared" ref="V1225:V1288" si="138">IF(E1225="r0120 - Secured liabilities - collateralized part (BRRD art. 44/2/b)","Secured","Unsecured")</f>
        <v>Unsecured</v>
      </c>
      <c r="W1225" s="10">
        <v>0</v>
      </c>
      <c r="X1225" s="10" t="s">
        <v>83</v>
      </c>
      <c r="Y1225" s="10" t="str">
        <f t="shared" ref="Y1225:Y1288" si="139">IFERROR(IF(OR(E1225="r0110 - Covered deposits (BRRD art. 44/2/a)",E1225="r0120 - Secured liabilities - collateralized part (BRRD art. 44/2/b)",E1225="r0320 - Deposits, not covered and not preferential"),"Non-structured/Vanilla","Structured"),"")</f>
        <v>Structured</v>
      </c>
      <c r="Z1225" s="10"/>
      <c r="AA1225" s="10" t="str">
        <f>IF('Intragroup liabilities'!Q1219="GF2","Grandfathered T2",IF('Intragroup liabilities'!Q1219="CET1","CET1","No"))</f>
        <v>No</v>
      </c>
      <c r="AB1225" s="10">
        <f>IF('Intragroup liabilities'!R1219="",0,'Intragroup liabilities'!R1219)</f>
        <v>0</v>
      </c>
      <c r="AC1225"/>
    </row>
    <row r="1226" spans="3:29" ht="23.65" thickBot="1" x14ac:dyDescent="0.5">
      <c r="C1226" s="17">
        <f t="shared" si="134"/>
        <v>999</v>
      </c>
      <c r="D1226" s="18">
        <f t="shared" ref="D1226:D1289" si="140">IF(E1226="","",D1225+1)</f>
        <v>1219</v>
      </c>
      <c r="E1226" s="10" t="str">
        <f>IF(AND(I1226="SANTANDER TOTTA, SGPS, SA",'Intragroup liabilities'!F1220="P_22"),"r0531 - o/w (part of) subordinated liabilities recognised as own funds",IF(AND(I1226="Totta Seguros - Comp. Seg. Vida, SA.",'Intragroup liabilities'!F1220="P_22"),"r0350 - Structured notes",IF(AND(AA1226&lt;&gt;"No",'Intragroup liabilities'!F1220="P_23"),"r0531 - o/w (part of) subordinated liabilities recognised as own funds",IF(AND(AA1226="No",'Intragroup liabilities'!F1220="P_23"),"r0120 - Secured liabilities - collateralized part (BRRD art. 44/2/b)",IF('Intragroup liabilities'!F1220="C_31","r0511 - o/w capital instruments/share capital",IF('Intragroup liabilities'!F1220="C_32","r0511 - o/w capital instruments/share capital",IF('Intragroup liabilities'!F1220="C_33","r0512 - o/w instruments ranking pari passu with ordinary shares",IF(OR(ISNUMBER(SEARCH("ATLANTES",I1226)),ISNUMBER(SEARCH("AZOR",I1226)),ISNUMBER(SEARCH("HIPOTOTTA",I1226)))=TRUE,"r0120 - Secured liabilities - collateralized part (BRRD art. 44/2/b)",IF(OR('Intragroup liabilities'!F1220="P_27.1",'Intragroup liabilities'!F1220="P_27.2",'Intragroup liabilities'!F1220="P_24"),"r0390 - Non-financial liabilities",IF('Intragroup liabilities'!F1220="P_30.1","r0170 - Employee liabilities (BRRD art. 44/2/g/i)",IF('Intragroup liabilities'!F1220="P_30.3","r0390 - Non-financial liabilities",IF('Intragroup liabilities'!F1220="C_36","r0511 - o/w capital instruments/share capital",IF(AND('Intragroup liabilities'!F1220="P_20",IFERROR(VLOOKUP('Intragroup liabilities'!I1220,'Auxiliar 210'!$B$18:$B$20,1,FALSE),0)&lt;&gt;0),"r0210 - Liabilities towards other entities of the resolution group (BRRD art. 44/2/h)",IF(AND('Intragroup liabilities'!F1220="P_21",IFERROR(VLOOKUP('Intragroup liabilities'!I1220,'Auxiliar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6" s="10" t="s">
        <v>483</v>
      </c>
      <c r="G1226" s="10" t="str">
        <f t="shared" si="135"/>
        <v>Rank 9 - Ranking in insolvency (master scale)</v>
      </c>
      <c r="H1226" s="10" t="s">
        <v>1139</v>
      </c>
      <c r="I1226" s="10" t="s">
        <v>704</v>
      </c>
      <c r="J1226" s="10" t="s">
        <v>710</v>
      </c>
      <c r="K1226" s="10" t="s">
        <v>155</v>
      </c>
      <c r="L1226" s="10" t="str">
        <f t="shared" si="136"/>
        <v>Sister</v>
      </c>
      <c r="M1226" s="10" t="str">
        <f>IF(OR('Intragroup liabilities'!W1220="x",'Intragroup liabilities'!W1220="E"),"true","false")</f>
        <v>false</v>
      </c>
      <c r="N1226" s="10" t="s">
        <v>470</v>
      </c>
      <c r="O1226" s="10" t="s">
        <v>471</v>
      </c>
      <c r="P1226" s="11">
        <v>0.47</v>
      </c>
      <c r="Q1226" s="11">
        <f>IF('Intragroup liabilities'!E1220="",0,'Intragroup liabilities'!E1220)</f>
        <v>0</v>
      </c>
      <c r="R1226" s="10" t="str">
        <f>+IF('Intragroup liabilities'!C1220="EURO","Euro",IF('Intragroup liabilities'!C1220="LIBRA INGLESA"," US Dollar",""))</f>
        <v>Euro</v>
      </c>
      <c r="S1226" s="10" t="str">
        <f>IF(OR('Intragroup liabilities'!F1220="P_20",'Intragroup liabilities'!F1220="P_21"),'Intragroup liabilities'!M1220,CONCATENATE(RIGHT('Intragroup liabilities'!T1220,4),"-",LEFT(RIGHT('Intragroup liabilities'!T1220,7),2),"-",LEFT('Intragroup liabilities'!T1220,2)))</f>
        <v>--</v>
      </c>
      <c r="T1226" s="20" t="str">
        <f t="shared" si="137"/>
        <v>--</v>
      </c>
      <c r="U1226" s="20" t="str">
        <f>IF(OR('Intragroup liabilities'!F1220="P_20",'Intragroup liabilities'!F1220="P_21"),'T 03.01'!T1226,CONCATENATE(RIGHT('Intragroup liabilities'!U1220,4),"-",LEFT(RIGHT('Intragroup liabilities'!U1220,7),2),"-",LEFT('Intragroup liabilities'!U1220,2)))</f>
        <v>--</v>
      </c>
      <c r="V1226" s="10" t="str">
        <f t="shared" si="138"/>
        <v>Unsecured</v>
      </c>
      <c r="W1226" s="10">
        <v>0</v>
      </c>
      <c r="X1226" s="10" t="s">
        <v>83</v>
      </c>
      <c r="Y1226" s="10" t="str">
        <f t="shared" si="139"/>
        <v>Structured</v>
      </c>
      <c r="Z1226" s="10"/>
      <c r="AA1226" s="10" t="str">
        <f>IF('Intragroup liabilities'!Q1220="GF2","Grandfathered T2",IF('Intragroup liabilities'!Q1220="CET1","CET1","No"))</f>
        <v>No</v>
      </c>
      <c r="AB1226" s="10">
        <f>IF('Intragroup liabilities'!R1220="",0,'Intragroup liabilities'!R1220)</f>
        <v>0</v>
      </c>
      <c r="AC1226"/>
    </row>
    <row r="1227" spans="3:29" ht="23.65" thickBot="1" x14ac:dyDescent="0.5">
      <c r="C1227" s="17">
        <f t="shared" si="134"/>
        <v>999</v>
      </c>
      <c r="D1227" s="18">
        <f t="shared" si="140"/>
        <v>1220</v>
      </c>
      <c r="E1227" s="10" t="str">
        <f>IF(AND(I1227="SANTANDER TOTTA, SGPS, SA",'Intragroup liabilities'!F1221="P_22"),"r0531 - o/w (part of) subordinated liabilities recognised as own funds",IF(AND(I1227="Totta Seguros - Comp. Seg. Vida, SA.",'Intragroup liabilities'!F1221="P_22"),"r0350 - Structured notes",IF(AND(AA1227&lt;&gt;"No",'Intragroup liabilities'!F1221="P_23"),"r0531 - o/w (part of) subordinated liabilities recognised as own funds",IF(AND(AA1227="No",'Intragroup liabilities'!F1221="P_23"),"r0120 - Secured liabilities - collateralized part (BRRD art. 44/2/b)",IF('Intragroup liabilities'!F1221="C_31","r0511 - o/w capital instruments/share capital",IF('Intragroup liabilities'!F1221="C_32","r0511 - o/w capital instruments/share capital",IF('Intragroup liabilities'!F1221="C_33","r0512 - o/w instruments ranking pari passu with ordinary shares",IF(OR(ISNUMBER(SEARCH("ATLANTES",I1227)),ISNUMBER(SEARCH("AZOR",I1227)),ISNUMBER(SEARCH("HIPOTOTTA",I1227)))=TRUE,"r0120 - Secured liabilities - collateralized part (BRRD art. 44/2/b)",IF(OR('Intragroup liabilities'!F1221="P_27.1",'Intragroup liabilities'!F1221="P_27.2",'Intragroup liabilities'!F1221="P_24"),"r0390 - Non-financial liabilities",IF('Intragroup liabilities'!F1221="P_30.1","r0170 - Employee liabilities (BRRD art. 44/2/g/i)",IF('Intragroup liabilities'!F1221="P_30.3","r0390 - Non-financial liabilities",IF('Intragroup liabilities'!F1221="C_36","r0511 - o/w capital instruments/share capital",IF(AND('Intragroup liabilities'!F1221="P_20",IFERROR(VLOOKUP('Intragroup liabilities'!I1221,'Auxiliar 210'!$B$18:$B$20,1,FALSE),0)&lt;&gt;0),"r0210 - Liabilities towards other entities of the resolution group (BRRD art. 44/2/h)",IF(AND('Intragroup liabilities'!F1221="P_21",IFERROR(VLOOKUP('Intragroup liabilities'!I1221,'Auxiliar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7" s="10" t="s">
        <v>483</v>
      </c>
      <c r="G1227" s="10" t="str">
        <f t="shared" si="135"/>
        <v>Rank 9 - Ranking in insolvency (master scale)</v>
      </c>
      <c r="H1227" s="10" t="s">
        <v>1035</v>
      </c>
      <c r="I1227" s="10" t="s">
        <v>704</v>
      </c>
      <c r="J1227" s="10" t="s">
        <v>703</v>
      </c>
      <c r="K1227" s="10" t="s">
        <v>155</v>
      </c>
      <c r="L1227" s="10" t="str">
        <f t="shared" si="136"/>
        <v>Sister</v>
      </c>
      <c r="M1227" s="10" t="str">
        <f>IF(OR('Intragroup liabilities'!W1221="x",'Intragroup liabilities'!W1221="E"),"true","false")</f>
        <v>false</v>
      </c>
      <c r="N1227" s="10" t="s">
        <v>470</v>
      </c>
      <c r="O1227" s="10" t="s">
        <v>471</v>
      </c>
      <c r="P1227" s="11">
        <v>0.06</v>
      </c>
      <c r="Q1227" s="11">
        <f>IF('Intragroup liabilities'!E1221="",0,'Intragroup liabilities'!E1221)</f>
        <v>0</v>
      </c>
      <c r="R1227" s="10" t="str">
        <f>+IF('Intragroup liabilities'!C1221="EURO","Euro",IF('Intragroup liabilities'!C1221="LIBRA INGLESA"," US Dollar",""))</f>
        <v>Euro</v>
      </c>
      <c r="S1227" s="10" t="str">
        <f>IF(OR('Intragroup liabilities'!F1221="P_20",'Intragroup liabilities'!F1221="P_21"),'Intragroup liabilities'!M1221,CONCATENATE(RIGHT('Intragroup liabilities'!T1221,4),"-",LEFT(RIGHT('Intragroup liabilities'!T1221,7),2),"-",LEFT('Intragroup liabilities'!T1221,2)))</f>
        <v>--</v>
      </c>
      <c r="T1227" s="20" t="str">
        <f t="shared" si="137"/>
        <v>--</v>
      </c>
      <c r="U1227" s="20" t="str">
        <f>IF(OR('Intragroup liabilities'!F1221="P_20",'Intragroup liabilities'!F1221="P_21"),'T 03.01'!T1227,CONCATENATE(RIGHT('Intragroup liabilities'!U1221,4),"-",LEFT(RIGHT('Intragroup liabilities'!U1221,7),2),"-",LEFT('Intragroup liabilities'!U1221,2)))</f>
        <v>--</v>
      </c>
      <c r="V1227" s="10" t="str">
        <f t="shared" si="138"/>
        <v>Unsecured</v>
      </c>
      <c r="W1227" s="10">
        <v>0</v>
      </c>
      <c r="X1227" s="10" t="s">
        <v>83</v>
      </c>
      <c r="Y1227" s="10" t="str">
        <f t="shared" si="139"/>
        <v>Structured</v>
      </c>
      <c r="Z1227" s="10"/>
      <c r="AA1227" s="10" t="str">
        <f>IF('Intragroup liabilities'!Q1221="GF2","Grandfathered T2",IF('Intragroup liabilities'!Q1221="CET1","CET1","No"))</f>
        <v>No</v>
      </c>
      <c r="AB1227" s="10">
        <f>IF('Intragroup liabilities'!R1221="",0,'Intragroup liabilities'!R1221)</f>
        <v>0</v>
      </c>
      <c r="AC1227"/>
    </row>
    <row r="1228" spans="3:29" ht="23.65" thickBot="1" x14ac:dyDescent="0.5">
      <c r="C1228" s="17">
        <f t="shared" si="134"/>
        <v>999</v>
      </c>
      <c r="D1228" s="18">
        <f t="shared" si="140"/>
        <v>1221</v>
      </c>
      <c r="E1228" s="10" t="str">
        <f>IF(AND(I1228="SANTANDER TOTTA, SGPS, SA",'Intragroup liabilities'!F1222="P_22"),"r0531 - o/w (part of) subordinated liabilities recognised as own funds",IF(AND(I1228="Totta Seguros - Comp. Seg. Vida, SA.",'Intragroup liabilities'!F1222="P_22"),"r0350 - Structured notes",IF(AND(AA1228&lt;&gt;"No",'Intragroup liabilities'!F1222="P_23"),"r0531 - o/w (part of) subordinated liabilities recognised as own funds",IF(AND(AA1228="No",'Intragroup liabilities'!F1222="P_23"),"r0120 - Secured liabilities - collateralized part (BRRD art. 44/2/b)",IF('Intragroup liabilities'!F1222="C_31","r0511 - o/w capital instruments/share capital",IF('Intragroup liabilities'!F1222="C_32","r0511 - o/w capital instruments/share capital",IF('Intragroup liabilities'!F1222="C_33","r0512 - o/w instruments ranking pari passu with ordinary shares",IF(OR(ISNUMBER(SEARCH("ATLANTES",I1228)),ISNUMBER(SEARCH("AZOR",I1228)),ISNUMBER(SEARCH("HIPOTOTTA",I1228)))=TRUE,"r0120 - Secured liabilities - collateralized part (BRRD art. 44/2/b)",IF(OR('Intragroup liabilities'!F1222="P_27.1",'Intragroup liabilities'!F1222="P_27.2",'Intragroup liabilities'!F1222="P_24"),"r0390 - Non-financial liabilities",IF('Intragroup liabilities'!F1222="P_30.1","r0170 - Employee liabilities (BRRD art. 44/2/g/i)",IF('Intragroup liabilities'!F1222="P_30.3","r0390 - Non-financial liabilities",IF('Intragroup liabilities'!F1222="C_36","r0511 - o/w capital instruments/share capital",IF(AND('Intragroup liabilities'!F1222="P_20",IFERROR(VLOOKUP('Intragroup liabilities'!I1222,'Auxiliar 210'!$B$18:$B$20,1,FALSE),0)&lt;&gt;0),"r0210 - Liabilities towards other entities of the resolution group (BRRD art. 44/2/h)",IF(AND('Intragroup liabilities'!F1222="P_21",IFERROR(VLOOKUP('Intragroup liabilities'!I1222,'Auxiliar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28" s="10" t="s">
        <v>483</v>
      </c>
      <c r="G1228" s="10" t="str">
        <f t="shared" si="135"/>
        <v>Rank 9 - Ranking in insolvency (master scale)</v>
      </c>
      <c r="H1228" s="10" t="s">
        <v>1287</v>
      </c>
      <c r="I1228" s="10" t="s">
        <v>704</v>
      </c>
      <c r="J1228" s="10" t="s">
        <v>703</v>
      </c>
      <c r="K1228" s="10" t="s">
        <v>155</v>
      </c>
      <c r="L1228" s="10" t="str">
        <f t="shared" si="136"/>
        <v>Sister</v>
      </c>
      <c r="M1228" s="10" t="str">
        <f>IF(OR('Intragroup liabilities'!W1222="x",'Intragroup liabilities'!W1222="E"),"true","false")</f>
        <v>false</v>
      </c>
      <c r="N1228" s="10" t="s">
        <v>470</v>
      </c>
      <c r="O1228" s="10" t="s">
        <v>471</v>
      </c>
      <c r="P1228" s="11">
        <v>0.51</v>
      </c>
      <c r="Q1228" s="11">
        <f>IF('Intragroup liabilities'!E1222="",0,'Intragroup liabilities'!E1222)</f>
        <v>0</v>
      </c>
      <c r="R1228" s="10" t="str">
        <f>+IF('Intragroup liabilities'!C1222="EURO","Euro",IF('Intragroup liabilities'!C1222="LIBRA INGLESA"," US Dollar",""))</f>
        <v>Euro</v>
      </c>
      <c r="S1228" s="10" t="str">
        <f>IF(OR('Intragroup liabilities'!F1222="P_20",'Intragroup liabilities'!F1222="P_21"),'Intragroup liabilities'!M1222,CONCATENATE(RIGHT('Intragroup liabilities'!T1222,4),"-",LEFT(RIGHT('Intragroup liabilities'!T1222,7),2),"-",LEFT('Intragroup liabilities'!T1222,2)))</f>
        <v>--</v>
      </c>
      <c r="T1228" s="20" t="str">
        <f t="shared" si="137"/>
        <v>--</v>
      </c>
      <c r="U1228" s="20" t="str">
        <f>IF(OR('Intragroup liabilities'!F1222="P_20",'Intragroup liabilities'!F1222="P_21"),'T 03.01'!T1228,CONCATENATE(RIGHT('Intragroup liabilities'!U1222,4),"-",LEFT(RIGHT('Intragroup liabilities'!U1222,7),2),"-",LEFT('Intragroup liabilities'!U1222,2)))</f>
        <v>--</v>
      </c>
      <c r="V1228" s="10" t="str">
        <f t="shared" si="138"/>
        <v>Unsecured</v>
      </c>
      <c r="W1228" s="10">
        <v>0</v>
      </c>
      <c r="X1228" s="10" t="s">
        <v>83</v>
      </c>
      <c r="Y1228" s="10" t="str">
        <f t="shared" si="139"/>
        <v>Structured</v>
      </c>
      <c r="Z1228" s="10"/>
      <c r="AA1228" s="10" t="str">
        <f>IF('Intragroup liabilities'!Q1222="GF2","Grandfathered T2",IF('Intragroup liabilities'!Q1222="CET1","CET1","No"))</f>
        <v>No</v>
      </c>
      <c r="AB1228" s="10">
        <f>IF('Intragroup liabilities'!R1222="",0,'Intragroup liabilities'!R1222)</f>
        <v>0</v>
      </c>
      <c r="AC1228"/>
    </row>
    <row r="1229" spans="3:29" ht="35.25" thickBot="1" x14ac:dyDescent="0.5">
      <c r="C1229" s="17">
        <f t="shared" si="134"/>
        <v>999</v>
      </c>
      <c r="D1229" s="18">
        <f t="shared" si="140"/>
        <v>1222</v>
      </c>
      <c r="E1229" s="10" t="str">
        <f>IF(AND(I1229="SANTANDER TOTTA, SGPS, SA",'Intragroup liabilities'!F1223="P_22"),"r0531 - o/w (part of) subordinated liabilities recognised as own funds",IF(AND(I1229="Totta Seguros - Comp. Seg. Vida, SA.",'Intragroup liabilities'!F1223="P_22"),"r0350 - Structured notes",IF(AND(AA1229&lt;&gt;"No",'Intragroup liabilities'!F1223="P_23"),"r0531 - o/w (part of) subordinated liabilities recognised as own funds",IF(AND(AA1229="No",'Intragroup liabilities'!F1223="P_23"),"r0120 - Secured liabilities - collateralized part (BRRD art. 44/2/b)",IF('Intragroup liabilities'!F1223="C_31","r0511 - o/w capital instruments/share capital",IF('Intragroup liabilities'!F1223="C_32","r0511 - o/w capital instruments/share capital",IF('Intragroup liabilities'!F1223="C_33","r0512 - o/w instruments ranking pari passu with ordinary shares",IF(OR(ISNUMBER(SEARCH("ATLANTES",I1229)),ISNUMBER(SEARCH("AZOR",I1229)),ISNUMBER(SEARCH("HIPOTOTTA",I1229)))=TRUE,"r0120 - Secured liabilities - collateralized part (BRRD art. 44/2/b)",IF(OR('Intragroup liabilities'!F1223="P_27.1",'Intragroup liabilities'!F1223="P_27.2",'Intragroup liabilities'!F1223="P_24"),"r0390 - Non-financial liabilities",IF('Intragroup liabilities'!F1223="P_30.1","r0170 - Employee liabilities (BRRD art. 44/2/g/i)",IF('Intragroup liabilities'!F1223="P_30.3","r0390 - Non-financial liabilities",IF('Intragroup liabilities'!F1223="C_36","r0511 - o/w capital instruments/share capital",IF(AND('Intragroup liabilities'!F1223="P_20",IFERROR(VLOOKUP('Intragroup liabilities'!I1223,'Auxiliar 210'!$B$18:$B$20,1,FALSE),0)&lt;&gt;0),"r0210 - Liabilities towards other entities of the resolution group (BRRD art. 44/2/h)",IF(AND('Intragroup liabilities'!F1223="P_21",IFERROR(VLOOKUP('Intragroup liabilities'!I1223,'Auxiliar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29" s="10" t="s">
        <v>153</v>
      </c>
      <c r="G1229" s="10" t="str">
        <f t="shared" si="135"/>
        <v>Rank 20 - Ranking in insolvency (master scale)</v>
      </c>
      <c r="H1229" s="10" t="s">
        <v>387</v>
      </c>
      <c r="I1229" s="10" t="s">
        <v>73</v>
      </c>
      <c r="J1229" s="10" t="s">
        <v>167</v>
      </c>
      <c r="K1229" s="10" t="s">
        <v>155</v>
      </c>
      <c r="L1229" s="10" t="str">
        <f t="shared" si="136"/>
        <v>Sister</v>
      </c>
      <c r="M1229" s="10" t="str">
        <f>IF(OR('Intragroup liabilities'!W1223="x",'Intragroup liabilities'!W1223="E"),"true","false")</f>
        <v>true</v>
      </c>
      <c r="N1229" s="10" t="s">
        <v>470</v>
      </c>
      <c r="O1229" s="10" t="s">
        <v>471</v>
      </c>
      <c r="P1229" s="11">
        <v>77185.600000000006</v>
      </c>
      <c r="Q1229" s="11">
        <f>IF('Intragroup liabilities'!E1223="",0,'Intragroup liabilities'!E1223)</f>
        <v>34.950000000000003</v>
      </c>
      <c r="R1229" s="10" t="str">
        <f>+IF('Intragroup liabilities'!C1223="EURO","Euro",IF('Intragroup liabilities'!C1223="LIBRA INGLESA"," US Dollar",""))</f>
        <v>Euro</v>
      </c>
      <c r="S1229" s="10" t="str">
        <f>IF(OR('Intragroup liabilities'!F1223="P_20",'Intragroup liabilities'!F1223="P_21"),'Intragroup liabilities'!M1223,CONCATENATE(RIGHT('Intragroup liabilities'!T1223,4),"-",LEFT(RIGHT('Intragroup liabilities'!T1223,7),2),"-",LEFT('Intragroup liabilities'!T1223,2)))</f>
        <v>--</v>
      </c>
      <c r="T1229" s="20" t="str">
        <f t="shared" si="137"/>
        <v/>
      </c>
      <c r="U1229" s="20" t="str">
        <f>IF(OR('Intragroup liabilities'!F1223="P_20",'Intragroup liabilities'!F1223="P_21"),'T 03.01'!T1229,CONCATENATE(RIGHT('Intragroup liabilities'!U1223,4),"-",LEFT(RIGHT('Intragroup liabilities'!U1223,7),2),"-",LEFT('Intragroup liabilities'!U1223,2)))</f>
        <v>--</v>
      </c>
      <c r="V1229" s="10" t="str">
        <f t="shared" si="138"/>
        <v>Secured</v>
      </c>
      <c r="W1229" s="10">
        <v>0</v>
      </c>
      <c r="X1229" s="10" t="s">
        <v>83</v>
      </c>
      <c r="Y1229" s="10" t="str">
        <f t="shared" si="139"/>
        <v>Non-structured/Vanilla</v>
      </c>
      <c r="Z1229" s="10"/>
      <c r="AA1229" s="10" t="str">
        <f>IF('Intragroup liabilities'!Q1223="GF2","Grandfathered T2",IF('Intragroup liabilities'!Q1223="CET1","CET1","No"))</f>
        <v>No</v>
      </c>
      <c r="AB1229" s="10">
        <f>IF('Intragroup liabilities'!R1223="",0,'Intragroup liabilities'!R1223)</f>
        <v>0</v>
      </c>
      <c r="AC1229"/>
    </row>
    <row r="1230" spans="3:29" ht="23.65" thickBot="1" x14ac:dyDescent="0.5">
      <c r="C1230" s="17">
        <f t="shared" si="134"/>
        <v>999</v>
      </c>
      <c r="D1230" s="18">
        <f t="shared" si="140"/>
        <v>1223</v>
      </c>
      <c r="E1230" s="10" t="str">
        <f>IF(AND(I1230="SANTANDER TOTTA, SGPS, SA",'Intragroup liabilities'!F1224="P_22"),"r0531 - o/w (part of) subordinated liabilities recognised as own funds",IF(AND(I1230="Totta Seguros - Comp. Seg. Vida, SA.",'Intragroup liabilities'!F1224="P_22"),"r0350 - Structured notes",IF(AND(AA1230&lt;&gt;"No",'Intragroup liabilities'!F1224="P_23"),"r0531 - o/w (part of) subordinated liabilities recognised as own funds",IF(AND(AA1230="No",'Intragroup liabilities'!F1224="P_23"),"r0120 - Secured liabilities - collateralized part (BRRD art. 44/2/b)",IF('Intragroup liabilities'!F1224="C_31","r0511 - o/w capital instruments/share capital",IF('Intragroup liabilities'!F1224="C_32","r0511 - o/w capital instruments/share capital",IF('Intragroup liabilities'!F1224="C_33","r0512 - o/w instruments ranking pari passu with ordinary shares",IF(OR(ISNUMBER(SEARCH("ATLANTES",I1230)),ISNUMBER(SEARCH("AZOR",I1230)),ISNUMBER(SEARCH("HIPOTOTTA",I1230)))=TRUE,"r0120 - Secured liabilities - collateralized part (BRRD art. 44/2/b)",IF(OR('Intragroup liabilities'!F1224="P_27.1",'Intragroup liabilities'!F1224="P_27.2",'Intragroup liabilities'!F1224="P_24"),"r0390 - Non-financial liabilities",IF('Intragroup liabilities'!F1224="P_30.1","r0170 - Employee liabilities (BRRD art. 44/2/g/i)",IF('Intragroup liabilities'!F1224="P_30.3","r0390 - Non-financial liabilities",IF('Intragroup liabilities'!F1224="C_36","r0511 - o/w capital instruments/share capital",IF(AND('Intragroup liabilities'!F1224="P_20",IFERROR(VLOOKUP('Intragroup liabilities'!I1224,'Auxiliar 210'!$B$18:$B$20,1,FALSE),0)&lt;&gt;0),"r0210 - Liabilities towards other entities of the resolution group (BRRD art. 44/2/h)",IF(AND('Intragroup liabilities'!F1224="P_21",IFERROR(VLOOKUP('Intragroup liabilities'!I1224,'Auxiliar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0" s="10" t="s">
        <v>161</v>
      </c>
      <c r="G1230" s="10" t="str">
        <f t="shared" si="135"/>
        <v>Rank 9 - Ranking in insolvency (master scale)</v>
      </c>
      <c r="H1230" s="10" t="s">
        <v>621</v>
      </c>
      <c r="I1230" s="10" t="s">
        <v>57</v>
      </c>
      <c r="J1230" s="10" t="s">
        <v>213</v>
      </c>
      <c r="K1230" s="10" t="s">
        <v>155</v>
      </c>
      <c r="L1230" s="10" t="str">
        <f t="shared" si="136"/>
        <v>Sister</v>
      </c>
      <c r="M1230" s="10" t="str">
        <f>IF(OR('Intragroup liabilities'!W1224="x",'Intragroup liabilities'!W1224="E"),"true","false")</f>
        <v>false</v>
      </c>
      <c r="N1230" s="10" t="s">
        <v>470</v>
      </c>
      <c r="O1230" s="10" t="s">
        <v>471</v>
      </c>
      <c r="P1230" s="11">
        <v>57.3</v>
      </c>
      <c r="Q1230" s="11">
        <f>IF('Intragroup liabilities'!E1224="",0,'Intragroup liabilities'!E1224)</f>
        <v>0</v>
      </c>
      <c r="R1230" s="10" t="str">
        <f>+IF('Intragroup liabilities'!C1224="EURO","Euro",IF('Intragroup liabilities'!C1224="LIBRA INGLESA"," US Dollar",""))</f>
        <v>Euro</v>
      </c>
      <c r="S1230" s="10" t="str">
        <f>IF(OR('Intragroup liabilities'!F1224="P_20",'Intragroup liabilities'!F1224="P_21"),'Intragroup liabilities'!M1224,CONCATENATE(RIGHT('Intragroup liabilities'!T1224,4),"-",LEFT(RIGHT('Intragroup liabilities'!T1224,7),2),"-",LEFT('Intragroup liabilities'!T1224,2)))</f>
        <v>--</v>
      </c>
      <c r="T1230" s="20" t="str">
        <f t="shared" si="137"/>
        <v>--</v>
      </c>
      <c r="U1230" s="20" t="str">
        <f>IF(OR('Intragroup liabilities'!F1224="P_20",'Intragroup liabilities'!F1224="P_21"),'T 03.01'!T1230,CONCATENATE(RIGHT('Intragroup liabilities'!U1224,4),"-",LEFT(RIGHT('Intragroup liabilities'!U1224,7),2),"-",LEFT('Intragroup liabilities'!U1224,2)))</f>
        <v>--</v>
      </c>
      <c r="V1230" s="10" t="str">
        <f t="shared" si="138"/>
        <v>Unsecured</v>
      </c>
      <c r="W1230" s="10">
        <v>0</v>
      </c>
      <c r="X1230" s="10" t="s">
        <v>83</v>
      </c>
      <c r="Y1230" s="10" t="str">
        <f t="shared" si="139"/>
        <v>Structured</v>
      </c>
      <c r="Z1230" s="10"/>
      <c r="AA1230" s="10" t="str">
        <f>IF('Intragroup liabilities'!Q1224="GF2","Grandfathered T2",IF('Intragroup liabilities'!Q1224="CET1","CET1","No"))</f>
        <v>No</v>
      </c>
      <c r="AB1230" s="10">
        <f>IF('Intragroup liabilities'!R1224="",0,'Intragroup liabilities'!R1224)</f>
        <v>0</v>
      </c>
      <c r="AC1230"/>
    </row>
    <row r="1231" spans="3:29" ht="23.65" thickBot="1" x14ac:dyDescent="0.5">
      <c r="C1231" s="17">
        <f t="shared" si="134"/>
        <v>999</v>
      </c>
      <c r="D1231" s="18">
        <f t="shared" si="140"/>
        <v>1224</v>
      </c>
      <c r="E1231" s="10" t="str">
        <f>IF(AND(I1231="SANTANDER TOTTA, SGPS, SA",'Intragroup liabilities'!F1225="P_22"),"r0531 - o/w (part of) subordinated liabilities recognised as own funds",IF(AND(I1231="Totta Seguros - Comp. Seg. Vida, SA.",'Intragroup liabilities'!F1225="P_22"),"r0350 - Structured notes",IF(AND(AA1231&lt;&gt;"No",'Intragroup liabilities'!F1225="P_23"),"r0531 - o/w (part of) subordinated liabilities recognised as own funds",IF(AND(AA1231="No",'Intragroup liabilities'!F1225="P_23"),"r0120 - Secured liabilities - collateralized part (BRRD art. 44/2/b)",IF('Intragroup liabilities'!F1225="C_31","r0511 - o/w capital instruments/share capital",IF('Intragroup liabilities'!F1225="C_32","r0511 - o/w capital instruments/share capital",IF('Intragroup liabilities'!F1225="C_33","r0512 - o/w instruments ranking pari passu with ordinary shares",IF(OR(ISNUMBER(SEARCH("ATLANTES",I1231)),ISNUMBER(SEARCH("AZOR",I1231)),ISNUMBER(SEARCH("HIPOTOTTA",I1231)))=TRUE,"r0120 - Secured liabilities - collateralized part (BRRD art. 44/2/b)",IF(OR('Intragroup liabilities'!F1225="P_27.1",'Intragroup liabilities'!F1225="P_27.2",'Intragroup liabilities'!F1225="P_24"),"r0390 - Non-financial liabilities",IF('Intragroup liabilities'!F1225="P_30.1","r0170 - Employee liabilities (BRRD art. 44/2/g/i)",IF('Intragroup liabilities'!F1225="P_30.3","r0390 - Non-financial liabilities",IF('Intragroup liabilities'!F1225="C_36","r0511 - o/w capital instruments/share capital",IF(AND('Intragroup liabilities'!F1225="P_20",IFERROR(VLOOKUP('Intragroup liabilities'!I1225,'Auxiliar 210'!$B$18:$B$20,1,FALSE),0)&lt;&gt;0),"r0210 - Liabilities towards other entities of the resolution group (BRRD art. 44/2/h)",IF(AND('Intragroup liabilities'!F1225="P_21",IFERROR(VLOOKUP('Intragroup liabilities'!I1225,'Auxiliar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1" s="10" t="s">
        <v>161</v>
      </c>
      <c r="G1231" s="10" t="str">
        <f t="shared" si="135"/>
        <v>Rank 9 - Ranking in insolvency (master scale)</v>
      </c>
      <c r="H1231" s="10" t="s">
        <v>554</v>
      </c>
      <c r="I1231" s="10" t="s">
        <v>57</v>
      </c>
      <c r="J1231" s="10" t="s">
        <v>213</v>
      </c>
      <c r="K1231" s="10" t="s">
        <v>155</v>
      </c>
      <c r="L1231" s="10" t="str">
        <f t="shared" si="136"/>
        <v>Sister</v>
      </c>
      <c r="M1231" s="10" t="str">
        <f>IF(OR('Intragroup liabilities'!W1225="x",'Intragroup liabilities'!W1225="E"),"true","false")</f>
        <v>false</v>
      </c>
      <c r="N1231" s="10" t="s">
        <v>470</v>
      </c>
      <c r="O1231" s="10" t="s">
        <v>471</v>
      </c>
      <c r="P1231" s="11">
        <v>1.96</v>
      </c>
      <c r="Q1231" s="11">
        <f>IF('Intragroup liabilities'!E1225="",0,'Intragroup liabilities'!E1225)</f>
        <v>0</v>
      </c>
      <c r="R1231" s="10" t="str">
        <f>+IF('Intragroup liabilities'!C1225="EURO","Euro",IF('Intragroup liabilities'!C1225="LIBRA INGLESA"," US Dollar",""))</f>
        <v>Euro</v>
      </c>
      <c r="S1231" s="10" t="str">
        <f>IF(OR('Intragroup liabilities'!F1225="P_20",'Intragroup liabilities'!F1225="P_21"),'Intragroup liabilities'!M1225,CONCATENATE(RIGHT('Intragroup liabilities'!T1225,4),"-",LEFT(RIGHT('Intragroup liabilities'!T1225,7),2),"-",LEFT('Intragroup liabilities'!T1225,2)))</f>
        <v>--</v>
      </c>
      <c r="T1231" s="20" t="str">
        <f t="shared" si="137"/>
        <v>--</v>
      </c>
      <c r="U1231" s="20" t="str">
        <f>IF(OR('Intragroup liabilities'!F1225="P_20",'Intragroup liabilities'!F1225="P_21"),'T 03.01'!T1231,CONCATENATE(RIGHT('Intragroup liabilities'!U1225,4),"-",LEFT(RIGHT('Intragroup liabilities'!U1225,7),2),"-",LEFT('Intragroup liabilities'!U1225,2)))</f>
        <v>--</v>
      </c>
      <c r="V1231" s="10" t="str">
        <f t="shared" si="138"/>
        <v>Unsecured</v>
      </c>
      <c r="W1231" s="10">
        <v>0</v>
      </c>
      <c r="X1231" s="10" t="s">
        <v>83</v>
      </c>
      <c r="Y1231" s="10" t="str">
        <f t="shared" si="139"/>
        <v>Structured</v>
      </c>
      <c r="Z1231" s="10"/>
      <c r="AA1231" s="10" t="str">
        <f>IF('Intragroup liabilities'!Q1225="GF2","Grandfathered T2",IF('Intragroup liabilities'!Q1225="CET1","CET1","No"))</f>
        <v>No</v>
      </c>
      <c r="AB1231" s="10">
        <f>IF('Intragroup liabilities'!R1225="",0,'Intragroup liabilities'!R1225)</f>
        <v>0</v>
      </c>
      <c r="AC1231"/>
    </row>
    <row r="1232" spans="3:29" ht="23.65" thickBot="1" x14ac:dyDescent="0.5">
      <c r="C1232" s="17">
        <f t="shared" si="134"/>
        <v>999</v>
      </c>
      <c r="D1232" s="18">
        <f t="shared" si="140"/>
        <v>1225</v>
      </c>
      <c r="E1232" s="10" t="str">
        <f>IF(AND(I1232="SANTANDER TOTTA, SGPS, SA",'Intragroup liabilities'!F1226="P_22"),"r0531 - o/w (part of) subordinated liabilities recognised as own funds",IF(AND(I1232="Totta Seguros - Comp. Seg. Vida, SA.",'Intragroup liabilities'!F1226="P_22"),"r0350 - Structured notes",IF(AND(AA1232&lt;&gt;"No",'Intragroup liabilities'!F1226="P_23"),"r0531 - o/w (part of) subordinated liabilities recognised as own funds",IF(AND(AA1232="No",'Intragroup liabilities'!F1226="P_23"),"r0120 - Secured liabilities - collateralized part (BRRD art. 44/2/b)",IF('Intragroup liabilities'!F1226="C_31","r0511 - o/w capital instruments/share capital",IF('Intragroup liabilities'!F1226="C_32","r0511 - o/w capital instruments/share capital",IF('Intragroup liabilities'!F1226="C_33","r0512 - o/w instruments ranking pari passu with ordinary shares",IF(OR(ISNUMBER(SEARCH("ATLANTES",I1232)),ISNUMBER(SEARCH("AZOR",I1232)),ISNUMBER(SEARCH("HIPOTOTTA",I1232)))=TRUE,"r0120 - Secured liabilities - collateralized part (BRRD art. 44/2/b)",IF(OR('Intragroup liabilities'!F1226="P_27.1",'Intragroup liabilities'!F1226="P_27.2",'Intragroup liabilities'!F1226="P_24"),"r0390 - Non-financial liabilities",IF('Intragroup liabilities'!F1226="P_30.1","r0170 - Employee liabilities (BRRD art. 44/2/g/i)",IF('Intragroup liabilities'!F1226="P_30.3","r0390 - Non-financial liabilities",IF('Intragroup liabilities'!F1226="C_36","r0511 - o/w capital instruments/share capital",IF(AND('Intragroup liabilities'!F1226="P_20",IFERROR(VLOOKUP('Intragroup liabilities'!I1226,'Auxiliar 210'!$B$18:$B$20,1,FALSE),0)&lt;&gt;0),"r0210 - Liabilities towards other entities of the resolution group (BRRD art. 44/2/h)",IF(AND('Intragroup liabilities'!F1226="P_21",IFERROR(VLOOKUP('Intragroup liabilities'!I1226,'Auxiliar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2" s="10" t="s">
        <v>483</v>
      </c>
      <c r="G1232" s="10" t="str">
        <f t="shared" si="135"/>
        <v>Rank 9 - Ranking in insolvency (master scale)</v>
      </c>
      <c r="H1232" s="10" t="s">
        <v>1161</v>
      </c>
      <c r="I1232" s="10" t="s">
        <v>704</v>
      </c>
      <c r="J1232" s="10" t="s">
        <v>710</v>
      </c>
      <c r="K1232" s="10" t="s">
        <v>155</v>
      </c>
      <c r="L1232" s="10" t="str">
        <f t="shared" si="136"/>
        <v>Sister</v>
      </c>
      <c r="M1232" s="10" t="str">
        <f>IF(OR('Intragroup liabilities'!W1226="x",'Intragroup liabilities'!W1226="E"),"true","false")</f>
        <v>false</v>
      </c>
      <c r="N1232" s="10" t="s">
        <v>470</v>
      </c>
      <c r="O1232" s="10" t="s">
        <v>471</v>
      </c>
      <c r="P1232" s="11">
        <v>1.58</v>
      </c>
      <c r="Q1232" s="11">
        <f>IF('Intragroup liabilities'!E1226="",0,'Intragroup liabilities'!E1226)</f>
        <v>0</v>
      </c>
      <c r="R1232" s="10" t="str">
        <f>+IF('Intragroup liabilities'!C1226="EURO","Euro",IF('Intragroup liabilities'!C1226="LIBRA INGLESA"," US Dollar",""))</f>
        <v>Euro</v>
      </c>
      <c r="S1232" s="10" t="str">
        <f>IF(OR('Intragroup liabilities'!F1226="P_20",'Intragroup liabilities'!F1226="P_21"),'Intragroup liabilities'!M1226,CONCATENATE(RIGHT('Intragroup liabilities'!T1226,4),"-",LEFT(RIGHT('Intragroup liabilities'!T1226,7),2),"-",LEFT('Intragroup liabilities'!T1226,2)))</f>
        <v>--</v>
      </c>
      <c r="T1232" s="20" t="str">
        <f t="shared" si="137"/>
        <v>--</v>
      </c>
      <c r="U1232" s="20" t="str">
        <f>IF(OR('Intragroup liabilities'!F1226="P_20",'Intragroup liabilities'!F1226="P_21"),'T 03.01'!T1232,CONCATENATE(RIGHT('Intragroup liabilities'!U1226,4),"-",LEFT(RIGHT('Intragroup liabilities'!U1226,7),2),"-",LEFT('Intragroup liabilities'!U1226,2)))</f>
        <v>--</v>
      </c>
      <c r="V1232" s="10" t="str">
        <f t="shared" si="138"/>
        <v>Unsecured</v>
      </c>
      <c r="W1232" s="10">
        <v>0</v>
      </c>
      <c r="X1232" s="10" t="s">
        <v>83</v>
      </c>
      <c r="Y1232" s="10" t="str">
        <f t="shared" si="139"/>
        <v>Structured</v>
      </c>
      <c r="Z1232" s="10"/>
      <c r="AA1232" s="10" t="str">
        <f>IF('Intragroup liabilities'!Q1226="GF2","Grandfathered T2",IF('Intragroup liabilities'!Q1226="CET1","CET1","No"))</f>
        <v>No</v>
      </c>
      <c r="AB1232" s="10">
        <f>IF('Intragroup liabilities'!R1226="",0,'Intragroup liabilities'!R1226)</f>
        <v>0</v>
      </c>
      <c r="AC1232"/>
    </row>
    <row r="1233" spans="3:29" ht="23.65" thickBot="1" x14ac:dyDescent="0.5">
      <c r="C1233" s="17">
        <f t="shared" si="134"/>
        <v>999</v>
      </c>
      <c r="D1233" s="18">
        <f t="shared" si="140"/>
        <v>1226</v>
      </c>
      <c r="E1233" s="10" t="str">
        <f>IF(AND(I1233="SANTANDER TOTTA, SGPS, SA",'Intragroup liabilities'!F1227="P_22"),"r0531 - o/w (part of) subordinated liabilities recognised as own funds",IF(AND(I1233="Totta Seguros - Comp. Seg. Vida, SA.",'Intragroup liabilities'!F1227="P_22"),"r0350 - Structured notes",IF(AND(AA1233&lt;&gt;"No",'Intragroup liabilities'!F1227="P_23"),"r0531 - o/w (part of) subordinated liabilities recognised as own funds",IF(AND(AA1233="No",'Intragroup liabilities'!F1227="P_23"),"r0120 - Secured liabilities - collateralized part (BRRD art. 44/2/b)",IF('Intragroup liabilities'!F1227="C_31","r0511 - o/w capital instruments/share capital",IF('Intragroup liabilities'!F1227="C_32","r0511 - o/w capital instruments/share capital",IF('Intragroup liabilities'!F1227="C_33","r0512 - o/w instruments ranking pari passu with ordinary shares",IF(OR(ISNUMBER(SEARCH("ATLANTES",I1233)),ISNUMBER(SEARCH("AZOR",I1233)),ISNUMBER(SEARCH("HIPOTOTTA",I1233)))=TRUE,"r0120 - Secured liabilities - collateralized part (BRRD art. 44/2/b)",IF(OR('Intragroup liabilities'!F1227="P_27.1",'Intragroup liabilities'!F1227="P_27.2",'Intragroup liabilities'!F1227="P_24"),"r0390 - Non-financial liabilities",IF('Intragroup liabilities'!F1227="P_30.1","r0170 - Employee liabilities (BRRD art. 44/2/g/i)",IF('Intragroup liabilities'!F1227="P_30.3","r0390 - Non-financial liabilities",IF('Intragroup liabilities'!F1227="C_36","r0511 - o/w capital instruments/share capital",IF(AND('Intragroup liabilities'!F1227="P_20",IFERROR(VLOOKUP('Intragroup liabilities'!I1227,'Auxiliar 210'!$B$18:$B$20,1,FALSE),0)&lt;&gt;0),"r0210 - Liabilities towards other entities of the resolution group (BRRD art. 44/2/h)",IF(AND('Intragroup liabilities'!F1227="P_21",IFERROR(VLOOKUP('Intragroup liabilities'!I1227,'Auxiliar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3" s="10" t="s">
        <v>483</v>
      </c>
      <c r="G1233" s="10" t="str">
        <f t="shared" si="135"/>
        <v>Rank 9 - Ranking in insolvency (master scale)</v>
      </c>
      <c r="H1233" s="10" t="s">
        <v>1167</v>
      </c>
      <c r="I1233" s="10" t="s">
        <v>704</v>
      </c>
      <c r="J1233" s="10" t="s">
        <v>710</v>
      </c>
      <c r="K1233" s="10" t="s">
        <v>155</v>
      </c>
      <c r="L1233" s="10" t="str">
        <f t="shared" si="136"/>
        <v>Sister</v>
      </c>
      <c r="M1233" s="10" t="str">
        <f>IF(OR('Intragroup liabilities'!W1227="x",'Intragroup liabilities'!W1227="E"),"true","false")</f>
        <v>false</v>
      </c>
      <c r="N1233" s="10" t="s">
        <v>470</v>
      </c>
      <c r="O1233" s="10" t="s">
        <v>471</v>
      </c>
      <c r="P1233" s="11">
        <v>0.36</v>
      </c>
      <c r="Q1233" s="11">
        <f>IF('Intragroup liabilities'!E1227="",0,'Intragroup liabilities'!E1227)</f>
        <v>0</v>
      </c>
      <c r="R1233" s="10" t="str">
        <f>+IF('Intragroup liabilities'!C1227="EURO","Euro",IF('Intragroup liabilities'!C1227="LIBRA INGLESA"," US Dollar",""))</f>
        <v>Euro</v>
      </c>
      <c r="S1233" s="10" t="str">
        <f>IF(OR('Intragroup liabilities'!F1227="P_20",'Intragroup liabilities'!F1227="P_21"),'Intragroup liabilities'!M1227,CONCATENATE(RIGHT('Intragroup liabilities'!T1227,4),"-",LEFT(RIGHT('Intragroup liabilities'!T1227,7),2),"-",LEFT('Intragroup liabilities'!T1227,2)))</f>
        <v>--</v>
      </c>
      <c r="T1233" s="20" t="str">
        <f t="shared" si="137"/>
        <v>--</v>
      </c>
      <c r="U1233" s="20" t="str">
        <f>IF(OR('Intragroup liabilities'!F1227="P_20",'Intragroup liabilities'!F1227="P_21"),'T 03.01'!T1233,CONCATENATE(RIGHT('Intragroup liabilities'!U1227,4),"-",LEFT(RIGHT('Intragroup liabilities'!U1227,7),2),"-",LEFT('Intragroup liabilities'!U1227,2)))</f>
        <v>--</v>
      </c>
      <c r="V1233" s="10" t="str">
        <f t="shared" si="138"/>
        <v>Unsecured</v>
      </c>
      <c r="W1233" s="10">
        <v>0</v>
      </c>
      <c r="X1233" s="10" t="s">
        <v>83</v>
      </c>
      <c r="Y1233" s="10" t="str">
        <f t="shared" si="139"/>
        <v>Structured</v>
      </c>
      <c r="Z1233" s="10"/>
      <c r="AA1233" s="10" t="str">
        <f>IF('Intragroup liabilities'!Q1227="GF2","Grandfathered T2",IF('Intragroup liabilities'!Q1227="CET1","CET1","No"))</f>
        <v>No</v>
      </c>
      <c r="AB1233" s="10">
        <f>IF('Intragroup liabilities'!R1227="",0,'Intragroup liabilities'!R1227)</f>
        <v>0</v>
      </c>
      <c r="AC1233"/>
    </row>
    <row r="1234" spans="3:29" ht="23.65" thickBot="1" x14ac:dyDescent="0.5">
      <c r="C1234" s="17">
        <f t="shared" si="134"/>
        <v>999</v>
      </c>
      <c r="D1234" s="18">
        <f t="shared" si="140"/>
        <v>1227</v>
      </c>
      <c r="E1234" s="10" t="str">
        <f>IF(AND(I1234="SANTANDER TOTTA, SGPS, SA",'Intragroup liabilities'!F1228="P_22"),"r0531 - o/w (part of) subordinated liabilities recognised as own funds",IF(AND(I1234="Totta Seguros - Comp. Seg. Vida, SA.",'Intragroup liabilities'!F1228="P_22"),"r0350 - Structured notes",IF(AND(AA1234&lt;&gt;"No",'Intragroup liabilities'!F1228="P_23"),"r0531 - o/w (part of) subordinated liabilities recognised as own funds",IF(AND(AA1234="No",'Intragroup liabilities'!F1228="P_23"),"r0120 - Secured liabilities - collateralized part (BRRD art. 44/2/b)",IF('Intragroup liabilities'!F1228="C_31","r0511 - o/w capital instruments/share capital",IF('Intragroup liabilities'!F1228="C_32","r0511 - o/w capital instruments/share capital",IF('Intragroup liabilities'!F1228="C_33","r0512 - o/w instruments ranking pari passu with ordinary shares",IF(OR(ISNUMBER(SEARCH("ATLANTES",I1234)),ISNUMBER(SEARCH("AZOR",I1234)),ISNUMBER(SEARCH("HIPOTOTTA",I1234)))=TRUE,"r0120 - Secured liabilities - collateralized part (BRRD art. 44/2/b)",IF(OR('Intragroup liabilities'!F1228="P_27.1",'Intragroup liabilities'!F1228="P_27.2",'Intragroup liabilities'!F1228="P_24"),"r0390 - Non-financial liabilities",IF('Intragroup liabilities'!F1228="P_30.1","r0170 - Employee liabilities (BRRD art. 44/2/g/i)",IF('Intragroup liabilities'!F1228="P_30.3","r0390 - Non-financial liabilities",IF('Intragroup liabilities'!F1228="C_36","r0511 - o/w capital instruments/share capital",IF(AND('Intragroup liabilities'!F1228="P_20",IFERROR(VLOOKUP('Intragroup liabilities'!I1228,'Auxiliar 210'!$B$18:$B$20,1,FALSE),0)&lt;&gt;0),"r0210 - Liabilities towards other entities of the resolution group (BRRD art. 44/2/h)",IF(AND('Intragroup liabilities'!F1228="P_21",IFERROR(VLOOKUP('Intragroup liabilities'!I1228,'Auxiliar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4" s="10" t="s">
        <v>483</v>
      </c>
      <c r="G1234" s="10" t="str">
        <f t="shared" si="135"/>
        <v>Rank 9 - Ranking in insolvency (master scale)</v>
      </c>
      <c r="H1234" s="10" t="s">
        <v>848</v>
      </c>
      <c r="I1234" s="10" t="s">
        <v>704</v>
      </c>
      <c r="J1234" s="10" t="s">
        <v>710</v>
      </c>
      <c r="K1234" s="10" t="s">
        <v>155</v>
      </c>
      <c r="L1234" s="10" t="str">
        <f t="shared" si="136"/>
        <v>Sister</v>
      </c>
      <c r="M1234" s="10" t="str">
        <f>IF(OR('Intragroup liabilities'!W1228="x",'Intragroup liabilities'!W1228="E"),"true","false")</f>
        <v>false</v>
      </c>
      <c r="N1234" s="10" t="s">
        <v>470</v>
      </c>
      <c r="O1234" s="10" t="s">
        <v>471</v>
      </c>
      <c r="P1234" s="11">
        <v>0.69</v>
      </c>
      <c r="Q1234" s="11">
        <f>IF('Intragroup liabilities'!E1228="",0,'Intragroup liabilities'!E1228)</f>
        <v>0</v>
      </c>
      <c r="R1234" s="10" t="str">
        <f>+IF('Intragroup liabilities'!C1228="EURO","Euro",IF('Intragroup liabilities'!C1228="LIBRA INGLESA"," US Dollar",""))</f>
        <v>Euro</v>
      </c>
      <c r="S1234" s="10" t="str">
        <f>IF(OR('Intragroup liabilities'!F1228="P_20",'Intragroup liabilities'!F1228="P_21"),'Intragroup liabilities'!M1228,CONCATENATE(RIGHT('Intragroup liabilities'!T1228,4),"-",LEFT(RIGHT('Intragroup liabilities'!T1228,7),2),"-",LEFT('Intragroup liabilities'!T1228,2)))</f>
        <v>--</v>
      </c>
      <c r="T1234" s="20" t="str">
        <f t="shared" si="137"/>
        <v>--</v>
      </c>
      <c r="U1234" s="20" t="str">
        <f>IF(OR('Intragroup liabilities'!F1228="P_20",'Intragroup liabilities'!F1228="P_21"),'T 03.01'!T1234,CONCATENATE(RIGHT('Intragroup liabilities'!U1228,4),"-",LEFT(RIGHT('Intragroup liabilities'!U1228,7),2),"-",LEFT('Intragroup liabilities'!U1228,2)))</f>
        <v>--</v>
      </c>
      <c r="V1234" s="10" t="str">
        <f t="shared" si="138"/>
        <v>Unsecured</v>
      </c>
      <c r="W1234" s="10">
        <v>0</v>
      </c>
      <c r="X1234" s="10" t="s">
        <v>83</v>
      </c>
      <c r="Y1234" s="10" t="str">
        <f t="shared" si="139"/>
        <v>Structured</v>
      </c>
      <c r="Z1234" s="10"/>
      <c r="AA1234" s="10" t="str">
        <f>IF('Intragroup liabilities'!Q1228="GF2","Grandfathered T2",IF('Intragroup liabilities'!Q1228="CET1","CET1","No"))</f>
        <v>No</v>
      </c>
      <c r="AB1234" s="10">
        <f>IF('Intragroup liabilities'!R1228="",0,'Intragroup liabilities'!R1228)</f>
        <v>0</v>
      </c>
      <c r="AC1234"/>
    </row>
    <row r="1235" spans="3:29" ht="23.65" thickBot="1" x14ac:dyDescent="0.5">
      <c r="C1235" s="17">
        <f t="shared" si="134"/>
        <v>999</v>
      </c>
      <c r="D1235" s="18">
        <f t="shared" si="140"/>
        <v>1228</v>
      </c>
      <c r="E1235" s="10" t="str">
        <f>IF(AND(I1235="SANTANDER TOTTA, SGPS, SA",'Intragroup liabilities'!F1229="P_22"),"r0531 - o/w (part of) subordinated liabilities recognised as own funds",IF(AND(I1235="Totta Seguros - Comp. Seg. Vida, SA.",'Intragroup liabilities'!F1229="P_22"),"r0350 - Structured notes",IF(AND(AA1235&lt;&gt;"No",'Intragroup liabilities'!F1229="P_23"),"r0531 - o/w (part of) subordinated liabilities recognised as own funds",IF(AND(AA1235="No",'Intragroup liabilities'!F1229="P_23"),"r0120 - Secured liabilities - collateralized part (BRRD art. 44/2/b)",IF('Intragroup liabilities'!F1229="C_31","r0511 - o/w capital instruments/share capital",IF('Intragroup liabilities'!F1229="C_32","r0511 - o/w capital instruments/share capital",IF('Intragroup liabilities'!F1229="C_33","r0512 - o/w instruments ranking pari passu with ordinary shares",IF(OR(ISNUMBER(SEARCH("ATLANTES",I1235)),ISNUMBER(SEARCH("AZOR",I1235)),ISNUMBER(SEARCH("HIPOTOTTA",I1235)))=TRUE,"r0120 - Secured liabilities - collateralized part (BRRD art. 44/2/b)",IF(OR('Intragroup liabilities'!F1229="P_27.1",'Intragroup liabilities'!F1229="P_27.2",'Intragroup liabilities'!F1229="P_24"),"r0390 - Non-financial liabilities",IF('Intragroup liabilities'!F1229="P_30.1","r0170 - Employee liabilities (BRRD art. 44/2/g/i)",IF('Intragroup liabilities'!F1229="P_30.3","r0390 - Non-financial liabilities",IF('Intragroup liabilities'!F1229="C_36","r0511 - o/w capital instruments/share capital",IF(AND('Intragroup liabilities'!F1229="P_20",IFERROR(VLOOKUP('Intragroup liabilities'!I1229,'Auxiliar 210'!$B$18:$B$20,1,FALSE),0)&lt;&gt;0),"r0210 - Liabilities towards other entities of the resolution group (BRRD art. 44/2/h)",IF(AND('Intragroup liabilities'!F1229="P_21",IFERROR(VLOOKUP('Intragroup liabilities'!I1229,'Auxiliar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5" s="10" t="s">
        <v>483</v>
      </c>
      <c r="G1235" s="10" t="str">
        <f t="shared" si="135"/>
        <v>Rank 9 - Ranking in insolvency (master scale)</v>
      </c>
      <c r="H1235" s="10" t="s">
        <v>988</v>
      </c>
      <c r="I1235" s="10" t="s">
        <v>704</v>
      </c>
      <c r="J1235" s="10" t="s">
        <v>710</v>
      </c>
      <c r="K1235" s="10" t="s">
        <v>155</v>
      </c>
      <c r="L1235" s="10" t="str">
        <f t="shared" si="136"/>
        <v>Sister</v>
      </c>
      <c r="M1235" s="10" t="str">
        <f>IF(OR('Intragroup liabilities'!W1229="x",'Intragroup liabilities'!W1229="E"),"true","false")</f>
        <v>false</v>
      </c>
      <c r="N1235" s="10" t="s">
        <v>470</v>
      </c>
      <c r="O1235" s="10" t="s">
        <v>471</v>
      </c>
      <c r="P1235" s="11">
        <v>0.41</v>
      </c>
      <c r="Q1235" s="11">
        <f>IF('Intragroup liabilities'!E1229="",0,'Intragroup liabilities'!E1229)</f>
        <v>0</v>
      </c>
      <c r="R1235" s="10" t="str">
        <f>+IF('Intragroup liabilities'!C1229="EURO","Euro",IF('Intragroup liabilities'!C1229="LIBRA INGLESA"," US Dollar",""))</f>
        <v>Euro</v>
      </c>
      <c r="S1235" s="10" t="str">
        <f>IF(OR('Intragroup liabilities'!F1229="P_20",'Intragroup liabilities'!F1229="P_21"),'Intragroup liabilities'!M1229,CONCATENATE(RIGHT('Intragroup liabilities'!T1229,4),"-",LEFT(RIGHT('Intragroup liabilities'!T1229,7),2),"-",LEFT('Intragroup liabilities'!T1229,2)))</f>
        <v>--</v>
      </c>
      <c r="T1235" s="20" t="str">
        <f t="shared" si="137"/>
        <v>--</v>
      </c>
      <c r="U1235" s="20" t="str">
        <f>IF(OR('Intragroup liabilities'!F1229="P_20",'Intragroup liabilities'!F1229="P_21"),'T 03.01'!T1235,CONCATENATE(RIGHT('Intragroup liabilities'!U1229,4),"-",LEFT(RIGHT('Intragroup liabilities'!U1229,7),2),"-",LEFT('Intragroup liabilities'!U1229,2)))</f>
        <v>--</v>
      </c>
      <c r="V1235" s="10" t="str">
        <f t="shared" si="138"/>
        <v>Unsecured</v>
      </c>
      <c r="W1235" s="10">
        <v>0</v>
      </c>
      <c r="X1235" s="10" t="s">
        <v>83</v>
      </c>
      <c r="Y1235" s="10" t="str">
        <f t="shared" si="139"/>
        <v>Structured</v>
      </c>
      <c r="Z1235" s="10"/>
      <c r="AA1235" s="10" t="str">
        <f>IF('Intragroup liabilities'!Q1229="GF2","Grandfathered T2",IF('Intragroup liabilities'!Q1229="CET1","CET1","No"))</f>
        <v>No</v>
      </c>
      <c r="AB1235" s="10">
        <f>IF('Intragroup liabilities'!R1229="",0,'Intragroup liabilities'!R1229)</f>
        <v>0</v>
      </c>
      <c r="AC1235"/>
    </row>
    <row r="1236" spans="3:29" ht="23.65" thickBot="1" x14ac:dyDescent="0.5">
      <c r="C1236" s="17">
        <f t="shared" si="134"/>
        <v>999</v>
      </c>
      <c r="D1236" s="18">
        <f t="shared" si="140"/>
        <v>1229</v>
      </c>
      <c r="E1236" s="10" t="str">
        <f>IF(AND(I1236="SANTANDER TOTTA, SGPS, SA",'Intragroup liabilities'!F1230="P_22"),"r0531 - o/w (part of) subordinated liabilities recognised as own funds",IF(AND(I1236="Totta Seguros - Comp. Seg. Vida, SA.",'Intragroup liabilities'!F1230="P_22"),"r0350 - Structured notes",IF(AND(AA1236&lt;&gt;"No",'Intragroup liabilities'!F1230="P_23"),"r0531 - o/w (part of) subordinated liabilities recognised as own funds",IF(AND(AA1236="No",'Intragroup liabilities'!F1230="P_23"),"r0120 - Secured liabilities - collateralized part (BRRD art. 44/2/b)",IF('Intragroup liabilities'!F1230="C_31","r0511 - o/w capital instruments/share capital",IF('Intragroup liabilities'!F1230="C_32","r0511 - o/w capital instruments/share capital",IF('Intragroup liabilities'!F1230="C_33","r0512 - o/w instruments ranking pari passu with ordinary shares",IF(OR(ISNUMBER(SEARCH("ATLANTES",I1236)),ISNUMBER(SEARCH("AZOR",I1236)),ISNUMBER(SEARCH("HIPOTOTTA",I1236)))=TRUE,"r0120 - Secured liabilities - collateralized part (BRRD art. 44/2/b)",IF(OR('Intragroup liabilities'!F1230="P_27.1",'Intragroup liabilities'!F1230="P_27.2",'Intragroup liabilities'!F1230="P_24"),"r0390 - Non-financial liabilities",IF('Intragroup liabilities'!F1230="P_30.1","r0170 - Employee liabilities (BRRD art. 44/2/g/i)",IF('Intragroup liabilities'!F1230="P_30.3","r0390 - Non-financial liabilities",IF('Intragroup liabilities'!F1230="C_36","r0511 - o/w capital instruments/share capital",IF(AND('Intragroup liabilities'!F1230="P_20",IFERROR(VLOOKUP('Intragroup liabilities'!I1230,'Auxiliar 210'!$B$18:$B$20,1,FALSE),0)&lt;&gt;0),"r0210 - Liabilities towards other entities of the resolution group (BRRD art. 44/2/h)",IF(AND('Intragroup liabilities'!F1230="P_21",IFERROR(VLOOKUP('Intragroup liabilities'!I1230,'Auxiliar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6" s="10" t="s">
        <v>483</v>
      </c>
      <c r="G1236" s="10" t="str">
        <f t="shared" si="135"/>
        <v>Rank 9 - Ranking in insolvency (master scale)</v>
      </c>
      <c r="H1236" s="10" t="s">
        <v>1185</v>
      </c>
      <c r="I1236" s="10" t="s">
        <v>704</v>
      </c>
      <c r="J1236" s="10" t="s">
        <v>710</v>
      </c>
      <c r="K1236" s="10" t="s">
        <v>155</v>
      </c>
      <c r="L1236" s="10" t="str">
        <f t="shared" si="136"/>
        <v>Sister</v>
      </c>
      <c r="M1236" s="10" t="str">
        <f>IF(OR('Intragroup liabilities'!W1230="x",'Intragroup liabilities'!W1230="E"),"true","false")</f>
        <v>false</v>
      </c>
      <c r="N1236" s="10" t="s">
        <v>470</v>
      </c>
      <c r="O1236" s="10" t="s">
        <v>471</v>
      </c>
      <c r="P1236" s="11">
        <v>0.66</v>
      </c>
      <c r="Q1236" s="11">
        <f>IF('Intragroup liabilities'!E1230="",0,'Intragroup liabilities'!E1230)</f>
        <v>0</v>
      </c>
      <c r="R1236" s="10" t="str">
        <f>+IF('Intragroup liabilities'!C1230="EURO","Euro",IF('Intragroup liabilities'!C1230="LIBRA INGLESA"," US Dollar",""))</f>
        <v>Euro</v>
      </c>
      <c r="S1236" s="10" t="str">
        <f>IF(OR('Intragroup liabilities'!F1230="P_20",'Intragroup liabilities'!F1230="P_21"),'Intragroup liabilities'!M1230,CONCATENATE(RIGHT('Intragroup liabilities'!T1230,4),"-",LEFT(RIGHT('Intragroup liabilities'!T1230,7),2),"-",LEFT('Intragroup liabilities'!T1230,2)))</f>
        <v>--</v>
      </c>
      <c r="T1236" s="20" t="str">
        <f t="shared" si="137"/>
        <v>--</v>
      </c>
      <c r="U1236" s="20" t="str">
        <f>IF(OR('Intragroup liabilities'!F1230="P_20",'Intragroup liabilities'!F1230="P_21"),'T 03.01'!T1236,CONCATENATE(RIGHT('Intragroup liabilities'!U1230,4),"-",LEFT(RIGHT('Intragroup liabilities'!U1230,7),2),"-",LEFT('Intragroup liabilities'!U1230,2)))</f>
        <v>--</v>
      </c>
      <c r="V1236" s="10" t="str">
        <f t="shared" si="138"/>
        <v>Unsecured</v>
      </c>
      <c r="W1236" s="10">
        <v>0</v>
      </c>
      <c r="X1236" s="10" t="s">
        <v>83</v>
      </c>
      <c r="Y1236" s="10" t="str">
        <f t="shared" si="139"/>
        <v>Structured</v>
      </c>
      <c r="Z1236" s="10"/>
      <c r="AA1236" s="10" t="str">
        <f>IF('Intragroup liabilities'!Q1230="GF2","Grandfathered T2",IF('Intragroup liabilities'!Q1230="CET1","CET1","No"))</f>
        <v>No</v>
      </c>
      <c r="AB1236" s="10">
        <f>IF('Intragroup liabilities'!R1230="",0,'Intragroup liabilities'!R1230)</f>
        <v>0</v>
      </c>
      <c r="AC1236"/>
    </row>
    <row r="1237" spans="3:29" ht="23.65" thickBot="1" x14ac:dyDescent="0.5">
      <c r="C1237" s="17">
        <f t="shared" si="134"/>
        <v>999</v>
      </c>
      <c r="D1237" s="18">
        <f t="shared" si="140"/>
        <v>1230</v>
      </c>
      <c r="E1237" s="10" t="str">
        <f>IF(AND(I1237="SANTANDER TOTTA, SGPS, SA",'Intragroup liabilities'!F1231="P_22"),"r0531 - o/w (part of) subordinated liabilities recognised as own funds",IF(AND(I1237="Totta Seguros - Comp. Seg. Vida, SA.",'Intragroup liabilities'!F1231="P_22"),"r0350 - Structured notes",IF(AND(AA1237&lt;&gt;"No",'Intragroup liabilities'!F1231="P_23"),"r0531 - o/w (part of) subordinated liabilities recognised as own funds",IF(AND(AA1237="No",'Intragroup liabilities'!F1231="P_23"),"r0120 - Secured liabilities - collateralized part (BRRD art. 44/2/b)",IF('Intragroup liabilities'!F1231="C_31","r0511 - o/w capital instruments/share capital",IF('Intragroup liabilities'!F1231="C_32","r0511 - o/w capital instruments/share capital",IF('Intragroup liabilities'!F1231="C_33","r0512 - o/w instruments ranking pari passu with ordinary shares",IF(OR(ISNUMBER(SEARCH("ATLANTES",I1237)),ISNUMBER(SEARCH("AZOR",I1237)),ISNUMBER(SEARCH("HIPOTOTTA",I1237)))=TRUE,"r0120 - Secured liabilities - collateralized part (BRRD art. 44/2/b)",IF(OR('Intragroup liabilities'!F1231="P_27.1",'Intragroup liabilities'!F1231="P_27.2",'Intragroup liabilities'!F1231="P_24"),"r0390 - Non-financial liabilities",IF('Intragroup liabilities'!F1231="P_30.1","r0170 - Employee liabilities (BRRD art. 44/2/g/i)",IF('Intragroup liabilities'!F1231="P_30.3","r0390 - Non-financial liabilities",IF('Intragroup liabilities'!F1231="C_36","r0511 - o/w capital instruments/share capital",IF(AND('Intragroup liabilities'!F1231="P_20",IFERROR(VLOOKUP('Intragroup liabilities'!I1231,'Auxiliar 210'!$B$18:$B$20,1,FALSE),0)&lt;&gt;0),"r0210 - Liabilities towards other entities of the resolution group (BRRD art. 44/2/h)",IF(AND('Intragroup liabilities'!F1231="P_21",IFERROR(VLOOKUP('Intragroup liabilities'!I1231,'Auxiliar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7" s="10" t="s">
        <v>483</v>
      </c>
      <c r="G1237" s="10" t="str">
        <f t="shared" si="135"/>
        <v>Rank 9 - Ranking in insolvency (master scale)</v>
      </c>
      <c r="H1237" s="10" t="s">
        <v>824</v>
      </c>
      <c r="I1237" s="10" t="s">
        <v>704</v>
      </c>
      <c r="J1237" s="10" t="s">
        <v>710</v>
      </c>
      <c r="K1237" s="10" t="s">
        <v>155</v>
      </c>
      <c r="L1237" s="10" t="str">
        <f t="shared" si="136"/>
        <v>Sister</v>
      </c>
      <c r="M1237" s="10" t="str">
        <f>IF(OR('Intragroup liabilities'!W1231="x",'Intragroup liabilities'!W1231="E"),"true","false")</f>
        <v>false</v>
      </c>
      <c r="N1237" s="10" t="s">
        <v>470</v>
      </c>
      <c r="O1237" s="10" t="s">
        <v>471</v>
      </c>
      <c r="P1237" s="11">
        <v>0.23</v>
      </c>
      <c r="Q1237" s="11">
        <f>IF('Intragroup liabilities'!E1231="",0,'Intragroup liabilities'!E1231)</f>
        <v>0</v>
      </c>
      <c r="R1237" s="10" t="str">
        <f>+IF('Intragroup liabilities'!C1231="EURO","Euro",IF('Intragroup liabilities'!C1231="LIBRA INGLESA"," US Dollar",""))</f>
        <v>Euro</v>
      </c>
      <c r="S1237" s="10" t="str">
        <f>IF(OR('Intragroup liabilities'!F1231="P_20",'Intragroup liabilities'!F1231="P_21"),'Intragroup liabilities'!M1231,CONCATENATE(RIGHT('Intragroup liabilities'!T1231,4),"-",LEFT(RIGHT('Intragroup liabilities'!T1231,7),2),"-",LEFT('Intragroup liabilities'!T1231,2)))</f>
        <v>--</v>
      </c>
      <c r="T1237" s="20" t="str">
        <f t="shared" si="137"/>
        <v>--</v>
      </c>
      <c r="U1237" s="20" t="str">
        <f>IF(OR('Intragroup liabilities'!F1231="P_20",'Intragroup liabilities'!F1231="P_21"),'T 03.01'!T1237,CONCATENATE(RIGHT('Intragroup liabilities'!U1231,4),"-",LEFT(RIGHT('Intragroup liabilities'!U1231,7),2),"-",LEFT('Intragroup liabilities'!U1231,2)))</f>
        <v>--</v>
      </c>
      <c r="V1237" s="10" t="str">
        <f t="shared" si="138"/>
        <v>Unsecured</v>
      </c>
      <c r="W1237" s="10">
        <v>0</v>
      </c>
      <c r="X1237" s="10" t="s">
        <v>83</v>
      </c>
      <c r="Y1237" s="10" t="str">
        <f t="shared" si="139"/>
        <v>Structured</v>
      </c>
      <c r="Z1237" s="10"/>
      <c r="AA1237" s="10" t="str">
        <f>IF('Intragroup liabilities'!Q1231="GF2","Grandfathered T2",IF('Intragroup liabilities'!Q1231="CET1","CET1","No"))</f>
        <v>No</v>
      </c>
      <c r="AB1237" s="10">
        <f>IF('Intragroup liabilities'!R1231="",0,'Intragroup liabilities'!R1231)</f>
        <v>0</v>
      </c>
      <c r="AC1237"/>
    </row>
    <row r="1238" spans="3:29" ht="23.65" thickBot="1" x14ac:dyDescent="0.5">
      <c r="C1238" s="17">
        <f t="shared" si="134"/>
        <v>999</v>
      </c>
      <c r="D1238" s="18">
        <f t="shared" si="140"/>
        <v>1231</v>
      </c>
      <c r="E1238" s="10" t="str">
        <f>IF(AND(I1238="SANTANDER TOTTA, SGPS, SA",'Intragroup liabilities'!F1232="P_22"),"r0531 - o/w (part of) subordinated liabilities recognised as own funds",IF(AND(I1238="Totta Seguros - Comp. Seg. Vida, SA.",'Intragroup liabilities'!F1232="P_22"),"r0350 - Structured notes",IF(AND(AA1238&lt;&gt;"No",'Intragroup liabilities'!F1232="P_23"),"r0531 - o/w (part of) subordinated liabilities recognised as own funds",IF(AND(AA1238="No",'Intragroup liabilities'!F1232="P_23"),"r0120 - Secured liabilities - collateralized part (BRRD art. 44/2/b)",IF('Intragroup liabilities'!F1232="C_31","r0511 - o/w capital instruments/share capital",IF('Intragroup liabilities'!F1232="C_32","r0511 - o/w capital instruments/share capital",IF('Intragroup liabilities'!F1232="C_33","r0512 - o/w instruments ranking pari passu with ordinary shares",IF(OR(ISNUMBER(SEARCH("ATLANTES",I1238)),ISNUMBER(SEARCH("AZOR",I1238)),ISNUMBER(SEARCH("HIPOTOTTA",I1238)))=TRUE,"r0120 - Secured liabilities - collateralized part (BRRD art. 44/2/b)",IF(OR('Intragroup liabilities'!F1232="P_27.1",'Intragroup liabilities'!F1232="P_27.2",'Intragroup liabilities'!F1232="P_24"),"r0390 - Non-financial liabilities",IF('Intragroup liabilities'!F1232="P_30.1","r0170 - Employee liabilities (BRRD art. 44/2/g/i)",IF('Intragroup liabilities'!F1232="P_30.3","r0390 - Non-financial liabilities",IF('Intragroup liabilities'!F1232="C_36","r0511 - o/w capital instruments/share capital",IF(AND('Intragroup liabilities'!F1232="P_20",IFERROR(VLOOKUP('Intragroup liabilities'!I1232,'Auxiliar 210'!$B$18:$B$20,1,FALSE),0)&lt;&gt;0),"r0210 - Liabilities towards other entities of the resolution group (BRRD art. 44/2/h)",IF(AND('Intragroup liabilities'!F1232="P_21",IFERROR(VLOOKUP('Intragroup liabilities'!I1232,'Auxiliar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8" s="10" t="s">
        <v>483</v>
      </c>
      <c r="G1238" s="10" t="str">
        <f t="shared" si="135"/>
        <v>Rank 9 - Ranking in insolvency (master scale)</v>
      </c>
      <c r="H1238" s="10" t="s">
        <v>721</v>
      </c>
      <c r="I1238" s="10" t="s">
        <v>704</v>
      </c>
      <c r="J1238" s="10" t="s">
        <v>710</v>
      </c>
      <c r="K1238" s="10" t="s">
        <v>155</v>
      </c>
      <c r="L1238" s="10" t="str">
        <f t="shared" si="136"/>
        <v>Sister</v>
      </c>
      <c r="M1238" s="10" t="str">
        <f>IF(OR('Intragroup liabilities'!W1232="x",'Intragroup liabilities'!W1232="E"),"true","false")</f>
        <v>false</v>
      </c>
      <c r="N1238" s="10" t="s">
        <v>470</v>
      </c>
      <c r="O1238" s="10" t="s">
        <v>471</v>
      </c>
      <c r="P1238" s="11">
        <v>1.72</v>
      </c>
      <c r="Q1238" s="11">
        <f>IF('Intragroup liabilities'!E1232="",0,'Intragroup liabilities'!E1232)</f>
        <v>0</v>
      </c>
      <c r="R1238" s="10" t="str">
        <f>+IF('Intragroup liabilities'!C1232="EURO","Euro",IF('Intragroup liabilities'!C1232="LIBRA INGLESA"," US Dollar",""))</f>
        <v>Euro</v>
      </c>
      <c r="S1238" s="10" t="str">
        <f>IF(OR('Intragroup liabilities'!F1232="P_20",'Intragroup liabilities'!F1232="P_21"),'Intragroup liabilities'!M1232,CONCATENATE(RIGHT('Intragroup liabilities'!T1232,4),"-",LEFT(RIGHT('Intragroup liabilities'!T1232,7),2),"-",LEFT('Intragroup liabilities'!T1232,2)))</f>
        <v>--</v>
      </c>
      <c r="T1238" s="20" t="str">
        <f t="shared" si="137"/>
        <v>--</v>
      </c>
      <c r="U1238" s="20" t="str">
        <f>IF(OR('Intragroup liabilities'!F1232="P_20",'Intragroup liabilities'!F1232="P_21"),'T 03.01'!T1238,CONCATENATE(RIGHT('Intragroup liabilities'!U1232,4),"-",LEFT(RIGHT('Intragroup liabilities'!U1232,7),2),"-",LEFT('Intragroup liabilities'!U1232,2)))</f>
        <v>--</v>
      </c>
      <c r="V1238" s="10" t="str">
        <f t="shared" si="138"/>
        <v>Unsecured</v>
      </c>
      <c r="W1238" s="10">
        <v>0</v>
      </c>
      <c r="X1238" s="10" t="s">
        <v>83</v>
      </c>
      <c r="Y1238" s="10" t="str">
        <f t="shared" si="139"/>
        <v>Structured</v>
      </c>
      <c r="Z1238" s="10"/>
      <c r="AA1238" s="10" t="str">
        <f>IF('Intragroup liabilities'!Q1232="GF2","Grandfathered T2",IF('Intragroup liabilities'!Q1232="CET1","CET1","No"))</f>
        <v>No</v>
      </c>
      <c r="AB1238" s="10">
        <f>IF('Intragroup liabilities'!R1232="",0,'Intragroup liabilities'!R1232)</f>
        <v>0</v>
      </c>
      <c r="AC1238"/>
    </row>
    <row r="1239" spans="3:29" ht="23.65" thickBot="1" x14ac:dyDescent="0.5">
      <c r="C1239" s="17">
        <f t="shared" si="134"/>
        <v>999</v>
      </c>
      <c r="D1239" s="18">
        <f t="shared" si="140"/>
        <v>1232</v>
      </c>
      <c r="E1239" s="10" t="str">
        <f>IF(AND(I1239="SANTANDER TOTTA, SGPS, SA",'Intragroup liabilities'!F1233="P_22"),"r0531 - o/w (part of) subordinated liabilities recognised as own funds",IF(AND(I1239="Totta Seguros - Comp. Seg. Vida, SA.",'Intragroup liabilities'!F1233="P_22"),"r0350 - Structured notes",IF(AND(AA1239&lt;&gt;"No",'Intragroup liabilities'!F1233="P_23"),"r0531 - o/w (part of) subordinated liabilities recognised as own funds",IF(AND(AA1239="No",'Intragroup liabilities'!F1233="P_23"),"r0120 - Secured liabilities - collateralized part (BRRD art. 44/2/b)",IF('Intragroup liabilities'!F1233="C_31","r0511 - o/w capital instruments/share capital",IF('Intragroup liabilities'!F1233="C_32","r0511 - o/w capital instruments/share capital",IF('Intragroup liabilities'!F1233="C_33","r0512 - o/w instruments ranking pari passu with ordinary shares",IF(OR(ISNUMBER(SEARCH("ATLANTES",I1239)),ISNUMBER(SEARCH("AZOR",I1239)),ISNUMBER(SEARCH("HIPOTOTTA",I1239)))=TRUE,"r0120 - Secured liabilities - collateralized part (BRRD art. 44/2/b)",IF(OR('Intragroup liabilities'!F1233="P_27.1",'Intragroup liabilities'!F1233="P_27.2",'Intragroup liabilities'!F1233="P_24"),"r0390 - Non-financial liabilities",IF('Intragroup liabilities'!F1233="P_30.1","r0170 - Employee liabilities (BRRD art. 44/2/g/i)",IF('Intragroup liabilities'!F1233="P_30.3","r0390 - Non-financial liabilities",IF('Intragroup liabilities'!F1233="C_36","r0511 - o/w capital instruments/share capital",IF(AND('Intragroup liabilities'!F1233="P_20",IFERROR(VLOOKUP('Intragroup liabilities'!I1233,'Auxiliar 210'!$B$18:$B$20,1,FALSE),0)&lt;&gt;0),"r0210 - Liabilities towards other entities of the resolution group (BRRD art. 44/2/h)",IF(AND('Intragroup liabilities'!F1233="P_21",IFERROR(VLOOKUP('Intragroup liabilities'!I1233,'Auxiliar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39" s="10" t="s">
        <v>483</v>
      </c>
      <c r="G1239" s="10" t="str">
        <f t="shared" si="135"/>
        <v>Rank 9 - Ranking in insolvency (master scale)</v>
      </c>
      <c r="H1239" s="10" t="s">
        <v>1068</v>
      </c>
      <c r="I1239" s="10" t="s">
        <v>66</v>
      </c>
      <c r="J1239" s="10" t="s">
        <v>439</v>
      </c>
      <c r="K1239" s="10" t="s">
        <v>155</v>
      </c>
      <c r="L1239" s="10" t="str">
        <f t="shared" si="136"/>
        <v>Sister</v>
      </c>
      <c r="M1239" s="10" t="str">
        <f>IF(OR('Intragroup liabilities'!W1233="x",'Intragroup liabilities'!W1233="E"),"true","false")</f>
        <v>false</v>
      </c>
      <c r="N1239" s="10" t="s">
        <v>470</v>
      </c>
      <c r="O1239" s="10" t="s">
        <v>471</v>
      </c>
      <c r="P1239" s="11">
        <v>0.02</v>
      </c>
      <c r="Q1239" s="11">
        <f>IF('Intragroup liabilities'!E1233="",0,'Intragroup liabilities'!E1233)</f>
        <v>0</v>
      </c>
      <c r="R1239" s="10" t="str">
        <f>+IF('Intragroup liabilities'!C1233="EURO","Euro",IF('Intragroup liabilities'!C1233="LIBRA INGLESA"," US Dollar",""))</f>
        <v>Euro</v>
      </c>
      <c r="S1239" s="10" t="str">
        <f>IF(OR('Intragroup liabilities'!F1233="P_20",'Intragroup liabilities'!F1233="P_21"),'Intragroup liabilities'!M1233,CONCATENATE(RIGHT('Intragroup liabilities'!T1233,4),"-",LEFT(RIGHT('Intragroup liabilities'!T1233,7),2),"-",LEFT('Intragroup liabilities'!T1233,2)))</f>
        <v>--</v>
      </c>
      <c r="T1239" s="20" t="str">
        <f t="shared" si="137"/>
        <v>--</v>
      </c>
      <c r="U1239" s="20" t="str">
        <f>IF(OR('Intragroup liabilities'!F1233="P_20",'Intragroup liabilities'!F1233="P_21"),'T 03.01'!T1239,CONCATENATE(RIGHT('Intragroup liabilities'!U1233,4),"-",LEFT(RIGHT('Intragroup liabilities'!U1233,7),2),"-",LEFT('Intragroup liabilities'!U1233,2)))</f>
        <v>--</v>
      </c>
      <c r="V1239" s="10" t="str">
        <f t="shared" si="138"/>
        <v>Unsecured</v>
      </c>
      <c r="W1239" s="10">
        <v>0</v>
      </c>
      <c r="X1239" s="10" t="s">
        <v>83</v>
      </c>
      <c r="Y1239" s="10" t="str">
        <f t="shared" si="139"/>
        <v>Structured</v>
      </c>
      <c r="Z1239" s="10"/>
      <c r="AA1239" s="10" t="str">
        <f>IF('Intragroup liabilities'!Q1233="GF2","Grandfathered T2",IF('Intragroup liabilities'!Q1233="CET1","CET1","No"))</f>
        <v>No</v>
      </c>
      <c r="AB1239" s="10">
        <f>IF('Intragroup liabilities'!R1233="",0,'Intragroup liabilities'!R1233)</f>
        <v>0</v>
      </c>
      <c r="AC1239"/>
    </row>
    <row r="1240" spans="3:29" ht="23.65" thickBot="1" x14ac:dyDescent="0.5">
      <c r="C1240" s="17">
        <f t="shared" si="134"/>
        <v>999</v>
      </c>
      <c r="D1240" s="18">
        <f t="shared" si="140"/>
        <v>1233</v>
      </c>
      <c r="E1240" s="10" t="str">
        <f>IF(AND(I1240="SANTANDER TOTTA, SGPS, SA",'Intragroup liabilities'!F1234="P_22"),"r0531 - o/w (part of) subordinated liabilities recognised as own funds",IF(AND(I1240="Totta Seguros - Comp. Seg. Vida, SA.",'Intragroup liabilities'!F1234="P_22"),"r0350 - Structured notes",IF(AND(AA1240&lt;&gt;"No",'Intragroup liabilities'!F1234="P_23"),"r0531 - o/w (part of) subordinated liabilities recognised as own funds",IF(AND(AA1240="No",'Intragroup liabilities'!F1234="P_23"),"r0120 - Secured liabilities - collateralized part (BRRD art. 44/2/b)",IF('Intragroup liabilities'!F1234="C_31","r0511 - o/w capital instruments/share capital",IF('Intragroup liabilities'!F1234="C_32","r0511 - o/w capital instruments/share capital",IF('Intragroup liabilities'!F1234="C_33","r0512 - o/w instruments ranking pari passu with ordinary shares",IF(OR(ISNUMBER(SEARCH("ATLANTES",I1240)),ISNUMBER(SEARCH("AZOR",I1240)),ISNUMBER(SEARCH("HIPOTOTTA",I1240)))=TRUE,"r0120 - Secured liabilities - collateralized part (BRRD art. 44/2/b)",IF(OR('Intragroup liabilities'!F1234="P_27.1",'Intragroup liabilities'!F1234="P_27.2",'Intragroup liabilities'!F1234="P_24"),"r0390 - Non-financial liabilities",IF('Intragroup liabilities'!F1234="P_30.1","r0170 - Employee liabilities (BRRD art. 44/2/g/i)",IF('Intragroup liabilities'!F1234="P_30.3","r0390 - Non-financial liabilities",IF('Intragroup liabilities'!F1234="C_36","r0511 - o/w capital instruments/share capital",IF(AND('Intragroup liabilities'!F1234="P_20",IFERROR(VLOOKUP('Intragroup liabilities'!I1234,'Auxiliar 210'!$B$18:$B$20,1,FALSE),0)&lt;&gt;0),"r0210 - Liabilities towards other entities of the resolution group (BRRD art. 44/2/h)",IF(AND('Intragroup liabilities'!F1234="P_21",IFERROR(VLOOKUP('Intragroup liabilities'!I1234,'Auxiliar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0" s="10" t="s">
        <v>483</v>
      </c>
      <c r="G1240" s="10" t="str">
        <f t="shared" si="135"/>
        <v>Rank 9 - Ranking in insolvency (master scale)</v>
      </c>
      <c r="H1240" s="10" t="s">
        <v>1193</v>
      </c>
      <c r="I1240" s="10" t="s">
        <v>704</v>
      </c>
      <c r="J1240" s="10" t="s">
        <v>710</v>
      </c>
      <c r="K1240" s="10" t="s">
        <v>155</v>
      </c>
      <c r="L1240" s="10" t="str">
        <f t="shared" si="136"/>
        <v>Sister</v>
      </c>
      <c r="M1240" s="10" t="str">
        <f>IF(OR('Intragroup liabilities'!W1234="x",'Intragroup liabilities'!W1234="E"),"true","false")</f>
        <v>false</v>
      </c>
      <c r="N1240" s="10" t="s">
        <v>470</v>
      </c>
      <c r="O1240" s="10" t="s">
        <v>471</v>
      </c>
      <c r="P1240" s="11">
        <v>1.17</v>
      </c>
      <c r="Q1240" s="11">
        <f>IF('Intragroup liabilities'!E1234="",0,'Intragroup liabilities'!E1234)</f>
        <v>0</v>
      </c>
      <c r="R1240" s="10" t="str">
        <f>+IF('Intragroup liabilities'!C1234="EURO","Euro",IF('Intragroup liabilities'!C1234="LIBRA INGLESA"," US Dollar",""))</f>
        <v>Euro</v>
      </c>
      <c r="S1240" s="10" t="str">
        <f>IF(OR('Intragroup liabilities'!F1234="P_20",'Intragroup liabilities'!F1234="P_21"),'Intragroup liabilities'!M1234,CONCATENATE(RIGHT('Intragroup liabilities'!T1234,4),"-",LEFT(RIGHT('Intragroup liabilities'!T1234,7),2),"-",LEFT('Intragroup liabilities'!T1234,2)))</f>
        <v>--</v>
      </c>
      <c r="T1240" s="20" t="str">
        <f t="shared" si="137"/>
        <v>--</v>
      </c>
      <c r="U1240" s="20" t="str">
        <f>IF(OR('Intragroup liabilities'!F1234="P_20",'Intragroup liabilities'!F1234="P_21"),'T 03.01'!T1240,CONCATENATE(RIGHT('Intragroup liabilities'!U1234,4),"-",LEFT(RIGHT('Intragroup liabilities'!U1234,7),2),"-",LEFT('Intragroup liabilities'!U1234,2)))</f>
        <v>--</v>
      </c>
      <c r="V1240" s="10" t="str">
        <f t="shared" si="138"/>
        <v>Unsecured</v>
      </c>
      <c r="W1240" s="10">
        <v>0</v>
      </c>
      <c r="X1240" s="10" t="s">
        <v>83</v>
      </c>
      <c r="Y1240" s="10" t="str">
        <f t="shared" si="139"/>
        <v>Structured</v>
      </c>
      <c r="Z1240" s="10"/>
      <c r="AA1240" s="10" t="str">
        <f>IF('Intragroup liabilities'!Q1234="GF2","Grandfathered T2",IF('Intragroup liabilities'!Q1234="CET1","CET1","No"))</f>
        <v>No</v>
      </c>
      <c r="AB1240" s="10">
        <f>IF('Intragroup liabilities'!R1234="",0,'Intragroup liabilities'!R1234)</f>
        <v>0</v>
      </c>
      <c r="AC1240"/>
    </row>
    <row r="1241" spans="3:29" ht="23.65" thickBot="1" x14ac:dyDescent="0.5">
      <c r="C1241" s="17">
        <f t="shared" si="134"/>
        <v>999</v>
      </c>
      <c r="D1241" s="18">
        <f t="shared" si="140"/>
        <v>1234</v>
      </c>
      <c r="E1241" s="10" t="str">
        <f>IF(AND(I1241="SANTANDER TOTTA, SGPS, SA",'Intragroup liabilities'!F1235="P_22"),"r0531 - o/w (part of) subordinated liabilities recognised as own funds",IF(AND(I1241="Totta Seguros - Comp. Seg. Vida, SA.",'Intragroup liabilities'!F1235="P_22"),"r0350 - Structured notes",IF(AND(AA1241&lt;&gt;"No",'Intragroup liabilities'!F1235="P_23"),"r0531 - o/w (part of) subordinated liabilities recognised as own funds",IF(AND(AA1241="No",'Intragroup liabilities'!F1235="P_23"),"r0120 - Secured liabilities - collateralized part (BRRD art. 44/2/b)",IF('Intragroup liabilities'!F1235="C_31","r0511 - o/w capital instruments/share capital",IF('Intragroup liabilities'!F1235="C_32","r0511 - o/w capital instruments/share capital",IF('Intragroup liabilities'!F1235="C_33","r0512 - o/w instruments ranking pari passu with ordinary shares",IF(OR(ISNUMBER(SEARCH("ATLANTES",I1241)),ISNUMBER(SEARCH("AZOR",I1241)),ISNUMBER(SEARCH("HIPOTOTTA",I1241)))=TRUE,"r0120 - Secured liabilities - collateralized part (BRRD art. 44/2/b)",IF(OR('Intragroup liabilities'!F1235="P_27.1",'Intragroup liabilities'!F1235="P_27.2",'Intragroup liabilities'!F1235="P_24"),"r0390 - Non-financial liabilities",IF('Intragroup liabilities'!F1235="P_30.1","r0170 - Employee liabilities (BRRD art. 44/2/g/i)",IF('Intragroup liabilities'!F1235="P_30.3","r0390 - Non-financial liabilities",IF('Intragroup liabilities'!F1235="C_36","r0511 - o/w capital instruments/share capital",IF(AND('Intragroup liabilities'!F1235="P_20",IFERROR(VLOOKUP('Intragroup liabilities'!I1235,'Auxiliar 210'!$B$18:$B$20,1,FALSE),0)&lt;&gt;0),"r0210 - Liabilities towards other entities of the resolution group (BRRD art. 44/2/h)",IF(AND('Intragroup liabilities'!F1235="P_21",IFERROR(VLOOKUP('Intragroup liabilities'!I1235,'Auxiliar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1" s="10" t="s">
        <v>483</v>
      </c>
      <c r="G1241" s="10" t="str">
        <f t="shared" si="135"/>
        <v>Rank 9 - Ranking in insolvency (master scale)</v>
      </c>
      <c r="H1241" s="10" t="s">
        <v>679</v>
      </c>
      <c r="I1241" s="10" t="s">
        <v>66</v>
      </c>
      <c r="J1241" s="10" t="s">
        <v>439</v>
      </c>
      <c r="K1241" s="10" t="s">
        <v>155</v>
      </c>
      <c r="L1241" s="10" t="str">
        <f t="shared" si="136"/>
        <v>Sister</v>
      </c>
      <c r="M1241" s="10" t="str">
        <f>IF(OR('Intragroup liabilities'!W1235="x",'Intragroup liabilities'!W1235="E"),"true","false")</f>
        <v>false</v>
      </c>
      <c r="N1241" s="10" t="s">
        <v>470</v>
      </c>
      <c r="O1241" s="10" t="s">
        <v>471</v>
      </c>
      <c r="P1241" s="11">
        <v>0.2</v>
      </c>
      <c r="Q1241" s="11">
        <f>IF('Intragroup liabilities'!E1235="",0,'Intragroup liabilities'!E1235)</f>
        <v>0</v>
      </c>
      <c r="R1241" s="10" t="str">
        <f>+IF('Intragroup liabilities'!C1235="EURO","Euro",IF('Intragroup liabilities'!C1235="LIBRA INGLESA"," US Dollar",""))</f>
        <v>Euro</v>
      </c>
      <c r="S1241" s="10" t="str">
        <f>IF(OR('Intragroup liabilities'!F1235="P_20",'Intragroup liabilities'!F1235="P_21"),'Intragroup liabilities'!M1235,CONCATENATE(RIGHT('Intragroup liabilities'!T1235,4),"-",LEFT(RIGHT('Intragroup liabilities'!T1235,7),2),"-",LEFT('Intragroup liabilities'!T1235,2)))</f>
        <v>--</v>
      </c>
      <c r="T1241" s="20" t="str">
        <f t="shared" si="137"/>
        <v>--</v>
      </c>
      <c r="U1241" s="20" t="str">
        <f>IF(OR('Intragroup liabilities'!F1235="P_20",'Intragroup liabilities'!F1235="P_21"),'T 03.01'!T1241,CONCATENATE(RIGHT('Intragroup liabilities'!U1235,4),"-",LEFT(RIGHT('Intragroup liabilities'!U1235,7),2),"-",LEFT('Intragroup liabilities'!U1235,2)))</f>
        <v>--</v>
      </c>
      <c r="V1241" s="10" t="str">
        <f t="shared" si="138"/>
        <v>Unsecured</v>
      </c>
      <c r="W1241" s="10">
        <v>0</v>
      </c>
      <c r="X1241" s="10" t="s">
        <v>83</v>
      </c>
      <c r="Y1241" s="10" t="str">
        <f t="shared" si="139"/>
        <v>Structured</v>
      </c>
      <c r="Z1241" s="10"/>
      <c r="AA1241" s="10" t="str">
        <f>IF('Intragroup liabilities'!Q1235="GF2","Grandfathered T2",IF('Intragroup liabilities'!Q1235="CET1","CET1","No"))</f>
        <v>No</v>
      </c>
      <c r="AB1241" s="10">
        <f>IF('Intragroup liabilities'!R1235="",0,'Intragroup liabilities'!R1235)</f>
        <v>0</v>
      </c>
      <c r="AC1241"/>
    </row>
    <row r="1242" spans="3:29" ht="23.65" thickBot="1" x14ac:dyDescent="0.5">
      <c r="C1242" s="17">
        <f t="shared" si="134"/>
        <v>999</v>
      </c>
      <c r="D1242" s="18">
        <f t="shared" si="140"/>
        <v>1235</v>
      </c>
      <c r="E1242" s="10" t="str">
        <f>IF(AND(I1242="SANTANDER TOTTA, SGPS, SA",'Intragroup liabilities'!F1236="P_22"),"r0531 - o/w (part of) subordinated liabilities recognised as own funds",IF(AND(I1242="Totta Seguros - Comp. Seg. Vida, SA.",'Intragroup liabilities'!F1236="P_22"),"r0350 - Structured notes",IF(AND(AA1242&lt;&gt;"No",'Intragroup liabilities'!F1236="P_23"),"r0531 - o/w (part of) subordinated liabilities recognised as own funds",IF(AND(AA1242="No",'Intragroup liabilities'!F1236="P_23"),"r0120 - Secured liabilities - collateralized part (BRRD art. 44/2/b)",IF('Intragroup liabilities'!F1236="C_31","r0511 - o/w capital instruments/share capital",IF('Intragroup liabilities'!F1236="C_32","r0511 - o/w capital instruments/share capital",IF('Intragroup liabilities'!F1236="C_33","r0512 - o/w instruments ranking pari passu with ordinary shares",IF(OR(ISNUMBER(SEARCH("ATLANTES",I1242)),ISNUMBER(SEARCH("AZOR",I1242)),ISNUMBER(SEARCH("HIPOTOTTA",I1242)))=TRUE,"r0120 - Secured liabilities - collateralized part (BRRD art. 44/2/b)",IF(OR('Intragroup liabilities'!F1236="P_27.1",'Intragroup liabilities'!F1236="P_27.2",'Intragroup liabilities'!F1236="P_24"),"r0390 - Non-financial liabilities",IF('Intragroup liabilities'!F1236="P_30.1","r0170 - Employee liabilities (BRRD art. 44/2/g/i)",IF('Intragroup liabilities'!F1236="P_30.3","r0390 - Non-financial liabilities",IF('Intragroup liabilities'!F1236="C_36","r0511 - o/w capital instruments/share capital",IF(AND('Intragroup liabilities'!F1236="P_20",IFERROR(VLOOKUP('Intragroup liabilities'!I1236,'Auxiliar 210'!$B$18:$B$20,1,FALSE),0)&lt;&gt;0),"r0210 - Liabilities towards other entities of the resolution group (BRRD art. 44/2/h)",IF(AND('Intragroup liabilities'!F1236="P_21",IFERROR(VLOOKUP('Intragroup liabilities'!I1236,'Auxiliar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2" s="10" t="s">
        <v>483</v>
      </c>
      <c r="G1242" s="10" t="str">
        <f t="shared" si="135"/>
        <v>Rank 9 - Ranking in insolvency (master scale)</v>
      </c>
      <c r="H1242" s="10" t="s">
        <v>860</v>
      </c>
      <c r="I1242" s="10" t="s">
        <v>704</v>
      </c>
      <c r="J1242" s="10" t="s">
        <v>710</v>
      </c>
      <c r="K1242" s="10" t="s">
        <v>155</v>
      </c>
      <c r="L1242" s="10" t="str">
        <f t="shared" si="136"/>
        <v>Sister</v>
      </c>
      <c r="M1242" s="10" t="str">
        <f>IF(OR('Intragroup liabilities'!W1236="x",'Intragroup liabilities'!W1236="E"),"true","false")</f>
        <v>false</v>
      </c>
      <c r="N1242" s="10" t="s">
        <v>470</v>
      </c>
      <c r="O1242" s="10" t="s">
        <v>471</v>
      </c>
      <c r="P1242" s="11">
        <v>0.3</v>
      </c>
      <c r="Q1242" s="11">
        <f>IF('Intragroup liabilities'!E1236="",0,'Intragroup liabilities'!E1236)</f>
        <v>0</v>
      </c>
      <c r="R1242" s="10" t="str">
        <f>+IF('Intragroup liabilities'!C1236="EURO","Euro",IF('Intragroup liabilities'!C1236="LIBRA INGLESA"," US Dollar",""))</f>
        <v>Euro</v>
      </c>
      <c r="S1242" s="10" t="str">
        <f>IF(OR('Intragroup liabilities'!F1236="P_20",'Intragroup liabilities'!F1236="P_21"),'Intragroup liabilities'!M1236,CONCATENATE(RIGHT('Intragroup liabilities'!T1236,4),"-",LEFT(RIGHT('Intragroup liabilities'!T1236,7),2),"-",LEFT('Intragroup liabilities'!T1236,2)))</f>
        <v>--</v>
      </c>
      <c r="T1242" s="20" t="str">
        <f t="shared" si="137"/>
        <v>--</v>
      </c>
      <c r="U1242" s="20" t="str">
        <f>IF(OR('Intragroup liabilities'!F1236="P_20",'Intragroup liabilities'!F1236="P_21"),'T 03.01'!T1242,CONCATENATE(RIGHT('Intragroup liabilities'!U1236,4),"-",LEFT(RIGHT('Intragroup liabilities'!U1236,7),2),"-",LEFT('Intragroup liabilities'!U1236,2)))</f>
        <v>--</v>
      </c>
      <c r="V1242" s="10" t="str">
        <f t="shared" si="138"/>
        <v>Unsecured</v>
      </c>
      <c r="W1242" s="10">
        <v>0</v>
      </c>
      <c r="X1242" s="10" t="s">
        <v>83</v>
      </c>
      <c r="Y1242" s="10" t="str">
        <f t="shared" si="139"/>
        <v>Structured</v>
      </c>
      <c r="Z1242" s="10"/>
      <c r="AA1242" s="10" t="str">
        <f>IF('Intragroup liabilities'!Q1236="GF2","Grandfathered T2",IF('Intragroup liabilities'!Q1236="CET1","CET1","No"))</f>
        <v>No</v>
      </c>
      <c r="AB1242" s="10">
        <f>IF('Intragroup liabilities'!R1236="",0,'Intragroup liabilities'!R1236)</f>
        <v>0</v>
      </c>
      <c r="AC1242"/>
    </row>
    <row r="1243" spans="3:29" ht="23.65" thickBot="1" x14ac:dyDescent="0.5">
      <c r="C1243" s="17">
        <f t="shared" si="134"/>
        <v>999</v>
      </c>
      <c r="D1243" s="18">
        <f t="shared" si="140"/>
        <v>1236</v>
      </c>
      <c r="E1243" s="10" t="str">
        <f>IF(AND(I1243="SANTANDER TOTTA, SGPS, SA",'Intragroup liabilities'!F1237="P_22"),"r0531 - o/w (part of) subordinated liabilities recognised as own funds",IF(AND(I1243="Totta Seguros - Comp. Seg. Vida, SA.",'Intragroup liabilities'!F1237="P_22"),"r0350 - Structured notes",IF(AND(AA1243&lt;&gt;"No",'Intragroup liabilities'!F1237="P_23"),"r0531 - o/w (part of) subordinated liabilities recognised as own funds",IF(AND(AA1243="No",'Intragroup liabilities'!F1237="P_23"),"r0120 - Secured liabilities - collateralized part (BRRD art. 44/2/b)",IF('Intragroup liabilities'!F1237="C_31","r0511 - o/w capital instruments/share capital",IF('Intragroup liabilities'!F1237="C_32","r0511 - o/w capital instruments/share capital",IF('Intragroup liabilities'!F1237="C_33","r0512 - o/w instruments ranking pari passu with ordinary shares",IF(OR(ISNUMBER(SEARCH("ATLANTES",I1243)),ISNUMBER(SEARCH("AZOR",I1243)),ISNUMBER(SEARCH("HIPOTOTTA",I1243)))=TRUE,"r0120 - Secured liabilities - collateralized part (BRRD art. 44/2/b)",IF(OR('Intragroup liabilities'!F1237="P_27.1",'Intragroup liabilities'!F1237="P_27.2",'Intragroup liabilities'!F1237="P_24"),"r0390 - Non-financial liabilities",IF('Intragroup liabilities'!F1237="P_30.1","r0170 - Employee liabilities (BRRD art. 44/2/g/i)",IF('Intragroup liabilities'!F1237="P_30.3","r0390 - Non-financial liabilities",IF('Intragroup liabilities'!F1237="C_36","r0511 - o/w capital instruments/share capital",IF(AND('Intragroup liabilities'!F1237="P_20",IFERROR(VLOOKUP('Intragroup liabilities'!I1237,'Auxiliar 210'!$B$18:$B$20,1,FALSE),0)&lt;&gt;0),"r0210 - Liabilities towards other entities of the resolution group (BRRD art. 44/2/h)",IF(AND('Intragroup liabilities'!F1237="P_21",IFERROR(VLOOKUP('Intragroup liabilities'!I1237,'Auxiliar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3" s="10" t="s">
        <v>483</v>
      </c>
      <c r="G1243" s="10" t="str">
        <f t="shared" si="135"/>
        <v>Rank 9 - Ranking in insolvency (master scale)</v>
      </c>
      <c r="H1243" s="10" t="s">
        <v>743</v>
      </c>
      <c r="I1243" s="10" t="s">
        <v>704</v>
      </c>
      <c r="J1243" s="10" t="s">
        <v>710</v>
      </c>
      <c r="K1243" s="10" t="s">
        <v>155</v>
      </c>
      <c r="L1243" s="10" t="str">
        <f t="shared" si="136"/>
        <v>Sister</v>
      </c>
      <c r="M1243" s="10" t="str">
        <f>IF(OR('Intragroup liabilities'!W1237="x",'Intragroup liabilities'!W1237="E"),"true","false")</f>
        <v>false</v>
      </c>
      <c r="N1243" s="10" t="s">
        <v>470</v>
      </c>
      <c r="O1243" s="10" t="s">
        <v>471</v>
      </c>
      <c r="P1243" s="11">
        <v>0.33</v>
      </c>
      <c r="Q1243" s="11">
        <f>IF('Intragroup liabilities'!E1237="",0,'Intragroup liabilities'!E1237)</f>
        <v>0</v>
      </c>
      <c r="R1243" s="10" t="str">
        <f>+IF('Intragroup liabilities'!C1237="EURO","Euro",IF('Intragroup liabilities'!C1237="LIBRA INGLESA"," US Dollar",""))</f>
        <v>Euro</v>
      </c>
      <c r="S1243" s="10" t="str">
        <f>IF(OR('Intragroup liabilities'!F1237="P_20",'Intragroup liabilities'!F1237="P_21"),'Intragroup liabilities'!M1237,CONCATENATE(RIGHT('Intragroup liabilities'!T1237,4),"-",LEFT(RIGHT('Intragroup liabilities'!T1237,7),2),"-",LEFT('Intragroup liabilities'!T1237,2)))</f>
        <v>--</v>
      </c>
      <c r="T1243" s="20" t="str">
        <f t="shared" si="137"/>
        <v>--</v>
      </c>
      <c r="U1243" s="20" t="str">
        <f>IF(OR('Intragroup liabilities'!F1237="P_20",'Intragroup liabilities'!F1237="P_21"),'T 03.01'!T1243,CONCATENATE(RIGHT('Intragroup liabilities'!U1237,4),"-",LEFT(RIGHT('Intragroup liabilities'!U1237,7),2),"-",LEFT('Intragroup liabilities'!U1237,2)))</f>
        <v>--</v>
      </c>
      <c r="V1243" s="10" t="str">
        <f t="shared" si="138"/>
        <v>Unsecured</v>
      </c>
      <c r="W1243" s="10">
        <v>0</v>
      </c>
      <c r="X1243" s="10" t="s">
        <v>83</v>
      </c>
      <c r="Y1243" s="10" t="str">
        <f t="shared" si="139"/>
        <v>Structured</v>
      </c>
      <c r="Z1243" s="10"/>
      <c r="AA1243" s="10" t="str">
        <f>IF('Intragroup liabilities'!Q1237="GF2","Grandfathered T2",IF('Intragroup liabilities'!Q1237="CET1","CET1","No"))</f>
        <v>No</v>
      </c>
      <c r="AB1243" s="10">
        <f>IF('Intragroup liabilities'!R1237="",0,'Intragroup liabilities'!R1237)</f>
        <v>0</v>
      </c>
      <c r="AC1243"/>
    </row>
    <row r="1244" spans="3:29" ht="23.65" thickBot="1" x14ac:dyDescent="0.5">
      <c r="C1244" s="17">
        <f t="shared" si="134"/>
        <v>999</v>
      </c>
      <c r="D1244" s="18">
        <f t="shared" si="140"/>
        <v>1237</v>
      </c>
      <c r="E1244" s="10" t="str">
        <f>IF(AND(I1244="SANTANDER TOTTA, SGPS, SA",'Intragroup liabilities'!F1238="P_22"),"r0531 - o/w (part of) subordinated liabilities recognised as own funds",IF(AND(I1244="Totta Seguros - Comp. Seg. Vida, SA.",'Intragroup liabilities'!F1238="P_22"),"r0350 - Structured notes",IF(AND(AA1244&lt;&gt;"No",'Intragroup liabilities'!F1238="P_23"),"r0531 - o/w (part of) subordinated liabilities recognised as own funds",IF(AND(AA1244="No",'Intragroup liabilities'!F1238="P_23"),"r0120 - Secured liabilities - collateralized part (BRRD art. 44/2/b)",IF('Intragroup liabilities'!F1238="C_31","r0511 - o/w capital instruments/share capital",IF('Intragroup liabilities'!F1238="C_32","r0511 - o/w capital instruments/share capital",IF('Intragroup liabilities'!F1238="C_33","r0512 - o/w instruments ranking pari passu with ordinary shares",IF(OR(ISNUMBER(SEARCH("ATLANTES",I1244)),ISNUMBER(SEARCH("AZOR",I1244)),ISNUMBER(SEARCH("HIPOTOTTA",I1244)))=TRUE,"r0120 - Secured liabilities - collateralized part (BRRD art. 44/2/b)",IF(OR('Intragroup liabilities'!F1238="P_27.1",'Intragroup liabilities'!F1238="P_27.2",'Intragroup liabilities'!F1238="P_24"),"r0390 - Non-financial liabilities",IF('Intragroup liabilities'!F1238="P_30.1","r0170 - Employee liabilities (BRRD art. 44/2/g/i)",IF('Intragroup liabilities'!F1238="P_30.3","r0390 - Non-financial liabilities",IF('Intragroup liabilities'!F1238="C_36","r0511 - o/w capital instruments/share capital",IF(AND('Intragroup liabilities'!F1238="P_20",IFERROR(VLOOKUP('Intragroup liabilities'!I1238,'Auxiliar 210'!$B$18:$B$20,1,FALSE),0)&lt;&gt;0),"r0210 - Liabilities towards other entities of the resolution group (BRRD art. 44/2/h)",IF(AND('Intragroup liabilities'!F1238="P_21",IFERROR(VLOOKUP('Intragroup liabilities'!I1238,'Auxiliar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4" s="10" t="s">
        <v>483</v>
      </c>
      <c r="G1244" s="10" t="str">
        <f t="shared" si="135"/>
        <v>Rank 9 - Ranking in insolvency (master scale)</v>
      </c>
      <c r="H1244" s="10" t="s">
        <v>804</v>
      </c>
      <c r="I1244" s="10" t="s">
        <v>704</v>
      </c>
      <c r="J1244" s="10" t="s">
        <v>703</v>
      </c>
      <c r="K1244" s="10" t="s">
        <v>155</v>
      </c>
      <c r="L1244" s="10" t="str">
        <f t="shared" si="136"/>
        <v>Sister</v>
      </c>
      <c r="M1244" s="10" t="str">
        <f>IF(OR('Intragroup liabilities'!W1238="x",'Intragroup liabilities'!W1238="E"),"true","false")</f>
        <v>false</v>
      </c>
      <c r="N1244" s="10" t="s">
        <v>470</v>
      </c>
      <c r="O1244" s="10" t="s">
        <v>471</v>
      </c>
      <c r="P1244" s="11">
        <v>61.06</v>
      </c>
      <c r="Q1244" s="11">
        <f>IF('Intragroup liabilities'!E1238="",0,'Intragroup liabilities'!E1238)</f>
        <v>0</v>
      </c>
      <c r="R1244" s="10" t="str">
        <f>+IF('Intragroup liabilities'!C1238="EURO","Euro",IF('Intragroup liabilities'!C1238="LIBRA INGLESA"," US Dollar",""))</f>
        <v>Euro</v>
      </c>
      <c r="S1244" s="10" t="str">
        <f>IF(OR('Intragroup liabilities'!F1238="P_20",'Intragroup liabilities'!F1238="P_21"),'Intragroup liabilities'!M1238,CONCATENATE(RIGHT('Intragroup liabilities'!T1238,4),"-",LEFT(RIGHT('Intragroup liabilities'!T1238,7),2),"-",LEFT('Intragroup liabilities'!T1238,2)))</f>
        <v>--</v>
      </c>
      <c r="T1244" s="20" t="str">
        <f t="shared" si="137"/>
        <v>--</v>
      </c>
      <c r="U1244" s="20" t="str">
        <f>IF(OR('Intragroup liabilities'!F1238="P_20",'Intragroup liabilities'!F1238="P_21"),'T 03.01'!T1244,CONCATENATE(RIGHT('Intragroup liabilities'!U1238,4),"-",LEFT(RIGHT('Intragroup liabilities'!U1238,7),2),"-",LEFT('Intragroup liabilities'!U1238,2)))</f>
        <v>--</v>
      </c>
      <c r="V1244" s="10" t="str">
        <f t="shared" si="138"/>
        <v>Unsecured</v>
      </c>
      <c r="W1244" s="10">
        <v>0</v>
      </c>
      <c r="X1244" s="10" t="s">
        <v>83</v>
      </c>
      <c r="Y1244" s="10" t="str">
        <f t="shared" si="139"/>
        <v>Structured</v>
      </c>
      <c r="Z1244" s="10"/>
      <c r="AA1244" s="10" t="str">
        <f>IF('Intragroup liabilities'!Q1238="GF2","Grandfathered T2",IF('Intragroup liabilities'!Q1238="CET1","CET1","No"))</f>
        <v>No</v>
      </c>
      <c r="AB1244" s="10">
        <f>IF('Intragroup liabilities'!R1238="",0,'Intragroup liabilities'!R1238)</f>
        <v>0</v>
      </c>
      <c r="AC1244"/>
    </row>
    <row r="1245" spans="3:29" ht="23.65" thickBot="1" x14ac:dyDescent="0.5">
      <c r="C1245" s="17">
        <f t="shared" si="134"/>
        <v>999</v>
      </c>
      <c r="D1245" s="18">
        <f t="shared" si="140"/>
        <v>1238</v>
      </c>
      <c r="E1245" s="10" t="str">
        <f>IF(AND(I1245="SANTANDER TOTTA, SGPS, SA",'Intragroup liabilities'!F1239="P_22"),"r0531 - o/w (part of) subordinated liabilities recognised as own funds",IF(AND(I1245="Totta Seguros - Comp. Seg. Vida, SA.",'Intragroup liabilities'!F1239="P_22"),"r0350 - Structured notes",IF(AND(AA1245&lt;&gt;"No",'Intragroup liabilities'!F1239="P_23"),"r0531 - o/w (part of) subordinated liabilities recognised as own funds",IF(AND(AA1245="No",'Intragroup liabilities'!F1239="P_23"),"r0120 - Secured liabilities - collateralized part (BRRD art. 44/2/b)",IF('Intragroup liabilities'!F1239="C_31","r0511 - o/w capital instruments/share capital",IF('Intragroup liabilities'!F1239="C_32","r0511 - o/w capital instruments/share capital",IF('Intragroup liabilities'!F1239="C_33","r0512 - o/w instruments ranking pari passu with ordinary shares",IF(OR(ISNUMBER(SEARCH("ATLANTES",I1245)),ISNUMBER(SEARCH("AZOR",I1245)),ISNUMBER(SEARCH("HIPOTOTTA",I1245)))=TRUE,"r0120 - Secured liabilities - collateralized part (BRRD art. 44/2/b)",IF(OR('Intragroup liabilities'!F1239="P_27.1",'Intragroup liabilities'!F1239="P_27.2",'Intragroup liabilities'!F1239="P_24"),"r0390 - Non-financial liabilities",IF('Intragroup liabilities'!F1239="P_30.1","r0170 - Employee liabilities (BRRD art. 44/2/g/i)",IF('Intragroup liabilities'!F1239="P_30.3","r0390 - Non-financial liabilities",IF('Intragroup liabilities'!F1239="C_36","r0511 - o/w capital instruments/share capital",IF(AND('Intragroup liabilities'!F1239="P_20",IFERROR(VLOOKUP('Intragroup liabilities'!I1239,'Auxiliar 210'!$B$18:$B$20,1,FALSE),0)&lt;&gt;0),"r0210 - Liabilities towards other entities of the resolution group (BRRD art. 44/2/h)",IF(AND('Intragroup liabilities'!F1239="P_21",IFERROR(VLOOKUP('Intragroup liabilities'!I1239,'Auxiliar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5" s="10" t="s">
        <v>483</v>
      </c>
      <c r="G1245" s="10" t="str">
        <f t="shared" si="135"/>
        <v>Rank 9 - Ranking in insolvency (master scale)</v>
      </c>
      <c r="H1245" s="10" t="s">
        <v>681</v>
      </c>
      <c r="I1245" s="10" t="s">
        <v>66</v>
      </c>
      <c r="J1245" s="10" t="s">
        <v>439</v>
      </c>
      <c r="K1245" s="10" t="s">
        <v>155</v>
      </c>
      <c r="L1245" s="10" t="str">
        <f t="shared" si="136"/>
        <v>Sister</v>
      </c>
      <c r="M1245" s="10" t="str">
        <f>IF(OR('Intragroup liabilities'!W1239="x",'Intragroup liabilities'!W1239="E"),"true","false")</f>
        <v>false</v>
      </c>
      <c r="N1245" s="10" t="s">
        <v>470</v>
      </c>
      <c r="O1245" s="10" t="s">
        <v>471</v>
      </c>
      <c r="P1245" s="11">
        <v>67.06</v>
      </c>
      <c r="Q1245" s="11">
        <f>IF('Intragroup liabilities'!E1239="",0,'Intragroup liabilities'!E1239)</f>
        <v>0</v>
      </c>
      <c r="R1245" s="10" t="str">
        <f>+IF('Intragroup liabilities'!C1239="EURO","Euro",IF('Intragroup liabilities'!C1239="LIBRA INGLESA"," US Dollar",""))</f>
        <v>Euro</v>
      </c>
      <c r="S1245" s="10" t="str">
        <f>IF(OR('Intragroup liabilities'!F1239="P_20",'Intragroup liabilities'!F1239="P_21"),'Intragroup liabilities'!M1239,CONCATENATE(RIGHT('Intragroup liabilities'!T1239,4),"-",LEFT(RIGHT('Intragroup liabilities'!T1239,7),2),"-",LEFT('Intragroup liabilities'!T1239,2)))</f>
        <v>--</v>
      </c>
      <c r="T1245" s="20" t="str">
        <f t="shared" si="137"/>
        <v>--</v>
      </c>
      <c r="U1245" s="20" t="str">
        <f>IF(OR('Intragroup liabilities'!F1239="P_20",'Intragroup liabilities'!F1239="P_21"),'T 03.01'!T1245,CONCATENATE(RIGHT('Intragroup liabilities'!U1239,4),"-",LEFT(RIGHT('Intragroup liabilities'!U1239,7),2),"-",LEFT('Intragroup liabilities'!U1239,2)))</f>
        <v>--</v>
      </c>
      <c r="V1245" s="10" t="str">
        <f t="shared" si="138"/>
        <v>Unsecured</v>
      </c>
      <c r="W1245" s="10">
        <v>0</v>
      </c>
      <c r="X1245" s="10" t="s">
        <v>83</v>
      </c>
      <c r="Y1245" s="10" t="str">
        <f t="shared" si="139"/>
        <v>Structured</v>
      </c>
      <c r="Z1245" s="10"/>
      <c r="AA1245" s="10" t="str">
        <f>IF('Intragroup liabilities'!Q1239="GF2","Grandfathered T2",IF('Intragroup liabilities'!Q1239="CET1","CET1","No"))</f>
        <v>No</v>
      </c>
      <c r="AB1245" s="10">
        <f>IF('Intragroup liabilities'!R1239="",0,'Intragroup liabilities'!R1239)</f>
        <v>0</v>
      </c>
      <c r="AC1245"/>
    </row>
    <row r="1246" spans="3:29" ht="23.65" thickBot="1" x14ac:dyDescent="0.5">
      <c r="C1246" s="17">
        <f t="shared" si="134"/>
        <v>999</v>
      </c>
      <c r="D1246" s="18">
        <f t="shared" si="140"/>
        <v>1239</v>
      </c>
      <c r="E1246" s="10" t="str">
        <f>IF(AND(I1246="SANTANDER TOTTA, SGPS, SA",'Intragroup liabilities'!F1240="P_22"),"r0531 - o/w (part of) subordinated liabilities recognised as own funds",IF(AND(I1246="Totta Seguros - Comp. Seg. Vida, SA.",'Intragroup liabilities'!F1240="P_22"),"r0350 - Structured notes",IF(AND(AA1246&lt;&gt;"No",'Intragroup liabilities'!F1240="P_23"),"r0531 - o/w (part of) subordinated liabilities recognised as own funds",IF(AND(AA1246="No",'Intragroup liabilities'!F1240="P_23"),"r0120 - Secured liabilities - collateralized part (BRRD art. 44/2/b)",IF('Intragroup liabilities'!F1240="C_31","r0511 - o/w capital instruments/share capital",IF('Intragroup liabilities'!F1240="C_32","r0511 - o/w capital instruments/share capital",IF('Intragroup liabilities'!F1240="C_33","r0512 - o/w instruments ranking pari passu with ordinary shares",IF(OR(ISNUMBER(SEARCH("ATLANTES",I1246)),ISNUMBER(SEARCH("AZOR",I1246)),ISNUMBER(SEARCH("HIPOTOTTA",I1246)))=TRUE,"r0120 - Secured liabilities - collateralized part (BRRD art. 44/2/b)",IF(OR('Intragroup liabilities'!F1240="P_27.1",'Intragroup liabilities'!F1240="P_27.2",'Intragroup liabilities'!F1240="P_24"),"r0390 - Non-financial liabilities",IF('Intragroup liabilities'!F1240="P_30.1","r0170 - Employee liabilities (BRRD art. 44/2/g/i)",IF('Intragroup liabilities'!F1240="P_30.3","r0390 - Non-financial liabilities",IF('Intragroup liabilities'!F1240="C_36","r0511 - o/w capital instruments/share capital",IF(AND('Intragroup liabilities'!F1240="P_20",IFERROR(VLOOKUP('Intragroup liabilities'!I1240,'Auxiliar 210'!$B$18:$B$20,1,FALSE),0)&lt;&gt;0),"r0210 - Liabilities towards other entities of the resolution group (BRRD art. 44/2/h)",IF(AND('Intragroup liabilities'!F1240="P_21",IFERROR(VLOOKUP('Intragroup liabilities'!I1240,'Auxiliar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6" s="10" t="s">
        <v>483</v>
      </c>
      <c r="G1246" s="10" t="str">
        <f t="shared" si="135"/>
        <v>Rank 9 - Ranking in insolvency (master scale)</v>
      </c>
      <c r="H1246" s="10" t="s">
        <v>1157</v>
      </c>
      <c r="I1246" s="10" t="s">
        <v>704</v>
      </c>
      <c r="J1246" s="10" t="s">
        <v>710</v>
      </c>
      <c r="K1246" s="10" t="s">
        <v>155</v>
      </c>
      <c r="L1246" s="10" t="str">
        <f t="shared" si="136"/>
        <v>Sister</v>
      </c>
      <c r="M1246" s="10" t="str">
        <f>IF(OR('Intragroup liabilities'!W1240="x",'Intragroup liabilities'!W1240="E"),"true","false")</f>
        <v>false</v>
      </c>
      <c r="N1246" s="10" t="s">
        <v>470</v>
      </c>
      <c r="O1246" s="10" t="s">
        <v>471</v>
      </c>
      <c r="P1246" s="11">
        <v>0.56000000000000005</v>
      </c>
      <c r="Q1246" s="11">
        <f>IF('Intragroup liabilities'!E1240="",0,'Intragroup liabilities'!E1240)</f>
        <v>0</v>
      </c>
      <c r="R1246" s="10" t="str">
        <f>+IF('Intragroup liabilities'!C1240="EURO","Euro",IF('Intragroup liabilities'!C1240="LIBRA INGLESA"," US Dollar",""))</f>
        <v>Euro</v>
      </c>
      <c r="S1246" s="10" t="str">
        <f>IF(OR('Intragroup liabilities'!F1240="P_20",'Intragroup liabilities'!F1240="P_21"),'Intragroup liabilities'!M1240,CONCATENATE(RIGHT('Intragroup liabilities'!T1240,4),"-",LEFT(RIGHT('Intragroup liabilities'!T1240,7),2),"-",LEFT('Intragroup liabilities'!T1240,2)))</f>
        <v>--</v>
      </c>
      <c r="T1246" s="20" t="str">
        <f t="shared" si="137"/>
        <v>--</v>
      </c>
      <c r="U1246" s="20" t="str">
        <f>IF(OR('Intragroup liabilities'!F1240="P_20",'Intragroup liabilities'!F1240="P_21"),'T 03.01'!T1246,CONCATENATE(RIGHT('Intragroup liabilities'!U1240,4),"-",LEFT(RIGHT('Intragroup liabilities'!U1240,7),2),"-",LEFT('Intragroup liabilities'!U1240,2)))</f>
        <v>--</v>
      </c>
      <c r="V1246" s="10" t="str">
        <f t="shared" si="138"/>
        <v>Unsecured</v>
      </c>
      <c r="W1246" s="10">
        <v>0</v>
      </c>
      <c r="X1246" s="10" t="s">
        <v>83</v>
      </c>
      <c r="Y1246" s="10" t="str">
        <f t="shared" si="139"/>
        <v>Structured</v>
      </c>
      <c r="Z1246" s="10"/>
      <c r="AA1246" s="10" t="str">
        <f>IF('Intragroup liabilities'!Q1240="GF2","Grandfathered T2",IF('Intragroup liabilities'!Q1240="CET1","CET1","No"))</f>
        <v>No</v>
      </c>
      <c r="AB1246" s="10">
        <f>IF('Intragroup liabilities'!R1240="",0,'Intragroup liabilities'!R1240)</f>
        <v>0</v>
      </c>
      <c r="AC1246"/>
    </row>
    <row r="1247" spans="3:29" ht="23.65" thickBot="1" x14ac:dyDescent="0.5">
      <c r="C1247" s="17">
        <f t="shared" si="134"/>
        <v>999</v>
      </c>
      <c r="D1247" s="18">
        <f t="shared" si="140"/>
        <v>1240</v>
      </c>
      <c r="E1247" s="10" t="str">
        <f>IF(AND(I1247="SANTANDER TOTTA, SGPS, SA",'Intragroup liabilities'!F1241="P_22"),"r0531 - o/w (part of) subordinated liabilities recognised as own funds",IF(AND(I1247="Totta Seguros - Comp. Seg. Vida, SA.",'Intragroup liabilities'!F1241="P_22"),"r0350 - Structured notes",IF(AND(AA1247&lt;&gt;"No",'Intragroup liabilities'!F1241="P_23"),"r0531 - o/w (part of) subordinated liabilities recognised as own funds",IF(AND(AA1247="No",'Intragroup liabilities'!F1241="P_23"),"r0120 - Secured liabilities - collateralized part (BRRD art. 44/2/b)",IF('Intragroup liabilities'!F1241="C_31","r0511 - o/w capital instruments/share capital",IF('Intragroup liabilities'!F1241="C_32","r0511 - o/w capital instruments/share capital",IF('Intragroup liabilities'!F1241="C_33","r0512 - o/w instruments ranking pari passu with ordinary shares",IF(OR(ISNUMBER(SEARCH("ATLANTES",I1247)),ISNUMBER(SEARCH("AZOR",I1247)),ISNUMBER(SEARCH("HIPOTOTTA",I1247)))=TRUE,"r0120 - Secured liabilities - collateralized part (BRRD art. 44/2/b)",IF(OR('Intragroup liabilities'!F1241="P_27.1",'Intragroup liabilities'!F1241="P_27.2",'Intragroup liabilities'!F1241="P_24"),"r0390 - Non-financial liabilities",IF('Intragroup liabilities'!F1241="P_30.1","r0170 - Employee liabilities (BRRD art. 44/2/g/i)",IF('Intragroup liabilities'!F1241="P_30.3","r0390 - Non-financial liabilities",IF('Intragroup liabilities'!F1241="C_36","r0511 - o/w capital instruments/share capital",IF(AND('Intragroup liabilities'!F1241="P_20",IFERROR(VLOOKUP('Intragroup liabilities'!I1241,'Auxiliar 210'!$B$18:$B$20,1,FALSE),0)&lt;&gt;0),"r0210 - Liabilities towards other entities of the resolution group (BRRD art. 44/2/h)",IF(AND('Intragroup liabilities'!F1241="P_21",IFERROR(VLOOKUP('Intragroup liabilities'!I1241,'Auxiliar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7" s="10" t="s">
        <v>483</v>
      </c>
      <c r="G1247" s="10" t="str">
        <f t="shared" si="135"/>
        <v>Rank 9 - Ranking in insolvency (master scale)</v>
      </c>
      <c r="H1247" s="10" t="s">
        <v>599</v>
      </c>
      <c r="I1247" s="10" t="s">
        <v>66</v>
      </c>
      <c r="J1247" s="10" t="s">
        <v>439</v>
      </c>
      <c r="K1247" s="10" t="s">
        <v>155</v>
      </c>
      <c r="L1247" s="10" t="str">
        <f t="shared" si="136"/>
        <v>Sister</v>
      </c>
      <c r="M1247" s="10" t="str">
        <f>IF(OR('Intragroup liabilities'!W1241="x",'Intragroup liabilities'!W1241="E"),"true","false")</f>
        <v>false</v>
      </c>
      <c r="N1247" s="10" t="s">
        <v>470</v>
      </c>
      <c r="O1247" s="10" t="s">
        <v>471</v>
      </c>
      <c r="P1247" s="11">
        <v>3.85</v>
      </c>
      <c r="Q1247" s="11">
        <f>IF('Intragroup liabilities'!E1241="",0,'Intragroup liabilities'!E1241)</f>
        <v>0</v>
      </c>
      <c r="R1247" s="10" t="str">
        <f>+IF('Intragroup liabilities'!C1241="EURO","Euro",IF('Intragroup liabilities'!C1241="LIBRA INGLESA"," US Dollar",""))</f>
        <v>Euro</v>
      </c>
      <c r="S1247" s="10" t="str">
        <f>IF(OR('Intragroup liabilities'!F1241="P_20",'Intragroup liabilities'!F1241="P_21"),'Intragroup liabilities'!M1241,CONCATENATE(RIGHT('Intragroup liabilities'!T1241,4),"-",LEFT(RIGHT('Intragroup liabilities'!T1241,7),2),"-",LEFT('Intragroup liabilities'!T1241,2)))</f>
        <v>--</v>
      </c>
      <c r="T1247" s="20" t="str">
        <f t="shared" si="137"/>
        <v>--</v>
      </c>
      <c r="U1247" s="20" t="str">
        <f>IF(OR('Intragroup liabilities'!F1241="P_20",'Intragroup liabilities'!F1241="P_21"),'T 03.01'!T1247,CONCATENATE(RIGHT('Intragroup liabilities'!U1241,4),"-",LEFT(RIGHT('Intragroup liabilities'!U1241,7),2),"-",LEFT('Intragroup liabilities'!U1241,2)))</f>
        <v>--</v>
      </c>
      <c r="V1247" s="10" t="str">
        <f t="shared" si="138"/>
        <v>Unsecured</v>
      </c>
      <c r="W1247" s="10">
        <v>0</v>
      </c>
      <c r="X1247" s="10" t="s">
        <v>83</v>
      </c>
      <c r="Y1247" s="10" t="str">
        <f t="shared" si="139"/>
        <v>Structured</v>
      </c>
      <c r="Z1247" s="10"/>
      <c r="AA1247" s="10" t="str">
        <f>IF('Intragroup liabilities'!Q1241="GF2","Grandfathered T2",IF('Intragroup liabilities'!Q1241="CET1","CET1","No"))</f>
        <v>No</v>
      </c>
      <c r="AB1247" s="10">
        <f>IF('Intragroup liabilities'!R1241="",0,'Intragroup liabilities'!R1241)</f>
        <v>0</v>
      </c>
      <c r="AC1247"/>
    </row>
    <row r="1248" spans="3:29" ht="23.65" thickBot="1" x14ac:dyDescent="0.5">
      <c r="C1248" s="17">
        <f t="shared" si="134"/>
        <v>999</v>
      </c>
      <c r="D1248" s="18">
        <f t="shared" si="140"/>
        <v>1241</v>
      </c>
      <c r="E1248" s="10" t="str">
        <f>IF(AND(I1248="SANTANDER TOTTA, SGPS, SA",'Intragroup liabilities'!F1242="P_22"),"r0531 - o/w (part of) subordinated liabilities recognised as own funds",IF(AND(I1248="Totta Seguros - Comp. Seg. Vida, SA.",'Intragroup liabilities'!F1242="P_22"),"r0350 - Structured notes",IF(AND(AA1248&lt;&gt;"No",'Intragroup liabilities'!F1242="P_23"),"r0531 - o/w (part of) subordinated liabilities recognised as own funds",IF(AND(AA1248="No",'Intragroup liabilities'!F1242="P_23"),"r0120 - Secured liabilities - collateralized part (BRRD art. 44/2/b)",IF('Intragroup liabilities'!F1242="C_31","r0511 - o/w capital instruments/share capital",IF('Intragroup liabilities'!F1242="C_32","r0511 - o/w capital instruments/share capital",IF('Intragroup liabilities'!F1242="C_33","r0512 - o/w instruments ranking pari passu with ordinary shares",IF(OR(ISNUMBER(SEARCH("ATLANTES",I1248)),ISNUMBER(SEARCH("AZOR",I1248)),ISNUMBER(SEARCH("HIPOTOTTA",I1248)))=TRUE,"r0120 - Secured liabilities - collateralized part (BRRD art. 44/2/b)",IF(OR('Intragroup liabilities'!F1242="P_27.1",'Intragroup liabilities'!F1242="P_27.2",'Intragroup liabilities'!F1242="P_24"),"r0390 - Non-financial liabilities",IF('Intragroup liabilities'!F1242="P_30.1","r0170 - Employee liabilities (BRRD art. 44/2/g/i)",IF('Intragroup liabilities'!F1242="P_30.3","r0390 - Non-financial liabilities",IF('Intragroup liabilities'!F1242="C_36","r0511 - o/w capital instruments/share capital",IF(AND('Intragroup liabilities'!F1242="P_20",IFERROR(VLOOKUP('Intragroup liabilities'!I1242,'Auxiliar 210'!$B$18:$B$20,1,FALSE),0)&lt;&gt;0),"r0210 - Liabilities towards other entities of the resolution group (BRRD art. 44/2/h)",IF(AND('Intragroup liabilities'!F1242="P_21",IFERROR(VLOOKUP('Intragroup liabilities'!I1242,'Auxiliar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8" s="10" t="s">
        <v>483</v>
      </c>
      <c r="G1248" s="10" t="str">
        <f t="shared" si="135"/>
        <v>Rank 9 - Ranking in insolvency (master scale)</v>
      </c>
      <c r="H1248" s="10" t="s">
        <v>1261</v>
      </c>
      <c r="I1248" s="10" t="s">
        <v>704</v>
      </c>
      <c r="J1248" s="10" t="s">
        <v>710</v>
      </c>
      <c r="K1248" s="10" t="s">
        <v>155</v>
      </c>
      <c r="L1248" s="10" t="str">
        <f t="shared" si="136"/>
        <v>Sister</v>
      </c>
      <c r="M1248" s="10" t="str">
        <f>IF(OR('Intragroup liabilities'!W1242="x",'Intragroup liabilities'!W1242="E"),"true","false")</f>
        <v>false</v>
      </c>
      <c r="N1248" s="10" t="s">
        <v>470</v>
      </c>
      <c r="O1248" s="10" t="s">
        <v>471</v>
      </c>
      <c r="P1248" s="11">
        <v>0.51</v>
      </c>
      <c r="Q1248" s="11">
        <f>IF('Intragroup liabilities'!E1242="",0,'Intragroup liabilities'!E1242)</f>
        <v>0</v>
      </c>
      <c r="R1248" s="10" t="str">
        <f>+IF('Intragroup liabilities'!C1242="EURO","Euro",IF('Intragroup liabilities'!C1242="LIBRA INGLESA"," US Dollar",""))</f>
        <v>Euro</v>
      </c>
      <c r="S1248" s="10" t="str">
        <f>IF(OR('Intragroup liabilities'!F1242="P_20",'Intragroup liabilities'!F1242="P_21"),'Intragroup liabilities'!M1242,CONCATENATE(RIGHT('Intragroup liabilities'!T1242,4),"-",LEFT(RIGHT('Intragroup liabilities'!T1242,7),2),"-",LEFT('Intragroup liabilities'!T1242,2)))</f>
        <v>--</v>
      </c>
      <c r="T1248" s="20" t="str">
        <f t="shared" si="137"/>
        <v>--</v>
      </c>
      <c r="U1248" s="20" t="str">
        <f>IF(OR('Intragroup liabilities'!F1242="P_20",'Intragroup liabilities'!F1242="P_21"),'T 03.01'!T1248,CONCATENATE(RIGHT('Intragroup liabilities'!U1242,4),"-",LEFT(RIGHT('Intragroup liabilities'!U1242,7),2),"-",LEFT('Intragroup liabilities'!U1242,2)))</f>
        <v>--</v>
      </c>
      <c r="V1248" s="10" t="str">
        <f t="shared" si="138"/>
        <v>Unsecured</v>
      </c>
      <c r="W1248" s="10">
        <v>0</v>
      </c>
      <c r="X1248" s="10" t="s">
        <v>83</v>
      </c>
      <c r="Y1248" s="10" t="str">
        <f t="shared" si="139"/>
        <v>Structured</v>
      </c>
      <c r="Z1248" s="10"/>
      <c r="AA1248" s="10" t="str">
        <f>IF('Intragroup liabilities'!Q1242="GF2","Grandfathered T2",IF('Intragroup liabilities'!Q1242="CET1","CET1","No"))</f>
        <v>No</v>
      </c>
      <c r="AB1248" s="10">
        <f>IF('Intragroup liabilities'!R1242="",0,'Intragroup liabilities'!R1242)</f>
        <v>0</v>
      </c>
      <c r="AC1248"/>
    </row>
    <row r="1249" spans="3:29" ht="23.65" thickBot="1" x14ac:dyDescent="0.5">
      <c r="C1249" s="17">
        <f t="shared" si="134"/>
        <v>999</v>
      </c>
      <c r="D1249" s="18">
        <f t="shared" si="140"/>
        <v>1242</v>
      </c>
      <c r="E1249" s="10" t="str">
        <f>IF(AND(I1249="SANTANDER TOTTA, SGPS, SA",'Intragroup liabilities'!F1243="P_22"),"r0531 - o/w (part of) subordinated liabilities recognised as own funds",IF(AND(I1249="Totta Seguros - Comp. Seg. Vida, SA.",'Intragroup liabilities'!F1243="P_22"),"r0350 - Structured notes",IF(AND(AA1249&lt;&gt;"No",'Intragroup liabilities'!F1243="P_23"),"r0531 - o/w (part of) subordinated liabilities recognised as own funds",IF(AND(AA1249="No",'Intragroup liabilities'!F1243="P_23"),"r0120 - Secured liabilities - collateralized part (BRRD art. 44/2/b)",IF('Intragroup liabilities'!F1243="C_31","r0511 - o/w capital instruments/share capital",IF('Intragroup liabilities'!F1243="C_32","r0511 - o/w capital instruments/share capital",IF('Intragroup liabilities'!F1243="C_33","r0512 - o/w instruments ranking pari passu with ordinary shares",IF(OR(ISNUMBER(SEARCH("ATLANTES",I1249)),ISNUMBER(SEARCH("AZOR",I1249)),ISNUMBER(SEARCH("HIPOTOTTA",I1249)))=TRUE,"r0120 - Secured liabilities - collateralized part (BRRD art. 44/2/b)",IF(OR('Intragroup liabilities'!F1243="P_27.1",'Intragroup liabilities'!F1243="P_27.2",'Intragroup liabilities'!F1243="P_24"),"r0390 - Non-financial liabilities",IF('Intragroup liabilities'!F1243="P_30.1","r0170 - Employee liabilities (BRRD art. 44/2/g/i)",IF('Intragroup liabilities'!F1243="P_30.3","r0390 - Non-financial liabilities",IF('Intragroup liabilities'!F1243="C_36","r0511 - o/w capital instruments/share capital",IF(AND('Intragroup liabilities'!F1243="P_20",IFERROR(VLOOKUP('Intragroup liabilities'!I1243,'Auxiliar 210'!$B$18:$B$20,1,FALSE),0)&lt;&gt;0),"r0210 - Liabilities towards other entities of the resolution group (BRRD art. 44/2/h)",IF(AND('Intragroup liabilities'!F1243="P_21",IFERROR(VLOOKUP('Intragroup liabilities'!I1243,'Auxiliar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49" s="10" t="s">
        <v>483</v>
      </c>
      <c r="G1249" s="10" t="str">
        <f t="shared" si="135"/>
        <v>Rank 9 - Ranking in insolvency (master scale)</v>
      </c>
      <c r="H1249" s="10" t="s">
        <v>682</v>
      </c>
      <c r="I1249" s="10" t="s">
        <v>66</v>
      </c>
      <c r="J1249" s="10" t="s">
        <v>439</v>
      </c>
      <c r="K1249" s="10" t="s">
        <v>155</v>
      </c>
      <c r="L1249" s="10" t="str">
        <f t="shared" si="136"/>
        <v>Sister</v>
      </c>
      <c r="M1249" s="10" t="str">
        <f>IF(OR('Intragroup liabilities'!W1243="x",'Intragroup liabilities'!W1243="E"),"true","false")</f>
        <v>false</v>
      </c>
      <c r="N1249" s="10" t="s">
        <v>470</v>
      </c>
      <c r="O1249" s="10" t="s">
        <v>471</v>
      </c>
      <c r="P1249" s="11">
        <v>0.06</v>
      </c>
      <c r="Q1249" s="11">
        <f>IF('Intragroup liabilities'!E1243="",0,'Intragroup liabilities'!E1243)</f>
        <v>0</v>
      </c>
      <c r="R1249" s="10" t="str">
        <f>+IF('Intragroup liabilities'!C1243="EURO","Euro",IF('Intragroup liabilities'!C1243="LIBRA INGLESA"," US Dollar",""))</f>
        <v>Euro</v>
      </c>
      <c r="S1249" s="10" t="str">
        <f>IF(OR('Intragroup liabilities'!F1243="P_20",'Intragroup liabilities'!F1243="P_21"),'Intragroup liabilities'!M1243,CONCATENATE(RIGHT('Intragroup liabilities'!T1243,4),"-",LEFT(RIGHT('Intragroup liabilities'!T1243,7),2),"-",LEFT('Intragroup liabilities'!T1243,2)))</f>
        <v>--</v>
      </c>
      <c r="T1249" s="20" t="str">
        <f t="shared" si="137"/>
        <v>--</v>
      </c>
      <c r="U1249" s="20" t="str">
        <f>IF(OR('Intragroup liabilities'!F1243="P_20",'Intragroup liabilities'!F1243="P_21"),'T 03.01'!T1249,CONCATENATE(RIGHT('Intragroup liabilities'!U1243,4),"-",LEFT(RIGHT('Intragroup liabilities'!U1243,7),2),"-",LEFT('Intragroup liabilities'!U1243,2)))</f>
        <v>--</v>
      </c>
      <c r="V1249" s="10" t="str">
        <f t="shared" si="138"/>
        <v>Unsecured</v>
      </c>
      <c r="W1249" s="10">
        <v>0</v>
      </c>
      <c r="X1249" s="10" t="s">
        <v>83</v>
      </c>
      <c r="Y1249" s="10" t="str">
        <f t="shared" si="139"/>
        <v>Structured</v>
      </c>
      <c r="Z1249" s="10"/>
      <c r="AA1249" s="10" t="str">
        <f>IF('Intragroup liabilities'!Q1243="GF2","Grandfathered T2",IF('Intragroup liabilities'!Q1243="CET1","CET1","No"))</f>
        <v>No</v>
      </c>
      <c r="AB1249" s="10">
        <f>IF('Intragroup liabilities'!R1243="",0,'Intragroup liabilities'!R1243)</f>
        <v>0</v>
      </c>
      <c r="AC1249"/>
    </row>
    <row r="1250" spans="3:29" ht="23.65" thickBot="1" x14ac:dyDescent="0.5">
      <c r="C1250" s="17">
        <f t="shared" si="134"/>
        <v>999</v>
      </c>
      <c r="D1250" s="18">
        <f t="shared" si="140"/>
        <v>1243</v>
      </c>
      <c r="E1250" s="10" t="str">
        <f>IF(AND(I1250="SANTANDER TOTTA, SGPS, SA",'Intragroup liabilities'!F1244="P_22"),"r0531 - o/w (part of) subordinated liabilities recognised as own funds",IF(AND(I1250="Totta Seguros - Comp. Seg. Vida, SA.",'Intragroup liabilities'!F1244="P_22"),"r0350 - Structured notes",IF(AND(AA1250&lt;&gt;"No",'Intragroup liabilities'!F1244="P_23"),"r0531 - o/w (part of) subordinated liabilities recognised as own funds",IF(AND(AA1250="No",'Intragroup liabilities'!F1244="P_23"),"r0120 - Secured liabilities - collateralized part (BRRD art. 44/2/b)",IF('Intragroup liabilities'!F1244="C_31","r0511 - o/w capital instruments/share capital",IF('Intragroup liabilities'!F1244="C_32","r0511 - o/w capital instruments/share capital",IF('Intragroup liabilities'!F1244="C_33","r0512 - o/w instruments ranking pari passu with ordinary shares",IF(OR(ISNUMBER(SEARCH("ATLANTES",I1250)),ISNUMBER(SEARCH("AZOR",I1250)),ISNUMBER(SEARCH("HIPOTOTTA",I1250)))=TRUE,"r0120 - Secured liabilities - collateralized part (BRRD art. 44/2/b)",IF(OR('Intragroup liabilities'!F1244="P_27.1",'Intragroup liabilities'!F1244="P_27.2",'Intragroup liabilities'!F1244="P_24"),"r0390 - Non-financial liabilities",IF('Intragroup liabilities'!F1244="P_30.1","r0170 - Employee liabilities (BRRD art. 44/2/g/i)",IF('Intragroup liabilities'!F1244="P_30.3","r0390 - Non-financial liabilities",IF('Intragroup liabilities'!F1244="C_36","r0511 - o/w capital instruments/share capital",IF(AND('Intragroup liabilities'!F1244="P_20",IFERROR(VLOOKUP('Intragroup liabilities'!I1244,'Auxiliar 210'!$B$18:$B$20,1,FALSE),0)&lt;&gt;0),"r0210 - Liabilities towards other entities of the resolution group (BRRD art. 44/2/h)",IF(AND('Intragroup liabilities'!F1244="P_21",IFERROR(VLOOKUP('Intragroup liabilities'!I1244,'Auxiliar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0" s="10" t="s">
        <v>483</v>
      </c>
      <c r="G1250" s="10" t="str">
        <f t="shared" si="135"/>
        <v>Rank 9 - Ranking in insolvency (master scale)</v>
      </c>
      <c r="H1250" s="10" t="s">
        <v>1278</v>
      </c>
      <c r="I1250" s="10" t="s">
        <v>704</v>
      </c>
      <c r="J1250" s="10" t="s">
        <v>710</v>
      </c>
      <c r="K1250" s="10" t="s">
        <v>155</v>
      </c>
      <c r="L1250" s="10" t="str">
        <f t="shared" si="136"/>
        <v>Sister</v>
      </c>
      <c r="M1250" s="10" t="str">
        <f>IF(OR('Intragroup liabilities'!W1244="x",'Intragroup liabilities'!W1244="E"),"true","false")</f>
        <v>false</v>
      </c>
      <c r="N1250" s="10" t="s">
        <v>470</v>
      </c>
      <c r="O1250" s="10" t="s">
        <v>471</v>
      </c>
      <c r="P1250" s="11">
        <v>1.56</v>
      </c>
      <c r="Q1250" s="11">
        <f>IF('Intragroup liabilities'!E1244="",0,'Intragroup liabilities'!E1244)</f>
        <v>0</v>
      </c>
      <c r="R1250" s="10" t="str">
        <f>+IF('Intragroup liabilities'!C1244="EURO","Euro",IF('Intragroup liabilities'!C1244="LIBRA INGLESA"," US Dollar",""))</f>
        <v>Euro</v>
      </c>
      <c r="S1250" s="10" t="str">
        <f>IF(OR('Intragroup liabilities'!F1244="P_20",'Intragroup liabilities'!F1244="P_21"),'Intragroup liabilities'!M1244,CONCATENATE(RIGHT('Intragroup liabilities'!T1244,4),"-",LEFT(RIGHT('Intragroup liabilities'!T1244,7),2),"-",LEFT('Intragroup liabilities'!T1244,2)))</f>
        <v>--</v>
      </c>
      <c r="T1250" s="20" t="str">
        <f t="shared" si="137"/>
        <v>--</v>
      </c>
      <c r="U1250" s="20" t="str">
        <f>IF(OR('Intragroup liabilities'!F1244="P_20",'Intragroup liabilities'!F1244="P_21"),'T 03.01'!T1250,CONCATENATE(RIGHT('Intragroup liabilities'!U1244,4),"-",LEFT(RIGHT('Intragroup liabilities'!U1244,7),2),"-",LEFT('Intragroup liabilities'!U1244,2)))</f>
        <v>--</v>
      </c>
      <c r="V1250" s="10" t="str">
        <f t="shared" si="138"/>
        <v>Unsecured</v>
      </c>
      <c r="W1250" s="10">
        <v>0</v>
      </c>
      <c r="X1250" s="10" t="s">
        <v>83</v>
      </c>
      <c r="Y1250" s="10" t="str">
        <f t="shared" si="139"/>
        <v>Structured</v>
      </c>
      <c r="Z1250" s="10"/>
      <c r="AA1250" s="10" t="str">
        <f>IF('Intragroup liabilities'!Q1244="GF2","Grandfathered T2",IF('Intragroup liabilities'!Q1244="CET1","CET1","No"))</f>
        <v>No</v>
      </c>
      <c r="AB1250" s="10">
        <f>IF('Intragroup liabilities'!R1244="",0,'Intragroup liabilities'!R1244)</f>
        <v>0</v>
      </c>
      <c r="AC1250"/>
    </row>
    <row r="1251" spans="3:29" ht="23.65" thickBot="1" x14ac:dyDescent="0.5">
      <c r="C1251" s="17">
        <f t="shared" si="134"/>
        <v>999</v>
      </c>
      <c r="D1251" s="18">
        <f t="shared" si="140"/>
        <v>1244</v>
      </c>
      <c r="E1251" s="10" t="str">
        <f>IF(AND(I1251="SANTANDER TOTTA, SGPS, SA",'Intragroup liabilities'!F1245="P_22"),"r0531 - o/w (part of) subordinated liabilities recognised as own funds",IF(AND(I1251="Totta Seguros - Comp. Seg. Vida, SA.",'Intragroup liabilities'!F1245="P_22"),"r0350 - Structured notes",IF(AND(AA1251&lt;&gt;"No",'Intragroup liabilities'!F1245="P_23"),"r0531 - o/w (part of) subordinated liabilities recognised as own funds",IF(AND(AA1251="No",'Intragroup liabilities'!F1245="P_23"),"r0120 - Secured liabilities - collateralized part (BRRD art. 44/2/b)",IF('Intragroup liabilities'!F1245="C_31","r0511 - o/w capital instruments/share capital",IF('Intragroup liabilities'!F1245="C_32","r0511 - o/w capital instruments/share capital",IF('Intragroup liabilities'!F1245="C_33","r0512 - o/w instruments ranking pari passu with ordinary shares",IF(OR(ISNUMBER(SEARCH("ATLANTES",I1251)),ISNUMBER(SEARCH("AZOR",I1251)),ISNUMBER(SEARCH("HIPOTOTTA",I1251)))=TRUE,"r0120 - Secured liabilities - collateralized part (BRRD art. 44/2/b)",IF(OR('Intragroup liabilities'!F1245="P_27.1",'Intragroup liabilities'!F1245="P_27.2",'Intragroup liabilities'!F1245="P_24"),"r0390 - Non-financial liabilities",IF('Intragroup liabilities'!F1245="P_30.1","r0170 - Employee liabilities (BRRD art. 44/2/g/i)",IF('Intragroup liabilities'!F1245="P_30.3","r0390 - Non-financial liabilities",IF('Intragroup liabilities'!F1245="C_36","r0511 - o/w capital instruments/share capital",IF(AND('Intragroup liabilities'!F1245="P_20",IFERROR(VLOOKUP('Intragroup liabilities'!I1245,'Auxiliar 210'!$B$18:$B$20,1,FALSE),0)&lt;&gt;0),"r0210 - Liabilities towards other entities of the resolution group (BRRD art. 44/2/h)",IF(AND('Intragroup liabilities'!F1245="P_21",IFERROR(VLOOKUP('Intragroup liabilities'!I1245,'Auxiliar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1" s="10" t="s">
        <v>483</v>
      </c>
      <c r="G1251" s="10" t="str">
        <f t="shared" si="135"/>
        <v>Rank 9 - Ranking in insolvency (master scale)</v>
      </c>
      <c r="H1251" s="10" t="s">
        <v>574</v>
      </c>
      <c r="I1251" s="10" t="s">
        <v>66</v>
      </c>
      <c r="J1251" s="10" t="s">
        <v>439</v>
      </c>
      <c r="K1251" s="10" t="s">
        <v>155</v>
      </c>
      <c r="L1251" s="10" t="str">
        <f t="shared" si="136"/>
        <v>Sister</v>
      </c>
      <c r="M1251" s="10" t="str">
        <f>IF(OR('Intragroup liabilities'!W1245="x",'Intragroup liabilities'!W1245="E"),"true","false")</f>
        <v>false</v>
      </c>
      <c r="N1251" s="10" t="s">
        <v>470</v>
      </c>
      <c r="O1251" s="10" t="s">
        <v>471</v>
      </c>
      <c r="P1251" s="11">
        <v>4.1100000000000003</v>
      </c>
      <c r="Q1251" s="11">
        <f>IF('Intragroup liabilities'!E1245="",0,'Intragroup liabilities'!E1245)</f>
        <v>0</v>
      </c>
      <c r="R1251" s="10" t="str">
        <f>+IF('Intragroup liabilities'!C1245="EURO","Euro",IF('Intragroup liabilities'!C1245="LIBRA INGLESA"," US Dollar",""))</f>
        <v>Euro</v>
      </c>
      <c r="S1251" s="10" t="str">
        <f>IF(OR('Intragroup liabilities'!F1245="P_20",'Intragroup liabilities'!F1245="P_21"),'Intragroup liabilities'!M1245,CONCATENATE(RIGHT('Intragroup liabilities'!T1245,4),"-",LEFT(RIGHT('Intragroup liabilities'!T1245,7),2),"-",LEFT('Intragroup liabilities'!T1245,2)))</f>
        <v>--</v>
      </c>
      <c r="T1251" s="20" t="str">
        <f t="shared" si="137"/>
        <v>--</v>
      </c>
      <c r="U1251" s="20" t="str">
        <f>IF(OR('Intragroup liabilities'!F1245="P_20",'Intragroup liabilities'!F1245="P_21"),'T 03.01'!T1251,CONCATENATE(RIGHT('Intragroup liabilities'!U1245,4),"-",LEFT(RIGHT('Intragroup liabilities'!U1245,7),2),"-",LEFT('Intragroup liabilities'!U1245,2)))</f>
        <v>--</v>
      </c>
      <c r="V1251" s="10" t="str">
        <f t="shared" si="138"/>
        <v>Unsecured</v>
      </c>
      <c r="W1251" s="10">
        <v>0</v>
      </c>
      <c r="X1251" s="10" t="s">
        <v>83</v>
      </c>
      <c r="Y1251" s="10" t="str">
        <f t="shared" si="139"/>
        <v>Structured</v>
      </c>
      <c r="Z1251" s="10"/>
      <c r="AA1251" s="10" t="str">
        <f>IF('Intragroup liabilities'!Q1245="GF2","Grandfathered T2",IF('Intragroup liabilities'!Q1245="CET1","CET1","No"))</f>
        <v>No</v>
      </c>
      <c r="AB1251" s="10">
        <f>IF('Intragroup liabilities'!R1245="",0,'Intragroup liabilities'!R1245)</f>
        <v>0</v>
      </c>
      <c r="AC1251"/>
    </row>
    <row r="1252" spans="3:29" ht="23.65" thickBot="1" x14ac:dyDescent="0.5">
      <c r="C1252" s="17">
        <f t="shared" si="134"/>
        <v>999</v>
      </c>
      <c r="D1252" s="18">
        <f t="shared" si="140"/>
        <v>1245</v>
      </c>
      <c r="E1252" s="10" t="str">
        <f>IF(AND(I1252="SANTANDER TOTTA, SGPS, SA",'Intragroup liabilities'!F1246="P_22"),"r0531 - o/w (part of) subordinated liabilities recognised as own funds",IF(AND(I1252="Totta Seguros - Comp. Seg. Vida, SA.",'Intragroup liabilities'!F1246="P_22"),"r0350 - Structured notes",IF(AND(AA1252&lt;&gt;"No",'Intragroup liabilities'!F1246="P_23"),"r0531 - o/w (part of) subordinated liabilities recognised as own funds",IF(AND(AA1252="No",'Intragroup liabilities'!F1246="P_23"),"r0120 - Secured liabilities - collateralized part (BRRD art. 44/2/b)",IF('Intragroup liabilities'!F1246="C_31","r0511 - o/w capital instruments/share capital",IF('Intragroup liabilities'!F1246="C_32","r0511 - o/w capital instruments/share capital",IF('Intragroup liabilities'!F1246="C_33","r0512 - o/w instruments ranking pari passu with ordinary shares",IF(OR(ISNUMBER(SEARCH("ATLANTES",I1252)),ISNUMBER(SEARCH("AZOR",I1252)),ISNUMBER(SEARCH("HIPOTOTTA",I1252)))=TRUE,"r0120 - Secured liabilities - collateralized part (BRRD art. 44/2/b)",IF(OR('Intragroup liabilities'!F1246="P_27.1",'Intragroup liabilities'!F1246="P_27.2",'Intragroup liabilities'!F1246="P_24"),"r0390 - Non-financial liabilities",IF('Intragroup liabilities'!F1246="P_30.1","r0170 - Employee liabilities (BRRD art. 44/2/g/i)",IF('Intragroup liabilities'!F1246="P_30.3","r0390 - Non-financial liabilities",IF('Intragroup liabilities'!F1246="C_36","r0511 - o/w capital instruments/share capital",IF(AND('Intragroup liabilities'!F1246="P_20",IFERROR(VLOOKUP('Intragroup liabilities'!I1246,'Auxiliar 210'!$B$18:$B$20,1,FALSE),0)&lt;&gt;0),"r0210 - Liabilities towards other entities of the resolution group (BRRD art. 44/2/h)",IF(AND('Intragroup liabilities'!F1246="P_21",IFERROR(VLOOKUP('Intragroup liabilities'!I1246,'Auxiliar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2" s="10" t="s">
        <v>483</v>
      </c>
      <c r="G1252" s="10" t="str">
        <f t="shared" si="135"/>
        <v>Rank 9 - Ranking in insolvency (master scale)</v>
      </c>
      <c r="H1252" s="10" t="s">
        <v>606</v>
      </c>
      <c r="I1252" s="10" t="s">
        <v>66</v>
      </c>
      <c r="J1252" s="10" t="s">
        <v>439</v>
      </c>
      <c r="K1252" s="10" t="s">
        <v>155</v>
      </c>
      <c r="L1252" s="10" t="str">
        <f t="shared" si="136"/>
        <v>Sister</v>
      </c>
      <c r="M1252" s="10" t="str">
        <f>IF(OR('Intragroup liabilities'!W1246="x",'Intragroup liabilities'!W1246="E"),"true","false")</f>
        <v>false</v>
      </c>
      <c r="N1252" s="10" t="s">
        <v>470</v>
      </c>
      <c r="O1252" s="10" t="s">
        <v>471</v>
      </c>
      <c r="P1252" s="11">
        <v>18.05</v>
      </c>
      <c r="Q1252" s="11">
        <f>IF('Intragroup liabilities'!E1246="",0,'Intragroup liabilities'!E1246)</f>
        <v>0</v>
      </c>
      <c r="R1252" s="10" t="str">
        <f>+IF('Intragroup liabilities'!C1246="EURO","Euro",IF('Intragroup liabilities'!C1246="LIBRA INGLESA"," US Dollar",""))</f>
        <v>Euro</v>
      </c>
      <c r="S1252" s="10" t="str">
        <f>IF(OR('Intragroup liabilities'!F1246="P_20",'Intragroup liabilities'!F1246="P_21"),'Intragroup liabilities'!M1246,CONCATENATE(RIGHT('Intragroup liabilities'!T1246,4),"-",LEFT(RIGHT('Intragroup liabilities'!T1246,7),2),"-",LEFT('Intragroup liabilities'!T1246,2)))</f>
        <v>--</v>
      </c>
      <c r="T1252" s="20" t="str">
        <f t="shared" si="137"/>
        <v>--</v>
      </c>
      <c r="U1252" s="20" t="str">
        <f>IF(OR('Intragroup liabilities'!F1246="P_20",'Intragroup liabilities'!F1246="P_21"),'T 03.01'!T1252,CONCATENATE(RIGHT('Intragroup liabilities'!U1246,4),"-",LEFT(RIGHT('Intragroup liabilities'!U1246,7),2),"-",LEFT('Intragroup liabilities'!U1246,2)))</f>
        <v>--</v>
      </c>
      <c r="V1252" s="10" t="str">
        <f t="shared" si="138"/>
        <v>Unsecured</v>
      </c>
      <c r="W1252" s="10">
        <v>0</v>
      </c>
      <c r="X1252" s="10" t="s">
        <v>83</v>
      </c>
      <c r="Y1252" s="10" t="str">
        <f t="shared" si="139"/>
        <v>Structured</v>
      </c>
      <c r="Z1252" s="10"/>
      <c r="AA1252" s="10" t="str">
        <f>IF('Intragroup liabilities'!Q1246="GF2","Grandfathered T2",IF('Intragroup liabilities'!Q1246="CET1","CET1","No"))</f>
        <v>No</v>
      </c>
      <c r="AB1252" s="10">
        <f>IF('Intragroup liabilities'!R1246="",0,'Intragroup liabilities'!R1246)</f>
        <v>0</v>
      </c>
      <c r="AC1252"/>
    </row>
    <row r="1253" spans="3:29" ht="23.65" thickBot="1" x14ac:dyDescent="0.5">
      <c r="C1253" s="17">
        <f t="shared" si="134"/>
        <v>999</v>
      </c>
      <c r="D1253" s="18">
        <f t="shared" si="140"/>
        <v>1246</v>
      </c>
      <c r="E1253" s="10" t="str">
        <f>IF(AND(I1253="SANTANDER TOTTA, SGPS, SA",'Intragroup liabilities'!F1247="P_22"),"r0531 - o/w (part of) subordinated liabilities recognised as own funds",IF(AND(I1253="Totta Seguros - Comp. Seg. Vida, SA.",'Intragroup liabilities'!F1247="P_22"),"r0350 - Structured notes",IF(AND(AA1253&lt;&gt;"No",'Intragroup liabilities'!F1247="P_23"),"r0531 - o/w (part of) subordinated liabilities recognised as own funds",IF(AND(AA1253="No",'Intragroup liabilities'!F1247="P_23"),"r0120 - Secured liabilities - collateralized part (BRRD art. 44/2/b)",IF('Intragroup liabilities'!F1247="C_31","r0511 - o/w capital instruments/share capital",IF('Intragroup liabilities'!F1247="C_32","r0511 - o/w capital instruments/share capital",IF('Intragroup liabilities'!F1247="C_33","r0512 - o/w instruments ranking pari passu with ordinary shares",IF(OR(ISNUMBER(SEARCH("ATLANTES",I1253)),ISNUMBER(SEARCH("AZOR",I1253)),ISNUMBER(SEARCH("HIPOTOTTA",I1253)))=TRUE,"r0120 - Secured liabilities - collateralized part (BRRD art. 44/2/b)",IF(OR('Intragroup liabilities'!F1247="P_27.1",'Intragroup liabilities'!F1247="P_27.2",'Intragroup liabilities'!F1247="P_24"),"r0390 - Non-financial liabilities",IF('Intragroup liabilities'!F1247="P_30.1","r0170 - Employee liabilities (BRRD art. 44/2/g/i)",IF('Intragroup liabilities'!F1247="P_30.3","r0390 - Non-financial liabilities",IF('Intragroup liabilities'!F1247="C_36","r0511 - o/w capital instruments/share capital",IF(AND('Intragroup liabilities'!F1247="P_20",IFERROR(VLOOKUP('Intragroup liabilities'!I1247,'Auxiliar 210'!$B$18:$B$20,1,FALSE),0)&lt;&gt;0),"r0210 - Liabilities towards other entities of the resolution group (BRRD art. 44/2/h)",IF(AND('Intragroup liabilities'!F1247="P_21",IFERROR(VLOOKUP('Intragroup liabilities'!I1247,'Auxiliar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3" s="10" t="s">
        <v>483</v>
      </c>
      <c r="G1253" s="10" t="str">
        <f t="shared" si="135"/>
        <v>Rank 9 - Ranking in insolvency (master scale)</v>
      </c>
      <c r="H1253" s="10" t="s">
        <v>608</v>
      </c>
      <c r="I1253" s="10" t="s">
        <v>66</v>
      </c>
      <c r="J1253" s="10" t="s">
        <v>439</v>
      </c>
      <c r="K1253" s="10" t="s">
        <v>155</v>
      </c>
      <c r="L1253" s="10" t="str">
        <f t="shared" si="136"/>
        <v>Sister</v>
      </c>
      <c r="M1253" s="10" t="str">
        <f>IF(OR('Intragroup liabilities'!W1247="x",'Intragroup liabilities'!W1247="E"),"true","false")</f>
        <v>false</v>
      </c>
      <c r="N1253" s="10" t="s">
        <v>470</v>
      </c>
      <c r="O1253" s="10" t="s">
        <v>471</v>
      </c>
      <c r="P1253" s="11">
        <v>0.56000000000000005</v>
      </c>
      <c r="Q1253" s="11">
        <f>IF('Intragroup liabilities'!E1247="",0,'Intragroup liabilities'!E1247)</f>
        <v>0</v>
      </c>
      <c r="R1253" s="10" t="str">
        <f>+IF('Intragroup liabilities'!C1247="EURO","Euro",IF('Intragroup liabilities'!C1247="LIBRA INGLESA"," US Dollar",""))</f>
        <v>Euro</v>
      </c>
      <c r="S1253" s="10" t="str">
        <f>IF(OR('Intragroup liabilities'!F1247="P_20",'Intragroup liabilities'!F1247="P_21"),'Intragroup liabilities'!M1247,CONCATENATE(RIGHT('Intragroup liabilities'!T1247,4),"-",LEFT(RIGHT('Intragroup liabilities'!T1247,7),2),"-",LEFT('Intragroup liabilities'!T1247,2)))</f>
        <v>--</v>
      </c>
      <c r="T1253" s="20" t="str">
        <f t="shared" si="137"/>
        <v>--</v>
      </c>
      <c r="U1253" s="20" t="str">
        <f>IF(OR('Intragroup liabilities'!F1247="P_20",'Intragroup liabilities'!F1247="P_21"),'T 03.01'!T1253,CONCATENATE(RIGHT('Intragroup liabilities'!U1247,4),"-",LEFT(RIGHT('Intragroup liabilities'!U1247,7),2),"-",LEFT('Intragroup liabilities'!U1247,2)))</f>
        <v>--</v>
      </c>
      <c r="V1253" s="10" t="str">
        <f t="shared" si="138"/>
        <v>Unsecured</v>
      </c>
      <c r="W1253" s="10">
        <v>0</v>
      </c>
      <c r="X1253" s="10" t="s">
        <v>83</v>
      </c>
      <c r="Y1253" s="10" t="str">
        <f t="shared" si="139"/>
        <v>Structured</v>
      </c>
      <c r="Z1253" s="10"/>
      <c r="AA1253" s="10" t="str">
        <f>IF('Intragroup liabilities'!Q1247="GF2","Grandfathered T2",IF('Intragroup liabilities'!Q1247="CET1","CET1","No"))</f>
        <v>No</v>
      </c>
      <c r="AB1253" s="10">
        <f>IF('Intragroup liabilities'!R1247="",0,'Intragroup liabilities'!R1247)</f>
        <v>0</v>
      </c>
      <c r="AC1253"/>
    </row>
    <row r="1254" spans="3:29" ht="23.65" thickBot="1" x14ac:dyDescent="0.5">
      <c r="C1254" s="17">
        <f t="shared" si="134"/>
        <v>999</v>
      </c>
      <c r="D1254" s="18">
        <f t="shared" si="140"/>
        <v>1247</v>
      </c>
      <c r="E1254" s="10" t="str">
        <f>IF(AND(I1254="SANTANDER TOTTA, SGPS, SA",'Intragroup liabilities'!F1248="P_22"),"r0531 - o/w (part of) subordinated liabilities recognised as own funds",IF(AND(I1254="Totta Seguros - Comp. Seg. Vida, SA.",'Intragroup liabilities'!F1248="P_22"),"r0350 - Structured notes",IF(AND(AA1254&lt;&gt;"No",'Intragroup liabilities'!F1248="P_23"),"r0531 - o/w (part of) subordinated liabilities recognised as own funds",IF(AND(AA1254="No",'Intragroup liabilities'!F1248="P_23"),"r0120 - Secured liabilities - collateralized part (BRRD art. 44/2/b)",IF('Intragroup liabilities'!F1248="C_31","r0511 - o/w capital instruments/share capital",IF('Intragroup liabilities'!F1248="C_32","r0511 - o/w capital instruments/share capital",IF('Intragroup liabilities'!F1248="C_33","r0512 - o/w instruments ranking pari passu with ordinary shares",IF(OR(ISNUMBER(SEARCH("ATLANTES",I1254)),ISNUMBER(SEARCH("AZOR",I1254)),ISNUMBER(SEARCH("HIPOTOTTA",I1254)))=TRUE,"r0120 - Secured liabilities - collateralized part (BRRD art. 44/2/b)",IF(OR('Intragroup liabilities'!F1248="P_27.1",'Intragroup liabilities'!F1248="P_27.2",'Intragroup liabilities'!F1248="P_24"),"r0390 - Non-financial liabilities",IF('Intragroup liabilities'!F1248="P_30.1","r0170 - Employee liabilities (BRRD art. 44/2/g/i)",IF('Intragroup liabilities'!F1248="P_30.3","r0390 - Non-financial liabilities",IF('Intragroup liabilities'!F1248="C_36","r0511 - o/w capital instruments/share capital",IF(AND('Intragroup liabilities'!F1248="P_20",IFERROR(VLOOKUP('Intragroup liabilities'!I1248,'Auxiliar 210'!$B$18:$B$20,1,FALSE),0)&lt;&gt;0),"r0210 - Liabilities towards other entities of the resolution group (BRRD art. 44/2/h)",IF(AND('Intragroup liabilities'!F1248="P_21",IFERROR(VLOOKUP('Intragroup liabilities'!I1248,'Auxiliar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4" s="10" t="s">
        <v>483</v>
      </c>
      <c r="G1254" s="10" t="str">
        <f t="shared" si="135"/>
        <v>Rank 9 - Ranking in insolvency (master scale)</v>
      </c>
      <c r="H1254" s="10" t="s">
        <v>613</v>
      </c>
      <c r="I1254" s="10" t="s">
        <v>66</v>
      </c>
      <c r="J1254" s="10" t="s">
        <v>439</v>
      </c>
      <c r="K1254" s="10" t="s">
        <v>155</v>
      </c>
      <c r="L1254" s="10" t="str">
        <f t="shared" si="136"/>
        <v>Sister</v>
      </c>
      <c r="M1254" s="10" t="str">
        <f>IF(OR('Intragroup liabilities'!W1248="x",'Intragroup liabilities'!W1248="E"),"true","false")</f>
        <v>false</v>
      </c>
      <c r="N1254" s="10" t="s">
        <v>470</v>
      </c>
      <c r="O1254" s="10" t="s">
        <v>471</v>
      </c>
      <c r="P1254" s="11">
        <v>94.58</v>
      </c>
      <c r="Q1254" s="11">
        <f>IF('Intragroup liabilities'!E1248="",0,'Intragroup liabilities'!E1248)</f>
        <v>0</v>
      </c>
      <c r="R1254" s="10" t="str">
        <f>+IF('Intragroup liabilities'!C1248="EURO","Euro",IF('Intragroup liabilities'!C1248="LIBRA INGLESA"," US Dollar",""))</f>
        <v>Euro</v>
      </c>
      <c r="S1254" s="10" t="str">
        <f>IF(OR('Intragroup liabilities'!F1248="P_20",'Intragroup liabilities'!F1248="P_21"),'Intragroup liabilities'!M1248,CONCATENATE(RIGHT('Intragroup liabilities'!T1248,4),"-",LEFT(RIGHT('Intragroup liabilities'!T1248,7),2),"-",LEFT('Intragroup liabilities'!T1248,2)))</f>
        <v>--</v>
      </c>
      <c r="T1254" s="20" t="str">
        <f t="shared" si="137"/>
        <v>--</v>
      </c>
      <c r="U1254" s="20" t="str">
        <f>IF(OR('Intragroup liabilities'!F1248="P_20",'Intragroup liabilities'!F1248="P_21"),'T 03.01'!T1254,CONCATENATE(RIGHT('Intragroup liabilities'!U1248,4),"-",LEFT(RIGHT('Intragroup liabilities'!U1248,7),2),"-",LEFT('Intragroup liabilities'!U1248,2)))</f>
        <v>--</v>
      </c>
      <c r="V1254" s="10" t="str">
        <f t="shared" si="138"/>
        <v>Unsecured</v>
      </c>
      <c r="W1254" s="10">
        <v>0</v>
      </c>
      <c r="X1254" s="10" t="s">
        <v>83</v>
      </c>
      <c r="Y1254" s="10" t="str">
        <f t="shared" si="139"/>
        <v>Structured</v>
      </c>
      <c r="Z1254" s="10"/>
      <c r="AA1254" s="10" t="str">
        <f>IF('Intragroup liabilities'!Q1248="GF2","Grandfathered T2",IF('Intragroup liabilities'!Q1248="CET1","CET1","No"))</f>
        <v>No</v>
      </c>
      <c r="AB1254" s="10">
        <f>IF('Intragroup liabilities'!R1248="",0,'Intragroup liabilities'!R1248)</f>
        <v>0</v>
      </c>
      <c r="AC1254"/>
    </row>
    <row r="1255" spans="3:29" ht="23.65" thickBot="1" x14ac:dyDescent="0.5">
      <c r="C1255" s="17">
        <f t="shared" si="134"/>
        <v>999</v>
      </c>
      <c r="D1255" s="18">
        <f t="shared" si="140"/>
        <v>1248</v>
      </c>
      <c r="E1255" s="10" t="str">
        <f>IF(AND(I1255="SANTANDER TOTTA, SGPS, SA",'Intragroup liabilities'!F1249="P_22"),"r0531 - o/w (part of) subordinated liabilities recognised as own funds",IF(AND(I1255="Totta Seguros - Comp. Seg. Vida, SA.",'Intragroup liabilities'!F1249="P_22"),"r0350 - Structured notes",IF(AND(AA1255&lt;&gt;"No",'Intragroup liabilities'!F1249="P_23"),"r0531 - o/w (part of) subordinated liabilities recognised as own funds",IF(AND(AA1255="No",'Intragroup liabilities'!F1249="P_23"),"r0120 - Secured liabilities - collateralized part (BRRD art. 44/2/b)",IF('Intragroup liabilities'!F1249="C_31","r0511 - o/w capital instruments/share capital",IF('Intragroup liabilities'!F1249="C_32","r0511 - o/w capital instruments/share capital",IF('Intragroup liabilities'!F1249="C_33","r0512 - o/w instruments ranking pari passu with ordinary shares",IF(OR(ISNUMBER(SEARCH("ATLANTES",I1255)),ISNUMBER(SEARCH("AZOR",I1255)),ISNUMBER(SEARCH("HIPOTOTTA",I1255)))=TRUE,"r0120 - Secured liabilities - collateralized part (BRRD art. 44/2/b)",IF(OR('Intragroup liabilities'!F1249="P_27.1",'Intragroup liabilities'!F1249="P_27.2",'Intragroup liabilities'!F1249="P_24"),"r0390 - Non-financial liabilities",IF('Intragroup liabilities'!F1249="P_30.1","r0170 - Employee liabilities (BRRD art. 44/2/g/i)",IF('Intragroup liabilities'!F1249="P_30.3","r0390 - Non-financial liabilities",IF('Intragroup liabilities'!F1249="C_36","r0511 - o/w capital instruments/share capital",IF(AND('Intragroup liabilities'!F1249="P_20",IFERROR(VLOOKUP('Intragroup liabilities'!I1249,'Auxiliar 210'!$B$18:$B$20,1,FALSE),0)&lt;&gt;0),"r0210 - Liabilities towards other entities of the resolution group (BRRD art. 44/2/h)",IF(AND('Intragroup liabilities'!F1249="P_21",IFERROR(VLOOKUP('Intragroup liabilities'!I1249,'Auxiliar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5" s="10" t="s">
        <v>483</v>
      </c>
      <c r="G1255" s="10" t="str">
        <f t="shared" si="135"/>
        <v>Rank 9 - Ranking in insolvency (master scale)</v>
      </c>
      <c r="H1255" s="10" t="s">
        <v>680</v>
      </c>
      <c r="I1255" s="10" t="s">
        <v>66</v>
      </c>
      <c r="J1255" s="10" t="s">
        <v>439</v>
      </c>
      <c r="K1255" s="10" t="s">
        <v>155</v>
      </c>
      <c r="L1255" s="10" t="str">
        <f t="shared" si="136"/>
        <v>Sister</v>
      </c>
      <c r="M1255" s="10" t="str">
        <f>IF(OR('Intragroup liabilities'!W1249="x",'Intragroup liabilities'!W1249="E"),"true","false")</f>
        <v>false</v>
      </c>
      <c r="N1255" s="10" t="s">
        <v>470</v>
      </c>
      <c r="O1255" s="10" t="s">
        <v>471</v>
      </c>
      <c r="P1255" s="11">
        <v>5.4</v>
      </c>
      <c r="Q1255" s="11">
        <f>IF('Intragroup liabilities'!E1249="",0,'Intragroup liabilities'!E1249)</f>
        <v>0</v>
      </c>
      <c r="R1255" s="10" t="str">
        <f>+IF('Intragroup liabilities'!C1249="EURO","Euro",IF('Intragroup liabilities'!C1249="LIBRA INGLESA"," US Dollar",""))</f>
        <v>Euro</v>
      </c>
      <c r="S1255" s="10" t="str">
        <f>IF(OR('Intragroup liabilities'!F1249="P_20",'Intragroup liabilities'!F1249="P_21"),'Intragroup liabilities'!M1249,CONCATENATE(RIGHT('Intragroup liabilities'!T1249,4),"-",LEFT(RIGHT('Intragroup liabilities'!T1249,7),2),"-",LEFT('Intragroup liabilities'!T1249,2)))</f>
        <v>--</v>
      </c>
      <c r="T1255" s="20" t="str">
        <f t="shared" si="137"/>
        <v>--</v>
      </c>
      <c r="U1255" s="20" t="str">
        <f>IF(OR('Intragroup liabilities'!F1249="P_20",'Intragroup liabilities'!F1249="P_21"),'T 03.01'!T1255,CONCATENATE(RIGHT('Intragroup liabilities'!U1249,4),"-",LEFT(RIGHT('Intragroup liabilities'!U1249,7),2),"-",LEFT('Intragroup liabilities'!U1249,2)))</f>
        <v>--</v>
      </c>
      <c r="V1255" s="10" t="str">
        <f t="shared" si="138"/>
        <v>Unsecured</v>
      </c>
      <c r="W1255" s="10">
        <v>0</v>
      </c>
      <c r="X1255" s="10" t="s">
        <v>83</v>
      </c>
      <c r="Y1255" s="10" t="str">
        <f t="shared" si="139"/>
        <v>Structured</v>
      </c>
      <c r="Z1255" s="10"/>
      <c r="AA1255" s="10" t="str">
        <f>IF('Intragroup liabilities'!Q1249="GF2","Grandfathered T2",IF('Intragroup liabilities'!Q1249="CET1","CET1","No"))</f>
        <v>No</v>
      </c>
      <c r="AB1255" s="10">
        <f>IF('Intragroup liabilities'!R1249="",0,'Intragroup liabilities'!R1249)</f>
        <v>0</v>
      </c>
      <c r="AC1255"/>
    </row>
    <row r="1256" spans="3:29" ht="23.65" thickBot="1" x14ac:dyDescent="0.5">
      <c r="C1256" s="17">
        <f t="shared" si="134"/>
        <v>999</v>
      </c>
      <c r="D1256" s="18">
        <f t="shared" si="140"/>
        <v>1249</v>
      </c>
      <c r="E1256" s="10" t="str">
        <f>IF(AND(I1256="SANTANDER TOTTA, SGPS, SA",'Intragroup liabilities'!F1250="P_22"),"r0531 - o/w (part of) subordinated liabilities recognised as own funds",IF(AND(I1256="Totta Seguros - Comp. Seg. Vida, SA.",'Intragroup liabilities'!F1250="P_22"),"r0350 - Structured notes",IF(AND(AA1256&lt;&gt;"No",'Intragroup liabilities'!F1250="P_23"),"r0531 - o/w (part of) subordinated liabilities recognised as own funds",IF(AND(AA1256="No",'Intragroup liabilities'!F1250="P_23"),"r0120 - Secured liabilities - collateralized part (BRRD art. 44/2/b)",IF('Intragroup liabilities'!F1250="C_31","r0511 - o/w capital instruments/share capital",IF('Intragroup liabilities'!F1250="C_32","r0511 - o/w capital instruments/share capital",IF('Intragroup liabilities'!F1250="C_33","r0512 - o/w instruments ranking pari passu with ordinary shares",IF(OR(ISNUMBER(SEARCH("ATLANTES",I1256)),ISNUMBER(SEARCH("AZOR",I1256)),ISNUMBER(SEARCH("HIPOTOTTA",I1256)))=TRUE,"r0120 - Secured liabilities - collateralized part (BRRD art. 44/2/b)",IF(OR('Intragroup liabilities'!F1250="P_27.1",'Intragroup liabilities'!F1250="P_27.2",'Intragroup liabilities'!F1250="P_24"),"r0390 - Non-financial liabilities",IF('Intragroup liabilities'!F1250="P_30.1","r0170 - Employee liabilities (BRRD art. 44/2/g/i)",IF('Intragroup liabilities'!F1250="P_30.3","r0390 - Non-financial liabilities",IF('Intragroup liabilities'!F1250="C_36","r0511 - o/w capital instruments/share capital",IF(AND('Intragroup liabilities'!F1250="P_20",IFERROR(VLOOKUP('Intragroup liabilities'!I1250,'Auxiliar 210'!$B$18:$B$20,1,FALSE),0)&lt;&gt;0),"r0210 - Liabilities towards other entities of the resolution group (BRRD art. 44/2/h)",IF(AND('Intragroup liabilities'!F1250="P_21",IFERROR(VLOOKUP('Intragroup liabilities'!I1250,'Auxiliar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6" s="10" t="s">
        <v>483</v>
      </c>
      <c r="G1256" s="10" t="str">
        <f t="shared" si="135"/>
        <v>Rank 9 - Ranking in insolvency (master scale)</v>
      </c>
      <c r="H1256" s="10" t="s">
        <v>1269</v>
      </c>
      <c r="I1256" s="10" t="s">
        <v>704</v>
      </c>
      <c r="J1256" s="10" t="s">
        <v>710</v>
      </c>
      <c r="K1256" s="10" t="s">
        <v>155</v>
      </c>
      <c r="L1256" s="10" t="str">
        <f t="shared" si="136"/>
        <v>Sister</v>
      </c>
      <c r="M1256" s="10" t="str">
        <f>IF(OR('Intragroup liabilities'!W1250="x",'Intragroup liabilities'!W1250="E"),"true","false")</f>
        <v>false</v>
      </c>
      <c r="N1256" s="10" t="s">
        <v>470</v>
      </c>
      <c r="O1256" s="10" t="s">
        <v>471</v>
      </c>
      <c r="P1256" s="11">
        <v>0.95</v>
      </c>
      <c r="Q1256" s="11">
        <f>IF('Intragroup liabilities'!E1250="",0,'Intragroup liabilities'!E1250)</f>
        <v>0</v>
      </c>
      <c r="R1256" s="10" t="str">
        <f>+IF('Intragroup liabilities'!C1250="EURO","Euro",IF('Intragroup liabilities'!C1250="LIBRA INGLESA"," US Dollar",""))</f>
        <v>Euro</v>
      </c>
      <c r="S1256" s="10" t="str">
        <f>IF(OR('Intragroup liabilities'!F1250="P_20",'Intragroup liabilities'!F1250="P_21"),'Intragroup liabilities'!M1250,CONCATENATE(RIGHT('Intragroup liabilities'!T1250,4),"-",LEFT(RIGHT('Intragroup liabilities'!T1250,7),2),"-",LEFT('Intragroup liabilities'!T1250,2)))</f>
        <v>--</v>
      </c>
      <c r="T1256" s="20" t="str">
        <f t="shared" si="137"/>
        <v>--</v>
      </c>
      <c r="U1256" s="20" t="str">
        <f>IF(OR('Intragroup liabilities'!F1250="P_20",'Intragroup liabilities'!F1250="P_21"),'T 03.01'!T1256,CONCATENATE(RIGHT('Intragroup liabilities'!U1250,4),"-",LEFT(RIGHT('Intragroup liabilities'!U1250,7),2),"-",LEFT('Intragroup liabilities'!U1250,2)))</f>
        <v>--</v>
      </c>
      <c r="V1256" s="10" t="str">
        <f t="shared" si="138"/>
        <v>Unsecured</v>
      </c>
      <c r="W1256" s="10">
        <v>0</v>
      </c>
      <c r="X1256" s="10" t="s">
        <v>83</v>
      </c>
      <c r="Y1256" s="10" t="str">
        <f t="shared" si="139"/>
        <v>Structured</v>
      </c>
      <c r="Z1256" s="10"/>
      <c r="AA1256" s="10" t="str">
        <f>IF('Intragroup liabilities'!Q1250="GF2","Grandfathered T2",IF('Intragroup liabilities'!Q1250="CET1","CET1","No"))</f>
        <v>No</v>
      </c>
      <c r="AB1256" s="10">
        <f>IF('Intragroup liabilities'!R1250="",0,'Intragroup liabilities'!R1250)</f>
        <v>0</v>
      </c>
      <c r="AC1256"/>
    </row>
    <row r="1257" spans="3:29" ht="23.65" thickBot="1" x14ac:dyDescent="0.5">
      <c r="C1257" s="17">
        <f t="shared" si="134"/>
        <v>999</v>
      </c>
      <c r="D1257" s="18">
        <f t="shared" si="140"/>
        <v>1250</v>
      </c>
      <c r="E1257" s="10" t="str">
        <f>IF(AND(I1257="SANTANDER TOTTA, SGPS, SA",'Intragroup liabilities'!F1251="P_22"),"r0531 - o/w (part of) subordinated liabilities recognised as own funds",IF(AND(I1257="Totta Seguros - Comp. Seg. Vida, SA.",'Intragroup liabilities'!F1251="P_22"),"r0350 - Structured notes",IF(AND(AA1257&lt;&gt;"No",'Intragroup liabilities'!F1251="P_23"),"r0531 - o/w (part of) subordinated liabilities recognised as own funds",IF(AND(AA1257="No",'Intragroup liabilities'!F1251="P_23"),"r0120 - Secured liabilities - collateralized part (BRRD art. 44/2/b)",IF('Intragroup liabilities'!F1251="C_31","r0511 - o/w capital instruments/share capital",IF('Intragroup liabilities'!F1251="C_32","r0511 - o/w capital instruments/share capital",IF('Intragroup liabilities'!F1251="C_33","r0512 - o/w instruments ranking pari passu with ordinary shares",IF(OR(ISNUMBER(SEARCH("ATLANTES",I1257)),ISNUMBER(SEARCH("AZOR",I1257)),ISNUMBER(SEARCH("HIPOTOTTA",I1257)))=TRUE,"r0120 - Secured liabilities - collateralized part (BRRD art. 44/2/b)",IF(OR('Intragroup liabilities'!F1251="P_27.1",'Intragroup liabilities'!F1251="P_27.2",'Intragroup liabilities'!F1251="P_24"),"r0390 - Non-financial liabilities",IF('Intragroup liabilities'!F1251="P_30.1","r0170 - Employee liabilities (BRRD art. 44/2/g/i)",IF('Intragroup liabilities'!F1251="P_30.3","r0390 - Non-financial liabilities",IF('Intragroup liabilities'!F1251="C_36","r0511 - o/w capital instruments/share capital",IF(AND('Intragroup liabilities'!F1251="P_20",IFERROR(VLOOKUP('Intragroup liabilities'!I1251,'Auxiliar 210'!$B$18:$B$20,1,FALSE),0)&lt;&gt;0),"r0210 - Liabilities towards other entities of the resolution group (BRRD art. 44/2/h)",IF(AND('Intragroup liabilities'!F1251="P_21",IFERROR(VLOOKUP('Intragroup liabilities'!I1251,'Auxiliar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7" s="10" t="s">
        <v>483</v>
      </c>
      <c r="G1257" s="10" t="str">
        <f t="shared" si="135"/>
        <v>Rank 9 - Ranking in insolvency (master scale)</v>
      </c>
      <c r="H1257" s="10" t="s">
        <v>688</v>
      </c>
      <c r="I1257" s="10" t="s">
        <v>66</v>
      </c>
      <c r="J1257" s="10" t="s">
        <v>439</v>
      </c>
      <c r="K1257" s="10" t="s">
        <v>155</v>
      </c>
      <c r="L1257" s="10" t="str">
        <f t="shared" si="136"/>
        <v>Sister</v>
      </c>
      <c r="M1257" s="10" t="str">
        <f>IF(OR('Intragroup liabilities'!W1251="x",'Intragroup liabilities'!W1251="E"),"true","false")</f>
        <v>false</v>
      </c>
      <c r="N1257" s="10" t="s">
        <v>470</v>
      </c>
      <c r="O1257" s="10" t="s">
        <v>471</v>
      </c>
      <c r="P1257" s="11">
        <v>11.78</v>
      </c>
      <c r="Q1257" s="11">
        <f>IF('Intragroup liabilities'!E1251="",0,'Intragroup liabilities'!E1251)</f>
        <v>0</v>
      </c>
      <c r="R1257" s="10" t="str">
        <f>+IF('Intragroup liabilities'!C1251="EURO","Euro",IF('Intragroup liabilities'!C1251="LIBRA INGLESA"," US Dollar",""))</f>
        <v>Euro</v>
      </c>
      <c r="S1257" s="10" t="str">
        <f>IF(OR('Intragroup liabilities'!F1251="P_20",'Intragroup liabilities'!F1251="P_21"),'Intragroup liabilities'!M1251,CONCATENATE(RIGHT('Intragroup liabilities'!T1251,4),"-",LEFT(RIGHT('Intragroup liabilities'!T1251,7),2),"-",LEFT('Intragroup liabilities'!T1251,2)))</f>
        <v>--</v>
      </c>
      <c r="T1257" s="20" t="str">
        <f t="shared" si="137"/>
        <v>--</v>
      </c>
      <c r="U1257" s="20" t="str">
        <f>IF(OR('Intragroup liabilities'!F1251="P_20",'Intragroup liabilities'!F1251="P_21"),'T 03.01'!T1257,CONCATENATE(RIGHT('Intragroup liabilities'!U1251,4),"-",LEFT(RIGHT('Intragroup liabilities'!U1251,7),2),"-",LEFT('Intragroup liabilities'!U1251,2)))</f>
        <v>--</v>
      </c>
      <c r="V1257" s="10" t="str">
        <f t="shared" si="138"/>
        <v>Unsecured</v>
      </c>
      <c r="W1257" s="10">
        <v>0</v>
      </c>
      <c r="X1257" s="10" t="s">
        <v>83</v>
      </c>
      <c r="Y1257" s="10" t="str">
        <f t="shared" si="139"/>
        <v>Structured</v>
      </c>
      <c r="Z1257" s="10"/>
      <c r="AA1257" s="10" t="str">
        <f>IF('Intragroup liabilities'!Q1251="GF2","Grandfathered T2",IF('Intragroup liabilities'!Q1251="CET1","CET1","No"))</f>
        <v>No</v>
      </c>
      <c r="AB1257" s="10">
        <f>IF('Intragroup liabilities'!R1251="",0,'Intragroup liabilities'!R1251)</f>
        <v>0</v>
      </c>
      <c r="AC1257"/>
    </row>
    <row r="1258" spans="3:29" ht="23.65" thickBot="1" x14ac:dyDescent="0.5">
      <c r="C1258" s="17">
        <f t="shared" si="134"/>
        <v>999</v>
      </c>
      <c r="D1258" s="18">
        <f t="shared" si="140"/>
        <v>1251</v>
      </c>
      <c r="E1258" s="10" t="str">
        <f>IF(AND(I1258="SANTANDER TOTTA, SGPS, SA",'Intragroup liabilities'!F1252="P_22"),"r0531 - o/w (part of) subordinated liabilities recognised as own funds",IF(AND(I1258="Totta Seguros - Comp. Seg. Vida, SA.",'Intragroup liabilities'!F1252="P_22"),"r0350 - Structured notes",IF(AND(AA1258&lt;&gt;"No",'Intragroup liabilities'!F1252="P_23"),"r0531 - o/w (part of) subordinated liabilities recognised as own funds",IF(AND(AA1258="No",'Intragroup liabilities'!F1252="P_23"),"r0120 - Secured liabilities - collateralized part (BRRD art. 44/2/b)",IF('Intragroup liabilities'!F1252="C_31","r0511 - o/w capital instruments/share capital",IF('Intragroup liabilities'!F1252="C_32","r0511 - o/w capital instruments/share capital",IF('Intragroup liabilities'!F1252="C_33","r0512 - o/w instruments ranking pari passu with ordinary shares",IF(OR(ISNUMBER(SEARCH("ATLANTES",I1258)),ISNUMBER(SEARCH("AZOR",I1258)),ISNUMBER(SEARCH("HIPOTOTTA",I1258)))=TRUE,"r0120 - Secured liabilities - collateralized part (BRRD art. 44/2/b)",IF(OR('Intragroup liabilities'!F1252="P_27.1",'Intragroup liabilities'!F1252="P_27.2",'Intragroup liabilities'!F1252="P_24"),"r0390 - Non-financial liabilities",IF('Intragroup liabilities'!F1252="P_30.1","r0170 - Employee liabilities (BRRD art. 44/2/g/i)",IF('Intragroup liabilities'!F1252="P_30.3","r0390 - Non-financial liabilities",IF('Intragroup liabilities'!F1252="C_36","r0511 - o/w capital instruments/share capital",IF(AND('Intragroup liabilities'!F1252="P_20",IFERROR(VLOOKUP('Intragroup liabilities'!I1252,'Auxiliar 210'!$B$18:$B$20,1,FALSE),0)&lt;&gt;0),"r0210 - Liabilities towards other entities of the resolution group (BRRD art. 44/2/h)",IF(AND('Intragroup liabilities'!F1252="P_21",IFERROR(VLOOKUP('Intragroup liabilities'!I1252,'Auxiliar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8" s="10" t="s">
        <v>483</v>
      </c>
      <c r="G1258" s="10" t="str">
        <f t="shared" si="135"/>
        <v>Rank 9 - Ranking in insolvency (master scale)</v>
      </c>
      <c r="H1258" s="10" t="s">
        <v>632</v>
      </c>
      <c r="I1258" s="10" t="s">
        <v>66</v>
      </c>
      <c r="J1258" s="10" t="s">
        <v>439</v>
      </c>
      <c r="K1258" s="10" t="s">
        <v>155</v>
      </c>
      <c r="L1258" s="10" t="str">
        <f t="shared" si="136"/>
        <v>Sister</v>
      </c>
      <c r="M1258" s="10" t="str">
        <f>IF(OR('Intragroup liabilities'!W1252="x",'Intragroup liabilities'!W1252="E"),"true","false")</f>
        <v>false</v>
      </c>
      <c r="N1258" s="10" t="s">
        <v>470</v>
      </c>
      <c r="O1258" s="10" t="s">
        <v>471</v>
      </c>
      <c r="P1258" s="11">
        <v>1.33</v>
      </c>
      <c r="Q1258" s="11">
        <f>IF('Intragroup liabilities'!E1252="",0,'Intragroup liabilities'!E1252)</f>
        <v>0</v>
      </c>
      <c r="R1258" s="10" t="str">
        <f>+IF('Intragroup liabilities'!C1252="EURO","Euro",IF('Intragroup liabilities'!C1252="LIBRA INGLESA"," US Dollar",""))</f>
        <v>Euro</v>
      </c>
      <c r="S1258" s="10" t="str">
        <f>IF(OR('Intragroup liabilities'!F1252="P_20",'Intragroup liabilities'!F1252="P_21"),'Intragroup liabilities'!M1252,CONCATENATE(RIGHT('Intragroup liabilities'!T1252,4),"-",LEFT(RIGHT('Intragroup liabilities'!T1252,7),2),"-",LEFT('Intragroup liabilities'!T1252,2)))</f>
        <v>--</v>
      </c>
      <c r="T1258" s="20" t="str">
        <f t="shared" si="137"/>
        <v>--</v>
      </c>
      <c r="U1258" s="20" t="str">
        <f>IF(OR('Intragroup liabilities'!F1252="P_20",'Intragroup liabilities'!F1252="P_21"),'T 03.01'!T1258,CONCATENATE(RIGHT('Intragroup liabilities'!U1252,4),"-",LEFT(RIGHT('Intragroup liabilities'!U1252,7),2),"-",LEFT('Intragroup liabilities'!U1252,2)))</f>
        <v>--</v>
      </c>
      <c r="V1258" s="10" t="str">
        <f t="shared" si="138"/>
        <v>Unsecured</v>
      </c>
      <c r="W1258" s="10">
        <v>0</v>
      </c>
      <c r="X1258" s="10" t="s">
        <v>83</v>
      </c>
      <c r="Y1258" s="10" t="str">
        <f t="shared" si="139"/>
        <v>Structured</v>
      </c>
      <c r="Z1258" s="10"/>
      <c r="AA1258" s="10" t="str">
        <f>IF('Intragroup liabilities'!Q1252="GF2","Grandfathered T2",IF('Intragroup liabilities'!Q1252="CET1","CET1","No"))</f>
        <v>No</v>
      </c>
      <c r="AB1258" s="10">
        <f>IF('Intragroup liabilities'!R1252="",0,'Intragroup liabilities'!R1252)</f>
        <v>0</v>
      </c>
      <c r="AC1258"/>
    </row>
    <row r="1259" spans="3:29" ht="23.65" thickBot="1" x14ac:dyDescent="0.5">
      <c r="C1259" s="17">
        <f t="shared" si="134"/>
        <v>999</v>
      </c>
      <c r="D1259" s="18">
        <f t="shared" si="140"/>
        <v>1252</v>
      </c>
      <c r="E1259" s="10" t="str">
        <f>IF(AND(I1259="SANTANDER TOTTA, SGPS, SA",'Intragroup liabilities'!F1253="P_22"),"r0531 - o/w (part of) subordinated liabilities recognised as own funds",IF(AND(I1259="Totta Seguros - Comp. Seg. Vida, SA.",'Intragroup liabilities'!F1253="P_22"),"r0350 - Structured notes",IF(AND(AA1259&lt;&gt;"No",'Intragroup liabilities'!F1253="P_23"),"r0531 - o/w (part of) subordinated liabilities recognised as own funds",IF(AND(AA1259="No",'Intragroup liabilities'!F1253="P_23"),"r0120 - Secured liabilities - collateralized part (BRRD art. 44/2/b)",IF('Intragroup liabilities'!F1253="C_31","r0511 - o/w capital instruments/share capital",IF('Intragroup liabilities'!F1253="C_32","r0511 - o/w capital instruments/share capital",IF('Intragroup liabilities'!F1253="C_33","r0512 - o/w instruments ranking pari passu with ordinary shares",IF(OR(ISNUMBER(SEARCH("ATLANTES",I1259)),ISNUMBER(SEARCH("AZOR",I1259)),ISNUMBER(SEARCH("HIPOTOTTA",I1259)))=TRUE,"r0120 - Secured liabilities - collateralized part (BRRD art. 44/2/b)",IF(OR('Intragroup liabilities'!F1253="P_27.1",'Intragroup liabilities'!F1253="P_27.2",'Intragroup liabilities'!F1253="P_24"),"r0390 - Non-financial liabilities",IF('Intragroup liabilities'!F1253="P_30.1","r0170 - Employee liabilities (BRRD art. 44/2/g/i)",IF('Intragroup liabilities'!F1253="P_30.3","r0390 - Non-financial liabilities",IF('Intragroup liabilities'!F1253="C_36","r0511 - o/w capital instruments/share capital",IF(AND('Intragroup liabilities'!F1253="P_20",IFERROR(VLOOKUP('Intragroup liabilities'!I1253,'Auxiliar 210'!$B$18:$B$20,1,FALSE),0)&lt;&gt;0),"r0210 - Liabilities towards other entities of the resolution group (BRRD art. 44/2/h)",IF(AND('Intragroup liabilities'!F1253="P_21",IFERROR(VLOOKUP('Intragroup liabilities'!I1253,'Auxiliar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59" s="10" t="s">
        <v>483</v>
      </c>
      <c r="G1259" s="10" t="str">
        <f t="shared" si="135"/>
        <v>Rank 9 - Ranking in insolvency (master scale)</v>
      </c>
      <c r="H1259" s="10" t="s">
        <v>549</v>
      </c>
      <c r="I1259" s="10" t="s">
        <v>66</v>
      </c>
      <c r="J1259" s="10" t="s">
        <v>439</v>
      </c>
      <c r="K1259" s="10" t="s">
        <v>155</v>
      </c>
      <c r="L1259" s="10" t="str">
        <f t="shared" si="136"/>
        <v>Sister</v>
      </c>
      <c r="M1259" s="10" t="str">
        <f>IF(OR('Intragroup liabilities'!W1253="x",'Intragroup liabilities'!W1253="E"),"true","false")</f>
        <v>false</v>
      </c>
      <c r="N1259" s="10" t="s">
        <v>470</v>
      </c>
      <c r="O1259" s="10" t="s">
        <v>471</v>
      </c>
      <c r="P1259" s="11">
        <v>12.02</v>
      </c>
      <c r="Q1259" s="11">
        <f>IF('Intragroup liabilities'!E1253="",0,'Intragroup liabilities'!E1253)</f>
        <v>0</v>
      </c>
      <c r="R1259" s="10" t="str">
        <f>+IF('Intragroup liabilities'!C1253="EURO","Euro",IF('Intragroup liabilities'!C1253="LIBRA INGLESA"," US Dollar",""))</f>
        <v>Euro</v>
      </c>
      <c r="S1259" s="10" t="str">
        <f>IF(OR('Intragroup liabilities'!F1253="P_20",'Intragroup liabilities'!F1253="P_21"),'Intragroup liabilities'!M1253,CONCATENATE(RIGHT('Intragroup liabilities'!T1253,4),"-",LEFT(RIGHT('Intragroup liabilities'!T1253,7),2),"-",LEFT('Intragroup liabilities'!T1253,2)))</f>
        <v>--</v>
      </c>
      <c r="T1259" s="20" t="str">
        <f t="shared" si="137"/>
        <v>--</v>
      </c>
      <c r="U1259" s="20" t="str">
        <f>IF(OR('Intragroup liabilities'!F1253="P_20",'Intragroup liabilities'!F1253="P_21"),'T 03.01'!T1259,CONCATENATE(RIGHT('Intragroup liabilities'!U1253,4),"-",LEFT(RIGHT('Intragroup liabilities'!U1253,7),2),"-",LEFT('Intragroup liabilities'!U1253,2)))</f>
        <v>--</v>
      </c>
      <c r="V1259" s="10" t="str">
        <f t="shared" si="138"/>
        <v>Unsecured</v>
      </c>
      <c r="W1259" s="10">
        <v>0</v>
      </c>
      <c r="X1259" s="10" t="s">
        <v>83</v>
      </c>
      <c r="Y1259" s="10" t="str">
        <f t="shared" si="139"/>
        <v>Structured</v>
      </c>
      <c r="Z1259" s="10"/>
      <c r="AA1259" s="10" t="str">
        <f>IF('Intragroup liabilities'!Q1253="GF2","Grandfathered T2",IF('Intragroup liabilities'!Q1253="CET1","CET1","No"))</f>
        <v>No</v>
      </c>
      <c r="AB1259" s="10">
        <f>IF('Intragroup liabilities'!R1253="",0,'Intragroup liabilities'!R1253)</f>
        <v>0</v>
      </c>
      <c r="AC1259"/>
    </row>
    <row r="1260" spans="3:29" ht="23.65" thickBot="1" x14ac:dyDescent="0.5">
      <c r="C1260" s="17">
        <f t="shared" si="134"/>
        <v>999</v>
      </c>
      <c r="D1260" s="18">
        <f t="shared" si="140"/>
        <v>1253</v>
      </c>
      <c r="E1260" s="10" t="str">
        <f>IF(AND(I1260="SANTANDER TOTTA, SGPS, SA",'Intragroup liabilities'!F1254="P_22"),"r0531 - o/w (part of) subordinated liabilities recognised as own funds",IF(AND(I1260="Totta Seguros - Comp. Seg. Vida, SA.",'Intragroup liabilities'!F1254="P_22"),"r0350 - Structured notes",IF(AND(AA1260&lt;&gt;"No",'Intragroup liabilities'!F1254="P_23"),"r0531 - o/w (part of) subordinated liabilities recognised as own funds",IF(AND(AA1260="No",'Intragroup liabilities'!F1254="P_23"),"r0120 - Secured liabilities - collateralized part (BRRD art. 44/2/b)",IF('Intragroup liabilities'!F1254="C_31","r0511 - o/w capital instruments/share capital",IF('Intragroup liabilities'!F1254="C_32","r0511 - o/w capital instruments/share capital",IF('Intragroup liabilities'!F1254="C_33","r0512 - o/w instruments ranking pari passu with ordinary shares",IF(OR(ISNUMBER(SEARCH("ATLANTES",I1260)),ISNUMBER(SEARCH("AZOR",I1260)),ISNUMBER(SEARCH("HIPOTOTTA",I1260)))=TRUE,"r0120 - Secured liabilities - collateralized part (BRRD art. 44/2/b)",IF(OR('Intragroup liabilities'!F1254="P_27.1",'Intragroup liabilities'!F1254="P_27.2",'Intragroup liabilities'!F1254="P_24"),"r0390 - Non-financial liabilities",IF('Intragroup liabilities'!F1254="P_30.1","r0170 - Employee liabilities (BRRD art. 44/2/g/i)",IF('Intragroup liabilities'!F1254="P_30.3","r0390 - Non-financial liabilities",IF('Intragroup liabilities'!F1254="C_36","r0511 - o/w capital instruments/share capital",IF(AND('Intragroup liabilities'!F1254="P_20",IFERROR(VLOOKUP('Intragroup liabilities'!I1254,'Auxiliar 210'!$B$18:$B$20,1,FALSE),0)&lt;&gt;0),"r0210 - Liabilities towards other entities of the resolution group (BRRD art. 44/2/h)",IF(AND('Intragroup liabilities'!F1254="P_21",IFERROR(VLOOKUP('Intragroup liabilities'!I1254,'Auxiliar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0" s="10" t="s">
        <v>483</v>
      </c>
      <c r="G1260" s="10" t="str">
        <f t="shared" si="135"/>
        <v>Rank 9 - Ranking in insolvency (master scale)</v>
      </c>
      <c r="H1260" s="10" t="s">
        <v>596</v>
      </c>
      <c r="I1260" s="10" t="s">
        <v>66</v>
      </c>
      <c r="J1260" s="10" t="s">
        <v>439</v>
      </c>
      <c r="K1260" s="10" t="s">
        <v>155</v>
      </c>
      <c r="L1260" s="10" t="str">
        <f t="shared" si="136"/>
        <v>Sister</v>
      </c>
      <c r="M1260" s="10" t="str">
        <f>IF(OR('Intragroup liabilities'!W1254="x",'Intragroup liabilities'!W1254="E"),"true","false")</f>
        <v>false</v>
      </c>
      <c r="N1260" s="10" t="s">
        <v>470</v>
      </c>
      <c r="O1260" s="10" t="s">
        <v>471</v>
      </c>
      <c r="P1260" s="11">
        <v>0.16</v>
      </c>
      <c r="Q1260" s="11">
        <f>IF('Intragroup liabilities'!E1254="",0,'Intragroup liabilities'!E1254)</f>
        <v>0</v>
      </c>
      <c r="R1260" s="10" t="str">
        <f>+IF('Intragroup liabilities'!C1254="EURO","Euro",IF('Intragroup liabilities'!C1254="LIBRA INGLESA"," US Dollar",""))</f>
        <v>Euro</v>
      </c>
      <c r="S1260" s="10" t="str">
        <f>IF(OR('Intragroup liabilities'!F1254="P_20",'Intragroup liabilities'!F1254="P_21"),'Intragroup liabilities'!M1254,CONCATENATE(RIGHT('Intragroup liabilities'!T1254,4),"-",LEFT(RIGHT('Intragroup liabilities'!T1254,7),2),"-",LEFT('Intragroup liabilities'!T1254,2)))</f>
        <v>--</v>
      </c>
      <c r="T1260" s="20" t="str">
        <f t="shared" si="137"/>
        <v>--</v>
      </c>
      <c r="U1260" s="20" t="str">
        <f>IF(OR('Intragroup liabilities'!F1254="P_20",'Intragroup liabilities'!F1254="P_21"),'T 03.01'!T1260,CONCATENATE(RIGHT('Intragroup liabilities'!U1254,4),"-",LEFT(RIGHT('Intragroup liabilities'!U1254,7),2),"-",LEFT('Intragroup liabilities'!U1254,2)))</f>
        <v>--</v>
      </c>
      <c r="V1260" s="10" t="str">
        <f t="shared" si="138"/>
        <v>Unsecured</v>
      </c>
      <c r="W1260" s="10">
        <v>0</v>
      </c>
      <c r="X1260" s="10" t="s">
        <v>83</v>
      </c>
      <c r="Y1260" s="10" t="str">
        <f t="shared" si="139"/>
        <v>Structured</v>
      </c>
      <c r="Z1260" s="10"/>
      <c r="AA1260" s="10" t="str">
        <f>IF('Intragroup liabilities'!Q1254="GF2","Grandfathered T2",IF('Intragroup liabilities'!Q1254="CET1","CET1","No"))</f>
        <v>No</v>
      </c>
      <c r="AB1260" s="10">
        <f>IF('Intragroup liabilities'!R1254="",0,'Intragroup liabilities'!R1254)</f>
        <v>0</v>
      </c>
      <c r="AC1260"/>
    </row>
    <row r="1261" spans="3:29" ht="23.65" thickBot="1" x14ac:dyDescent="0.5">
      <c r="C1261" s="17">
        <f t="shared" si="134"/>
        <v>999</v>
      </c>
      <c r="D1261" s="18">
        <f t="shared" si="140"/>
        <v>1254</v>
      </c>
      <c r="E1261" s="10" t="str">
        <f>IF(AND(I1261="SANTANDER TOTTA, SGPS, SA",'Intragroup liabilities'!F1255="P_22"),"r0531 - o/w (part of) subordinated liabilities recognised as own funds",IF(AND(I1261="Totta Seguros - Comp. Seg. Vida, SA.",'Intragroup liabilities'!F1255="P_22"),"r0350 - Structured notes",IF(AND(AA1261&lt;&gt;"No",'Intragroup liabilities'!F1255="P_23"),"r0531 - o/w (part of) subordinated liabilities recognised as own funds",IF(AND(AA1261="No",'Intragroup liabilities'!F1255="P_23"),"r0120 - Secured liabilities - collateralized part (BRRD art. 44/2/b)",IF('Intragroup liabilities'!F1255="C_31","r0511 - o/w capital instruments/share capital",IF('Intragroup liabilities'!F1255="C_32","r0511 - o/w capital instruments/share capital",IF('Intragroup liabilities'!F1255="C_33","r0512 - o/w instruments ranking pari passu with ordinary shares",IF(OR(ISNUMBER(SEARCH("ATLANTES",I1261)),ISNUMBER(SEARCH("AZOR",I1261)),ISNUMBER(SEARCH("HIPOTOTTA",I1261)))=TRUE,"r0120 - Secured liabilities - collateralized part (BRRD art. 44/2/b)",IF(OR('Intragroup liabilities'!F1255="P_27.1",'Intragroup liabilities'!F1255="P_27.2",'Intragroup liabilities'!F1255="P_24"),"r0390 - Non-financial liabilities",IF('Intragroup liabilities'!F1255="P_30.1","r0170 - Employee liabilities (BRRD art. 44/2/g/i)",IF('Intragroup liabilities'!F1255="P_30.3","r0390 - Non-financial liabilities",IF('Intragroup liabilities'!F1255="C_36","r0511 - o/w capital instruments/share capital",IF(AND('Intragroup liabilities'!F1255="P_20",IFERROR(VLOOKUP('Intragroup liabilities'!I1255,'Auxiliar 210'!$B$18:$B$20,1,FALSE),0)&lt;&gt;0),"r0210 - Liabilities towards other entities of the resolution group (BRRD art. 44/2/h)",IF(AND('Intragroup liabilities'!F1255="P_21",IFERROR(VLOOKUP('Intragroup liabilities'!I1255,'Auxiliar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1" s="10" t="s">
        <v>483</v>
      </c>
      <c r="G1261" s="10" t="str">
        <f t="shared" si="135"/>
        <v>Rank 9 - Ranking in insolvency (master scale)</v>
      </c>
      <c r="H1261" s="10" t="s">
        <v>641</v>
      </c>
      <c r="I1261" s="10" t="s">
        <v>66</v>
      </c>
      <c r="J1261" s="10" t="s">
        <v>439</v>
      </c>
      <c r="K1261" s="10" t="s">
        <v>155</v>
      </c>
      <c r="L1261" s="10" t="str">
        <f t="shared" si="136"/>
        <v>Sister</v>
      </c>
      <c r="M1261" s="10" t="str">
        <f>IF(OR('Intragroup liabilities'!W1255="x",'Intragroup liabilities'!W1255="E"),"true","false")</f>
        <v>false</v>
      </c>
      <c r="N1261" s="10" t="s">
        <v>470</v>
      </c>
      <c r="O1261" s="10" t="s">
        <v>471</v>
      </c>
      <c r="P1261" s="11">
        <v>0.03</v>
      </c>
      <c r="Q1261" s="11">
        <f>IF('Intragroup liabilities'!E1255="",0,'Intragroup liabilities'!E1255)</f>
        <v>0</v>
      </c>
      <c r="R1261" s="10" t="str">
        <f>+IF('Intragroup liabilities'!C1255="EURO","Euro",IF('Intragroup liabilities'!C1255="LIBRA INGLESA"," US Dollar",""))</f>
        <v>Euro</v>
      </c>
      <c r="S1261" s="10" t="str">
        <f>IF(OR('Intragroup liabilities'!F1255="P_20",'Intragroup liabilities'!F1255="P_21"),'Intragroup liabilities'!M1255,CONCATENATE(RIGHT('Intragroup liabilities'!T1255,4),"-",LEFT(RIGHT('Intragroup liabilities'!T1255,7),2),"-",LEFT('Intragroup liabilities'!T1255,2)))</f>
        <v>--</v>
      </c>
      <c r="T1261" s="20" t="str">
        <f t="shared" si="137"/>
        <v>--</v>
      </c>
      <c r="U1261" s="20" t="str">
        <f>IF(OR('Intragroup liabilities'!F1255="P_20",'Intragroup liabilities'!F1255="P_21"),'T 03.01'!T1261,CONCATENATE(RIGHT('Intragroup liabilities'!U1255,4),"-",LEFT(RIGHT('Intragroup liabilities'!U1255,7),2),"-",LEFT('Intragroup liabilities'!U1255,2)))</f>
        <v>--</v>
      </c>
      <c r="V1261" s="10" t="str">
        <f t="shared" si="138"/>
        <v>Unsecured</v>
      </c>
      <c r="W1261" s="10">
        <v>0</v>
      </c>
      <c r="X1261" s="10" t="s">
        <v>83</v>
      </c>
      <c r="Y1261" s="10" t="str">
        <f t="shared" si="139"/>
        <v>Structured</v>
      </c>
      <c r="Z1261" s="10"/>
      <c r="AA1261" s="10" t="str">
        <f>IF('Intragroup liabilities'!Q1255="GF2","Grandfathered T2",IF('Intragroup liabilities'!Q1255="CET1","CET1","No"))</f>
        <v>No</v>
      </c>
      <c r="AB1261" s="10">
        <f>IF('Intragroup liabilities'!R1255="",0,'Intragroup liabilities'!R1255)</f>
        <v>0</v>
      </c>
      <c r="AC1261"/>
    </row>
    <row r="1262" spans="3:29" ht="23.65" thickBot="1" x14ac:dyDescent="0.5">
      <c r="C1262" s="17">
        <f t="shared" si="134"/>
        <v>999</v>
      </c>
      <c r="D1262" s="18">
        <f t="shared" si="140"/>
        <v>1255</v>
      </c>
      <c r="E1262" s="10" t="str">
        <f>IF(AND(I1262="SANTANDER TOTTA, SGPS, SA",'Intragroup liabilities'!F1256="P_22"),"r0531 - o/w (part of) subordinated liabilities recognised as own funds",IF(AND(I1262="Totta Seguros - Comp. Seg. Vida, SA.",'Intragroup liabilities'!F1256="P_22"),"r0350 - Structured notes",IF(AND(AA1262&lt;&gt;"No",'Intragroup liabilities'!F1256="P_23"),"r0531 - o/w (part of) subordinated liabilities recognised as own funds",IF(AND(AA1262="No",'Intragroup liabilities'!F1256="P_23"),"r0120 - Secured liabilities - collateralized part (BRRD art. 44/2/b)",IF('Intragroup liabilities'!F1256="C_31","r0511 - o/w capital instruments/share capital",IF('Intragroup liabilities'!F1256="C_32","r0511 - o/w capital instruments/share capital",IF('Intragroup liabilities'!F1256="C_33","r0512 - o/w instruments ranking pari passu with ordinary shares",IF(OR(ISNUMBER(SEARCH("ATLANTES",I1262)),ISNUMBER(SEARCH("AZOR",I1262)),ISNUMBER(SEARCH("HIPOTOTTA",I1262)))=TRUE,"r0120 - Secured liabilities - collateralized part (BRRD art. 44/2/b)",IF(OR('Intragroup liabilities'!F1256="P_27.1",'Intragroup liabilities'!F1256="P_27.2",'Intragroup liabilities'!F1256="P_24"),"r0390 - Non-financial liabilities",IF('Intragroup liabilities'!F1256="P_30.1","r0170 - Employee liabilities (BRRD art. 44/2/g/i)",IF('Intragroup liabilities'!F1256="P_30.3","r0390 - Non-financial liabilities",IF('Intragroup liabilities'!F1256="C_36","r0511 - o/w capital instruments/share capital",IF(AND('Intragroup liabilities'!F1256="P_20",IFERROR(VLOOKUP('Intragroup liabilities'!I1256,'Auxiliar 210'!$B$18:$B$20,1,FALSE),0)&lt;&gt;0),"r0210 - Liabilities towards other entities of the resolution group (BRRD art. 44/2/h)",IF(AND('Intragroup liabilities'!F1256="P_21",IFERROR(VLOOKUP('Intragroup liabilities'!I1256,'Auxiliar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2" s="10" t="s">
        <v>153</v>
      </c>
      <c r="G1262" s="10" t="str">
        <f t="shared" si="135"/>
        <v>Rank 9 - Ranking in insolvency (master scale)</v>
      </c>
      <c r="H1262" s="10" t="s">
        <v>883</v>
      </c>
      <c r="I1262" s="10" t="s">
        <v>69</v>
      </c>
      <c r="J1262" s="10" t="s">
        <v>359</v>
      </c>
      <c r="K1262" s="10" t="s">
        <v>155</v>
      </c>
      <c r="L1262" s="10" t="str">
        <f t="shared" si="136"/>
        <v>Sister</v>
      </c>
      <c r="M1262" s="10" t="str">
        <f>IF(OR('Intragroup liabilities'!W1256="x",'Intragroup liabilities'!W1256="E"),"true","false")</f>
        <v>true</v>
      </c>
      <c r="N1262" s="10" t="s">
        <v>470</v>
      </c>
      <c r="O1262" s="10" t="s">
        <v>471</v>
      </c>
      <c r="P1262" s="11">
        <v>39961.57</v>
      </c>
      <c r="Q1262" s="11">
        <f>IF('Intragroup liabilities'!E1256="",0,'Intragroup liabilities'!E1256)</f>
        <v>0</v>
      </c>
      <c r="R1262" s="10" t="str">
        <f>+IF('Intragroup liabilities'!C1256="EURO","Euro",IF('Intragroup liabilities'!C1256="LIBRA INGLESA"," US Dollar",""))</f>
        <v>Euro</v>
      </c>
      <c r="S1262" s="10" t="str">
        <f>IF(OR('Intragroup liabilities'!F1256="P_20",'Intragroup liabilities'!F1256="P_21"),'Intragroup liabilities'!M1256,CONCATENATE(RIGHT('Intragroup liabilities'!T1256,4),"-",LEFT(RIGHT('Intragroup liabilities'!T1256,7),2),"-",LEFT('Intragroup liabilities'!T1256,2)))</f>
        <v>--</v>
      </c>
      <c r="T1262" s="20" t="str">
        <f t="shared" si="137"/>
        <v>--</v>
      </c>
      <c r="U1262" s="20" t="str">
        <f>IF(OR('Intragroup liabilities'!F1256="P_20",'Intragroup liabilities'!F1256="P_21"),'T 03.01'!T1262,CONCATENATE(RIGHT('Intragroup liabilities'!U1256,4),"-",LEFT(RIGHT('Intragroup liabilities'!U1256,7),2),"-",LEFT('Intragroup liabilities'!U1256,2)))</f>
        <v>--</v>
      </c>
      <c r="V1262" s="10" t="str">
        <f t="shared" si="138"/>
        <v>Unsecured</v>
      </c>
      <c r="W1262" s="10">
        <v>0</v>
      </c>
      <c r="X1262" s="10" t="s">
        <v>83</v>
      </c>
      <c r="Y1262" s="10" t="str">
        <f t="shared" si="139"/>
        <v>Structured</v>
      </c>
      <c r="Z1262" s="10"/>
      <c r="AA1262" s="10" t="str">
        <f>IF('Intragroup liabilities'!Q1256="GF2","Grandfathered T2",IF('Intragroup liabilities'!Q1256="CET1","CET1","No"))</f>
        <v>No</v>
      </c>
      <c r="AB1262" s="10">
        <f>IF('Intragroup liabilities'!R1256="",0,'Intragroup liabilities'!R1256)</f>
        <v>0</v>
      </c>
      <c r="AC1262"/>
    </row>
    <row r="1263" spans="3:29" ht="23.65" thickBot="1" x14ac:dyDescent="0.5">
      <c r="C1263" s="17">
        <f t="shared" si="134"/>
        <v>999</v>
      </c>
      <c r="D1263" s="18">
        <f t="shared" si="140"/>
        <v>1256</v>
      </c>
      <c r="E1263" s="10" t="str">
        <f>IF(AND(I1263="SANTANDER TOTTA, SGPS, SA",'Intragroup liabilities'!F1257="P_22"),"r0531 - o/w (part of) subordinated liabilities recognised as own funds",IF(AND(I1263="Totta Seguros - Comp. Seg. Vida, SA.",'Intragroup liabilities'!F1257="P_22"),"r0350 - Structured notes",IF(AND(AA1263&lt;&gt;"No",'Intragroup liabilities'!F1257="P_23"),"r0531 - o/w (part of) subordinated liabilities recognised as own funds",IF(AND(AA1263="No",'Intragroup liabilities'!F1257="P_23"),"r0120 - Secured liabilities - collateralized part (BRRD art. 44/2/b)",IF('Intragroup liabilities'!F1257="C_31","r0511 - o/w capital instruments/share capital",IF('Intragroup liabilities'!F1257="C_32","r0511 - o/w capital instruments/share capital",IF('Intragroup liabilities'!F1257="C_33","r0512 - o/w instruments ranking pari passu with ordinary shares",IF(OR(ISNUMBER(SEARCH("ATLANTES",I1263)),ISNUMBER(SEARCH("AZOR",I1263)),ISNUMBER(SEARCH("HIPOTOTTA",I1263)))=TRUE,"r0120 - Secured liabilities - collateralized part (BRRD art. 44/2/b)",IF(OR('Intragroup liabilities'!F1257="P_27.1",'Intragroup liabilities'!F1257="P_27.2",'Intragroup liabilities'!F1257="P_24"),"r0390 - Non-financial liabilities",IF('Intragroup liabilities'!F1257="P_30.1","r0170 - Employee liabilities (BRRD art. 44/2/g/i)",IF('Intragroup liabilities'!F1257="P_30.3","r0390 - Non-financial liabilities",IF('Intragroup liabilities'!F1257="C_36","r0511 - o/w capital instruments/share capital",IF(AND('Intragroup liabilities'!F1257="P_20",IFERROR(VLOOKUP('Intragroup liabilities'!I1257,'Auxiliar 210'!$B$18:$B$20,1,FALSE),0)&lt;&gt;0),"r0210 - Liabilities towards other entities of the resolution group (BRRD art. 44/2/h)",IF(AND('Intragroup liabilities'!F1257="P_21",IFERROR(VLOOKUP('Intragroup liabilities'!I1257,'Auxiliar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3" s="10" t="s">
        <v>153</v>
      </c>
      <c r="G1263" s="10" t="str">
        <f t="shared" si="135"/>
        <v>Rank 9 - Ranking in insolvency (master scale)</v>
      </c>
      <c r="H1263" s="10" t="s">
        <v>885</v>
      </c>
      <c r="I1263" s="10" t="s">
        <v>69</v>
      </c>
      <c r="J1263" s="10" t="s">
        <v>359</v>
      </c>
      <c r="K1263" s="10" t="s">
        <v>155</v>
      </c>
      <c r="L1263" s="10" t="str">
        <f t="shared" si="136"/>
        <v>Sister</v>
      </c>
      <c r="M1263" s="10" t="str">
        <f>IF(OR('Intragroup liabilities'!W1257="x",'Intragroup liabilities'!W1257="E"),"true","false")</f>
        <v>true</v>
      </c>
      <c r="N1263" s="10" t="s">
        <v>470</v>
      </c>
      <c r="O1263" s="10" t="s">
        <v>471</v>
      </c>
      <c r="P1263" s="11">
        <v>28930.66</v>
      </c>
      <c r="Q1263" s="11">
        <f>IF('Intragroup liabilities'!E1257="",0,'Intragroup liabilities'!E1257)</f>
        <v>0</v>
      </c>
      <c r="R1263" s="10" t="str">
        <f>+IF('Intragroup liabilities'!C1257="EURO","Euro",IF('Intragroup liabilities'!C1257="LIBRA INGLESA"," US Dollar",""))</f>
        <v>Euro</v>
      </c>
      <c r="S1263" s="10" t="str">
        <f>IF(OR('Intragroup liabilities'!F1257="P_20",'Intragroup liabilities'!F1257="P_21"),'Intragroup liabilities'!M1257,CONCATENATE(RIGHT('Intragroup liabilities'!T1257,4),"-",LEFT(RIGHT('Intragroup liabilities'!T1257,7),2),"-",LEFT('Intragroup liabilities'!T1257,2)))</f>
        <v>--</v>
      </c>
      <c r="T1263" s="20" t="str">
        <f t="shared" si="137"/>
        <v>--</v>
      </c>
      <c r="U1263" s="20" t="str">
        <f>IF(OR('Intragroup liabilities'!F1257="P_20",'Intragroup liabilities'!F1257="P_21"),'T 03.01'!T1263,CONCATENATE(RIGHT('Intragroup liabilities'!U1257,4),"-",LEFT(RIGHT('Intragroup liabilities'!U1257,7),2),"-",LEFT('Intragroup liabilities'!U1257,2)))</f>
        <v>--</v>
      </c>
      <c r="V1263" s="10" t="str">
        <f t="shared" si="138"/>
        <v>Unsecured</v>
      </c>
      <c r="W1263" s="10">
        <v>0</v>
      </c>
      <c r="X1263" s="10" t="s">
        <v>83</v>
      </c>
      <c r="Y1263" s="10" t="str">
        <f t="shared" si="139"/>
        <v>Structured</v>
      </c>
      <c r="Z1263" s="10"/>
      <c r="AA1263" s="10" t="str">
        <f>IF('Intragroup liabilities'!Q1257="GF2","Grandfathered T2",IF('Intragroup liabilities'!Q1257="CET1","CET1","No"))</f>
        <v>No</v>
      </c>
      <c r="AB1263" s="10">
        <f>IF('Intragroup liabilities'!R1257="",0,'Intragroup liabilities'!R1257)</f>
        <v>0</v>
      </c>
      <c r="AC1263"/>
    </row>
    <row r="1264" spans="3:29" ht="23.65" thickBot="1" x14ac:dyDescent="0.5">
      <c r="C1264" s="17">
        <f t="shared" si="134"/>
        <v>999</v>
      </c>
      <c r="D1264" s="18">
        <f t="shared" si="140"/>
        <v>1257</v>
      </c>
      <c r="E1264" s="10" t="str">
        <f>IF(AND(I1264="SANTANDER TOTTA, SGPS, SA",'Intragroup liabilities'!F1258="P_22"),"r0531 - o/w (part of) subordinated liabilities recognised as own funds",IF(AND(I1264="Totta Seguros - Comp. Seg. Vida, SA.",'Intragroup liabilities'!F1258="P_22"),"r0350 - Structured notes",IF(AND(AA1264&lt;&gt;"No",'Intragroup liabilities'!F1258="P_23"),"r0531 - o/w (part of) subordinated liabilities recognised as own funds",IF(AND(AA1264="No",'Intragroup liabilities'!F1258="P_23"),"r0120 - Secured liabilities - collateralized part (BRRD art. 44/2/b)",IF('Intragroup liabilities'!F1258="C_31","r0511 - o/w capital instruments/share capital",IF('Intragroup liabilities'!F1258="C_32","r0511 - o/w capital instruments/share capital",IF('Intragroup liabilities'!F1258="C_33","r0512 - o/w instruments ranking pari passu with ordinary shares",IF(OR(ISNUMBER(SEARCH("ATLANTES",I1264)),ISNUMBER(SEARCH("AZOR",I1264)),ISNUMBER(SEARCH("HIPOTOTTA",I1264)))=TRUE,"r0120 - Secured liabilities - collateralized part (BRRD art. 44/2/b)",IF(OR('Intragroup liabilities'!F1258="P_27.1",'Intragroup liabilities'!F1258="P_27.2",'Intragroup liabilities'!F1258="P_24"),"r0390 - Non-financial liabilities",IF('Intragroup liabilities'!F1258="P_30.1","r0170 - Employee liabilities (BRRD art. 44/2/g/i)",IF('Intragroup liabilities'!F1258="P_30.3","r0390 - Non-financial liabilities",IF('Intragroup liabilities'!F1258="C_36","r0511 - o/w capital instruments/share capital",IF(AND('Intragroup liabilities'!F1258="P_20",IFERROR(VLOOKUP('Intragroup liabilities'!I1258,'Auxiliar 210'!$B$18:$B$20,1,FALSE),0)&lt;&gt;0),"r0210 - Liabilities towards other entities of the resolution group (BRRD art. 44/2/h)",IF(AND('Intragroup liabilities'!F1258="P_21",IFERROR(VLOOKUP('Intragroup liabilities'!I1258,'Auxiliar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4" s="10" t="s">
        <v>153</v>
      </c>
      <c r="G1264" s="10" t="str">
        <f t="shared" si="135"/>
        <v>Rank 9 - Ranking in insolvency (master scale)</v>
      </c>
      <c r="H1264" s="10" t="s">
        <v>539</v>
      </c>
      <c r="I1264" s="10" t="s">
        <v>69</v>
      </c>
      <c r="J1264" s="10" t="s">
        <v>359</v>
      </c>
      <c r="K1264" s="10" t="s">
        <v>155</v>
      </c>
      <c r="L1264" s="10" t="str">
        <f t="shared" si="136"/>
        <v>Sister</v>
      </c>
      <c r="M1264" s="10" t="str">
        <f>IF(OR('Intragroup liabilities'!W1258="x",'Intragroup liabilities'!W1258="E"),"true","false")</f>
        <v>true</v>
      </c>
      <c r="N1264" s="10" t="s">
        <v>470</v>
      </c>
      <c r="O1264" s="10" t="s">
        <v>471</v>
      </c>
      <c r="P1264" s="11">
        <v>64142.11</v>
      </c>
      <c r="Q1264" s="11">
        <f>IF('Intragroup liabilities'!E1258="",0,'Intragroup liabilities'!E1258)</f>
        <v>0</v>
      </c>
      <c r="R1264" s="10" t="str">
        <f>+IF('Intragroup liabilities'!C1258="EURO","Euro",IF('Intragroup liabilities'!C1258="LIBRA INGLESA"," US Dollar",""))</f>
        <v>Euro</v>
      </c>
      <c r="S1264" s="10" t="str">
        <f>IF(OR('Intragroup liabilities'!F1258="P_20",'Intragroup liabilities'!F1258="P_21"),'Intragroup liabilities'!M1258,CONCATENATE(RIGHT('Intragroup liabilities'!T1258,4),"-",LEFT(RIGHT('Intragroup liabilities'!T1258,7),2),"-",LEFT('Intragroup liabilities'!T1258,2)))</f>
        <v>--</v>
      </c>
      <c r="T1264" s="20" t="str">
        <f t="shared" si="137"/>
        <v>--</v>
      </c>
      <c r="U1264" s="20" t="str">
        <f>IF(OR('Intragroup liabilities'!F1258="P_20",'Intragroup liabilities'!F1258="P_21"),'T 03.01'!T1264,CONCATENATE(RIGHT('Intragroup liabilities'!U1258,4),"-",LEFT(RIGHT('Intragroup liabilities'!U1258,7),2),"-",LEFT('Intragroup liabilities'!U1258,2)))</f>
        <v>--</v>
      </c>
      <c r="V1264" s="10" t="str">
        <f t="shared" si="138"/>
        <v>Unsecured</v>
      </c>
      <c r="W1264" s="10">
        <v>0</v>
      </c>
      <c r="X1264" s="10" t="s">
        <v>83</v>
      </c>
      <c r="Y1264" s="10" t="str">
        <f t="shared" si="139"/>
        <v>Structured</v>
      </c>
      <c r="Z1264" s="10"/>
      <c r="AA1264" s="10" t="str">
        <f>IF('Intragroup liabilities'!Q1258="GF2","Grandfathered T2",IF('Intragroup liabilities'!Q1258="CET1","CET1","No"))</f>
        <v>No</v>
      </c>
      <c r="AB1264" s="10">
        <f>IF('Intragroup liabilities'!R1258="",0,'Intragroup liabilities'!R1258)</f>
        <v>0</v>
      </c>
      <c r="AC1264"/>
    </row>
    <row r="1265" spans="3:29" ht="23.65" thickBot="1" x14ac:dyDescent="0.5">
      <c r="C1265" s="17">
        <f t="shared" si="134"/>
        <v>999</v>
      </c>
      <c r="D1265" s="18">
        <f t="shared" si="140"/>
        <v>1258</v>
      </c>
      <c r="E1265" s="10" t="str">
        <f>IF(AND(I1265="SANTANDER TOTTA, SGPS, SA",'Intragroup liabilities'!F1259="P_22"),"r0531 - o/w (part of) subordinated liabilities recognised as own funds",IF(AND(I1265="Totta Seguros - Comp. Seg. Vida, SA.",'Intragroup liabilities'!F1259="P_22"),"r0350 - Structured notes",IF(AND(AA1265&lt;&gt;"No",'Intragroup liabilities'!F1259="P_23"),"r0531 - o/w (part of) subordinated liabilities recognised as own funds",IF(AND(AA1265="No",'Intragroup liabilities'!F1259="P_23"),"r0120 - Secured liabilities - collateralized part (BRRD art. 44/2/b)",IF('Intragroup liabilities'!F1259="C_31","r0511 - o/w capital instruments/share capital",IF('Intragroup liabilities'!F1259="C_32","r0511 - o/w capital instruments/share capital",IF('Intragroup liabilities'!F1259="C_33","r0512 - o/w instruments ranking pari passu with ordinary shares",IF(OR(ISNUMBER(SEARCH("ATLANTES",I1265)),ISNUMBER(SEARCH("AZOR",I1265)),ISNUMBER(SEARCH("HIPOTOTTA",I1265)))=TRUE,"r0120 - Secured liabilities - collateralized part (BRRD art. 44/2/b)",IF(OR('Intragroup liabilities'!F1259="P_27.1",'Intragroup liabilities'!F1259="P_27.2",'Intragroup liabilities'!F1259="P_24"),"r0390 - Non-financial liabilities",IF('Intragroup liabilities'!F1259="P_30.1","r0170 - Employee liabilities (BRRD art. 44/2/g/i)",IF('Intragroup liabilities'!F1259="P_30.3","r0390 - Non-financial liabilities",IF('Intragroup liabilities'!F1259="C_36","r0511 - o/w capital instruments/share capital",IF(AND('Intragroup liabilities'!F1259="P_20",IFERROR(VLOOKUP('Intragroup liabilities'!I1259,'Auxiliar 210'!$B$18:$B$20,1,FALSE),0)&lt;&gt;0),"r0210 - Liabilities towards other entities of the resolution group (BRRD art. 44/2/h)",IF(AND('Intragroup liabilities'!F1259="P_21",IFERROR(VLOOKUP('Intragroup liabilities'!I1259,'Auxiliar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5" s="10" t="s">
        <v>483</v>
      </c>
      <c r="G1265" s="10" t="str">
        <f t="shared" si="135"/>
        <v>Rank 9 - Ranking in insolvency (master scale)</v>
      </c>
      <c r="H1265" s="10" t="s">
        <v>1177</v>
      </c>
      <c r="I1265" s="10" t="s">
        <v>704</v>
      </c>
      <c r="J1265" s="10" t="s">
        <v>710</v>
      </c>
      <c r="K1265" s="10" t="s">
        <v>155</v>
      </c>
      <c r="L1265" s="10" t="str">
        <f t="shared" si="136"/>
        <v>Sister</v>
      </c>
      <c r="M1265" s="10" t="str">
        <f>IF(OR('Intragroup liabilities'!W1259="x",'Intragroup liabilities'!W1259="E"),"true","false")</f>
        <v>false</v>
      </c>
      <c r="N1265" s="10" t="s">
        <v>470</v>
      </c>
      <c r="O1265" s="10" t="s">
        <v>471</v>
      </c>
      <c r="P1265" s="11">
        <v>0.31</v>
      </c>
      <c r="Q1265" s="11">
        <f>IF('Intragroup liabilities'!E1259="",0,'Intragroup liabilities'!E1259)</f>
        <v>0</v>
      </c>
      <c r="R1265" s="10" t="str">
        <f>+IF('Intragroup liabilities'!C1259="EURO","Euro",IF('Intragroup liabilities'!C1259="LIBRA INGLESA"," US Dollar",""))</f>
        <v>Euro</v>
      </c>
      <c r="S1265" s="10" t="str">
        <f>IF(OR('Intragroup liabilities'!F1259="P_20",'Intragroup liabilities'!F1259="P_21"),'Intragroup liabilities'!M1259,CONCATENATE(RIGHT('Intragroup liabilities'!T1259,4),"-",LEFT(RIGHT('Intragroup liabilities'!T1259,7),2),"-",LEFT('Intragroup liabilities'!T1259,2)))</f>
        <v>--</v>
      </c>
      <c r="T1265" s="20" t="str">
        <f t="shared" si="137"/>
        <v>--</v>
      </c>
      <c r="U1265" s="20" t="str">
        <f>IF(OR('Intragroup liabilities'!F1259="P_20",'Intragroup liabilities'!F1259="P_21"),'T 03.01'!T1265,CONCATENATE(RIGHT('Intragroup liabilities'!U1259,4),"-",LEFT(RIGHT('Intragroup liabilities'!U1259,7),2),"-",LEFT('Intragroup liabilities'!U1259,2)))</f>
        <v>--</v>
      </c>
      <c r="V1265" s="10" t="str">
        <f t="shared" si="138"/>
        <v>Unsecured</v>
      </c>
      <c r="W1265" s="10">
        <v>0</v>
      </c>
      <c r="X1265" s="10" t="s">
        <v>83</v>
      </c>
      <c r="Y1265" s="10" t="str">
        <f t="shared" si="139"/>
        <v>Structured</v>
      </c>
      <c r="Z1265" s="10"/>
      <c r="AA1265" s="10" t="str">
        <f>IF('Intragroup liabilities'!Q1259="GF2","Grandfathered T2",IF('Intragroup liabilities'!Q1259="CET1","CET1","No"))</f>
        <v>No</v>
      </c>
      <c r="AB1265" s="10">
        <f>IF('Intragroup liabilities'!R1259="",0,'Intragroup liabilities'!R1259)</f>
        <v>0</v>
      </c>
      <c r="AC1265"/>
    </row>
    <row r="1266" spans="3:29" ht="23.65" thickBot="1" x14ac:dyDescent="0.5">
      <c r="C1266" s="17">
        <f t="shared" si="134"/>
        <v>999</v>
      </c>
      <c r="D1266" s="18">
        <f t="shared" si="140"/>
        <v>1259</v>
      </c>
      <c r="E1266" s="10" t="str">
        <f>IF(AND(I1266="SANTANDER TOTTA, SGPS, SA",'Intragroup liabilities'!F1260="P_22"),"r0531 - o/w (part of) subordinated liabilities recognised as own funds",IF(AND(I1266="Totta Seguros - Comp. Seg. Vida, SA.",'Intragroup liabilities'!F1260="P_22"),"r0350 - Structured notes",IF(AND(AA1266&lt;&gt;"No",'Intragroup liabilities'!F1260="P_23"),"r0531 - o/w (part of) subordinated liabilities recognised as own funds",IF(AND(AA1266="No",'Intragroup liabilities'!F1260="P_23"),"r0120 - Secured liabilities - collateralized part (BRRD art. 44/2/b)",IF('Intragroup liabilities'!F1260="C_31","r0511 - o/w capital instruments/share capital",IF('Intragroup liabilities'!F1260="C_32","r0511 - o/w capital instruments/share capital",IF('Intragroup liabilities'!F1260="C_33","r0512 - o/w instruments ranking pari passu with ordinary shares",IF(OR(ISNUMBER(SEARCH("ATLANTES",I1266)),ISNUMBER(SEARCH("AZOR",I1266)),ISNUMBER(SEARCH("HIPOTOTTA",I1266)))=TRUE,"r0120 - Secured liabilities - collateralized part (BRRD art. 44/2/b)",IF(OR('Intragroup liabilities'!F1260="P_27.1",'Intragroup liabilities'!F1260="P_27.2",'Intragroup liabilities'!F1260="P_24"),"r0390 - Non-financial liabilities",IF('Intragroup liabilities'!F1260="P_30.1","r0170 - Employee liabilities (BRRD art. 44/2/g/i)",IF('Intragroup liabilities'!F1260="P_30.3","r0390 - Non-financial liabilities",IF('Intragroup liabilities'!F1260="C_36","r0511 - o/w capital instruments/share capital",IF(AND('Intragroup liabilities'!F1260="P_20",IFERROR(VLOOKUP('Intragroup liabilities'!I1260,'Auxiliar 210'!$B$18:$B$20,1,FALSE),0)&lt;&gt;0),"r0210 - Liabilities towards other entities of the resolution group (BRRD art. 44/2/h)",IF(AND('Intragroup liabilities'!F1260="P_21",IFERROR(VLOOKUP('Intragroup liabilities'!I1260,'Auxiliar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66" s="10" t="s">
        <v>483</v>
      </c>
      <c r="G1266" s="10" t="str">
        <f t="shared" si="135"/>
        <v>Rank 9 - Ranking in insolvency (master scale)</v>
      </c>
      <c r="H1266" s="10" t="s">
        <v>923</v>
      </c>
      <c r="I1266" s="10" t="s">
        <v>704</v>
      </c>
      <c r="J1266" s="10" t="s">
        <v>703</v>
      </c>
      <c r="K1266" s="10" t="s">
        <v>155</v>
      </c>
      <c r="L1266" s="10" t="str">
        <f t="shared" si="136"/>
        <v>Sister</v>
      </c>
      <c r="M1266" s="10" t="str">
        <f>IF(OR('Intragroup liabilities'!W1260="x",'Intragroup liabilities'!W1260="E"),"true","false")</f>
        <v>false</v>
      </c>
      <c r="N1266" s="10" t="s">
        <v>470</v>
      </c>
      <c r="O1266" s="10" t="s">
        <v>471</v>
      </c>
      <c r="P1266" s="11">
        <v>1.99</v>
      </c>
      <c r="Q1266" s="11">
        <f>IF('Intragroup liabilities'!E1260="",0,'Intragroup liabilities'!E1260)</f>
        <v>0</v>
      </c>
      <c r="R1266" s="10" t="str">
        <f>+IF('Intragroup liabilities'!C1260="EURO","Euro",IF('Intragroup liabilities'!C1260="LIBRA INGLESA"," US Dollar",""))</f>
        <v>Euro</v>
      </c>
      <c r="S1266" s="10" t="str">
        <f>IF(OR('Intragroup liabilities'!F1260="P_20",'Intragroup liabilities'!F1260="P_21"),'Intragroup liabilities'!M1260,CONCATENATE(RIGHT('Intragroup liabilities'!T1260,4),"-",LEFT(RIGHT('Intragroup liabilities'!T1260,7),2),"-",LEFT('Intragroup liabilities'!T1260,2)))</f>
        <v>--</v>
      </c>
      <c r="T1266" s="20" t="str">
        <f t="shared" si="137"/>
        <v>--</v>
      </c>
      <c r="U1266" s="20" t="str">
        <f>IF(OR('Intragroup liabilities'!F1260="P_20",'Intragroup liabilities'!F1260="P_21"),'T 03.01'!T1266,CONCATENATE(RIGHT('Intragroup liabilities'!U1260,4),"-",LEFT(RIGHT('Intragroup liabilities'!U1260,7),2),"-",LEFT('Intragroup liabilities'!U1260,2)))</f>
        <v>--</v>
      </c>
      <c r="V1266" s="10" t="str">
        <f t="shared" si="138"/>
        <v>Unsecured</v>
      </c>
      <c r="W1266" s="10">
        <v>0</v>
      </c>
      <c r="X1266" s="10" t="s">
        <v>83</v>
      </c>
      <c r="Y1266" s="10" t="str">
        <f t="shared" si="139"/>
        <v>Structured</v>
      </c>
      <c r="Z1266" s="10"/>
      <c r="AA1266" s="10" t="str">
        <f>IF('Intragroup liabilities'!Q1260="GF2","Grandfathered T2",IF('Intragroup liabilities'!Q1260="CET1","CET1","No"))</f>
        <v>No</v>
      </c>
      <c r="AB1266" s="10">
        <f>IF('Intragroup liabilities'!R1260="",0,'Intragroup liabilities'!R1260)</f>
        <v>0</v>
      </c>
      <c r="AC1266"/>
    </row>
    <row r="1267" spans="3:29" ht="35.25" thickBot="1" x14ac:dyDescent="0.5">
      <c r="C1267" s="17">
        <f t="shared" si="134"/>
        <v>999</v>
      </c>
      <c r="D1267" s="18">
        <f t="shared" si="140"/>
        <v>1260</v>
      </c>
      <c r="E1267" s="10" t="str">
        <f>IF(AND(I1267="SANTANDER TOTTA, SGPS, SA",'Intragroup liabilities'!F1261="P_22"),"r0531 - o/w (part of) subordinated liabilities recognised as own funds",IF(AND(I1267="Totta Seguros - Comp. Seg. Vida, SA.",'Intragroup liabilities'!F1261="P_22"),"r0350 - Structured notes",IF(AND(AA1267&lt;&gt;"No",'Intragroup liabilities'!F1261="P_23"),"r0531 - o/w (part of) subordinated liabilities recognised as own funds",IF(AND(AA1267="No",'Intragroup liabilities'!F1261="P_23"),"r0120 - Secured liabilities - collateralized part (BRRD art. 44/2/b)",IF('Intragroup liabilities'!F1261="C_31","r0511 - o/w capital instruments/share capital",IF('Intragroup liabilities'!F1261="C_32","r0511 - o/w capital instruments/share capital",IF('Intragroup liabilities'!F1261="C_33","r0512 - o/w instruments ranking pari passu with ordinary shares",IF(OR(ISNUMBER(SEARCH("ATLANTES",I1267)),ISNUMBER(SEARCH("AZOR",I1267)),ISNUMBER(SEARCH("HIPOTOTTA",I1267)))=TRUE,"r0120 - Secured liabilities - collateralized part (BRRD art. 44/2/b)",IF(OR('Intragroup liabilities'!F1261="P_27.1",'Intragroup liabilities'!F1261="P_27.2",'Intragroup liabilities'!F1261="P_24"),"r0390 - Non-financial liabilities",IF('Intragroup liabilities'!F1261="P_30.1","r0170 - Employee liabilities (BRRD art. 44/2/g/i)",IF('Intragroup liabilities'!F1261="P_30.3","r0390 - Non-financial liabilities",IF('Intragroup liabilities'!F1261="C_36","r0511 - o/w capital instruments/share capital",IF(AND('Intragroup liabilities'!F1261="P_20",IFERROR(VLOOKUP('Intragroup liabilities'!I1261,'Auxiliar 210'!$B$18:$B$20,1,FALSE),0)&lt;&gt;0),"r0210 - Liabilities towards other entities of the resolution group (BRRD art. 44/2/h)",IF(AND('Intragroup liabilities'!F1261="P_21",IFERROR(VLOOKUP('Intragroup liabilities'!I1261,'Auxiliar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67" s="10" t="s">
        <v>153</v>
      </c>
      <c r="G1267" s="10" t="str">
        <f t="shared" si="135"/>
        <v>Rank 20 - Ranking in insolvency (master scale)</v>
      </c>
      <c r="H1267" s="10" t="s">
        <v>389</v>
      </c>
      <c r="I1267" s="10" t="s">
        <v>30</v>
      </c>
      <c r="J1267" s="10" t="s">
        <v>164</v>
      </c>
      <c r="K1267" s="10" t="s">
        <v>155</v>
      </c>
      <c r="L1267" s="10" t="str">
        <f t="shared" si="136"/>
        <v>Sister</v>
      </c>
      <c r="M1267" s="10" t="str">
        <f>IF(OR('Intragroup liabilities'!W1261="x",'Intragroup liabilities'!W1261="E"),"true","false")</f>
        <v>true</v>
      </c>
      <c r="N1267" s="10" t="s">
        <v>470</v>
      </c>
      <c r="O1267" s="10" t="s">
        <v>471</v>
      </c>
      <c r="P1267" s="11">
        <v>68627.759999999995</v>
      </c>
      <c r="Q1267" s="11">
        <f>IF('Intragroup liabilities'!E1261="",0,'Intragroup liabilities'!E1261)</f>
        <v>181.84</v>
      </c>
      <c r="R1267" s="10" t="str">
        <f>+IF('Intragroup liabilities'!C1261="EURO","Euro",IF('Intragroup liabilities'!C1261="LIBRA INGLESA"," US Dollar",""))</f>
        <v>Euro</v>
      </c>
      <c r="S1267" s="10" t="str">
        <f>IF(OR('Intragroup liabilities'!F1261="P_20",'Intragroup liabilities'!F1261="P_21"),'Intragroup liabilities'!M1261,CONCATENATE(RIGHT('Intragroup liabilities'!T1261,4),"-",LEFT(RIGHT('Intragroup liabilities'!T1261,7),2),"-",LEFT('Intragroup liabilities'!T1261,2)))</f>
        <v>--</v>
      </c>
      <c r="T1267" s="20" t="str">
        <f t="shared" si="137"/>
        <v/>
      </c>
      <c r="U1267" s="20" t="str">
        <f>IF(OR('Intragroup liabilities'!F1261="P_20",'Intragroup liabilities'!F1261="P_21"),'T 03.01'!T1267,CONCATENATE(RIGHT('Intragroup liabilities'!U1261,4),"-",LEFT(RIGHT('Intragroup liabilities'!U1261,7),2),"-",LEFT('Intragroup liabilities'!U1261,2)))</f>
        <v>--</v>
      </c>
      <c r="V1267" s="10" t="str">
        <f t="shared" si="138"/>
        <v>Secured</v>
      </c>
      <c r="W1267" s="10">
        <v>0</v>
      </c>
      <c r="X1267" s="10" t="s">
        <v>83</v>
      </c>
      <c r="Y1267" s="10" t="str">
        <f t="shared" si="139"/>
        <v>Non-structured/Vanilla</v>
      </c>
      <c r="Z1267" s="10"/>
      <c r="AA1267" s="10" t="str">
        <f>IF('Intragroup liabilities'!Q1261="GF2","Grandfathered T2",IF('Intragroup liabilities'!Q1261="CET1","CET1","No"))</f>
        <v>No</v>
      </c>
      <c r="AB1267" s="10">
        <f>IF('Intragroup liabilities'!R1261="",0,'Intragroup liabilities'!R1261)</f>
        <v>0</v>
      </c>
      <c r="AC1267"/>
    </row>
    <row r="1268" spans="3:29" ht="35.25" thickBot="1" x14ac:dyDescent="0.5">
      <c r="C1268" s="17">
        <f t="shared" si="134"/>
        <v>999</v>
      </c>
      <c r="D1268" s="18">
        <f t="shared" si="140"/>
        <v>1261</v>
      </c>
      <c r="E1268" s="10" t="str">
        <f>IF(AND(I1268="SANTANDER TOTTA, SGPS, SA",'Intragroup liabilities'!F1262="P_22"),"r0531 - o/w (part of) subordinated liabilities recognised as own funds",IF(AND(I1268="Totta Seguros - Comp. Seg. Vida, SA.",'Intragroup liabilities'!F1262="P_22"),"r0350 - Structured notes",IF(AND(AA1268&lt;&gt;"No",'Intragroup liabilities'!F1262="P_23"),"r0531 - o/w (part of) subordinated liabilities recognised as own funds",IF(AND(AA1268="No",'Intragroup liabilities'!F1262="P_23"),"r0120 - Secured liabilities - collateralized part (BRRD art. 44/2/b)",IF('Intragroup liabilities'!F1262="C_31","r0511 - o/w capital instruments/share capital",IF('Intragroup liabilities'!F1262="C_32","r0511 - o/w capital instruments/share capital",IF('Intragroup liabilities'!F1262="C_33","r0512 - o/w instruments ranking pari passu with ordinary shares",IF(OR(ISNUMBER(SEARCH("ATLANTES",I1268)),ISNUMBER(SEARCH("AZOR",I1268)),ISNUMBER(SEARCH("HIPOTOTTA",I1268)))=TRUE,"r0120 - Secured liabilities - collateralized part (BRRD art. 44/2/b)",IF(OR('Intragroup liabilities'!F1262="P_27.1",'Intragroup liabilities'!F1262="P_27.2",'Intragroup liabilities'!F1262="P_24"),"r0390 - Non-financial liabilities",IF('Intragroup liabilities'!F1262="P_30.1","r0170 - Employee liabilities (BRRD art. 44/2/g/i)",IF('Intragroup liabilities'!F1262="P_30.3","r0390 - Non-financial liabilities",IF('Intragroup liabilities'!F1262="C_36","r0511 - o/w capital instruments/share capital",IF(AND('Intragroup liabilities'!F1262="P_20",IFERROR(VLOOKUP('Intragroup liabilities'!I1262,'Auxiliar 210'!$B$18:$B$20,1,FALSE),0)&lt;&gt;0),"r0210 - Liabilities towards other entities of the resolution group (BRRD art. 44/2/h)",IF(AND('Intragroup liabilities'!F1262="P_21",IFERROR(VLOOKUP('Intragroup liabilities'!I1262,'Auxiliar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68" s="10" t="s">
        <v>153</v>
      </c>
      <c r="G1268" s="10" t="str">
        <f t="shared" si="135"/>
        <v>Rank 20 - Ranking in insolvency (master scale)</v>
      </c>
      <c r="H1268" s="10" t="s">
        <v>395</v>
      </c>
      <c r="I1268" s="10" t="s">
        <v>30</v>
      </c>
      <c r="J1268" s="10" t="s">
        <v>164</v>
      </c>
      <c r="K1268" s="10" t="s">
        <v>155</v>
      </c>
      <c r="L1268" s="10" t="str">
        <f t="shared" si="136"/>
        <v>Sister</v>
      </c>
      <c r="M1268" s="10" t="str">
        <f>IF(OR('Intragroup liabilities'!W1262="x",'Intragroup liabilities'!W1262="E"),"true","false")</f>
        <v>true</v>
      </c>
      <c r="N1268" s="10" t="s">
        <v>470</v>
      </c>
      <c r="O1268" s="10" t="s">
        <v>471</v>
      </c>
      <c r="P1268" s="11">
        <v>111552.35</v>
      </c>
      <c r="Q1268" s="11">
        <f>IF('Intragroup liabilities'!E1262="",0,'Intragroup liabilities'!E1262)</f>
        <v>265.39999999999998</v>
      </c>
      <c r="R1268" s="10" t="str">
        <f>+IF('Intragroup liabilities'!C1262="EURO","Euro",IF('Intragroup liabilities'!C1262="LIBRA INGLESA"," US Dollar",""))</f>
        <v>Euro</v>
      </c>
      <c r="S1268" s="10" t="str">
        <f>IF(OR('Intragroup liabilities'!F1262="P_20",'Intragroup liabilities'!F1262="P_21"),'Intragroup liabilities'!M1262,CONCATENATE(RIGHT('Intragroup liabilities'!T1262,4),"-",LEFT(RIGHT('Intragroup liabilities'!T1262,7),2),"-",LEFT('Intragroup liabilities'!T1262,2)))</f>
        <v>--</v>
      </c>
      <c r="T1268" s="20" t="str">
        <f t="shared" si="137"/>
        <v/>
      </c>
      <c r="U1268" s="20" t="str">
        <f>IF(OR('Intragroup liabilities'!F1262="P_20",'Intragroup liabilities'!F1262="P_21"),'T 03.01'!T1268,CONCATENATE(RIGHT('Intragroup liabilities'!U1262,4),"-",LEFT(RIGHT('Intragroup liabilities'!U1262,7),2),"-",LEFT('Intragroup liabilities'!U1262,2)))</f>
        <v>--</v>
      </c>
      <c r="V1268" s="10" t="str">
        <f t="shared" si="138"/>
        <v>Secured</v>
      </c>
      <c r="W1268" s="10">
        <v>0</v>
      </c>
      <c r="X1268" s="10" t="s">
        <v>83</v>
      </c>
      <c r="Y1268" s="10" t="str">
        <f t="shared" si="139"/>
        <v>Non-structured/Vanilla</v>
      </c>
      <c r="Z1268" s="10"/>
      <c r="AA1268" s="10" t="str">
        <f>IF('Intragroup liabilities'!Q1262="GF2","Grandfathered T2",IF('Intragroup liabilities'!Q1262="CET1","CET1","No"))</f>
        <v>No</v>
      </c>
      <c r="AB1268" s="10">
        <f>IF('Intragroup liabilities'!R1262="",0,'Intragroup liabilities'!R1262)</f>
        <v>0</v>
      </c>
      <c r="AC1268"/>
    </row>
    <row r="1269" spans="3:29" ht="35.25" thickBot="1" x14ac:dyDescent="0.5">
      <c r="C1269" s="17">
        <f t="shared" si="134"/>
        <v>999</v>
      </c>
      <c r="D1269" s="18">
        <f t="shared" si="140"/>
        <v>1262</v>
      </c>
      <c r="E1269" s="10" t="str">
        <f>IF(AND(I1269="SANTANDER TOTTA, SGPS, SA",'Intragroup liabilities'!F1263="P_22"),"r0531 - o/w (part of) subordinated liabilities recognised as own funds",IF(AND(I1269="Totta Seguros - Comp. Seg. Vida, SA.",'Intragroup liabilities'!F1263="P_22"),"r0350 - Structured notes",IF(AND(AA1269&lt;&gt;"No",'Intragroup liabilities'!F1263="P_23"),"r0531 - o/w (part of) subordinated liabilities recognised as own funds",IF(AND(AA1269="No",'Intragroup liabilities'!F1263="P_23"),"r0120 - Secured liabilities - collateralized part (BRRD art. 44/2/b)",IF('Intragroup liabilities'!F1263="C_31","r0511 - o/w capital instruments/share capital",IF('Intragroup liabilities'!F1263="C_32","r0511 - o/w capital instruments/share capital",IF('Intragroup liabilities'!F1263="C_33","r0512 - o/w instruments ranking pari passu with ordinary shares",IF(OR(ISNUMBER(SEARCH("ATLANTES",I1269)),ISNUMBER(SEARCH("AZOR",I1269)),ISNUMBER(SEARCH("HIPOTOTTA",I1269)))=TRUE,"r0120 - Secured liabilities - collateralized part (BRRD art. 44/2/b)",IF(OR('Intragroup liabilities'!F1263="P_27.1",'Intragroup liabilities'!F1263="P_27.2",'Intragroup liabilities'!F1263="P_24"),"r0390 - Non-financial liabilities",IF('Intragroup liabilities'!F1263="P_30.1","r0170 - Employee liabilities (BRRD art. 44/2/g/i)",IF('Intragroup liabilities'!F1263="P_30.3","r0390 - Non-financial liabilities",IF('Intragroup liabilities'!F1263="C_36","r0511 - o/w capital instruments/share capital",IF(AND('Intragroup liabilities'!F1263="P_20",IFERROR(VLOOKUP('Intragroup liabilities'!I1263,'Auxiliar 210'!$B$18:$B$20,1,FALSE),0)&lt;&gt;0),"r0210 - Liabilities towards other entities of the resolution group (BRRD art. 44/2/h)",IF(AND('Intragroup liabilities'!F1263="P_21",IFERROR(VLOOKUP('Intragroup liabilities'!I1263,'Auxiliar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69" s="10" t="s">
        <v>153</v>
      </c>
      <c r="G1269" s="10" t="str">
        <f t="shared" si="135"/>
        <v>Rank 20 - Ranking in insolvency (master scale)</v>
      </c>
      <c r="H1269" s="10" t="s">
        <v>385</v>
      </c>
      <c r="I1269" s="10" t="s">
        <v>30</v>
      </c>
      <c r="J1269" s="10" t="s">
        <v>164</v>
      </c>
      <c r="K1269" s="10" t="s">
        <v>155</v>
      </c>
      <c r="L1269" s="10" t="str">
        <f t="shared" si="136"/>
        <v>Sister</v>
      </c>
      <c r="M1269" s="10" t="str">
        <f>IF(OR('Intragroup liabilities'!W1263="x",'Intragroup liabilities'!W1263="E"),"true","false")</f>
        <v>true</v>
      </c>
      <c r="N1269" s="10" t="s">
        <v>470</v>
      </c>
      <c r="O1269" s="10" t="s">
        <v>471</v>
      </c>
      <c r="P1269" s="11">
        <v>13156.07</v>
      </c>
      <c r="Q1269" s="11">
        <f>IF('Intragroup liabilities'!E1263="",0,'Intragroup liabilities'!E1263)</f>
        <v>43.14</v>
      </c>
      <c r="R1269" s="10" t="str">
        <f>+IF('Intragroup liabilities'!C1263="EURO","Euro",IF('Intragroup liabilities'!C1263="LIBRA INGLESA"," US Dollar",""))</f>
        <v>Euro</v>
      </c>
      <c r="S1269" s="10" t="str">
        <f>IF(OR('Intragroup liabilities'!F1263="P_20",'Intragroup liabilities'!F1263="P_21"),'Intragroup liabilities'!M1263,CONCATENATE(RIGHT('Intragroup liabilities'!T1263,4),"-",LEFT(RIGHT('Intragroup liabilities'!T1263,7),2),"-",LEFT('Intragroup liabilities'!T1263,2)))</f>
        <v>--</v>
      </c>
      <c r="T1269" s="20" t="str">
        <f t="shared" si="137"/>
        <v/>
      </c>
      <c r="U1269" s="20" t="str">
        <f>IF(OR('Intragroup liabilities'!F1263="P_20",'Intragroup liabilities'!F1263="P_21"),'T 03.01'!T1269,CONCATENATE(RIGHT('Intragroup liabilities'!U1263,4),"-",LEFT(RIGHT('Intragroup liabilities'!U1263,7),2),"-",LEFT('Intragroup liabilities'!U1263,2)))</f>
        <v>--</v>
      </c>
      <c r="V1269" s="10" t="str">
        <f t="shared" si="138"/>
        <v>Secured</v>
      </c>
      <c r="W1269" s="10">
        <v>0</v>
      </c>
      <c r="X1269" s="10" t="s">
        <v>83</v>
      </c>
      <c r="Y1269" s="10" t="str">
        <f t="shared" si="139"/>
        <v>Non-structured/Vanilla</v>
      </c>
      <c r="Z1269" s="10"/>
      <c r="AA1269" s="10" t="str">
        <f>IF('Intragroup liabilities'!Q1263="GF2","Grandfathered T2",IF('Intragroup liabilities'!Q1263="CET1","CET1","No"))</f>
        <v>No</v>
      </c>
      <c r="AB1269" s="10">
        <f>IF('Intragroup liabilities'!R1263="",0,'Intragroup liabilities'!R1263)</f>
        <v>0</v>
      </c>
      <c r="AC1269"/>
    </row>
    <row r="1270" spans="3:29" ht="35.25" thickBot="1" x14ac:dyDescent="0.5">
      <c r="C1270" s="17">
        <f t="shared" si="134"/>
        <v>999</v>
      </c>
      <c r="D1270" s="18">
        <f t="shared" si="140"/>
        <v>1263</v>
      </c>
      <c r="E1270" s="10" t="str">
        <f>IF(AND(I1270="SANTANDER TOTTA, SGPS, SA",'Intragroup liabilities'!F1264="P_22"),"r0531 - o/w (part of) subordinated liabilities recognised as own funds",IF(AND(I1270="Totta Seguros - Comp. Seg. Vida, SA.",'Intragroup liabilities'!F1264="P_22"),"r0350 - Structured notes",IF(AND(AA1270&lt;&gt;"No",'Intragroup liabilities'!F1264="P_23"),"r0531 - o/w (part of) subordinated liabilities recognised as own funds",IF(AND(AA1270="No",'Intragroup liabilities'!F1264="P_23"),"r0120 - Secured liabilities - collateralized part (BRRD art. 44/2/b)",IF('Intragroup liabilities'!F1264="C_31","r0511 - o/w capital instruments/share capital",IF('Intragroup liabilities'!F1264="C_32","r0511 - o/w capital instruments/share capital",IF('Intragroup liabilities'!F1264="C_33","r0512 - o/w instruments ranking pari passu with ordinary shares",IF(OR(ISNUMBER(SEARCH("ATLANTES",I1270)),ISNUMBER(SEARCH("AZOR",I1270)),ISNUMBER(SEARCH("HIPOTOTTA",I1270)))=TRUE,"r0120 - Secured liabilities - collateralized part (BRRD art. 44/2/b)",IF(OR('Intragroup liabilities'!F1264="P_27.1",'Intragroup liabilities'!F1264="P_27.2",'Intragroup liabilities'!F1264="P_24"),"r0390 - Non-financial liabilities",IF('Intragroup liabilities'!F1264="P_30.1","r0170 - Employee liabilities (BRRD art. 44/2/g/i)",IF('Intragroup liabilities'!F1264="P_30.3","r0390 - Non-financial liabilities",IF('Intragroup liabilities'!F1264="C_36","r0511 - o/w capital instruments/share capital",IF(AND('Intragroup liabilities'!F1264="P_20",IFERROR(VLOOKUP('Intragroup liabilities'!I1264,'Auxiliar 210'!$B$18:$B$20,1,FALSE),0)&lt;&gt;0),"r0210 - Liabilities towards other entities of the resolution group (BRRD art. 44/2/h)",IF(AND('Intragroup liabilities'!F1264="P_21",IFERROR(VLOOKUP('Intragroup liabilities'!I1264,'Auxiliar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0" s="10" t="s">
        <v>153</v>
      </c>
      <c r="G1270" s="10" t="str">
        <f t="shared" si="135"/>
        <v>Rank 20 - Ranking in insolvency (master scale)</v>
      </c>
      <c r="H1270" s="10" t="s">
        <v>380</v>
      </c>
      <c r="I1270" s="10" t="s">
        <v>30</v>
      </c>
      <c r="J1270" s="10" t="s">
        <v>164</v>
      </c>
      <c r="K1270" s="10" t="s">
        <v>155</v>
      </c>
      <c r="L1270" s="10" t="str">
        <f t="shared" si="136"/>
        <v>Sister</v>
      </c>
      <c r="M1270" s="10" t="str">
        <f>IF(OR('Intragroup liabilities'!W1264="x",'Intragroup liabilities'!W1264="E"),"true","false")</f>
        <v>true</v>
      </c>
      <c r="N1270" s="10" t="s">
        <v>470</v>
      </c>
      <c r="O1270" s="10" t="s">
        <v>471</v>
      </c>
      <c r="P1270" s="11">
        <v>27087.09</v>
      </c>
      <c r="Q1270" s="11">
        <f>IF('Intragroup liabilities'!E1264="",0,'Intragroup liabilities'!E1264)</f>
        <v>105.19</v>
      </c>
      <c r="R1270" s="10" t="str">
        <f>+IF('Intragroup liabilities'!C1264="EURO","Euro",IF('Intragroup liabilities'!C1264="LIBRA INGLESA"," US Dollar",""))</f>
        <v>Euro</v>
      </c>
      <c r="S1270" s="10" t="str">
        <f>IF(OR('Intragroup liabilities'!F1264="P_20",'Intragroup liabilities'!F1264="P_21"),'Intragroup liabilities'!M1264,CONCATENATE(RIGHT('Intragroup liabilities'!T1264,4),"-",LEFT(RIGHT('Intragroup liabilities'!T1264,7),2),"-",LEFT('Intragroup liabilities'!T1264,2)))</f>
        <v>--</v>
      </c>
      <c r="T1270" s="20" t="str">
        <f t="shared" si="137"/>
        <v/>
      </c>
      <c r="U1270" s="20" t="str">
        <f>IF(OR('Intragroup liabilities'!F1264="P_20",'Intragroup liabilities'!F1264="P_21"),'T 03.01'!T1270,CONCATENATE(RIGHT('Intragroup liabilities'!U1264,4),"-",LEFT(RIGHT('Intragroup liabilities'!U1264,7),2),"-",LEFT('Intragroup liabilities'!U1264,2)))</f>
        <v>--</v>
      </c>
      <c r="V1270" s="10" t="str">
        <f t="shared" si="138"/>
        <v>Secured</v>
      </c>
      <c r="W1270" s="10">
        <v>0</v>
      </c>
      <c r="X1270" s="10" t="s">
        <v>83</v>
      </c>
      <c r="Y1270" s="10" t="str">
        <f t="shared" si="139"/>
        <v>Non-structured/Vanilla</v>
      </c>
      <c r="Z1270" s="10"/>
      <c r="AA1270" s="10" t="str">
        <f>IF('Intragroup liabilities'!Q1264="GF2","Grandfathered T2",IF('Intragroup liabilities'!Q1264="CET1","CET1","No"))</f>
        <v>No</v>
      </c>
      <c r="AB1270" s="10">
        <f>IF('Intragroup liabilities'!R1264="",0,'Intragroup liabilities'!R1264)</f>
        <v>0</v>
      </c>
      <c r="AC1270"/>
    </row>
    <row r="1271" spans="3:29" ht="23.65" thickBot="1" x14ac:dyDescent="0.5">
      <c r="C1271" s="17">
        <f t="shared" si="134"/>
        <v>999</v>
      </c>
      <c r="D1271" s="18">
        <f t="shared" si="140"/>
        <v>1264</v>
      </c>
      <c r="E1271" s="10" t="str">
        <f>IF(AND(I1271="SANTANDER TOTTA, SGPS, SA",'Intragroup liabilities'!F1265="P_22"),"r0531 - o/w (part of) subordinated liabilities recognised as own funds",IF(AND(I1271="Totta Seguros - Comp. Seg. Vida, SA.",'Intragroup liabilities'!F1265="P_22"),"r0350 - Structured notes",IF(AND(AA1271&lt;&gt;"No",'Intragroup liabilities'!F1265="P_23"),"r0531 - o/w (part of) subordinated liabilities recognised as own funds",IF(AND(AA1271="No",'Intragroup liabilities'!F1265="P_23"),"r0120 - Secured liabilities - collateralized part (BRRD art. 44/2/b)",IF('Intragroup liabilities'!F1265="C_31","r0511 - o/w capital instruments/share capital",IF('Intragroup liabilities'!F1265="C_32","r0511 - o/w capital instruments/share capital",IF('Intragroup liabilities'!F1265="C_33","r0512 - o/w instruments ranking pari passu with ordinary shares",IF(OR(ISNUMBER(SEARCH("ATLANTES",I1271)),ISNUMBER(SEARCH("AZOR",I1271)),ISNUMBER(SEARCH("HIPOTOTTA",I1271)))=TRUE,"r0120 - Secured liabilities - collateralized part (BRRD art. 44/2/b)",IF(OR('Intragroup liabilities'!F1265="P_27.1",'Intragroup liabilities'!F1265="P_27.2",'Intragroup liabilities'!F1265="P_24"),"r0390 - Non-financial liabilities",IF('Intragroup liabilities'!F1265="P_30.1","r0170 - Employee liabilities (BRRD art. 44/2/g/i)",IF('Intragroup liabilities'!F1265="P_30.3","r0390 - Non-financial liabilities",IF('Intragroup liabilities'!F1265="C_36","r0511 - o/w capital instruments/share capital",IF(AND('Intragroup liabilities'!F1265="P_20",IFERROR(VLOOKUP('Intragroup liabilities'!I1265,'Auxiliar 210'!$B$18:$B$20,1,FALSE),0)&lt;&gt;0),"r0210 - Liabilities towards other entities of the resolution group (BRRD art. 44/2/h)",IF(AND('Intragroup liabilities'!F1265="P_21",IFERROR(VLOOKUP('Intragroup liabilities'!I1265,'Auxiliar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71" s="10" t="s">
        <v>483</v>
      </c>
      <c r="G1271" s="10" t="str">
        <f t="shared" si="135"/>
        <v>Rank 9 - Ranking in insolvency (master scale)</v>
      </c>
      <c r="H1271" s="10" t="s">
        <v>1094</v>
      </c>
      <c r="I1271" s="10" t="s">
        <v>704</v>
      </c>
      <c r="J1271" s="10" t="s">
        <v>710</v>
      </c>
      <c r="K1271" s="10" t="s">
        <v>155</v>
      </c>
      <c r="L1271" s="10" t="str">
        <f t="shared" si="136"/>
        <v>Sister</v>
      </c>
      <c r="M1271" s="10" t="str">
        <f>IF(OR('Intragroup liabilities'!W1265="x",'Intragroup liabilities'!W1265="E"),"true","false")</f>
        <v>false</v>
      </c>
      <c r="N1271" s="10" t="s">
        <v>470</v>
      </c>
      <c r="O1271" s="10" t="s">
        <v>471</v>
      </c>
      <c r="P1271" s="11">
        <v>0.39</v>
      </c>
      <c r="Q1271" s="11">
        <f>IF('Intragroup liabilities'!E1265="",0,'Intragroup liabilities'!E1265)</f>
        <v>0</v>
      </c>
      <c r="R1271" s="10" t="str">
        <f>+IF('Intragroup liabilities'!C1265="EURO","Euro",IF('Intragroup liabilities'!C1265="LIBRA INGLESA"," US Dollar",""))</f>
        <v>Euro</v>
      </c>
      <c r="S1271" s="10" t="str">
        <f>IF(OR('Intragroup liabilities'!F1265="P_20",'Intragroup liabilities'!F1265="P_21"),'Intragroup liabilities'!M1265,CONCATENATE(RIGHT('Intragroup liabilities'!T1265,4),"-",LEFT(RIGHT('Intragroup liabilities'!T1265,7),2),"-",LEFT('Intragroup liabilities'!T1265,2)))</f>
        <v>--</v>
      </c>
      <c r="T1271" s="20" t="str">
        <f t="shared" si="137"/>
        <v>--</v>
      </c>
      <c r="U1271" s="20" t="str">
        <f>IF(OR('Intragroup liabilities'!F1265="P_20",'Intragroup liabilities'!F1265="P_21"),'T 03.01'!T1271,CONCATENATE(RIGHT('Intragroup liabilities'!U1265,4),"-",LEFT(RIGHT('Intragroup liabilities'!U1265,7),2),"-",LEFT('Intragroup liabilities'!U1265,2)))</f>
        <v>--</v>
      </c>
      <c r="V1271" s="10" t="str">
        <f t="shared" si="138"/>
        <v>Unsecured</v>
      </c>
      <c r="W1271" s="10">
        <v>0</v>
      </c>
      <c r="X1271" s="10" t="s">
        <v>83</v>
      </c>
      <c r="Y1271" s="10" t="str">
        <f t="shared" si="139"/>
        <v>Structured</v>
      </c>
      <c r="Z1271" s="10"/>
      <c r="AA1271" s="10" t="str">
        <f>IF('Intragroup liabilities'!Q1265="GF2","Grandfathered T2",IF('Intragroup liabilities'!Q1265="CET1","CET1","No"))</f>
        <v>No</v>
      </c>
      <c r="AB1271" s="10">
        <f>IF('Intragroup liabilities'!R1265="",0,'Intragroup liabilities'!R1265)</f>
        <v>0</v>
      </c>
      <c r="AC1271"/>
    </row>
    <row r="1272" spans="3:29" ht="35.25" thickBot="1" x14ac:dyDescent="0.5">
      <c r="C1272" s="17">
        <f t="shared" si="134"/>
        <v>999</v>
      </c>
      <c r="D1272" s="18">
        <f t="shared" si="140"/>
        <v>1265</v>
      </c>
      <c r="E1272" s="10" t="str">
        <f>IF(AND(I1272="SANTANDER TOTTA, SGPS, SA",'Intragroup liabilities'!F1266="P_22"),"r0531 - o/w (part of) subordinated liabilities recognised as own funds",IF(AND(I1272="Totta Seguros - Comp. Seg. Vida, SA.",'Intragroup liabilities'!F1266="P_22"),"r0350 - Structured notes",IF(AND(AA1272&lt;&gt;"No",'Intragroup liabilities'!F1266="P_23"),"r0531 - o/w (part of) subordinated liabilities recognised as own funds",IF(AND(AA1272="No",'Intragroup liabilities'!F1266="P_23"),"r0120 - Secured liabilities - collateralized part (BRRD art. 44/2/b)",IF('Intragroup liabilities'!F1266="C_31","r0511 - o/w capital instruments/share capital",IF('Intragroup liabilities'!F1266="C_32","r0511 - o/w capital instruments/share capital",IF('Intragroup liabilities'!F1266="C_33","r0512 - o/w instruments ranking pari passu with ordinary shares",IF(OR(ISNUMBER(SEARCH("ATLANTES",I1272)),ISNUMBER(SEARCH("AZOR",I1272)),ISNUMBER(SEARCH("HIPOTOTTA",I1272)))=TRUE,"r0120 - Secured liabilities - collateralized part (BRRD art. 44/2/b)",IF(OR('Intragroup liabilities'!F1266="P_27.1",'Intragroup liabilities'!F1266="P_27.2",'Intragroup liabilities'!F1266="P_24"),"r0390 - Non-financial liabilities",IF('Intragroup liabilities'!F1266="P_30.1","r0170 - Employee liabilities (BRRD art. 44/2/g/i)",IF('Intragroup liabilities'!F1266="P_30.3","r0390 - Non-financial liabilities",IF('Intragroup liabilities'!F1266="C_36","r0511 - o/w capital instruments/share capital",IF(AND('Intragroup liabilities'!F1266="P_20",IFERROR(VLOOKUP('Intragroup liabilities'!I1266,'Auxiliar 210'!$B$18:$B$20,1,FALSE),0)&lt;&gt;0),"r0210 - Liabilities towards other entities of the resolution group (BRRD art. 44/2/h)",IF(AND('Intragroup liabilities'!F1266="P_21",IFERROR(VLOOKUP('Intragroup liabilities'!I1266,'Auxiliar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2" s="10" t="s">
        <v>153</v>
      </c>
      <c r="G1272" s="10" t="str">
        <f t="shared" si="135"/>
        <v>Rank 20 - Ranking in insolvency (master scale)</v>
      </c>
      <c r="H1272" s="10" t="s">
        <v>212</v>
      </c>
      <c r="I1272" s="10" t="s">
        <v>73</v>
      </c>
      <c r="J1272" s="10" t="s">
        <v>167</v>
      </c>
      <c r="K1272" s="10" t="s">
        <v>155</v>
      </c>
      <c r="L1272" s="10" t="str">
        <f t="shared" si="136"/>
        <v>Sister</v>
      </c>
      <c r="M1272" s="10" t="str">
        <f>IF(OR('Intragroup liabilities'!W1266="x",'Intragroup liabilities'!W1266="E"),"true","false")</f>
        <v>true</v>
      </c>
      <c r="N1272" s="10" t="s">
        <v>470</v>
      </c>
      <c r="O1272" s="10" t="s">
        <v>471</v>
      </c>
      <c r="P1272" s="11">
        <v>165249.79</v>
      </c>
      <c r="Q1272" s="11">
        <f>IF('Intragroup liabilities'!E1266="",0,'Intragroup liabilities'!E1266)</f>
        <v>406.19</v>
      </c>
      <c r="R1272" s="10" t="str">
        <f>+IF('Intragroup liabilities'!C1266="EURO","Euro",IF('Intragroup liabilities'!C1266="LIBRA INGLESA"," US Dollar",""))</f>
        <v>Euro</v>
      </c>
      <c r="S1272" s="10" t="str">
        <f>IF(OR('Intragroup liabilities'!F1266="P_20",'Intragroup liabilities'!F1266="P_21"),'Intragroup liabilities'!M1266,CONCATENATE(RIGHT('Intragroup liabilities'!T1266,4),"-",LEFT(RIGHT('Intragroup liabilities'!T1266,7),2),"-",LEFT('Intragroup liabilities'!T1266,2)))</f>
        <v>--</v>
      </c>
      <c r="T1272" s="20" t="str">
        <f t="shared" si="137"/>
        <v/>
      </c>
      <c r="U1272" s="20" t="str">
        <f>IF(OR('Intragroup liabilities'!F1266="P_20",'Intragroup liabilities'!F1266="P_21"),'T 03.01'!T1272,CONCATENATE(RIGHT('Intragroup liabilities'!U1266,4),"-",LEFT(RIGHT('Intragroup liabilities'!U1266,7),2),"-",LEFT('Intragroup liabilities'!U1266,2)))</f>
        <v>--</v>
      </c>
      <c r="V1272" s="10" t="str">
        <f t="shared" si="138"/>
        <v>Secured</v>
      </c>
      <c r="W1272" s="10">
        <v>0</v>
      </c>
      <c r="X1272" s="10" t="s">
        <v>83</v>
      </c>
      <c r="Y1272" s="10" t="str">
        <f t="shared" si="139"/>
        <v>Non-structured/Vanilla</v>
      </c>
      <c r="Z1272" s="10"/>
      <c r="AA1272" s="10" t="str">
        <f>IF('Intragroup liabilities'!Q1266="GF2","Grandfathered T2",IF('Intragroup liabilities'!Q1266="CET1","CET1","No"))</f>
        <v>No</v>
      </c>
      <c r="AB1272" s="10">
        <f>IF('Intragroup liabilities'!R1266="",0,'Intragroup liabilities'!R1266)</f>
        <v>0</v>
      </c>
      <c r="AC1272"/>
    </row>
    <row r="1273" spans="3:29" ht="23.65" thickBot="1" x14ac:dyDescent="0.5">
      <c r="C1273" s="17">
        <f t="shared" si="134"/>
        <v>999</v>
      </c>
      <c r="D1273" s="18">
        <f t="shared" si="140"/>
        <v>1266</v>
      </c>
      <c r="E1273" s="10" t="str">
        <f>IF(AND(I1273="SANTANDER TOTTA, SGPS, SA",'Intragroup liabilities'!F1267="P_22"),"r0531 - o/w (part of) subordinated liabilities recognised as own funds",IF(AND(I1273="Totta Seguros - Comp. Seg. Vida, SA.",'Intragroup liabilities'!F1267="P_22"),"r0350 - Structured notes",IF(AND(AA1273&lt;&gt;"No",'Intragroup liabilities'!F1267="P_23"),"r0531 - o/w (part of) subordinated liabilities recognised as own funds",IF(AND(AA1273="No",'Intragroup liabilities'!F1267="P_23"),"r0120 - Secured liabilities - collateralized part (BRRD art. 44/2/b)",IF('Intragroup liabilities'!F1267="C_31","r0511 - o/w capital instruments/share capital",IF('Intragroup liabilities'!F1267="C_32","r0511 - o/w capital instruments/share capital",IF('Intragroup liabilities'!F1267="C_33","r0512 - o/w instruments ranking pari passu with ordinary shares",IF(OR(ISNUMBER(SEARCH("ATLANTES",I1273)),ISNUMBER(SEARCH("AZOR",I1273)),ISNUMBER(SEARCH("HIPOTOTTA",I1273)))=TRUE,"r0120 - Secured liabilities - collateralized part (BRRD art. 44/2/b)",IF(OR('Intragroup liabilities'!F1267="P_27.1",'Intragroup liabilities'!F1267="P_27.2",'Intragroup liabilities'!F1267="P_24"),"r0390 - Non-financial liabilities",IF('Intragroup liabilities'!F1267="P_30.1","r0170 - Employee liabilities (BRRD art. 44/2/g/i)",IF('Intragroup liabilities'!F1267="P_30.3","r0390 - Non-financial liabilities",IF('Intragroup liabilities'!F1267="C_36","r0511 - o/w capital instruments/share capital",IF(AND('Intragroup liabilities'!F1267="P_20",IFERROR(VLOOKUP('Intragroup liabilities'!I1267,'Auxiliar 210'!$B$18:$B$20,1,FALSE),0)&lt;&gt;0),"r0210 - Liabilities towards other entities of the resolution group (BRRD art. 44/2/h)",IF(AND('Intragroup liabilities'!F1267="P_21",IFERROR(VLOOKUP('Intragroup liabilities'!I1267,'Auxiliar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73" s="10" t="s">
        <v>483</v>
      </c>
      <c r="G1273" s="10" t="str">
        <f t="shared" si="135"/>
        <v>Rank 9 - Ranking in insolvency (master scale)</v>
      </c>
      <c r="H1273" s="10" t="s">
        <v>929</v>
      </c>
      <c r="I1273" s="10" t="s">
        <v>704</v>
      </c>
      <c r="J1273" s="10" t="s">
        <v>710</v>
      </c>
      <c r="K1273" s="10" t="s">
        <v>155</v>
      </c>
      <c r="L1273" s="10" t="str">
        <f t="shared" si="136"/>
        <v>Sister</v>
      </c>
      <c r="M1273" s="10" t="str">
        <f>IF(OR('Intragroup liabilities'!W1267="x",'Intragroup liabilities'!W1267="E"),"true","false")</f>
        <v>false</v>
      </c>
      <c r="N1273" s="10" t="s">
        <v>470</v>
      </c>
      <c r="O1273" s="10" t="s">
        <v>471</v>
      </c>
      <c r="P1273" s="11">
        <v>21.51</v>
      </c>
      <c r="Q1273" s="11">
        <f>IF('Intragroup liabilities'!E1267="",0,'Intragroup liabilities'!E1267)</f>
        <v>0</v>
      </c>
      <c r="R1273" s="10" t="str">
        <f>+IF('Intragroup liabilities'!C1267="EURO","Euro",IF('Intragroup liabilities'!C1267="LIBRA INGLESA"," US Dollar",""))</f>
        <v>Euro</v>
      </c>
      <c r="S1273" s="10" t="str">
        <f>IF(OR('Intragroup liabilities'!F1267="P_20",'Intragroup liabilities'!F1267="P_21"),'Intragroup liabilities'!M1267,CONCATENATE(RIGHT('Intragroup liabilities'!T1267,4),"-",LEFT(RIGHT('Intragroup liabilities'!T1267,7),2),"-",LEFT('Intragroup liabilities'!T1267,2)))</f>
        <v>--</v>
      </c>
      <c r="T1273" s="20" t="str">
        <f t="shared" si="137"/>
        <v>--</v>
      </c>
      <c r="U1273" s="20" t="str">
        <f>IF(OR('Intragroup liabilities'!F1267="P_20",'Intragroup liabilities'!F1267="P_21"),'T 03.01'!T1273,CONCATENATE(RIGHT('Intragroup liabilities'!U1267,4),"-",LEFT(RIGHT('Intragroup liabilities'!U1267,7),2),"-",LEFT('Intragroup liabilities'!U1267,2)))</f>
        <v>--</v>
      </c>
      <c r="V1273" s="10" t="str">
        <f t="shared" si="138"/>
        <v>Unsecured</v>
      </c>
      <c r="W1273" s="10">
        <v>0</v>
      </c>
      <c r="X1273" s="10" t="s">
        <v>83</v>
      </c>
      <c r="Y1273" s="10" t="str">
        <f t="shared" si="139"/>
        <v>Structured</v>
      </c>
      <c r="Z1273" s="10"/>
      <c r="AA1273" s="10" t="str">
        <f>IF('Intragroup liabilities'!Q1267="GF2","Grandfathered T2",IF('Intragroup liabilities'!Q1267="CET1","CET1","No"))</f>
        <v>No</v>
      </c>
      <c r="AB1273" s="10">
        <f>IF('Intragroup liabilities'!R1267="",0,'Intragroup liabilities'!R1267)</f>
        <v>0</v>
      </c>
      <c r="AC1273"/>
    </row>
    <row r="1274" spans="3:29" ht="35.25" thickBot="1" x14ac:dyDescent="0.5">
      <c r="C1274" s="17">
        <f t="shared" si="134"/>
        <v>999</v>
      </c>
      <c r="D1274" s="18">
        <f t="shared" si="140"/>
        <v>1267</v>
      </c>
      <c r="E1274" s="10" t="str">
        <f>IF(AND(I1274="SANTANDER TOTTA, SGPS, SA",'Intragroup liabilities'!F1268="P_22"),"r0531 - o/w (part of) subordinated liabilities recognised as own funds",IF(AND(I1274="Totta Seguros - Comp. Seg. Vida, SA.",'Intragroup liabilities'!F1268="P_22"),"r0350 - Structured notes",IF(AND(AA1274&lt;&gt;"No",'Intragroup liabilities'!F1268="P_23"),"r0531 - o/w (part of) subordinated liabilities recognised as own funds",IF(AND(AA1274="No",'Intragroup liabilities'!F1268="P_23"),"r0120 - Secured liabilities - collateralized part (BRRD art. 44/2/b)",IF('Intragroup liabilities'!F1268="C_31","r0511 - o/w capital instruments/share capital",IF('Intragroup liabilities'!F1268="C_32","r0511 - o/w capital instruments/share capital",IF('Intragroup liabilities'!F1268="C_33","r0512 - o/w instruments ranking pari passu with ordinary shares",IF(OR(ISNUMBER(SEARCH("ATLANTES",I1274)),ISNUMBER(SEARCH("AZOR",I1274)),ISNUMBER(SEARCH("HIPOTOTTA",I1274)))=TRUE,"r0120 - Secured liabilities - collateralized part (BRRD art. 44/2/b)",IF(OR('Intragroup liabilities'!F1268="P_27.1",'Intragroup liabilities'!F1268="P_27.2",'Intragroup liabilities'!F1268="P_24"),"r0390 - Non-financial liabilities",IF('Intragroup liabilities'!F1268="P_30.1","r0170 - Employee liabilities (BRRD art. 44/2/g/i)",IF('Intragroup liabilities'!F1268="P_30.3","r0390 - Non-financial liabilities",IF('Intragroup liabilities'!F1268="C_36","r0511 - o/w capital instruments/share capital",IF(AND('Intragroup liabilities'!F1268="P_20",IFERROR(VLOOKUP('Intragroup liabilities'!I1268,'Auxiliar 210'!$B$18:$B$20,1,FALSE),0)&lt;&gt;0),"r0210 - Liabilities towards other entities of the resolution group (BRRD art. 44/2/h)",IF(AND('Intragroup liabilities'!F1268="P_21",IFERROR(VLOOKUP('Intragroup liabilities'!I1268,'Auxiliar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4" s="10" t="s">
        <v>153</v>
      </c>
      <c r="G1274" s="10" t="str">
        <f t="shared" si="135"/>
        <v>Rank 20 - Ranking in insolvency (master scale)</v>
      </c>
      <c r="H1274" s="10" t="s">
        <v>414</v>
      </c>
      <c r="I1274" s="10" t="s">
        <v>74</v>
      </c>
      <c r="J1274" s="10" t="s">
        <v>170</v>
      </c>
      <c r="K1274" s="10" t="s">
        <v>155</v>
      </c>
      <c r="L1274" s="10" t="str">
        <f t="shared" si="136"/>
        <v>Sister</v>
      </c>
      <c r="M1274" s="10" t="str">
        <f>IF(OR('Intragroup liabilities'!W1268="x",'Intragroup liabilities'!W1268="E"),"true","false")</f>
        <v>true</v>
      </c>
      <c r="N1274" s="10" t="s">
        <v>470</v>
      </c>
      <c r="O1274" s="10" t="s">
        <v>471</v>
      </c>
      <c r="P1274" s="11">
        <v>68874.289999999994</v>
      </c>
      <c r="Q1274" s="11">
        <f>IF('Intragroup liabilities'!E1268="",0,'Intragroup liabilities'!E1268)</f>
        <v>105.69</v>
      </c>
      <c r="R1274" s="10" t="str">
        <f>+IF('Intragroup liabilities'!C1268="EURO","Euro",IF('Intragroup liabilities'!C1268="LIBRA INGLESA"," US Dollar",""))</f>
        <v>Euro</v>
      </c>
      <c r="S1274" s="10" t="str">
        <f>IF(OR('Intragroup liabilities'!F1268="P_20",'Intragroup liabilities'!F1268="P_21"),'Intragroup liabilities'!M1268,CONCATENATE(RIGHT('Intragroup liabilities'!T1268,4),"-",LEFT(RIGHT('Intragroup liabilities'!T1268,7),2),"-",LEFT('Intragroup liabilities'!T1268,2)))</f>
        <v>--</v>
      </c>
      <c r="T1274" s="20" t="str">
        <f t="shared" si="137"/>
        <v/>
      </c>
      <c r="U1274" s="20" t="str">
        <f>IF(OR('Intragroup liabilities'!F1268="P_20",'Intragroup liabilities'!F1268="P_21"),'T 03.01'!T1274,CONCATENATE(RIGHT('Intragroup liabilities'!U1268,4),"-",LEFT(RIGHT('Intragroup liabilities'!U1268,7),2),"-",LEFT('Intragroup liabilities'!U1268,2)))</f>
        <v>--</v>
      </c>
      <c r="V1274" s="10" t="str">
        <f t="shared" si="138"/>
        <v>Secured</v>
      </c>
      <c r="W1274" s="10">
        <v>0</v>
      </c>
      <c r="X1274" s="10" t="s">
        <v>83</v>
      </c>
      <c r="Y1274" s="10" t="str">
        <f t="shared" si="139"/>
        <v>Non-structured/Vanilla</v>
      </c>
      <c r="Z1274" s="10"/>
      <c r="AA1274" s="10" t="str">
        <f>IF('Intragroup liabilities'!Q1268="GF2","Grandfathered T2",IF('Intragroup liabilities'!Q1268="CET1","CET1","No"))</f>
        <v>No</v>
      </c>
      <c r="AB1274" s="10">
        <f>IF('Intragroup liabilities'!R1268="",0,'Intragroup liabilities'!R1268)</f>
        <v>0</v>
      </c>
      <c r="AC1274"/>
    </row>
    <row r="1275" spans="3:29" ht="35.25" thickBot="1" x14ac:dyDescent="0.5">
      <c r="C1275" s="17">
        <f t="shared" si="134"/>
        <v>999</v>
      </c>
      <c r="D1275" s="18">
        <f t="shared" si="140"/>
        <v>1268</v>
      </c>
      <c r="E1275" s="10" t="str">
        <f>IF(AND(I1275="SANTANDER TOTTA, SGPS, SA",'Intragroup liabilities'!F1269="P_22"),"r0531 - o/w (part of) subordinated liabilities recognised as own funds",IF(AND(I1275="Totta Seguros - Comp. Seg. Vida, SA.",'Intragroup liabilities'!F1269="P_22"),"r0350 - Structured notes",IF(AND(AA1275&lt;&gt;"No",'Intragroup liabilities'!F1269="P_23"),"r0531 - o/w (part of) subordinated liabilities recognised as own funds",IF(AND(AA1275="No",'Intragroup liabilities'!F1269="P_23"),"r0120 - Secured liabilities - collateralized part (BRRD art. 44/2/b)",IF('Intragroup liabilities'!F1269="C_31","r0511 - o/w capital instruments/share capital",IF('Intragroup liabilities'!F1269="C_32","r0511 - o/w capital instruments/share capital",IF('Intragroup liabilities'!F1269="C_33","r0512 - o/w instruments ranking pari passu with ordinary shares",IF(OR(ISNUMBER(SEARCH("ATLANTES",I1275)),ISNUMBER(SEARCH("AZOR",I1275)),ISNUMBER(SEARCH("HIPOTOTTA",I1275)))=TRUE,"r0120 - Secured liabilities - collateralized part (BRRD art. 44/2/b)",IF(OR('Intragroup liabilities'!F1269="P_27.1",'Intragroup liabilities'!F1269="P_27.2",'Intragroup liabilities'!F1269="P_24"),"r0390 - Non-financial liabilities",IF('Intragroup liabilities'!F1269="P_30.1","r0170 - Employee liabilities (BRRD art. 44/2/g/i)",IF('Intragroup liabilities'!F1269="P_30.3","r0390 - Non-financial liabilities",IF('Intragroup liabilities'!F1269="C_36","r0511 - o/w capital instruments/share capital",IF(AND('Intragroup liabilities'!F1269="P_20",IFERROR(VLOOKUP('Intragroup liabilities'!I1269,'Auxiliar 210'!$B$18:$B$20,1,FALSE),0)&lt;&gt;0),"r0210 - Liabilities towards other entities of the resolution group (BRRD art. 44/2/h)",IF(AND('Intragroup liabilities'!F1269="P_21",IFERROR(VLOOKUP('Intragroup liabilities'!I1269,'Auxiliar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5" s="10" t="s">
        <v>153</v>
      </c>
      <c r="G1275" s="10" t="str">
        <f t="shared" si="135"/>
        <v>Rank 20 - Ranking in insolvency (master scale)</v>
      </c>
      <c r="H1275" s="10" t="s">
        <v>257</v>
      </c>
      <c r="I1275" s="10" t="s">
        <v>73</v>
      </c>
      <c r="J1275" s="10" t="s">
        <v>167</v>
      </c>
      <c r="K1275" s="10" t="s">
        <v>155</v>
      </c>
      <c r="L1275" s="10" t="str">
        <f t="shared" si="136"/>
        <v>Sister</v>
      </c>
      <c r="M1275" s="10" t="str">
        <f>IF(OR('Intragroup liabilities'!W1269="x",'Intragroup liabilities'!W1269="E"),"true","false")</f>
        <v>true</v>
      </c>
      <c r="N1275" s="10" t="s">
        <v>470</v>
      </c>
      <c r="O1275" s="10" t="s">
        <v>471</v>
      </c>
      <c r="P1275" s="11">
        <v>551635.61</v>
      </c>
      <c r="Q1275" s="11">
        <f>IF('Intragroup liabilities'!E1269="",0,'Intragroup liabilities'!E1269)</f>
        <v>724.52</v>
      </c>
      <c r="R1275" s="10" t="str">
        <f>+IF('Intragroup liabilities'!C1269="EURO","Euro",IF('Intragroup liabilities'!C1269="LIBRA INGLESA"," US Dollar",""))</f>
        <v>Euro</v>
      </c>
      <c r="S1275" s="10" t="str">
        <f>IF(OR('Intragroup liabilities'!F1269="P_20",'Intragroup liabilities'!F1269="P_21"),'Intragroup liabilities'!M1269,CONCATENATE(RIGHT('Intragroup liabilities'!T1269,4),"-",LEFT(RIGHT('Intragroup liabilities'!T1269,7),2),"-",LEFT('Intragroup liabilities'!T1269,2)))</f>
        <v>--</v>
      </c>
      <c r="T1275" s="20" t="str">
        <f t="shared" si="137"/>
        <v/>
      </c>
      <c r="U1275" s="20" t="str">
        <f>IF(OR('Intragroup liabilities'!F1269="P_20",'Intragroup liabilities'!F1269="P_21"),'T 03.01'!T1275,CONCATENATE(RIGHT('Intragroup liabilities'!U1269,4),"-",LEFT(RIGHT('Intragroup liabilities'!U1269,7),2),"-",LEFT('Intragroup liabilities'!U1269,2)))</f>
        <v>--</v>
      </c>
      <c r="V1275" s="10" t="str">
        <f t="shared" si="138"/>
        <v>Secured</v>
      </c>
      <c r="W1275" s="10">
        <v>0</v>
      </c>
      <c r="X1275" s="10" t="s">
        <v>83</v>
      </c>
      <c r="Y1275" s="10" t="str">
        <f t="shared" si="139"/>
        <v>Non-structured/Vanilla</v>
      </c>
      <c r="Z1275" s="10"/>
      <c r="AA1275" s="10" t="str">
        <f>IF('Intragroup liabilities'!Q1269="GF2","Grandfathered T2",IF('Intragroup liabilities'!Q1269="CET1","CET1","No"))</f>
        <v>No</v>
      </c>
      <c r="AB1275" s="10">
        <f>IF('Intragroup liabilities'!R1269="",0,'Intragroup liabilities'!R1269)</f>
        <v>0</v>
      </c>
      <c r="AC1275"/>
    </row>
    <row r="1276" spans="3:29" ht="23.65" thickBot="1" x14ac:dyDescent="0.5">
      <c r="C1276" s="17">
        <f t="shared" si="134"/>
        <v>999</v>
      </c>
      <c r="D1276" s="18">
        <f t="shared" si="140"/>
        <v>1269</v>
      </c>
      <c r="E1276" s="10" t="str">
        <f>IF(AND(I1276="SANTANDER TOTTA, SGPS, SA",'Intragroup liabilities'!F1270="P_22"),"r0531 - o/w (part of) subordinated liabilities recognised as own funds",IF(AND(I1276="Totta Seguros - Comp. Seg. Vida, SA.",'Intragroup liabilities'!F1270="P_22"),"r0350 - Structured notes",IF(AND(AA1276&lt;&gt;"No",'Intragroup liabilities'!F1270="P_23"),"r0531 - o/w (part of) subordinated liabilities recognised as own funds",IF(AND(AA1276="No",'Intragroup liabilities'!F1270="P_23"),"r0120 - Secured liabilities - collateralized part (BRRD art. 44/2/b)",IF('Intragroup liabilities'!F1270="C_31","r0511 - o/w capital instruments/share capital",IF('Intragroup liabilities'!F1270="C_32","r0511 - o/w capital instruments/share capital",IF('Intragroup liabilities'!F1270="C_33","r0512 - o/w instruments ranking pari passu with ordinary shares",IF(OR(ISNUMBER(SEARCH("ATLANTES",I1276)),ISNUMBER(SEARCH("AZOR",I1276)),ISNUMBER(SEARCH("HIPOTOTTA",I1276)))=TRUE,"r0120 - Secured liabilities - collateralized part (BRRD art. 44/2/b)",IF(OR('Intragroup liabilities'!F1270="P_27.1",'Intragroup liabilities'!F1270="P_27.2",'Intragroup liabilities'!F1270="P_24"),"r0390 - Non-financial liabilities",IF('Intragroup liabilities'!F1270="P_30.1","r0170 - Employee liabilities (BRRD art. 44/2/g/i)",IF('Intragroup liabilities'!F1270="P_30.3","r0390 - Non-financial liabilities",IF('Intragroup liabilities'!F1270="C_36","r0511 - o/w capital instruments/share capital",IF(AND('Intragroup liabilities'!F1270="P_20",IFERROR(VLOOKUP('Intragroup liabilities'!I1270,'Auxiliar 210'!$B$18:$B$20,1,FALSE),0)&lt;&gt;0),"r0210 - Liabilities towards other entities of the resolution group (BRRD art. 44/2/h)",IF(AND('Intragroup liabilities'!F1270="P_21",IFERROR(VLOOKUP('Intragroup liabilities'!I1270,'Auxiliar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76" s="10" t="s">
        <v>483</v>
      </c>
      <c r="G1276" s="10" t="str">
        <f t="shared" si="135"/>
        <v>Rank 9 - Ranking in insolvency (master scale)</v>
      </c>
      <c r="H1276" s="10" t="s">
        <v>761</v>
      </c>
      <c r="I1276" s="10" t="s">
        <v>704</v>
      </c>
      <c r="J1276" s="10" t="s">
        <v>710</v>
      </c>
      <c r="K1276" s="10" t="s">
        <v>155</v>
      </c>
      <c r="L1276" s="10" t="str">
        <f t="shared" si="136"/>
        <v>Sister</v>
      </c>
      <c r="M1276" s="10" t="str">
        <f>IF(OR('Intragroup liabilities'!W1270="x",'Intragroup liabilities'!W1270="E"),"true","false")</f>
        <v>false</v>
      </c>
      <c r="N1276" s="10" t="s">
        <v>470</v>
      </c>
      <c r="O1276" s="10" t="s">
        <v>471</v>
      </c>
      <c r="P1276" s="11">
        <v>0.35</v>
      </c>
      <c r="Q1276" s="11">
        <f>IF('Intragroup liabilities'!E1270="",0,'Intragroup liabilities'!E1270)</f>
        <v>0</v>
      </c>
      <c r="R1276" s="10" t="str">
        <f>+IF('Intragroup liabilities'!C1270="EURO","Euro",IF('Intragroup liabilities'!C1270="LIBRA INGLESA"," US Dollar",""))</f>
        <v>Euro</v>
      </c>
      <c r="S1276" s="10" t="str">
        <f>IF(OR('Intragroup liabilities'!F1270="P_20",'Intragroup liabilities'!F1270="P_21"),'Intragroup liabilities'!M1270,CONCATENATE(RIGHT('Intragroup liabilities'!T1270,4),"-",LEFT(RIGHT('Intragroup liabilities'!T1270,7),2),"-",LEFT('Intragroup liabilities'!T1270,2)))</f>
        <v>--</v>
      </c>
      <c r="T1276" s="20" t="str">
        <f t="shared" si="137"/>
        <v>--</v>
      </c>
      <c r="U1276" s="20" t="str">
        <f>IF(OR('Intragroup liabilities'!F1270="P_20",'Intragroup liabilities'!F1270="P_21"),'T 03.01'!T1276,CONCATENATE(RIGHT('Intragroup liabilities'!U1270,4),"-",LEFT(RIGHT('Intragroup liabilities'!U1270,7),2),"-",LEFT('Intragroup liabilities'!U1270,2)))</f>
        <v>--</v>
      </c>
      <c r="V1276" s="10" t="str">
        <f t="shared" si="138"/>
        <v>Unsecured</v>
      </c>
      <c r="W1276" s="10">
        <v>0</v>
      </c>
      <c r="X1276" s="10" t="s">
        <v>83</v>
      </c>
      <c r="Y1276" s="10" t="str">
        <f t="shared" si="139"/>
        <v>Structured</v>
      </c>
      <c r="Z1276" s="10"/>
      <c r="AA1276" s="10" t="str">
        <f>IF('Intragroup liabilities'!Q1270="GF2","Grandfathered T2",IF('Intragroup liabilities'!Q1270="CET1","CET1","No"))</f>
        <v>No</v>
      </c>
      <c r="AB1276" s="10">
        <f>IF('Intragroup liabilities'!R1270="",0,'Intragroup liabilities'!R1270)</f>
        <v>0</v>
      </c>
      <c r="AC1276"/>
    </row>
    <row r="1277" spans="3:29" ht="35.25" thickBot="1" x14ac:dyDescent="0.5">
      <c r="C1277" s="17">
        <f t="shared" si="134"/>
        <v>999</v>
      </c>
      <c r="D1277" s="18">
        <f t="shared" si="140"/>
        <v>1270</v>
      </c>
      <c r="E1277" s="10" t="str">
        <f>IF(AND(I1277="SANTANDER TOTTA, SGPS, SA",'Intragroup liabilities'!F1271="P_22"),"r0531 - o/w (part of) subordinated liabilities recognised as own funds",IF(AND(I1277="Totta Seguros - Comp. Seg. Vida, SA.",'Intragroup liabilities'!F1271="P_22"),"r0350 - Structured notes",IF(AND(AA1277&lt;&gt;"No",'Intragroup liabilities'!F1271="P_23"),"r0531 - o/w (part of) subordinated liabilities recognised as own funds",IF(AND(AA1277="No",'Intragroup liabilities'!F1271="P_23"),"r0120 - Secured liabilities - collateralized part (BRRD art. 44/2/b)",IF('Intragroup liabilities'!F1271="C_31","r0511 - o/w capital instruments/share capital",IF('Intragroup liabilities'!F1271="C_32","r0511 - o/w capital instruments/share capital",IF('Intragroup liabilities'!F1271="C_33","r0512 - o/w instruments ranking pari passu with ordinary shares",IF(OR(ISNUMBER(SEARCH("ATLANTES",I1277)),ISNUMBER(SEARCH("AZOR",I1277)),ISNUMBER(SEARCH("HIPOTOTTA",I1277)))=TRUE,"r0120 - Secured liabilities - collateralized part (BRRD art. 44/2/b)",IF(OR('Intragroup liabilities'!F1271="P_27.1",'Intragroup liabilities'!F1271="P_27.2",'Intragroup liabilities'!F1271="P_24"),"r0390 - Non-financial liabilities",IF('Intragroup liabilities'!F1271="P_30.1","r0170 - Employee liabilities (BRRD art. 44/2/g/i)",IF('Intragroup liabilities'!F1271="P_30.3","r0390 - Non-financial liabilities",IF('Intragroup liabilities'!F1271="C_36","r0511 - o/w capital instruments/share capital",IF(AND('Intragroup liabilities'!F1271="P_20",IFERROR(VLOOKUP('Intragroup liabilities'!I1271,'Auxiliar 210'!$B$18:$B$20,1,FALSE),0)&lt;&gt;0),"r0210 - Liabilities towards other entities of the resolution group (BRRD art. 44/2/h)",IF(AND('Intragroup liabilities'!F1271="P_21",IFERROR(VLOOKUP('Intragroup liabilities'!I1271,'Auxiliar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7" s="10" t="s">
        <v>153</v>
      </c>
      <c r="G1277" s="10" t="str">
        <f t="shared" si="135"/>
        <v>Rank 20 - Ranking in insolvency (master scale)</v>
      </c>
      <c r="H1277" s="10" t="s">
        <v>415</v>
      </c>
      <c r="I1277" s="10" t="s">
        <v>30</v>
      </c>
      <c r="J1277" s="10" t="s">
        <v>164</v>
      </c>
      <c r="K1277" s="10" t="s">
        <v>155</v>
      </c>
      <c r="L1277" s="10" t="str">
        <f t="shared" si="136"/>
        <v>Sister</v>
      </c>
      <c r="M1277" s="10" t="str">
        <f>IF(OR('Intragroup liabilities'!W1271="x",'Intragroup liabilities'!W1271="E"),"true","false")</f>
        <v>true</v>
      </c>
      <c r="N1277" s="10" t="s">
        <v>470</v>
      </c>
      <c r="O1277" s="10" t="s">
        <v>471</v>
      </c>
      <c r="P1277" s="11">
        <v>12112.03</v>
      </c>
      <c r="Q1277" s="11">
        <f>IF('Intragroup liabilities'!E1271="",0,'Intragroup liabilities'!E1271)</f>
        <v>5.48</v>
      </c>
      <c r="R1277" s="10" t="str">
        <f>+IF('Intragroup liabilities'!C1271="EURO","Euro",IF('Intragroup liabilities'!C1271="LIBRA INGLESA"," US Dollar",""))</f>
        <v>Euro</v>
      </c>
      <c r="S1277" s="10" t="str">
        <f>IF(OR('Intragroup liabilities'!F1271="P_20",'Intragroup liabilities'!F1271="P_21"),'Intragroup liabilities'!M1271,CONCATENATE(RIGHT('Intragroup liabilities'!T1271,4),"-",LEFT(RIGHT('Intragroup liabilities'!T1271,7),2),"-",LEFT('Intragroup liabilities'!T1271,2)))</f>
        <v>--</v>
      </c>
      <c r="T1277" s="20" t="str">
        <f t="shared" si="137"/>
        <v/>
      </c>
      <c r="U1277" s="20" t="str">
        <f>IF(OR('Intragroup liabilities'!F1271="P_20",'Intragroup liabilities'!F1271="P_21"),'T 03.01'!T1277,CONCATENATE(RIGHT('Intragroup liabilities'!U1271,4),"-",LEFT(RIGHT('Intragroup liabilities'!U1271,7),2),"-",LEFT('Intragroup liabilities'!U1271,2)))</f>
        <v>--</v>
      </c>
      <c r="V1277" s="10" t="str">
        <f t="shared" si="138"/>
        <v>Secured</v>
      </c>
      <c r="W1277" s="10">
        <v>0</v>
      </c>
      <c r="X1277" s="10" t="s">
        <v>83</v>
      </c>
      <c r="Y1277" s="10" t="str">
        <f t="shared" si="139"/>
        <v>Non-structured/Vanilla</v>
      </c>
      <c r="Z1277" s="10"/>
      <c r="AA1277" s="10" t="str">
        <f>IF('Intragroup liabilities'!Q1271="GF2","Grandfathered T2",IF('Intragroup liabilities'!Q1271="CET1","CET1","No"))</f>
        <v>No</v>
      </c>
      <c r="AB1277" s="10">
        <f>IF('Intragroup liabilities'!R1271="",0,'Intragroup liabilities'!R1271)</f>
        <v>0</v>
      </c>
      <c r="AC1277"/>
    </row>
    <row r="1278" spans="3:29" ht="35.25" thickBot="1" x14ac:dyDescent="0.5">
      <c r="C1278" s="17">
        <f t="shared" si="134"/>
        <v>999</v>
      </c>
      <c r="D1278" s="18">
        <f t="shared" si="140"/>
        <v>1271</v>
      </c>
      <c r="E1278" s="10" t="str">
        <f>IF(AND(I1278="SANTANDER TOTTA, SGPS, SA",'Intragroup liabilities'!F1272="P_22"),"r0531 - o/w (part of) subordinated liabilities recognised as own funds",IF(AND(I1278="Totta Seguros - Comp. Seg. Vida, SA.",'Intragroup liabilities'!F1272="P_22"),"r0350 - Structured notes",IF(AND(AA1278&lt;&gt;"No",'Intragroup liabilities'!F1272="P_23"),"r0531 - o/w (part of) subordinated liabilities recognised as own funds",IF(AND(AA1278="No",'Intragroup liabilities'!F1272="P_23"),"r0120 - Secured liabilities - collateralized part (BRRD art. 44/2/b)",IF('Intragroup liabilities'!F1272="C_31","r0511 - o/w capital instruments/share capital",IF('Intragroup liabilities'!F1272="C_32","r0511 - o/w capital instruments/share capital",IF('Intragroup liabilities'!F1272="C_33","r0512 - o/w instruments ranking pari passu with ordinary shares",IF(OR(ISNUMBER(SEARCH("ATLANTES",I1278)),ISNUMBER(SEARCH("AZOR",I1278)),ISNUMBER(SEARCH("HIPOTOTTA",I1278)))=TRUE,"r0120 - Secured liabilities - collateralized part (BRRD art. 44/2/b)",IF(OR('Intragroup liabilities'!F1272="P_27.1",'Intragroup liabilities'!F1272="P_27.2",'Intragroup liabilities'!F1272="P_24"),"r0390 - Non-financial liabilities",IF('Intragroup liabilities'!F1272="P_30.1","r0170 - Employee liabilities (BRRD art. 44/2/g/i)",IF('Intragroup liabilities'!F1272="P_30.3","r0390 - Non-financial liabilities",IF('Intragroup liabilities'!F1272="C_36","r0511 - o/w capital instruments/share capital",IF(AND('Intragroup liabilities'!F1272="P_20",IFERROR(VLOOKUP('Intragroup liabilities'!I1272,'Auxiliar 210'!$B$18:$B$20,1,FALSE),0)&lt;&gt;0),"r0210 - Liabilities towards other entities of the resolution group (BRRD art. 44/2/h)",IF(AND('Intragroup liabilities'!F1272="P_21",IFERROR(VLOOKUP('Intragroup liabilities'!I1272,'Auxiliar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8" s="10" t="s">
        <v>153</v>
      </c>
      <c r="G1278" s="10" t="str">
        <f t="shared" si="135"/>
        <v>Rank 20 - Ranking in insolvency (master scale)</v>
      </c>
      <c r="H1278" s="10" t="s">
        <v>393</v>
      </c>
      <c r="I1278" s="10" t="s">
        <v>73</v>
      </c>
      <c r="J1278" s="10" t="s">
        <v>167</v>
      </c>
      <c r="K1278" s="10" t="s">
        <v>155</v>
      </c>
      <c r="L1278" s="10" t="str">
        <f t="shared" si="136"/>
        <v>Sister</v>
      </c>
      <c r="M1278" s="10" t="str">
        <f>IF(OR('Intragroup liabilities'!W1272="x",'Intragroup liabilities'!W1272="E"),"true","false")</f>
        <v>true</v>
      </c>
      <c r="N1278" s="10" t="s">
        <v>470</v>
      </c>
      <c r="O1278" s="10" t="s">
        <v>471</v>
      </c>
      <c r="P1278" s="11">
        <v>139489.29</v>
      </c>
      <c r="Q1278" s="11">
        <f>IF('Intragroup liabilities'!E1272="",0,'Intragroup liabilities'!E1272)</f>
        <v>252.99</v>
      </c>
      <c r="R1278" s="10" t="str">
        <f>+IF('Intragroup liabilities'!C1272="EURO","Euro",IF('Intragroup liabilities'!C1272="LIBRA INGLESA"," US Dollar",""))</f>
        <v>Euro</v>
      </c>
      <c r="S1278" s="10" t="str">
        <f>IF(OR('Intragroup liabilities'!F1272="P_20",'Intragroup liabilities'!F1272="P_21"),'Intragroup liabilities'!M1272,CONCATENATE(RIGHT('Intragroup liabilities'!T1272,4),"-",LEFT(RIGHT('Intragroup liabilities'!T1272,7),2),"-",LEFT('Intragroup liabilities'!T1272,2)))</f>
        <v>--</v>
      </c>
      <c r="T1278" s="20" t="str">
        <f t="shared" si="137"/>
        <v/>
      </c>
      <c r="U1278" s="20" t="str">
        <f>IF(OR('Intragroup liabilities'!F1272="P_20",'Intragroup liabilities'!F1272="P_21"),'T 03.01'!T1278,CONCATENATE(RIGHT('Intragroup liabilities'!U1272,4),"-",LEFT(RIGHT('Intragroup liabilities'!U1272,7),2),"-",LEFT('Intragroup liabilities'!U1272,2)))</f>
        <v>--</v>
      </c>
      <c r="V1278" s="10" t="str">
        <f t="shared" si="138"/>
        <v>Secured</v>
      </c>
      <c r="W1278" s="10">
        <v>0</v>
      </c>
      <c r="X1278" s="10" t="s">
        <v>83</v>
      </c>
      <c r="Y1278" s="10" t="str">
        <f t="shared" si="139"/>
        <v>Non-structured/Vanilla</v>
      </c>
      <c r="Z1278" s="10"/>
      <c r="AA1278" s="10" t="str">
        <f>IF('Intragroup liabilities'!Q1272="GF2","Grandfathered T2",IF('Intragroup liabilities'!Q1272="CET1","CET1","No"))</f>
        <v>No</v>
      </c>
      <c r="AB1278" s="10">
        <f>IF('Intragroup liabilities'!R1272="",0,'Intragroup liabilities'!R1272)</f>
        <v>0</v>
      </c>
      <c r="AC1278"/>
    </row>
    <row r="1279" spans="3:29" ht="35.25" thickBot="1" x14ac:dyDescent="0.5">
      <c r="C1279" s="17">
        <f t="shared" si="134"/>
        <v>999</v>
      </c>
      <c r="D1279" s="18">
        <f t="shared" si="140"/>
        <v>1272</v>
      </c>
      <c r="E1279" s="10" t="str">
        <f>IF(AND(I1279="SANTANDER TOTTA, SGPS, SA",'Intragroup liabilities'!F1273="P_22"),"r0531 - o/w (part of) subordinated liabilities recognised as own funds",IF(AND(I1279="Totta Seguros - Comp. Seg. Vida, SA.",'Intragroup liabilities'!F1273="P_22"),"r0350 - Structured notes",IF(AND(AA1279&lt;&gt;"No",'Intragroup liabilities'!F1273="P_23"),"r0531 - o/w (part of) subordinated liabilities recognised as own funds",IF(AND(AA1279="No",'Intragroup liabilities'!F1273="P_23"),"r0120 - Secured liabilities - collateralized part (BRRD art. 44/2/b)",IF('Intragroup liabilities'!F1273="C_31","r0511 - o/w capital instruments/share capital",IF('Intragroup liabilities'!F1273="C_32","r0511 - o/w capital instruments/share capital",IF('Intragroup liabilities'!F1273="C_33","r0512 - o/w instruments ranking pari passu with ordinary shares",IF(OR(ISNUMBER(SEARCH("ATLANTES",I1279)),ISNUMBER(SEARCH("AZOR",I1279)),ISNUMBER(SEARCH("HIPOTOTTA",I1279)))=TRUE,"r0120 - Secured liabilities - collateralized part (BRRD art. 44/2/b)",IF(OR('Intragroup liabilities'!F1273="P_27.1",'Intragroup liabilities'!F1273="P_27.2",'Intragroup liabilities'!F1273="P_24"),"r0390 - Non-financial liabilities",IF('Intragroup liabilities'!F1273="P_30.1","r0170 - Employee liabilities (BRRD art. 44/2/g/i)",IF('Intragroup liabilities'!F1273="P_30.3","r0390 - Non-financial liabilities",IF('Intragroup liabilities'!F1273="C_36","r0511 - o/w capital instruments/share capital",IF(AND('Intragroup liabilities'!F1273="P_20",IFERROR(VLOOKUP('Intragroup liabilities'!I1273,'Auxiliar 210'!$B$18:$B$20,1,FALSE),0)&lt;&gt;0),"r0210 - Liabilities towards other entities of the resolution group (BRRD art. 44/2/h)",IF(AND('Intragroup liabilities'!F1273="P_21",IFERROR(VLOOKUP('Intragroup liabilities'!I1273,'Auxiliar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79" s="10" t="s">
        <v>153</v>
      </c>
      <c r="G1279" s="10" t="str">
        <f t="shared" si="135"/>
        <v>Rank 20 - Ranking in insolvency (master scale)</v>
      </c>
      <c r="H1279" s="10" t="s">
        <v>406</v>
      </c>
      <c r="I1279" s="10" t="s">
        <v>30</v>
      </c>
      <c r="J1279" s="10" t="s">
        <v>164</v>
      </c>
      <c r="K1279" s="10" t="s">
        <v>155</v>
      </c>
      <c r="L1279" s="10" t="str">
        <f t="shared" si="136"/>
        <v>Sister</v>
      </c>
      <c r="M1279" s="10" t="str">
        <f>IF(OR('Intragroup liabilities'!W1273="x",'Intragroup liabilities'!W1273="E"),"true","false")</f>
        <v>true</v>
      </c>
      <c r="N1279" s="10" t="s">
        <v>470</v>
      </c>
      <c r="O1279" s="10" t="s">
        <v>471</v>
      </c>
      <c r="P1279" s="11">
        <v>24507.89</v>
      </c>
      <c r="Q1279" s="11">
        <f>IF('Intragroup liabilities'!E1273="",0,'Intragroup liabilities'!E1273)</f>
        <v>66.16</v>
      </c>
      <c r="R1279" s="10" t="str">
        <f>+IF('Intragroup liabilities'!C1273="EURO","Euro",IF('Intragroup liabilities'!C1273="LIBRA INGLESA"," US Dollar",""))</f>
        <v>Euro</v>
      </c>
      <c r="S1279" s="10" t="str">
        <f>IF(OR('Intragroup liabilities'!F1273="P_20",'Intragroup liabilities'!F1273="P_21"),'Intragroup liabilities'!M1273,CONCATENATE(RIGHT('Intragroup liabilities'!T1273,4),"-",LEFT(RIGHT('Intragroup liabilities'!T1273,7),2),"-",LEFT('Intragroup liabilities'!T1273,2)))</f>
        <v>--</v>
      </c>
      <c r="T1279" s="20" t="str">
        <f t="shared" si="137"/>
        <v/>
      </c>
      <c r="U1279" s="20" t="str">
        <f>IF(OR('Intragroup liabilities'!F1273="P_20",'Intragroup liabilities'!F1273="P_21"),'T 03.01'!T1279,CONCATENATE(RIGHT('Intragroup liabilities'!U1273,4),"-",LEFT(RIGHT('Intragroup liabilities'!U1273,7),2),"-",LEFT('Intragroup liabilities'!U1273,2)))</f>
        <v>--</v>
      </c>
      <c r="V1279" s="10" t="str">
        <f t="shared" si="138"/>
        <v>Secured</v>
      </c>
      <c r="W1279" s="10">
        <v>0</v>
      </c>
      <c r="X1279" s="10" t="s">
        <v>83</v>
      </c>
      <c r="Y1279" s="10" t="str">
        <f t="shared" si="139"/>
        <v>Non-structured/Vanilla</v>
      </c>
      <c r="Z1279" s="10"/>
      <c r="AA1279" s="10" t="str">
        <f>IF('Intragroup liabilities'!Q1273="GF2","Grandfathered T2",IF('Intragroup liabilities'!Q1273="CET1","CET1","No"))</f>
        <v>No</v>
      </c>
      <c r="AB1279" s="10">
        <f>IF('Intragroup liabilities'!R1273="",0,'Intragroup liabilities'!R1273)</f>
        <v>0</v>
      </c>
      <c r="AC1279"/>
    </row>
    <row r="1280" spans="3:29" ht="23.65" thickBot="1" x14ac:dyDescent="0.5">
      <c r="C1280" s="17">
        <f t="shared" si="134"/>
        <v>999</v>
      </c>
      <c r="D1280" s="18">
        <f t="shared" si="140"/>
        <v>1273</v>
      </c>
      <c r="E1280" s="10" t="str">
        <f>IF(AND(I1280="SANTANDER TOTTA, SGPS, SA",'Intragroup liabilities'!F1274="P_22"),"r0531 - o/w (part of) subordinated liabilities recognised as own funds",IF(AND(I1280="Totta Seguros - Comp. Seg. Vida, SA.",'Intragroup liabilities'!F1274="P_22"),"r0350 - Structured notes",IF(AND(AA1280&lt;&gt;"No",'Intragroup liabilities'!F1274="P_23"),"r0531 - o/w (part of) subordinated liabilities recognised as own funds",IF(AND(AA1280="No",'Intragroup liabilities'!F1274="P_23"),"r0120 - Secured liabilities - collateralized part (BRRD art. 44/2/b)",IF('Intragroup liabilities'!F1274="C_31","r0511 - o/w capital instruments/share capital",IF('Intragroup liabilities'!F1274="C_32","r0511 - o/w capital instruments/share capital",IF('Intragroup liabilities'!F1274="C_33","r0512 - o/w instruments ranking pari passu with ordinary shares",IF(OR(ISNUMBER(SEARCH("ATLANTES",I1280)),ISNUMBER(SEARCH("AZOR",I1280)),ISNUMBER(SEARCH("HIPOTOTTA",I1280)))=TRUE,"r0120 - Secured liabilities - collateralized part (BRRD art. 44/2/b)",IF(OR('Intragroup liabilities'!F1274="P_27.1",'Intragroup liabilities'!F1274="P_27.2",'Intragroup liabilities'!F1274="P_24"),"r0390 - Non-financial liabilities",IF('Intragroup liabilities'!F1274="P_30.1","r0170 - Employee liabilities (BRRD art. 44/2/g/i)",IF('Intragroup liabilities'!F1274="P_30.3","r0390 - Non-financial liabilities",IF('Intragroup liabilities'!F1274="C_36","r0511 - o/w capital instruments/share capital",IF(AND('Intragroup liabilities'!F1274="P_20",IFERROR(VLOOKUP('Intragroup liabilities'!I1274,'Auxiliar 210'!$B$18:$B$20,1,FALSE),0)&lt;&gt;0),"r0210 - Liabilities towards other entities of the resolution group (BRRD art. 44/2/h)",IF(AND('Intragroup liabilities'!F1274="P_21",IFERROR(VLOOKUP('Intragroup liabilities'!I1274,'Auxiliar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0" s="10" t="s">
        <v>161</v>
      </c>
      <c r="G1280" s="10" t="str">
        <f t="shared" si="135"/>
        <v>Rank 9 - Ranking in insolvency (master scale)</v>
      </c>
      <c r="H1280" s="10" t="s">
        <v>622</v>
      </c>
      <c r="I1280" s="10" t="s">
        <v>57</v>
      </c>
      <c r="J1280" s="10" t="s">
        <v>213</v>
      </c>
      <c r="K1280" s="10" t="s">
        <v>155</v>
      </c>
      <c r="L1280" s="10" t="str">
        <f t="shared" si="136"/>
        <v>Sister</v>
      </c>
      <c r="M1280" s="10" t="str">
        <f>IF(OR('Intragroup liabilities'!W1274="x",'Intragroup liabilities'!W1274="E"),"true","false")</f>
        <v>false</v>
      </c>
      <c r="N1280" s="10" t="s">
        <v>470</v>
      </c>
      <c r="O1280" s="10" t="s">
        <v>471</v>
      </c>
      <c r="P1280" s="11">
        <v>21.99</v>
      </c>
      <c r="Q1280" s="11">
        <f>IF('Intragroup liabilities'!E1274="",0,'Intragroup liabilities'!E1274)</f>
        <v>0</v>
      </c>
      <c r="R1280" s="10" t="str">
        <f>+IF('Intragroup liabilities'!C1274="EURO","Euro",IF('Intragroup liabilities'!C1274="LIBRA INGLESA"," US Dollar",""))</f>
        <v>Euro</v>
      </c>
      <c r="S1280" s="10" t="str">
        <f>IF(OR('Intragroup liabilities'!F1274="P_20",'Intragroup liabilities'!F1274="P_21"),'Intragroup liabilities'!M1274,CONCATENATE(RIGHT('Intragroup liabilities'!T1274,4),"-",LEFT(RIGHT('Intragroup liabilities'!T1274,7),2),"-",LEFT('Intragroup liabilities'!T1274,2)))</f>
        <v>--</v>
      </c>
      <c r="T1280" s="20" t="str">
        <f t="shared" si="137"/>
        <v>--</v>
      </c>
      <c r="U1280" s="20" t="str">
        <f>IF(OR('Intragroup liabilities'!F1274="P_20",'Intragroup liabilities'!F1274="P_21"),'T 03.01'!T1280,CONCATENATE(RIGHT('Intragroup liabilities'!U1274,4),"-",LEFT(RIGHT('Intragroup liabilities'!U1274,7),2),"-",LEFT('Intragroup liabilities'!U1274,2)))</f>
        <v>--</v>
      </c>
      <c r="V1280" s="10" t="str">
        <f t="shared" si="138"/>
        <v>Unsecured</v>
      </c>
      <c r="W1280" s="10">
        <v>0</v>
      </c>
      <c r="X1280" s="10" t="s">
        <v>83</v>
      </c>
      <c r="Y1280" s="10" t="str">
        <f t="shared" si="139"/>
        <v>Structured</v>
      </c>
      <c r="Z1280" s="10"/>
      <c r="AA1280" s="10" t="str">
        <f>IF('Intragroup liabilities'!Q1274="GF2","Grandfathered T2",IF('Intragroup liabilities'!Q1274="CET1","CET1","No"))</f>
        <v>No</v>
      </c>
      <c r="AB1280" s="10">
        <f>IF('Intragroup liabilities'!R1274="",0,'Intragroup liabilities'!R1274)</f>
        <v>0</v>
      </c>
      <c r="AC1280"/>
    </row>
    <row r="1281" spans="3:29" ht="23.65" thickBot="1" x14ac:dyDescent="0.5">
      <c r="C1281" s="17">
        <f t="shared" si="134"/>
        <v>999</v>
      </c>
      <c r="D1281" s="18">
        <f t="shared" si="140"/>
        <v>1274</v>
      </c>
      <c r="E1281" s="10" t="str">
        <f>IF(AND(I1281="SANTANDER TOTTA, SGPS, SA",'Intragroup liabilities'!F1275="P_22"),"r0531 - o/w (part of) subordinated liabilities recognised as own funds",IF(AND(I1281="Totta Seguros - Comp. Seg. Vida, SA.",'Intragroup liabilities'!F1275="P_22"),"r0350 - Structured notes",IF(AND(AA1281&lt;&gt;"No",'Intragroup liabilities'!F1275="P_23"),"r0531 - o/w (part of) subordinated liabilities recognised as own funds",IF(AND(AA1281="No",'Intragroup liabilities'!F1275="P_23"),"r0120 - Secured liabilities - collateralized part (BRRD art. 44/2/b)",IF('Intragroup liabilities'!F1275="C_31","r0511 - o/w capital instruments/share capital",IF('Intragroup liabilities'!F1275="C_32","r0511 - o/w capital instruments/share capital",IF('Intragroup liabilities'!F1275="C_33","r0512 - o/w instruments ranking pari passu with ordinary shares",IF(OR(ISNUMBER(SEARCH("ATLANTES",I1281)),ISNUMBER(SEARCH("AZOR",I1281)),ISNUMBER(SEARCH("HIPOTOTTA",I1281)))=TRUE,"r0120 - Secured liabilities - collateralized part (BRRD art. 44/2/b)",IF(OR('Intragroup liabilities'!F1275="P_27.1",'Intragroup liabilities'!F1275="P_27.2",'Intragroup liabilities'!F1275="P_24"),"r0390 - Non-financial liabilities",IF('Intragroup liabilities'!F1275="P_30.1","r0170 - Employee liabilities (BRRD art. 44/2/g/i)",IF('Intragroup liabilities'!F1275="P_30.3","r0390 - Non-financial liabilities",IF('Intragroup liabilities'!F1275="C_36","r0511 - o/w capital instruments/share capital",IF(AND('Intragroup liabilities'!F1275="P_20",IFERROR(VLOOKUP('Intragroup liabilities'!I1275,'Auxiliar 210'!$B$18:$B$20,1,FALSE),0)&lt;&gt;0),"r0210 - Liabilities towards other entities of the resolution group (BRRD art. 44/2/h)",IF(AND('Intragroup liabilities'!F1275="P_21",IFERROR(VLOOKUP('Intragroup liabilities'!I1275,'Auxiliar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1" s="10" t="s">
        <v>483</v>
      </c>
      <c r="G1281" s="10" t="str">
        <f t="shared" si="135"/>
        <v>Rank 9 - Ranking in insolvency (master scale)</v>
      </c>
      <c r="H1281" s="10" t="s">
        <v>1149</v>
      </c>
      <c r="I1281" s="10" t="s">
        <v>704</v>
      </c>
      <c r="J1281" s="10" t="s">
        <v>710</v>
      </c>
      <c r="K1281" s="10" t="s">
        <v>155</v>
      </c>
      <c r="L1281" s="10" t="str">
        <f t="shared" si="136"/>
        <v>Sister</v>
      </c>
      <c r="M1281" s="10" t="str">
        <f>IF(OR('Intragroup liabilities'!W1275="x",'Intragroup liabilities'!W1275="E"),"true","false")</f>
        <v>false</v>
      </c>
      <c r="N1281" s="10" t="s">
        <v>470</v>
      </c>
      <c r="O1281" s="10" t="s">
        <v>471</v>
      </c>
      <c r="P1281" s="11">
        <v>1.36</v>
      </c>
      <c r="Q1281" s="11">
        <f>IF('Intragroup liabilities'!E1275="",0,'Intragroup liabilities'!E1275)</f>
        <v>0</v>
      </c>
      <c r="R1281" s="10" t="str">
        <f>+IF('Intragroup liabilities'!C1275="EURO","Euro",IF('Intragroup liabilities'!C1275="LIBRA INGLESA"," US Dollar",""))</f>
        <v>Euro</v>
      </c>
      <c r="S1281" s="10" t="str">
        <f>IF(OR('Intragroup liabilities'!F1275="P_20",'Intragroup liabilities'!F1275="P_21"),'Intragroup liabilities'!M1275,CONCATENATE(RIGHT('Intragroup liabilities'!T1275,4),"-",LEFT(RIGHT('Intragroup liabilities'!T1275,7),2),"-",LEFT('Intragroup liabilities'!T1275,2)))</f>
        <v>--</v>
      </c>
      <c r="T1281" s="20" t="str">
        <f t="shared" si="137"/>
        <v>--</v>
      </c>
      <c r="U1281" s="20" t="str">
        <f>IF(OR('Intragroup liabilities'!F1275="P_20",'Intragroup liabilities'!F1275="P_21"),'T 03.01'!T1281,CONCATENATE(RIGHT('Intragroup liabilities'!U1275,4),"-",LEFT(RIGHT('Intragroup liabilities'!U1275,7),2),"-",LEFT('Intragroup liabilities'!U1275,2)))</f>
        <v>--</v>
      </c>
      <c r="V1281" s="10" t="str">
        <f t="shared" si="138"/>
        <v>Unsecured</v>
      </c>
      <c r="W1281" s="10">
        <v>0</v>
      </c>
      <c r="X1281" s="10" t="s">
        <v>83</v>
      </c>
      <c r="Y1281" s="10" t="str">
        <f t="shared" si="139"/>
        <v>Structured</v>
      </c>
      <c r="Z1281" s="10"/>
      <c r="AA1281" s="10" t="str">
        <f>IF('Intragroup liabilities'!Q1275="GF2","Grandfathered T2",IF('Intragroup liabilities'!Q1275="CET1","CET1","No"))</f>
        <v>No</v>
      </c>
      <c r="AB1281" s="10">
        <f>IF('Intragroup liabilities'!R1275="",0,'Intragroup liabilities'!R1275)</f>
        <v>0</v>
      </c>
      <c r="AC1281"/>
    </row>
    <row r="1282" spans="3:29" ht="23.65" thickBot="1" x14ac:dyDescent="0.5">
      <c r="C1282" s="17">
        <f t="shared" si="134"/>
        <v>999</v>
      </c>
      <c r="D1282" s="18">
        <f t="shared" si="140"/>
        <v>1275</v>
      </c>
      <c r="E1282" s="10" t="str">
        <f>IF(AND(I1282="SANTANDER TOTTA, SGPS, SA",'Intragroup liabilities'!F1276="P_22"),"r0531 - o/w (part of) subordinated liabilities recognised as own funds",IF(AND(I1282="Totta Seguros - Comp. Seg. Vida, SA.",'Intragroup liabilities'!F1276="P_22"),"r0350 - Structured notes",IF(AND(AA1282&lt;&gt;"No",'Intragroup liabilities'!F1276="P_23"),"r0531 - o/w (part of) subordinated liabilities recognised as own funds",IF(AND(AA1282="No",'Intragroup liabilities'!F1276="P_23"),"r0120 - Secured liabilities - collateralized part (BRRD art. 44/2/b)",IF('Intragroup liabilities'!F1276="C_31","r0511 - o/w capital instruments/share capital",IF('Intragroup liabilities'!F1276="C_32","r0511 - o/w capital instruments/share capital",IF('Intragroup liabilities'!F1276="C_33","r0512 - o/w instruments ranking pari passu with ordinary shares",IF(OR(ISNUMBER(SEARCH("ATLANTES",I1282)),ISNUMBER(SEARCH("AZOR",I1282)),ISNUMBER(SEARCH("HIPOTOTTA",I1282)))=TRUE,"r0120 - Secured liabilities - collateralized part (BRRD art. 44/2/b)",IF(OR('Intragroup liabilities'!F1276="P_27.1",'Intragroup liabilities'!F1276="P_27.2",'Intragroup liabilities'!F1276="P_24"),"r0390 - Non-financial liabilities",IF('Intragroup liabilities'!F1276="P_30.1","r0170 - Employee liabilities (BRRD art. 44/2/g/i)",IF('Intragroup liabilities'!F1276="P_30.3","r0390 - Non-financial liabilities",IF('Intragroup liabilities'!F1276="C_36","r0511 - o/w capital instruments/share capital",IF(AND('Intragroup liabilities'!F1276="P_20",IFERROR(VLOOKUP('Intragroup liabilities'!I1276,'Auxiliar 210'!$B$18:$B$20,1,FALSE),0)&lt;&gt;0),"r0210 - Liabilities towards other entities of the resolution group (BRRD art. 44/2/h)",IF(AND('Intragroup liabilities'!F1276="P_21",IFERROR(VLOOKUP('Intragroup liabilities'!I1276,'Auxiliar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2" s="10" t="s">
        <v>483</v>
      </c>
      <c r="G1282" s="10" t="str">
        <f t="shared" si="135"/>
        <v>Rank 9 - Ranking in insolvency (master scale)</v>
      </c>
      <c r="H1282" s="10" t="s">
        <v>1153</v>
      </c>
      <c r="I1282" s="10" t="s">
        <v>704</v>
      </c>
      <c r="J1282" s="10" t="s">
        <v>710</v>
      </c>
      <c r="K1282" s="10" t="s">
        <v>155</v>
      </c>
      <c r="L1282" s="10" t="str">
        <f t="shared" si="136"/>
        <v>Sister</v>
      </c>
      <c r="M1282" s="10" t="str">
        <f>IF(OR('Intragroup liabilities'!W1276="x",'Intragroup liabilities'!W1276="E"),"true","false")</f>
        <v>false</v>
      </c>
      <c r="N1282" s="10" t="s">
        <v>470</v>
      </c>
      <c r="O1282" s="10" t="s">
        <v>471</v>
      </c>
      <c r="P1282" s="11">
        <v>12.56</v>
      </c>
      <c r="Q1282" s="11">
        <f>IF('Intragroup liabilities'!E1276="",0,'Intragroup liabilities'!E1276)</f>
        <v>0</v>
      </c>
      <c r="R1282" s="10" t="str">
        <f>+IF('Intragroup liabilities'!C1276="EURO","Euro",IF('Intragroup liabilities'!C1276="LIBRA INGLESA"," US Dollar",""))</f>
        <v>Euro</v>
      </c>
      <c r="S1282" s="10" t="str">
        <f>IF(OR('Intragroup liabilities'!F1276="P_20",'Intragroup liabilities'!F1276="P_21"),'Intragroup liabilities'!M1276,CONCATENATE(RIGHT('Intragroup liabilities'!T1276,4),"-",LEFT(RIGHT('Intragroup liabilities'!T1276,7),2),"-",LEFT('Intragroup liabilities'!T1276,2)))</f>
        <v>--</v>
      </c>
      <c r="T1282" s="20" t="str">
        <f t="shared" si="137"/>
        <v>--</v>
      </c>
      <c r="U1282" s="20" t="str">
        <f>IF(OR('Intragroup liabilities'!F1276="P_20",'Intragroup liabilities'!F1276="P_21"),'T 03.01'!T1282,CONCATENATE(RIGHT('Intragroup liabilities'!U1276,4),"-",LEFT(RIGHT('Intragroup liabilities'!U1276,7),2),"-",LEFT('Intragroup liabilities'!U1276,2)))</f>
        <v>--</v>
      </c>
      <c r="V1282" s="10" t="str">
        <f t="shared" si="138"/>
        <v>Unsecured</v>
      </c>
      <c r="W1282" s="10">
        <v>0</v>
      </c>
      <c r="X1282" s="10" t="s">
        <v>83</v>
      </c>
      <c r="Y1282" s="10" t="str">
        <f t="shared" si="139"/>
        <v>Structured</v>
      </c>
      <c r="Z1282" s="10"/>
      <c r="AA1282" s="10" t="str">
        <f>IF('Intragroup liabilities'!Q1276="GF2","Grandfathered T2",IF('Intragroup liabilities'!Q1276="CET1","CET1","No"))</f>
        <v>No</v>
      </c>
      <c r="AB1282" s="10">
        <f>IF('Intragroup liabilities'!R1276="",0,'Intragroup liabilities'!R1276)</f>
        <v>0</v>
      </c>
      <c r="AC1282"/>
    </row>
    <row r="1283" spans="3:29" ht="23.65" thickBot="1" x14ac:dyDescent="0.5">
      <c r="C1283" s="17">
        <f t="shared" si="134"/>
        <v>999</v>
      </c>
      <c r="D1283" s="18">
        <f t="shared" si="140"/>
        <v>1276</v>
      </c>
      <c r="E1283" s="10" t="str">
        <f>IF(AND(I1283="SANTANDER TOTTA, SGPS, SA",'Intragroup liabilities'!F1277="P_22"),"r0531 - o/w (part of) subordinated liabilities recognised as own funds",IF(AND(I1283="Totta Seguros - Comp. Seg. Vida, SA.",'Intragroup liabilities'!F1277="P_22"),"r0350 - Structured notes",IF(AND(AA1283&lt;&gt;"No",'Intragroup liabilities'!F1277="P_23"),"r0531 - o/w (part of) subordinated liabilities recognised as own funds",IF(AND(AA1283="No",'Intragroup liabilities'!F1277="P_23"),"r0120 - Secured liabilities - collateralized part (BRRD art. 44/2/b)",IF('Intragroup liabilities'!F1277="C_31","r0511 - o/w capital instruments/share capital",IF('Intragroup liabilities'!F1277="C_32","r0511 - o/w capital instruments/share capital",IF('Intragroup liabilities'!F1277="C_33","r0512 - o/w instruments ranking pari passu with ordinary shares",IF(OR(ISNUMBER(SEARCH("ATLANTES",I1283)),ISNUMBER(SEARCH("AZOR",I1283)),ISNUMBER(SEARCH("HIPOTOTTA",I1283)))=TRUE,"r0120 - Secured liabilities - collateralized part (BRRD art. 44/2/b)",IF(OR('Intragroup liabilities'!F1277="P_27.1",'Intragroup liabilities'!F1277="P_27.2",'Intragroup liabilities'!F1277="P_24"),"r0390 - Non-financial liabilities",IF('Intragroup liabilities'!F1277="P_30.1","r0170 - Employee liabilities (BRRD art. 44/2/g/i)",IF('Intragroup liabilities'!F1277="P_30.3","r0390 - Non-financial liabilities",IF('Intragroup liabilities'!F1277="C_36","r0511 - o/w capital instruments/share capital",IF(AND('Intragroup liabilities'!F1277="P_20",IFERROR(VLOOKUP('Intragroup liabilities'!I1277,'Auxiliar 210'!$B$18:$B$20,1,FALSE),0)&lt;&gt;0),"r0210 - Liabilities towards other entities of the resolution group (BRRD art. 44/2/h)",IF(AND('Intragroup liabilities'!F1277="P_21",IFERROR(VLOOKUP('Intragroup liabilities'!I1277,'Auxiliar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3" s="10" t="s">
        <v>483</v>
      </c>
      <c r="G1283" s="10" t="str">
        <f t="shared" si="135"/>
        <v>Rank 9 - Ranking in insolvency (master scale)</v>
      </c>
      <c r="H1283" s="10" t="s">
        <v>960</v>
      </c>
      <c r="I1283" s="10" t="s">
        <v>704</v>
      </c>
      <c r="J1283" s="10" t="s">
        <v>710</v>
      </c>
      <c r="K1283" s="10" t="s">
        <v>155</v>
      </c>
      <c r="L1283" s="10" t="str">
        <f t="shared" si="136"/>
        <v>Sister</v>
      </c>
      <c r="M1283" s="10" t="str">
        <f>IF(OR('Intragroup liabilities'!W1277="x",'Intragroup liabilities'!W1277="E"),"true","false")</f>
        <v>false</v>
      </c>
      <c r="N1283" s="10" t="s">
        <v>470</v>
      </c>
      <c r="O1283" s="10" t="s">
        <v>471</v>
      </c>
      <c r="P1283" s="11">
        <v>0.97</v>
      </c>
      <c r="Q1283" s="11">
        <f>IF('Intragroup liabilities'!E1277="",0,'Intragroup liabilities'!E1277)</f>
        <v>0</v>
      </c>
      <c r="R1283" s="10" t="str">
        <f>+IF('Intragroup liabilities'!C1277="EURO","Euro",IF('Intragroup liabilities'!C1277="LIBRA INGLESA"," US Dollar",""))</f>
        <v>Euro</v>
      </c>
      <c r="S1283" s="10" t="str">
        <f>IF(OR('Intragroup liabilities'!F1277="P_20",'Intragroup liabilities'!F1277="P_21"),'Intragroup liabilities'!M1277,CONCATENATE(RIGHT('Intragroup liabilities'!T1277,4),"-",LEFT(RIGHT('Intragroup liabilities'!T1277,7),2),"-",LEFT('Intragroup liabilities'!T1277,2)))</f>
        <v>--</v>
      </c>
      <c r="T1283" s="20" t="str">
        <f t="shared" si="137"/>
        <v>--</v>
      </c>
      <c r="U1283" s="20" t="str">
        <f>IF(OR('Intragroup liabilities'!F1277="P_20",'Intragroup liabilities'!F1277="P_21"),'T 03.01'!T1283,CONCATENATE(RIGHT('Intragroup liabilities'!U1277,4),"-",LEFT(RIGHT('Intragroup liabilities'!U1277,7),2),"-",LEFT('Intragroup liabilities'!U1277,2)))</f>
        <v>--</v>
      </c>
      <c r="V1283" s="10" t="str">
        <f t="shared" si="138"/>
        <v>Unsecured</v>
      </c>
      <c r="W1283" s="10">
        <v>0</v>
      </c>
      <c r="X1283" s="10" t="s">
        <v>83</v>
      </c>
      <c r="Y1283" s="10" t="str">
        <f t="shared" si="139"/>
        <v>Structured</v>
      </c>
      <c r="Z1283" s="10"/>
      <c r="AA1283" s="10" t="str">
        <f>IF('Intragroup liabilities'!Q1277="GF2","Grandfathered T2",IF('Intragroup liabilities'!Q1277="CET1","CET1","No"))</f>
        <v>No</v>
      </c>
      <c r="AB1283" s="10">
        <f>IF('Intragroup liabilities'!R1277="",0,'Intragroup liabilities'!R1277)</f>
        <v>0</v>
      </c>
      <c r="AC1283"/>
    </row>
    <row r="1284" spans="3:29" ht="23.65" thickBot="1" x14ac:dyDescent="0.5">
      <c r="C1284" s="17">
        <f t="shared" si="134"/>
        <v>999</v>
      </c>
      <c r="D1284" s="18">
        <f t="shared" si="140"/>
        <v>1277</v>
      </c>
      <c r="E1284" s="10" t="str">
        <f>IF(AND(I1284="SANTANDER TOTTA, SGPS, SA",'Intragroup liabilities'!F1278="P_22"),"r0531 - o/w (part of) subordinated liabilities recognised as own funds",IF(AND(I1284="Totta Seguros - Comp. Seg. Vida, SA.",'Intragroup liabilities'!F1278="P_22"),"r0350 - Structured notes",IF(AND(AA1284&lt;&gt;"No",'Intragroup liabilities'!F1278="P_23"),"r0531 - o/w (part of) subordinated liabilities recognised as own funds",IF(AND(AA1284="No",'Intragroup liabilities'!F1278="P_23"),"r0120 - Secured liabilities - collateralized part (BRRD art. 44/2/b)",IF('Intragroup liabilities'!F1278="C_31","r0511 - o/w capital instruments/share capital",IF('Intragroup liabilities'!F1278="C_32","r0511 - o/w capital instruments/share capital",IF('Intragroup liabilities'!F1278="C_33","r0512 - o/w instruments ranking pari passu with ordinary shares",IF(OR(ISNUMBER(SEARCH("ATLANTES",I1284)),ISNUMBER(SEARCH("AZOR",I1284)),ISNUMBER(SEARCH("HIPOTOTTA",I1284)))=TRUE,"r0120 - Secured liabilities - collateralized part (BRRD art. 44/2/b)",IF(OR('Intragroup liabilities'!F1278="P_27.1",'Intragroup liabilities'!F1278="P_27.2",'Intragroup liabilities'!F1278="P_24"),"r0390 - Non-financial liabilities",IF('Intragroup liabilities'!F1278="P_30.1","r0170 - Employee liabilities (BRRD art. 44/2/g/i)",IF('Intragroup liabilities'!F1278="P_30.3","r0390 - Non-financial liabilities",IF('Intragroup liabilities'!F1278="C_36","r0511 - o/w capital instruments/share capital",IF(AND('Intragroup liabilities'!F1278="P_20",IFERROR(VLOOKUP('Intragroup liabilities'!I1278,'Auxiliar 210'!$B$18:$B$20,1,FALSE),0)&lt;&gt;0),"r0210 - Liabilities towards other entities of the resolution group (BRRD art. 44/2/h)",IF(AND('Intragroup liabilities'!F1278="P_21",IFERROR(VLOOKUP('Intragroup liabilities'!I1278,'Auxiliar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4" s="10" t="s">
        <v>483</v>
      </c>
      <c r="G1284" s="10" t="str">
        <f t="shared" si="135"/>
        <v>Rank 9 - Ranking in insolvency (master scale)</v>
      </c>
      <c r="H1284" s="10" t="s">
        <v>1156</v>
      </c>
      <c r="I1284" s="10" t="s">
        <v>704</v>
      </c>
      <c r="J1284" s="10" t="s">
        <v>710</v>
      </c>
      <c r="K1284" s="10" t="s">
        <v>155</v>
      </c>
      <c r="L1284" s="10" t="str">
        <f t="shared" si="136"/>
        <v>Sister</v>
      </c>
      <c r="M1284" s="10" t="str">
        <f>IF(OR('Intragroup liabilities'!W1278="x",'Intragroup liabilities'!W1278="E"),"true","false")</f>
        <v>false</v>
      </c>
      <c r="N1284" s="10" t="s">
        <v>470</v>
      </c>
      <c r="O1284" s="10" t="s">
        <v>471</v>
      </c>
      <c r="P1284" s="11">
        <v>0.51</v>
      </c>
      <c r="Q1284" s="11">
        <f>IF('Intragroup liabilities'!E1278="",0,'Intragroup liabilities'!E1278)</f>
        <v>0</v>
      </c>
      <c r="R1284" s="10" t="str">
        <f>+IF('Intragroup liabilities'!C1278="EURO","Euro",IF('Intragroup liabilities'!C1278="LIBRA INGLESA"," US Dollar",""))</f>
        <v>Euro</v>
      </c>
      <c r="S1284" s="10" t="str">
        <f>IF(OR('Intragroup liabilities'!F1278="P_20",'Intragroup liabilities'!F1278="P_21"),'Intragroup liabilities'!M1278,CONCATENATE(RIGHT('Intragroup liabilities'!T1278,4),"-",LEFT(RIGHT('Intragroup liabilities'!T1278,7),2),"-",LEFT('Intragroup liabilities'!T1278,2)))</f>
        <v>--</v>
      </c>
      <c r="T1284" s="20" t="str">
        <f t="shared" si="137"/>
        <v>--</v>
      </c>
      <c r="U1284" s="20" t="str">
        <f>IF(OR('Intragroup liabilities'!F1278="P_20",'Intragroup liabilities'!F1278="P_21"),'T 03.01'!T1284,CONCATENATE(RIGHT('Intragroup liabilities'!U1278,4),"-",LEFT(RIGHT('Intragroup liabilities'!U1278,7),2),"-",LEFT('Intragroup liabilities'!U1278,2)))</f>
        <v>--</v>
      </c>
      <c r="V1284" s="10" t="str">
        <f t="shared" si="138"/>
        <v>Unsecured</v>
      </c>
      <c r="W1284" s="10">
        <v>0</v>
      </c>
      <c r="X1284" s="10" t="s">
        <v>83</v>
      </c>
      <c r="Y1284" s="10" t="str">
        <f t="shared" si="139"/>
        <v>Structured</v>
      </c>
      <c r="Z1284" s="10"/>
      <c r="AA1284" s="10" t="str">
        <f>IF('Intragroup liabilities'!Q1278="GF2","Grandfathered T2",IF('Intragroup liabilities'!Q1278="CET1","CET1","No"))</f>
        <v>No</v>
      </c>
      <c r="AB1284" s="10">
        <f>IF('Intragroup liabilities'!R1278="",0,'Intragroup liabilities'!R1278)</f>
        <v>0</v>
      </c>
      <c r="AC1284"/>
    </row>
    <row r="1285" spans="3:29" ht="23.65" thickBot="1" x14ac:dyDescent="0.5">
      <c r="C1285" s="17">
        <f t="shared" si="134"/>
        <v>999</v>
      </c>
      <c r="D1285" s="18">
        <f t="shared" si="140"/>
        <v>1278</v>
      </c>
      <c r="E1285" s="10" t="str">
        <f>IF(AND(I1285="SANTANDER TOTTA, SGPS, SA",'Intragroup liabilities'!F1279="P_22"),"r0531 - o/w (part of) subordinated liabilities recognised as own funds",IF(AND(I1285="Totta Seguros - Comp. Seg. Vida, SA.",'Intragroup liabilities'!F1279="P_22"),"r0350 - Structured notes",IF(AND(AA1285&lt;&gt;"No",'Intragroup liabilities'!F1279="P_23"),"r0531 - o/w (part of) subordinated liabilities recognised as own funds",IF(AND(AA1285="No",'Intragroup liabilities'!F1279="P_23"),"r0120 - Secured liabilities - collateralized part (BRRD art. 44/2/b)",IF('Intragroup liabilities'!F1279="C_31","r0511 - o/w capital instruments/share capital",IF('Intragroup liabilities'!F1279="C_32","r0511 - o/w capital instruments/share capital",IF('Intragroup liabilities'!F1279="C_33","r0512 - o/w instruments ranking pari passu with ordinary shares",IF(OR(ISNUMBER(SEARCH("ATLANTES",I1285)),ISNUMBER(SEARCH("AZOR",I1285)),ISNUMBER(SEARCH("HIPOTOTTA",I1285)))=TRUE,"r0120 - Secured liabilities - collateralized part (BRRD art. 44/2/b)",IF(OR('Intragroup liabilities'!F1279="P_27.1",'Intragroup liabilities'!F1279="P_27.2",'Intragroup liabilities'!F1279="P_24"),"r0390 - Non-financial liabilities",IF('Intragroup liabilities'!F1279="P_30.1","r0170 - Employee liabilities (BRRD art. 44/2/g/i)",IF('Intragroup liabilities'!F1279="P_30.3","r0390 - Non-financial liabilities",IF('Intragroup liabilities'!F1279="C_36","r0511 - o/w capital instruments/share capital",IF(AND('Intragroup liabilities'!F1279="P_20",IFERROR(VLOOKUP('Intragroup liabilities'!I1279,'Auxiliar 210'!$B$18:$B$20,1,FALSE),0)&lt;&gt;0),"r0210 - Liabilities towards other entities of the resolution group (BRRD art. 44/2/h)",IF(AND('Intragroup liabilities'!F1279="P_21",IFERROR(VLOOKUP('Intragroup liabilities'!I1279,'Auxiliar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5" s="10" t="s">
        <v>483</v>
      </c>
      <c r="G1285" s="10" t="str">
        <f t="shared" si="135"/>
        <v>Rank 9 - Ranking in insolvency (master scale)</v>
      </c>
      <c r="H1285" s="10" t="s">
        <v>1159</v>
      </c>
      <c r="I1285" s="10" t="s">
        <v>704</v>
      </c>
      <c r="J1285" s="10" t="s">
        <v>710</v>
      </c>
      <c r="K1285" s="10" t="s">
        <v>155</v>
      </c>
      <c r="L1285" s="10" t="str">
        <f t="shared" si="136"/>
        <v>Sister</v>
      </c>
      <c r="M1285" s="10" t="str">
        <f>IF(OR('Intragroup liabilities'!W1279="x",'Intragroup liabilities'!W1279="E"),"true","false")</f>
        <v>false</v>
      </c>
      <c r="N1285" s="10" t="s">
        <v>470</v>
      </c>
      <c r="O1285" s="10" t="s">
        <v>471</v>
      </c>
      <c r="P1285" s="11">
        <v>0.73</v>
      </c>
      <c r="Q1285" s="11">
        <f>IF('Intragroup liabilities'!E1279="",0,'Intragroup liabilities'!E1279)</f>
        <v>0</v>
      </c>
      <c r="R1285" s="10" t="str">
        <f>+IF('Intragroup liabilities'!C1279="EURO","Euro",IF('Intragroup liabilities'!C1279="LIBRA INGLESA"," US Dollar",""))</f>
        <v>Euro</v>
      </c>
      <c r="S1285" s="10" t="str">
        <f>IF(OR('Intragroup liabilities'!F1279="P_20",'Intragroup liabilities'!F1279="P_21"),'Intragroup liabilities'!M1279,CONCATENATE(RIGHT('Intragroup liabilities'!T1279,4),"-",LEFT(RIGHT('Intragroup liabilities'!T1279,7),2),"-",LEFT('Intragroup liabilities'!T1279,2)))</f>
        <v>--</v>
      </c>
      <c r="T1285" s="20" t="str">
        <f t="shared" si="137"/>
        <v>--</v>
      </c>
      <c r="U1285" s="20" t="str">
        <f>IF(OR('Intragroup liabilities'!F1279="P_20",'Intragroup liabilities'!F1279="P_21"),'T 03.01'!T1285,CONCATENATE(RIGHT('Intragroup liabilities'!U1279,4),"-",LEFT(RIGHT('Intragroup liabilities'!U1279,7),2),"-",LEFT('Intragroup liabilities'!U1279,2)))</f>
        <v>--</v>
      </c>
      <c r="V1285" s="10" t="str">
        <f t="shared" si="138"/>
        <v>Unsecured</v>
      </c>
      <c r="W1285" s="10">
        <v>0</v>
      </c>
      <c r="X1285" s="10" t="s">
        <v>83</v>
      </c>
      <c r="Y1285" s="10" t="str">
        <f t="shared" si="139"/>
        <v>Structured</v>
      </c>
      <c r="Z1285" s="10"/>
      <c r="AA1285" s="10" t="str">
        <f>IF('Intragroup liabilities'!Q1279="GF2","Grandfathered T2",IF('Intragroup liabilities'!Q1279="CET1","CET1","No"))</f>
        <v>No</v>
      </c>
      <c r="AB1285" s="10">
        <f>IF('Intragroup liabilities'!R1279="",0,'Intragroup liabilities'!R1279)</f>
        <v>0</v>
      </c>
      <c r="AC1285"/>
    </row>
    <row r="1286" spans="3:29" ht="23.65" thickBot="1" x14ac:dyDescent="0.5">
      <c r="C1286" s="17">
        <f t="shared" si="134"/>
        <v>999</v>
      </c>
      <c r="D1286" s="18">
        <f t="shared" si="140"/>
        <v>1279</v>
      </c>
      <c r="E1286" s="10" t="str">
        <f>IF(AND(I1286="SANTANDER TOTTA, SGPS, SA",'Intragroup liabilities'!F1280="P_22"),"r0531 - o/w (part of) subordinated liabilities recognised as own funds",IF(AND(I1286="Totta Seguros - Comp. Seg. Vida, SA.",'Intragroup liabilities'!F1280="P_22"),"r0350 - Structured notes",IF(AND(AA1286&lt;&gt;"No",'Intragroup liabilities'!F1280="P_23"),"r0531 - o/w (part of) subordinated liabilities recognised as own funds",IF(AND(AA1286="No",'Intragroup liabilities'!F1280="P_23"),"r0120 - Secured liabilities - collateralized part (BRRD art. 44/2/b)",IF('Intragroup liabilities'!F1280="C_31","r0511 - o/w capital instruments/share capital",IF('Intragroup liabilities'!F1280="C_32","r0511 - o/w capital instruments/share capital",IF('Intragroup liabilities'!F1280="C_33","r0512 - o/w instruments ranking pari passu with ordinary shares",IF(OR(ISNUMBER(SEARCH("ATLANTES",I1286)),ISNUMBER(SEARCH("AZOR",I1286)),ISNUMBER(SEARCH("HIPOTOTTA",I1286)))=TRUE,"r0120 - Secured liabilities - collateralized part (BRRD art. 44/2/b)",IF(OR('Intragroup liabilities'!F1280="P_27.1",'Intragroup liabilities'!F1280="P_27.2",'Intragroup liabilities'!F1280="P_24"),"r0390 - Non-financial liabilities",IF('Intragroup liabilities'!F1280="P_30.1","r0170 - Employee liabilities (BRRD art. 44/2/g/i)",IF('Intragroup liabilities'!F1280="P_30.3","r0390 - Non-financial liabilities",IF('Intragroup liabilities'!F1280="C_36","r0511 - o/w capital instruments/share capital",IF(AND('Intragroup liabilities'!F1280="P_20",IFERROR(VLOOKUP('Intragroup liabilities'!I1280,'Auxiliar 210'!$B$18:$B$20,1,FALSE),0)&lt;&gt;0),"r0210 - Liabilities towards other entities of the resolution group (BRRD art. 44/2/h)",IF(AND('Intragroup liabilities'!F1280="P_21",IFERROR(VLOOKUP('Intragroup liabilities'!I1280,'Auxiliar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6" s="10" t="s">
        <v>483</v>
      </c>
      <c r="G1286" s="10" t="str">
        <f t="shared" si="135"/>
        <v>Rank 9 - Ranking in insolvency (master scale)</v>
      </c>
      <c r="H1286" s="10" t="s">
        <v>1122</v>
      </c>
      <c r="I1286" s="10" t="s">
        <v>704</v>
      </c>
      <c r="J1286" s="10" t="s">
        <v>710</v>
      </c>
      <c r="K1286" s="10" t="s">
        <v>155</v>
      </c>
      <c r="L1286" s="10" t="str">
        <f t="shared" si="136"/>
        <v>Sister</v>
      </c>
      <c r="M1286" s="10" t="str">
        <f>IF(OR('Intragroup liabilities'!W1280="x",'Intragroup liabilities'!W1280="E"),"true","false")</f>
        <v>false</v>
      </c>
      <c r="N1286" s="10" t="s">
        <v>470</v>
      </c>
      <c r="O1286" s="10" t="s">
        <v>471</v>
      </c>
      <c r="P1286" s="11">
        <v>1.03</v>
      </c>
      <c r="Q1286" s="11">
        <f>IF('Intragroup liabilities'!E1280="",0,'Intragroup liabilities'!E1280)</f>
        <v>0</v>
      </c>
      <c r="R1286" s="10" t="str">
        <f>+IF('Intragroup liabilities'!C1280="EURO","Euro",IF('Intragroup liabilities'!C1280="LIBRA INGLESA"," US Dollar",""))</f>
        <v>Euro</v>
      </c>
      <c r="S1286" s="10" t="str">
        <f>IF(OR('Intragroup liabilities'!F1280="P_20",'Intragroup liabilities'!F1280="P_21"),'Intragroup liabilities'!M1280,CONCATENATE(RIGHT('Intragroup liabilities'!T1280,4),"-",LEFT(RIGHT('Intragroup liabilities'!T1280,7),2),"-",LEFT('Intragroup liabilities'!T1280,2)))</f>
        <v>--</v>
      </c>
      <c r="T1286" s="20" t="str">
        <f t="shared" si="137"/>
        <v>--</v>
      </c>
      <c r="U1286" s="20" t="str">
        <f>IF(OR('Intragroup liabilities'!F1280="P_20",'Intragroup liabilities'!F1280="P_21"),'T 03.01'!T1286,CONCATENATE(RIGHT('Intragroup liabilities'!U1280,4),"-",LEFT(RIGHT('Intragroup liabilities'!U1280,7),2),"-",LEFT('Intragroup liabilities'!U1280,2)))</f>
        <v>--</v>
      </c>
      <c r="V1286" s="10" t="str">
        <f t="shared" si="138"/>
        <v>Unsecured</v>
      </c>
      <c r="W1286" s="10">
        <v>0</v>
      </c>
      <c r="X1286" s="10" t="s">
        <v>83</v>
      </c>
      <c r="Y1286" s="10" t="str">
        <f t="shared" si="139"/>
        <v>Structured</v>
      </c>
      <c r="Z1286" s="10"/>
      <c r="AA1286" s="10" t="str">
        <f>IF('Intragroup liabilities'!Q1280="GF2","Grandfathered T2",IF('Intragroup liabilities'!Q1280="CET1","CET1","No"))</f>
        <v>No</v>
      </c>
      <c r="AB1286" s="10">
        <f>IF('Intragroup liabilities'!R1280="",0,'Intragroup liabilities'!R1280)</f>
        <v>0</v>
      </c>
      <c r="AC1286"/>
    </row>
    <row r="1287" spans="3:29" ht="23.65" thickBot="1" x14ac:dyDescent="0.5">
      <c r="C1287" s="17">
        <f t="shared" si="134"/>
        <v>999</v>
      </c>
      <c r="D1287" s="18">
        <f t="shared" si="140"/>
        <v>1280</v>
      </c>
      <c r="E1287" s="10" t="str">
        <f>IF(AND(I1287="SANTANDER TOTTA, SGPS, SA",'Intragroup liabilities'!F1281="P_22"),"r0531 - o/w (part of) subordinated liabilities recognised as own funds",IF(AND(I1287="Totta Seguros - Comp. Seg. Vida, SA.",'Intragroup liabilities'!F1281="P_22"),"r0350 - Structured notes",IF(AND(AA1287&lt;&gt;"No",'Intragroup liabilities'!F1281="P_23"),"r0531 - o/w (part of) subordinated liabilities recognised as own funds",IF(AND(AA1287="No",'Intragroup liabilities'!F1281="P_23"),"r0120 - Secured liabilities - collateralized part (BRRD art. 44/2/b)",IF('Intragroup liabilities'!F1281="C_31","r0511 - o/w capital instruments/share capital",IF('Intragroup liabilities'!F1281="C_32","r0511 - o/w capital instruments/share capital",IF('Intragroup liabilities'!F1281="C_33","r0512 - o/w instruments ranking pari passu with ordinary shares",IF(OR(ISNUMBER(SEARCH("ATLANTES",I1287)),ISNUMBER(SEARCH("AZOR",I1287)),ISNUMBER(SEARCH("HIPOTOTTA",I1287)))=TRUE,"r0120 - Secured liabilities - collateralized part (BRRD art. 44/2/b)",IF(OR('Intragroup liabilities'!F1281="P_27.1",'Intragroup liabilities'!F1281="P_27.2",'Intragroup liabilities'!F1281="P_24"),"r0390 - Non-financial liabilities",IF('Intragroup liabilities'!F1281="P_30.1","r0170 - Employee liabilities (BRRD art. 44/2/g/i)",IF('Intragroup liabilities'!F1281="P_30.3","r0390 - Non-financial liabilities",IF('Intragroup liabilities'!F1281="C_36","r0511 - o/w capital instruments/share capital",IF(AND('Intragroup liabilities'!F1281="P_20",IFERROR(VLOOKUP('Intragroup liabilities'!I1281,'Auxiliar 210'!$B$18:$B$20,1,FALSE),0)&lt;&gt;0),"r0210 - Liabilities towards other entities of the resolution group (BRRD art. 44/2/h)",IF(AND('Intragroup liabilities'!F1281="P_21",IFERROR(VLOOKUP('Intragroup liabilities'!I1281,'Auxiliar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7" s="10" t="s">
        <v>161</v>
      </c>
      <c r="G1287" s="10" t="str">
        <f t="shared" si="135"/>
        <v>Rank 9 - Ranking in insolvency (master scale)</v>
      </c>
      <c r="H1287" s="10" t="s">
        <v>516</v>
      </c>
      <c r="I1287" s="10" t="s">
        <v>57</v>
      </c>
      <c r="J1287" s="10" t="s">
        <v>213</v>
      </c>
      <c r="K1287" s="10" t="s">
        <v>155</v>
      </c>
      <c r="L1287" s="10" t="str">
        <f t="shared" si="136"/>
        <v>Sister</v>
      </c>
      <c r="M1287" s="10" t="str">
        <f>IF(OR('Intragroup liabilities'!W1281="x",'Intragroup liabilities'!W1281="E"),"true","false")</f>
        <v>false</v>
      </c>
      <c r="N1287" s="10" t="s">
        <v>470</v>
      </c>
      <c r="O1287" s="10" t="s">
        <v>471</v>
      </c>
      <c r="P1287" s="11">
        <v>4.2300000000000004</v>
      </c>
      <c r="Q1287" s="11">
        <f>IF('Intragroup liabilities'!E1281="",0,'Intragroup liabilities'!E1281)</f>
        <v>0</v>
      </c>
      <c r="R1287" s="10" t="str">
        <f>+IF('Intragroup liabilities'!C1281="EURO","Euro",IF('Intragroup liabilities'!C1281="LIBRA INGLESA"," US Dollar",""))</f>
        <v>Euro</v>
      </c>
      <c r="S1287" s="10" t="str">
        <f>IF(OR('Intragroup liabilities'!F1281="P_20",'Intragroup liabilities'!F1281="P_21"),'Intragroup liabilities'!M1281,CONCATENATE(RIGHT('Intragroup liabilities'!T1281,4),"-",LEFT(RIGHT('Intragroup liabilities'!T1281,7),2),"-",LEFT('Intragroup liabilities'!T1281,2)))</f>
        <v>--</v>
      </c>
      <c r="T1287" s="20" t="str">
        <f t="shared" si="137"/>
        <v>--</v>
      </c>
      <c r="U1287" s="20" t="str">
        <f>IF(OR('Intragroup liabilities'!F1281="P_20",'Intragroup liabilities'!F1281="P_21"),'T 03.01'!T1287,CONCATENATE(RIGHT('Intragroup liabilities'!U1281,4),"-",LEFT(RIGHT('Intragroup liabilities'!U1281,7),2),"-",LEFT('Intragroup liabilities'!U1281,2)))</f>
        <v>--</v>
      </c>
      <c r="V1287" s="10" t="str">
        <f t="shared" si="138"/>
        <v>Unsecured</v>
      </c>
      <c r="W1287" s="10">
        <v>0</v>
      </c>
      <c r="X1287" s="10" t="s">
        <v>83</v>
      </c>
      <c r="Y1287" s="10" t="str">
        <f t="shared" si="139"/>
        <v>Structured</v>
      </c>
      <c r="Z1287" s="10"/>
      <c r="AA1287" s="10" t="str">
        <f>IF('Intragroup liabilities'!Q1281="GF2","Grandfathered T2",IF('Intragroup liabilities'!Q1281="CET1","CET1","No"))</f>
        <v>No</v>
      </c>
      <c r="AB1287" s="10">
        <f>IF('Intragroup liabilities'!R1281="",0,'Intragroup liabilities'!R1281)</f>
        <v>0</v>
      </c>
      <c r="AC1287"/>
    </row>
    <row r="1288" spans="3:29" ht="23.65" thickBot="1" x14ac:dyDescent="0.5">
      <c r="C1288" s="17">
        <f t="shared" si="134"/>
        <v>999</v>
      </c>
      <c r="D1288" s="18">
        <f t="shared" si="140"/>
        <v>1281</v>
      </c>
      <c r="E1288" s="10" t="str">
        <f>IF(AND(I1288="SANTANDER TOTTA, SGPS, SA",'Intragroup liabilities'!F1282="P_22"),"r0531 - o/w (part of) subordinated liabilities recognised as own funds",IF(AND(I1288="Totta Seguros - Comp. Seg. Vida, SA.",'Intragroup liabilities'!F1282="P_22"),"r0350 - Structured notes",IF(AND(AA1288&lt;&gt;"No",'Intragroup liabilities'!F1282="P_23"),"r0531 - o/w (part of) subordinated liabilities recognised as own funds",IF(AND(AA1288="No",'Intragroup liabilities'!F1282="P_23"),"r0120 - Secured liabilities - collateralized part (BRRD art. 44/2/b)",IF('Intragroup liabilities'!F1282="C_31","r0511 - o/w capital instruments/share capital",IF('Intragroup liabilities'!F1282="C_32","r0511 - o/w capital instruments/share capital",IF('Intragroup liabilities'!F1282="C_33","r0512 - o/w instruments ranking pari passu with ordinary shares",IF(OR(ISNUMBER(SEARCH("ATLANTES",I1288)),ISNUMBER(SEARCH("AZOR",I1288)),ISNUMBER(SEARCH("HIPOTOTTA",I1288)))=TRUE,"r0120 - Secured liabilities - collateralized part (BRRD art. 44/2/b)",IF(OR('Intragroup liabilities'!F1282="P_27.1",'Intragroup liabilities'!F1282="P_27.2",'Intragroup liabilities'!F1282="P_24"),"r0390 - Non-financial liabilities",IF('Intragroup liabilities'!F1282="P_30.1","r0170 - Employee liabilities (BRRD art. 44/2/g/i)",IF('Intragroup liabilities'!F1282="P_30.3","r0390 - Non-financial liabilities",IF('Intragroup liabilities'!F1282="C_36","r0511 - o/w capital instruments/share capital",IF(AND('Intragroup liabilities'!F1282="P_20",IFERROR(VLOOKUP('Intragroup liabilities'!I1282,'Auxiliar 210'!$B$18:$B$20,1,FALSE),0)&lt;&gt;0),"r0210 - Liabilities towards other entities of the resolution group (BRRD art. 44/2/h)",IF(AND('Intragroup liabilities'!F1282="P_21",IFERROR(VLOOKUP('Intragroup liabilities'!I1282,'Auxiliar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8" s="10" t="s">
        <v>161</v>
      </c>
      <c r="G1288" s="10" t="str">
        <f t="shared" si="135"/>
        <v>Rank 9 - Ranking in insolvency (master scale)</v>
      </c>
      <c r="H1288" s="10" t="s">
        <v>627</v>
      </c>
      <c r="I1288" s="10" t="s">
        <v>57</v>
      </c>
      <c r="J1288" s="10" t="s">
        <v>213</v>
      </c>
      <c r="K1288" s="10" t="s">
        <v>155</v>
      </c>
      <c r="L1288" s="10" t="str">
        <f t="shared" si="136"/>
        <v>Sister</v>
      </c>
      <c r="M1288" s="10" t="str">
        <f>IF(OR('Intragroup liabilities'!W1282="x",'Intragroup liabilities'!W1282="E"),"true","false")</f>
        <v>false</v>
      </c>
      <c r="N1288" s="10" t="s">
        <v>470</v>
      </c>
      <c r="O1288" s="10" t="s">
        <v>471</v>
      </c>
      <c r="P1288" s="11">
        <v>28.94</v>
      </c>
      <c r="Q1288" s="11">
        <f>IF('Intragroup liabilities'!E1282="",0,'Intragroup liabilities'!E1282)</f>
        <v>0</v>
      </c>
      <c r="R1288" s="10" t="str">
        <f>+IF('Intragroup liabilities'!C1282="EURO","Euro",IF('Intragroup liabilities'!C1282="LIBRA INGLESA"," US Dollar",""))</f>
        <v>Euro</v>
      </c>
      <c r="S1288" s="10" t="str">
        <f>IF(OR('Intragroup liabilities'!F1282="P_20",'Intragroup liabilities'!F1282="P_21"),'Intragroup liabilities'!M1282,CONCATENATE(RIGHT('Intragroup liabilities'!T1282,4),"-",LEFT(RIGHT('Intragroup liabilities'!T1282,7),2),"-",LEFT('Intragroup liabilities'!T1282,2)))</f>
        <v>--</v>
      </c>
      <c r="T1288" s="20" t="str">
        <f t="shared" si="137"/>
        <v>--</v>
      </c>
      <c r="U1288" s="20" t="str">
        <f>IF(OR('Intragroup liabilities'!F1282="P_20",'Intragroup liabilities'!F1282="P_21"),'T 03.01'!T1288,CONCATENATE(RIGHT('Intragroup liabilities'!U1282,4),"-",LEFT(RIGHT('Intragroup liabilities'!U1282,7),2),"-",LEFT('Intragroup liabilities'!U1282,2)))</f>
        <v>--</v>
      </c>
      <c r="V1288" s="10" t="str">
        <f t="shared" si="138"/>
        <v>Unsecured</v>
      </c>
      <c r="W1288" s="10">
        <v>0</v>
      </c>
      <c r="X1288" s="10" t="s">
        <v>83</v>
      </c>
      <c r="Y1288" s="10" t="str">
        <f t="shared" si="139"/>
        <v>Structured</v>
      </c>
      <c r="Z1288" s="10"/>
      <c r="AA1288" s="10" t="str">
        <f>IF('Intragroup liabilities'!Q1282="GF2","Grandfathered T2",IF('Intragroup liabilities'!Q1282="CET1","CET1","No"))</f>
        <v>No</v>
      </c>
      <c r="AB1288" s="10">
        <f>IF('Intragroup liabilities'!R1282="",0,'Intragroup liabilities'!R1282)</f>
        <v>0</v>
      </c>
      <c r="AC1288"/>
    </row>
    <row r="1289" spans="3:29" ht="23.65" thickBot="1" x14ac:dyDescent="0.5">
      <c r="C1289" s="17">
        <f t="shared" ref="C1289:C1352" si="141">+IF(E1289="","",999)</f>
        <v>999</v>
      </c>
      <c r="D1289" s="18">
        <f t="shared" si="140"/>
        <v>1282</v>
      </c>
      <c r="E1289" s="10" t="str">
        <f>IF(AND(I1289="SANTANDER TOTTA, SGPS, SA",'Intragroup liabilities'!F1283="P_22"),"r0531 - o/w (part of) subordinated liabilities recognised as own funds",IF(AND(I1289="Totta Seguros - Comp. Seg. Vida, SA.",'Intragroup liabilities'!F1283="P_22"),"r0350 - Structured notes",IF(AND(AA1289&lt;&gt;"No",'Intragroup liabilities'!F1283="P_23"),"r0531 - o/w (part of) subordinated liabilities recognised as own funds",IF(AND(AA1289="No",'Intragroup liabilities'!F1283="P_23"),"r0120 - Secured liabilities - collateralized part (BRRD art. 44/2/b)",IF('Intragroup liabilities'!F1283="C_31","r0511 - o/w capital instruments/share capital",IF('Intragroup liabilities'!F1283="C_32","r0511 - o/w capital instruments/share capital",IF('Intragroup liabilities'!F1283="C_33","r0512 - o/w instruments ranking pari passu with ordinary shares",IF(OR(ISNUMBER(SEARCH("ATLANTES",I1289)),ISNUMBER(SEARCH("AZOR",I1289)),ISNUMBER(SEARCH("HIPOTOTTA",I1289)))=TRUE,"r0120 - Secured liabilities - collateralized part (BRRD art. 44/2/b)",IF(OR('Intragroup liabilities'!F1283="P_27.1",'Intragroup liabilities'!F1283="P_27.2",'Intragroup liabilities'!F1283="P_24"),"r0390 - Non-financial liabilities",IF('Intragroup liabilities'!F1283="P_30.1","r0170 - Employee liabilities (BRRD art. 44/2/g/i)",IF('Intragroup liabilities'!F1283="P_30.3","r0390 - Non-financial liabilities",IF('Intragroup liabilities'!F1283="C_36","r0511 - o/w capital instruments/share capital",IF(AND('Intragroup liabilities'!F1283="P_20",IFERROR(VLOOKUP('Intragroup liabilities'!I1283,'Auxiliar 210'!$B$18:$B$20,1,FALSE),0)&lt;&gt;0),"r0210 - Liabilities towards other entities of the resolution group (BRRD art. 44/2/h)",IF(AND('Intragroup liabilities'!F1283="P_21",IFERROR(VLOOKUP('Intragroup liabilities'!I1283,'Auxiliar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89" s="10" t="s">
        <v>483</v>
      </c>
      <c r="G1289" s="10" t="str">
        <f t="shared" ref="G1289:G1352" si="142">IF(E1289="r0110 - Covered deposits (BRRD art. 44/2/a)","Rank 14 - Ranking in insolvency (master scale)",IF(E1289="r0120 - Secured liabilities - collateralized part (BRRD art. 44/2/b)","Rank 20 - Ranking in insolvency (master scale)",IF(E1289="r0320 - Deposits, not covered and not preferential","Rank 12 - Ranking in insolvency (master scale)",IF(E1289="r0370 - Subordinated liabilities (not recognised as own funds)","Rank 4 - Ranking in insolvency (master scale)",IF(OR(E1289="r0511 - o/w capital instruments/share capital",E1289="r0512 - o/w instruments ranking pari passu with ordinary shares"),"Rank 1 - Ranking in insolvency (master scale)",IF(E1289="r0531 - o/w (part of) subordinated liabilities recognised as own funds","Rank 3 - Ranking in insolvency (master scale)",IF(E1289="r0350 - Structured notes","Rank 9 - Ranking in insolvency (master scale)",IF(E1289="r0390 - Non-financial liabilities","Rank 9 - Ranking in insolvency (master scale)",""))))))))</f>
        <v>Rank 9 - Ranking in insolvency (master scale)</v>
      </c>
      <c r="H1289" s="10" t="s">
        <v>1137</v>
      </c>
      <c r="I1289" s="10" t="s">
        <v>704</v>
      </c>
      <c r="J1289" s="10" t="s">
        <v>710</v>
      </c>
      <c r="K1289" s="10" t="s">
        <v>155</v>
      </c>
      <c r="L1289" s="10" t="str">
        <f t="shared" ref="L1289:L1352" si="143">IF(OR(I1289="SANTANDER TOTTA, SGPS, SA",I1289="BANCO SANTANDER TOTTA SA"),"Parent","Sister")</f>
        <v>Sister</v>
      </c>
      <c r="M1289" s="10" t="str">
        <f>IF(OR('Intragroup liabilities'!W1283="x",'Intragroup liabilities'!W1283="E"),"true","false")</f>
        <v>false</v>
      </c>
      <c r="N1289" s="10" t="s">
        <v>470</v>
      </c>
      <c r="O1289" s="10" t="s">
        <v>471</v>
      </c>
      <c r="P1289" s="11">
        <v>0.68</v>
      </c>
      <c r="Q1289" s="11">
        <f>IF('Intragroup liabilities'!E1283="",0,'Intragroup liabilities'!E1283)</f>
        <v>0</v>
      </c>
      <c r="R1289" s="10" t="str">
        <f>+IF('Intragroup liabilities'!C1283="EURO","Euro",IF('Intragroup liabilities'!C1283="LIBRA INGLESA"," US Dollar",""))</f>
        <v>Euro</v>
      </c>
      <c r="S1289" s="10" t="str">
        <f>IF(OR('Intragroup liabilities'!F1283="P_20",'Intragroup liabilities'!F1283="P_21"),'Intragroup liabilities'!M1283,CONCATENATE(RIGHT('Intragroup liabilities'!T1283,4),"-",LEFT(RIGHT('Intragroup liabilities'!T1283,7),2),"-",LEFT('Intragroup liabilities'!T1283,2)))</f>
        <v>--</v>
      </c>
      <c r="T1289" s="20" t="str">
        <f t="shared" ref="T1289:T1352" si="144">IFERROR(IF(OR(E1289="r0110 - Covered deposits (BRRD art. 44/2/a)",E1289="r0120 - Secured liabilities - collateralized part (BRRD art. 44/2/b)",E1289="r0320 - Deposits, not covered and not preferential"),WORKDAY(S1289,1,"1/1/2021"),S1289),"")</f>
        <v>--</v>
      </c>
      <c r="U1289" s="20" t="str">
        <f>IF(OR('Intragroup liabilities'!F1283="P_20",'Intragroup liabilities'!F1283="P_21"),'T 03.01'!T1289,CONCATENATE(RIGHT('Intragroup liabilities'!U1283,4),"-",LEFT(RIGHT('Intragroup liabilities'!U1283,7),2),"-",LEFT('Intragroup liabilities'!U1283,2)))</f>
        <v>--</v>
      </c>
      <c r="V1289" s="10" t="str">
        <f t="shared" ref="V1289:V1352" si="145">IF(E1289="r0120 - Secured liabilities - collateralized part (BRRD art. 44/2/b)","Secured","Unsecured")</f>
        <v>Unsecured</v>
      </c>
      <c r="W1289" s="10">
        <v>0</v>
      </c>
      <c r="X1289" s="10" t="s">
        <v>83</v>
      </c>
      <c r="Y1289" s="10" t="str">
        <f t="shared" ref="Y1289:Y1352" si="146">IFERROR(IF(OR(E1289="r0110 - Covered deposits (BRRD art. 44/2/a)",E1289="r0120 - Secured liabilities - collateralized part (BRRD art. 44/2/b)",E1289="r0320 - Deposits, not covered and not preferential"),"Non-structured/Vanilla","Structured"),"")</f>
        <v>Structured</v>
      </c>
      <c r="Z1289" s="10"/>
      <c r="AA1289" s="10" t="str">
        <f>IF('Intragroup liabilities'!Q1283="GF2","Grandfathered T2",IF('Intragroup liabilities'!Q1283="CET1","CET1","No"))</f>
        <v>No</v>
      </c>
      <c r="AB1289" s="10">
        <f>IF('Intragroup liabilities'!R1283="",0,'Intragroup liabilities'!R1283)</f>
        <v>0</v>
      </c>
      <c r="AC1289"/>
    </row>
    <row r="1290" spans="3:29" ht="35.25" thickBot="1" x14ac:dyDescent="0.5">
      <c r="C1290" s="17">
        <f t="shared" si="141"/>
        <v>999</v>
      </c>
      <c r="D1290" s="18">
        <f t="shared" ref="D1290:D1353" si="147">IF(E1290="","",D1289+1)</f>
        <v>1283</v>
      </c>
      <c r="E1290" s="10" t="str">
        <f>IF(AND(I1290="SANTANDER TOTTA, SGPS, SA",'Intragroup liabilities'!F1284="P_22"),"r0531 - o/w (part of) subordinated liabilities recognised as own funds",IF(AND(I1290="Totta Seguros - Comp. Seg. Vida, SA.",'Intragroup liabilities'!F1284="P_22"),"r0350 - Structured notes",IF(AND(AA1290&lt;&gt;"No",'Intragroup liabilities'!F1284="P_23"),"r0531 - o/w (part of) subordinated liabilities recognised as own funds",IF(AND(AA1290="No",'Intragroup liabilities'!F1284="P_23"),"r0120 - Secured liabilities - collateralized part (BRRD art. 44/2/b)",IF('Intragroup liabilities'!F1284="C_31","r0511 - o/w capital instruments/share capital",IF('Intragroup liabilities'!F1284="C_32","r0511 - o/w capital instruments/share capital",IF('Intragroup liabilities'!F1284="C_33","r0512 - o/w instruments ranking pari passu with ordinary shares",IF(OR(ISNUMBER(SEARCH("ATLANTES",I1290)),ISNUMBER(SEARCH("AZOR",I1290)),ISNUMBER(SEARCH("HIPOTOTTA",I1290)))=TRUE,"r0120 - Secured liabilities - collateralized part (BRRD art. 44/2/b)",IF(OR('Intragroup liabilities'!F1284="P_27.1",'Intragroup liabilities'!F1284="P_27.2",'Intragroup liabilities'!F1284="P_24"),"r0390 - Non-financial liabilities",IF('Intragroup liabilities'!F1284="P_30.1","r0170 - Employee liabilities (BRRD art. 44/2/g/i)",IF('Intragroup liabilities'!F1284="P_30.3","r0390 - Non-financial liabilities",IF('Intragroup liabilities'!F1284="C_36","r0511 - o/w capital instruments/share capital",IF(AND('Intragroup liabilities'!F1284="P_20",IFERROR(VLOOKUP('Intragroup liabilities'!I1284,'Auxiliar 210'!$B$18:$B$20,1,FALSE),0)&lt;&gt;0),"r0210 - Liabilities towards other entities of the resolution group (BRRD art. 44/2/h)",IF(AND('Intragroup liabilities'!F1284="P_21",IFERROR(VLOOKUP('Intragroup liabilities'!I1284,'Auxiliar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90" s="10" t="s">
        <v>153</v>
      </c>
      <c r="G1290" s="10" t="str">
        <f t="shared" si="142"/>
        <v>Rank 20 - Ranking in insolvency (master scale)</v>
      </c>
      <c r="H1290" s="10" t="s">
        <v>407</v>
      </c>
      <c r="I1290" s="10" t="s">
        <v>73</v>
      </c>
      <c r="J1290" s="10" t="s">
        <v>167</v>
      </c>
      <c r="K1290" s="10" t="s">
        <v>155</v>
      </c>
      <c r="L1290" s="10" t="str">
        <f t="shared" si="143"/>
        <v>Sister</v>
      </c>
      <c r="M1290" s="10" t="str">
        <f>IF(OR('Intragroup liabilities'!W1284="x",'Intragroup liabilities'!W1284="E"),"true","false")</f>
        <v>true</v>
      </c>
      <c r="N1290" s="10" t="s">
        <v>470</v>
      </c>
      <c r="O1290" s="10" t="s">
        <v>471</v>
      </c>
      <c r="P1290" s="11">
        <v>40844.9</v>
      </c>
      <c r="Q1290" s="11">
        <f>IF('Intragroup liabilities'!E1284="",0,'Intragroup liabilities'!E1284)</f>
        <v>109.8</v>
      </c>
      <c r="R1290" s="10" t="str">
        <f>+IF('Intragroup liabilities'!C1284="EURO","Euro",IF('Intragroup liabilities'!C1284="LIBRA INGLESA"," US Dollar",""))</f>
        <v>Euro</v>
      </c>
      <c r="S1290" s="10" t="str">
        <f>IF(OR('Intragroup liabilities'!F1284="P_20",'Intragroup liabilities'!F1284="P_21"),'Intragroup liabilities'!M1284,CONCATENATE(RIGHT('Intragroup liabilities'!T1284,4),"-",LEFT(RIGHT('Intragroup liabilities'!T1284,7),2),"-",LEFT('Intragroup liabilities'!T1284,2)))</f>
        <v>--</v>
      </c>
      <c r="T1290" s="20" t="str">
        <f t="shared" si="144"/>
        <v/>
      </c>
      <c r="U1290" s="20" t="str">
        <f>IF(OR('Intragroup liabilities'!F1284="P_20",'Intragroup liabilities'!F1284="P_21"),'T 03.01'!T1290,CONCATENATE(RIGHT('Intragroup liabilities'!U1284,4),"-",LEFT(RIGHT('Intragroup liabilities'!U1284,7),2),"-",LEFT('Intragroup liabilities'!U1284,2)))</f>
        <v>--</v>
      </c>
      <c r="V1290" s="10" t="str">
        <f t="shared" si="145"/>
        <v>Secured</v>
      </c>
      <c r="W1290" s="10">
        <v>0</v>
      </c>
      <c r="X1290" s="10" t="s">
        <v>83</v>
      </c>
      <c r="Y1290" s="10" t="str">
        <f t="shared" si="146"/>
        <v>Non-structured/Vanilla</v>
      </c>
      <c r="Z1290" s="10"/>
      <c r="AA1290" s="10" t="str">
        <f>IF('Intragroup liabilities'!Q1284="GF2","Grandfathered T2",IF('Intragroup liabilities'!Q1284="CET1","CET1","No"))</f>
        <v>No</v>
      </c>
      <c r="AB1290" s="10">
        <f>IF('Intragroup liabilities'!R1284="",0,'Intragroup liabilities'!R1284)</f>
        <v>0</v>
      </c>
      <c r="AC1290"/>
    </row>
    <row r="1291" spans="3:29" ht="23.65" thickBot="1" x14ac:dyDescent="0.5">
      <c r="C1291" s="17">
        <f t="shared" si="141"/>
        <v>999</v>
      </c>
      <c r="D1291" s="18">
        <f t="shared" si="147"/>
        <v>1284</v>
      </c>
      <c r="E1291" s="10" t="str">
        <f>IF(AND(I1291="SANTANDER TOTTA, SGPS, SA",'Intragroup liabilities'!F1285="P_22"),"r0531 - o/w (part of) subordinated liabilities recognised as own funds",IF(AND(I1291="Totta Seguros - Comp. Seg. Vida, SA.",'Intragroup liabilities'!F1285="P_22"),"r0350 - Structured notes",IF(AND(AA1291&lt;&gt;"No",'Intragroup liabilities'!F1285="P_23"),"r0531 - o/w (part of) subordinated liabilities recognised as own funds",IF(AND(AA1291="No",'Intragroup liabilities'!F1285="P_23"),"r0120 - Secured liabilities - collateralized part (BRRD art. 44/2/b)",IF('Intragroup liabilities'!F1285="C_31","r0511 - o/w capital instruments/share capital",IF('Intragroup liabilities'!F1285="C_32","r0511 - o/w capital instruments/share capital",IF('Intragroup liabilities'!F1285="C_33","r0512 - o/w instruments ranking pari passu with ordinary shares",IF(OR(ISNUMBER(SEARCH("ATLANTES",I1291)),ISNUMBER(SEARCH("AZOR",I1291)),ISNUMBER(SEARCH("HIPOTOTTA",I1291)))=TRUE,"r0120 - Secured liabilities - collateralized part (BRRD art. 44/2/b)",IF(OR('Intragroup liabilities'!F1285="P_27.1",'Intragroup liabilities'!F1285="P_27.2",'Intragroup liabilities'!F1285="P_24"),"r0390 - Non-financial liabilities",IF('Intragroup liabilities'!F1285="P_30.1","r0170 - Employee liabilities (BRRD art. 44/2/g/i)",IF('Intragroup liabilities'!F1285="P_30.3","r0390 - Non-financial liabilities",IF('Intragroup liabilities'!F1285="C_36","r0511 - o/w capital instruments/share capital",IF(AND('Intragroup liabilities'!F1285="P_20",IFERROR(VLOOKUP('Intragroup liabilities'!I1285,'Auxiliar 210'!$B$18:$B$20,1,FALSE),0)&lt;&gt;0),"r0210 - Liabilities towards other entities of the resolution group (BRRD art. 44/2/h)",IF(AND('Intragroup liabilities'!F1285="P_21",IFERROR(VLOOKUP('Intragroup liabilities'!I1285,'Auxiliar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1" s="10" t="s">
        <v>483</v>
      </c>
      <c r="G1291" s="10" t="str">
        <f t="shared" si="142"/>
        <v>Rank 9 - Ranking in insolvency (master scale)</v>
      </c>
      <c r="H1291" s="10" t="s">
        <v>1251</v>
      </c>
      <c r="I1291" s="10" t="s">
        <v>704</v>
      </c>
      <c r="J1291" s="10" t="s">
        <v>710</v>
      </c>
      <c r="K1291" s="10" t="s">
        <v>155</v>
      </c>
      <c r="L1291" s="10" t="str">
        <f t="shared" si="143"/>
        <v>Sister</v>
      </c>
      <c r="M1291" s="10" t="str">
        <f>IF(OR('Intragroup liabilities'!W1285="x",'Intragroup liabilities'!W1285="E"),"true","false")</f>
        <v>false</v>
      </c>
      <c r="N1291" s="10" t="s">
        <v>470</v>
      </c>
      <c r="O1291" s="10" t="s">
        <v>471</v>
      </c>
      <c r="P1291" s="11">
        <v>0.28999999999999998</v>
      </c>
      <c r="Q1291" s="11">
        <f>IF('Intragroup liabilities'!E1285="",0,'Intragroup liabilities'!E1285)</f>
        <v>0</v>
      </c>
      <c r="R1291" s="10" t="str">
        <f>+IF('Intragroup liabilities'!C1285="EURO","Euro",IF('Intragroup liabilities'!C1285="LIBRA INGLESA"," US Dollar",""))</f>
        <v>Euro</v>
      </c>
      <c r="S1291" s="10" t="str">
        <f>IF(OR('Intragroup liabilities'!F1285="P_20",'Intragroup liabilities'!F1285="P_21"),'Intragroup liabilities'!M1285,CONCATENATE(RIGHT('Intragroup liabilities'!T1285,4),"-",LEFT(RIGHT('Intragroup liabilities'!T1285,7),2),"-",LEFT('Intragroup liabilities'!T1285,2)))</f>
        <v>--</v>
      </c>
      <c r="T1291" s="20" t="str">
        <f t="shared" si="144"/>
        <v>--</v>
      </c>
      <c r="U1291" s="20" t="str">
        <f>IF(OR('Intragroup liabilities'!F1285="P_20",'Intragroup liabilities'!F1285="P_21"),'T 03.01'!T1291,CONCATENATE(RIGHT('Intragroup liabilities'!U1285,4),"-",LEFT(RIGHT('Intragroup liabilities'!U1285,7),2),"-",LEFT('Intragroup liabilities'!U1285,2)))</f>
        <v>--</v>
      </c>
      <c r="V1291" s="10" t="str">
        <f t="shared" si="145"/>
        <v>Unsecured</v>
      </c>
      <c r="W1291" s="10">
        <v>0</v>
      </c>
      <c r="X1291" s="10" t="s">
        <v>83</v>
      </c>
      <c r="Y1291" s="10" t="str">
        <f t="shared" si="146"/>
        <v>Structured</v>
      </c>
      <c r="Z1291" s="10"/>
      <c r="AA1291" s="10" t="str">
        <f>IF('Intragroup liabilities'!Q1285="GF2","Grandfathered T2",IF('Intragroup liabilities'!Q1285="CET1","CET1","No"))</f>
        <v>No</v>
      </c>
      <c r="AB1291" s="10">
        <f>IF('Intragroup liabilities'!R1285="",0,'Intragroup liabilities'!R1285)</f>
        <v>0</v>
      </c>
      <c r="AC1291"/>
    </row>
    <row r="1292" spans="3:29" ht="23.65" thickBot="1" x14ac:dyDescent="0.5">
      <c r="C1292" s="17">
        <f t="shared" si="141"/>
        <v>999</v>
      </c>
      <c r="D1292" s="18">
        <f t="shared" si="147"/>
        <v>1285</v>
      </c>
      <c r="E1292" s="10" t="str">
        <f>IF(AND(I1292="SANTANDER TOTTA, SGPS, SA",'Intragroup liabilities'!F1286="P_22"),"r0531 - o/w (part of) subordinated liabilities recognised as own funds",IF(AND(I1292="Totta Seguros - Comp. Seg. Vida, SA.",'Intragroup liabilities'!F1286="P_22"),"r0350 - Structured notes",IF(AND(AA1292&lt;&gt;"No",'Intragroup liabilities'!F1286="P_23"),"r0531 - o/w (part of) subordinated liabilities recognised as own funds",IF(AND(AA1292="No",'Intragroup liabilities'!F1286="P_23"),"r0120 - Secured liabilities - collateralized part (BRRD art. 44/2/b)",IF('Intragroup liabilities'!F1286="C_31","r0511 - o/w capital instruments/share capital",IF('Intragroup liabilities'!F1286="C_32","r0511 - o/w capital instruments/share capital",IF('Intragroup liabilities'!F1286="C_33","r0512 - o/w instruments ranking pari passu with ordinary shares",IF(OR(ISNUMBER(SEARCH("ATLANTES",I1292)),ISNUMBER(SEARCH("AZOR",I1292)),ISNUMBER(SEARCH("HIPOTOTTA",I1292)))=TRUE,"r0120 - Secured liabilities - collateralized part (BRRD art. 44/2/b)",IF(OR('Intragroup liabilities'!F1286="P_27.1",'Intragroup liabilities'!F1286="P_27.2",'Intragroup liabilities'!F1286="P_24"),"r0390 - Non-financial liabilities",IF('Intragroup liabilities'!F1286="P_30.1","r0170 - Employee liabilities (BRRD art. 44/2/g/i)",IF('Intragroup liabilities'!F1286="P_30.3","r0390 - Non-financial liabilities",IF('Intragroup liabilities'!F1286="C_36","r0511 - o/w capital instruments/share capital",IF(AND('Intragroup liabilities'!F1286="P_20",IFERROR(VLOOKUP('Intragroup liabilities'!I1286,'Auxiliar 210'!$B$18:$B$20,1,FALSE),0)&lt;&gt;0),"r0210 - Liabilities towards other entities of the resolution group (BRRD art. 44/2/h)",IF(AND('Intragroup liabilities'!F1286="P_21",IFERROR(VLOOKUP('Intragroup liabilities'!I1286,'Auxiliar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2" s="10" t="s">
        <v>483</v>
      </c>
      <c r="G1292" s="10" t="str">
        <f t="shared" si="142"/>
        <v>Rank 9 - Ranking in insolvency (master scale)</v>
      </c>
      <c r="H1292" s="10" t="s">
        <v>863</v>
      </c>
      <c r="I1292" s="10" t="s">
        <v>704</v>
      </c>
      <c r="J1292" s="10" t="s">
        <v>710</v>
      </c>
      <c r="K1292" s="10" t="s">
        <v>155</v>
      </c>
      <c r="L1292" s="10" t="str">
        <f t="shared" si="143"/>
        <v>Sister</v>
      </c>
      <c r="M1292" s="10" t="str">
        <f>IF(OR('Intragroup liabilities'!W1286="x",'Intragroup liabilities'!W1286="E"),"true","false")</f>
        <v>false</v>
      </c>
      <c r="N1292" s="10" t="s">
        <v>470</v>
      </c>
      <c r="O1292" s="10" t="s">
        <v>471</v>
      </c>
      <c r="P1292" s="11">
        <v>0.28000000000000003</v>
      </c>
      <c r="Q1292" s="11">
        <f>IF('Intragroup liabilities'!E1286="",0,'Intragroup liabilities'!E1286)</f>
        <v>0</v>
      </c>
      <c r="R1292" s="10" t="str">
        <f>+IF('Intragroup liabilities'!C1286="EURO","Euro",IF('Intragroup liabilities'!C1286="LIBRA INGLESA"," US Dollar",""))</f>
        <v>Euro</v>
      </c>
      <c r="S1292" s="10" t="str">
        <f>IF(OR('Intragroup liabilities'!F1286="P_20",'Intragroup liabilities'!F1286="P_21"),'Intragroup liabilities'!M1286,CONCATENATE(RIGHT('Intragroup liabilities'!T1286,4),"-",LEFT(RIGHT('Intragroup liabilities'!T1286,7),2),"-",LEFT('Intragroup liabilities'!T1286,2)))</f>
        <v>--</v>
      </c>
      <c r="T1292" s="20" t="str">
        <f t="shared" si="144"/>
        <v>--</v>
      </c>
      <c r="U1292" s="20" t="str">
        <f>IF(OR('Intragroup liabilities'!F1286="P_20",'Intragroup liabilities'!F1286="P_21"),'T 03.01'!T1292,CONCATENATE(RIGHT('Intragroup liabilities'!U1286,4),"-",LEFT(RIGHT('Intragroup liabilities'!U1286,7),2),"-",LEFT('Intragroup liabilities'!U1286,2)))</f>
        <v>--</v>
      </c>
      <c r="V1292" s="10" t="str">
        <f t="shared" si="145"/>
        <v>Unsecured</v>
      </c>
      <c r="W1292" s="10">
        <v>0</v>
      </c>
      <c r="X1292" s="10" t="s">
        <v>83</v>
      </c>
      <c r="Y1292" s="10" t="str">
        <f t="shared" si="146"/>
        <v>Structured</v>
      </c>
      <c r="Z1292" s="10"/>
      <c r="AA1292" s="10" t="str">
        <f>IF('Intragroup liabilities'!Q1286="GF2","Grandfathered T2",IF('Intragroup liabilities'!Q1286="CET1","CET1","No"))</f>
        <v>No</v>
      </c>
      <c r="AB1292" s="10">
        <f>IF('Intragroup liabilities'!R1286="",0,'Intragroup liabilities'!R1286)</f>
        <v>0</v>
      </c>
      <c r="AC1292"/>
    </row>
    <row r="1293" spans="3:29" ht="35.25" thickBot="1" x14ac:dyDescent="0.5">
      <c r="C1293" s="17">
        <f t="shared" si="141"/>
        <v>999</v>
      </c>
      <c r="D1293" s="18">
        <f t="shared" si="147"/>
        <v>1286</v>
      </c>
      <c r="E1293" s="10" t="str">
        <f>IF(AND(I1293="SANTANDER TOTTA, SGPS, SA",'Intragroup liabilities'!F1287="P_22"),"r0531 - o/w (part of) subordinated liabilities recognised as own funds",IF(AND(I1293="Totta Seguros - Comp. Seg. Vida, SA.",'Intragroup liabilities'!F1287="P_22"),"r0350 - Structured notes",IF(AND(AA1293&lt;&gt;"No",'Intragroup liabilities'!F1287="P_23"),"r0531 - o/w (part of) subordinated liabilities recognised as own funds",IF(AND(AA1293="No",'Intragroup liabilities'!F1287="P_23"),"r0120 - Secured liabilities - collateralized part (BRRD art. 44/2/b)",IF('Intragroup liabilities'!F1287="C_31","r0511 - o/w capital instruments/share capital",IF('Intragroup liabilities'!F1287="C_32","r0511 - o/w capital instruments/share capital",IF('Intragroup liabilities'!F1287="C_33","r0512 - o/w instruments ranking pari passu with ordinary shares",IF(OR(ISNUMBER(SEARCH("ATLANTES",I1293)),ISNUMBER(SEARCH("AZOR",I1293)),ISNUMBER(SEARCH("HIPOTOTTA",I1293)))=TRUE,"r0120 - Secured liabilities - collateralized part (BRRD art. 44/2/b)",IF(OR('Intragroup liabilities'!F1287="P_27.1",'Intragroup liabilities'!F1287="P_27.2",'Intragroup liabilities'!F1287="P_24"),"r0390 - Non-financial liabilities",IF('Intragroup liabilities'!F1287="P_30.1","r0170 - Employee liabilities (BRRD art. 44/2/g/i)",IF('Intragroup liabilities'!F1287="P_30.3","r0390 - Non-financial liabilities",IF('Intragroup liabilities'!F1287="C_36","r0511 - o/w capital instruments/share capital",IF(AND('Intragroup liabilities'!F1287="P_20",IFERROR(VLOOKUP('Intragroup liabilities'!I1287,'Auxiliar 210'!$B$18:$B$20,1,FALSE),0)&lt;&gt;0),"r0210 - Liabilities towards other entities of the resolution group (BRRD art. 44/2/h)",IF(AND('Intragroup liabilities'!F1287="P_21",IFERROR(VLOOKUP('Intragroup liabilities'!I1287,'Auxiliar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293" s="10" t="s">
        <v>153</v>
      </c>
      <c r="G1293" s="10" t="str">
        <f t="shared" si="142"/>
        <v>Rank 20 - Ranking in insolvency (master scale)</v>
      </c>
      <c r="H1293" s="10" t="s">
        <v>400</v>
      </c>
      <c r="I1293" s="10" t="s">
        <v>30</v>
      </c>
      <c r="J1293" s="10" t="s">
        <v>164</v>
      </c>
      <c r="K1293" s="10" t="s">
        <v>155</v>
      </c>
      <c r="L1293" s="10" t="str">
        <f t="shared" si="143"/>
        <v>Sister</v>
      </c>
      <c r="M1293" s="10" t="str">
        <f>IF(OR('Intragroup liabilities'!W1287="x",'Intragroup liabilities'!W1287="E"),"true","false")</f>
        <v>true</v>
      </c>
      <c r="N1293" s="10" t="s">
        <v>470</v>
      </c>
      <c r="O1293" s="10" t="s">
        <v>471</v>
      </c>
      <c r="P1293" s="11">
        <v>43863.99</v>
      </c>
      <c r="Q1293" s="11">
        <f>IF('Intragroup liabilities'!E1287="",0,'Intragroup liabilities'!E1287)</f>
        <v>139.59</v>
      </c>
      <c r="R1293" s="10" t="str">
        <f>+IF('Intragroup liabilities'!C1287="EURO","Euro",IF('Intragroup liabilities'!C1287="LIBRA INGLESA"," US Dollar",""))</f>
        <v>Euro</v>
      </c>
      <c r="S1293" s="10" t="str">
        <f>IF(OR('Intragroup liabilities'!F1287="P_20",'Intragroup liabilities'!F1287="P_21"),'Intragroup liabilities'!M1287,CONCATENATE(RIGHT('Intragroup liabilities'!T1287,4),"-",LEFT(RIGHT('Intragroup liabilities'!T1287,7),2),"-",LEFT('Intragroup liabilities'!T1287,2)))</f>
        <v>--</v>
      </c>
      <c r="T1293" s="20" t="str">
        <f t="shared" si="144"/>
        <v/>
      </c>
      <c r="U1293" s="20" t="str">
        <f>IF(OR('Intragroup liabilities'!F1287="P_20",'Intragroup liabilities'!F1287="P_21"),'T 03.01'!T1293,CONCATENATE(RIGHT('Intragroup liabilities'!U1287,4),"-",LEFT(RIGHT('Intragroup liabilities'!U1287,7),2),"-",LEFT('Intragroup liabilities'!U1287,2)))</f>
        <v>--</v>
      </c>
      <c r="V1293" s="10" t="str">
        <f t="shared" si="145"/>
        <v>Secured</v>
      </c>
      <c r="W1293" s="10">
        <v>0</v>
      </c>
      <c r="X1293" s="10" t="s">
        <v>83</v>
      </c>
      <c r="Y1293" s="10" t="str">
        <f t="shared" si="146"/>
        <v>Non-structured/Vanilla</v>
      </c>
      <c r="Z1293" s="10"/>
      <c r="AA1293" s="10" t="str">
        <f>IF('Intragroup liabilities'!Q1287="GF2","Grandfathered T2",IF('Intragroup liabilities'!Q1287="CET1","CET1","No"))</f>
        <v>No</v>
      </c>
      <c r="AB1293" s="10">
        <f>IF('Intragroup liabilities'!R1287="",0,'Intragroup liabilities'!R1287)</f>
        <v>0</v>
      </c>
      <c r="AC1293"/>
    </row>
    <row r="1294" spans="3:29" ht="23.65" thickBot="1" x14ac:dyDescent="0.5">
      <c r="C1294" s="17">
        <f t="shared" si="141"/>
        <v>999</v>
      </c>
      <c r="D1294" s="18">
        <f t="shared" si="147"/>
        <v>1287</v>
      </c>
      <c r="E1294" s="10" t="str">
        <f>IF(AND(I1294="SANTANDER TOTTA, SGPS, SA",'Intragroup liabilities'!F1288="P_22"),"r0531 - o/w (part of) subordinated liabilities recognised as own funds",IF(AND(I1294="Totta Seguros - Comp. Seg. Vida, SA.",'Intragroup liabilities'!F1288="P_22"),"r0350 - Structured notes",IF(AND(AA1294&lt;&gt;"No",'Intragroup liabilities'!F1288="P_23"),"r0531 - o/w (part of) subordinated liabilities recognised as own funds",IF(AND(AA1294="No",'Intragroup liabilities'!F1288="P_23"),"r0120 - Secured liabilities - collateralized part (BRRD art. 44/2/b)",IF('Intragroup liabilities'!F1288="C_31","r0511 - o/w capital instruments/share capital",IF('Intragroup liabilities'!F1288="C_32","r0511 - o/w capital instruments/share capital",IF('Intragroup liabilities'!F1288="C_33","r0512 - o/w instruments ranking pari passu with ordinary shares",IF(OR(ISNUMBER(SEARCH("ATLANTES",I1294)),ISNUMBER(SEARCH("AZOR",I1294)),ISNUMBER(SEARCH("HIPOTOTTA",I1294)))=TRUE,"r0120 - Secured liabilities - collateralized part (BRRD art. 44/2/b)",IF(OR('Intragroup liabilities'!F1288="P_27.1",'Intragroup liabilities'!F1288="P_27.2",'Intragroup liabilities'!F1288="P_24"),"r0390 - Non-financial liabilities",IF('Intragroup liabilities'!F1288="P_30.1","r0170 - Employee liabilities (BRRD art. 44/2/g/i)",IF('Intragroup liabilities'!F1288="P_30.3","r0390 - Non-financial liabilities",IF('Intragroup liabilities'!F1288="C_36","r0511 - o/w capital instruments/share capital",IF(AND('Intragroup liabilities'!F1288="P_20",IFERROR(VLOOKUP('Intragroup liabilities'!I1288,'Auxiliar 210'!$B$18:$B$20,1,FALSE),0)&lt;&gt;0),"r0210 - Liabilities towards other entities of the resolution group (BRRD art. 44/2/h)",IF(AND('Intragroup liabilities'!F1288="P_21",IFERROR(VLOOKUP('Intragroup liabilities'!I1288,'Auxiliar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4" s="10" t="s">
        <v>483</v>
      </c>
      <c r="G1294" s="10" t="str">
        <f t="shared" si="142"/>
        <v>Rank 9 - Ranking in insolvency (master scale)</v>
      </c>
      <c r="H1294" s="10" t="s">
        <v>780</v>
      </c>
      <c r="I1294" s="10" t="s">
        <v>704</v>
      </c>
      <c r="J1294" s="10" t="s">
        <v>710</v>
      </c>
      <c r="K1294" s="10" t="s">
        <v>155</v>
      </c>
      <c r="L1294" s="10" t="str">
        <f t="shared" si="143"/>
        <v>Sister</v>
      </c>
      <c r="M1294" s="10" t="str">
        <f>IF(OR('Intragroup liabilities'!W1288="x",'Intragroup liabilities'!W1288="E"),"true","false")</f>
        <v>false</v>
      </c>
      <c r="N1294" s="10" t="s">
        <v>470</v>
      </c>
      <c r="O1294" s="10" t="s">
        <v>471</v>
      </c>
      <c r="P1294" s="11">
        <v>0.7</v>
      </c>
      <c r="Q1294" s="11">
        <f>IF('Intragroup liabilities'!E1288="",0,'Intragroup liabilities'!E1288)</f>
        <v>0</v>
      </c>
      <c r="R1294" s="10" t="str">
        <f>+IF('Intragroup liabilities'!C1288="EURO","Euro",IF('Intragroup liabilities'!C1288="LIBRA INGLESA"," US Dollar",""))</f>
        <v>Euro</v>
      </c>
      <c r="S1294" s="10" t="str">
        <f>IF(OR('Intragroup liabilities'!F1288="P_20",'Intragroup liabilities'!F1288="P_21"),'Intragroup liabilities'!M1288,CONCATENATE(RIGHT('Intragroup liabilities'!T1288,4),"-",LEFT(RIGHT('Intragroup liabilities'!T1288,7),2),"-",LEFT('Intragroup liabilities'!T1288,2)))</f>
        <v>--</v>
      </c>
      <c r="T1294" s="20" t="str">
        <f t="shared" si="144"/>
        <v>--</v>
      </c>
      <c r="U1294" s="20" t="str">
        <f>IF(OR('Intragroup liabilities'!F1288="P_20",'Intragroup liabilities'!F1288="P_21"),'T 03.01'!T1294,CONCATENATE(RIGHT('Intragroup liabilities'!U1288,4),"-",LEFT(RIGHT('Intragroup liabilities'!U1288,7),2),"-",LEFT('Intragroup liabilities'!U1288,2)))</f>
        <v>--</v>
      </c>
      <c r="V1294" s="10" t="str">
        <f t="shared" si="145"/>
        <v>Unsecured</v>
      </c>
      <c r="W1294" s="10">
        <v>0</v>
      </c>
      <c r="X1294" s="10" t="s">
        <v>83</v>
      </c>
      <c r="Y1294" s="10" t="str">
        <f t="shared" si="146"/>
        <v>Structured</v>
      </c>
      <c r="Z1294" s="10"/>
      <c r="AA1294" s="10" t="str">
        <f>IF('Intragroup liabilities'!Q1288="GF2","Grandfathered T2",IF('Intragroup liabilities'!Q1288="CET1","CET1","No"))</f>
        <v>No</v>
      </c>
      <c r="AB1294" s="10">
        <f>IF('Intragroup liabilities'!R1288="",0,'Intragroup liabilities'!R1288)</f>
        <v>0</v>
      </c>
      <c r="AC1294"/>
    </row>
    <row r="1295" spans="3:29" ht="23.65" thickBot="1" x14ac:dyDescent="0.5">
      <c r="C1295" s="17">
        <f t="shared" si="141"/>
        <v>999</v>
      </c>
      <c r="D1295" s="18">
        <f t="shared" si="147"/>
        <v>1288</v>
      </c>
      <c r="E1295" s="10" t="str">
        <f>IF(AND(I1295="SANTANDER TOTTA, SGPS, SA",'Intragroup liabilities'!F1289="P_22"),"r0531 - o/w (part of) subordinated liabilities recognised as own funds",IF(AND(I1295="Totta Seguros - Comp. Seg. Vida, SA.",'Intragroup liabilities'!F1289="P_22"),"r0350 - Structured notes",IF(AND(AA1295&lt;&gt;"No",'Intragroup liabilities'!F1289="P_23"),"r0531 - o/w (part of) subordinated liabilities recognised as own funds",IF(AND(AA1295="No",'Intragroup liabilities'!F1289="P_23"),"r0120 - Secured liabilities - collateralized part (BRRD art. 44/2/b)",IF('Intragroup liabilities'!F1289="C_31","r0511 - o/w capital instruments/share capital",IF('Intragroup liabilities'!F1289="C_32","r0511 - o/w capital instruments/share capital",IF('Intragroup liabilities'!F1289="C_33","r0512 - o/w instruments ranking pari passu with ordinary shares",IF(OR(ISNUMBER(SEARCH("ATLANTES",I1295)),ISNUMBER(SEARCH("AZOR",I1295)),ISNUMBER(SEARCH("HIPOTOTTA",I1295)))=TRUE,"r0120 - Secured liabilities - collateralized part (BRRD art. 44/2/b)",IF(OR('Intragroup liabilities'!F1289="P_27.1",'Intragroup liabilities'!F1289="P_27.2",'Intragroup liabilities'!F1289="P_24"),"r0390 - Non-financial liabilities",IF('Intragroup liabilities'!F1289="P_30.1","r0170 - Employee liabilities (BRRD art. 44/2/g/i)",IF('Intragroup liabilities'!F1289="P_30.3","r0390 - Non-financial liabilities",IF('Intragroup liabilities'!F1289="C_36","r0511 - o/w capital instruments/share capital",IF(AND('Intragroup liabilities'!F1289="P_20",IFERROR(VLOOKUP('Intragroup liabilities'!I1289,'Auxiliar 210'!$B$18:$B$20,1,FALSE),0)&lt;&gt;0),"r0210 - Liabilities towards other entities of the resolution group (BRRD art. 44/2/h)",IF(AND('Intragroup liabilities'!F1289="P_21",IFERROR(VLOOKUP('Intragroup liabilities'!I1289,'Auxiliar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5" s="10" t="s">
        <v>161</v>
      </c>
      <c r="G1295" s="10" t="str">
        <f t="shared" si="142"/>
        <v>Rank 9 - Ranking in insolvency (master scale)</v>
      </c>
      <c r="H1295" s="10" t="s">
        <v>553</v>
      </c>
      <c r="I1295" s="10" t="s">
        <v>57</v>
      </c>
      <c r="J1295" s="10" t="s">
        <v>213</v>
      </c>
      <c r="K1295" s="10" t="s">
        <v>155</v>
      </c>
      <c r="L1295" s="10" t="str">
        <f t="shared" si="143"/>
        <v>Sister</v>
      </c>
      <c r="M1295" s="10" t="str">
        <f>IF(OR('Intragroup liabilities'!W1289="x",'Intragroup liabilities'!W1289="E"),"true","false")</f>
        <v>false</v>
      </c>
      <c r="N1295" s="10" t="s">
        <v>470</v>
      </c>
      <c r="O1295" s="10" t="s">
        <v>471</v>
      </c>
      <c r="P1295" s="11">
        <v>13.14</v>
      </c>
      <c r="Q1295" s="11">
        <f>IF('Intragroup liabilities'!E1289="",0,'Intragroup liabilities'!E1289)</f>
        <v>0</v>
      </c>
      <c r="R1295" s="10" t="str">
        <f>+IF('Intragroup liabilities'!C1289="EURO","Euro",IF('Intragroup liabilities'!C1289="LIBRA INGLESA"," US Dollar",""))</f>
        <v>Euro</v>
      </c>
      <c r="S1295" s="10" t="str">
        <f>IF(OR('Intragroup liabilities'!F1289="P_20",'Intragroup liabilities'!F1289="P_21"),'Intragroup liabilities'!M1289,CONCATENATE(RIGHT('Intragroup liabilities'!T1289,4),"-",LEFT(RIGHT('Intragroup liabilities'!T1289,7),2),"-",LEFT('Intragroup liabilities'!T1289,2)))</f>
        <v>--</v>
      </c>
      <c r="T1295" s="20" t="str">
        <f t="shared" si="144"/>
        <v>--</v>
      </c>
      <c r="U1295" s="20" t="str">
        <f>IF(OR('Intragroup liabilities'!F1289="P_20",'Intragroup liabilities'!F1289="P_21"),'T 03.01'!T1295,CONCATENATE(RIGHT('Intragroup liabilities'!U1289,4),"-",LEFT(RIGHT('Intragroup liabilities'!U1289,7),2),"-",LEFT('Intragroup liabilities'!U1289,2)))</f>
        <v>--</v>
      </c>
      <c r="V1295" s="10" t="str">
        <f t="shared" si="145"/>
        <v>Unsecured</v>
      </c>
      <c r="W1295" s="10">
        <v>0</v>
      </c>
      <c r="X1295" s="10" t="s">
        <v>83</v>
      </c>
      <c r="Y1295" s="10" t="str">
        <f t="shared" si="146"/>
        <v>Structured</v>
      </c>
      <c r="Z1295" s="10"/>
      <c r="AA1295" s="10" t="str">
        <f>IF('Intragroup liabilities'!Q1289="GF2","Grandfathered T2",IF('Intragroup liabilities'!Q1289="CET1","CET1","No"))</f>
        <v>No</v>
      </c>
      <c r="AB1295" s="10">
        <f>IF('Intragroup liabilities'!R1289="",0,'Intragroup liabilities'!R1289)</f>
        <v>0</v>
      </c>
      <c r="AC1295"/>
    </row>
    <row r="1296" spans="3:29" ht="23.65" thickBot="1" x14ac:dyDescent="0.5">
      <c r="C1296" s="17">
        <f t="shared" si="141"/>
        <v>999</v>
      </c>
      <c r="D1296" s="18">
        <f t="shared" si="147"/>
        <v>1289</v>
      </c>
      <c r="E1296" s="10" t="str">
        <f>IF(AND(I1296="SANTANDER TOTTA, SGPS, SA",'Intragroup liabilities'!F1290="P_22"),"r0531 - o/w (part of) subordinated liabilities recognised as own funds",IF(AND(I1296="Totta Seguros - Comp. Seg. Vida, SA.",'Intragroup liabilities'!F1290="P_22"),"r0350 - Structured notes",IF(AND(AA1296&lt;&gt;"No",'Intragroup liabilities'!F1290="P_23"),"r0531 - o/w (part of) subordinated liabilities recognised as own funds",IF(AND(AA1296="No",'Intragroup liabilities'!F1290="P_23"),"r0120 - Secured liabilities - collateralized part (BRRD art. 44/2/b)",IF('Intragroup liabilities'!F1290="C_31","r0511 - o/w capital instruments/share capital",IF('Intragroup liabilities'!F1290="C_32","r0511 - o/w capital instruments/share capital",IF('Intragroup liabilities'!F1290="C_33","r0512 - o/w instruments ranking pari passu with ordinary shares",IF(OR(ISNUMBER(SEARCH("ATLANTES",I1296)),ISNUMBER(SEARCH("AZOR",I1296)),ISNUMBER(SEARCH("HIPOTOTTA",I1296)))=TRUE,"r0120 - Secured liabilities - collateralized part (BRRD art. 44/2/b)",IF(OR('Intragroup liabilities'!F1290="P_27.1",'Intragroup liabilities'!F1290="P_27.2",'Intragroup liabilities'!F1290="P_24"),"r0390 - Non-financial liabilities",IF('Intragroup liabilities'!F1290="P_30.1","r0170 - Employee liabilities (BRRD art. 44/2/g/i)",IF('Intragroup liabilities'!F1290="P_30.3","r0390 - Non-financial liabilities",IF('Intragroup liabilities'!F1290="C_36","r0511 - o/w capital instruments/share capital",IF(AND('Intragroup liabilities'!F1290="P_20",IFERROR(VLOOKUP('Intragroup liabilities'!I1290,'Auxiliar 210'!$B$18:$B$20,1,FALSE),0)&lt;&gt;0),"r0210 - Liabilities towards other entities of the resolution group (BRRD art. 44/2/h)",IF(AND('Intragroup liabilities'!F1290="P_21",IFERROR(VLOOKUP('Intragroup liabilities'!I1290,'Auxiliar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6" s="10" t="s">
        <v>483</v>
      </c>
      <c r="G1296" s="10" t="str">
        <f t="shared" si="142"/>
        <v>Rank 9 - Ranking in insolvency (master scale)</v>
      </c>
      <c r="H1296" s="10" t="s">
        <v>606</v>
      </c>
      <c r="I1296" s="10" t="s">
        <v>66</v>
      </c>
      <c r="J1296" s="10" t="s">
        <v>439</v>
      </c>
      <c r="K1296" s="10" t="s">
        <v>155</v>
      </c>
      <c r="L1296" s="10" t="str">
        <f t="shared" si="143"/>
        <v>Sister</v>
      </c>
      <c r="M1296" s="10" t="str">
        <f>IF(OR('Intragroup liabilities'!W1290="x",'Intragroup liabilities'!W1290="E"),"true","false")</f>
        <v>false</v>
      </c>
      <c r="N1296" s="10" t="s">
        <v>470</v>
      </c>
      <c r="O1296" s="10" t="s">
        <v>471</v>
      </c>
      <c r="P1296" s="11">
        <v>581.99</v>
      </c>
      <c r="Q1296" s="11">
        <f>IF('Intragroup liabilities'!E1290="",0,'Intragroup liabilities'!E1290)</f>
        <v>0</v>
      </c>
      <c r="R1296" s="10" t="str">
        <f>+IF('Intragroup liabilities'!C1290="EURO","Euro",IF('Intragroup liabilities'!C1290="LIBRA INGLESA"," US Dollar",""))</f>
        <v>Euro</v>
      </c>
      <c r="S1296" s="10" t="str">
        <f>IF(OR('Intragroup liabilities'!F1290="P_20",'Intragroup liabilities'!F1290="P_21"),'Intragroup liabilities'!M1290,CONCATENATE(RIGHT('Intragroup liabilities'!T1290,4),"-",LEFT(RIGHT('Intragroup liabilities'!T1290,7),2),"-",LEFT('Intragroup liabilities'!T1290,2)))</f>
        <v>--</v>
      </c>
      <c r="T1296" s="20" t="str">
        <f t="shared" si="144"/>
        <v>--</v>
      </c>
      <c r="U1296" s="20" t="str">
        <f>IF(OR('Intragroup liabilities'!F1290="P_20",'Intragroup liabilities'!F1290="P_21"),'T 03.01'!T1296,CONCATENATE(RIGHT('Intragroup liabilities'!U1290,4),"-",LEFT(RIGHT('Intragroup liabilities'!U1290,7),2),"-",LEFT('Intragroup liabilities'!U1290,2)))</f>
        <v>--</v>
      </c>
      <c r="V1296" s="10" t="str">
        <f t="shared" si="145"/>
        <v>Unsecured</v>
      </c>
      <c r="W1296" s="10">
        <v>0</v>
      </c>
      <c r="X1296" s="10" t="s">
        <v>83</v>
      </c>
      <c r="Y1296" s="10" t="str">
        <f t="shared" si="146"/>
        <v>Structured</v>
      </c>
      <c r="Z1296" s="10"/>
      <c r="AA1296" s="10" t="str">
        <f>IF('Intragroup liabilities'!Q1290="GF2","Grandfathered T2",IF('Intragroup liabilities'!Q1290="CET1","CET1","No"))</f>
        <v>No</v>
      </c>
      <c r="AB1296" s="10">
        <f>IF('Intragroup liabilities'!R1290="",0,'Intragroup liabilities'!R1290)</f>
        <v>0</v>
      </c>
      <c r="AC1296"/>
    </row>
    <row r="1297" spans="3:29" ht="23.65" thickBot="1" x14ac:dyDescent="0.5">
      <c r="C1297" s="17">
        <f t="shared" si="141"/>
        <v>999</v>
      </c>
      <c r="D1297" s="18">
        <f t="shared" si="147"/>
        <v>1290</v>
      </c>
      <c r="E1297" s="10" t="str">
        <f>IF(AND(I1297="SANTANDER TOTTA, SGPS, SA",'Intragroup liabilities'!F1291="P_22"),"r0531 - o/w (part of) subordinated liabilities recognised as own funds",IF(AND(I1297="Totta Seguros - Comp. Seg. Vida, SA.",'Intragroup liabilities'!F1291="P_22"),"r0350 - Structured notes",IF(AND(AA1297&lt;&gt;"No",'Intragroup liabilities'!F1291="P_23"),"r0531 - o/w (part of) subordinated liabilities recognised as own funds",IF(AND(AA1297="No",'Intragroup liabilities'!F1291="P_23"),"r0120 - Secured liabilities - collateralized part (BRRD art. 44/2/b)",IF('Intragroup liabilities'!F1291="C_31","r0511 - o/w capital instruments/share capital",IF('Intragroup liabilities'!F1291="C_32","r0511 - o/w capital instruments/share capital",IF('Intragroup liabilities'!F1291="C_33","r0512 - o/w instruments ranking pari passu with ordinary shares",IF(OR(ISNUMBER(SEARCH("ATLANTES",I1297)),ISNUMBER(SEARCH("AZOR",I1297)),ISNUMBER(SEARCH("HIPOTOTTA",I1297)))=TRUE,"r0120 - Secured liabilities - collateralized part (BRRD art. 44/2/b)",IF(OR('Intragroup liabilities'!F1291="P_27.1",'Intragroup liabilities'!F1291="P_27.2",'Intragroup liabilities'!F1291="P_24"),"r0390 - Non-financial liabilities",IF('Intragroup liabilities'!F1291="P_30.1","r0170 - Employee liabilities (BRRD art. 44/2/g/i)",IF('Intragroup liabilities'!F1291="P_30.3","r0390 - Non-financial liabilities",IF('Intragroup liabilities'!F1291="C_36","r0511 - o/w capital instruments/share capital",IF(AND('Intragroup liabilities'!F1291="P_20",IFERROR(VLOOKUP('Intragroup liabilities'!I1291,'Auxiliar 210'!$B$18:$B$20,1,FALSE),0)&lt;&gt;0),"r0210 - Liabilities towards other entities of the resolution group (BRRD art. 44/2/h)",IF(AND('Intragroup liabilities'!F1291="P_21",IFERROR(VLOOKUP('Intragroup liabilities'!I1291,'Auxiliar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7" s="10" t="s">
        <v>483</v>
      </c>
      <c r="G1297" s="10" t="str">
        <f t="shared" si="142"/>
        <v>Rank 9 - Ranking in insolvency (master scale)</v>
      </c>
      <c r="H1297" s="10" t="s">
        <v>992</v>
      </c>
      <c r="I1297" s="10" t="s">
        <v>704</v>
      </c>
      <c r="J1297" s="10" t="s">
        <v>710</v>
      </c>
      <c r="K1297" s="10" t="s">
        <v>155</v>
      </c>
      <c r="L1297" s="10" t="str">
        <f t="shared" si="143"/>
        <v>Sister</v>
      </c>
      <c r="M1297" s="10" t="str">
        <f>IF(OR('Intragroup liabilities'!W1291="x",'Intragroup liabilities'!W1291="E"),"true","false")</f>
        <v>false</v>
      </c>
      <c r="N1297" s="10" t="s">
        <v>470</v>
      </c>
      <c r="O1297" s="10" t="s">
        <v>471</v>
      </c>
      <c r="P1297" s="11">
        <v>3.1</v>
      </c>
      <c r="Q1297" s="11">
        <f>IF('Intragroup liabilities'!E1291="",0,'Intragroup liabilities'!E1291)</f>
        <v>0</v>
      </c>
      <c r="R1297" s="10" t="str">
        <f>+IF('Intragroup liabilities'!C1291="EURO","Euro",IF('Intragroup liabilities'!C1291="LIBRA INGLESA"," US Dollar",""))</f>
        <v>Euro</v>
      </c>
      <c r="S1297" s="10" t="str">
        <f>IF(OR('Intragroup liabilities'!F1291="P_20",'Intragroup liabilities'!F1291="P_21"),'Intragroup liabilities'!M1291,CONCATENATE(RIGHT('Intragroup liabilities'!T1291,4),"-",LEFT(RIGHT('Intragroup liabilities'!T1291,7),2),"-",LEFT('Intragroup liabilities'!T1291,2)))</f>
        <v>--</v>
      </c>
      <c r="T1297" s="20" t="str">
        <f t="shared" si="144"/>
        <v>--</v>
      </c>
      <c r="U1297" s="20" t="str">
        <f>IF(OR('Intragroup liabilities'!F1291="P_20",'Intragroup liabilities'!F1291="P_21"),'T 03.01'!T1297,CONCATENATE(RIGHT('Intragroup liabilities'!U1291,4),"-",LEFT(RIGHT('Intragroup liabilities'!U1291,7),2),"-",LEFT('Intragroup liabilities'!U1291,2)))</f>
        <v>--</v>
      </c>
      <c r="V1297" s="10" t="str">
        <f t="shared" si="145"/>
        <v>Unsecured</v>
      </c>
      <c r="W1297" s="10">
        <v>0</v>
      </c>
      <c r="X1297" s="10" t="s">
        <v>83</v>
      </c>
      <c r="Y1297" s="10" t="str">
        <f t="shared" si="146"/>
        <v>Structured</v>
      </c>
      <c r="Z1297" s="10"/>
      <c r="AA1297" s="10" t="str">
        <f>IF('Intragroup liabilities'!Q1291="GF2","Grandfathered T2",IF('Intragroup liabilities'!Q1291="CET1","CET1","No"))</f>
        <v>No</v>
      </c>
      <c r="AB1297" s="10">
        <f>IF('Intragroup liabilities'!R1291="",0,'Intragroup liabilities'!R1291)</f>
        <v>0</v>
      </c>
      <c r="AC1297"/>
    </row>
    <row r="1298" spans="3:29" ht="23.65" thickBot="1" x14ac:dyDescent="0.5">
      <c r="C1298" s="17">
        <f t="shared" si="141"/>
        <v>999</v>
      </c>
      <c r="D1298" s="18">
        <f t="shared" si="147"/>
        <v>1291</v>
      </c>
      <c r="E1298" s="10" t="str">
        <f>IF(AND(I1298="SANTANDER TOTTA, SGPS, SA",'Intragroup liabilities'!F1292="P_22"),"r0531 - o/w (part of) subordinated liabilities recognised as own funds",IF(AND(I1298="Totta Seguros - Comp. Seg. Vida, SA.",'Intragroup liabilities'!F1292="P_22"),"r0350 - Structured notes",IF(AND(AA1298&lt;&gt;"No",'Intragroup liabilities'!F1292="P_23"),"r0531 - o/w (part of) subordinated liabilities recognised as own funds",IF(AND(AA1298="No",'Intragroup liabilities'!F1292="P_23"),"r0120 - Secured liabilities - collateralized part (BRRD art. 44/2/b)",IF('Intragroup liabilities'!F1292="C_31","r0511 - o/w capital instruments/share capital",IF('Intragroup liabilities'!F1292="C_32","r0511 - o/w capital instruments/share capital",IF('Intragroup liabilities'!F1292="C_33","r0512 - o/w instruments ranking pari passu with ordinary shares",IF(OR(ISNUMBER(SEARCH("ATLANTES",I1298)),ISNUMBER(SEARCH("AZOR",I1298)),ISNUMBER(SEARCH("HIPOTOTTA",I1298)))=TRUE,"r0120 - Secured liabilities - collateralized part (BRRD art. 44/2/b)",IF(OR('Intragroup liabilities'!F1292="P_27.1",'Intragroup liabilities'!F1292="P_27.2",'Intragroup liabilities'!F1292="P_24"),"r0390 - Non-financial liabilities",IF('Intragroup liabilities'!F1292="P_30.1","r0170 - Employee liabilities (BRRD art. 44/2/g/i)",IF('Intragroup liabilities'!F1292="P_30.3","r0390 - Non-financial liabilities",IF('Intragroup liabilities'!F1292="C_36","r0511 - o/w capital instruments/share capital",IF(AND('Intragroup liabilities'!F1292="P_20",IFERROR(VLOOKUP('Intragroup liabilities'!I1292,'Auxiliar 210'!$B$18:$B$20,1,FALSE),0)&lt;&gt;0),"r0210 - Liabilities towards other entities of the resolution group (BRRD art. 44/2/h)",IF(AND('Intragroup liabilities'!F1292="P_21",IFERROR(VLOOKUP('Intragroup liabilities'!I1292,'Auxiliar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8" s="10" t="s">
        <v>483</v>
      </c>
      <c r="G1298" s="10" t="str">
        <f t="shared" si="142"/>
        <v>Rank 9 - Ranking in insolvency (master scale)</v>
      </c>
      <c r="H1298" s="10" t="s">
        <v>1271</v>
      </c>
      <c r="I1298" s="10" t="s">
        <v>704</v>
      </c>
      <c r="J1298" s="10" t="s">
        <v>710</v>
      </c>
      <c r="K1298" s="10" t="s">
        <v>155</v>
      </c>
      <c r="L1298" s="10" t="str">
        <f t="shared" si="143"/>
        <v>Sister</v>
      </c>
      <c r="M1298" s="10" t="str">
        <f>IF(OR('Intragroup liabilities'!W1292="x",'Intragroup liabilities'!W1292="E"),"true","false")</f>
        <v>false</v>
      </c>
      <c r="N1298" s="10" t="s">
        <v>470</v>
      </c>
      <c r="O1298" s="10" t="s">
        <v>471</v>
      </c>
      <c r="P1298" s="11">
        <v>0.78</v>
      </c>
      <c r="Q1298" s="11">
        <f>IF('Intragroup liabilities'!E1292="",0,'Intragroup liabilities'!E1292)</f>
        <v>0</v>
      </c>
      <c r="R1298" s="10" t="str">
        <f>+IF('Intragroup liabilities'!C1292="EURO","Euro",IF('Intragroup liabilities'!C1292="LIBRA INGLESA"," US Dollar",""))</f>
        <v>Euro</v>
      </c>
      <c r="S1298" s="10" t="str">
        <f>IF(OR('Intragroup liabilities'!F1292="P_20",'Intragroup liabilities'!F1292="P_21"),'Intragroup liabilities'!M1292,CONCATENATE(RIGHT('Intragroup liabilities'!T1292,4),"-",LEFT(RIGHT('Intragroup liabilities'!T1292,7),2),"-",LEFT('Intragroup liabilities'!T1292,2)))</f>
        <v>--</v>
      </c>
      <c r="T1298" s="20" t="str">
        <f t="shared" si="144"/>
        <v>--</v>
      </c>
      <c r="U1298" s="20" t="str">
        <f>IF(OR('Intragroup liabilities'!F1292="P_20",'Intragroup liabilities'!F1292="P_21"),'T 03.01'!T1298,CONCATENATE(RIGHT('Intragroup liabilities'!U1292,4),"-",LEFT(RIGHT('Intragroup liabilities'!U1292,7),2),"-",LEFT('Intragroup liabilities'!U1292,2)))</f>
        <v>--</v>
      </c>
      <c r="V1298" s="10" t="str">
        <f t="shared" si="145"/>
        <v>Unsecured</v>
      </c>
      <c r="W1298" s="10">
        <v>0</v>
      </c>
      <c r="X1298" s="10" t="s">
        <v>83</v>
      </c>
      <c r="Y1298" s="10" t="str">
        <f t="shared" si="146"/>
        <v>Structured</v>
      </c>
      <c r="Z1298" s="10"/>
      <c r="AA1298" s="10" t="str">
        <f>IF('Intragroup liabilities'!Q1292="GF2","Grandfathered T2",IF('Intragroup liabilities'!Q1292="CET1","CET1","No"))</f>
        <v>No</v>
      </c>
      <c r="AB1298" s="10">
        <f>IF('Intragroup liabilities'!R1292="",0,'Intragroup liabilities'!R1292)</f>
        <v>0</v>
      </c>
      <c r="AC1298"/>
    </row>
    <row r="1299" spans="3:29" ht="23.65" thickBot="1" x14ac:dyDescent="0.5">
      <c r="C1299" s="17">
        <f t="shared" si="141"/>
        <v>999</v>
      </c>
      <c r="D1299" s="18">
        <f t="shared" si="147"/>
        <v>1292</v>
      </c>
      <c r="E1299" s="10" t="str">
        <f>IF(AND(I1299="SANTANDER TOTTA, SGPS, SA",'Intragroup liabilities'!F1293="P_22"),"r0531 - o/w (part of) subordinated liabilities recognised as own funds",IF(AND(I1299="Totta Seguros - Comp. Seg. Vida, SA.",'Intragroup liabilities'!F1293="P_22"),"r0350 - Structured notes",IF(AND(AA1299&lt;&gt;"No",'Intragroup liabilities'!F1293="P_23"),"r0531 - o/w (part of) subordinated liabilities recognised as own funds",IF(AND(AA1299="No",'Intragroup liabilities'!F1293="P_23"),"r0120 - Secured liabilities - collateralized part (BRRD art. 44/2/b)",IF('Intragroup liabilities'!F1293="C_31","r0511 - o/w capital instruments/share capital",IF('Intragroup liabilities'!F1293="C_32","r0511 - o/w capital instruments/share capital",IF('Intragroup liabilities'!F1293="C_33","r0512 - o/w instruments ranking pari passu with ordinary shares",IF(OR(ISNUMBER(SEARCH("ATLANTES",I1299)),ISNUMBER(SEARCH("AZOR",I1299)),ISNUMBER(SEARCH("HIPOTOTTA",I1299)))=TRUE,"r0120 - Secured liabilities - collateralized part (BRRD art. 44/2/b)",IF(OR('Intragroup liabilities'!F1293="P_27.1",'Intragroup liabilities'!F1293="P_27.2",'Intragroup liabilities'!F1293="P_24"),"r0390 - Non-financial liabilities",IF('Intragroup liabilities'!F1293="P_30.1","r0170 - Employee liabilities (BRRD art. 44/2/g/i)",IF('Intragroup liabilities'!F1293="P_30.3","r0390 - Non-financial liabilities",IF('Intragroup liabilities'!F1293="C_36","r0511 - o/w capital instruments/share capital",IF(AND('Intragroup liabilities'!F1293="P_20",IFERROR(VLOOKUP('Intragroup liabilities'!I1293,'Auxiliar 210'!$B$18:$B$20,1,FALSE),0)&lt;&gt;0),"r0210 - Liabilities towards other entities of the resolution group (BRRD art. 44/2/h)",IF(AND('Intragroup liabilities'!F1293="P_21",IFERROR(VLOOKUP('Intragroup liabilities'!I1293,'Auxiliar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299" s="10" t="s">
        <v>483</v>
      </c>
      <c r="G1299" s="10" t="str">
        <f t="shared" si="142"/>
        <v>Rank 9 - Ranking in insolvency (master scale)</v>
      </c>
      <c r="H1299" s="10" t="s">
        <v>1072</v>
      </c>
      <c r="I1299" s="10" t="s">
        <v>704</v>
      </c>
      <c r="J1299" s="10" t="s">
        <v>710</v>
      </c>
      <c r="K1299" s="10" t="s">
        <v>155</v>
      </c>
      <c r="L1299" s="10" t="str">
        <f t="shared" si="143"/>
        <v>Sister</v>
      </c>
      <c r="M1299" s="10" t="str">
        <f>IF(OR('Intragroup liabilities'!W1293="x",'Intragroup liabilities'!W1293="E"),"true","false")</f>
        <v>false</v>
      </c>
      <c r="N1299" s="10" t="s">
        <v>470</v>
      </c>
      <c r="O1299" s="10" t="s">
        <v>471</v>
      </c>
      <c r="P1299" s="11">
        <v>67.45</v>
      </c>
      <c r="Q1299" s="11">
        <f>IF('Intragroup liabilities'!E1293="",0,'Intragroup liabilities'!E1293)</f>
        <v>0</v>
      </c>
      <c r="R1299" s="10" t="str">
        <f>+IF('Intragroup liabilities'!C1293="EURO","Euro",IF('Intragroup liabilities'!C1293="LIBRA INGLESA"," US Dollar",""))</f>
        <v>Euro</v>
      </c>
      <c r="S1299" s="10" t="str">
        <f>IF(OR('Intragroup liabilities'!F1293="P_20",'Intragroup liabilities'!F1293="P_21"),'Intragroup liabilities'!M1293,CONCATENATE(RIGHT('Intragroup liabilities'!T1293,4),"-",LEFT(RIGHT('Intragroup liabilities'!T1293,7),2),"-",LEFT('Intragroup liabilities'!T1293,2)))</f>
        <v>--</v>
      </c>
      <c r="T1299" s="20" t="str">
        <f t="shared" si="144"/>
        <v>--</v>
      </c>
      <c r="U1299" s="20" t="str">
        <f>IF(OR('Intragroup liabilities'!F1293="P_20",'Intragroup liabilities'!F1293="P_21"),'T 03.01'!T1299,CONCATENATE(RIGHT('Intragroup liabilities'!U1293,4),"-",LEFT(RIGHT('Intragroup liabilities'!U1293,7),2),"-",LEFT('Intragroup liabilities'!U1293,2)))</f>
        <v>--</v>
      </c>
      <c r="V1299" s="10" t="str">
        <f t="shared" si="145"/>
        <v>Unsecured</v>
      </c>
      <c r="W1299" s="10">
        <v>0</v>
      </c>
      <c r="X1299" s="10" t="s">
        <v>83</v>
      </c>
      <c r="Y1299" s="10" t="str">
        <f t="shared" si="146"/>
        <v>Structured</v>
      </c>
      <c r="Z1299" s="10"/>
      <c r="AA1299" s="10" t="str">
        <f>IF('Intragroup liabilities'!Q1293="GF2","Grandfathered T2",IF('Intragroup liabilities'!Q1293="CET1","CET1","No"))</f>
        <v>No</v>
      </c>
      <c r="AB1299" s="10">
        <f>IF('Intragroup liabilities'!R1293="",0,'Intragroup liabilities'!R1293)</f>
        <v>0</v>
      </c>
      <c r="AC1299"/>
    </row>
    <row r="1300" spans="3:29" ht="23.65" thickBot="1" x14ac:dyDescent="0.5">
      <c r="C1300" s="17">
        <f t="shared" si="141"/>
        <v>999</v>
      </c>
      <c r="D1300" s="18">
        <f t="shared" si="147"/>
        <v>1293</v>
      </c>
      <c r="E1300" s="10" t="str">
        <f>IF(AND(I1300="SANTANDER TOTTA, SGPS, SA",'Intragroup liabilities'!F1294="P_22"),"r0531 - o/w (part of) subordinated liabilities recognised as own funds",IF(AND(I1300="Totta Seguros - Comp. Seg. Vida, SA.",'Intragroup liabilities'!F1294="P_22"),"r0350 - Structured notes",IF(AND(AA1300&lt;&gt;"No",'Intragroup liabilities'!F1294="P_23"),"r0531 - o/w (part of) subordinated liabilities recognised as own funds",IF(AND(AA1300="No",'Intragroup liabilities'!F1294="P_23"),"r0120 - Secured liabilities - collateralized part (BRRD art. 44/2/b)",IF('Intragroup liabilities'!F1294="C_31","r0511 - o/w capital instruments/share capital",IF('Intragroup liabilities'!F1294="C_32","r0511 - o/w capital instruments/share capital",IF('Intragroup liabilities'!F1294="C_33","r0512 - o/w instruments ranking pari passu with ordinary shares",IF(OR(ISNUMBER(SEARCH("ATLANTES",I1300)),ISNUMBER(SEARCH("AZOR",I1300)),ISNUMBER(SEARCH("HIPOTOTTA",I1300)))=TRUE,"r0120 - Secured liabilities - collateralized part (BRRD art. 44/2/b)",IF(OR('Intragroup liabilities'!F1294="P_27.1",'Intragroup liabilities'!F1294="P_27.2",'Intragroup liabilities'!F1294="P_24"),"r0390 - Non-financial liabilities",IF('Intragroup liabilities'!F1294="P_30.1","r0170 - Employee liabilities (BRRD art. 44/2/g/i)",IF('Intragroup liabilities'!F1294="P_30.3","r0390 - Non-financial liabilities",IF('Intragroup liabilities'!F1294="C_36","r0511 - o/w capital instruments/share capital",IF(AND('Intragroup liabilities'!F1294="P_20",IFERROR(VLOOKUP('Intragroup liabilities'!I1294,'Auxiliar 210'!$B$18:$B$20,1,FALSE),0)&lt;&gt;0),"r0210 - Liabilities towards other entities of the resolution group (BRRD art. 44/2/h)",IF(AND('Intragroup liabilities'!F1294="P_21",IFERROR(VLOOKUP('Intragroup liabilities'!I1294,'Auxiliar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0" s="10" t="s">
        <v>483</v>
      </c>
      <c r="G1300" s="10" t="str">
        <f t="shared" si="142"/>
        <v>Rank 9 - Ranking in insolvency (master scale)</v>
      </c>
      <c r="H1300" s="10" t="s">
        <v>722</v>
      </c>
      <c r="I1300" s="10" t="s">
        <v>704</v>
      </c>
      <c r="J1300" s="10" t="s">
        <v>710</v>
      </c>
      <c r="K1300" s="10" t="s">
        <v>155</v>
      </c>
      <c r="L1300" s="10" t="str">
        <f t="shared" si="143"/>
        <v>Sister</v>
      </c>
      <c r="M1300" s="10" t="str">
        <f>IF(OR('Intragroup liabilities'!W1294="x",'Intragroup liabilities'!W1294="E"),"true","false")</f>
        <v>false</v>
      </c>
      <c r="N1300" s="10" t="s">
        <v>470</v>
      </c>
      <c r="O1300" s="10" t="s">
        <v>471</v>
      </c>
      <c r="P1300" s="11">
        <v>0.43</v>
      </c>
      <c r="Q1300" s="11">
        <f>IF('Intragroup liabilities'!E1294="",0,'Intragroup liabilities'!E1294)</f>
        <v>0</v>
      </c>
      <c r="R1300" s="10" t="str">
        <f>+IF('Intragroup liabilities'!C1294="EURO","Euro",IF('Intragroup liabilities'!C1294="LIBRA INGLESA"," US Dollar",""))</f>
        <v>Euro</v>
      </c>
      <c r="S1300" s="10" t="str">
        <f>IF(OR('Intragroup liabilities'!F1294="P_20",'Intragroup liabilities'!F1294="P_21"),'Intragroup liabilities'!M1294,CONCATENATE(RIGHT('Intragroup liabilities'!T1294,4),"-",LEFT(RIGHT('Intragroup liabilities'!T1294,7),2),"-",LEFT('Intragroup liabilities'!T1294,2)))</f>
        <v>--</v>
      </c>
      <c r="T1300" s="20" t="str">
        <f t="shared" si="144"/>
        <v>--</v>
      </c>
      <c r="U1300" s="20" t="str">
        <f>IF(OR('Intragroup liabilities'!F1294="P_20",'Intragroup liabilities'!F1294="P_21"),'T 03.01'!T1300,CONCATENATE(RIGHT('Intragroup liabilities'!U1294,4),"-",LEFT(RIGHT('Intragroup liabilities'!U1294,7),2),"-",LEFT('Intragroup liabilities'!U1294,2)))</f>
        <v>--</v>
      </c>
      <c r="V1300" s="10" t="str">
        <f t="shared" si="145"/>
        <v>Unsecured</v>
      </c>
      <c r="W1300" s="10">
        <v>0</v>
      </c>
      <c r="X1300" s="10" t="s">
        <v>83</v>
      </c>
      <c r="Y1300" s="10" t="str">
        <f t="shared" si="146"/>
        <v>Structured</v>
      </c>
      <c r="Z1300" s="10"/>
      <c r="AA1300" s="10" t="str">
        <f>IF('Intragroup liabilities'!Q1294="GF2","Grandfathered T2",IF('Intragroup liabilities'!Q1294="CET1","CET1","No"))</f>
        <v>No</v>
      </c>
      <c r="AB1300" s="10">
        <f>IF('Intragroup liabilities'!R1294="",0,'Intragroup liabilities'!R1294)</f>
        <v>0</v>
      </c>
      <c r="AC1300"/>
    </row>
    <row r="1301" spans="3:29" ht="23.65" thickBot="1" x14ac:dyDescent="0.5">
      <c r="C1301" s="17">
        <f t="shared" si="141"/>
        <v>999</v>
      </c>
      <c r="D1301" s="18">
        <f t="shared" si="147"/>
        <v>1294</v>
      </c>
      <c r="E1301" s="10" t="str">
        <f>IF(AND(I1301="SANTANDER TOTTA, SGPS, SA",'Intragroup liabilities'!F1295="P_22"),"r0531 - o/w (part of) subordinated liabilities recognised as own funds",IF(AND(I1301="Totta Seguros - Comp. Seg. Vida, SA.",'Intragroup liabilities'!F1295="P_22"),"r0350 - Structured notes",IF(AND(AA1301&lt;&gt;"No",'Intragroup liabilities'!F1295="P_23"),"r0531 - o/w (part of) subordinated liabilities recognised as own funds",IF(AND(AA1301="No",'Intragroup liabilities'!F1295="P_23"),"r0120 - Secured liabilities - collateralized part (BRRD art. 44/2/b)",IF('Intragroup liabilities'!F1295="C_31","r0511 - o/w capital instruments/share capital",IF('Intragroup liabilities'!F1295="C_32","r0511 - o/w capital instruments/share capital",IF('Intragroup liabilities'!F1295="C_33","r0512 - o/w instruments ranking pari passu with ordinary shares",IF(OR(ISNUMBER(SEARCH("ATLANTES",I1301)),ISNUMBER(SEARCH("AZOR",I1301)),ISNUMBER(SEARCH("HIPOTOTTA",I1301)))=TRUE,"r0120 - Secured liabilities - collateralized part (BRRD art. 44/2/b)",IF(OR('Intragroup liabilities'!F1295="P_27.1",'Intragroup liabilities'!F1295="P_27.2",'Intragroup liabilities'!F1295="P_24"),"r0390 - Non-financial liabilities",IF('Intragroup liabilities'!F1295="P_30.1","r0170 - Employee liabilities (BRRD art. 44/2/g/i)",IF('Intragroup liabilities'!F1295="P_30.3","r0390 - Non-financial liabilities",IF('Intragroup liabilities'!F1295="C_36","r0511 - o/w capital instruments/share capital",IF(AND('Intragroup liabilities'!F1295="P_20",IFERROR(VLOOKUP('Intragroup liabilities'!I1295,'Auxiliar 210'!$B$18:$B$20,1,FALSE),0)&lt;&gt;0),"r0210 - Liabilities towards other entities of the resolution group (BRRD art. 44/2/h)",IF(AND('Intragroup liabilities'!F1295="P_21",IFERROR(VLOOKUP('Intragroup liabilities'!I1295,'Auxiliar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1" s="10" t="s">
        <v>483</v>
      </c>
      <c r="G1301" s="10" t="str">
        <f t="shared" si="142"/>
        <v>Rank 9 - Ranking in insolvency (master scale)</v>
      </c>
      <c r="H1301" s="10" t="s">
        <v>1028</v>
      </c>
      <c r="I1301" s="10" t="s">
        <v>704</v>
      </c>
      <c r="J1301" s="10" t="s">
        <v>710</v>
      </c>
      <c r="K1301" s="10" t="s">
        <v>155</v>
      </c>
      <c r="L1301" s="10" t="str">
        <f t="shared" si="143"/>
        <v>Sister</v>
      </c>
      <c r="M1301" s="10" t="str">
        <f>IF(OR('Intragroup liabilities'!W1295="x",'Intragroup liabilities'!W1295="E"),"true","false")</f>
        <v>false</v>
      </c>
      <c r="N1301" s="10" t="s">
        <v>470</v>
      </c>
      <c r="O1301" s="10" t="s">
        <v>471</v>
      </c>
      <c r="P1301" s="11">
        <v>0.87</v>
      </c>
      <c r="Q1301" s="11">
        <f>IF('Intragroup liabilities'!E1295="",0,'Intragroup liabilities'!E1295)</f>
        <v>0</v>
      </c>
      <c r="R1301" s="10" t="str">
        <f>+IF('Intragroup liabilities'!C1295="EURO","Euro",IF('Intragroup liabilities'!C1295="LIBRA INGLESA"," US Dollar",""))</f>
        <v>Euro</v>
      </c>
      <c r="S1301" s="10" t="str">
        <f>IF(OR('Intragroup liabilities'!F1295="P_20",'Intragroup liabilities'!F1295="P_21"),'Intragroup liabilities'!M1295,CONCATENATE(RIGHT('Intragroup liabilities'!T1295,4),"-",LEFT(RIGHT('Intragroup liabilities'!T1295,7),2),"-",LEFT('Intragroup liabilities'!T1295,2)))</f>
        <v>--</v>
      </c>
      <c r="T1301" s="20" t="str">
        <f t="shared" si="144"/>
        <v>--</v>
      </c>
      <c r="U1301" s="20" t="str">
        <f>IF(OR('Intragroup liabilities'!F1295="P_20",'Intragroup liabilities'!F1295="P_21"),'T 03.01'!T1301,CONCATENATE(RIGHT('Intragroup liabilities'!U1295,4),"-",LEFT(RIGHT('Intragroup liabilities'!U1295,7),2),"-",LEFT('Intragroup liabilities'!U1295,2)))</f>
        <v>--</v>
      </c>
      <c r="V1301" s="10" t="str">
        <f t="shared" si="145"/>
        <v>Unsecured</v>
      </c>
      <c r="W1301" s="10">
        <v>0</v>
      </c>
      <c r="X1301" s="10" t="s">
        <v>83</v>
      </c>
      <c r="Y1301" s="10" t="str">
        <f t="shared" si="146"/>
        <v>Structured</v>
      </c>
      <c r="Z1301" s="10"/>
      <c r="AA1301" s="10" t="str">
        <f>IF('Intragroup liabilities'!Q1295="GF2","Grandfathered T2",IF('Intragroup liabilities'!Q1295="CET1","CET1","No"))</f>
        <v>No</v>
      </c>
      <c r="AB1301" s="10">
        <f>IF('Intragroup liabilities'!R1295="",0,'Intragroup liabilities'!R1295)</f>
        <v>0</v>
      </c>
      <c r="AC1301"/>
    </row>
    <row r="1302" spans="3:29" ht="23.65" thickBot="1" x14ac:dyDescent="0.5">
      <c r="C1302" s="17">
        <f t="shared" si="141"/>
        <v>999</v>
      </c>
      <c r="D1302" s="18">
        <f t="shared" si="147"/>
        <v>1295</v>
      </c>
      <c r="E1302" s="10" t="str">
        <f>IF(AND(I1302="SANTANDER TOTTA, SGPS, SA",'Intragroup liabilities'!F1296="P_22"),"r0531 - o/w (part of) subordinated liabilities recognised as own funds",IF(AND(I1302="Totta Seguros - Comp. Seg. Vida, SA.",'Intragroup liabilities'!F1296="P_22"),"r0350 - Structured notes",IF(AND(AA1302&lt;&gt;"No",'Intragroup liabilities'!F1296="P_23"),"r0531 - o/w (part of) subordinated liabilities recognised as own funds",IF(AND(AA1302="No",'Intragroup liabilities'!F1296="P_23"),"r0120 - Secured liabilities - collateralized part (BRRD art. 44/2/b)",IF('Intragroup liabilities'!F1296="C_31","r0511 - o/w capital instruments/share capital",IF('Intragroup liabilities'!F1296="C_32","r0511 - o/w capital instruments/share capital",IF('Intragroup liabilities'!F1296="C_33","r0512 - o/w instruments ranking pari passu with ordinary shares",IF(OR(ISNUMBER(SEARCH("ATLANTES",I1302)),ISNUMBER(SEARCH("AZOR",I1302)),ISNUMBER(SEARCH("HIPOTOTTA",I1302)))=TRUE,"r0120 - Secured liabilities - collateralized part (BRRD art. 44/2/b)",IF(OR('Intragroup liabilities'!F1296="P_27.1",'Intragroup liabilities'!F1296="P_27.2",'Intragroup liabilities'!F1296="P_24"),"r0390 - Non-financial liabilities",IF('Intragroup liabilities'!F1296="P_30.1","r0170 - Employee liabilities (BRRD art. 44/2/g/i)",IF('Intragroup liabilities'!F1296="P_30.3","r0390 - Non-financial liabilities",IF('Intragroup liabilities'!F1296="C_36","r0511 - o/w capital instruments/share capital",IF(AND('Intragroup liabilities'!F1296="P_20",IFERROR(VLOOKUP('Intragroup liabilities'!I1296,'Auxiliar 210'!$B$18:$B$20,1,FALSE),0)&lt;&gt;0),"r0210 - Liabilities towards other entities of the resolution group (BRRD art. 44/2/h)",IF(AND('Intragroup liabilities'!F1296="P_21",IFERROR(VLOOKUP('Intragroup liabilities'!I1296,'Auxiliar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2" s="10" t="s">
        <v>483</v>
      </c>
      <c r="G1302" s="10" t="str">
        <f t="shared" si="142"/>
        <v>Rank 9 - Ranking in insolvency (master scale)</v>
      </c>
      <c r="H1302" s="10" t="s">
        <v>1258</v>
      </c>
      <c r="I1302" s="10" t="s">
        <v>704</v>
      </c>
      <c r="J1302" s="10" t="s">
        <v>710</v>
      </c>
      <c r="K1302" s="10" t="s">
        <v>155</v>
      </c>
      <c r="L1302" s="10" t="str">
        <f t="shared" si="143"/>
        <v>Sister</v>
      </c>
      <c r="M1302" s="10" t="str">
        <f>IF(OR('Intragroup liabilities'!W1296="x",'Intragroup liabilities'!W1296="E"),"true","false")</f>
        <v>false</v>
      </c>
      <c r="N1302" s="10" t="s">
        <v>470</v>
      </c>
      <c r="O1302" s="10" t="s">
        <v>471</v>
      </c>
      <c r="P1302" s="11">
        <v>0.6</v>
      </c>
      <c r="Q1302" s="11">
        <f>IF('Intragroup liabilities'!E1296="",0,'Intragroup liabilities'!E1296)</f>
        <v>0</v>
      </c>
      <c r="R1302" s="10" t="str">
        <f>+IF('Intragroup liabilities'!C1296="EURO","Euro",IF('Intragroup liabilities'!C1296="LIBRA INGLESA"," US Dollar",""))</f>
        <v>Euro</v>
      </c>
      <c r="S1302" s="10" t="str">
        <f>IF(OR('Intragroup liabilities'!F1296="P_20",'Intragroup liabilities'!F1296="P_21"),'Intragroup liabilities'!M1296,CONCATENATE(RIGHT('Intragroup liabilities'!T1296,4),"-",LEFT(RIGHT('Intragroup liabilities'!T1296,7),2),"-",LEFT('Intragroup liabilities'!T1296,2)))</f>
        <v>--</v>
      </c>
      <c r="T1302" s="20" t="str">
        <f t="shared" si="144"/>
        <v>--</v>
      </c>
      <c r="U1302" s="20" t="str">
        <f>IF(OR('Intragroup liabilities'!F1296="P_20",'Intragroup liabilities'!F1296="P_21"),'T 03.01'!T1302,CONCATENATE(RIGHT('Intragroup liabilities'!U1296,4),"-",LEFT(RIGHT('Intragroup liabilities'!U1296,7),2),"-",LEFT('Intragroup liabilities'!U1296,2)))</f>
        <v>--</v>
      </c>
      <c r="V1302" s="10" t="str">
        <f t="shared" si="145"/>
        <v>Unsecured</v>
      </c>
      <c r="W1302" s="10">
        <v>0</v>
      </c>
      <c r="X1302" s="10" t="s">
        <v>83</v>
      </c>
      <c r="Y1302" s="10" t="str">
        <f t="shared" si="146"/>
        <v>Structured</v>
      </c>
      <c r="Z1302" s="10"/>
      <c r="AA1302" s="10" t="str">
        <f>IF('Intragroup liabilities'!Q1296="GF2","Grandfathered T2",IF('Intragroup liabilities'!Q1296="CET1","CET1","No"))</f>
        <v>No</v>
      </c>
      <c r="AB1302" s="10">
        <f>IF('Intragroup liabilities'!R1296="",0,'Intragroup liabilities'!R1296)</f>
        <v>0</v>
      </c>
      <c r="AC1302"/>
    </row>
    <row r="1303" spans="3:29" ht="23.65" thickBot="1" x14ac:dyDescent="0.5">
      <c r="C1303" s="17">
        <f t="shared" si="141"/>
        <v>999</v>
      </c>
      <c r="D1303" s="18">
        <f t="shared" si="147"/>
        <v>1296</v>
      </c>
      <c r="E1303" s="10" t="str">
        <f>IF(AND(I1303="SANTANDER TOTTA, SGPS, SA",'Intragroup liabilities'!F1297="P_22"),"r0531 - o/w (part of) subordinated liabilities recognised as own funds",IF(AND(I1303="Totta Seguros - Comp. Seg. Vida, SA.",'Intragroup liabilities'!F1297="P_22"),"r0350 - Structured notes",IF(AND(AA1303&lt;&gt;"No",'Intragroup liabilities'!F1297="P_23"),"r0531 - o/w (part of) subordinated liabilities recognised as own funds",IF(AND(AA1303="No",'Intragroup liabilities'!F1297="P_23"),"r0120 - Secured liabilities - collateralized part (BRRD art. 44/2/b)",IF('Intragroup liabilities'!F1297="C_31","r0511 - o/w capital instruments/share capital",IF('Intragroup liabilities'!F1297="C_32","r0511 - o/w capital instruments/share capital",IF('Intragroup liabilities'!F1297="C_33","r0512 - o/w instruments ranking pari passu with ordinary shares",IF(OR(ISNUMBER(SEARCH("ATLANTES",I1303)),ISNUMBER(SEARCH("AZOR",I1303)),ISNUMBER(SEARCH("HIPOTOTTA",I1303)))=TRUE,"r0120 - Secured liabilities - collateralized part (BRRD art. 44/2/b)",IF(OR('Intragroup liabilities'!F1297="P_27.1",'Intragroup liabilities'!F1297="P_27.2",'Intragroup liabilities'!F1297="P_24"),"r0390 - Non-financial liabilities",IF('Intragroup liabilities'!F1297="P_30.1","r0170 - Employee liabilities (BRRD art. 44/2/g/i)",IF('Intragroup liabilities'!F1297="P_30.3","r0390 - Non-financial liabilities",IF('Intragroup liabilities'!F1297="C_36","r0511 - o/w capital instruments/share capital",IF(AND('Intragroup liabilities'!F1297="P_20",IFERROR(VLOOKUP('Intragroup liabilities'!I1297,'Auxiliar 210'!$B$18:$B$20,1,FALSE),0)&lt;&gt;0),"r0210 - Liabilities towards other entities of the resolution group (BRRD art. 44/2/h)",IF(AND('Intragroup liabilities'!F1297="P_21",IFERROR(VLOOKUP('Intragroup liabilities'!I1297,'Auxiliar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3" s="10" t="s">
        <v>483</v>
      </c>
      <c r="G1303" s="10" t="str">
        <f t="shared" si="142"/>
        <v>Rank 9 - Ranking in insolvency (master scale)</v>
      </c>
      <c r="H1303" s="10" t="s">
        <v>1066</v>
      </c>
      <c r="I1303" s="10" t="s">
        <v>66</v>
      </c>
      <c r="J1303" s="10" t="s">
        <v>439</v>
      </c>
      <c r="K1303" s="10" t="s">
        <v>155</v>
      </c>
      <c r="L1303" s="10" t="str">
        <f t="shared" si="143"/>
        <v>Sister</v>
      </c>
      <c r="M1303" s="10" t="str">
        <f>IF(OR('Intragroup liabilities'!W1297="x",'Intragroup liabilities'!W1297="E"),"true","false")</f>
        <v>false</v>
      </c>
      <c r="N1303" s="10" t="s">
        <v>470</v>
      </c>
      <c r="O1303" s="10" t="s">
        <v>471</v>
      </c>
      <c r="P1303" s="11">
        <v>0.03</v>
      </c>
      <c r="Q1303" s="11">
        <f>IF('Intragroup liabilities'!E1297="",0,'Intragroup liabilities'!E1297)</f>
        <v>0</v>
      </c>
      <c r="R1303" s="10" t="str">
        <f>+IF('Intragroup liabilities'!C1297="EURO","Euro",IF('Intragroup liabilities'!C1297="LIBRA INGLESA"," US Dollar",""))</f>
        <v>Euro</v>
      </c>
      <c r="S1303" s="10" t="str">
        <f>IF(OR('Intragroup liabilities'!F1297="P_20",'Intragroup liabilities'!F1297="P_21"),'Intragroup liabilities'!M1297,CONCATENATE(RIGHT('Intragroup liabilities'!T1297,4),"-",LEFT(RIGHT('Intragroup liabilities'!T1297,7),2),"-",LEFT('Intragroup liabilities'!T1297,2)))</f>
        <v>--</v>
      </c>
      <c r="T1303" s="20" t="str">
        <f t="shared" si="144"/>
        <v>--</v>
      </c>
      <c r="U1303" s="20" t="str">
        <f>IF(OR('Intragroup liabilities'!F1297="P_20",'Intragroup liabilities'!F1297="P_21"),'T 03.01'!T1303,CONCATENATE(RIGHT('Intragroup liabilities'!U1297,4),"-",LEFT(RIGHT('Intragroup liabilities'!U1297,7),2),"-",LEFT('Intragroup liabilities'!U1297,2)))</f>
        <v>--</v>
      </c>
      <c r="V1303" s="10" t="str">
        <f t="shared" si="145"/>
        <v>Unsecured</v>
      </c>
      <c r="W1303" s="10">
        <v>0</v>
      </c>
      <c r="X1303" s="10" t="s">
        <v>83</v>
      </c>
      <c r="Y1303" s="10" t="str">
        <f t="shared" si="146"/>
        <v>Structured</v>
      </c>
      <c r="Z1303" s="10"/>
      <c r="AA1303" s="10" t="str">
        <f>IF('Intragroup liabilities'!Q1297="GF2","Grandfathered T2",IF('Intragroup liabilities'!Q1297="CET1","CET1","No"))</f>
        <v>No</v>
      </c>
      <c r="AB1303" s="10">
        <f>IF('Intragroup liabilities'!R1297="",0,'Intragroup liabilities'!R1297)</f>
        <v>0</v>
      </c>
      <c r="AC1303"/>
    </row>
    <row r="1304" spans="3:29" ht="23.65" thickBot="1" x14ac:dyDescent="0.5">
      <c r="C1304" s="17">
        <f t="shared" si="141"/>
        <v>999</v>
      </c>
      <c r="D1304" s="18">
        <f t="shared" si="147"/>
        <v>1297</v>
      </c>
      <c r="E1304" s="10" t="str">
        <f>IF(AND(I1304="SANTANDER TOTTA, SGPS, SA",'Intragroup liabilities'!F1298="P_22"),"r0531 - o/w (part of) subordinated liabilities recognised as own funds",IF(AND(I1304="Totta Seguros - Comp. Seg. Vida, SA.",'Intragroup liabilities'!F1298="P_22"),"r0350 - Structured notes",IF(AND(AA1304&lt;&gt;"No",'Intragroup liabilities'!F1298="P_23"),"r0531 - o/w (part of) subordinated liabilities recognised as own funds",IF(AND(AA1304="No",'Intragroup liabilities'!F1298="P_23"),"r0120 - Secured liabilities - collateralized part (BRRD art. 44/2/b)",IF('Intragroup liabilities'!F1298="C_31","r0511 - o/w capital instruments/share capital",IF('Intragroup liabilities'!F1298="C_32","r0511 - o/w capital instruments/share capital",IF('Intragroup liabilities'!F1298="C_33","r0512 - o/w instruments ranking pari passu with ordinary shares",IF(OR(ISNUMBER(SEARCH("ATLANTES",I1304)),ISNUMBER(SEARCH("AZOR",I1304)),ISNUMBER(SEARCH("HIPOTOTTA",I1304)))=TRUE,"r0120 - Secured liabilities - collateralized part (BRRD art. 44/2/b)",IF(OR('Intragroup liabilities'!F1298="P_27.1",'Intragroup liabilities'!F1298="P_27.2",'Intragroup liabilities'!F1298="P_24"),"r0390 - Non-financial liabilities",IF('Intragroup liabilities'!F1298="P_30.1","r0170 - Employee liabilities (BRRD art. 44/2/g/i)",IF('Intragroup liabilities'!F1298="P_30.3","r0390 - Non-financial liabilities",IF('Intragroup liabilities'!F1298="C_36","r0511 - o/w capital instruments/share capital",IF(AND('Intragroup liabilities'!F1298="P_20",IFERROR(VLOOKUP('Intragroup liabilities'!I1298,'Auxiliar 210'!$B$18:$B$20,1,FALSE),0)&lt;&gt;0),"r0210 - Liabilities towards other entities of the resolution group (BRRD art. 44/2/h)",IF(AND('Intragroup liabilities'!F1298="P_21",IFERROR(VLOOKUP('Intragroup liabilities'!I1298,'Auxiliar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4" s="10" t="s">
        <v>483</v>
      </c>
      <c r="G1304" s="10" t="str">
        <f t="shared" si="142"/>
        <v>Rank 9 - Ranking in insolvency (master scale)</v>
      </c>
      <c r="H1304" s="10" t="s">
        <v>666</v>
      </c>
      <c r="I1304" s="10" t="s">
        <v>66</v>
      </c>
      <c r="J1304" s="10" t="s">
        <v>439</v>
      </c>
      <c r="K1304" s="10" t="s">
        <v>155</v>
      </c>
      <c r="L1304" s="10" t="str">
        <f t="shared" si="143"/>
        <v>Sister</v>
      </c>
      <c r="M1304" s="10" t="str">
        <f>IF(OR('Intragroup liabilities'!W1298="x",'Intragroup liabilities'!W1298="E"),"true","false")</f>
        <v>false</v>
      </c>
      <c r="N1304" s="10" t="s">
        <v>470</v>
      </c>
      <c r="O1304" s="10" t="s">
        <v>471</v>
      </c>
      <c r="P1304" s="11">
        <v>0.01</v>
      </c>
      <c r="Q1304" s="11">
        <f>IF('Intragroup liabilities'!E1298="",0,'Intragroup liabilities'!E1298)</f>
        <v>0</v>
      </c>
      <c r="R1304" s="10" t="str">
        <f>+IF('Intragroup liabilities'!C1298="EURO","Euro",IF('Intragroup liabilities'!C1298="LIBRA INGLESA"," US Dollar",""))</f>
        <v>Euro</v>
      </c>
      <c r="S1304" s="10" t="str">
        <f>IF(OR('Intragroup liabilities'!F1298="P_20",'Intragroup liabilities'!F1298="P_21"),'Intragroup liabilities'!M1298,CONCATENATE(RIGHT('Intragroup liabilities'!T1298,4),"-",LEFT(RIGHT('Intragroup liabilities'!T1298,7),2),"-",LEFT('Intragroup liabilities'!T1298,2)))</f>
        <v>--</v>
      </c>
      <c r="T1304" s="20" t="str">
        <f t="shared" si="144"/>
        <v>--</v>
      </c>
      <c r="U1304" s="20" t="str">
        <f>IF(OR('Intragroup liabilities'!F1298="P_20",'Intragroup liabilities'!F1298="P_21"),'T 03.01'!T1304,CONCATENATE(RIGHT('Intragroup liabilities'!U1298,4),"-",LEFT(RIGHT('Intragroup liabilities'!U1298,7),2),"-",LEFT('Intragroup liabilities'!U1298,2)))</f>
        <v>--</v>
      </c>
      <c r="V1304" s="10" t="str">
        <f t="shared" si="145"/>
        <v>Unsecured</v>
      </c>
      <c r="W1304" s="10">
        <v>0</v>
      </c>
      <c r="X1304" s="10" t="s">
        <v>83</v>
      </c>
      <c r="Y1304" s="10" t="str">
        <f t="shared" si="146"/>
        <v>Structured</v>
      </c>
      <c r="Z1304" s="10"/>
      <c r="AA1304" s="10" t="str">
        <f>IF('Intragroup liabilities'!Q1298="GF2","Grandfathered T2",IF('Intragroup liabilities'!Q1298="CET1","CET1","No"))</f>
        <v>No</v>
      </c>
      <c r="AB1304" s="10">
        <f>IF('Intragroup liabilities'!R1298="",0,'Intragroup liabilities'!R1298)</f>
        <v>0</v>
      </c>
      <c r="AC1304"/>
    </row>
    <row r="1305" spans="3:29" ht="23.65" thickBot="1" x14ac:dyDescent="0.5">
      <c r="C1305" s="17">
        <f t="shared" si="141"/>
        <v>999</v>
      </c>
      <c r="D1305" s="18">
        <f t="shared" si="147"/>
        <v>1298</v>
      </c>
      <c r="E1305" s="10" t="str">
        <f>IF(AND(I1305="SANTANDER TOTTA, SGPS, SA",'Intragroup liabilities'!F1299="P_22"),"r0531 - o/w (part of) subordinated liabilities recognised as own funds",IF(AND(I1305="Totta Seguros - Comp. Seg. Vida, SA.",'Intragroup liabilities'!F1299="P_22"),"r0350 - Structured notes",IF(AND(AA1305&lt;&gt;"No",'Intragroup liabilities'!F1299="P_23"),"r0531 - o/w (part of) subordinated liabilities recognised as own funds",IF(AND(AA1305="No",'Intragroup liabilities'!F1299="P_23"),"r0120 - Secured liabilities - collateralized part (BRRD art. 44/2/b)",IF('Intragroup liabilities'!F1299="C_31","r0511 - o/w capital instruments/share capital",IF('Intragroup liabilities'!F1299="C_32","r0511 - o/w capital instruments/share capital",IF('Intragroup liabilities'!F1299="C_33","r0512 - o/w instruments ranking pari passu with ordinary shares",IF(OR(ISNUMBER(SEARCH("ATLANTES",I1305)),ISNUMBER(SEARCH("AZOR",I1305)),ISNUMBER(SEARCH("HIPOTOTTA",I1305)))=TRUE,"r0120 - Secured liabilities - collateralized part (BRRD art. 44/2/b)",IF(OR('Intragroup liabilities'!F1299="P_27.1",'Intragroup liabilities'!F1299="P_27.2",'Intragroup liabilities'!F1299="P_24"),"r0390 - Non-financial liabilities",IF('Intragroup liabilities'!F1299="P_30.1","r0170 - Employee liabilities (BRRD art. 44/2/g/i)",IF('Intragroup liabilities'!F1299="P_30.3","r0390 - Non-financial liabilities",IF('Intragroup liabilities'!F1299="C_36","r0511 - o/w capital instruments/share capital",IF(AND('Intragroup liabilities'!F1299="P_20",IFERROR(VLOOKUP('Intragroup liabilities'!I1299,'Auxiliar 210'!$B$18:$B$20,1,FALSE),0)&lt;&gt;0),"r0210 - Liabilities towards other entities of the resolution group (BRRD art. 44/2/h)",IF(AND('Intragroup liabilities'!F1299="P_21",IFERROR(VLOOKUP('Intragroup liabilities'!I1299,'Auxiliar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5" s="10" t="s">
        <v>483</v>
      </c>
      <c r="G1305" s="10" t="str">
        <f t="shared" si="142"/>
        <v>Rank 9 - Ranking in insolvency (master scale)</v>
      </c>
      <c r="H1305" s="10" t="s">
        <v>678</v>
      </c>
      <c r="I1305" s="10" t="s">
        <v>66</v>
      </c>
      <c r="J1305" s="10" t="s">
        <v>439</v>
      </c>
      <c r="K1305" s="10" t="s">
        <v>155</v>
      </c>
      <c r="L1305" s="10" t="str">
        <f t="shared" si="143"/>
        <v>Sister</v>
      </c>
      <c r="M1305" s="10" t="str">
        <f>IF(OR('Intragroup liabilities'!W1299="x",'Intragroup liabilities'!W1299="E"),"true","false")</f>
        <v>false</v>
      </c>
      <c r="N1305" s="10" t="s">
        <v>470</v>
      </c>
      <c r="O1305" s="10" t="s">
        <v>471</v>
      </c>
      <c r="P1305" s="11">
        <v>0.37</v>
      </c>
      <c r="Q1305" s="11">
        <f>IF('Intragroup liabilities'!E1299="",0,'Intragroup liabilities'!E1299)</f>
        <v>0</v>
      </c>
      <c r="R1305" s="10" t="str">
        <f>+IF('Intragroup liabilities'!C1299="EURO","Euro",IF('Intragroup liabilities'!C1299="LIBRA INGLESA"," US Dollar",""))</f>
        <v>Euro</v>
      </c>
      <c r="S1305" s="10" t="str">
        <f>IF(OR('Intragroup liabilities'!F1299="P_20",'Intragroup liabilities'!F1299="P_21"),'Intragroup liabilities'!M1299,CONCATENATE(RIGHT('Intragroup liabilities'!T1299,4),"-",LEFT(RIGHT('Intragroup liabilities'!T1299,7),2),"-",LEFT('Intragroup liabilities'!T1299,2)))</f>
        <v>--</v>
      </c>
      <c r="T1305" s="20" t="str">
        <f t="shared" si="144"/>
        <v>--</v>
      </c>
      <c r="U1305" s="20" t="str">
        <f>IF(OR('Intragroup liabilities'!F1299="P_20",'Intragroup liabilities'!F1299="P_21"),'T 03.01'!T1305,CONCATENATE(RIGHT('Intragroup liabilities'!U1299,4),"-",LEFT(RIGHT('Intragroup liabilities'!U1299,7),2),"-",LEFT('Intragroup liabilities'!U1299,2)))</f>
        <v>--</v>
      </c>
      <c r="V1305" s="10" t="str">
        <f t="shared" si="145"/>
        <v>Unsecured</v>
      </c>
      <c r="W1305" s="10">
        <v>0</v>
      </c>
      <c r="X1305" s="10" t="s">
        <v>83</v>
      </c>
      <c r="Y1305" s="10" t="str">
        <f t="shared" si="146"/>
        <v>Structured</v>
      </c>
      <c r="Z1305" s="10"/>
      <c r="AA1305" s="10" t="str">
        <f>IF('Intragroup liabilities'!Q1299="GF2","Grandfathered T2",IF('Intragroup liabilities'!Q1299="CET1","CET1","No"))</f>
        <v>No</v>
      </c>
      <c r="AB1305" s="10">
        <f>IF('Intragroup liabilities'!R1299="",0,'Intragroup liabilities'!R1299)</f>
        <v>0</v>
      </c>
      <c r="AC1305"/>
    </row>
    <row r="1306" spans="3:29" ht="23.65" thickBot="1" x14ac:dyDescent="0.5">
      <c r="C1306" s="17">
        <f t="shared" si="141"/>
        <v>999</v>
      </c>
      <c r="D1306" s="18">
        <f t="shared" si="147"/>
        <v>1299</v>
      </c>
      <c r="E1306" s="10" t="str">
        <f>IF(AND(I1306="SANTANDER TOTTA, SGPS, SA",'Intragroup liabilities'!F1300="P_22"),"r0531 - o/w (part of) subordinated liabilities recognised as own funds",IF(AND(I1306="Totta Seguros - Comp. Seg. Vida, SA.",'Intragroup liabilities'!F1300="P_22"),"r0350 - Structured notes",IF(AND(AA1306&lt;&gt;"No",'Intragroup liabilities'!F1300="P_23"),"r0531 - o/w (part of) subordinated liabilities recognised as own funds",IF(AND(AA1306="No",'Intragroup liabilities'!F1300="P_23"),"r0120 - Secured liabilities - collateralized part (BRRD art. 44/2/b)",IF('Intragroup liabilities'!F1300="C_31","r0511 - o/w capital instruments/share capital",IF('Intragroup liabilities'!F1300="C_32","r0511 - o/w capital instruments/share capital",IF('Intragroup liabilities'!F1300="C_33","r0512 - o/w instruments ranking pari passu with ordinary shares",IF(OR(ISNUMBER(SEARCH("ATLANTES",I1306)),ISNUMBER(SEARCH("AZOR",I1306)),ISNUMBER(SEARCH("HIPOTOTTA",I1306)))=TRUE,"r0120 - Secured liabilities - collateralized part (BRRD art. 44/2/b)",IF(OR('Intragroup liabilities'!F1300="P_27.1",'Intragroup liabilities'!F1300="P_27.2",'Intragroup liabilities'!F1300="P_24"),"r0390 - Non-financial liabilities",IF('Intragroup liabilities'!F1300="P_30.1","r0170 - Employee liabilities (BRRD art. 44/2/g/i)",IF('Intragroup liabilities'!F1300="P_30.3","r0390 - Non-financial liabilities",IF('Intragroup liabilities'!F1300="C_36","r0511 - o/w capital instruments/share capital",IF(AND('Intragroup liabilities'!F1300="P_20",IFERROR(VLOOKUP('Intragroup liabilities'!I1300,'Auxiliar 210'!$B$18:$B$20,1,FALSE),0)&lt;&gt;0),"r0210 - Liabilities towards other entities of the resolution group (BRRD art. 44/2/h)",IF(AND('Intragroup liabilities'!F1300="P_21",IFERROR(VLOOKUP('Intragroup liabilities'!I1300,'Auxiliar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6" s="10" t="s">
        <v>483</v>
      </c>
      <c r="G1306" s="10" t="str">
        <f t="shared" si="142"/>
        <v>Rank 9 - Ranking in insolvency (master scale)</v>
      </c>
      <c r="H1306" s="10" t="s">
        <v>574</v>
      </c>
      <c r="I1306" s="10" t="s">
        <v>66</v>
      </c>
      <c r="J1306" s="10" t="s">
        <v>439</v>
      </c>
      <c r="K1306" s="10" t="s">
        <v>155</v>
      </c>
      <c r="L1306" s="10" t="str">
        <f t="shared" si="143"/>
        <v>Sister</v>
      </c>
      <c r="M1306" s="10" t="str">
        <f>IF(OR('Intragroup liabilities'!W1300="x",'Intragroup liabilities'!W1300="E"),"true","false")</f>
        <v>false</v>
      </c>
      <c r="N1306" s="10" t="s">
        <v>470</v>
      </c>
      <c r="O1306" s="10" t="s">
        <v>471</v>
      </c>
      <c r="P1306" s="11">
        <v>132.52000000000001</v>
      </c>
      <c r="Q1306" s="11">
        <f>IF('Intragroup liabilities'!E1300="",0,'Intragroup liabilities'!E1300)</f>
        <v>0</v>
      </c>
      <c r="R1306" s="10" t="str">
        <f>+IF('Intragroup liabilities'!C1300="EURO","Euro",IF('Intragroup liabilities'!C1300="LIBRA INGLESA"," US Dollar",""))</f>
        <v>Euro</v>
      </c>
      <c r="S1306" s="10" t="str">
        <f>IF(OR('Intragroup liabilities'!F1300="P_20",'Intragroup liabilities'!F1300="P_21"),'Intragroup liabilities'!M1300,CONCATENATE(RIGHT('Intragroup liabilities'!T1300,4),"-",LEFT(RIGHT('Intragroup liabilities'!T1300,7),2),"-",LEFT('Intragroup liabilities'!T1300,2)))</f>
        <v>--</v>
      </c>
      <c r="T1306" s="20" t="str">
        <f t="shared" si="144"/>
        <v>--</v>
      </c>
      <c r="U1306" s="20" t="str">
        <f>IF(OR('Intragroup liabilities'!F1300="P_20",'Intragroup liabilities'!F1300="P_21"),'T 03.01'!T1306,CONCATENATE(RIGHT('Intragroup liabilities'!U1300,4),"-",LEFT(RIGHT('Intragroup liabilities'!U1300,7),2),"-",LEFT('Intragroup liabilities'!U1300,2)))</f>
        <v>--</v>
      </c>
      <c r="V1306" s="10" t="str">
        <f t="shared" si="145"/>
        <v>Unsecured</v>
      </c>
      <c r="W1306" s="10">
        <v>0</v>
      </c>
      <c r="X1306" s="10" t="s">
        <v>83</v>
      </c>
      <c r="Y1306" s="10" t="str">
        <f t="shared" si="146"/>
        <v>Structured</v>
      </c>
      <c r="Z1306" s="10"/>
      <c r="AA1306" s="10" t="str">
        <f>IF('Intragroup liabilities'!Q1300="GF2","Grandfathered T2",IF('Intragroup liabilities'!Q1300="CET1","CET1","No"))</f>
        <v>No</v>
      </c>
      <c r="AB1306" s="10">
        <f>IF('Intragroup liabilities'!R1300="",0,'Intragroup liabilities'!R1300)</f>
        <v>0</v>
      </c>
      <c r="AC1306"/>
    </row>
    <row r="1307" spans="3:29" ht="23.65" thickBot="1" x14ac:dyDescent="0.5">
      <c r="C1307" s="17">
        <f t="shared" si="141"/>
        <v>999</v>
      </c>
      <c r="D1307" s="18">
        <f t="shared" si="147"/>
        <v>1300</v>
      </c>
      <c r="E1307" s="10" t="str">
        <f>IF(AND(I1307="SANTANDER TOTTA, SGPS, SA",'Intragroup liabilities'!F1301="P_22"),"r0531 - o/w (part of) subordinated liabilities recognised as own funds",IF(AND(I1307="Totta Seguros - Comp. Seg. Vida, SA.",'Intragroup liabilities'!F1301="P_22"),"r0350 - Structured notes",IF(AND(AA1307&lt;&gt;"No",'Intragroup liabilities'!F1301="P_23"),"r0531 - o/w (part of) subordinated liabilities recognised as own funds",IF(AND(AA1307="No",'Intragroup liabilities'!F1301="P_23"),"r0120 - Secured liabilities - collateralized part (BRRD art. 44/2/b)",IF('Intragroup liabilities'!F1301="C_31","r0511 - o/w capital instruments/share capital",IF('Intragroup liabilities'!F1301="C_32","r0511 - o/w capital instruments/share capital",IF('Intragroup liabilities'!F1301="C_33","r0512 - o/w instruments ranking pari passu with ordinary shares",IF(OR(ISNUMBER(SEARCH("ATLANTES",I1307)),ISNUMBER(SEARCH("AZOR",I1307)),ISNUMBER(SEARCH("HIPOTOTTA",I1307)))=TRUE,"r0120 - Secured liabilities - collateralized part (BRRD art. 44/2/b)",IF(OR('Intragroup liabilities'!F1301="P_27.1",'Intragroup liabilities'!F1301="P_27.2",'Intragroup liabilities'!F1301="P_24"),"r0390 - Non-financial liabilities",IF('Intragroup liabilities'!F1301="P_30.1","r0170 - Employee liabilities (BRRD art. 44/2/g/i)",IF('Intragroup liabilities'!F1301="P_30.3","r0390 - Non-financial liabilities",IF('Intragroup liabilities'!F1301="C_36","r0511 - o/w capital instruments/share capital",IF(AND('Intragroup liabilities'!F1301="P_20",IFERROR(VLOOKUP('Intragroup liabilities'!I1301,'Auxiliar 210'!$B$18:$B$20,1,FALSE),0)&lt;&gt;0),"r0210 - Liabilities towards other entities of the resolution group (BRRD art. 44/2/h)",IF(AND('Intragroup liabilities'!F1301="P_21",IFERROR(VLOOKUP('Intragroup liabilities'!I1301,'Auxiliar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7" s="10" t="s">
        <v>483</v>
      </c>
      <c r="G1307" s="10" t="str">
        <f t="shared" si="142"/>
        <v>Rank 9 - Ranking in insolvency (master scale)</v>
      </c>
      <c r="H1307" s="10" t="s">
        <v>608</v>
      </c>
      <c r="I1307" s="10" t="s">
        <v>66</v>
      </c>
      <c r="J1307" s="10" t="s">
        <v>439</v>
      </c>
      <c r="K1307" s="10" t="s">
        <v>155</v>
      </c>
      <c r="L1307" s="10" t="str">
        <f t="shared" si="143"/>
        <v>Sister</v>
      </c>
      <c r="M1307" s="10" t="str">
        <f>IF(OR('Intragroup liabilities'!W1301="x",'Intragroup liabilities'!W1301="E"),"true","false")</f>
        <v>false</v>
      </c>
      <c r="N1307" s="10" t="s">
        <v>470</v>
      </c>
      <c r="O1307" s="10" t="s">
        <v>471</v>
      </c>
      <c r="P1307" s="11">
        <v>30.22</v>
      </c>
      <c r="Q1307" s="11">
        <f>IF('Intragroup liabilities'!E1301="",0,'Intragroup liabilities'!E1301)</f>
        <v>0</v>
      </c>
      <c r="R1307" s="10" t="str">
        <f>+IF('Intragroup liabilities'!C1301="EURO","Euro",IF('Intragroup liabilities'!C1301="LIBRA INGLESA"," US Dollar",""))</f>
        <v>Euro</v>
      </c>
      <c r="S1307" s="10" t="str">
        <f>IF(OR('Intragroup liabilities'!F1301="P_20",'Intragroup liabilities'!F1301="P_21"),'Intragroup liabilities'!M1301,CONCATENATE(RIGHT('Intragroup liabilities'!T1301,4),"-",LEFT(RIGHT('Intragroup liabilities'!T1301,7),2),"-",LEFT('Intragroup liabilities'!T1301,2)))</f>
        <v>--</v>
      </c>
      <c r="T1307" s="20" t="str">
        <f t="shared" si="144"/>
        <v>--</v>
      </c>
      <c r="U1307" s="20" t="str">
        <f>IF(OR('Intragroup liabilities'!F1301="P_20",'Intragroup liabilities'!F1301="P_21"),'T 03.01'!T1307,CONCATENATE(RIGHT('Intragroup liabilities'!U1301,4),"-",LEFT(RIGHT('Intragroup liabilities'!U1301,7),2),"-",LEFT('Intragroup liabilities'!U1301,2)))</f>
        <v>--</v>
      </c>
      <c r="V1307" s="10" t="str">
        <f t="shared" si="145"/>
        <v>Unsecured</v>
      </c>
      <c r="W1307" s="10">
        <v>0</v>
      </c>
      <c r="X1307" s="10" t="s">
        <v>83</v>
      </c>
      <c r="Y1307" s="10" t="str">
        <f t="shared" si="146"/>
        <v>Structured</v>
      </c>
      <c r="Z1307" s="10"/>
      <c r="AA1307" s="10" t="str">
        <f>IF('Intragroup liabilities'!Q1301="GF2","Grandfathered T2",IF('Intragroup liabilities'!Q1301="CET1","CET1","No"))</f>
        <v>No</v>
      </c>
      <c r="AB1307" s="10">
        <f>IF('Intragroup liabilities'!R1301="",0,'Intragroup liabilities'!R1301)</f>
        <v>0</v>
      </c>
      <c r="AC1307"/>
    </row>
    <row r="1308" spans="3:29" ht="23.65" thickBot="1" x14ac:dyDescent="0.5">
      <c r="C1308" s="17">
        <f t="shared" si="141"/>
        <v>999</v>
      </c>
      <c r="D1308" s="18">
        <f t="shared" si="147"/>
        <v>1301</v>
      </c>
      <c r="E1308" s="10" t="str">
        <f>IF(AND(I1308="SANTANDER TOTTA, SGPS, SA",'Intragroup liabilities'!F1302="P_22"),"r0531 - o/w (part of) subordinated liabilities recognised as own funds",IF(AND(I1308="Totta Seguros - Comp. Seg. Vida, SA.",'Intragroup liabilities'!F1302="P_22"),"r0350 - Structured notes",IF(AND(AA1308&lt;&gt;"No",'Intragroup liabilities'!F1302="P_23"),"r0531 - o/w (part of) subordinated liabilities recognised as own funds",IF(AND(AA1308="No",'Intragroup liabilities'!F1302="P_23"),"r0120 - Secured liabilities - collateralized part (BRRD art. 44/2/b)",IF('Intragroup liabilities'!F1302="C_31","r0511 - o/w capital instruments/share capital",IF('Intragroup liabilities'!F1302="C_32","r0511 - o/w capital instruments/share capital",IF('Intragroup liabilities'!F1302="C_33","r0512 - o/w instruments ranking pari passu with ordinary shares",IF(OR(ISNUMBER(SEARCH("ATLANTES",I1308)),ISNUMBER(SEARCH("AZOR",I1308)),ISNUMBER(SEARCH("HIPOTOTTA",I1308)))=TRUE,"r0120 - Secured liabilities - collateralized part (BRRD art. 44/2/b)",IF(OR('Intragroup liabilities'!F1302="P_27.1",'Intragroup liabilities'!F1302="P_27.2",'Intragroup liabilities'!F1302="P_24"),"r0390 - Non-financial liabilities",IF('Intragroup liabilities'!F1302="P_30.1","r0170 - Employee liabilities (BRRD art. 44/2/g/i)",IF('Intragroup liabilities'!F1302="P_30.3","r0390 - Non-financial liabilities",IF('Intragroup liabilities'!F1302="C_36","r0511 - o/w capital instruments/share capital",IF(AND('Intragroup liabilities'!F1302="P_20",IFERROR(VLOOKUP('Intragroup liabilities'!I1302,'Auxiliar 210'!$B$18:$B$20,1,FALSE),0)&lt;&gt;0),"r0210 - Liabilities towards other entities of the resolution group (BRRD art. 44/2/h)",IF(AND('Intragroup liabilities'!F1302="P_21",IFERROR(VLOOKUP('Intragroup liabilities'!I1302,'Auxiliar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8" s="10" t="s">
        <v>483</v>
      </c>
      <c r="G1308" s="10" t="str">
        <f t="shared" si="142"/>
        <v>Rank 9 - Ranking in insolvency (master scale)</v>
      </c>
      <c r="H1308" s="10" t="s">
        <v>616</v>
      </c>
      <c r="I1308" s="10" t="s">
        <v>66</v>
      </c>
      <c r="J1308" s="10" t="s">
        <v>439</v>
      </c>
      <c r="K1308" s="10" t="s">
        <v>155</v>
      </c>
      <c r="L1308" s="10" t="str">
        <f t="shared" si="143"/>
        <v>Sister</v>
      </c>
      <c r="M1308" s="10" t="str">
        <f>IF(OR('Intragroup liabilities'!W1302="x",'Intragroup liabilities'!W1302="E"),"true","false")</f>
        <v>false</v>
      </c>
      <c r="N1308" s="10" t="s">
        <v>470</v>
      </c>
      <c r="O1308" s="10" t="s">
        <v>471</v>
      </c>
      <c r="P1308" s="11">
        <v>0.41</v>
      </c>
      <c r="Q1308" s="11">
        <f>IF('Intragroup liabilities'!E1302="",0,'Intragroup liabilities'!E1302)</f>
        <v>0</v>
      </c>
      <c r="R1308" s="10" t="str">
        <f>+IF('Intragroup liabilities'!C1302="EURO","Euro",IF('Intragroup liabilities'!C1302="LIBRA INGLESA"," US Dollar",""))</f>
        <v>Euro</v>
      </c>
      <c r="S1308" s="10" t="str">
        <f>IF(OR('Intragroup liabilities'!F1302="P_20",'Intragroup liabilities'!F1302="P_21"),'Intragroup liabilities'!M1302,CONCATENATE(RIGHT('Intragroup liabilities'!T1302,4),"-",LEFT(RIGHT('Intragroup liabilities'!T1302,7),2),"-",LEFT('Intragroup liabilities'!T1302,2)))</f>
        <v>--</v>
      </c>
      <c r="T1308" s="20" t="str">
        <f t="shared" si="144"/>
        <v>--</v>
      </c>
      <c r="U1308" s="20" t="str">
        <f>IF(OR('Intragroup liabilities'!F1302="P_20",'Intragroup liabilities'!F1302="P_21"),'T 03.01'!T1308,CONCATENATE(RIGHT('Intragroup liabilities'!U1302,4),"-",LEFT(RIGHT('Intragroup liabilities'!U1302,7),2),"-",LEFT('Intragroup liabilities'!U1302,2)))</f>
        <v>--</v>
      </c>
      <c r="V1308" s="10" t="str">
        <f t="shared" si="145"/>
        <v>Unsecured</v>
      </c>
      <c r="W1308" s="10">
        <v>0</v>
      </c>
      <c r="X1308" s="10" t="s">
        <v>83</v>
      </c>
      <c r="Y1308" s="10" t="str">
        <f t="shared" si="146"/>
        <v>Structured</v>
      </c>
      <c r="Z1308" s="10"/>
      <c r="AA1308" s="10" t="str">
        <f>IF('Intragroup liabilities'!Q1302="GF2","Grandfathered T2",IF('Intragroup liabilities'!Q1302="CET1","CET1","No"))</f>
        <v>No</v>
      </c>
      <c r="AB1308" s="10">
        <f>IF('Intragroup liabilities'!R1302="",0,'Intragroup liabilities'!R1302)</f>
        <v>0</v>
      </c>
      <c r="AC1308"/>
    </row>
    <row r="1309" spans="3:29" ht="23.65" thickBot="1" x14ac:dyDescent="0.5">
      <c r="C1309" s="17">
        <f t="shared" si="141"/>
        <v>999</v>
      </c>
      <c r="D1309" s="18">
        <f t="shared" si="147"/>
        <v>1302</v>
      </c>
      <c r="E1309" s="10" t="str">
        <f>IF(AND(I1309="SANTANDER TOTTA, SGPS, SA",'Intragroup liabilities'!F1303="P_22"),"r0531 - o/w (part of) subordinated liabilities recognised as own funds",IF(AND(I1309="Totta Seguros - Comp. Seg. Vida, SA.",'Intragroup liabilities'!F1303="P_22"),"r0350 - Structured notes",IF(AND(AA1309&lt;&gt;"No",'Intragroup liabilities'!F1303="P_23"),"r0531 - o/w (part of) subordinated liabilities recognised as own funds",IF(AND(AA1309="No",'Intragroup liabilities'!F1303="P_23"),"r0120 - Secured liabilities - collateralized part (BRRD art. 44/2/b)",IF('Intragroup liabilities'!F1303="C_31","r0511 - o/w capital instruments/share capital",IF('Intragroup liabilities'!F1303="C_32","r0511 - o/w capital instruments/share capital",IF('Intragroup liabilities'!F1303="C_33","r0512 - o/w instruments ranking pari passu with ordinary shares",IF(OR(ISNUMBER(SEARCH("ATLANTES",I1309)),ISNUMBER(SEARCH("AZOR",I1309)),ISNUMBER(SEARCH("HIPOTOTTA",I1309)))=TRUE,"r0120 - Secured liabilities - collateralized part (BRRD art. 44/2/b)",IF(OR('Intragroup liabilities'!F1303="P_27.1",'Intragroup liabilities'!F1303="P_27.2",'Intragroup liabilities'!F1303="P_24"),"r0390 - Non-financial liabilities",IF('Intragroup liabilities'!F1303="P_30.1","r0170 - Employee liabilities (BRRD art. 44/2/g/i)",IF('Intragroup liabilities'!F1303="P_30.3","r0390 - Non-financial liabilities",IF('Intragroup liabilities'!F1303="C_36","r0511 - o/w capital instruments/share capital",IF(AND('Intragroup liabilities'!F1303="P_20",IFERROR(VLOOKUP('Intragroup liabilities'!I1303,'Auxiliar 210'!$B$18:$B$20,1,FALSE),0)&lt;&gt;0),"r0210 - Liabilities towards other entities of the resolution group (BRRD art. 44/2/h)",IF(AND('Intragroup liabilities'!F1303="P_21",IFERROR(VLOOKUP('Intragroup liabilities'!I1303,'Auxiliar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09" s="10" t="s">
        <v>483</v>
      </c>
      <c r="G1309" s="10" t="str">
        <f t="shared" si="142"/>
        <v>Rank 9 - Ranking in insolvency (master scale)</v>
      </c>
      <c r="H1309" s="10" t="s">
        <v>1088</v>
      </c>
      <c r="I1309" s="10" t="s">
        <v>704</v>
      </c>
      <c r="J1309" s="10" t="s">
        <v>703</v>
      </c>
      <c r="K1309" s="10" t="s">
        <v>155</v>
      </c>
      <c r="L1309" s="10" t="str">
        <f t="shared" si="143"/>
        <v>Sister</v>
      </c>
      <c r="M1309" s="10" t="str">
        <f>IF(OR('Intragroup liabilities'!W1303="x",'Intragroup liabilities'!W1303="E"),"true","false")</f>
        <v>false</v>
      </c>
      <c r="N1309" s="10" t="s">
        <v>470</v>
      </c>
      <c r="O1309" s="10" t="s">
        <v>471</v>
      </c>
      <c r="P1309" s="11">
        <v>8.6999999999999993</v>
      </c>
      <c r="Q1309" s="11">
        <f>IF('Intragroup liabilities'!E1303="",0,'Intragroup liabilities'!E1303)</f>
        <v>0</v>
      </c>
      <c r="R1309" s="10" t="str">
        <f>+IF('Intragroup liabilities'!C1303="EURO","Euro",IF('Intragroup liabilities'!C1303="LIBRA INGLESA"," US Dollar",""))</f>
        <v>Euro</v>
      </c>
      <c r="S1309" s="10" t="str">
        <f>IF(OR('Intragroup liabilities'!F1303="P_20",'Intragroup liabilities'!F1303="P_21"),'Intragroup liabilities'!M1303,CONCATENATE(RIGHT('Intragroup liabilities'!T1303,4),"-",LEFT(RIGHT('Intragroup liabilities'!T1303,7),2),"-",LEFT('Intragroup liabilities'!T1303,2)))</f>
        <v>--</v>
      </c>
      <c r="T1309" s="20" t="str">
        <f t="shared" si="144"/>
        <v>--</v>
      </c>
      <c r="U1309" s="20" t="str">
        <f>IF(OR('Intragroup liabilities'!F1303="P_20",'Intragroup liabilities'!F1303="P_21"),'T 03.01'!T1309,CONCATENATE(RIGHT('Intragroup liabilities'!U1303,4),"-",LEFT(RIGHT('Intragroup liabilities'!U1303,7),2),"-",LEFT('Intragroup liabilities'!U1303,2)))</f>
        <v>--</v>
      </c>
      <c r="V1309" s="10" t="str">
        <f t="shared" si="145"/>
        <v>Unsecured</v>
      </c>
      <c r="W1309" s="10">
        <v>0</v>
      </c>
      <c r="X1309" s="10" t="s">
        <v>83</v>
      </c>
      <c r="Y1309" s="10" t="str">
        <f t="shared" si="146"/>
        <v>Structured</v>
      </c>
      <c r="Z1309" s="10"/>
      <c r="AA1309" s="10" t="str">
        <f>IF('Intragroup liabilities'!Q1303="GF2","Grandfathered T2",IF('Intragroup liabilities'!Q1303="CET1","CET1","No"))</f>
        <v>No</v>
      </c>
      <c r="AB1309" s="10">
        <f>IF('Intragroup liabilities'!R1303="",0,'Intragroup liabilities'!R1303)</f>
        <v>0</v>
      </c>
      <c r="AC1309"/>
    </row>
    <row r="1310" spans="3:29" ht="23.65" thickBot="1" x14ac:dyDescent="0.5">
      <c r="C1310" s="17">
        <f t="shared" si="141"/>
        <v>999</v>
      </c>
      <c r="D1310" s="18">
        <f t="shared" si="147"/>
        <v>1303</v>
      </c>
      <c r="E1310" s="10" t="str">
        <f>IF(AND(I1310="SANTANDER TOTTA, SGPS, SA",'Intragroup liabilities'!F1304="P_22"),"r0531 - o/w (part of) subordinated liabilities recognised as own funds",IF(AND(I1310="Totta Seguros - Comp. Seg. Vida, SA.",'Intragroup liabilities'!F1304="P_22"),"r0350 - Structured notes",IF(AND(AA1310&lt;&gt;"No",'Intragroup liabilities'!F1304="P_23"),"r0531 - o/w (part of) subordinated liabilities recognised as own funds",IF(AND(AA1310="No",'Intragroup liabilities'!F1304="P_23"),"r0120 - Secured liabilities - collateralized part (BRRD art. 44/2/b)",IF('Intragroup liabilities'!F1304="C_31","r0511 - o/w capital instruments/share capital",IF('Intragroup liabilities'!F1304="C_32","r0511 - o/w capital instruments/share capital",IF('Intragroup liabilities'!F1304="C_33","r0512 - o/w instruments ranking pari passu with ordinary shares",IF(OR(ISNUMBER(SEARCH("ATLANTES",I1310)),ISNUMBER(SEARCH("AZOR",I1310)),ISNUMBER(SEARCH("HIPOTOTTA",I1310)))=TRUE,"r0120 - Secured liabilities - collateralized part (BRRD art. 44/2/b)",IF(OR('Intragroup liabilities'!F1304="P_27.1",'Intragroup liabilities'!F1304="P_27.2",'Intragroup liabilities'!F1304="P_24"),"r0390 - Non-financial liabilities",IF('Intragroup liabilities'!F1304="P_30.1","r0170 - Employee liabilities (BRRD art. 44/2/g/i)",IF('Intragroup liabilities'!F1304="P_30.3","r0390 - Non-financial liabilities",IF('Intragroup liabilities'!F1304="C_36","r0511 - o/w capital instruments/share capital",IF(AND('Intragroup liabilities'!F1304="P_20",IFERROR(VLOOKUP('Intragroup liabilities'!I1304,'Auxiliar 210'!$B$18:$B$20,1,FALSE),0)&lt;&gt;0),"r0210 - Liabilities towards other entities of the resolution group (BRRD art. 44/2/h)",IF(AND('Intragroup liabilities'!F1304="P_21",IFERROR(VLOOKUP('Intragroup liabilities'!I1304,'Auxiliar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10" s="10" t="s">
        <v>483</v>
      </c>
      <c r="G1310" s="10" t="str">
        <f t="shared" si="142"/>
        <v>Rank 9 - Ranking in insolvency (master scale)</v>
      </c>
      <c r="H1310" s="10" t="s">
        <v>596</v>
      </c>
      <c r="I1310" s="10" t="s">
        <v>66</v>
      </c>
      <c r="J1310" s="10" t="s">
        <v>439</v>
      </c>
      <c r="K1310" s="10" t="s">
        <v>155</v>
      </c>
      <c r="L1310" s="10" t="str">
        <f t="shared" si="143"/>
        <v>Sister</v>
      </c>
      <c r="M1310" s="10" t="str">
        <f>IF(OR('Intragroup liabilities'!W1304="x",'Intragroup liabilities'!W1304="E"),"true","false")</f>
        <v>false</v>
      </c>
      <c r="N1310" s="10" t="s">
        <v>470</v>
      </c>
      <c r="O1310" s="10" t="s">
        <v>471</v>
      </c>
      <c r="P1310" s="11">
        <v>86.67</v>
      </c>
      <c r="Q1310" s="11">
        <f>IF('Intragroup liabilities'!E1304="",0,'Intragroup liabilities'!E1304)</f>
        <v>0</v>
      </c>
      <c r="R1310" s="10" t="str">
        <f>+IF('Intragroup liabilities'!C1304="EURO","Euro",IF('Intragroup liabilities'!C1304="LIBRA INGLESA"," US Dollar",""))</f>
        <v>Euro</v>
      </c>
      <c r="S1310" s="10" t="str">
        <f>IF(OR('Intragroup liabilities'!F1304="P_20",'Intragroup liabilities'!F1304="P_21"),'Intragroup liabilities'!M1304,CONCATENATE(RIGHT('Intragroup liabilities'!T1304,4),"-",LEFT(RIGHT('Intragroup liabilities'!T1304,7),2),"-",LEFT('Intragroup liabilities'!T1304,2)))</f>
        <v>--</v>
      </c>
      <c r="T1310" s="20" t="str">
        <f t="shared" si="144"/>
        <v>--</v>
      </c>
      <c r="U1310" s="20" t="str">
        <f>IF(OR('Intragroup liabilities'!F1304="P_20",'Intragroup liabilities'!F1304="P_21"),'T 03.01'!T1310,CONCATENATE(RIGHT('Intragroup liabilities'!U1304,4),"-",LEFT(RIGHT('Intragroup liabilities'!U1304,7),2),"-",LEFT('Intragroup liabilities'!U1304,2)))</f>
        <v>--</v>
      </c>
      <c r="V1310" s="10" t="str">
        <f t="shared" si="145"/>
        <v>Unsecured</v>
      </c>
      <c r="W1310" s="10">
        <v>0</v>
      </c>
      <c r="X1310" s="10" t="s">
        <v>83</v>
      </c>
      <c r="Y1310" s="10" t="str">
        <f t="shared" si="146"/>
        <v>Structured</v>
      </c>
      <c r="Z1310" s="10"/>
      <c r="AA1310" s="10" t="str">
        <f>IF('Intragroup liabilities'!Q1304="GF2","Grandfathered T2",IF('Intragroup liabilities'!Q1304="CET1","CET1","No"))</f>
        <v>No</v>
      </c>
      <c r="AB1310" s="10">
        <f>IF('Intragroup liabilities'!R1304="",0,'Intragroup liabilities'!R1304)</f>
        <v>0</v>
      </c>
      <c r="AC1310"/>
    </row>
    <row r="1311" spans="3:29" ht="35.25" thickBot="1" x14ac:dyDescent="0.5">
      <c r="C1311" s="17">
        <f t="shared" si="141"/>
        <v>999</v>
      </c>
      <c r="D1311" s="18">
        <f t="shared" si="147"/>
        <v>1304</v>
      </c>
      <c r="E1311" s="10" t="str">
        <f>IF(AND(I1311="SANTANDER TOTTA, SGPS, SA",'Intragroup liabilities'!F1305="P_22"),"r0531 - o/w (part of) subordinated liabilities recognised as own funds",IF(AND(I1311="Totta Seguros - Comp. Seg. Vida, SA.",'Intragroup liabilities'!F1305="P_22"),"r0350 - Structured notes",IF(AND(AA1311&lt;&gt;"No",'Intragroup liabilities'!F1305="P_23"),"r0531 - o/w (part of) subordinated liabilities recognised as own funds",IF(AND(AA1311="No",'Intragroup liabilities'!F1305="P_23"),"r0120 - Secured liabilities - collateralized part (BRRD art. 44/2/b)",IF('Intragroup liabilities'!F1305="C_31","r0511 - o/w capital instruments/share capital",IF('Intragroup liabilities'!F1305="C_32","r0511 - o/w capital instruments/share capital",IF('Intragroup liabilities'!F1305="C_33","r0512 - o/w instruments ranking pari passu with ordinary shares",IF(OR(ISNUMBER(SEARCH("ATLANTES",I1311)),ISNUMBER(SEARCH("AZOR",I1311)),ISNUMBER(SEARCH("HIPOTOTTA",I1311)))=TRUE,"r0120 - Secured liabilities - collateralized part (BRRD art. 44/2/b)",IF(OR('Intragroup liabilities'!F1305="P_27.1",'Intragroup liabilities'!F1305="P_27.2",'Intragroup liabilities'!F1305="P_24"),"r0390 - Non-financial liabilities",IF('Intragroup liabilities'!F1305="P_30.1","r0170 - Employee liabilities (BRRD art. 44/2/g/i)",IF('Intragroup liabilities'!F1305="P_30.3","r0390 - Non-financial liabilities",IF('Intragroup liabilities'!F1305="C_36","r0511 - o/w capital instruments/share capital",IF(AND('Intragroup liabilities'!F1305="P_20",IFERROR(VLOOKUP('Intragroup liabilities'!I1305,'Auxiliar 210'!$B$18:$B$20,1,FALSE),0)&lt;&gt;0),"r0210 - Liabilities towards other entities of the resolution group (BRRD art. 44/2/h)",IF(AND('Intragroup liabilities'!F1305="P_21",IFERROR(VLOOKUP('Intragroup liabilities'!I1305,'Auxiliar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1" s="10" t="s">
        <v>153</v>
      </c>
      <c r="G1311" s="10" t="str">
        <f t="shared" si="142"/>
        <v>Rank 20 - Ranking in insolvency (master scale)</v>
      </c>
      <c r="H1311" s="10" t="s">
        <v>398</v>
      </c>
      <c r="I1311" s="10" t="s">
        <v>73</v>
      </c>
      <c r="J1311" s="10" t="s">
        <v>167</v>
      </c>
      <c r="K1311" s="10" t="s">
        <v>155</v>
      </c>
      <c r="L1311" s="10" t="str">
        <f t="shared" si="143"/>
        <v>Sister</v>
      </c>
      <c r="M1311" s="10" t="str">
        <f>IF(OR('Intragroup liabilities'!W1305="x",'Intragroup liabilities'!W1305="E"),"true","false")</f>
        <v>true</v>
      </c>
      <c r="N1311" s="10" t="s">
        <v>470</v>
      </c>
      <c r="O1311" s="10" t="s">
        <v>471</v>
      </c>
      <c r="P1311" s="11">
        <v>39658.949999999997</v>
      </c>
      <c r="Q1311" s="11">
        <f>IF('Intragroup liabilities'!E1305="",0,'Intragroup liabilities'!E1305)</f>
        <v>22.75</v>
      </c>
      <c r="R1311" s="10" t="str">
        <f>+IF('Intragroup liabilities'!C1305="EURO","Euro",IF('Intragroup liabilities'!C1305="LIBRA INGLESA"," US Dollar",""))</f>
        <v>Euro</v>
      </c>
      <c r="S1311" s="10" t="str">
        <f>IF(OR('Intragroup liabilities'!F1305="P_20",'Intragroup liabilities'!F1305="P_21"),'Intragroup liabilities'!M1305,CONCATENATE(RIGHT('Intragroup liabilities'!T1305,4),"-",LEFT(RIGHT('Intragroup liabilities'!T1305,7),2),"-",LEFT('Intragroup liabilities'!T1305,2)))</f>
        <v>--</v>
      </c>
      <c r="T1311" s="20" t="str">
        <f t="shared" si="144"/>
        <v/>
      </c>
      <c r="U1311" s="20" t="str">
        <f>IF(OR('Intragroup liabilities'!F1305="P_20",'Intragroup liabilities'!F1305="P_21"),'T 03.01'!T1311,CONCATENATE(RIGHT('Intragroup liabilities'!U1305,4),"-",LEFT(RIGHT('Intragroup liabilities'!U1305,7),2),"-",LEFT('Intragroup liabilities'!U1305,2)))</f>
        <v>--</v>
      </c>
      <c r="V1311" s="10" t="str">
        <f t="shared" si="145"/>
        <v>Secured</v>
      </c>
      <c r="W1311" s="10">
        <v>0</v>
      </c>
      <c r="X1311" s="10" t="s">
        <v>83</v>
      </c>
      <c r="Y1311" s="10" t="str">
        <f t="shared" si="146"/>
        <v>Non-structured/Vanilla</v>
      </c>
      <c r="Z1311" s="10"/>
      <c r="AA1311" s="10" t="str">
        <f>IF('Intragroup liabilities'!Q1305="GF2","Grandfathered T2",IF('Intragroup liabilities'!Q1305="CET1","CET1","No"))</f>
        <v>No</v>
      </c>
      <c r="AB1311" s="10">
        <f>IF('Intragroup liabilities'!R1305="",0,'Intragroup liabilities'!R1305)</f>
        <v>0</v>
      </c>
      <c r="AC1311"/>
    </row>
    <row r="1312" spans="3:29" ht="23.65" thickBot="1" x14ac:dyDescent="0.5">
      <c r="C1312" s="17">
        <f t="shared" si="141"/>
        <v>999</v>
      </c>
      <c r="D1312" s="18">
        <f t="shared" si="147"/>
        <v>1305</v>
      </c>
      <c r="E1312" s="10" t="str">
        <f>IF(AND(I1312="SANTANDER TOTTA, SGPS, SA",'Intragroup liabilities'!F1306="P_22"),"r0531 - o/w (part of) subordinated liabilities recognised as own funds",IF(AND(I1312="Totta Seguros - Comp. Seg. Vida, SA.",'Intragroup liabilities'!F1306="P_22"),"r0350 - Structured notes",IF(AND(AA1312&lt;&gt;"No",'Intragroup liabilities'!F1306="P_23"),"r0531 - o/w (part of) subordinated liabilities recognised as own funds",IF(AND(AA1312="No",'Intragroup liabilities'!F1306="P_23"),"r0120 - Secured liabilities - collateralized part (BRRD art. 44/2/b)",IF('Intragroup liabilities'!F1306="C_31","r0511 - o/w capital instruments/share capital",IF('Intragroup liabilities'!F1306="C_32","r0511 - o/w capital instruments/share capital",IF('Intragroup liabilities'!F1306="C_33","r0512 - o/w instruments ranking pari passu with ordinary shares",IF(OR(ISNUMBER(SEARCH("ATLANTES",I1312)),ISNUMBER(SEARCH("AZOR",I1312)),ISNUMBER(SEARCH("HIPOTOTTA",I1312)))=TRUE,"r0120 - Secured liabilities - collateralized part (BRRD art. 44/2/b)",IF(OR('Intragroup liabilities'!F1306="P_27.1",'Intragroup liabilities'!F1306="P_27.2",'Intragroup liabilities'!F1306="P_24"),"r0390 - Non-financial liabilities",IF('Intragroup liabilities'!F1306="P_30.1","r0170 - Employee liabilities (BRRD art. 44/2/g/i)",IF('Intragroup liabilities'!F1306="P_30.3","r0390 - Non-financial liabilities",IF('Intragroup liabilities'!F1306="C_36","r0511 - o/w capital instruments/share capital",IF(AND('Intragroup liabilities'!F1306="P_20",IFERROR(VLOOKUP('Intragroup liabilities'!I1306,'Auxiliar 210'!$B$18:$B$20,1,FALSE),0)&lt;&gt;0),"r0210 - Liabilities towards other entities of the resolution group (BRRD art. 44/2/h)",IF(AND('Intragroup liabilities'!F1306="P_21",IFERROR(VLOOKUP('Intragroup liabilities'!I1306,'Auxiliar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12" s="10" t="s">
        <v>153</v>
      </c>
      <c r="G1312" s="10" t="str">
        <f t="shared" si="142"/>
        <v>Rank 9 - Ranking in insolvency (master scale)</v>
      </c>
      <c r="H1312" s="10" t="s">
        <v>594</v>
      </c>
      <c r="I1312" s="10" t="s">
        <v>69</v>
      </c>
      <c r="J1312" s="10" t="s">
        <v>359</v>
      </c>
      <c r="K1312" s="10" t="s">
        <v>155</v>
      </c>
      <c r="L1312" s="10" t="str">
        <f t="shared" si="143"/>
        <v>Sister</v>
      </c>
      <c r="M1312" s="10" t="str">
        <f>IF(OR('Intragroup liabilities'!W1306="x",'Intragroup liabilities'!W1306="E"),"true","false")</f>
        <v>true</v>
      </c>
      <c r="N1312" s="10" t="s">
        <v>470</v>
      </c>
      <c r="O1312" s="10" t="s">
        <v>471</v>
      </c>
      <c r="P1312" s="11">
        <v>50538.62</v>
      </c>
      <c r="Q1312" s="11">
        <f>IF('Intragroup liabilities'!E1306="",0,'Intragroup liabilities'!E1306)</f>
        <v>0</v>
      </c>
      <c r="R1312" s="10" t="str">
        <f>+IF('Intragroup liabilities'!C1306="EURO","Euro",IF('Intragroup liabilities'!C1306="LIBRA INGLESA"," US Dollar",""))</f>
        <v>Euro</v>
      </c>
      <c r="S1312" s="10" t="str">
        <f>IF(OR('Intragroup liabilities'!F1306="P_20",'Intragroup liabilities'!F1306="P_21"),'Intragroup liabilities'!M1306,CONCATENATE(RIGHT('Intragroup liabilities'!T1306,4),"-",LEFT(RIGHT('Intragroup liabilities'!T1306,7),2),"-",LEFT('Intragroup liabilities'!T1306,2)))</f>
        <v>--</v>
      </c>
      <c r="T1312" s="20" t="str">
        <f t="shared" si="144"/>
        <v>--</v>
      </c>
      <c r="U1312" s="20" t="str">
        <f>IF(OR('Intragroup liabilities'!F1306="P_20",'Intragroup liabilities'!F1306="P_21"),'T 03.01'!T1312,CONCATENATE(RIGHT('Intragroup liabilities'!U1306,4),"-",LEFT(RIGHT('Intragroup liabilities'!U1306,7),2),"-",LEFT('Intragroup liabilities'!U1306,2)))</f>
        <v>--</v>
      </c>
      <c r="V1312" s="10" t="str">
        <f t="shared" si="145"/>
        <v>Unsecured</v>
      </c>
      <c r="W1312" s="10">
        <v>0</v>
      </c>
      <c r="X1312" s="10" t="s">
        <v>83</v>
      </c>
      <c r="Y1312" s="10" t="str">
        <f t="shared" si="146"/>
        <v>Structured</v>
      </c>
      <c r="Z1312" s="10"/>
      <c r="AA1312" s="10" t="str">
        <f>IF('Intragroup liabilities'!Q1306="GF2","Grandfathered T2",IF('Intragroup liabilities'!Q1306="CET1","CET1","No"))</f>
        <v>No</v>
      </c>
      <c r="AB1312" s="10">
        <f>IF('Intragroup liabilities'!R1306="",0,'Intragroup liabilities'!R1306)</f>
        <v>0</v>
      </c>
      <c r="AC1312"/>
    </row>
    <row r="1313" spans="3:29" ht="23.65" thickBot="1" x14ac:dyDescent="0.5">
      <c r="C1313" s="17">
        <f t="shared" si="141"/>
        <v>999</v>
      </c>
      <c r="D1313" s="18">
        <f t="shared" si="147"/>
        <v>1306</v>
      </c>
      <c r="E1313" s="10" t="str">
        <f>IF(AND(I1313="SANTANDER TOTTA, SGPS, SA",'Intragroup liabilities'!F1307="P_22"),"r0531 - o/w (part of) subordinated liabilities recognised as own funds",IF(AND(I1313="Totta Seguros - Comp. Seg. Vida, SA.",'Intragroup liabilities'!F1307="P_22"),"r0350 - Structured notes",IF(AND(AA1313&lt;&gt;"No",'Intragroup liabilities'!F1307="P_23"),"r0531 - o/w (part of) subordinated liabilities recognised as own funds",IF(AND(AA1313="No",'Intragroup liabilities'!F1307="P_23"),"r0120 - Secured liabilities - collateralized part (BRRD art. 44/2/b)",IF('Intragroup liabilities'!F1307="C_31","r0511 - o/w capital instruments/share capital",IF('Intragroup liabilities'!F1307="C_32","r0511 - o/w capital instruments/share capital",IF('Intragroup liabilities'!F1307="C_33","r0512 - o/w instruments ranking pari passu with ordinary shares",IF(OR(ISNUMBER(SEARCH("ATLANTES",I1313)),ISNUMBER(SEARCH("AZOR",I1313)),ISNUMBER(SEARCH("HIPOTOTTA",I1313)))=TRUE,"r0120 - Secured liabilities - collateralized part (BRRD art. 44/2/b)",IF(OR('Intragroup liabilities'!F1307="P_27.1",'Intragroup liabilities'!F1307="P_27.2",'Intragroup liabilities'!F1307="P_24"),"r0390 - Non-financial liabilities",IF('Intragroup liabilities'!F1307="P_30.1","r0170 - Employee liabilities (BRRD art. 44/2/g/i)",IF('Intragroup liabilities'!F1307="P_30.3","r0390 - Non-financial liabilities",IF('Intragroup liabilities'!F1307="C_36","r0511 - o/w capital instruments/share capital",IF(AND('Intragroup liabilities'!F1307="P_20",IFERROR(VLOOKUP('Intragroup liabilities'!I1307,'Auxiliar 210'!$B$18:$B$20,1,FALSE),0)&lt;&gt;0),"r0210 - Liabilities towards other entities of the resolution group (BRRD art. 44/2/h)",IF(AND('Intragroup liabilities'!F1307="P_21",IFERROR(VLOOKUP('Intragroup liabilities'!I1307,'Auxiliar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13" s="10" t="s">
        <v>483</v>
      </c>
      <c r="G1313" s="10" t="str">
        <f t="shared" si="142"/>
        <v>Rank 9 - Ranking in insolvency (master scale)</v>
      </c>
      <c r="H1313" s="10" t="s">
        <v>1165</v>
      </c>
      <c r="I1313" s="10" t="s">
        <v>704</v>
      </c>
      <c r="J1313" s="10" t="s">
        <v>710</v>
      </c>
      <c r="K1313" s="10" t="s">
        <v>155</v>
      </c>
      <c r="L1313" s="10" t="str">
        <f t="shared" si="143"/>
        <v>Sister</v>
      </c>
      <c r="M1313" s="10" t="str">
        <f>IF(OR('Intragroup liabilities'!W1307="x",'Intragroup liabilities'!W1307="E"),"true","false")</f>
        <v>false</v>
      </c>
      <c r="N1313" s="10" t="s">
        <v>470</v>
      </c>
      <c r="O1313" s="10" t="s">
        <v>471</v>
      </c>
      <c r="P1313" s="11">
        <v>1</v>
      </c>
      <c r="Q1313" s="11">
        <f>IF('Intragroup liabilities'!E1307="",0,'Intragroup liabilities'!E1307)</f>
        <v>0</v>
      </c>
      <c r="R1313" s="10" t="str">
        <f>+IF('Intragroup liabilities'!C1307="EURO","Euro",IF('Intragroup liabilities'!C1307="LIBRA INGLESA"," US Dollar",""))</f>
        <v>Euro</v>
      </c>
      <c r="S1313" s="10" t="str">
        <f>IF(OR('Intragroup liabilities'!F1307="P_20",'Intragroup liabilities'!F1307="P_21"),'Intragroup liabilities'!M1307,CONCATENATE(RIGHT('Intragroup liabilities'!T1307,4),"-",LEFT(RIGHT('Intragroup liabilities'!T1307,7),2),"-",LEFT('Intragroup liabilities'!T1307,2)))</f>
        <v>--</v>
      </c>
      <c r="T1313" s="20" t="str">
        <f t="shared" si="144"/>
        <v>--</v>
      </c>
      <c r="U1313" s="20" t="str">
        <f>IF(OR('Intragroup liabilities'!F1307="P_20",'Intragroup liabilities'!F1307="P_21"),'T 03.01'!T1313,CONCATENATE(RIGHT('Intragroup liabilities'!U1307,4),"-",LEFT(RIGHT('Intragroup liabilities'!U1307,7),2),"-",LEFT('Intragroup liabilities'!U1307,2)))</f>
        <v>--</v>
      </c>
      <c r="V1313" s="10" t="str">
        <f t="shared" si="145"/>
        <v>Unsecured</v>
      </c>
      <c r="W1313" s="10">
        <v>0</v>
      </c>
      <c r="X1313" s="10" t="s">
        <v>83</v>
      </c>
      <c r="Y1313" s="10" t="str">
        <f t="shared" si="146"/>
        <v>Structured</v>
      </c>
      <c r="Z1313" s="10"/>
      <c r="AA1313" s="10" t="str">
        <f>IF('Intragroup liabilities'!Q1307="GF2","Grandfathered T2",IF('Intragroup liabilities'!Q1307="CET1","CET1","No"))</f>
        <v>No</v>
      </c>
      <c r="AB1313" s="10">
        <f>IF('Intragroup liabilities'!R1307="",0,'Intragroup liabilities'!R1307)</f>
        <v>0</v>
      </c>
      <c r="AC1313"/>
    </row>
    <row r="1314" spans="3:29" ht="35.25" thickBot="1" x14ac:dyDescent="0.5">
      <c r="C1314" s="17">
        <f t="shared" si="141"/>
        <v>999</v>
      </c>
      <c r="D1314" s="18">
        <f t="shared" si="147"/>
        <v>1307</v>
      </c>
      <c r="E1314" s="10" t="str">
        <f>IF(AND(I1314="SANTANDER TOTTA, SGPS, SA",'Intragroup liabilities'!F1308="P_22"),"r0531 - o/w (part of) subordinated liabilities recognised as own funds",IF(AND(I1314="Totta Seguros - Comp. Seg. Vida, SA.",'Intragroup liabilities'!F1308="P_22"),"r0350 - Structured notes",IF(AND(AA1314&lt;&gt;"No",'Intragroup liabilities'!F1308="P_23"),"r0531 - o/w (part of) subordinated liabilities recognised as own funds",IF(AND(AA1314="No",'Intragroup liabilities'!F1308="P_23"),"r0120 - Secured liabilities - collateralized part (BRRD art. 44/2/b)",IF('Intragroup liabilities'!F1308="C_31","r0511 - o/w capital instruments/share capital",IF('Intragroup liabilities'!F1308="C_32","r0511 - o/w capital instruments/share capital",IF('Intragroup liabilities'!F1308="C_33","r0512 - o/w instruments ranking pari passu with ordinary shares",IF(OR(ISNUMBER(SEARCH("ATLANTES",I1314)),ISNUMBER(SEARCH("AZOR",I1314)),ISNUMBER(SEARCH("HIPOTOTTA",I1314)))=TRUE,"r0120 - Secured liabilities - collateralized part (BRRD art. 44/2/b)",IF(OR('Intragroup liabilities'!F1308="P_27.1",'Intragroup liabilities'!F1308="P_27.2",'Intragroup liabilities'!F1308="P_24"),"r0390 - Non-financial liabilities",IF('Intragroup liabilities'!F1308="P_30.1","r0170 - Employee liabilities (BRRD art. 44/2/g/i)",IF('Intragroup liabilities'!F1308="P_30.3","r0390 - Non-financial liabilities",IF('Intragroup liabilities'!F1308="C_36","r0511 - o/w capital instruments/share capital",IF(AND('Intragroup liabilities'!F1308="P_20",IFERROR(VLOOKUP('Intragroup liabilities'!I1308,'Auxiliar 210'!$B$18:$B$20,1,FALSE),0)&lt;&gt;0),"r0210 - Liabilities towards other entities of the resolution group (BRRD art. 44/2/h)",IF(AND('Intragroup liabilities'!F1308="P_21",IFERROR(VLOOKUP('Intragroup liabilities'!I1308,'Auxiliar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4" s="10" t="s">
        <v>153</v>
      </c>
      <c r="G1314" s="10" t="str">
        <f t="shared" si="142"/>
        <v>Rank 20 - Ranking in insolvency (master scale)</v>
      </c>
      <c r="H1314" s="10" t="s">
        <v>1298</v>
      </c>
      <c r="I1314" s="10" t="s">
        <v>73</v>
      </c>
      <c r="J1314" s="10" t="s">
        <v>167</v>
      </c>
      <c r="K1314" s="10" t="s">
        <v>155</v>
      </c>
      <c r="L1314" s="10" t="str">
        <f t="shared" si="143"/>
        <v>Sister</v>
      </c>
      <c r="M1314" s="10" t="str">
        <f>IF(OR('Intragroup liabilities'!W1308="x",'Intragroup liabilities'!W1308="E"),"true","false")</f>
        <v>true</v>
      </c>
      <c r="N1314" s="10" t="s">
        <v>470</v>
      </c>
      <c r="O1314" s="10" t="s">
        <v>471</v>
      </c>
      <c r="P1314" s="11">
        <v>-6923292.8700000001</v>
      </c>
      <c r="Q1314" s="11">
        <f>IF('Intragroup liabilities'!E1308="",0,'Intragroup liabilities'!E1308)</f>
        <v>0</v>
      </c>
      <c r="R1314" s="10" t="str">
        <f>+IF('Intragroup liabilities'!C1308="EURO","Euro",IF('Intragroup liabilities'!C1308="LIBRA INGLESA"," US Dollar",""))</f>
        <v>Euro</v>
      </c>
      <c r="S1314" s="10" t="str">
        <f>IF(OR('Intragroup liabilities'!F1308="P_20",'Intragroup liabilities'!F1308="P_21"),'Intragroup liabilities'!M1308,CONCATENATE(RIGHT('Intragroup liabilities'!T1308,4),"-",LEFT(RIGHT('Intragroup liabilities'!T1308,7),2),"-",LEFT('Intragroup liabilities'!T1308,2)))</f>
        <v>--</v>
      </c>
      <c r="T1314" s="20" t="str">
        <f t="shared" si="144"/>
        <v/>
      </c>
      <c r="U1314" s="20" t="str">
        <f>IF(OR('Intragroup liabilities'!F1308="P_20",'Intragroup liabilities'!F1308="P_21"),'T 03.01'!T1314,CONCATENATE(RIGHT('Intragroup liabilities'!U1308,4),"-",LEFT(RIGHT('Intragroup liabilities'!U1308,7),2),"-",LEFT('Intragroup liabilities'!U1308,2)))</f>
        <v>--</v>
      </c>
      <c r="V1314" s="10" t="str">
        <f t="shared" si="145"/>
        <v>Secured</v>
      </c>
      <c r="W1314" s="10">
        <v>0</v>
      </c>
      <c r="X1314" s="10" t="s">
        <v>83</v>
      </c>
      <c r="Y1314" s="10" t="str">
        <f t="shared" si="146"/>
        <v>Non-structured/Vanilla</v>
      </c>
      <c r="Z1314" s="10"/>
      <c r="AA1314" s="10" t="str">
        <f>IF('Intragroup liabilities'!Q1308="GF2","Grandfathered T2",IF('Intragroup liabilities'!Q1308="CET1","CET1","No"))</f>
        <v>No</v>
      </c>
      <c r="AB1314" s="10">
        <f>IF('Intragroup liabilities'!R1308="",0,'Intragroup liabilities'!R1308)</f>
        <v>0</v>
      </c>
      <c r="AC1314"/>
    </row>
    <row r="1315" spans="3:29" ht="23.65" thickBot="1" x14ac:dyDescent="0.5">
      <c r="C1315" s="17">
        <f t="shared" si="141"/>
        <v>999</v>
      </c>
      <c r="D1315" s="18">
        <f t="shared" si="147"/>
        <v>1308</v>
      </c>
      <c r="E1315" s="10" t="str">
        <f>IF(AND(I1315="SANTANDER TOTTA, SGPS, SA",'Intragroup liabilities'!F1309="P_22"),"r0531 - o/w (part of) subordinated liabilities recognised as own funds",IF(AND(I1315="Totta Seguros - Comp. Seg. Vida, SA.",'Intragroup liabilities'!F1309="P_22"),"r0350 - Structured notes",IF(AND(AA1315&lt;&gt;"No",'Intragroup liabilities'!F1309="P_23"),"r0531 - o/w (part of) subordinated liabilities recognised as own funds",IF(AND(AA1315="No",'Intragroup liabilities'!F1309="P_23"),"r0120 - Secured liabilities - collateralized part (BRRD art. 44/2/b)",IF('Intragroup liabilities'!F1309="C_31","r0511 - o/w capital instruments/share capital",IF('Intragroup liabilities'!F1309="C_32","r0511 - o/w capital instruments/share capital",IF('Intragroup liabilities'!F1309="C_33","r0512 - o/w instruments ranking pari passu with ordinary shares",IF(OR(ISNUMBER(SEARCH("ATLANTES",I1315)),ISNUMBER(SEARCH("AZOR",I1315)),ISNUMBER(SEARCH("HIPOTOTTA",I1315)))=TRUE,"r0120 - Secured liabilities - collateralized part (BRRD art. 44/2/b)",IF(OR('Intragroup liabilities'!F1309="P_27.1",'Intragroup liabilities'!F1309="P_27.2",'Intragroup liabilities'!F1309="P_24"),"r0390 - Non-financial liabilities",IF('Intragroup liabilities'!F1309="P_30.1","r0170 - Employee liabilities (BRRD art. 44/2/g/i)",IF('Intragroup liabilities'!F1309="P_30.3","r0390 - Non-financial liabilities",IF('Intragroup liabilities'!F1309="C_36","r0511 - o/w capital instruments/share capital",IF(AND('Intragroup liabilities'!F1309="P_20",IFERROR(VLOOKUP('Intragroup liabilities'!I1309,'Auxiliar 210'!$B$18:$B$20,1,FALSE),0)&lt;&gt;0),"r0210 - Liabilities towards other entities of the resolution group (BRRD art. 44/2/h)",IF(AND('Intragroup liabilities'!F1309="P_21",IFERROR(VLOOKUP('Intragroup liabilities'!I1309,'Auxiliar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15" s="10" t="s">
        <v>483</v>
      </c>
      <c r="G1315" s="10" t="str">
        <f t="shared" si="142"/>
        <v>Rank 9 - Ranking in insolvency (master scale)</v>
      </c>
      <c r="H1315" s="10" t="s">
        <v>973</v>
      </c>
      <c r="I1315" s="10" t="s">
        <v>704</v>
      </c>
      <c r="J1315" s="10" t="s">
        <v>710</v>
      </c>
      <c r="K1315" s="10" t="s">
        <v>155</v>
      </c>
      <c r="L1315" s="10" t="str">
        <f t="shared" si="143"/>
        <v>Sister</v>
      </c>
      <c r="M1315" s="10" t="str">
        <f>IF(OR('Intragroup liabilities'!W1309="x",'Intragroup liabilities'!W1309="E"),"true","false")</f>
        <v>false</v>
      </c>
      <c r="N1315" s="10" t="s">
        <v>470</v>
      </c>
      <c r="O1315" s="10" t="s">
        <v>471</v>
      </c>
      <c r="P1315" s="11">
        <v>3.84</v>
      </c>
      <c r="Q1315" s="11">
        <f>IF('Intragroup liabilities'!E1309="",0,'Intragroup liabilities'!E1309)</f>
        <v>0</v>
      </c>
      <c r="R1315" s="10" t="str">
        <f>+IF('Intragroup liabilities'!C1309="EURO","Euro",IF('Intragroup liabilities'!C1309="LIBRA INGLESA"," US Dollar",""))</f>
        <v>Euro</v>
      </c>
      <c r="S1315" s="10" t="str">
        <f>IF(OR('Intragroup liabilities'!F1309="P_20",'Intragroup liabilities'!F1309="P_21"),'Intragroup liabilities'!M1309,CONCATENATE(RIGHT('Intragroup liabilities'!T1309,4),"-",LEFT(RIGHT('Intragroup liabilities'!T1309,7),2),"-",LEFT('Intragroup liabilities'!T1309,2)))</f>
        <v>--</v>
      </c>
      <c r="T1315" s="20" t="str">
        <f t="shared" si="144"/>
        <v>--</v>
      </c>
      <c r="U1315" s="20" t="str">
        <f>IF(OR('Intragroup liabilities'!F1309="P_20",'Intragroup liabilities'!F1309="P_21"),'T 03.01'!T1315,CONCATENATE(RIGHT('Intragroup liabilities'!U1309,4),"-",LEFT(RIGHT('Intragroup liabilities'!U1309,7),2),"-",LEFT('Intragroup liabilities'!U1309,2)))</f>
        <v>--</v>
      </c>
      <c r="V1315" s="10" t="str">
        <f t="shared" si="145"/>
        <v>Unsecured</v>
      </c>
      <c r="W1315" s="10">
        <v>0</v>
      </c>
      <c r="X1315" s="10" t="s">
        <v>83</v>
      </c>
      <c r="Y1315" s="10" t="str">
        <f t="shared" si="146"/>
        <v>Structured</v>
      </c>
      <c r="Z1315" s="10"/>
      <c r="AA1315" s="10" t="str">
        <f>IF('Intragroup liabilities'!Q1309="GF2","Grandfathered T2",IF('Intragroup liabilities'!Q1309="CET1","CET1","No"))</f>
        <v>No</v>
      </c>
      <c r="AB1315" s="10">
        <f>IF('Intragroup liabilities'!R1309="",0,'Intragroup liabilities'!R1309)</f>
        <v>0</v>
      </c>
      <c r="AC1315"/>
    </row>
    <row r="1316" spans="3:29" ht="35.25" thickBot="1" x14ac:dyDescent="0.5">
      <c r="C1316" s="17">
        <f t="shared" si="141"/>
        <v>999</v>
      </c>
      <c r="D1316" s="18">
        <f t="shared" si="147"/>
        <v>1309</v>
      </c>
      <c r="E1316" s="10" t="str">
        <f>IF(AND(I1316="SANTANDER TOTTA, SGPS, SA",'Intragroup liabilities'!F1310="P_22"),"r0531 - o/w (part of) subordinated liabilities recognised as own funds",IF(AND(I1316="Totta Seguros - Comp. Seg. Vida, SA.",'Intragroup liabilities'!F1310="P_22"),"r0350 - Structured notes",IF(AND(AA1316&lt;&gt;"No",'Intragroup liabilities'!F1310="P_23"),"r0531 - o/w (part of) subordinated liabilities recognised as own funds",IF(AND(AA1316="No",'Intragroup liabilities'!F1310="P_23"),"r0120 - Secured liabilities - collateralized part (BRRD art. 44/2/b)",IF('Intragroup liabilities'!F1310="C_31","r0511 - o/w capital instruments/share capital",IF('Intragroup liabilities'!F1310="C_32","r0511 - o/w capital instruments/share capital",IF('Intragroup liabilities'!F1310="C_33","r0512 - o/w instruments ranking pari passu with ordinary shares",IF(OR(ISNUMBER(SEARCH("ATLANTES",I1316)),ISNUMBER(SEARCH("AZOR",I1316)),ISNUMBER(SEARCH("HIPOTOTTA",I1316)))=TRUE,"r0120 - Secured liabilities - collateralized part (BRRD art. 44/2/b)",IF(OR('Intragroup liabilities'!F1310="P_27.1",'Intragroup liabilities'!F1310="P_27.2",'Intragroup liabilities'!F1310="P_24"),"r0390 - Non-financial liabilities",IF('Intragroup liabilities'!F1310="P_30.1","r0170 - Employee liabilities (BRRD art. 44/2/g/i)",IF('Intragroup liabilities'!F1310="P_30.3","r0390 - Non-financial liabilities",IF('Intragroup liabilities'!F1310="C_36","r0511 - o/w capital instruments/share capital",IF(AND('Intragroup liabilities'!F1310="P_20",IFERROR(VLOOKUP('Intragroup liabilities'!I1310,'Auxiliar 210'!$B$18:$B$20,1,FALSE),0)&lt;&gt;0),"r0210 - Liabilities towards other entities of the resolution group (BRRD art. 44/2/h)",IF(AND('Intragroup liabilities'!F1310="P_21",IFERROR(VLOOKUP('Intragroup liabilities'!I1310,'Auxiliar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6" s="10" t="s">
        <v>153</v>
      </c>
      <c r="G1316" s="10" t="str">
        <f t="shared" si="142"/>
        <v>Rank 20 - Ranking in insolvency (master scale)</v>
      </c>
      <c r="H1316" s="10" t="s">
        <v>306</v>
      </c>
      <c r="I1316" s="10" t="s">
        <v>30</v>
      </c>
      <c r="J1316" s="10" t="s">
        <v>164</v>
      </c>
      <c r="K1316" s="10" t="s">
        <v>155</v>
      </c>
      <c r="L1316" s="10" t="str">
        <f t="shared" si="143"/>
        <v>Sister</v>
      </c>
      <c r="M1316" s="10" t="str">
        <f>IF(OR('Intragroup liabilities'!W1310="x",'Intragroup liabilities'!W1310="E"),"true","false")</f>
        <v>true</v>
      </c>
      <c r="N1316" s="10" t="s">
        <v>470</v>
      </c>
      <c r="O1316" s="10" t="s">
        <v>471</v>
      </c>
      <c r="P1316" s="11">
        <v>61669.06</v>
      </c>
      <c r="Q1316" s="11">
        <f>IF('Intragroup liabilities'!E1310="",0,'Intragroup liabilities'!E1310)</f>
        <v>43.02</v>
      </c>
      <c r="R1316" s="10" t="str">
        <f>+IF('Intragroup liabilities'!C1310="EURO","Euro",IF('Intragroup liabilities'!C1310="LIBRA INGLESA"," US Dollar",""))</f>
        <v>Euro</v>
      </c>
      <c r="S1316" s="10" t="str">
        <f>IF(OR('Intragroup liabilities'!F1310="P_20",'Intragroup liabilities'!F1310="P_21"),'Intragroup liabilities'!M1310,CONCATENATE(RIGHT('Intragroup liabilities'!T1310,4),"-",LEFT(RIGHT('Intragroup liabilities'!T1310,7),2),"-",LEFT('Intragroup liabilities'!T1310,2)))</f>
        <v>--</v>
      </c>
      <c r="T1316" s="20" t="str">
        <f t="shared" si="144"/>
        <v/>
      </c>
      <c r="U1316" s="20" t="str">
        <f>IF(OR('Intragroup liabilities'!F1310="P_20",'Intragroup liabilities'!F1310="P_21"),'T 03.01'!T1316,CONCATENATE(RIGHT('Intragroup liabilities'!U1310,4),"-",LEFT(RIGHT('Intragroup liabilities'!U1310,7),2),"-",LEFT('Intragroup liabilities'!U1310,2)))</f>
        <v>--</v>
      </c>
      <c r="V1316" s="10" t="str">
        <f t="shared" si="145"/>
        <v>Secured</v>
      </c>
      <c r="W1316" s="10">
        <v>0</v>
      </c>
      <c r="X1316" s="10" t="s">
        <v>83</v>
      </c>
      <c r="Y1316" s="10" t="str">
        <f t="shared" si="146"/>
        <v>Non-structured/Vanilla</v>
      </c>
      <c r="Z1316" s="10"/>
      <c r="AA1316" s="10" t="str">
        <f>IF('Intragroup liabilities'!Q1310="GF2","Grandfathered T2",IF('Intragroup liabilities'!Q1310="CET1","CET1","No"))</f>
        <v>No</v>
      </c>
      <c r="AB1316" s="10">
        <f>IF('Intragroup liabilities'!R1310="",0,'Intragroup liabilities'!R1310)</f>
        <v>0</v>
      </c>
      <c r="AC1316"/>
    </row>
    <row r="1317" spans="3:29" ht="35.25" thickBot="1" x14ac:dyDescent="0.5">
      <c r="C1317" s="17">
        <f t="shared" si="141"/>
        <v>999</v>
      </c>
      <c r="D1317" s="18">
        <f t="shared" si="147"/>
        <v>1310</v>
      </c>
      <c r="E1317" s="10" t="str">
        <f>IF(AND(I1317="SANTANDER TOTTA, SGPS, SA",'Intragroup liabilities'!F1311="P_22"),"r0531 - o/w (part of) subordinated liabilities recognised as own funds",IF(AND(I1317="Totta Seguros - Comp. Seg. Vida, SA.",'Intragroup liabilities'!F1311="P_22"),"r0350 - Structured notes",IF(AND(AA1317&lt;&gt;"No",'Intragroup liabilities'!F1311="P_23"),"r0531 - o/w (part of) subordinated liabilities recognised as own funds",IF(AND(AA1317="No",'Intragroup liabilities'!F1311="P_23"),"r0120 - Secured liabilities - collateralized part (BRRD art. 44/2/b)",IF('Intragroup liabilities'!F1311="C_31","r0511 - o/w capital instruments/share capital",IF('Intragroup liabilities'!F1311="C_32","r0511 - o/w capital instruments/share capital",IF('Intragroup liabilities'!F1311="C_33","r0512 - o/w instruments ranking pari passu with ordinary shares",IF(OR(ISNUMBER(SEARCH("ATLANTES",I1317)),ISNUMBER(SEARCH("AZOR",I1317)),ISNUMBER(SEARCH("HIPOTOTTA",I1317)))=TRUE,"r0120 - Secured liabilities - collateralized part (BRRD art. 44/2/b)",IF(OR('Intragroup liabilities'!F1311="P_27.1",'Intragroup liabilities'!F1311="P_27.2",'Intragroup liabilities'!F1311="P_24"),"r0390 - Non-financial liabilities",IF('Intragroup liabilities'!F1311="P_30.1","r0170 - Employee liabilities (BRRD art. 44/2/g/i)",IF('Intragroup liabilities'!F1311="P_30.3","r0390 - Non-financial liabilities",IF('Intragroup liabilities'!F1311="C_36","r0511 - o/w capital instruments/share capital",IF(AND('Intragroup liabilities'!F1311="P_20",IFERROR(VLOOKUP('Intragroup liabilities'!I1311,'Auxiliar 210'!$B$18:$B$20,1,FALSE),0)&lt;&gt;0),"r0210 - Liabilities towards other entities of the resolution group (BRRD art. 44/2/h)",IF(AND('Intragroup liabilities'!F1311="P_21",IFERROR(VLOOKUP('Intragroup liabilities'!I1311,'Auxiliar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7" s="10" t="s">
        <v>153</v>
      </c>
      <c r="G1317" s="10" t="str">
        <f t="shared" si="142"/>
        <v>Rank 20 - Ranking in insolvency (master scale)</v>
      </c>
      <c r="H1317" s="10" t="s">
        <v>383</v>
      </c>
      <c r="I1317" s="10" t="s">
        <v>73</v>
      </c>
      <c r="J1317" s="10" t="s">
        <v>167</v>
      </c>
      <c r="K1317" s="10" t="s">
        <v>155</v>
      </c>
      <c r="L1317" s="10" t="str">
        <f t="shared" si="143"/>
        <v>Sister</v>
      </c>
      <c r="M1317" s="10" t="str">
        <f>IF(OR('Intragroup liabilities'!W1311="x",'Intragroup liabilities'!W1311="E"),"true","false")</f>
        <v>true</v>
      </c>
      <c r="N1317" s="10" t="s">
        <v>470</v>
      </c>
      <c r="O1317" s="10" t="s">
        <v>471</v>
      </c>
      <c r="P1317" s="11">
        <v>43832.9</v>
      </c>
      <c r="Q1317" s="11">
        <f>IF('Intragroup liabilities'!E1311="",0,'Intragroup liabilities'!E1311)</f>
        <v>112.89</v>
      </c>
      <c r="R1317" s="10" t="str">
        <f>+IF('Intragroup liabilities'!C1311="EURO","Euro",IF('Intragroup liabilities'!C1311="LIBRA INGLESA"," US Dollar",""))</f>
        <v>Euro</v>
      </c>
      <c r="S1317" s="10" t="str">
        <f>IF(OR('Intragroup liabilities'!F1311="P_20",'Intragroup liabilities'!F1311="P_21"),'Intragroup liabilities'!M1311,CONCATENATE(RIGHT('Intragroup liabilities'!T1311,4),"-",LEFT(RIGHT('Intragroup liabilities'!T1311,7),2),"-",LEFT('Intragroup liabilities'!T1311,2)))</f>
        <v>--</v>
      </c>
      <c r="T1317" s="20" t="str">
        <f t="shared" si="144"/>
        <v/>
      </c>
      <c r="U1317" s="20" t="str">
        <f>IF(OR('Intragroup liabilities'!F1311="P_20",'Intragroup liabilities'!F1311="P_21"),'T 03.01'!T1317,CONCATENATE(RIGHT('Intragroup liabilities'!U1311,4),"-",LEFT(RIGHT('Intragroup liabilities'!U1311,7),2),"-",LEFT('Intragroup liabilities'!U1311,2)))</f>
        <v>--</v>
      </c>
      <c r="V1317" s="10" t="str">
        <f t="shared" si="145"/>
        <v>Secured</v>
      </c>
      <c r="W1317" s="10">
        <v>0</v>
      </c>
      <c r="X1317" s="10" t="s">
        <v>83</v>
      </c>
      <c r="Y1317" s="10" t="str">
        <f t="shared" si="146"/>
        <v>Non-structured/Vanilla</v>
      </c>
      <c r="Z1317" s="10"/>
      <c r="AA1317" s="10" t="str">
        <f>IF('Intragroup liabilities'!Q1311="GF2","Grandfathered T2",IF('Intragroup liabilities'!Q1311="CET1","CET1","No"))</f>
        <v>No</v>
      </c>
      <c r="AB1317" s="10">
        <f>IF('Intragroup liabilities'!R1311="",0,'Intragroup liabilities'!R1311)</f>
        <v>0</v>
      </c>
      <c r="AC1317"/>
    </row>
    <row r="1318" spans="3:29" ht="23.65" thickBot="1" x14ac:dyDescent="0.5">
      <c r="C1318" s="17">
        <f t="shared" si="141"/>
        <v>999</v>
      </c>
      <c r="D1318" s="18">
        <f t="shared" si="147"/>
        <v>1311</v>
      </c>
      <c r="E1318" s="10" t="str">
        <f>IF(AND(I1318="SANTANDER TOTTA, SGPS, SA",'Intragroup liabilities'!F1312="P_22"),"r0531 - o/w (part of) subordinated liabilities recognised as own funds",IF(AND(I1318="Totta Seguros - Comp. Seg. Vida, SA.",'Intragroup liabilities'!F1312="P_22"),"r0350 - Structured notes",IF(AND(AA1318&lt;&gt;"No",'Intragroup liabilities'!F1312="P_23"),"r0531 - o/w (part of) subordinated liabilities recognised as own funds",IF(AND(AA1318="No",'Intragroup liabilities'!F1312="P_23"),"r0120 - Secured liabilities - collateralized part (BRRD art. 44/2/b)",IF('Intragroup liabilities'!F1312="C_31","r0511 - o/w capital instruments/share capital",IF('Intragroup liabilities'!F1312="C_32","r0511 - o/w capital instruments/share capital",IF('Intragroup liabilities'!F1312="C_33","r0512 - o/w instruments ranking pari passu with ordinary shares",IF(OR(ISNUMBER(SEARCH("ATLANTES",I1318)),ISNUMBER(SEARCH("AZOR",I1318)),ISNUMBER(SEARCH("HIPOTOTTA",I1318)))=TRUE,"r0120 - Secured liabilities - collateralized part (BRRD art. 44/2/b)",IF(OR('Intragroup liabilities'!F1312="P_27.1",'Intragroup liabilities'!F1312="P_27.2",'Intragroup liabilities'!F1312="P_24"),"r0390 - Non-financial liabilities",IF('Intragroup liabilities'!F1312="P_30.1","r0170 - Employee liabilities (BRRD art. 44/2/g/i)",IF('Intragroup liabilities'!F1312="P_30.3","r0390 - Non-financial liabilities",IF('Intragroup liabilities'!F1312="C_36","r0511 - o/w capital instruments/share capital",IF(AND('Intragroup liabilities'!F1312="P_20",IFERROR(VLOOKUP('Intragroup liabilities'!I1312,'Auxiliar 210'!$B$18:$B$20,1,FALSE),0)&lt;&gt;0),"r0210 - Liabilities towards other entities of the resolution group (BRRD art. 44/2/h)",IF(AND('Intragroup liabilities'!F1312="P_21",IFERROR(VLOOKUP('Intragroup liabilities'!I1312,'Auxiliar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18" s="10" t="s">
        <v>483</v>
      </c>
      <c r="G1318" s="10" t="str">
        <f t="shared" si="142"/>
        <v>Rank 9 - Ranking in insolvency (master scale)</v>
      </c>
      <c r="H1318" s="10" t="s">
        <v>926</v>
      </c>
      <c r="I1318" s="10" t="s">
        <v>704</v>
      </c>
      <c r="J1318" s="10" t="s">
        <v>710</v>
      </c>
      <c r="K1318" s="10" t="s">
        <v>155</v>
      </c>
      <c r="L1318" s="10" t="str">
        <f t="shared" si="143"/>
        <v>Sister</v>
      </c>
      <c r="M1318" s="10" t="str">
        <f>IF(OR('Intragroup liabilities'!W1312="x",'Intragroup liabilities'!W1312="E"),"true","false")</f>
        <v>false</v>
      </c>
      <c r="N1318" s="10" t="s">
        <v>470</v>
      </c>
      <c r="O1318" s="10" t="s">
        <v>471</v>
      </c>
      <c r="P1318" s="11">
        <v>4.34</v>
      </c>
      <c r="Q1318" s="11">
        <f>IF('Intragroup liabilities'!E1312="",0,'Intragroup liabilities'!E1312)</f>
        <v>0</v>
      </c>
      <c r="R1318" s="10" t="str">
        <f>+IF('Intragroup liabilities'!C1312="EURO","Euro",IF('Intragroup liabilities'!C1312="LIBRA INGLESA"," US Dollar",""))</f>
        <v>Euro</v>
      </c>
      <c r="S1318" s="10" t="str">
        <f>IF(OR('Intragroup liabilities'!F1312="P_20",'Intragroup liabilities'!F1312="P_21"),'Intragroup liabilities'!M1312,CONCATENATE(RIGHT('Intragroup liabilities'!T1312,4),"-",LEFT(RIGHT('Intragroup liabilities'!T1312,7),2),"-",LEFT('Intragroup liabilities'!T1312,2)))</f>
        <v>--</v>
      </c>
      <c r="T1318" s="20" t="str">
        <f t="shared" si="144"/>
        <v>--</v>
      </c>
      <c r="U1318" s="20" t="str">
        <f>IF(OR('Intragroup liabilities'!F1312="P_20",'Intragroup liabilities'!F1312="P_21"),'T 03.01'!T1318,CONCATENATE(RIGHT('Intragroup liabilities'!U1312,4),"-",LEFT(RIGHT('Intragroup liabilities'!U1312,7),2),"-",LEFT('Intragroup liabilities'!U1312,2)))</f>
        <v>--</v>
      </c>
      <c r="V1318" s="10" t="str">
        <f t="shared" si="145"/>
        <v>Unsecured</v>
      </c>
      <c r="W1318" s="10">
        <v>0</v>
      </c>
      <c r="X1318" s="10" t="s">
        <v>83</v>
      </c>
      <c r="Y1318" s="10" t="str">
        <f t="shared" si="146"/>
        <v>Structured</v>
      </c>
      <c r="Z1318" s="10"/>
      <c r="AA1318" s="10" t="str">
        <f>IF('Intragroup liabilities'!Q1312="GF2","Grandfathered T2",IF('Intragroup liabilities'!Q1312="CET1","CET1","No"))</f>
        <v>No</v>
      </c>
      <c r="AB1318" s="10">
        <f>IF('Intragroup liabilities'!R1312="",0,'Intragroup liabilities'!R1312)</f>
        <v>0</v>
      </c>
      <c r="AC1318"/>
    </row>
    <row r="1319" spans="3:29" ht="35.25" thickBot="1" x14ac:dyDescent="0.5">
      <c r="C1319" s="17">
        <f t="shared" si="141"/>
        <v>999</v>
      </c>
      <c r="D1319" s="18">
        <f t="shared" si="147"/>
        <v>1312</v>
      </c>
      <c r="E1319" s="10" t="str">
        <f>IF(AND(I1319="SANTANDER TOTTA, SGPS, SA",'Intragroup liabilities'!F1313="P_22"),"r0531 - o/w (part of) subordinated liabilities recognised as own funds",IF(AND(I1319="Totta Seguros - Comp. Seg. Vida, SA.",'Intragroup liabilities'!F1313="P_22"),"r0350 - Structured notes",IF(AND(AA1319&lt;&gt;"No",'Intragroup liabilities'!F1313="P_23"),"r0531 - o/w (part of) subordinated liabilities recognised as own funds",IF(AND(AA1319="No",'Intragroup liabilities'!F1313="P_23"),"r0120 - Secured liabilities - collateralized part (BRRD art. 44/2/b)",IF('Intragroup liabilities'!F1313="C_31","r0511 - o/w capital instruments/share capital",IF('Intragroup liabilities'!F1313="C_32","r0511 - o/w capital instruments/share capital",IF('Intragroup liabilities'!F1313="C_33","r0512 - o/w instruments ranking pari passu with ordinary shares",IF(OR(ISNUMBER(SEARCH("ATLANTES",I1319)),ISNUMBER(SEARCH("AZOR",I1319)),ISNUMBER(SEARCH("HIPOTOTTA",I1319)))=TRUE,"r0120 - Secured liabilities - collateralized part (BRRD art. 44/2/b)",IF(OR('Intragroup liabilities'!F1313="P_27.1",'Intragroup liabilities'!F1313="P_27.2",'Intragroup liabilities'!F1313="P_24"),"r0390 - Non-financial liabilities",IF('Intragroup liabilities'!F1313="P_30.1","r0170 - Employee liabilities (BRRD art. 44/2/g/i)",IF('Intragroup liabilities'!F1313="P_30.3","r0390 - Non-financial liabilities",IF('Intragroup liabilities'!F1313="C_36","r0511 - o/w capital instruments/share capital",IF(AND('Intragroup liabilities'!F1313="P_20",IFERROR(VLOOKUP('Intragroup liabilities'!I1313,'Auxiliar 210'!$B$18:$B$20,1,FALSE),0)&lt;&gt;0),"r0210 - Liabilities towards other entities of the resolution group (BRRD art. 44/2/h)",IF(AND('Intragroup liabilities'!F1313="P_21",IFERROR(VLOOKUP('Intragroup liabilities'!I1313,'Auxiliar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19" s="10" t="s">
        <v>153</v>
      </c>
      <c r="G1319" s="10" t="str">
        <f t="shared" si="142"/>
        <v>Rank 20 - Ranking in insolvency (master scale)</v>
      </c>
      <c r="H1319" s="10" t="s">
        <v>253</v>
      </c>
      <c r="I1319" s="10" t="s">
        <v>30</v>
      </c>
      <c r="J1319" s="10" t="s">
        <v>164</v>
      </c>
      <c r="K1319" s="10" t="s">
        <v>155</v>
      </c>
      <c r="L1319" s="10" t="str">
        <f t="shared" si="143"/>
        <v>Sister</v>
      </c>
      <c r="M1319" s="10" t="str">
        <f>IF(OR('Intragroup liabilities'!W1313="x",'Intragroup liabilities'!W1313="E"),"true","false")</f>
        <v>true</v>
      </c>
      <c r="N1319" s="10" t="s">
        <v>470</v>
      </c>
      <c r="O1319" s="10" t="s">
        <v>471</v>
      </c>
      <c r="P1319" s="11">
        <v>8048.78</v>
      </c>
      <c r="Q1319" s="11">
        <f>IF('Intragroup liabilities'!E1313="",0,'Intragroup liabilities'!E1313)</f>
        <v>16.829999999999998</v>
      </c>
      <c r="R1319" s="10" t="str">
        <f>+IF('Intragroup liabilities'!C1313="EURO","Euro",IF('Intragroup liabilities'!C1313="LIBRA INGLESA"," US Dollar",""))</f>
        <v>Euro</v>
      </c>
      <c r="S1319" s="10" t="str">
        <f>IF(OR('Intragroup liabilities'!F1313="P_20",'Intragroup liabilities'!F1313="P_21"),'Intragroup liabilities'!M1313,CONCATENATE(RIGHT('Intragroup liabilities'!T1313,4),"-",LEFT(RIGHT('Intragroup liabilities'!T1313,7),2),"-",LEFT('Intragroup liabilities'!T1313,2)))</f>
        <v>--</v>
      </c>
      <c r="T1319" s="20" t="str">
        <f t="shared" si="144"/>
        <v/>
      </c>
      <c r="U1319" s="20" t="str">
        <f>IF(OR('Intragroup liabilities'!F1313="P_20",'Intragroup liabilities'!F1313="P_21"),'T 03.01'!T1319,CONCATENATE(RIGHT('Intragroup liabilities'!U1313,4),"-",LEFT(RIGHT('Intragroup liabilities'!U1313,7),2),"-",LEFT('Intragroup liabilities'!U1313,2)))</f>
        <v>--</v>
      </c>
      <c r="V1319" s="10" t="str">
        <f t="shared" si="145"/>
        <v>Secured</v>
      </c>
      <c r="W1319" s="10">
        <v>0</v>
      </c>
      <c r="X1319" s="10" t="s">
        <v>83</v>
      </c>
      <c r="Y1319" s="10" t="str">
        <f t="shared" si="146"/>
        <v>Non-structured/Vanilla</v>
      </c>
      <c r="Z1319" s="10"/>
      <c r="AA1319" s="10" t="str">
        <f>IF('Intragroup liabilities'!Q1313="GF2","Grandfathered T2",IF('Intragroup liabilities'!Q1313="CET1","CET1","No"))</f>
        <v>No</v>
      </c>
      <c r="AB1319" s="10">
        <f>IF('Intragroup liabilities'!R1313="",0,'Intragroup liabilities'!R1313)</f>
        <v>0</v>
      </c>
      <c r="AC1319"/>
    </row>
    <row r="1320" spans="3:29" ht="23.65" thickBot="1" x14ac:dyDescent="0.5">
      <c r="C1320" s="17">
        <f t="shared" si="141"/>
        <v>999</v>
      </c>
      <c r="D1320" s="18">
        <f t="shared" si="147"/>
        <v>1313</v>
      </c>
      <c r="E1320" s="10" t="str">
        <f>IF(AND(I1320="SANTANDER TOTTA, SGPS, SA",'Intragroup liabilities'!F1314="P_22"),"r0531 - o/w (part of) subordinated liabilities recognised as own funds",IF(AND(I1320="Totta Seguros - Comp. Seg. Vida, SA.",'Intragroup liabilities'!F1314="P_22"),"r0350 - Structured notes",IF(AND(AA1320&lt;&gt;"No",'Intragroup liabilities'!F1314="P_23"),"r0531 - o/w (part of) subordinated liabilities recognised as own funds",IF(AND(AA1320="No",'Intragroup liabilities'!F1314="P_23"),"r0120 - Secured liabilities - collateralized part (BRRD art. 44/2/b)",IF('Intragroup liabilities'!F1314="C_31","r0511 - o/w capital instruments/share capital",IF('Intragroup liabilities'!F1314="C_32","r0511 - o/w capital instruments/share capital",IF('Intragroup liabilities'!F1314="C_33","r0512 - o/w instruments ranking pari passu with ordinary shares",IF(OR(ISNUMBER(SEARCH("ATLANTES",I1320)),ISNUMBER(SEARCH("AZOR",I1320)),ISNUMBER(SEARCH("HIPOTOTTA",I1320)))=TRUE,"r0120 - Secured liabilities - collateralized part (BRRD art. 44/2/b)",IF(OR('Intragroup liabilities'!F1314="P_27.1",'Intragroup liabilities'!F1314="P_27.2",'Intragroup liabilities'!F1314="P_24"),"r0390 - Non-financial liabilities",IF('Intragroup liabilities'!F1314="P_30.1","r0170 - Employee liabilities (BRRD art. 44/2/g/i)",IF('Intragroup liabilities'!F1314="P_30.3","r0390 - Non-financial liabilities",IF('Intragroup liabilities'!F1314="C_36","r0511 - o/w capital instruments/share capital",IF(AND('Intragroup liabilities'!F1314="P_20",IFERROR(VLOOKUP('Intragroup liabilities'!I1314,'Auxiliar 210'!$B$18:$B$20,1,FALSE),0)&lt;&gt;0),"r0210 - Liabilities towards other entities of the resolution group (BRRD art. 44/2/h)",IF(AND('Intragroup liabilities'!F1314="P_21",IFERROR(VLOOKUP('Intragroup liabilities'!I1314,'Auxiliar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20" s="10" t="s">
        <v>483</v>
      </c>
      <c r="G1320" s="10" t="str">
        <f t="shared" si="142"/>
        <v>Rank 9 - Ranking in insolvency (master scale)</v>
      </c>
      <c r="H1320" s="10" t="s">
        <v>733</v>
      </c>
      <c r="I1320" s="10" t="s">
        <v>704</v>
      </c>
      <c r="J1320" s="10" t="s">
        <v>710</v>
      </c>
      <c r="K1320" s="10" t="s">
        <v>155</v>
      </c>
      <c r="L1320" s="10" t="str">
        <f t="shared" si="143"/>
        <v>Sister</v>
      </c>
      <c r="M1320" s="10" t="str">
        <f>IF(OR('Intragroup liabilities'!W1314="x",'Intragroup liabilities'!W1314="E"),"true","false")</f>
        <v>false</v>
      </c>
      <c r="N1320" s="10" t="s">
        <v>470</v>
      </c>
      <c r="O1320" s="10" t="s">
        <v>471</v>
      </c>
      <c r="P1320" s="11">
        <v>1.1100000000000001</v>
      </c>
      <c r="Q1320" s="11">
        <f>IF('Intragroup liabilities'!E1314="",0,'Intragroup liabilities'!E1314)</f>
        <v>0</v>
      </c>
      <c r="R1320" s="10" t="str">
        <f>+IF('Intragroup liabilities'!C1314="EURO","Euro",IF('Intragroup liabilities'!C1314="LIBRA INGLESA"," US Dollar",""))</f>
        <v>Euro</v>
      </c>
      <c r="S1320" s="10" t="str">
        <f>IF(OR('Intragroup liabilities'!F1314="P_20",'Intragroup liabilities'!F1314="P_21"),'Intragroup liabilities'!M1314,CONCATENATE(RIGHT('Intragroup liabilities'!T1314,4),"-",LEFT(RIGHT('Intragroup liabilities'!T1314,7),2),"-",LEFT('Intragroup liabilities'!T1314,2)))</f>
        <v>--</v>
      </c>
      <c r="T1320" s="20" t="str">
        <f t="shared" si="144"/>
        <v>--</v>
      </c>
      <c r="U1320" s="20" t="str">
        <f>IF(OR('Intragroup liabilities'!F1314="P_20",'Intragroup liabilities'!F1314="P_21"),'T 03.01'!T1320,CONCATENATE(RIGHT('Intragroup liabilities'!U1314,4),"-",LEFT(RIGHT('Intragroup liabilities'!U1314,7),2),"-",LEFT('Intragroup liabilities'!U1314,2)))</f>
        <v>--</v>
      </c>
      <c r="V1320" s="10" t="str">
        <f t="shared" si="145"/>
        <v>Unsecured</v>
      </c>
      <c r="W1320" s="10">
        <v>0</v>
      </c>
      <c r="X1320" s="10" t="s">
        <v>83</v>
      </c>
      <c r="Y1320" s="10" t="str">
        <f t="shared" si="146"/>
        <v>Structured</v>
      </c>
      <c r="Z1320" s="10"/>
      <c r="AA1320" s="10" t="str">
        <f>IF('Intragroup liabilities'!Q1314="GF2","Grandfathered T2",IF('Intragroup liabilities'!Q1314="CET1","CET1","No"))</f>
        <v>No</v>
      </c>
      <c r="AB1320" s="10">
        <f>IF('Intragroup liabilities'!R1314="",0,'Intragroup liabilities'!R1314)</f>
        <v>0</v>
      </c>
      <c r="AC1320"/>
    </row>
    <row r="1321" spans="3:29" ht="35.25" thickBot="1" x14ac:dyDescent="0.5">
      <c r="C1321" s="17">
        <f t="shared" si="141"/>
        <v>999</v>
      </c>
      <c r="D1321" s="18">
        <f t="shared" si="147"/>
        <v>1314</v>
      </c>
      <c r="E1321" s="10" t="str">
        <f>IF(AND(I1321="SANTANDER TOTTA, SGPS, SA",'Intragroup liabilities'!F1315="P_22"),"r0531 - o/w (part of) subordinated liabilities recognised as own funds",IF(AND(I1321="Totta Seguros - Comp. Seg. Vida, SA.",'Intragroup liabilities'!F1315="P_22"),"r0350 - Structured notes",IF(AND(AA1321&lt;&gt;"No",'Intragroup liabilities'!F1315="P_23"),"r0531 - o/w (part of) subordinated liabilities recognised as own funds",IF(AND(AA1321="No",'Intragroup liabilities'!F1315="P_23"),"r0120 - Secured liabilities - collateralized part (BRRD art. 44/2/b)",IF('Intragroup liabilities'!F1315="C_31","r0511 - o/w capital instruments/share capital",IF('Intragroup liabilities'!F1315="C_32","r0511 - o/w capital instruments/share capital",IF('Intragroup liabilities'!F1315="C_33","r0512 - o/w instruments ranking pari passu with ordinary shares",IF(OR(ISNUMBER(SEARCH("ATLANTES",I1321)),ISNUMBER(SEARCH("AZOR",I1321)),ISNUMBER(SEARCH("HIPOTOTTA",I1321)))=TRUE,"r0120 - Secured liabilities - collateralized part (BRRD art. 44/2/b)",IF(OR('Intragroup liabilities'!F1315="P_27.1",'Intragroup liabilities'!F1315="P_27.2",'Intragroup liabilities'!F1315="P_24"),"r0390 - Non-financial liabilities",IF('Intragroup liabilities'!F1315="P_30.1","r0170 - Employee liabilities (BRRD art. 44/2/g/i)",IF('Intragroup liabilities'!F1315="P_30.3","r0390 - Non-financial liabilities",IF('Intragroup liabilities'!F1315="C_36","r0511 - o/w capital instruments/share capital",IF(AND('Intragroup liabilities'!F1315="P_20",IFERROR(VLOOKUP('Intragroup liabilities'!I1315,'Auxiliar 210'!$B$18:$B$20,1,FALSE),0)&lt;&gt;0),"r0210 - Liabilities towards other entities of the resolution group (BRRD art. 44/2/h)",IF(AND('Intragroup liabilities'!F1315="P_21",IFERROR(VLOOKUP('Intragroup liabilities'!I1315,'Auxiliar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1" s="10" t="s">
        <v>153</v>
      </c>
      <c r="G1321" s="10" t="str">
        <f t="shared" si="142"/>
        <v>Rank 20 - Ranking in insolvency (master scale)</v>
      </c>
      <c r="H1321" s="10" t="s">
        <v>403</v>
      </c>
      <c r="I1321" s="10" t="s">
        <v>30</v>
      </c>
      <c r="J1321" s="10" t="s">
        <v>164</v>
      </c>
      <c r="K1321" s="10" t="s">
        <v>155</v>
      </c>
      <c r="L1321" s="10" t="str">
        <f t="shared" si="143"/>
        <v>Sister</v>
      </c>
      <c r="M1321" s="10" t="str">
        <f>IF(OR('Intragroup liabilities'!W1315="x",'Intragroup liabilities'!W1315="E"),"true","false")</f>
        <v>true</v>
      </c>
      <c r="N1321" s="10" t="s">
        <v>470</v>
      </c>
      <c r="O1321" s="10" t="s">
        <v>471</v>
      </c>
      <c r="P1321" s="11">
        <v>443291.54</v>
      </c>
      <c r="Q1321" s="11">
        <f>IF('Intragroup liabilities'!E1315="",0,'Intragroup liabilities'!E1315)</f>
        <v>667.56</v>
      </c>
      <c r="R1321" s="10" t="str">
        <f>+IF('Intragroup liabilities'!C1315="EURO","Euro",IF('Intragroup liabilities'!C1315="LIBRA INGLESA"," US Dollar",""))</f>
        <v>Euro</v>
      </c>
      <c r="S1321" s="10" t="str">
        <f>IF(OR('Intragroup liabilities'!F1315="P_20",'Intragroup liabilities'!F1315="P_21"),'Intragroup liabilities'!M1315,CONCATENATE(RIGHT('Intragroup liabilities'!T1315,4),"-",LEFT(RIGHT('Intragroup liabilities'!T1315,7),2),"-",LEFT('Intragroup liabilities'!T1315,2)))</f>
        <v>--</v>
      </c>
      <c r="T1321" s="20" t="str">
        <f t="shared" si="144"/>
        <v/>
      </c>
      <c r="U1321" s="20" t="str">
        <f>IF(OR('Intragroup liabilities'!F1315="P_20",'Intragroup liabilities'!F1315="P_21"),'T 03.01'!T1321,CONCATENATE(RIGHT('Intragroup liabilities'!U1315,4),"-",LEFT(RIGHT('Intragroup liabilities'!U1315,7),2),"-",LEFT('Intragroup liabilities'!U1315,2)))</f>
        <v>--</v>
      </c>
      <c r="V1321" s="10" t="str">
        <f t="shared" si="145"/>
        <v>Secured</v>
      </c>
      <c r="W1321" s="10">
        <v>0</v>
      </c>
      <c r="X1321" s="10" t="s">
        <v>83</v>
      </c>
      <c r="Y1321" s="10" t="str">
        <f t="shared" si="146"/>
        <v>Non-structured/Vanilla</v>
      </c>
      <c r="Z1321" s="10"/>
      <c r="AA1321" s="10" t="str">
        <f>IF('Intragroup liabilities'!Q1315="GF2","Grandfathered T2",IF('Intragroup liabilities'!Q1315="CET1","CET1","No"))</f>
        <v>No</v>
      </c>
      <c r="AB1321" s="10">
        <f>IF('Intragroup liabilities'!R1315="",0,'Intragroup liabilities'!R1315)</f>
        <v>0</v>
      </c>
      <c r="AC1321"/>
    </row>
    <row r="1322" spans="3:29" ht="35.25" thickBot="1" x14ac:dyDescent="0.5">
      <c r="C1322" s="17">
        <f t="shared" si="141"/>
        <v>999</v>
      </c>
      <c r="D1322" s="18">
        <f t="shared" si="147"/>
        <v>1315</v>
      </c>
      <c r="E1322" s="10" t="str">
        <f>IF(AND(I1322="SANTANDER TOTTA, SGPS, SA",'Intragroup liabilities'!F1316="P_22"),"r0531 - o/w (part of) subordinated liabilities recognised as own funds",IF(AND(I1322="Totta Seguros - Comp. Seg. Vida, SA.",'Intragroup liabilities'!F1316="P_22"),"r0350 - Structured notes",IF(AND(AA1322&lt;&gt;"No",'Intragroup liabilities'!F1316="P_23"),"r0531 - o/w (part of) subordinated liabilities recognised as own funds",IF(AND(AA1322="No",'Intragroup liabilities'!F1316="P_23"),"r0120 - Secured liabilities - collateralized part (BRRD art. 44/2/b)",IF('Intragroup liabilities'!F1316="C_31","r0511 - o/w capital instruments/share capital",IF('Intragroup liabilities'!F1316="C_32","r0511 - o/w capital instruments/share capital",IF('Intragroup liabilities'!F1316="C_33","r0512 - o/w instruments ranking pari passu with ordinary shares",IF(OR(ISNUMBER(SEARCH("ATLANTES",I1322)),ISNUMBER(SEARCH("AZOR",I1322)),ISNUMBER(SEARCH("HIPOTOTTA",I1322)))=TRUE,"r0120 - Secured liabilities - collateralized part (BRRD art. 44/2/b)",IF(OR('Intragroup liabilities'!F1316="P_27.1",'Intragroup liabilities'!F1316="P_27.2",'Intragroup liabilities'!F1316="P_24"),"r0390 - Non-financial liabilities",IF('Intragroup liabilities'!F1316="P_30.1","r0170 - Employee liabilities (BRRD art. 44/2/g/i)",IF('Intragroup liabilities'!F1316="P_30.3","r0390 - Non-financial liabilities",IF('Intragroup liabilities'!F1316="C_36","r0511 - o/w capital instruments/share capital",IF(AND('Intragroup liabilities'!F1316="P_20",IFERROR(VLOOKUP('Intragroup liabilities'!I1316,'Auxiliar 210'!$B$18:$B$20,1,FALSE),0)&lt;&gt;0),"r0210 - Liabilities towards other entities of the resolution group (BRRD art. 44/2/h)",IF(AND('Intragroup liabilities'!F1316="P_21",IFERROR(VLOOKUP('Intragroup liabilities'!I1316,'Auxiliar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2" s="10" t="s">
        <v>153</v>
      </c>
      <c r="G1322" s="10" t="str">
        <f t="shared" si="142"/>
        <v>Rank 20 - Ranking in insolvency (master scale)</v>
      </c>
      <c r="H1322" s="10" t="s">
        <v>391</v>
      </c>
      <c r="I1322" s="10" t="s">
        <v>30</v>
      </c>
      <c r="J1322" s="10" t="s">
        <v>164</v>
      </c>
      <c r="K1322" s="10" t="s">
        <v>155</v>
      </c>
      <c r="L1322" s="10" t="str">
        <f t="shared" si="143"/>
        <v>Sister</v>
      </c>
      <c r="M1322" s="10" t="str">
        <f>IF(OR('Intragroup liabilities'!W1316="x",'Intragroup liabilities'!W1316="E"),"true","false")</f>
        <v>true</v>
      </c>
      <c r="N1322" s="10" t="s">
        <v>470</v>
      </c>
      <c r="O1322" s="10" t="s">
        <v>471</v>
      </c>
      <c r="P1322" s="11">
        <v>92205</v>
      </c>
      <c r="Q1322" s="11">
        <f>IF('Intragroup liabilities'!E1316="",0,'Intragroup liabilities'!E1316)</f>
        <v>240.37</v>
      </c>
      <c r="R1322" s="10" t="str">
        <f>+IF('Intragroup liabilities'!C1316="EURO","Euro",IF('Intragroup liabilities'!C1316="LIBRA INGLESA"," US Dollar",""))</f>
        <v>Euro</v>
      </c>
      <c r="S1322" s="10" t="str">
        <f>IF(OR('Intragroup liabilities'!F1316="P_20",'Intragroup liabilities'!F1316="P_21"),'Intragroup liabilities'!M1316,CONCATENATE(RIGHT('Intragroup liabilities'!T1316,4),"-",LEFT(RIGHT('Intragroup liabilities'!T1316,7),2),"-",LEFT('Intragroup liabilities'!T1316,2)))</f>
        <v>--</v>
      </c>
      <c r="T1322" s="20" t="str">
        <f t="shared" si="144"/>
        <v/>
      </c>
      <c r="U1322" s="20" t="str">
        <f>IF(OR('Intragroup liabilities'!F1316="P_20",'Intragroup liabilities'!F1316="P_21"),'T 03.01'!T1322,CONCATENATE(RIGHT('Intragroup liabilities'!U1316,4),"-",LEFT(RIGHT('Intragroup liabilities'!U1316,7),2),"-",LEFT('Intragroup liabilities'!U1316,2)))</f>
        <v>--</v>
      </c>
      <c r="V1322" s="10" t="str">
        <f t="shared" si="145"/>
        <v>Secured</v>
      </c>
      <c r="W1322" s="10">
        <v>0</v>
      </c>
      <c r="X1322" s="10" t="s">
        <v>83</v>
      </c>
      <c r="Y1322" s="10" t="str">
        <f t="shared" si="146"/>
        <v>Non-structured/Vanilla</v>
      </c>
      <c r="Z1322" s="10"/>
      <c r="AA1322" s="10" t="str">
        <f>IF('Intragroup liabilities'!Q1316="GF2","Grandfathered T2",IF('Intragroup liabilities'!Q1316="CET1","CET1","No"))</f>
        <v>No</v>
      </c>
      <c r="AB1322" s="10">
        <f>IF('Intragroup liabilities'!R1316="",0,'Intragroup liabilities'!R1316)</f>
        <v>0</v>
      </c>
      <c r="AC1322"/>
    </row>
    <row r="1323" spans="3:29" ht="35.25" thickBot="1" x14ac:dyDescent="0.5">
      <c r="C1323" s="17">
        <f t="shared" si="141"/>
        <v>999</v>
      </c>
      <c r="D1323" s="18">
        <f t="shared" si="147"/>
        <v>1316</v>
      </c>
      <c r="E1323" s="10" t="str">
        <f>IF(AND(I1323="SANTANDER TOTTA, SGPS, SA",'Intragroup liabilities'!F1317="P_22"),"r0531 - o/w (part of) subordinated liabilities recognised as own funds",IF(AND(I1323="Totta Seguros - Comp. Seg. Vida, SA.",'Intragroup liabilities'!F1317="P_22"),"r0350 - Structured notes",IF(AND(AA1323&lt;&gt;"No",'Intragroup liabilities'!F1317="P_23"),"r0531 - o/w (part of) subordinated liabilities recognised as own funds",IF(AND(AA1323="No",'Intragroup liabilities'!F1317="P_23"),"r0120 - Secured liabilities - collateralized part (BRRD art. 44/2/b)",IF('Intragroup liabilities'!F1317="C_31","r0511 - o/w capital instruments/share capital",IF('Intragroup liabilities'!F1317="C_32","r0511 - o/w capital instruments/share capital",IF('Intragroup liabilities'!F1317="C_33","r0512 - o/w instruments ranking pari passu with ordinary shares",IF(OR(ISNUMBER(SEARCH("ATLANTES",I1323)),ISNUMBER(SEARCH("AZOR",I1323)),ISNUMBER(SEARCH("HIPOTOTTA",I1323)))=TRUE,"r0120 - Secured liabilities - collateralized part (BRRD art. 44/2/b)",IF(OR('Intragroup liabilities'!F1317="P_27.1",'Intragroup liabilities'!F1317="P_27.2",'Intragroup liabilities'!F1317="P_24"),"r0390 - Non-financial liabilities",IF('Intragroup liabilities'!F1317="P_30.1","r0170 - Employee liabilities (BRRD art. 44/2/g/i)",IF('Intragroup liabilities'!F1317="P_30.3","r0390 - Non-financial liabilities",IF('Intragroup liabilities'!F1317="C_36","r0511 - o/w capital instruments/share capital",IF(AND('Intragroup liabilities'!F1317="P_20",IFERROR(VLOOKUP('Intragroup liabilities'!I1317,'Auxiliar 210'!$B$18:$B$20,1,FALSE),0)&lt;&gt;0),"r0210 - Liabilities towards other entities of the resolution group (BRRD art. 44/2/h)",IF(AND('Intragroup liabilities'!F1317="P_21",IFERROR(VLOOKUP('Intragroup liabilities'!I1317,'Auxiliar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3" s="10" t="s">
        <v>153</v>
      </c>
      <c r="G1323" s="10" t="str">
        <f t="shared" si="142"/>
        <v>Rank 20 - Ranking in insolvency (master scale)</v>
      </c>
      <c r="H1323" s="10" t="s">
        <v>305</v>
      </c>
      <c r="I1323" s="10" t="s">
        <v>73</v>
      </c>
      <c r="J1323" s="10" t="s">
        <v>167</v>
      </c>
      <c r="K1323" s="10" t="s">
        <v>155</v>
      </c>
      <c r="L1323" s="10" t="str">
        <f t="shared" si="143"/>
        <v>Sister</v>
      </c>
      <c r="M1323" s="10" t="str">
        <f>IF(OR('Intragroup liabilities'!W1317="x",'Intragroup liabilities'!W1317="E"),"true","false")</f>
        <v>true</v>
      </c>
      <c r="N1323" s="10" t="s">
        <v>470</v>
      </c>
      <c r="O1323" s="10" t="s">
        <v>471</v>
      </c>
      <c r="P1323" s="11">
        <v>174383.39</v>
      </c>
      <c r="Q1323" s="11">
        <f>IF('Intragroup liabilities'!E1317="",0,'Intragroup liabilities'!E1317)</f>
        <v>405.86</v>
      </c>
      <c r="R1323" s="10" t="str">
        <f>+IF('Intragroup liabilities'!C1317="EURO","Euro",IF('Intragroup liabilities'!C1317="LIBRA INGLESA"," US Dollar",""))</f>
        <v>Euro</v>
      </c>
      <c r="S1323" s="10" t="str">
        <f>IF(OR('Intragroup liabilities'!F1317="P_20",'Intragroup liabilities'!F1317="P_21"),'Intragroup liabilities'!M1317,CONCATENATE(RIGHT('Intragroup liabilities'!T1317,4),"-",LEFT(RIGHT('Intragroup liabilities'!T1317,7),2),"-",LEFT('Intragroup liabilities'!T1317,2)))</f>
        <v>--</v>
      </c>
      <c r="T1323" s="20" t="str">
        <f t="shared" si="144"/>
        <v/>
      </c>
      <c r="U1323" s="20" t="str">
        <f>IF(OR('Intragroup liabilities'!F1317="P_20",'Intragroup liabilities'!F1317="P_21"),'T 03.01'!T1323,CONCATENATE(RIGHT('Intragroup liabilities'!U1317,4),"-",LEFT(RIGHT('Intragroup liabilities'!U1317,7),2),"-",LEFT('Intragroup liabilities'!U1317,2)))</f>
        <v>--</v>
      </c>
      <c r="V1323" s="10" t="str">
        <f t="shared" si="145"/>
        <v>Secured</v>
      </c>
      <c r="W1323" s="10">
        <v>0</v>
      </c>
      <c r="X1323" s="10" t="s">
        <v>83</v>
      </c>
      <c r="Y1323" s="10" t="str">
        <f t="shared" si="146"/>
        <v>Non-structured/Vanilla</v>
      </c>
      <c r="Z1323" s="10"/>
      <c r="AA1323" s="10" t="str">
        <f>IF('Intragroup liabilities'!Q1317="GF2","Grandfathered T2",IF('Intragroup liabilities'!Q1317="CET1","CET1","No"))</f>
        <v>No</v>
      </c>
      <c r="AB1323" s="10">
        <f>IF('Intragroup liabilities'!R1317="",0,'Intragroup liabilities'!R1317)</f>
        <v>0</v>
      </c>
      <c r="AC1323"/>
    </row>
    <row r="1324" spans="3:29" ht="35.25" thickBot="1" x14ac:dyDescent="0.5">
      <c r="C1324" s="17">
        <f t="shared" si="141"/>
        <v>999</v>
      </c>
      <c r="D1324" s="18">
        <f t="shared" si="147"/>
        <v>1317</v>
      </c>
      <c r="E1324" s="10" t="str">
        <f>IF(AND(I1324="SANTANDER TOTTA, SGPS, SA",'Intragroup liabilities'!F1318="P_22"),"r0531 - o/w (part of) subordinated liabilities recognised as own funds",IF(AND(I1324="Totta Seguros - Comp. Seg. Vida, SA.",'Intragroup liabilities'!F1318="P_22"),"r0350 - Structured notes",IF(AND(AA1324&lt;&gt;"No",'Intragroup liabilities'!F1318="P_23"),"r0531 - o/w (part of) subordinated liabilities recognised as own funds",IF(AND(AA1324="No",'Intragroup liabilities'!F1318="P_23"),"r0120 - Secured liabilities - collateralized part (BRRD art. 44/2/b)",IF('Intragroup liabilities'!F1318="C_31","r0511 - o/w capital instruments/share capital",IF('Intragroup liabilities'!F1318="C_32","r0511 - o/w capital instruments/share capital",IF('Intragroup liabilities'!F1318="C_33","r0512 - o/w instruments ranking pari passu with ordinary shares",IF(OR(ISNUMBER(SEARCH("ATLANTES",I1324)),ISNUMBER(SEARCH("AZOR",I1324)),ISNUMBER(SEARCH("HIPOTOTTA",I1324)))=TRUE,"r0120 - Secured liabilities - collateralized part (BRRD art. 44/2/b)",IF(OR('Intragroup liabilities'!F1318="P_27.1",'Intragroup liabilities'!F1318="P_27.2",'Intragroup liabilities'!F1318="P_24"),"r0390 - Non-financial liabilities",IF('Intragroup liabilities'!F1318="P_30.1","r0170 - Employee liabilities (BRRD art. 44/2/g/i)",IF('Intragroup liabilities'!F1318="P_30.3","r0390 - Non-financial liabilities",IF('Intragroup liabilities'!F1318="C_36","r0511 - o/w capital instruments/share capital",IF(AND('Intragroup liabilities'!F1318="P_20",IFERROR(VLOOKUP('Intragroup liabilities'!I1318,'Auxiliar 210'!$B$18:$B$20,1,FALSE),0)&lt;&gt;0),"r0210 - Liabilities towards other entities of the resolution group (BRRD art. 44/2/h)",IF(AND('Intragroup liabilities'!F1318="P_21",IFERROR(VLOOKUP('Intragroup liabilities'!I1318,'Auxiliar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4" s="10" t="s">
        <v>153</v>
      </c>
      <c r="G1324" s="10" t="str">
        <f t="shared" si="142"/>
        <v>Rank 20 - Ranking in insolvency (master scale)</v>
      </c>
      <c r="H1324" s="10" t="s">
        <v>414</v>
      </c>
      <c r="I1324" s="10" t="s">
        <v>73</v>
      </c>
      <c r="J1324" s="10" t="s">
        <v>167</v>
      </c>
      <c r="K1324" s="10" t="s">
        <v>155</v>
      </c>
      <c r="L1324" s="10" t="str">
        <f t="shared" si="143"/>
        <v>Sister</v>
      </c>
      <c r="M1324" s="10" t="str">
        <f>IF(OR('Intragroup liabilities'!W1318="x",'Intragroup liabilities'!W1318="E"),"true","false")</f>
        <v>true</v>
      </c>
      <c r="N1324" s="10" t="s">
        <v>470</v>
      </c>
      <c r="O1324" s="10" t="s">
        <v>471</v>
      </c>
      <c r="P1324" s="11">
        <v>53167.92</v>
      </c>
      <c r="Q1324" s="11">
        <f>IF('Intragroup liabilities'!E1318="",0,'Intragroup liabilities'!E1318)</f>
        <v>116.39</v>
      </c>
      <c r="R1324" s="10" t="str">
        <f>+IF('Intragroup liabilities'!C1318="EURO","Euro",IF('Intragroup liabilities'!C1318="LIBRA INGLESA"," US Dollar",""))</f>
        <v>Euro</v>
      </c>
      <c r="S1324" s="10" t="str">
        <f>IF(OR('Intragroup liabilities'!F1318="P_20",'Intragroup liabilities'!F1318="P_21"),'Intragroup liabilities'!M1318,CONCATENATE(RIGHT('Intragroup liabilities'!T1318,4),"-",LEFT(RIGHT('Intragroup liabilities'!T1318,7),2),"-",LEFT('Intragroup liabilities'!T1318,2)))</f>
        <v>--</v>
      </c>
      <c r="T1324" s="20" t="str">
        <f t="shared" si="144"/>
        <v/>
      </c>
      <c r="U1324" s="20" t="str">
        <f>IF(OR('Intragroup liabilities'!F1318="P_20",'Intragroup liabilities'!F1318="P_21"),'T 03.01'!T1324,CONCATENATE(RIGHT('Intragroup liabilities'!U1318,4),"-",LEFT(RIGHT('Intragroup liabilities'!U1318,7),2),"-",LEFT('Intragroup liabilities'!U1318,2)))</f>
        <v>--</v>
      </c>
      <c r="V1324" s="10" t="str">
        <f t="shared" si="145"/>
        <v>Secured</v>
      </c>
      <c r="W1324" s="10">
        <v>0</v>
      </c>
      <c r="X1324" s="10" t="s">
        <v>83</v>
      </c>
      <c r="Y1324" s="10" t="str">
        <f t="shared" si="146"/>
        <v>Non-structured/Vanilla</v>
      </c>
      <c r="Z1324" s="10"/>
      <c r="AA1324" s="10" t="str">
        <f>IF('Intragroup liabilities'!Q1318="GF2","Grandfathered T2",IF('Intragroup liabilities'!Q1318="CET1","CET1","No"))</f>
        <v>No</v>
      </c>
      <c r="AB1324" s="10">
        <f>IF('Intragroup liabilities'!R1318="",0,'Intragroup liabilities'!R1318)</f>
        <v>0</v>
      </c>
      <c r="AC1324"/>
    </row>
    <row r="1325" spans="3:29" ht="35.25" thickBot="1" x14ac:dyDescent="0.5">
      <c r="C1325" s="17">
        <f t="shared" si="141"/>
        <v>999</v>
      </c>
      <c r="D1325" s="18">
        <f t="shared" si="147"/>
        <v>1318</v>
      </c>
      <c r="E1325" s="10" t="str">
        <f>IF(AND(I1325="SANTANDER TOTTA, SGPS, SA",'Intragroup liabilities'!F1319="P_22"),"r0531 - o/w (part of) subordinated liabilities recognised as own funds",IF(AND(I1325="Totta Seguros - Comp. Seg. Vida, SA.",'Intragroup liabilities'!F1319="P_22"),"r0350 - Structured notes",IF(AND(AA1325&lt;&gt;"No",'Intragroup liabilities'!F1319="P_23"),"r0531 - o/w (part of) subordinated liabilities recognised as own funds",IF(AND(AA1325="No",'Intragroup liabilities'!F1319="P_23"),"r0120 - Secured liabilities - collateralized part (BRRD art. 44/2/b)",IF('Intragroup liabilities'!F1319="C_31","r0511 - o/w capital instruments/share capital",IF('Intragroup liabilities'!F1319="C_32","r0511 - o/w capital instruments/share capital",IF('Intragroup liabilities'!F1319="C_33","r0512 - o/w instruments ranking pari passu with ordinary shares",IF(OR(ISNUMBER(SEARCH("ATLANTES",I1325)),ISNUMBER(SEARCH("AZOR",I1325)),ISNUMBER(SEARCH("HIPOTOTTA",I1325)))=TRUE,"r0120 - Secured liabilities - collateralized part (BRRD art. 44/2/b)",IF(OR('Intragroup liabilities'!F1319="P_27.1",'Intragroup liabilities'!F1319="P_27.2",'Intragroup liabilities'!F1319="P_24"),"r0390 - Non-financial liabilities",IF('Intragroup liabilities'!F1319="P_30.1","r0170 - Employee liabilities (BRRD art. 44/2/g/i)",IF('Intragroup liabilities'!F1319="P_30.3","r0390 - Non-financial liabilities",IF('Intragroup liabilities'!F1319="C_36","r0511 - o/w capital instruments/share capital",IF(AND('Intragroup liabilities'!F1319="P_20",IFERROR(VLOOKUP('Intragroup liabilities'!I1319,'Auxiliar 210'!$B$18:$B$20,1,FALSE),0)&lt;&gt;0),"r0210 - Liabilities towards other entities of the resolution group (BRRD art. 44/2/h)",IF(AND('Intragroup liabilities'!F1319="P_21",IFERROR(VLOOKUP('Intragroup liabilities'!I1319,'Auxiliar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5" s="10" t="s">
        <v>153</v>
      </c>
      <c r="G1325" s="10" t="str">
        <f t="shared" si="142"/>
        <v>Rank 20 - Ranking in insolvency (master scale)</v>
      </c>
      <c r="H1325" s="10" t="s">
        <v>405</v>
      </c>
      <c r="I1325" s="10" t="s">
        <v>30</v>
      </c>
      <c r="J1325" s="10" t="s">
        <v>164</v>
      </c>
      <c r="K1325" s="10" t="s">
        <v>155</v>
      </c>
      <c r="L1325" s="10" t="str">
        <f t="shared" si="143"/>
        <v>Sister</v>
      </c>
      <c r="M1325" s="10" t="str">
        <f>IF(OR('Intragroup liabilities'!W1319="x",'Intragroup liabilities'!W1319="E"),"true","false")</f>
        <v>true</v>
      </c>
      <c r="N1325" s="10" t="s">
        <v>470</v>
      </c>
      <c r="O1325" s="10" t="s">
        <v>471</v>
      </c>
      <c r="P1325" s="11">
        <v>23807.57</v>
      </c>
      <c r="Q1325" s="11">
        <f>IF('Intragroup liabilities'!E1319="",0,'Intragroup liabilities'!E1319)</f>
        <v>51.05</v>
      </c>
      <c r="R1325" s="10" t="str">
        <f>+IF('Intragroup liabilities'!C1319="EURO","Euro",IF('Intragroup liabilities'!C1319="LIBRA INGLESA"," US Dollar",""))</f>
        <v>Euro</v>
      </c>
      <c r="S1325" s="10" t="str">
        <f>IF(OR('Intragroup liabilities'!F1319="P_20",'Intragroup liabilities'!F1319="P_21"),'Intragroup liabilities'!M1319,CONCATENATE(RIGHT('Intragroup liabilities'!T1319,4),"-",LEFT(RIGHT('Intragroup liabilities'!T1319,7),2),"-",LEFT('Intragroup liabilities'!T1319,2)))</f>
        <v>--</v>
      </c>
      <c r="T1325" s="20" t="str">
        <f t="shared" si="144"/>
        <v/>
      </c>
      <c r="U1325" s="20" t="str">
        <f>IF(OR('Intragroup liabilities'!F1319="P_20",'Intragroup liabilities'!F1319="P_21"),'T 03.01'!T1325,CONCATENATE(RIGHT('Intragroup liabilities'!U1319,4),"-",LEFT(RIGHT('Intragroup liabilities'!U1319,7),2),"-",LEFT('Intragroup liabilities'!U1319,2)))</f>
        <v>--</v>
      </c>
      <c r="V1325" s="10" t="str">
        <f t="shared" si="145"/>
        <v>Secured</v>
      </c>
      <c r="W1325" s="10">
        <v>0</v>
      </c>
      <c r="X1325" s="10" t="s">
        <v>83</v>
      </c>
      <c r="Y1325" s="10" t="str">
        <f t="shared" si="146"/>
        <v>Non-structured/Vanilla</v>
      </c>
      <c r="Z1325" s="10"/>
      <c r="AA1325" s="10" t="str">
        <f>IF('Intragroup liabilities'!Q1319="GF2","Grandfathered T2",IF('Intragroup liabilities'!Q1319="CET1","CET1","No"))</f>
        <v>No</v>
      </c>
      <c r="AB1325" s="10">
        <f>IF('Intragroup liabilities'!R1319="",0,'Intragroup liabilities'!R1319)</f>
        <v>0</v>
      </c>
      <c r="AC1325"/>
    </row>
    <row r="1326" spans="3:29" ht="35.25" thickBot="1" x14ac:dyDescent="0.5">
      <c r="C1326" s="17">
        <f t="shared" si="141"/>
        <v>999</v>
      </c>
      <c r="D1326" s="18">
        <f t="shared" si="147"/>
        <v>1319</v>
      </c>
      <c r="E1326" s="10" t="str">
        <f>IF(AND(I1326="SANTANDER TOTTA, SGPS, SA",'Intragroup liabilities'!F1320="P_22"),"r0531 - o/w (part of) subordinated liabilities recognised as own funds",IF(AND(I1326="Totta Seguros - Comp. Seg. Vida, SA.",'Intragroup liabilities'!F1320="P_22"),"r0350 - Structured notes",IF(AND(AA1326&lt;&gt;"No",'Intragroup liabilities'!F1320="P_23"),"r0531 - o/w (part of) subordinated liabilities recognised as own funds",IF(AND(AA1326="No",'Intragroup liabilities'!F1320="P_23"),"r0120 - Secured liabilities - collateralized part (BRRD art. 44/2/b)",IF('Intragroup liabilities'!F1320="C_31","r0511 - o/w capital instruments/share capital",IF('Intragroup liabilities'!F1320="C_32","r0511 - o/w capital instruments/share capital",IF('Intragroup liabilities'!F1320="C_33","r0512 - o/w instruments ranking pari passu with ordinary shares",IF(OR(ISNUMBER(SEARCH("ATLANTES",I1326)),ISNUMBER(SEARCH("AZOR",I1326)),ISNUMBER(SEARCH("HIPOTOTTA",I1326)))=TRUE,"r0120 - Secured liabilities - collateralized part (BRRD art. 44/2/b)",IF(OR('Intragroup liabilities'!F1320="P_27.1",'Intragroup liabilities'!F1320="P_27.2",'Intragroup liabilities'!F1320="P_24"),"r0390 - Non-financial liabilities",IF('Intragroup liabilities'!F1320="P_30.1","r0170 - Employee liabilities (BRRD art. 44/2/g/i)",IF('Intragroup liabilities'!F1320="P_30.3","r0390 - Non-financial liabilities",IF('Intragroup liabilities'!F1320="C_36","r0511 - o/w capital instruments/share capital",IF(AND('Intragroup liabilities'!F1320="P_20",IFERROR(VLOOKUP('Intragroup liabilities'!I1320,'Auxiliar 210'!$B$18:$B$20,1,FALSE),0)&lt;&gt;0),"r0210 - Liabilities towards other entities of the resolution group (BRRD art. 44/2/h)",IF(AND('Intragroup liabilities'!F1320="P_21",IFERROR(VLOOKUP('Intragroup liabilities'!I1320,'Auxiliar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6" s="10" t="s">
        <v>153</v>
      </c>
      <c r="G1326" s="10" t="str">
        <f t="shared" si="142"/>
        <v>Rank 20 - Ranking in insolvency (master scale)</v>
      </c>
      <c r="H1326" s="10" t="s">
        <v>409</v>
      </c>
      <c r="I1326" s="10" t="s">
        <v>30</v>
      </c>
      <c r="J1326" s="10" t="s">
        <v>164</v>
      </c>
      <c r="K1326" s="10" t="s">
        <v>155</v>
      </c>
      <c r="L1326" s="10" t="str">
        <f t="shared" si="143"/>
        <v>Sister</v>
      </c>
      <c r="M1326" s="10" t="str">
        <f>IF(OR('Intragroup liabilities'!W1320="x",'Intragroup liabilities'!W1320="E"),"true","false")</f>
        <v>true</v>
      </c>
      <c r="N1326" s="10" t="s">
        <v>470</v>
      </c>
      <c r="O1326" s="10" t="s">
        <v>471</v>
      </c>
      <c r="P1326" s="11">
        <v>45105.82</v>
      </c>
      <c r="Q1326" s="11">
        <f>IF('Intragroup liabilities'!E1320="",0,'Intragroup liabilities'!E1320)</f>
        <v>101.63</v>
      </c>
      <c r="R1326" s="10" t="str">
        <f>+IF('Intragroup liabilities'!C1320="EURO","Euro",IF('Intragroup liabilities'!C1320="LIBRA INGLESA"," US Dollar",""))</f>
        <v>Euro</v>
      </c>
      <c r="S1326" s="10" t="str">
        <f>IF(OR('Intragroup liabilities'!F1320="P_20",'Intragroup liabilities'!F1320="P_21"),'Intragroup liabilities'!M1320,CONCATENATE(RIGHT('Intragroup liabilities'!T1320,4),"-",LEFT(RIGHT('Intragroup liabilities'!T1320,7),2),"-",LEFT('Intragroup liabilities'!T1320,2)))</f>
        <v>--</v>
      </c>
      <c r="T1326" s="20" t="str">
        <f t="shared" si="144"/>
        <v/>
      </c>
      <c r="U1326" s="20" t="str">
        <f>IF(OR('Intragroup liabilities'!F1320="P_20",'Intragroup liabilities'!F1320="P_21"),'T 03.01'!T1326,CONCATENATE(RIGHT('Intragroup liabilities'!U1320,4),"-",LEFT(RIGHT('Intragroup liabilities'!U1320,7),2),"-",LEFT('Intragroup liabilities'!U1320,2)))</f>
        <v>--</v>
      </c>
      <c r="V1326" s="10" t="str">
        <f t="shared" si="145"/>
        <v>Secured</v>
      </c>
      <c r="W1326" s="10">
        <v>0</v>
      </c>
      <c r="X1326" s="10" t="s">
        <v>83</v>
      </c>
      <c r="Y1326" s="10" t="str">
        <f t="shared" si="146"/>
        <v>Non-structured/Vanilla</v>
      </c>
      <c r="Z1326" s="10"/>
      <c r="AA1326" s="10" t="str">
        <f>IF('Intragroup liabilities'!Q1320="GF2","Grandfathered T2",IF('Intragroup liabilities'!Q1320="CET1","CET1","No"))</f>
        <v>No</v>
      </c>
      <c r="AB1326" s="10">
        <f>IF('Intragroup liabilities'!R1320="",0,'Intragroup liabilities'!R1320)</f>
        <v>0</v>
      </c>
      <c r="AC1326"/>
    </row>
    <row r="1327" spans="3:29" ht="23.65" thickBot="1" x14ac:dyDescent="0.5">
      <c r="C1327" s="17">
        <f t="shared" si="141"/>
        <v>999</v>
      </c>
      <c r="D1327" s="18">
        <f t="shared" si="147"/>
        <v>1320</v>
      </c>
      <c r="E1327" s="10" t="str">
        <f>IF(AND(I1327="SANTANDER TOTTA, SGPS, SA",'Intragroup liabilities'!F1321="P_22"),"r0531 - o/w (part of) subordinated liabilities recognised as own funds",IF(AND(I1327="Totta Seguros - Comp. Seg. Vida, SA.",'Intragroup liabilities'!F1321="P_22"),"r0350 - Structured notes",IF(AND(AA1327&lt;&gt;"No",'Intragroup liabilities'!F1321="P_23"),"r0531 - o/w (part of) subordinated liabilities recognised as own funds",IF(AND(AA1327="No",'Intragroup liabilities'!F1321="P_23"),"r0120 - Secured liabilities - collateralized part (BRRD art. 44/2/b)",IF('Intragroup liabilities'!F1321="C_31","r0511 - o/w capital instruments/share capital",IF('Intragroup liabilities'!F1321="C_32","r0511 - o/w capital instruments/share capital",IF('Intragroup liabilities'!F1321="C_33","r0512 - o/w instruments ranking pari passu with ordinary shares",IF(OR(ISNUMBER(SEARCH("ATLANTES",I1327)),ISNUMBER(SEARCH("AZOR",I1327)),ISNUMBER(SEARCH("HIPOTOTTA",I1327)))=TRUE,"r0120 - Secured liabilities - collateralized part (BRRD art. 44/2/b)",IF(OR('Intragroup liabilities'!F1321="P_27.1",'Intragroup liabilities'!F1321="P_27.2",'Intragroup liabilities'!F1321="P_24"),"r0390 - Non-financial liabilities",IF('Intragroup liabilities'!F1321="P_30.1","r0170 - Employee liabilities (BRRD art. 44/2/g/i)",IF('Intragroup liabilities'!F1321="P_30.3","r0390 - Non-financial liabilities",IF('Intragroup liabilities'!F1321="C_36","r0511 - o/w capital instruments/share capital",IF(AND('Intragroup liabilities'!F1321="P_20",IFERROR(VLOOKUP('Intragroup liabilities'!I1321,'Auxiliar 210'!$B$18:$B$20,1,FALSE),0)&lt;&gt;0),"r0210 - Liabilities towards other entities of the resolution group (BRRD art. 44/2/h)",IF(AND('Intragroup liabilities'!F1321="P_21",IFERROR(VLOOKUP('Intragroup liabilities'!I1321,'Auxiliar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27" s="10" t="s">
        <v>161</v>
      </c>
      <c r="G1327" s="10" t="str">
        <f t="shared" si="142"/>
        <v>Rank 9 - Ranking in insolvency (master scale)</v>
      </c>
      <c r="H1327" s="10" t="s">
        <v>547</v>
      </c>
      <c r="I1327" s="10" t="s">
        <v>57</v>
      </c>
      <c r="J1327" s="10" t="s">
        <v>213</v>
      </c>
      <c r="K1327" s="10" t="s">
        <v>155</v>
      </c>
      <c r="L1327" s="10" t="str">
        <f t="shared" si="143"/>
        <v>Sister</v>
      </c>
      <c r="M1327" s="10" t="str">
        <f>IF(OR('Intragroup liabilities'!W1321="x",'Intragroup liabilities'!W1321="E"),"true","false")</f>
        <v>false</v>
      </c>
      <c r="N1327" s="10" t="s">
        <v>470</v>
      </c>
      <c r="O1327" s="10" t="s">
        <v>471</v>
      </c>
      <c r="P1327" s="11">
        <v>10.33</v>
      </c>
      <c r="Q1327" s="11">
        <f>IF('Intragroup liabilities'!E1321="",0,'Intragroup liabilities'!E1321)</f>
        <v>0</v>
      </c>
      <c r="R1327" s="10" t="str">
        <f>+IF('Intragroup liabilities'!C1321="EURO","Euro",IF('Intragroup liabilities'!C1321="LIBRA INGLESA"," US Dollar",""))</f>
        <v>Euro</v>
      </c>
      <c r="S1327" s="10" t="str">
        <f>IF(OR('Intragroup liabilities'!F1321="P_20",'Intragroup liabilities'!F1321="P_21"),'Intragroup liabilities'!M1321,CONCATENATE(RIGHT('Intragroup liabilities'!T1321,4),"-",LEFT(RIGHT('Intragroup liabilities'!T1321,7),2),"-",LEFT('Intragroup liabilities'!T1321,2)))</f>
        <v>--</v>
      </c>
      <c r="T1327" s="20" t="str">
        <f t="shared" si="144"/>
        <v>--</v>
      </c>
      <c r="U1327" s="20" t="str">
        <f>IF(OR('Intragroup liabilities'!F1321="P_20",'Intragroup liabilities'!F1321="P_21"),'T 03.01'!T1327,CONCATENATE(RIGHT('Intragroup liabilities'!U1321,4),"-",LEFT(RIGHT('Intragroup liabilities'!U1321,7),2),"-",LEFT('Intragroup liabilities'!U1321,2)))</f>
        <v>--</v>
      </c>
      <c r="V1327" s="10" t="str">
        <f t="shared" si="145"/>
        <v>Unsecured</v>
      </c>
      <c r="W1327" s="10">
        <v>0</v>
      </c>
      <c r="X1327" s="10" t="s">
        <v>83</v>
      </c>
      <c r="Y1327" s="10" t="str">
        <f t="shared" si="146"/>
        <v>Structured</v>
      </c>
      <c r="Z1327" s="10"/>
      <c r="AA1327" s="10" t="str">
        <f>IF('Intragroup liabilities'!Q1321="GF2","Grandfathered T2",IF('Intragroup liabilities'!Q1321="CET1","CET1","No"))</f>
        <v>No</v>
      </c>
      <c r="AB1327" s="10">
        <f>IF('Intragroup liabilities'!R1321="",0,'Intragroup liabilities'!R1321)</f>
        <v>0</v>
      </c>
      <c r="AC1327"/>
    </row>
    <row r="1328" spans="3:29" ht="35.25" thickBot="1" x14ac:dyDescent="0.5">
      <c r="C1328" s="17">
        <f t="shared" si="141"/>
        <v>999</v>
      </c>
      <c r="D1328" s="18">
        <f t="shared" si="147"/>
        <v>1321</v>
      </c>
      <c r="E1328" s="10" t="str">
        <f>IF(AND(I1328="SANTANDER TOTTA, SGPS, SA",'Intragroup liabilities'!F1322="P_22"),"r0531 - o/w (part of) subordinated liabilities recognised as own funds",IF(AND(I1328="Totta Seguros - Comp. Seg. Vida, SA.",'Intragroup liabilities'!F1322="P_22"),"r0350 - Structured notes",IF(AND(AA1328&lt;&gt;"No",'Intragroup liabilities'!F1322="P_23"),"r0531 - o/w (part of) subordinated liabilities recognised as own funds",IF(AND(AA1328="No",'Intragroup liabilities'!F1322="P_23"),"r0120 - Secured liabilities - collateralized part (BRRD art. 44/2/b)",IF('Intragroup liabilities'!F1322="C_31","r0511 - o/w capital instruments/share capital",IF('Intragroup liabilities'!F1322="C_32","r0511 - o/w capital instruments/share capital",IF('Intragroup liabilities'!F1322="C_33","r0512 - o/w instruments ranking pari passu with ordinary shares",IF(OR(ISNUMBER(SEARCH("ATLANTES",I1328)),ISNUMBER(SEARCH("AZOR",I1328)),ISNUMBER(SEARCH("HIPOTOTTA",I1328)))=TRUE,"r0120 - Secured liabilities - collateralized part (BRRD art. 44/2/b)",IF(OR('Intragroup liabilities'!F1322="P_27.1",'Intragroup liabilities'!F1322="P_27.2",'Intragroup liabilities'!F1322="P_24"),"r0390 - Non-financial liabilities",IF('Intragroup liabilities'!F1322="P_30.1","r0170 - Employee liabilities (BRRD art. 44/2/g/i)",IF('Intragroup liabilities'!F1322="P_30.3","r0390 - Non-financial liabilities",IF('Intragroup liabilities'!F1322="C_36","r0511 - o/w capital instruments/share capital",IF(AND('Intragroup liabilities'!F1322="P_20",IFERROR(VLOOKUP('Intragroup liabilities'!I1322,'Auxiliar 210'!$B$18:$B$20,1,FALSE),0)&lt;&gt;0),"r0210 - Liabilities towards other entities of the resolution group (BRRD art. 44/2/h)",IF(AND('Intragroup liabilities'!F1322="P_21",IFERROR(VLOOKUP('Intragroup liabilities'!I1322,'Auxiliar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28" s="10" t="s">
        <v>153</v>
      </c>
      <c r="G1328" s="10" t="str">
        <f t="shared" si="142"/>
        <v>Rank 20 - Ranking in insolvency (master scale)</v>
      </c>
      <c r="H1328" s="10" t="s">
        <v>408</v>
      </c>
      <c r="I1328" s="10" t="s">
        <v>30</v>
      </c>
      <c r="J1328" s="10" t="s">
        <v>164</v>
      </c>
      <c r="K1328" s="10" t="s">
        <v>155</v>
      </c>
      <c r="L1328" s="10" t="str">
        <f t="shared" si="143"/>
        <v>Sister</v>
      </c>
      <c r="M1328" s="10" t="str">
        <f>IF(OR('Intragroup liabilities'!W1322="x",'Intragroup liabilities'!W1322="E"),"true","false")</f>
        <v>true</v>
      </c>
      <c r="N1328" s="10" t="s">
        <v>470</v>
      </c>
      <c r="O1328" s="10" t="s">
        <v>471</v>
      </c>
      <c r="P1328" s="11">
        <v>34031.910000000003</v>
      </c>
      <c r="Q1328" s="11">
        <f>IF('Intragroup liabilities'!E1322="",0,'Intragroup liabilities'!E1322)</f>
        <v>84.19</v>
      </c>
      <c r="R1328" s="10" t="str">
        <f>+IF('Intragroup liabilities'!C1322="EURO","Euro",IF('Intragroup liabilities'!C1322="LIBRA INGLESA"," US Dollar",""))</f>
        <v>Euro</v>
      </c>
      <c r="S1328" s="10" t="str">
        <f>IF(OR('Intragroup liabilities'!F1322="P_20",'Intragroup liabilities'!F1322="P_21"),'Intragroup liabilities'!M1322,CONCATENATE(RIGHT('Intragroup liabilities'!T1322,4),"-",LEFT(RIGHT('Intragroup liabilities'!T1322,7),2),"-",LEFT('Intragroup liabilities'!T1322,2)))</f>
        <v>--</v>
      </c>
      <c r="T1328" s="20" t="str">
        <f t="shared" si="144"/>
        <v/>
      </c>
      <c r="U1328" s="20" t="str">
        <f>IF(OR('Intragroup liabilities'!F1322="P_20",'Intragroup liabilities'!F1322="P_21"),'T 03.01'!T1328,CONCATENATE(RIGHT('Intragroup liabilities'!U1322,4),"-",LEFT(RIGHT('Intragroup liabilities'!U1322,7),2),"-",LEFT('Intragroup liabilities'!U1322,2)))</f>
        <v>--</v>
      </c>
      <c r="V1328" s="10" t="str">
        <f t="shared" si="145"/>
        <v>Secured</v>
      </c>
      <c r="W1328" s="10">
        <v>0</v>
      </c>
      <c r="X1328" s="10" t="s">
        <v>83</v>
      </c>
      <c r="Y1328" s="10" t="str">
        <f t="shared" si="146"/>
        <v>Non-structured/Vanilla</v>
      </c>
      <c r="Z1328" s="10"/>
      <c r="AA1328" s="10" t="str">
        <f>IF('Intragroup liabilities'!Q1322="GF2","Grandfathered T2",IF('Intragroup liabilities'!Q1322="CET1","CET1","No"))</f>
        <v>No</v>
      </c>
      <c r="AB1328" s="10">
        <f>IF('Intragroup liabilities'!R1322="",0,'Intragroup liabilities'!R1322)</f>
        <v>0</v>
      </c>
      <c r="AC1328"/>
    </row>
    <row r="1329" spans="3:29" ht="23.65" thickBot="1" x14ac:dyDescent="0.5">
      <c r="C1329" s="17">
        <f t="shared" si="141"/>
        <v>999</v>
      </c>
      <c r="D1329" s="18">
        <f t="shared" si="147"/>
        <v>1322</v>
      </c>
      <c r="E1329" s="10" t="str">
        <f>IF(AND(I1329="SANTANDER TOTTA, SGPS, SA",'Intragroup liabilities'!F1323="P_22"),"r0531 - o/w (part of) subordinated liabilities recognised as own funds",IF(AND(I1329="Totta Seguros - Comp. Seg. Vida, SA.",'Intragroup liabilities'!F1323="P_22"),"r0350 - Structured notes",IF(AND(AA1329&lt;&gt;"No",'Intragroup liabilities'!F1323="P_23"),"r0531 - o/w (part of) subordinated liabilities recognised as own funds",IF(AND(AA1329="No",'Intragroup liabilities'!F1323="P_23"),"r0120 - Secured liabilities - collateralized part (BRRD art. 44/2/b)",IF('Intragroup liabilities'!F1323="C_31","r0511 - o/w capital instruments/share capital",IF('Intragroup liabilities'!F1323="C_32","r0511 - o/w capital instruments/share capital",IF('Intragroup liabilities'!F1323="C_33","r0512 - o/w instruments ranking pari passu with ordinary shares",IF(OR(ISNUMBER(SEARCH("ATLANTES",I1329)),ISNUMBER(SEARCH("AZOR",I1329)),ISNUMBER(SEARCH("HIPOTOTTA",I1329)))=TRUE,"r0120 - Secured liabilities - collateralized part (BRRD art. 44/2/b)",IF(OR('Intragroup liabilities'!F1323="P_27.1",'Intragroup liabilities'!F1323="P_27.2",'Intragroup liabilities'!F1323="P_24"),"r0390 - Non-financial liabilities",IF('Intragroup liabilities'!F1323="P_30.1","r0170 - Employee liabilities (BRRD art. 44/2/g/i)",IF('Intragroup liabilities'!F1323="P_30.3","r0390 - Non-financial liabilities",IF('Intragroup liabilities'!F1323="C_36","r0511 - o/w capital instruments/share capital",IF(AND('Intragroup liabilities'!F1323="P_20",IFERROR(VLOOKUP('Intragroup liabilities'!I1323,'Auxiliar 210'!$B$18:$B$20,1,FALSE),0)&lt;&gt;0),"r0210 - Liabilities towards other entities of the resolution group (BRRD art. 44/2/h)",IF(AND('Intragroup liabilities'!F1323="P_21",IFERROR(VLOOKUP('Intragroup liabilities'!I1323,'Auxiliar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29" s="10" t="s">
        <v>483</v>
      </c>
      <c r="G1329" s="10" t="str">
        <f t="shared" si="142"/>
        <v>Rank 9 - Ranking in insolvency (master scale)</v>
      </c>
      <c r="H1329" s="10" t="s">
        <v>1124</v>
      </c>
      <c r="I1329" s="10" t="s">
        <v>704</v>
      </c>
      <c r="J1329" s="10" t="s">
        <v>710</v>
      </c>
      <c r="K1329" s="10" t="s">
        <v>155</v>
      </c>
      <c r="L1329" s="10" t="str">
        <f t="shared" si="143"/>
        <v>Sister</v>
      </c>
      <c r="M1329" s="10" t="str">
        <f>IF(OR('Intragroup liabilities'!W1323="x",'Intragroup liabilities'!W1323="E"),"true","false")</f>
        <v>false</v>
      </c>
      <c r="N1329" s="10" t="s">
        <v>470</v>
      </c>
      <c r="O1329" s="10" t="s">
        <v>471</v>
      </c>
      <c r="P1329" s="11">
        <v>11.68</v>
      </c>
      <c r="Q1329" s="11">
        <f>IF('Intragroup liabilities'!E1323="",0,'Intragroup liabilities'!E1323)</f>
        <v>0</v>
      </c>
      <c r="R1329" s="10" t="str">
        <f>+IF('Intragroup liabilities'!C1323="EURO","Euro",IF('Intragroup liabilities'!C1323="LIBRA INGLESA"," US Dollar",""))</f>
        <v>Euro</v>
      </c>
      <c r="S1329" s="10" t="str">
        <f>IF(OR('Intragroup liabilities'!F1323="P_20",'Intragroup liabilities'!F1323="P_21"),'Intragroup liabilities'!M1323,CONCATENATE(RIGHT('Intragroup liabilities'!T1323,4),"-",LEFT(RIGHT('Intragroup liabilities'!T1323,7),2),"-",LEFT('Intragroup liabilities'!T1323,2)))</f>
        <v>--</v>
      </c>
      <c r="T1329" s="20" t="str">
        <f t="shared" si="144"/>
        <v>--</v>
      </c>
      <c r="U1329" s="20" t="str">
        <f>IF(OR('Intragroup liabilities'!F1323="P_20",'Intragroup liabilities'!F1323="P_21"),'T 03.01'!T1329,CONCATENATE(RIGHT('Intragroup liabilities'!U1323,4),"-",LEFT(RIGHT('Intragroup liabilities'!U1323,7),2),"-",LEFT('Intragroup liabilities'!U1323,2)))</f>
        <v>--</v>
      </c>
      <c r="V1329" s="10" t="str">
        <f t="shared" si="145"/>
        <v>Unsecured</v>
      </c>
      <c r="W1329" s="10">
        <v>0</v>
      </c>
      <c r="X1329" s="10" t="s">
        <v>83</v>
      </c>
      <c r="Y1329" s="10" t="str">
        <f t="shared" si="146"/>
        <v>Structured</v>
      </c>
      <c r="Z1329" s="10"/>
      <c r="AA1329" s="10" t="str">
        <f>IF('Intragroup liabilities'!Q1323="GF2","Grandfathered T2",IF('Intragroup liabilities'!Q1323="CET1","CET1","No"))</f>
        <v>No</v>
      </c>
      <c r="AB1329" s="10">
        <f>IF('Intragroup liabilities'!R1323="",0,'Intragroup liabilities'!R1323)</f>
        <v>0</v>
      </c>
      <c r="AC1329"/>
    </row>
    <row r="1330" spans="3:29" ht="23.65" thickBot="1" x14ac:dyDescent="0.5">
      <c r="C1330" s="17">
        <f t="shared" si="141"/>
        <v>999</v>
      </c>
      <c r="D1330" s="18">
        <f t="shared" si="147"/>
        <v>1323</v>
      </c>
      <c r="E1330" s="10" t="str">
        <f>IF(AND(I1330="SANTANDER TOTTA, SGPS, SA",'Intragroup liabilities'!F1324="P_22"),"r0531 - o/w (part of) subordinated liabilities recognised as own funds",IF(AND(I1330="Totta Seguros - Comp. Seg. Vida, SA.",'Intragroup liabilities'!F1324="P_22"),"r0350 - Structured notes",IF(AND(AA1330&lt;&gt;"No",'Intragroup liabilities'!F1324="P_23"),"r0531 - o/w (part of) subordinated liabilities recognised as own funds",IF(AND(AA1330="No",'Intragroup liabilities'!F1324="P_23"),"r0120 - Secured liabilities - collateralized part (BRRD art. 44/2/b)",IF('Intragroup liabilities'!F1324="C_31","r0511 - o/w capital instruments/share capital",IF('Intragroup liabilities'!F1324="C_32","r0511 - o/w capital instruments/share capital",IF('Intragroup liabilities'!F1324="C_33","r0512 - o/w instruments ranking pari passu with ordinary shares",IF(OR(ISNUMBER(SEARCH("ATLANTES",I1330)),ISNUMBER(SEARCH("AZOR",I1330)),ISNUMBER(SEARCH("HIPOTOTTA",I1330)))=TRUE,"r0120 - Secured liabilities - collateralized part (BRRD art. 44/2/b)",IF(OR('Intragroup liabilities'!F1324="P_27.1",'Intragroup liabilities'!F1324="P_27.2",'Intragroup liabilities'!F1324="P_24"),"r0390 - Non-financial liabilities",IF('Intragroup liabilities'!F1324="P_30.1","r0170 - Employee liabilities (BRRD art. 44/2/g/i)",IF('Intragroup liabilities'!F1324="P_30.3","r0390 - Non-financial liabilities",IF('Intragroup liabilities'!F1324="C_36","r0511 - o/w capital instruments/share capital",IF(AND('Intragroup liabilities'!F1324="P_20",IFERROR(VLOOKUP('Intragroup liabilities'!I1324,'Auxiliar 210'!$B$18:$B$20,1,FALSE),0)&lt;&gt;0),"r0210 - Liabilities towards other entities of the resolution group (BRRD art. 44/2/h)",IF(AND('Intragroup liabilities'!F1324="P_21",IFERROR(VLOOKUP('Intragroup liabilities'!I1324,'Auxiliar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30" s="10" t="s">
        <v>483</v>
      </c>
      <c r="G1330" s="10" t="str">
        <f t="shared" si="142"/>
        <v>Rank 9 - Ranking in insolvency (master scale)</v>
      </c>
      <c r="H1330" s="10" t="s">
        <v>1354</v>
      </c>
      <c r="I1330" s="10" t="s">
        <v>704</v>
      </c>
      <c r="J1330" s="10" t="s">
        <v>710</v>
      </c>
      <c r="K1330" s="10" t="s">
        <v>155</v>
      </c>
      <c r="L1330" s="10" t="str">
        <f t="shared" si="143"/>
        <v>Sister</v>
      </c>
      <c r="M1330" s="10" t="str">
        <f>IF(OR('Intragroup liabilities'!W1324="x",'Intragroup liabilities'!W1324="E"),"true","false")</f>
        <v>false</v>
      </c>
      <c r="N1330" s="10" t="s">
        <v>470</v>
      </c>
      <c r="O1330" s="10" t="s">
        <v>471</v>
      </c>
      <c r="P1330" s="11">
        <v>4.78</v>
      </c>
      <c r="Q1330" s="11">
        <f>IF('Intragroup liabilities'!E1324="",0,'Intragroup liabilities'!E1324)</f>
        <v>0</v>
      </c>
      <c r="R1330" s="10" t="str">
        <f>+IF('Intragroup liabilities'!C1324="EURO","Euro",IF('Intragroup liabilities'!C1324="LIBRA INGLESA"," US Dollar",""))</f>
        <v>Euro</v>
      </c>
      <c r="S1330" s="10" t="str">
        <f>IF(OR('Intragroup liabilities'!F1324="P_20",'Intragroup liabilities'!F1324="P_21"),'Intragroup liabilities'!M1324,CONCATENATE(RIGHT('Intragroup liabilities'!T1324,4),"-",LEFT(RIGHT('Intragroup liabilities'!T1324,7),2),"-",LEFT('Intragroup liabilities'!T1324,2)))</f>
        <v>--</v>
      </c>
      <c r="T1330" s="20" t="str">
        <f t="shared" si="144"/>
        <v>--</v>
      </c>
      <c r="U1330" s="20" t="str">
        <f>IF(OR('Intragroup liabilities'!F1324="P_20",'Intragroup liabilities'!F1324="P_21"),'T 03.01'!T1330,CONCATENATE(RIGHT('Intragroup liabilities'!U1324,4),"-",LEFT(RIGHT('Intragroup liabilities'!U1324,7),2),"-",LEFT('Intragroup liabilities'!U1324,2)))</f>
        <v>--</v>
      </c>
      <c r="V1330" s="10" t="str">
        <f t="shared" si="145"/>
        <v>Unsecured</v>
      </c>
      <c r="W1330" s="10">
        <v>0</v>
      </c>
      <c r="X1330" s="10" t="s">
        <v>83</v>
      </c>
      <c r="Y1330" s="10" t="str">
        <f t="shared" si="146"/>
        <v>Structured</v>
      </c>
      <c r="Z1330" s="10"/>
      <c r="AA1330" s="10" t="str">
        <f>IF('Intragroup liabilities'!Q1324="GF2","Grandfathered T2",IF('Intragroup liabilities'!Q1324="CET1","CET1","No"))</f>
        <v>No</v>
      </c>
      <c r="AB1330" s="10">
        <f>IF('Intragroup liabilities'!R1324="",0,'Intragroup liabilities'!R1324)</f>
        <v>0</v>
      </c>
      <c r="AC1330"/>
    </row>
    <row r="1331" spans="3:29" ht="35.25" thickBot="1" x14ac:dyDescent="0.5">
      <c r="C1331" s="17">
        <f t="shared" si="141"/>
        <v>999</v>
      </c>
      <c r="D1331" s="18">
        <f t="shared" si="147"/>
        <v>1324</v>
      </c>
      <c r="E1331" s="10" t="str">
        <f>IF(AND(I1331="SANTANDER TOTTA, SGPS, SA",'Intragroup liabilities'!F1325="P_22"),"r0531 - o/w (part of) subordinated liabilities recognised as own funds",IF(AND(I1331="Totta Seguros - Comp. Seg. Vida, SA.",'Intragroup liabilities'!F1325="P_22"),"r0350 - Structured notes",IF(AND(AA1331&lt;&gt;"No",'Intragroup liabilities'!F1325="P_23"),"r0531 - o/w (part of) subordinated liabilities recognised as own funds",IF(AND(AA1331="No",'Intragroup liabilities'!F1325="P_23"),"r0120 - Secured liabilities - collateralized part (BRRD art. 44/2/b)",IF('Intragroup liabilities'!F1325="C_31","r0511 - o/w capital instruments/share capital",IF('Intragroup liabilities'!F1325="C_32","r0511 - o/w capital instruments/share capital",IF('Intragroup liabilities'!F1325="C_33","r0512 - o/w instruments ranking pari passu with ordinary shares",IF(OR(ISNUMBER(SEARCH("ATLANTES",I1331)),ISNUMBER(SEARCH("AZOR",I1331)),ISNUMBER(SEARCH("HIPOTOTTA",I1331)))=TRUE,"r0120 - Secured liabilities - collateralized part (BRRD art. 44/2/b)",IF(OR('Intragroup liabilities'!F1325="P_27.1",'Intragroup liabilities'!F1325="P_27.2",'Intragroup liabilities'!F1325="P_24"),"r0390 - Non-financial liabilities",IF('Intragroup liabilities'!F1325="P_30.1","r0170 - Employee liabilities (BRRD art. 44/2/g/i)",IF('Intragroup liabilities'!F1325="P_30.3","r0390 - Non-financial liabilities",IF('Intragroup liabilities'!F1325="C_36","r0511 - o/w capital instruments/share capital",IF(AND('Intragroup liabilities'!F1325="P_20",IFERROR(VLOOKUP('Intragroup liabilities'!I1325,'Auxiliar 210'!$B$18:$B$20,1,FALSE),0)&lt;&gt;0),"r0210 - Liabilities towards other entities of the resolution group (BRRD art. 44/2/h)",IF(AND('Intragroup liabilities'!F1325="P_21",IFERROR(VLOOKUP('Intragroup liabilities'!I1325,'Auxiliar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1" s="10" t="s">
        <v>153</v>
      </c>
      <c r="G1331" s="10" t="str">
        <f t="shared" si="142"/>
        <v>Rank 20 - Ranking in insolvency (master scale)</v>
      </c>
      <c r="H1331" s="10" t="s">
        <v>313</v>
      </c>
      <c r="I1331" s="10" t="s">
        <v>74</v>
      </c>
      <c r="J1331" s="10" t="s">
        <v>170</v>
      </c>
      <c r="K1331" s="10" t="s">
        <v>155</v>
      </c>
      <c r="L1331" s="10" t="str">
        <f t="shared" si="143"/>
        <v>Sister</v>
      </c>
      <c r="M1331" s="10" t="str">
        <f>IF(OR('Intragroup liabilities'!W1325="x",'Intragroup liabilities'!W1325="E"),"true","false")</f>
        <v>true</v>
      </c>
      <c r="N1331" s="10" t="s">
        <v>470</v>
      </c>
      <c r="O1331" s="10" t="s">
        <v>471</v>
      </c>
      <c r="P1331" s="11">
        <v>36637.46</v>
      </c>
      <c r="Q1331" s="11">
        <f>IF('Intragroup liabilities'!E1325="",0,'Intragroup liabilities'!E1325)</f>
        <v>40.200000000000003</v>
      </c>
      <c r="R1331" s="10" t="str">
        <f>+IF('Intragroup liabilities'!C1325="EURO","Euro",IF('Intragroup liabilities'!C1325="LIBRA INGLESA"," US Dollar",""))</f>
        <v>Euro</v>
      </c>
      <c r="S1331" s="10" t="str">
        <f>IF(OR('Intragroup liabilities'!F1325="P_20",'Intragroup liabilities'!F1325="P_21"),'Intragroup liabilities'!M1325,CONCATENATE(RIGHT('Intragroup liabilities'!T1325,4),"-",LEFT(RIGHT('Intragroup liabilities'!T1325,7),2),"-",LEFT('Intragroup liabilities'!T1325,2)))</f>
        <v>--</v>
      </c>
      <c r="T1331" s="20" t="str">
        <f t="shared" si="144"/>
        <v/>
      </c>
      <c r="U1331" s="20" t="str">
        <f>IF(OR('Intragroup liabilities'!F1325="P_20",'Intragroup liabilities'!F1325="P_21"),'T 03.01'!T1331,CONCATENATE(RIGHT('Intragroup liabilities'!U1325,4),"-",LEFT(RIGHT('Intragroup liabilities'!U1325,7),2),"-",LEFT('Intragroup liabilities'!U1325,2)))</f>
        <v>--</v>
      </c>
      <c r="V1331" s="10" t="str">
        <f t="shared" si="145"/>
        <v>Secured</v>
      </c>
      <c r="W1331" s="10">
        <v>0</v>
      </c>
      <c r="X1331" s="10" t="s">
        <v>83</v>
      </c>
      <c r="Y1331" s="10" t="str">
        <f t="shared" si="146"/>
        <v>Non-structured/Vanilla</v>
      </c>
      <c r="Z1331" s="10"/>
      <c r="AA1331" s="10" t="str">
        <f>IF('Intragroup liabilities'!Q1325="GF2","Grandfathered T2",IF('Intragroup liabilities'!Q1325="CET1","CET1","No"))</f>
        <v>No</v>
      </c>
      <c r="AB1331" s="10">
        <f>IF('Intragroup liabilities'!R1325="",0,'Intragroup liabilities'!R1325)</f>
        <v>0</v>
      </c>
      <c r="AC1331"/>
    </row>
    <row r="1332" spans="3:29" ht="23.65" thickBot="1" x14ac:dyDescent="0.5">
      <c r="C1332" s="17">
        <f t="shared" si="141"/>
        <v>999</v>
      </c>
      <c r="D1332" s="18">
        <f t="shared" si="147"/>
        <v>1325</v>
      </c>
      <c r="E1332" s="10" t="str">
        <f>IF(AND(I1332="SANTANDER TOTTA, SGPS, SA",'Intragroup liabilities'!F1326="P_22"),"r0531 - o/w (part of) subordinated liabilities recognised as own funds",IF(AND(I1332="Totta Seguros - Comp. Seg. Vida, SA.",'Intragroup liabilities'!F1326="P_22"),"r0350 - Structured notes",IF(AND(AA1332&lt;&gt;"No",'Intragroup liabilities'!F1326="P_23"),"r0531 - o/w (part of) subordinated liabilities recognised as own funds",IF(AND(AA1332="No",'Intragroup liabilities'!F1326="P_23"),"r0120 - Secured liabilities - collateralized part (BRRD art. 44/2/b)",IF('Intragroup liabilities'!F1326="C_31","r0511 - o/w capital instruments/share capital",IF('Intragroup liabilities'!F1326="C_32","r0511 - o/w capital instruments/share capital",IF('Intragroup liabilities'!F1326="C_33","r0512 - o/w instruments ranking pari passu with ordinary shares",IF(OR(ISNUMBER(SEARCH("ATLANTES",I1332)),ISNUMBER(SEARCH("AZOR",I1332)),ISNUMBER(SEARCH("HIPOTOTTA",I1332)))=TRUE,"r0120 - Secured liabilities - collateralized part (BRRD art. 44/2/b)",IF(OR('Intragroup liabilities'!F1326="P_27.1",'Intragroup liabilities'!F1326="P_27.2",'Intragroup liabilities'!F1326="P_24"),"r0390 - Non-financial liabilities",IF('Intragroup liabilities'!F1326="P_30.1","r0170 - Employee liabilities (BRRD art. 44/2/g/i)",IF('Intragroup liabilities'!F1326="P_30.3","r0390 - Non-financial liabilities",IF('Intragroup liabilities'!F1326="C_36","r0511 - o/w capital instruments/share capital",IF(AND('Intragroup liabilities'!F1326="P_20",IFERROR(VLOOKUP('Intragroup liabilities'!I1326,'Auxiliar 210'!$B$18:$B$20,1,FALSE),0)&lt;&gt;0),"r0210 - Liabilities towards other entities of the resolution group (BRRD art. 44/2/h)",IF(AND('Intragroup liabilities'!F1326="P_21",IFERROR(VLOOKUP('Intragroup liabilities'!I1326,'Auxiliar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32" s="10" t="s">
        <v>161</v>
      </c>
      <c r="G1332" s="10" t="str">
        <f t="shared" si="142"/>
        <v>Rank 9 - Ranking in insolvency (master scale)</v>
      </c>
      <c r="H1332" s="10" t="s">
        <v>499</v>
      </c>
      <c r="I1332" s="10" t="s">
        <v>57</v>
      </c>
      <c r="J1332" s="10" t="s">
        <v>213</v>
      </c>
      <c r="K1332" s="10" t="s">
        <v>155</v>
      </c>
      <c r="L1332" s="10" t="str">
        <f t="shared" si="143"/>
        <v>Sister</v>
      </c>
      <c r="M1332" s="10" t="str">
        <f>IF(OR('Intragroup liabilities'!W1326="x",'Intragroup liabilities'!W1326="E"),"true","false")</f>
        <v>false</v>
      </c>
      <c r="N1332" s="10" t="s">
        <v>470</v>
      </c>
      <c r="O1332" s="10" t="s">
        <v>471</v>
      </c>
      <c r="P1332" s="11">
        <v>17.059999999999999</v>
      </c>
      <c r="Q1332" s="11">
        <f>IF('Intragroup liabilities'!E1326="",0,'Intragroup liabilities'!E1326)</f>
        <v>0</v>
      </c>
      <c r="R1332" s="10" t="str">
        <f>+IF('Intragroup liabilities'!C1326="EURO","Euro",IF('Intragroup liabilities'!C1326="LIBRA INGLESA"," US Dollar",""))</f>
        <v>Euro</v>
      </c>
      <c r="S1332" s="10" t="str">
        <f>IF(OR('Intragroup liabilities'!F1326="P_20",'Intragroup liabilities'!F1326="P_21"),'Intragroup liabilities'!M1326,CONCATENATE(RIGHT('Intragroup liabilities'!T1326,4),"-",LEFT(RIGHT('Intragroup liabilities'!T1326,7),2),"-",LEFT('Intragroup liabilities'!T1326,2)))</f>
        <v>--</v>
      </c>
      <c r="T1332" s="20" t="str">
        <f t="shared" si="144"/>
        <v>--</v>
      </c>
      <c r="U1332" s="20" t="str">
        <f>IF(OR('Intragroup liabilities'!F1326="P_20",'Intragroup liabilities'!F1326="P_21"),'T 03.01'!T1332,CONCATENATE(RIGHT('Intragroup liabilities'!U1326,4),"-",LEFT(RIGHT('Intragroup liabilities'!U1326,7),2),"-",LEFT('Intragroup liabilities'!U1326,2)))</f>
        <v>--</v>
      </c>
      <c r="V1332" s="10" t="str">
        <f t="shared" si="145"/>
        <v>Unsecured</v>
      </c>
      <c r="W1332" s="10">
        <v>0</v>
      </c>
      <c r="X1332" s="10" t="s">
        <v>83</v>
      </c>
      <c r="Y1332" s="10" t="str">
        <f t="shared" si="146"/>
        <v>Structured</v>
      </c>
      <c r="Z1332" s="10"/>
      <c r="AA1332" s="10" t="str">
        <f>IF('Intragroup liabilities'!Q1326="GF2","Grandfathered T2",IF('Intragroup liabilities'!Q1326="CET1","CET1","No"))</f>
        <v>No</v>
      </c>
      <c r="AB1332" s="10">
        <f>IF('Intragroup liabilities'!R1326="",0,'Intragroup liabilities'!R1326)</f>
        <v>0</v>
      </c>
      <c r="AC1332"/>
    </row>
    <row r="1333" spans="3:29" ht="35.25" thickBot="1" x14ac:dyDescent="0.5">
      <c r="C1333" s="17">
        <f t="shared" si="141"/>
        <v>999</v>
      </c>
      <c r="D1333" s="18">
        <f t="shared" si="147"/>
        <v>1326</v>
      </c>
      <c r="E1333" s="10" t="str">
        <f>IF(AND(I1333="SANTANDER TOTTA, SGPS, SA",'Intragroup liabilities'!F1327="P_22"),"r0531 - o/w (part of) subordinated liabilities recognised as own funds",IF(AND(I1333="Totta Seguros - Comp. Seg. Vida, SA.",'Intragroup liabilities'!F1327="P_22"),"r0350 - Structured notes",IF(AND(AA1333&lt;&gt;"No",'Intragroup liabilities'!F1327="P_23"),"r0531 - o/w (part of) subordinated liabilities recognised as own funds",IF(AND(AA1333="No",'Intragroup liabilities'!F1327="P_23"),"r0120 - Secured liabilities - collateralized part (BRRD art. 44/2/b)",IF('Intragroup liabilities'!F1327="C_31","r0511 - o/w capital instruments/share capital",IF('Intragroup liabilities'!F1327="C_32","r0511 - o/w capital instruments/share capital",IF('Intragroup liabilities'!F1327="C_33","r0512 - o/w instruments ranking pari passu with ordinary shares",IF(OR(ISNUMBER(SEARCH("ATLANTES",I1333)),ISNUMBER(SEARCH("AZOR",I1333)),ISNUMBER(SEARCH("HIPOTOTTA",I1333)))=TRUE,"r0120 - Secured liabilities - collateralized part (BRRD art. 44/2/b)",IF(OR('Intragroup liabilities'!F1327="P_27.1",'Intragroup liabilities'!F1327="P_27.2",'Intragroup liabilities'!F1327="P_24"),"r0390 - Non-financial liabilities",IF('Intragroup liabilities'!F1327="P_30.1","r0170 - Employee liabilities (BRRD art. 44/2/g/i)",IF('Intragroup liabilities'!F1327="P_30.3","r0390 - Non-financial liabilities",IF('Intragroup liabilities'!F1327="C_36","r0511 - o/w capital instruments/share capital",IF(AND('Intragroup liabilities'!F1327="P_20",IFERROR(VLOOKUP('Intragroup liabilities'!I1327,'Auxiliar 210'!$B$18:$B$20,1,FALSE),0)&lt;&gt;0),"r0210 - Liabilities towards other entities of the resolution group (BRRD art. 44/2/h)",IF(AND('Intragroup liabilities'!F1327="P_21",IFERROR(VLOOKUP('Intragroup liabilities'!I1327,'Auxiliar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3" s="10" t="s">
        <v>153</v>
      </c>
      <c r="G1333" s="10" t="str">
        <f t="shared" si="142"/>
        <v>Rank 20 - Ranking in insolvency (master scale)</v>
      </c>
      <c r="H1333" s="10" t="s">
        <v>410</v>
      </c>
      <c r="I1333" s="10" t="s">
        <v>30</v>
      </c>
      <c r="J1333" s="10" t="s">
        <v>164</v>
      </c>
      <c r="K1333" s="10" t="s">
        <v>155</v>
      </c>
      <c r="L1333" s="10" t="str">
        <f t="shared" si="143"/>
        <v>Sister</v>
      </c>
      <c r="M1333" s="10" t="str">
        <f>IF(OR('Intragroup liabilities'!W1327="x",'Intragroup liabilities'!W1327="E"),"true","false")</f>
        <v>true</v>
      </c>
      <c r="N1333" s="10" t="s">
        <v>470</v>
      </c>
      <c r="O1333" s="10" t="s">
        <v>471</v>
      </c>
      <c r="P1333" s="11">
        <v>49533.05</v>
      </c>
      <c r="Q1333" s="11">
        <f>IF('Intragroup liabilities'!E1327="",0,'Intragroup liabilities'!E1327)</f>
        <v>128.49</v>
      </c>
      <c r="R1333" s="10" t="str">
        <f>+IF('Intragroup liabilities'!C1327="EURO","Euro",IF('Intragroup liabilities'!C1327="LIBRA INGLESA"," US Dollar",""))</f>
        <v>Euro</v>
      </c>
      <c r="S1333" s="10" t="str">
        <f>IF(OR('Intragroup liabilities'!F1327="P_20",'Intragroup liabilities'!F1327="P_21"),'Intragroup liabilities'!M1327,CONCATENATE(RIGHT('Intragroup liabilities'!T1327,4),"-",LEFT(RIGHT('Intragroup liabilities'!T1327,7),2),"-",LEFT('Intragroup liabilities'!T1327,2)))</f>
        <v>--</v>
      </c>
      <c r="T1333" s="20" t="str">
        <f t="shared" si="144"/>
        <v/>
      </c>
      <c r="U1333" s="20" t="str">
        <f>IF(OR('Intragroup liabilities'!F1327="P_20",'Intragroup liabilities'!F1327="P_21"),'T 03.01'!T1333,CONCATENATE(RIGHT('Intragroup liabilities'!U1327,4),"-",LEFT(RIGHT('Intragroup liabilities'!U1327,7),2),"-",LEFT('Intragroup liabilities'!U1327,2)))</f>
        <v>--</v>
      </c>
      <c r="V1333" s="10" t="str">
        <f t="shared" si="145"/>
        <v>Secured</v>
      </c>
      <c r="W1333" s="10">
        <v>0</v>
      </c>
      <c r="X1333" s="10" t="s">
        <v>83</v>
      </c>
      <c r="Y1333" s="10" t="str">
        <f t="shared" si="146"/>
        <v>Non-structured/Vanilla</v>
      </c>
      <c r="Z1333" s="10"/>
      <c r="AA1333" s="10" t="str">
        <f>IF('Intragroup liabilities'!Q1327="GF2","Grandfathered T2",IF('Intragroup liabilities'!Q1327="CET1","CET1","No"))</f>
        <v>No</v>
      </c>
      <c r="AB1333" s="10">
        <f>IF('Intragroup liabilities'!R1327="",0,'Intragroup liabilities'!R1327)</f>
        <v>0</v>
      </c>
      <c r="AC1333"/>
    </row>
    <row r="1334" spans="3:29" ht="23.65" thickBot="1" x14ac:dyDescent="0.5">
      <c r="C1334" s="17">
        <f t="shared" si="141"/>
        <v>999</v>
      </c>
      <c r="D1334" s="18">
        <f t="shared" si="147"/>
        <v>1327</v>
      </c>
      <c r="E1334" s="10" t="str">
        <f>IF(AND(I1334="SANTANDER TOTTA, SGPS, SA",'Intragroup liabilities'!F1328="P_22"),"r0531 - o/w (part of) subordinated liabilities recognised as own funds",IF(AND(I1334="Totta Seguros - Comp. Seg. Vida, SA.",'Intragroup liabilities'!F1328="P_22"),"r0350 - Structured notes",IF(AND(AA1334&lt;&gt;"No",'Intragroup liabilities'!F1328="P_23"),"r0531 - o/w (part of) subordinated liabilities recognised as own funds",IF(AND(AA1334="No",'Intragroup liabilities'!F1328="P_23"),"r0120 - Secured liabilities - collateralized part (BRRD art. 44/2/b)",IF('Intragroup liabilities'!F1328="C_31","r0511 - o/w capital instruments/share capital",IF('Intragroup liabilities'!F1328="C_32","r0511 - o/w capital instruments/share capital",IF('Intragroup liabilities'!F1328="C_33","r0512 - o/w instruments ranking pari passu with ordinary shares",IF(OR(ISNUMBER(SEARCH("ATLANTES",I1334)),ISNUMBER(SEARCH("AZOR",I1334)),ISNUMBER(SEARCH("HIPOTOTTA",I1334)))=TRUE,"r0120 - Secured liabilities - collateralized part (BRRD art. 44/2/b)",IF(OR('Intragroup liabilities'!F1328="P_27.1",'Intragroup liabilities'!F1328="P_27.2",'Intragroup liabilities'!F1328="P_24"),"r0390 - Non-financial liabilities",IF('Intragroup liabilities'!F1328="P_30.1","r0170 - Employee liabilities (BRRD art. 44/2/g/i)",IF('Intragroup liabilities'!F1328="P_30.3","r0390 - Non-financial liabilities",IF('Intragroup liabilities'!F1328="C_36","r0511 - o/w capital instruments/share capital",IF(AND('Intragroup liabilities'!F1328="P_20",IFERROR(VLOOKUP('Intragroup liabilities'!I1328,'Auxiliar 210'!$B$18:$B$20,1,FALSE),0)&lt;&gt;0),"r0210 - Liabilities towards other entities of the resolution group (BRRD art. 44/2/h)",IF(AND('Intragroup liabilities'!F1328="P_21",IFERROR(VLOOKUP('Intragroup liabilities'!I1328,'Auxiliar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34" s="10" t="s">
        <v>483</v>
      </c>
      <c r="G1334" s="10" t="str">
        <f t="shared" si="142"/>
        <v>Rank 9 - Ranking in insolvency (master scale)</v>
      </c>
      <c r="H1334" s="10" t="s">
        <v>1142</v>
      </c>
      <c r="I1334" s="10" t="s">
        <v>704</v>
      </c>
      <c r="J1334" s="10" t="s">
        <v>710</v>
      </c>
      <c r="K1334" s="10" t="s">
        <v>155</v>
      </c>
      <c r="L1334" s="10" t="str">
        <f t="shared" si="143"/>
        <v>Sister</v>
      </c>
      <c r="M1334" s="10" t="str">
        <f>IF(OR('Intragroup liabilities'!W1328="x",'Intragroup liabilities'!W1328="E"),"true","false")</f>
        <v>false</v>
      </c>
      <c r="N1334" s="10" t="s">
        <v>470</v>
      </c>
      <c r="O1334" s="10" t="s">
        <v>471</v>
      </c>
      <c r="P1334" s="11">
        <v>1.1499999999999999</v>
      </c>
      <c r="Q1334" s="11">
        <f>IF('Intragroup liabilities'!E1328="",0,'Intragroup liabilities'!E1328)</f>
        <v>0</v>
      </c>
      <c r="R1334" s="10" t="str">
        <f>+IF('Intragroup liabilities'!C1328="EURO","Euro",IF('Intragroup liabilities'!C1328="LIBRA INGLESA"," US Dollar",""))</f>
        <v>Euro</v>
      </c>
      <c r="S1334" s="10" t="str">
        <f>IF(OR('Intragroup liabilities'!F1328="P_20",'Intragroup liabilities'!F1328="P_21"),'Intragroup liabilities'!M1328,CONCATENATE(RIGHT('Intragroup liabilities'!T1328,4),"-",LEFT(RIGHT('Intragroup liabilities'!T1328,7),2),"-",LEFT('Intragroup liabilities'!T1328,2)))</f>
        <v>--</v>
      </c>
      <c r="T1334" s="20" t="str">
        <f t="shared" si="144"/>
        <v>--</v>
      </c>
      <c r="U1334" s="20" t="str">
        <f>IF(OR('Intragroup liabilities'!F1328="P_20",'Intragroup liabilities'!F1328="P_21"),'T 03.01'!T1334,CONCATENATE(RIGHT('Intragroup liabilities'!U1328,4),"-",LEFT(RIGHT('Intragroup liabilities'!U1328,7),2),"-",LEFT('Intragroup liabilities'!U1328,2)))</f>
        <v>--</v>
      </c>
      <c r="V1334" s="10" t="str">
        <f t="shared" si="145"/>
        <v>Unsecured</v>
      </c>
      <c r="W1334" s="10">
        <v>0</v>
      </c>
      <c r="X1334" s="10" t="s">
        <v>83</v>
      </c>
      <c r="Y1334" s="10" t="str">
        <f t="shared" si="146"/>
        <v>Structured</v>
      </c>
      <c r="Z1334" s="10"/>
      <c r="AA1334" s="10" t="str">
        <f>IF('Intragroup liabilities'!Q1328="GF2","Grandfathered T2",IF('Intragroup liabilities'!Q1328="CET1","CET1","No"))</f>
        <v>No</v>
      </c>
      <c r="AB1334" s="10">
        <f>IF('Intragroup liabilities'!R1328="",0,'Intragroup liabilities'!R1328)</f>
        <v>0</v>
      </c>
      <c r="AC1334"/>
    </row>
    <row r="1335" spans="3:29" ht="35.25" thickBot="1" x14ac:dyDescent="0.5">
      <c r="C1335" s="17">
        <f t="shared" si="141"/>
        <v>999</v>
      </c>
      <c r="D1335" s="18">
        <f t="shared" si="147"/>
        <v>1328</v>
      </c>
      <c r="E1335" s="10" t="str">
        <f>IF(AND(I1335="SANTANDER TOTTA, SGPS, SA",'Intragroup liabilities'!F1329="P_22"),"r0531 - o/w (part of) subordinated liabilities recognised as own funds",IF(AND(I1335="Totta Seguros - Comp. Seg. Vida, SA.",'Intragroup liabilities'!F1329="P_22"),"r0350 - Structured notes",IF(AND(AA1335&lt;&gt;"No",'Intragroup liabilities'!F1329="P_23"),"r0531 - o/w (part of) subordinated liabilities recognised as own funds",IF(AND(AA1335="No",'Intragroup liabilities'!F1329="P_23"),"r0120 - Secured liabilities - collateralized part (BRRD art. 44/2/b)",IF('Intragroup liabilities'!F1329="C_31","r0511 - o/w capital instruments/share capital",IF('Intragroup liabilities'!F1329="C_32","r0511 - o/w capital instruments/share capital",IF('Intragroup liabilities'!F1329="C_33","r0512 - o/w instruments ranking pari passu with ordinary shares",IF(OR(ISNUMBER(SEARCH("ATLANTES",I1335)),ISNUMBER(SEARCH("AZOR",I1335)),ISNUMBER(SEARCH("HIPOTOTTA",I1335)))=TRUE,"r0120 - Secured liabilities - collateralized part (BRRD art. 44/2/b)",IF(OR('Intragroup liabilities'!F1329="P_27.1",'Intragroup liabilities'!F1329="P_27.2",'Intragroup liabilities'!F1329="P_24"),"r0390 - Non-financial liabilities",IF('Intragroup liabilities'!F1329="P_30.1","r0170 - Employee liabilities (BRRD art. 44/2/g/i)",IF('Intragroup liabilities'!F1329="P_30.3","r0390 - Non-financial liabilities",IF('Intragroup liabilities'!F1329="C_36","r0511 - o/w capital instruments/share capital",IF(AND('Intragroup liabilities'!F1329="P_20",IFERROR(VLOOKUP('Intragroup liabilities'!I1329,'Auxiliar 210'!$B$18:$B$20,1,FALSE),0)&lt;&gt;0),"r0210 - Liabilities towards other entities of the resolution group (BRRD art. 44/2/h)",IF(AND('Intragroup liabilities'!F1329="P_21",IFERROR(VLOOKUP('Intragroup liabilities'!I1329,'Auxiliar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5" s="10" t="s">
        <v>153</v>
      </c>
      <c r="G1335" s="10" t="str">
        <f t="shared" si="142"/>
        <v>Rank 20 - Ranking in insolvency (master scale)</v>
      </c>
      <c r="H1335" s="10" t="s">
        <v>414</v>
      </c>
      <c r="I1335" s="10" t="s">
        <v>30</v>
      </c>
      <c r="J1335" s="10" t="s">
        <v>164</v>
      </c>
      <c r="K1335" s="10" t="s">
        <v>155</v>
      </c>
      <c r="L1335" s="10" t="str">
        <f t="shared" si="143"/>
        <v>Sister</v>
      </c>
      <c r="M1335" s="10" t="str">
        <f>IF(OR('Intragroup liabilities'!W1329="x",'Intragroup liabilities'!W1329="E"),"true","false")</f>
        <v>true</v>
      </c>
      <c r="N1335" s="10" t="s">
        <v>470</v>
      </c>
      <c r="O1335" s="10" t="s">
        <v>471</v>
      </c>
      <c r="P1335" s="11">
        <v>40808.9</v>
      </c>
      <c r="Q1335" s="11">
        <f>IF('Intragroup liabilities'!E1329="",0,'Intragroup liabilities'!E1329)</f>
        <v>100.46</v>
      </c>
      <c r="R1335" s="10" t="str">
        <f>+IF('Intragroup liabilities'!C1329="EURO","Euro",IF('Intragroup liabilities'!C1329="LIBRA INGLESA"," US Dollar",""))</f>
        <v>Euro</v>
      </c>
      <c r="S1335" s="10" t="str">
        <f>IF(OR('Intragroup liabilities'!F1329="P_20",'Intragroup liabilities'!F1329="P_21"),'Intragroup liabilities'!M1329,CONCATENATE(RIGHT('Intragroup liabilities'!T1329,4),"-",LEFT(RIGHT('Intragroup liabilities'!T1329,7),2),"-",LEFT('Intragroup liabilities'!T1329,2)))</f>
        <v>--</v>
      </c>
      <c r="T1335" s="20" t="str">
        <f t="shared" si="144"/>
        <v/>
      </c>
      <c r="U1335" s="20" t="str">
        <f>IF(OR('Intragroup liabilities'!F1329="P_20",'Intragroup liabilities'!F1329="P_21"),'T 03.01'!T1335,CONCATENATE(RIGHT('Intragroup liabilities'!U1329,4),"-",LEFT(RIGHT('Intragroup liabilities'!U1329,7),2),"-",LEFT('Intragroup liabilities'!U1329,2)))</f>
        <v>--</v>
      </c>
      <c r="V1335" s="10" t="str">
        <f t="shared" si="145"/>
        <v>Secured</v>
      </c>
      <c r="W1335" s="10">
        <v>0</v>
      </c>
      <c r="X1335" s="10" t="s">
        <v>83</v>
      </c>
      <c r="Y1335" s="10" t="str">
        <f t="shared" si="146"/>
        <v>Non-structured/Vanilla</v>
      </c>
      <c r="Z1335" s="10"/>
      <c r="AA1335" s="10" t="str">
        <f>IF('Intragroup liabilities'!Q1329="GF2","Grandfathered T2",IF('Intragroup liabilities'!Q1329="CET1","CET1","No"))</f>
        <v>No</v>
      </c>
      <c r="AB1335" s="10">
        <f>IF('Intragroup liabilities'!R1329="",0,'Intragroup liabilities'!R1329)</f>
        <v>0</v>
      </c>
      <c r="AC1335"/>
    </row>
    <row r="1336" spans="3:29" ht="35.25" thickBot="1" x14ac:dyDescent="0.5">
      <c r="C1336" s="17">
        <f t="shared" si="141"/>
        <v>999</v>
      </c>
      <c r="D1336" s="18">
        <f t="shared" si="147"/>
        <v>1329</v>
      </c>
      <c r="E1336" s="10" t="str">
        <f>IF(AND(I1336="SANTANDER TOTTA, SGPS, SA",'Intragroup liabilities'!F1330="P_22"),"r0531 - o/w (part of) subordinated liabilities recognised as own funds",IF(AND(I1336="Totta Seguros - Comp. Seg. Vida, SA.",'Intragroup liabilities'!F1330="P_22"),"r0350 - Structured notes",IF(AND(AA1336&lt;&gt;"No",'Intragroup liabilities'!F1330="P_23"),"r0531 - o/w (part of) subordinated liabilities recognised as own funds",IF(AND(AA1336="No",'Intragroup liabilities'!F1330="P_23"),"r0120 - Secured liabilities - collateralized part (BRRD art. 44/2/b)",IF('Intragroup liabilities'!F1330="C_31","r0511 - o/w capital instruments/share capital",IF('Intragroup liabilities'!F1330="C_32","r0511 - o/w capital instruments/share capital",IF('Intragroup liabilities'!F1330="C_33","r0512 - o/w instruments ranking pari passu with ordinary shares",IF(OR(ISNUMBER(SEARCH("ATLANTES",I1336)),ISNUMBER(SEARCH("AZOR",I1336)),ISNUMBER(SEARCH("HIPOTOTTA",I1336)))=TRUE,"r0120 - Secured liabilities - collateralized part (BRRD art. 44/2/b)",IF(OR('Intragroup liabilities'!F1330="P_27.1",'Intragroup liabilities'!F1330="P_27.2",'Intragroup liabilities'!F1330="P_24"),"r0390 - Non-financial liabilities",IF('Intragroup liabilities'!F1330="P_30.1","r0170 - Employee liabilities (BRRD art. 44/2/g/i)",IF('Intragroup liabilities'!F1330="P_30.3","r0390 - Non-financial liabilities",IF('Intragroup liabilities'!F1330="C_36","r0511 - o/w capital instruments/share capital",IF(AND('Intragroup liabilities'!F1330="P_20",IFERROR(VLOOKUP('Intragroup liabilities'!I1330,'Auxiliar 210'!$B$18:$B$20,1,FALSE),0)&lt;&gt;0),"r0210 - Liabilities towards other entities of the resolution group (BRRD art. 44/2/h)",IF(AND('Intragroup liabilities'!F1330="P_21",IFERROR(VLOOKUP('Intragroup liabilities'!I1330,'Auxiliar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6" s="10" t="s">
        <v>153</v>
      </c>
      <c r="G1336" s="10" t="str">
        <f t="shared" si="142"/>
        <v>Rank 20 - Ranking in insolvency (master scale)</v>
      </c>
      <c r="H1336" s="10" t="s">
        <v>418</v>
      </c>
      <c r="I1336" s="10" t="s">
        <v>74</v>
      </c>
      <c r="J1336" s="10" t="s">
        <v>170</v>
      </c>
      <c r="K1336" s="10" t="s">
        <v>155</v>
      </c>
      <c r="L1336" s="10" t="str">
        <f t="shared" si="143"/>
        <v>Sister</v>
      </c>
      <c r="M1336" s="10" t="str">
        <f>IF(OR('Intragroup liabilities'!W1330="x",'Intragroup liabilities'!W1330="E"),"true","false")</f>
        <v>true</v>
      </c>
      <c r="N1336" s="10" t="s">
        <v>470</v>
      </c>
      <c r="O1336" s="10" t="s">
        <v>471</v>
      </c>
      <c r="P1336" s="11">
        <v>1530</v>
      </c>
      <c r="Q1336" s="11">
        <f>IF('Intragroup liabilities'!E1330="",0,'Intragroup liabilities'!E1330)</f>
        <v>3.28</v>
      </c>
      <c r="R1336" s="10" t="str">
        <f>+IF('Intragroup liabilities'!C1330="EURO","Euro",IF('Intragroup liabilities'!C1330="LIBRA INGLESA"," US Dollar",""))</f>
        <v>Euro</v>
      </c>
      <c r="S1336" s="10" t="str">
        <f>IF(OR('Intragroup liabilities'!F1330="P_20",'Intragroup liabilities'!F1330="P_21"),'Intragroup liabilities'!M1330,CONCATENATE(RIGHT('Intragroup liabilities'!T1330,4),"-",LEFT(RIGHT('Intragroup liabilities'!T1330,7),2),"-",LEFT('Intragroup liabilities'!T1330,2)))</f>
        <v>--</v>
      </c>
      <c r="T1336" s="20" t="str">
        <f t="shared" si="144"/>
        <v/>
      </c>
      <c r="U1336" s="20" t="str">
        <f>IF(OR('Intragroup liabilities'!F1330="P_20",'Intragroup liabilities'!F1330="P_21"),'T 03.01'!T1336,CONCATENATE(RIGHT('Intragroup liabilities'!U1330,4),"-",LEFT(RIGHT('Intragroup liabilities'!U1330,7),2),"-",LEFT('Intragroup liabilities'!U1330,2)))</f>
        <v>--</v>
      </c>
      <c r="V1336" s="10" t="str">
        <f t="shared" si="145"/>
        <v>Secured</v>
      </c>
      <c r="W1336" s="10">
        <v>0</v>
      </c>
      <c r="X1336" s="10" t="s">
        <v>83</v>
      </c>
      <c r="Y1336" s="10" t="str">
        <f t="shared" si="146"/>
        <v>Non-structured/Vanilla</v>
      </c>
      <c r="Z1336" s="10"/>
      <c r="AA1336" s="10" t="str">
        <f>IF('Intragroup liabilities'!Q1330="GF2","Grandfathered T2",IF('Intragroup liabilities'!Q1330="CET1","CET1","No"))</f>
        <v>No</v>
      </c>
      <c r="AB1336" s="10">
        <f>IF('Intragroup liabilities'!R1330="",0,'Intragroup liabilities'!R1330)</f>
        <v>0</v>
      </c>
      <c r="AC1336"/>
    </row>
    <row r="1337" spans="3:29" ht="35.25" thickBot="1" x14ac:dyDescent="0.5">
      <c r="C1337" s="17">
        <f t="shared" si="141"/>
        <v>999</v>
      </c>
      <c r="D1337" s="18">
        <f t="shared" si="147"/>
        <v>1330</v>
      </c>
      <c r="E1337" s="10" t="str">
        <f>IF(AND(I1337="SANTANDER TOTTA, SGPS, SA",'Intragroup liabilities'!F1331="P_22"),"r0531 - o/w (part of) subordinated liabilities recognised as own funds",IF(AND(I1337="Totta Seguros - Comp. Seg. Vida, SA.",'Intragroup liabilities'!F1331="P_22"),"r0350 - Structured notes",IF(AND(AA1337&lt;&gt;"No",'Intragroup liabilities'!F1331="P_23"),"r0531 - o/w (part of) subordinated liabilities recognised as own funds",IF(AND(AA1337="No",'Intragroup liabilities'!F1331="P_23"),"r0120 - Secured liabilities - collateralized part (BRRD art. 44/2/b)",IF('Intragroup liabilities'!F1331="C_31","r0511 - o/w capital instruments/share capital",IF('Intragroup liabilities'!F1331="C_32","r0511 - o/w capital instruments/share capital",IF('Intragroup liabilities'!F1331="C_33","r0512 - o/w instruments ranking pari passu with ordinary shares",IF(OR(ISNUMBER(SEARCH("ATLANTES",I1337)),ISNUMBER(SEARCH("AZOR",I1337)),ISNUMBER(SEARCH("HIPOTOTTA",I1337)))=TRUE,"r0120 - Secured liabilities - collateralized part (BRRD art. 44/2/b)",IF(OR('Intragroup liabilities'!F1331="P_27.1",'Intragroup liabilities'!F1331="P_27.2",'Intragroup liabilities'!F1331="P_24"),"r0390 - Non-financial liabilities",IF('Intragroup liabilities'!F1331="P_30.1","r0170 - Employee liabilities (BRRD art. 44/2/g/i)",IF('Intragroup liabilities'!F1331="P_30.3","r0390 - Non-financial liabilities",IF('Intragroup liabilities'!F1331="C_36","r0511 - o/w capital instruments/share capital",IF(AND('Intragroup liabilities'!F1331="P_20",IFERROR(VLOOKUP('Intragroup liabilities'!I1331,'Auxiliar 210'!$B$18:$B$20,1,FALSE),0)&lt;&gt;0),"r0210 - Liabilities towards other entities of the resolution group (BRRD art. 44/2/h)",IF(AND('Intragroup liabilities'!F1331="P_21",IFERROR(VLOOKUP('Intragroup liabilities'!I1331,'Auxiliar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337" s="10" t="s">
        <v>153</v>
      </c>
      <c r="G1337" s="10" t="str">
        <f t="shared" si="142"/>
        <v>Rank 20 - Ranking in insolvency (master scale)</v>
      </c>
      <c r="H1337" s="10" t="s">
        <v>416</v>
      </c>
      <c r="I1337" s="10" t="s">
        <v>73</v>
      </c>
      <c r="J1337" s="10" t="s">
        <v>167</v>
      </c>
      <c r="K1337" s="10" t="s">
        <v>155</v>
      </c>
      <c r="L1337" s="10" t="str">
        <f t="shared" si="143"/>
        <v>Sister</v>
      </c>
      <c r="M1337" s="10" t="str">
        <f>IF(OR('Intragroup liabilities'!W1331="x",'Intragroup liabilities'!W1331="E"),"true","false")</f>
        <v>true</v>
      </c>
      <c r="N1337" s="10" t="s">
        <v>470</v>
      </c>
      <c r="O1337" s="10" t="s">
        <v>471</v>
      </c>
      <c r="P1337" s="11">
        <v>57923.48</v>
      </c>
      <c r="Q1337" s="11">
        <f>IF('Intragroup liabilities'!E1331="",0,'Intragroup liabilities'!E1331)</f>
        <v>155.71</v>
      </c>
      <c r="R1337" s="10" t="str">
        <f>+IF('Intragroup liabilities'!C1331="EURO","Euro",IF('Intragroup liabilities'!C1331="LIBRA INGLESA"," US Dollar",""))</f>
        <v>Euro</v>
      </c>
      <c r="S1337" s="10" t="str">
        <f>IF(OR('Intragroup liabilities'!F1331="P_20",'Intragroup liabilities'!F1331="P_21"),'Intragroup liabilities'!M1331,CONCATENATE(RIGHT('Intragroup liabilities'!T1331,4),"-",LEFT(RIGHT('Intragroup liabilities'!T1331,7),2),"-",LEFT('Intragroup liabilities'!T1331,2)))</f>
        <v>--</v>
      </c>
      <c r="T1337" s="20" t="str">
        <f t="shared" si="144"/>
        <v/>
      </c>
      <c r="U1337" s="20" t="str">
        <f>IF(OR('Intragroup liabilities'!F1331="P_20",'Intragroup liabilities'!F1331="P_21"),'T 03.01'!T1337,CONCATENATE(RIGHT('Intragroup liabilities'!U1331,4),"-",LEFT(RIGHT('Intragroup liabilities'!U1331,7),2),"-",LEFT('Intragroup liabilities'!U1331,2)))</f>
        <v>--</v>
      </c>
      <c r="V1337" s="10" t="str">
        <f t="shared" si="145"/>
        <v>Secured</v>
      </c>
      <c r="W1337" s="10">
        <v>0</v>
      </c>
      <c r="X1337" s="10" t="s">
        <v>83</v>
      </c>
      <c r="Y1337" s="10" t="str">
        <f t="shared" si="146"/>
        <v>Non-structured/Vanilla</v>
      </c>
      <c r="Z1337" s="10"/>
      <c r="AA1337" s="10" t="str">
        <f>IF('Intragroup liabilities'!Q1331="GF2","Grandfathered T2",IF('Intragroup liabilities'!Q1331="CET1","CET1","No"))</f>
        <v>No</v>
      </c>
      <c r="AB1337" s="10">
        <f>IF('Intragroup liabilities'!R1331="",0,'Intragroup liabilities'!R1331)</f>
        <v>0</v>
      </c>
      <c r="AC1337"/>
    </row>
    <row r="1338" spans="3:29" ht="23.65" thickBot="1" x14ac:dyDescent="0.5">
      <c r="C1338" s="17">
        <f t="shared" si="141"/>
        <v>999</v>
      </c>
      <c r="D1338" s="18">
        <f t="shared" si="147"/>
        <v>1331</v>
      </c>
      <c r="E1338" s="10" t="str">
        <f>IF(AND(I1338="SANTANDER TOTTA, SGPS, SA",'Intragroup liabilities'!F1332="P_22"),"r0531 - o/w (part of) subordinated liabilities recognised as own funds",IF(AND(I1338="Totta Seguros - Comp. Seg. Vida, SA.",'Intragroup liabilities'!F1332="P_22"),"r0350 - Structured notes",IF(AND(AA1338&lt;&gt;"No",'Intragroup liabilities'!F1332="P_23"),"r0531 - o/w (part of) subordinated liabilities recognised as own funds",IF(AND(AA1338="No",'Intragroup liabilities'!F1332="P_23"),"r0120 - Secured liabilities - collateralized part (BRRD art. 44/2/b)",IF('Intragroup liabilities'!F1332="C_31","r0511 - o/w capital instruments/share capital",IF('Intragroup liabilities'!F1332="C_32","r0511 - o/w capital instruments/share capital",IF('Intragroup liabilities'!F1332="C_33","r0512 - o/w instruments ranking pari passu with ordinary shares",IF(OR(ISNUMBER(SEARCH("ATLANTES",I1338)),ISNUMBER(SEARCH("AZOR",I1338)),ISNUMBER(SEARCH("HIPOTOTTA",I1338)))=TRUE,"r0120 - Secured liabilities - collateralized part (BRRD art. 44/2/b)",IF(OR('Intragroup liabilities'!F1332="P_27.1",'Intragroup liabilities'!F1332="P_27.2",'Intragroup liabilities'!F1332="P_24"),"r0390 - Non-financial liabilities",IF('Intragroup liabilities'!F1332="P_30.1","r0170 - Employee liabilities (BRRD art. 44/2/g/i)",IF('Intragroup liabilities'!F1332="P_30.3","r0390 - Non-financial liabilities",IF('Intragroup liabilities'!F1332="C_36","r0511 - o/w capital instruments/share capital",IF(AND('Intragroup liabilities'!F1332="P_20",IFERROR(VLOOKUP('Intragroup liabilities'!I1332,'Auxiliar 210'!$B$18:$B$20,1,FALSE),0)&lt;&gt;0),"r0210 - Liabilities towards other entities of the resolution group (BRRD art. 44/2/h)",IF(AND('Intragroup liabilities'!F1332="P_21",IFERROR(VLOOKUP('Intragroup liabilities'!I1332,'Auxiliar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38" s="10" t="s">
        <v>161</v>
      </c>
      <c r="G1338" s="10" t="str">
        <f t="shared" si="142"/>
        <v>Rank 9 - Ranking in insolvency (master scale)</v>
      </c>
      <c r="H1338" s="10" t="s">
        <v>517</v>
      </c>
      <c r="I1338" s="10" t="s">
        <v>57</v>
      </c>
      <c r="J1338" s="10" t="s">
        <v>213</v>
      </c>
      <c r="K1338" s="10" t="s">
        <v>155</v>
      </c>
      <c r="L1338" s="10" t="str">
        <f t="shared" si="143"/>
        <v>Sister</v>
      </c>
      <c r="M1338" s="10" t="str">
        <f>IF(OR('Intragroup liabilities'!W1332="x",'Intragroup liabilities'!W1332="E"),"true","false")</f>
        <v>false</v>
      </c>
      <c r="N1338" s="10" t="s">
        <v>470</v>
      </c>
      <c r="O1338" s="10" t="s">
        <v>471</v>
      </c>
      <c r="P1338" s="11">
        <v>2.1800000000000002</v>
      </c>
      <c r="Q1338" s="11">
        <f>IF('Intragroup liabilities'!E1332="",0,'Intragroup liabilities'!E1332)</f>
        <v>0</v>
      </c>
      <c r="R1338" s="10" t="str">
        <f>+IF('Intragroup liabilities'!C1332="EURO","Euro",IF('Intragroup liabilities'!C1332="LIBRA INGLESA"," US Dollar",""))</f>
        <v>Euro</v>
      </c>
      <c r="S1338" s="10" t="str">
        <f>IF(OR('Intragroup liabilities'!F1332="P_20",'Intragroup liabilities'!F1332="P_21"),'Intragroup liabilities'!M1332,CONCATENATE(RIGHT('Intragroup liabilities'!T1332,4),"-",LEFT(RIGHT('Intragroup liabilities'!T1332,7),2),"-",LEFT('Intragroup liabilities'!T1332,2)))</f>
        <v>--</v>
      </c>
      <c r="T1338" s="20" t="str">
        <f t="shared" si="144"/>
        <v>--</v>
      </c>
      <c r="U1338" s="20" t="str">
        <f>IF(OR('Intragroup liabilities'!F1332="P_20",'Intragroup liabilities'!F1332="P_21"),'T 03.01'!T1338,CONCATENATE(RIGHT('Intragroup liabilities'!U1332,4),"-",LEFT(RIGHT('Intragroup liabilities'!U1332,7),2),"-",LEFT('Intragroup liabilities'!U1332,2)))</f>
        <v>--</v>
      </c>
      <c r="V1338" s="10" t="str">
        <f t="shared" si="145"/>
        <v>Unsecured</v>
      </c>
      <c r="W1338" s="10">
        <v>0</v>
      </c>
      <c r="X1338" s="10" t="s">
        <v>83</v>
      </c>
      <c r="Y1338" s="10" t="str">
        <f t="shared" si="146"/>
        <v>Structured</v>
      </c>
      <c r="Z1338" s="10"/>
      <c r="AA1338" s="10" t="str">
        <f>IF('Intragroup liabilities'!Q1332="GF2","Grandfathered T2",IF('Intragroup liabilities'!Q1332="CET1","CET1","No"))</f>
        <v>No</v>
      </c>
      <c r="AB1338" s="10">
        <f>IF('Intragroup liabilities'!R1332="",0,'Intragroup liabilities'!R1332)</f>
        <v>0</v>
      </c>
      <c r="AC1338"/>
    </row>
    <row r="1339" spans="3:29" ht="23.65" thickBot="1" x14ac:dyDescent="0.5">
      <c r="C1339" s="17">
        <f t="shared" si="141"/>
        <v>999</v>
      </c>
      <c r="D1339" s="18">
        <f t="shared" si="147"/>
        <v>1332</v>
      </c>
      <c r="E1339" s="10" t="str">
        <f>IF(AND(I1339="SANTANDER TOTTA, SGPS, SA",'Intragroup liabilities'!F1333="P_22"),"r0531 - o/w (part of) subordinated liabilities recognised as own funds",IF(AND(I1339="Totta Seguros - Comp. Seg. Vida, SA.",'Intragroup liabilities'!F1333="P_22"),"r0350 - Structured notes",IF(AND(AA1339&lt;&gt;"No",'Intragroup liabilities'!F1333="P_23"),"r0531 - o/w (part of) subordinated liabilities recognised as own funds",IF(AND(AA1339="No",'Intragroup liabilities'!F1333="P_23"),"r0120 - Secured liabilities - collateralized part (BRRD art. 44/2/b)",IF('Intragroup liabilities'!F1333="C_31","r0511 - o/w capital instruments/share capital",IF('Intragroup liabilities'!F1333="C_32","r0511 - o/w capital instruments/share capital",IF('Intragroup liabilities'!F1333="C_33","r0512 - o/w instruments ranking pari passu with ordinary shares",IF(OR(ISNUMBER(SEARCH("ATLANTES",I1339)),ISNUMBER(SEARCH("AZOR",I1339)),ISNUMBER(SEARCH("HIPOTOTTA",I1339)))=TRUE,"r0120 - Secured liabilities - collateralized part (BRRD art. 44/2/b)",IF(OR('Intragroup liabilities'!F1333="P_27.1",'Intragroup liabilities'!F1333="P_27.2",'Intragroup liabilities'!F1333="P_24"),"r0390 - Non-financial liabilities",IF('Intragroup liabilities'!F1333="P_30.1","r0170 - Employee liabilities (BRRD art. 44/2/g/i)",IF('Intragroup liabilities'!F1333="P_30.3","r0390 - Non-financial liabilities",IF('Intragroup liabilities'!F1333="C_36","r0511 - o/w capital instruments/share capital",IF(AND('Intragroup liabilities'!F1333="P_20",IFERROR(VLOOKUP('Intragroup liabilities'!I1333,'Auxiliar 210'!$B$18:$B$20,1,FALSE),0)&lt;&gt;0),"r0210 - Liabilities towards other entities of the resolution group (BRRD art. 44/2/h)",IF(AND('Intragroup liabilities'!F1333="P_21",IFERROR(VLOOKUP('Intragroup liabilities'!I1333,'Auxiliar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39" s="10" t="s">
        <v>483</v>
      </c>
      <c r="G1339" s="10" t="str">
        <f t="shared" si="142"/>
        <v>Rank 9 - Ranking in insolvency (master scale)</v>
      </c>
      <c r="H1339" s="10" t="s">
        <v>993</v>
      </c>
      <c r="I1339" s="10" t="s">
        <v>704</v>
      </c>
      <c r="J1339" s="10" t="s">
        <v>710</v>
      </c>
      <c r="K1339" s="10" t="s">
        <v>155</v>
      </c>
      <c r="L1339" s="10" t="str">
        <f t="shared" si="143"/>
        <v>Sister</v>
      </c>
      <c r="M1339" s="10" t="str">
        <f>IF(OR('Intragroup liabilities'!W1333="x",'Intragroup liabilities'!W1333="E"),"true","false")</f>
        <v>false</v>
      </c>
      <c r="N1339" s="10" t="s">
        <v>470</v>
      </c>
      <c r="O1339" s="10" t="s">
        <v>471</v>
      </c>
      <c r="P1339" s="11">
        <v>2.76</v>
      </c>
      <c r="Q1339" s="11">
        <f>IF('Intragroup liabilities'!E1333="",0,'Intragroup liabilities'!E1333)</f>
        <v>0</v>
      </c>
      <c r="R1339" s="10" t="str">
        <f>+IF('Intragroup liabilities'!C1333="EURO","Euro",IF('Intragroup liabilities'!C1333="LIBRA INGLESA"," US Dollar",""))</f>
        <v>Euro</v>
      </c>
      <c r="S1339" s="10" t="str">
        <f>IF(OR('Intragroup liabilities'!F1333="P_20",'Intragroup liabilities'!F1333="P_21"),'Intragroup liabilities'!M1333,CONCATENATE(RIGHT('Intragroup liabilities'!T1333,4),"-",LEFT(RIGHT('Intragroup liabilities'!T1333,7),2),"-",LEFT('Intragroup liabilities'!T1333,2)))</f>
        <v>--</v>
      </c>
      <c r="T1339" s="20" t="str">
        <f t="shared" si="144"/>
        <v>--</v>
      </c>
      <c r="U1339" s="20" t="str">
        <f>IF(OR('Intragroup liabilities'!F1333="P_20",'Intragroup liabilities'!F1333="P_21"),'T 03.01'!T1339,CONCATENATE(RIGHT('Intragroup liabilities'!U1333,4),"-",LEFT(RIGHT('Intragroup liabilities'!U1333,7),2),"-",LEFT('Intragroup liabilities'!U1333,2)))</f>
        <v>--</v>
      </c>
      <c r="V1339" s="10" t="str">
        <f t="shared" si="145"/>
        <v>Unsecured</v>
      </c>
      <c r="W1339" s="10">
        <v>0</v>
      </c>
      <c r="X1339" s="10" t="s">
        <v>83</v>
      </c>
      <c r="Y1339" s="10" t="str">
        <f t="shared" si="146"/>
        <v>Structured</v>
      </c>
      <c r="Z1339" s="10"/>
      <c r="AA1339" s="10" t="str">
        <f>IF('Intragroup liabilities'!Q1333="GF2","Grandfathered T2",IF('Intragroup liabilities'!Q1333="CET1","CET1","No"))</f>
        <v>No</v>
      </c>
      <c r="AB1339" s="10">
        <f>IF('Intragroup liabilities'!R1333="",0,'Intragroup liabilities'!R1333)</f>
        <v>0</v>
      </c>
      <c r="AC1339"/>
    </row>
    <row r="1340" spans="3:29" ht="23.65" thickBot="1" x14ac:dyDescent="0.5">
      <c r="C1340" s="17">
        <f t="shared" si="141"/>
        <v>999</v>
      </c>
      <c r="D1340" s="18">
        <f t="shared" si="147"/>
        <v>1333</v>
      </c>
      <c r="E1340" s="10" t="str">
        <f>IF(AND(I1340="SANTANDER TOTTA, SGPS, SA",'Intragroup liabilities'!F1334="P_22"),"r0531 - o/w (part of) subordinated liabilities recognised as own funds",IF(AND(I1340="Totta Seguros - Comp. Seg. Vida, SA.",'Intragroup liabilities'!F1334="P_22"),"r0350 - Structured notes",IF(AND(AA1340&lt;&gt;"No",'Intragroup liabilities'!F1334="P_23"),"r0531 - o/w (part of) subordinated liabilities recognised as own funds",IF(AND(AA1340="No",'Intragroup liabilities'!F1334="P_23"),"r0120 - Secured liabilities - collateralized part (BRRD art. 44/2/b)",IF('Intragroup liabilities'!F1334="C_31","r0511 - o/w capital instruments/share capital",IF('Intragroup liabilities'!F1334="C_32","r0511 - o/w capital instruments/share capital",IF('Intragroup liabilities'!F1334="C_33","r0512 - o/w instruments ranking pari passu with ordinary shares",IF(OR(ISNUMBER(SEARCH("ATLANTES",I1340)),ISNUMBER(SEARCH("AZOR",I1340)),ISNUMBER(SEARCH("HIPOTOTTA",I1340)))=TRUE,"r0120 - Secured liabilities - collateralized part (BRRD art. 44/2/b)",IF(OR('Intragroup liabilities'!F1334="P_27.1",'Intragroup liabilities'!F1334="P_27.2",'Intragroup liabilities'!F1334="P_24"),"r0390 - Non-financial liabilities",IF('Intragroup liabilities'!F1334="P_30.1","r0170 - Employee liabilities (BRRD art. 44/2/g/i)",IF('Intragroup liabilities'!F1334="P_30.3","r0390 - Non-financial liabilities",IF('Intragroup liabilities'!F1334="C_36","r0511 - o/w capital instruments/share capital",IF(AND('Intragroup liabilities'!F1334="P_20",IFERROR(VLOOKUP('Intragroup liabilities'!I1334,'Auxiliar 210'!$B$18:$B$20,1,FALSE),0)&lt;&gt;0),"r0210 - Liabilities towards other entities of the resolution group (BRRD art. 44/2/h)",IF(AND('Intragroup liabilities'!F1334="P_21",IFERROR(VLOOKUP('Intragroup liabilities'!I1334,'Auxiliar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0" s="10" t="s">
        <v>161</v>
      </c>
      <c r="G1340" s="10" t="str">
        <f t="shared" si="142"/>
        <v>Rank 9 - Ranking in insolvency (master scale)</v>
      </c>
      <c r="H1340" s="10" t="s">
        <v>631</v>
      </c>
      <c r="I1340" s="10" t="s">
        <v>57</v>
      </c>
      <c r="J1340" s="10" t="s">
        <v>213</v>
      </c>
      <c r="K1340" s="10" t="s">
        <v>155</v>
      </c>
      <c r="L1340" s="10" t="str">
        <f t="shared" si="143"/>
        <v>Sister</v>
      </c>
      <c r="M1340" s="10" t="str">
        <f>IF(OR('Intragroup liabilities'!W1334="x",'Intragroup liabilities'!W1334="E"),"true","false")</f>
        <v>false</v>
      </c>
      <c r="N1340" s="10" t="s">
        <v>470</v>
      </c>
      <c r="O1340" s="10" t="s">
        <v>471</v>
      </c>
      <c r="P1340" s="11">
        <v>6.53</v>
      </c>
      <c r="Q1340" s="11">
        <f>IF('Intragroup liabilities'!E1334="",0,'Intragroup liabilities'!E1334)</f>
        <v>0</v>
      </c>
      <c r="R1340" s="10" t="str">
        <f>+IF('Intragroup liabilities'!C1334="EURO","Euro",IF('Intragroup liabilities'!C1334="LIBRA INGLESA"," US Dollar",""))</f>
        <v>Euro</v>
      </c>
      <c r="S1340" s="10" t="str">
        <f>IF(OR('Intragroup liabilities'!F1334="P_20",'Intragroup liabilities'!F1334="P_21"),'Intragroup liabilities'!M1334,CONCATENATE(RIGHT('Intragroup liabilities'!T1334,4),"-",LEFT(RIGHT('Intragroup liabilities'!T1334,7),2),"-",LEFT('Intragroup liabilities'!T1334,2)))</f>
        <v>--</v>
      </c>
      <c r="T1340" s="20" t="str">
        <f t="shared" si="144"/>
        <v>--</v>
      </c>
      <c r="U1340" s="20" t="str">
        <f>IF(OR('Intragroup liabilities'!F1334="P_20",'Intragroup liabilities'!F1334="P_21"),'T 03.01'!T1340,CONCATENATE(RIGHT('Intragroup liabilities'!U1334,4),"-",LEFT(RIGHT('Intragroup liabilities'!U1334,7),2),"-",LEFT('Intragroup liabilities'!U1334,2)))</f>
        <v>--</v>
      </c>
      <c r="V1340" s="10" t="str">
        <f t="shared" si="145"/>
        <v>Unsecured</v>
      </c>
      <c r="W1340" s="10">
        <v>0</v>
      </c>
      <c r="X1340" s="10" t="s">
        <v>83</v>
      </c>
      <c r="Y1340" s="10" t="str">
        <f t="shared" si="146"/>
        <v>Structured</v>
      </c>
      <c r="Z1340" s="10"/>
      <c r="AA1340" s="10" t="str">
        <f>IF('Intragroup liabilities'!Q1334="GF2","Grandfathered T2",IF('Intragroup liabilities'!Q1334="CET1","CET1","No"))</f>
        <v>No</v>
      </c>
      <c r="AB1340" s="10">
        <f>IF('Intragroup liabilities'!R1334="",0,'Intragroup liabilities'!R1334)</f>
        <v>0</v>
      </c>
      <c r="AC1340"/>
    </row>
    <row r="1341" spans="3:29" ht="23.65" thickBot="1" x14ac:dyDescent="0.5">
      <c r="C1341" s="17">
        <f t="shared" si="141"/>
        <v>999</v>
      </c>
      <c r="D1341" s="18">
        <f t="shared" si="147"/>
        <v>1334</v>
      </c>
      <c r="E1341" s="10" t="str">
        <f>IF(AND(I1341="SANTANDER TOTTA, SGPS, SA",'Intragroup liabilities'!F1335="P_22"),"r0531 - o/w (part of) subordinated liabilities recognised as own funds",IF(AND(I1341="Totta Seguros - Comp. Seg. Vida, SA.",'Intragroup liabilities'!F1335="P_22"),"r0350 - Structured notes",IF(AND(AA1341&lt;&gt;"No",'Intragroup liabilities'!F1335="P_23"),"r0531 - o/w (part of) subordinated liabilities recognised as own funds",IF(AND(AA1341="No",'Intragroup liabilities'!F1335="P_23"),"r0120 - Secured liabilities - collateralized part (BRRD art. 44/2/b)",IF('Intragroup liabilities'!F1335="C_31","r0511 - o/w capital instruments/share capital",IF('Intragroup liabilities'!F1335="C_32","r0511 - o/w capital instruments/share capital",IF('Intragroup liabilities'!F1335="C_33","r0512 - o/w instruments ranking pari passu with ordinary shares",IF(OR(ISNUMBER(SEARCH("ATLANTES",I1341)),ISNUMBER(SEARCH("AZOR",I1341)),ISNUMBER(SEARCH("HIPOTOTTA",I1341)))=TRUE,"r0120 - Secured liabilities - collateralized part (BRRD art. 44/2/b)",IF(OR('Intragroup liabilities'!F1335="P_27.1",'Intragroup liabilities'!F1335="P_27.2",'Intragroup liabilities'!F1335="P_24"),"r0390 - Non-financial liabilities",IF('Intragroup liabilities'!F1335="P_30.1","r0170 - Employee liabilities (BRRD art. 44/2/g/i)",IF('Intragroup liabilities'!F1335="P_30.3","r0390 - Non-financial liabilities",IF('Intragroup liabilities'!F1335="C_36","r0511 - o/w capital instruments/share capital",IF(AND('Intragroup liabilities'!F1335="P_20",IFERROR(VLOOKUP('Intragroup liabilities'!I1335,'Auxiliar 210'!$B$18:$B$20,1,FALSE),0)&lt;&gt;0),"r0210 - Liabilities towards other entities of the resolution group (BRRD art. 44/2/h)",IF(AND('Intragroup liabilities'!F1335="P_21",IFERROR(VLOOKUP('Intragroup liabilities'!I1335,'Auxiliar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1" s="10" t="s">
        <v>483</v>
      </c>
      <c r="G1341" s="10" t="str">
        <f t="shared" si="142"/>
        <v>Rank 9 - Ranking in insolvency (master scale)</v>
      </c>
      <c r="H1341" s="10" t="s">
        <v>991</v>
      </c>
      <c r="I1341" s="10" t="s">
        <v>704</v>
      </c>
      <c r="J1341" s="10" t="s">
        <v>710</v>
      </c>
      <c r="K1341" s="10" t="s">
        <v>155</v>
      </c>
      <c r="L1341" s="10" t="str">
        <f t="shared" si="143"/>
        <v>Sister</v>
      </c>
      <c r="M1341" s="10" t="str">
        <f>IF(OR('Intragroup liabilities'!W1335="x",'Intragroup liabilities'!W1335="E"),"true","false")</f>
        <v>false</v>
      </c>
      <c r="N1341" s="10" t="s">
        <v>470</v>
      </c>
      <c r="O1341" s="10" t="s">
        <v>471</v>
      </c>
      <c r="P1341" s="11">
        <v>0.52</v>
      </c>
      <c r="Q1341" s="11">
        <f>IF('Intragroup liabilities'!E1335="",0,'Intragroup liabilities'!E1335)</f>
        <v>0</v>
      </c>
      <c r="R1341" s="10" t="str">
        <f>+IF('Intragroup liabilities'!C1335="EURO","Euro",IF('Intragroup liabilities'!C1335="LIBRA INGLESA"," US Dollar",""))</f>
        <v>Euro</v>
      </c>
      <c r="S1341" s="10" t="str">
        <f>IF(OR('Intragroup liabilities'!F1335="P_20",'Intragroup liabilities'!F1335="P_21"),'Intragroup liabilities'!M1335,CONCATENATE(RIGHT('Intragroup liabilities'!T1335,4),"-",LEFT(RIGHT('Intragroup liabilities'!T1335,7),2),"-",LEFT('Intragroup liabilities'!T1335,2)))</f>
        <v>--</v>
      </c>
      <c r="T1341" s="20" t="str">
        <f t="shared" si="144"/>
        <v>--</v>
      </c>
      <c r="U1341" s="20" t="str">
        <f>IF(OR('Intragroup liabilities'!F1335="P_20",'Intragroup liabilities'!F1335="P_21"),'T 03.01'!T1341,CONCATENATE(RIGHT('Intragroup liabilities'!U1335,4),"-",LEFT(RIGHT('Intragroup liabilities'!U1335,7),2),"-",LEFT('Intragroup liabilities'!U1335,2)))</f>
        <v>--</v>
      </c>
      <c r="V1341" s="10" t="str">
        <f t="shared" si="145"/>
        <v>Unsecured</v>
      </c>
      <c r="W1341" s="10">
        <v>0</v>
      </c>
      <c r="X1341" s="10" t="s">
        <v>83</v>
      </c>
      <c r="Y1341" s="10" t="str">
        <f t="shared" si="146"/>
        <v>Structured</v>
      </c>
      <c r="Z1341" s="10"/>
      <c r="AA1341" s="10" t="str">
        <f>IF('Intragroup liabilities'!Q1335="GF2","Grandfathered T2",IF('Intragroup liabilities'!Q1335="CET1","CET1","No"))</f>
        <v>No</v>
      </c>
      <c r="AB1341" s="10">
        <f>IF('Intragroup liabilities'!R1335="",0,'Intragroup liabilities'!R1335)</f>
        <v>0</v>
      </c>
      <c r="AC1341"/>
    </row>
    <row r="1342" spans="3:29" ht="23.65" thickBot="1" x14ac:dyDescent="0.5">
      <c r="C1342" s="17">
        <f t="shared" si="141"/>
        <v>999</v>
      </c>
      <c r="D1342" s="18">
        <f t="shared" si="147"/>
        <v>1335</v>
      </c>
      <c r="E1342" s="10" t="str">
        <f>IF(AND(I1342="SANTANDER TOTTA, SGPS, SA",'Intragroup liabilities'!F1336="P_22"),"r0531 - o/w (part of) subordinated liabilities recognised as own funds",IF(AND(I1342="Totta Seguros - Comp. Seg. Vida, SA.",'Intragroup liabilities'!F1336="P_22"),"r0350 - Structured notes",IF(AND(AA1342&lt;&gt;"No",'Intragroup liabilities'!F1336="P_23"),"r0531 - o/w (part of) subordinated liabilities recognised as own funds",IF(AND(AA1342="No",'Intragroup liabilities'!F1336="P_23"),"r0120 - Secured liabilities - collateralized part (BRRD art. 44/2/b)",IF('Intragroup liabilities'!F1336="C_31","r0511 - o/w capital instruments/share capital",IF('Intragroup liabilities'!F1336="C_32","r0511 - o/w capital instruments/share capital",IF('Intragroup liabilities'!F1336="C_33","r0512 - o/w instruments ranking pari passu with ordinary shares",IF(OR(ISNUMBER(SEARCH("ATLANTES",I1342)),ISNUMBER(SEARCH("AZOR",I1342)),ISNUMBER(SEARCH("HIPOTOTTA",I1342)))=TRUE,"r0120 - Secured liabilities - collateralized part (BRRD art. 44/2/b)",IF(OR('Intragroup liabilities'!F1336="P_27.1",'Intragroup liabilities'!F1336="P_27.2",'Intragroup liabilities'!F1336="P_24"),"r0390 - Non-financial liabilities",IF('Intragroup liabilities'!F1336="P_30.1","r0170 - Employee liabilities (BRRD art. 44/2/g/i)",IF('Intragroup liabilities'!F1336="P_30.3","r0390 - Non-financial liabilities",IF('Intragroup liabilities'!F1336="C_36","r0511 - o/w capital instruments/share capital",IF(AND('Intragroup liabilities'!F1336="P_20",IFERROR(VLOOKUP('Intragroup liabilities'!I1336,'Auxiliar 210'!$B$18:$B$20,1,FALSE),0)&lt;&gt;0),"r0210 - Liabilities towards other entities of the resolution group (BRRD art. 44/2/h)",IF(AND('Intragroup liabilities'!F1336="P_21",IFERROR(VLOOKUP('Intragroup liabilities'!I1336,'Auxiliar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2" s="10" t="s">
        <v>161</v>
      </c>
      <c r="G1342" s="10" t="str">
        <f t="shared" si="142"/>
        <v>Rank 9 - Ranking in insolvency (master scale)</v>
      </c>
      <c r="H1342" s="10" t="s">
        <v>626</v>
      </c>
      <c r="I1342" s="10" t="s">
        <v>57</v>
      </c>
      <c r="J1342" s="10" t="s">
        <v>213</v>
      </c>
      <c r="K1342" s="10" t="s">
        <v>155</v>
      </c>
      <c r="L1342" s="10" t="str">
        <f t="shared" si="143"/>
        <v>Sister</v>
      </c>
      <c r="M1342" s="10" t="str">
        <f>IF(OR('Intragroup liabilities'!W1336="x",'Intragroup liabilities'!W1336="E"),"true","false")</f>
        <v>false</v>
      </c>
      <c r="N1342" s="10" t="s">
        <v>470</v>
      </c>
      <c r="O1342" s="10" t="s">
        <v>471</v>
      </c>
      <c r="P1342" s="11">
        <v>28.75</v>
      </c>
      <c r="Q1342" s="11">
        <f>IF('Intragroup liabilities'!E1336="",0,'Intragroup liabilities'!E1336)</f>
        <v>0</v>
      </c>
      <c r="R1342" s="10" t="str">
        <f>+IF('Intragroup liabilities'!C1336="EURO","Euro",IF('Intragroup liabilities'!C1336="LIBRA INGLESA"," US Dollar",""))</f>
        <v>Euro</v>
      </c>
      <c r="S1342" s="10" t="str">
        <f>IF(OR('Intragroup liabilities'!F1336="P_20",'Intragroup liabilities'!F1336="P_21"),'Intragroup liabilities'!M1336,CONCATENATE(RIGHT('Intragroup liabilities'!T1336,4),"-",LEFT(RIGHT('Intragroup liabilities'!T1336,7),2),"-",LEFT('Intragroup liabilities'!T1336,2)))</f>
        <v>--</v>
      </c>
      <c r="T1342" s="20" t="str">
        <f t="shared" si="144"/>
        <v>--</v>
      </c>
      <c r="U1342" s="20" t="str">
        <f>IF(OR('Intragroup liabilities'!F1336="P_20",'Intragroup liabilities'!F1336="P_21"),'T 03.01'!T1342,CONCATENATE(RIGHT('Intragroup liabilities'!U1336,4),"-",LEFT(RIGHT('Intragroup liabilities'!U1336,7),2),"-",LEFT('Intragroup liabilities'!U1336,2)))</f>
        <v>--</v>
      </c>
      <c r="V1342" s="10" t="str">
        <f t="shared" si="145"/>
        <v>Unsecured</v>
      </c>
      <c r="W1342" s="10">
        <v>0</v>
      </c>
      <c r="X1342" s="10" t="s">
        <v>83</v>
      </c>
      <c r="Y1342" s="10" t="str">
        <f t="shared" si="146"/>
        <v>Structured</v>
      </c>
      <c r="Z1342" s="10"/>
      <c r="AA1342" s="10" t="str">
        <f>IF('Intragroup liabilities'!Q1336="GF2","Grandfathered T2",IF('Intragroup liabilities'!Q1336="CET1","CET1","No"))</f>
        <v>No</v>
      </c>
      <c r="AB1342" s="10">
        <f>IF('Intragroup liabilities'!R1336="",0,'Intragroup liabilities'!R1336)</f>
        <v>0</v>
      </c>
      <c r="AC1342"/>
    </row>
    <row r="1343" spans="3:29" ht="23.65" thickBot="1" x14ac:dyDescent="0.5">
      <c r="C1343" s="17">
        <f t="shared" si="141"/>
        <v>999</v>
      </c>
      <c r="D1343" s="18">
        <f t="shared" si="147"/>
        <v>1336</v>
      </c>
      <c r="E1343" s="10" t="str">
        <f>IF(AND(I1343="SANTANDER TOTTA, SGPS, SA",'Intragroup liabilities'!F1337="P_22"),"r0531 - o/w (part of) subordinated liabilities recognised as own funds",IF(AND(I1343="Totta Seguros - Comp. Seg. Vida, SA.",'Intragroup liabilities'!F1337="P_22"),"r0350 - Structured notes",IF(AND(AA1343&lt;&gt;"No",'Intragroup liabilities'!F1337="P_23"),"r0531 - o/w (part of) subordinated liabilities recognised as own funds",IF(AND(AA1343="No",'Intragroup liabilities'!F1337="P_23"),"r0120 - Secured liabilities - collateralized part (BRRD art. 44/2/b)",IF('Intragroup liabilities'!F1337="C_31","r0511 - o/w capital instruments/share capital",IF('Intragroup liabilities'!F1337="C_32","r0511 - o/w capital instruments/share capital",IF('Intragroup liabilities'!F1337="C_33","r0512 - o/w instruments ranking pari passu with ordinary shares",IF(OR(ISNUMBER(SEARCH("ATLANTES",I1343)),ISNUMBER(SEARCH("AZOR",I1343)),ISNUMBER(SEARCH("HIPOTOTTA",I1343)))=TRUE,"r0120 - Secured liabilities - collateralized part (BRRD art. 44/2/b)",IF(OR('Intragroup liabilities'!F1337="P_27.1",'Intragroup liabilities'!F1337="P_27.2",'Intragroup liabilities'!F1337="P_24"),"r0390 - Non-financial liabilities",IF('Intragroup liabilities'!F1337="P_30.1","r0170 - Employee liabilities (BRRD art. 44/2/g/i)",IF('Intragroup liabilities'!F1337="P_30.3","r0390 - Non-financial liabilities",IF('Intragroup liabilities'!F1337="C_36","r0511 - o/w capital instruments/share capital",IF(AND('Intragroup liabilities'!F1337="P_20",IFERROR(VLOOKUP('Intragroup liabilities'!I1337,'Auxiliar 210'!$B$18:$B$20,1,FALSE),0)&lt;&gt;0),"r0210 - Liabilities towards other entities of the resolution group (BRRD art. 44/2/h)",IF(AND('Intragroup liabilities'!F1337="P_21",IFERROR(VLOOKUP('Intragroup liabilities'!I1337,'Auxiliar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3" s="10" t="s">
        <v>483</v>
      </c>
      <c r="G1343" s="10" t="str">
        <f t="shared" si="142"/>
        <v>Rank 9 - Ranking in insolvency (master scale)</v>
      </c>
      <c r="H1343" s="10" t="s">
        <v>1183</v>
      </c>
      <c r="I1343" s="10" t="s">
        <v>704</v>
      </c>
      <c r="J1343" s="10" t="s">
        <v>710</v>
      </c>
      <c r="K1343" s="10" t="s">
        <v>155</v>
      </c>
      <c r="L1343" s="10" t="str">
        <f t="shared" si="143"/>
        <v>Sister</v>
      </c>
      <c r="M1343" s="10" t="str">
        <f>IF(OR('Intragroup liabilities'!W1337="x",'Intragroup liabilities'!W1337="E"),"true","false")</f>
        <v>false</v>
      </c>
      <c r="N1343" s="10" t="s">
        <v>470</v>
      </c>
      <c r="O1343" s="10" t="s">
        <v>471</v>
      </c>
      <c r="P1343" s="11">
        <v>0.28999999999999998</v>
      </c>
      <c r="Q1343" s="11">
        <f>IF('Intragroup liabilities'!E1337="",0,'Intragroup liabilities'!E1337)</f>
        <v>0</v>
      </c>
      <c r="R1343" s="10" t="str">
        <f>+IF('Intragroup liabilities'!C1337="EURO","Euro",IF('Intragroup liabilities'!C1337="LIBRA INGLESA"," US Dollar",""))</f>
        <v>Euro</v>
      </c>
      <c r="S1343" s="10" t="str">
        <f>IF(OR('Intragroup liabilities'!F1337="P_20",'Intragroup liabilities'!F1337="P_21"),'Intragroup liabilities'!M1337,CONCATENATE(RIGHT('Intragroup liabilities'!T1337,4),"-",LEFT(RIGHT('Intragroup liabilities'!T1337,7),2),"-",LEFT('Intragroup liabilities'!T1337,2)))</f>
        <v>--</v>
      </c>
      <c r="T1343" s="20" t="str">
        <f t="shared" si="144"/>
        <v>--</v>
      </c>
      <c r="U1343" s="20" t="str">
        <f>IF(OR('Intragroup liabilities'!F1337="P_20",'Intragroup liabilities'!F1337="P_21"),'T 03.01'!T1343,CONCATENATE(RIGHT('Intragroup liabilities'!U1337,4),"-",LEFT(RIGHT('Intragroup liabilities'!U1337,7),2),"-",LEFT('Intragroup liabilities'!U1337,2)))</f>
        <v>--</v>
      </c>
      <c r="V1343" s="10" t="str">
        <f t="shared" si="145"/>
        <v>Unsecured</v>
      </c>
      <c r="W1343" s="10">
        <v>0</v>
      </c>
      <c r="X1343" s="10" t="s">
        <v>83</v>
      </c>
      <c r="Y1343" s="10" t="str">
        <f t="shared" si="146"/>
        <v>Structured</v>
      </c>
      <c r="Z1343" s="10"/>
      <c r="AA1343" s="10" t="str">
        <f>IF('Intragroup liabilities'!Q1337="GF2","Grandfathered T2",IF('Intragroup liabilities'!Q1337="CET1","CET1","No"))</f>
        <v>No</v>
      </c>
      <c r="AB1343" s="10">
        <f>IF('Intragroup liabilities'!R1337="",0,'Intragroup liabilities'!R1337)</f>
        <v>0</v>
      </c>
      <c r="AC1343"/>
    </row>
    <row r="1344" spans="3:29" ht="23.65" thickBot="1" x14ac:dyDescent="0.5">
      <c r="C1344" s="17">
        <f t="shared" si="141"/>
        <v>999</v>
      </c>
      <c r="D1344" s="18">
        <f t="shared" si="147"/>
        <v>1337</v>
      </c>
      <c r="E1344" s="10" t="str">
        <f>IF(AND(I1344="SANTANDER TOTTA, SGPS, SA",'Intragroup liabilities'!F1338="P_22"),"r0531 - o/w (part of) subordinated liabilities recognised as own funds",IF(AND(I1344="Totta Seguros - Comp. Seg. Vida, SA.",'Intragroup liabilities'!F1338="P_22"),"r0350 - Structured notes",IF(AND(AA1344&lt;&gt;"No",'Intragroup liabilities'!F1338="P_23"),"r0531 - o/w (part of) subordinated liabilities recognised as own funds",IF(AND(AA1344="No",'Intragroup liabilities'!F1338="P_23"),"r0120 - Secured liabilities - collateralized part (BRRD art. 44/2/b)",IF('Intragroup liabilities'!F1338="C_31","r0511 - o/w capital instruments/share capital",IF('Intragroup liabilities'!F1338="C_32","r0511 - o/w capital instruments/share capital",IF('Intragroup liabilities'!F1338="C_33","r0512 - o/w instruments ranking pari passu with ordinary shares",IF(OR(ISNUMBER(SEARCH("ATLANTES",I1344)),ISNUMBER(SEARCH("AZOR",I1344)),ISNUMBER(SEARCH("HIPOTOTTA",I1344)))=TRUE,"r0120 - Secured liabilities - collateralized part (BRRD art. 44/2/b)",IF(OR('Intragroup liabilities'!F1338="P_27.1",'Intragroup liabilities'!F1338="P_27.2",'Intragroup liabilities'!F1338="P_24"),"r0390 - Non-financial liabilities",IF('Intragroup liabilities'!F1338="P_30.1","r0170 - Employee liabilities (BRRD art. 44/2/g/i)",IF('Intragroup liabilities'!F1338="P_30.3","r0390 - Non-financial liabilities",IF('Intragroup liabilities'!F1338="C_36","r0511 - o/w capital instruments/share capital",IF(AND('Intragroup liabilities'!F1338="P_20",IFERROR(VLOOKUP('Intragroup liabilities'!I1338,'Auxiliar 210'!$B$18:$B$20,1,FALSE),0)&lt;&gt;0),"r0210 - Liabilities towards other entities of the resolution group (BRRD art. 44/2/h)",IF(AND('Intragroup liabilities'!F1338="P_21",IFERROR(VLOOKUP('Intragroup liabilities'!I1338,'Auxiliar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4" s="10" t="s">
        <v>483</v>
      </c>
      <c r="G1344" s="10" t="str">
        <f t="shared" si="142"/>
        <v>Rank 9 - Ranking in insolvency (master scale)</v>
      </c>
      <c r="H1344" s="10" t="s">
        <v>777</v>
      </c>
      <c r="I1344" s="10" t="s">
        <v>704</v>
      </c>
      <c r="J1344" s="10" t="s">
        <v>710</v>
      </c>
      <c r="K1344" s="10" t="s">
        <v>155</v>
      </c>
      <c r="L1344" s="10" t="str">
        <f t="shared" si="143"/>
        <v>Sister</v>
      </c>
      <c r="M1344" s="10" t="str">
        <f>IF(OR('Intragroup liabilities'!W1338="x",'Intragroup liabilities'!W1338="E"),"true","false")</f>
        <v>false</v>
      </c>
      <c r="N1344" s="10" t="s">
        <v>470</v>
      </c>
      <c r="O1344" s="10" t="s">
        <v>471</v>
      </c>
      <c r="P1344" s="11">
        <v>0.49</v>
      </c>
      <c r="Q1344" s="11">
        <f>IF('Intragroup liabilities'!E1338="",0,'Intragroup liabilities'!E1338)</f>
        <v>0</v>
      </c>
      <c r="R1344" s="10" t="str">
        <f>+IF('Intragroup liabilities'!C1338="EURO","Euro",IF('Intragroup liabilities'!C1338="LIBRA INGLESA"," US Dollar",""))</f>
        <v>Euro</v>
      </c>
      <c r="S1344" s="10" t="str">
        <f>IF(OR('Intragroup liabilities'!F1338="P_20",'Intragroup liabilities'!F1338="P_21"),'Intragroup liabilities'!M1338,CONCATENATE(RIGHT('Intragroup liabilities'!T1338,4),"-",LEFT(RIGHT('Intragroup liabilities'!T1338,7),2),"-",LEFT('Intragroup liabilities'!T1338,2)))</f>
        <v>--</v>
      </c>
      <c r="T1344" s="20" t="str">
        <f t="shared" si="144"/>
        <v>--</v>
      </c>
      <c r="U1344" s="20" t="str">
        <f>IF(OR('Intragroup liabilities'!F1338="P_20",'Intragroup liabilities'!F1338="P_21"),'T 03.01'!T1344,CONCATENATE(RIGHT('Intragroup liabilities'!U1338,4),"-",LEFT(RIGHT('Intragroup liabilities'!U1338,7),2),"-",LEFT('Intragroup liabilities'!U1338,2)))</f>
        <v>--</v>
      </c>
      <c r="V1344" s="10" t="str">
        <f t="shared" si="145"/>
        <v>Unsecured</v>
      </c>
      <c r="W1344" s="10">
        <v>0</v>
      </c>
      <c r="X1344" s="10" t="s">
        <v>83</v>
      </c>
      <c r="Y1344" s="10" t="str">
        <f t="shared" si="146"/>
        <v>Structured</v>
      </c>
      <c r="Z1344" s="10"/>
      <c r="AA1344" s="10" t="str">
        <f>IF('Intragroup liabilities'!Q1338="GF2","Grandfathered T2",IF('Intragroup liabilities'!Q1338="CET1","CET1","No"))</f>
        <v>No</v>
      </c>
      <c r="AB1344" s="10">
        <f>IF('Intragroup liabilities'!R1338="",0,'Intragroup liabilities'!R1338)</f>
        <v>0</v>
      </c>
      <c r="AC1344"/>
    </row>
    <row r="1345" spans="3:29" ht="23.65" thickBot="1" x14ac:dyDescent="0.5">
      <c r="C1345" s="17">
        <f t="shared" si="141"/>
        <v>999</v>
      </c>
      <c r="D1345" s="18">
        <f t="shared" si="147"/>
        <v>1338</v>
      </c>
      <c r="E1345" s="10" t="str">
        <f>IF(AND(I1345="SANTANDER TOTTA, SGPS, SA",'Intragroup liabilities'!F1339="P_22"),"r0531 - o/w (part of) subordinated liabilities recognised as own funds",IF(AND(I1345="Totta Seguros - Comp. Seg. Vida, SA.",'Intragroup liabilities'!F1339="P_22"),"r0350 - Structured notes",IF(AND(AA1345&lt;&gt;"No",'Intragroup liabilities'!F1339="P_23"),"r0531 - o/w (part of) subordinated liabilities recognised as own funds",IF(AND(AA1345="No",'Intragroup liabilities'!F1339="P_23"),"r0120 - Secured liabilities - collateralized part (BRRD art. 44/2/b)",IF('Intragroup liabilities'!F1339="C_31","r0511 - o/w capital instruments/share capital",IF('Intragroup liabilities'!F1339="C_32","r0511 - o/w capital instruments/share capital",IF('Intragroup liabilities'!F1339="C_33","r0512 - o/w instruments ranking pari passu with ordinary shares",IF(OR(ISNUMBER(SEARCH("ATLANTES",I1345)),ISNUMBER(SEARCH("AZOR",I1345)),ISNUMBER(SEARCH("HIPOTOTTA",I1345)))=TRUE,"r0120 - Secured liabilities - collateralized part (BRRD art. 44/2/b)",IF(OR('Intragroup liabilities'!F1339="P_27.1",'Intragroup liabilities'!F1339="P_27.2",'Intragroup liabilities'!F1339="P_24"),"r0390 - Non-financial liabilities",IF('Intragroup liabilities'!F1339="P_30.1","r0170 - Employee liabilities (BRRD art. 44/2/g/i)",IF('Intragroup liabilities'!F1339="P_30.3","r0390 - Non-financial liabilities",IF('Intragroup liabilities'!F1339="C_36","r0511 - o/w capital instruments/share capital",IF(AND('Intragroup liabilities'!F1339="P_20",IFERROR(VLOOKUP('Intragroup liabilities'!I1339,'Auxiliar 210'!$B$18:$B$20,1,FALSE),0)&lt;&gt;0),"r0210 - Liabilities towards other entities of the resolution group (BRRD art. 44/2/h)",IF(AND('Intragroup liabilities'!F1339="P_21",IFERROR(VLOOKUP('Intragroup liabilities'!I1339,'Auxiliar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5" s="10" t="s">
        <v>483</v>
      </c>
      <c r="G1345" s="10" t="str">
        <f t="shared" si="142"/>
        <v>Rank 9 - Ranking in insolvency (master scale)</v>
      </c>
      <c r="H1345" s="10" t="s">
        <v>1187</v>
      </c>
      <c r="I1345" s="10" t="s">
        <v>704</v>
      </c>
      <c r="J1345" s="10" t="s">
        <v>710</v>
      </c>
      <c r="K1345" s="10" t="s">
        <v>155</v>
      </c>
      <c r="L1345" s="10" t="str">
        <f t="shared" si="143"/>
        <v>Sister</v>
      </c>
      <c r="M1345" s="10" t="str">
        <f>IF(OR('Intragroup liabilities'!W1339="x",'Intragroup liabilities'!W1339="E"),"true","false")</f>
        <v>false</v>
      </c>
      <c r="N1345" s="10" t="s">
        <v>470</v>
      </c>
      <c r="O1345" s="10" t="s">
        <v>471</v>
      </c>
      <c r="P1345" s="11">
        <v>0.32</v>
      </c>
      <c r="Q1345" s="11">
        <f>IF('Intragroup liabilities'!E1339="",0,'Intragroup liabilities'!E1339)</f>
        <v>0</v>
      </c>
      <c r="R1345" s="10" t="str">
        <f>+IF('Intragroup liabilities'!C1339="EURO","Euro",IF('Intragroup liabilities'!C1339="LIBRA INGLESA"," US Dollar",""))</f>
        <v>Euro</v>
      </c>
      <c r="S1345" s="10" t="str">
        <f>IF(OR('Intragroup liabilities'!F1339="P_20",'Intragroup liabilities'!F1339="P_21"),'Intragroup liabilities'!M1339,CONCATENATE(RIGHT('Intragroup liabilities'!T1339,4),"-",LEFT(RIGHT('Intragroup liabilities'!T1339,7),2),"-",LEFT('Intragroup liabilities'!T1339,2)))</f>
        <v>--</v>
      </c>
      <c r="T1345" s="20" t="str">
        <f t="shared" si="144"/>
        <v>--</v>
      </c>
      <c r="U1345" s="20" t="str">
        <f>IF(OR('Intragroup liabilities'!F1339="P_20",'Intragroup liabilities'!F1339="P_21"),'T 03.01'!T1345,CONCATENATE(RIGHT('Intragroup liabilities'!U1339,4),"-",LEFT(RIGHT('Intragroup liabilities'!U1339,7),2),"-",LEFT('Intragroup liabilities'!U1339,2)))</f>
        <v>--</v>
      </c>
      <c r="V1345" s="10" t="str">
        <f t="shared" si="145"/>
        <v>Unsecured</v>
      </c>
      <c r="W1345" s="10">
        <v>0</v>
      </c>
      <c r="X1345" s="10" t="s">
        <v>83</v>
      </c>
      <c r="Y1345" s="10" t="str">
        <f t="shared" si="146"/>
        <v>Structured</v>
      </c>
      <c r="Z1345" s="10"/>
      <c r="AA1345" s="10" t="str">
        <f>IF('Intragroup liabilities'!Q1339="GF2","Grandfathered T2",IF('Intragroup liabilities'!Q1339="CET1","CET1","No"))</f>
        <v>No</v>
      </c>
      <c r="AB1345" s="10">
        <f>IF('Intragroup liabilities'!R1339="",0,'Intragroup liabilities'!R1339)</f>
        <v>0</v>
      </c>
      <c r="AC1345"/>
    </row>
    <row r="1346" spans="3:29" ht="23.65" thickBot="1" x14ac:dyDescent="0.5">
      <c r="C1346" s="17">
        <f t="shared" si="141"/>
        <v>999</v>
      </c>
      <c r="D1346" s="18">
        <f t="shared" si="147"/>
        <v>1339</v>
      </c>
      <c r="E1346" s="10" t="str">
        <f>IF(AND(I1346="SANTANDER TOTTA, SGPS, SA",'Intragroup liabilities'!F1340="P_22"),"r0531 - o/w (part of) subordinated liabilities recognised as own funds",IF(AND(I1346="Totta Seguros - Comp. Seg. Vida, SA.",'Intragroup liabilities'!F1340="P_22"),"r0350 - Structured notes",IF(AND(AA1346&lt;&gt;"No",'Intragroup liabilities'!F1340="P_23"),"r0531 - o/w (part of) subordinated liabilities recognised as own funds",IF(AND(AA1346="No",'Intragroup liabilities'!F1340="P_23"),"r0120 - Secured liabilities - collateralized part (BRRD art. 44/2/b)",IF('Intragroup liabilities'!F1340="C_31","r0511 - o/w capital instruments/share capital",IF('Intragroup liabilities'!F1340="C_32","r0511 - o/w capital instruments/share capital",IF('Intragroup liabilities'!F1340="C_33","r0512 - o/w instruments ranking pari passu with ordinary shares",IF(OR(ISNUMBER(SEARCH("ATLANTES",I1346)),ISNUMBER(SEARCH("AZOR",I1346)),ISNUMBER(SEARCH("HIPOTOTTA",I1346)))=TRUE,"r0120 - Secured liabilities - collateralized part (BRRD art. 44/2/b)",IF(OR('Intragroup liabilities'!F1340="P_27.1",'Intragroup liabilities'!F1340="P_27.2",'Intragroup liabilities'!F1340="P_24"),"r0390 - Non-financial liabilities",IF('Intragroup liabilities'!F1340="P_30.1","r0170 - Employee liabilities (BRRD art. 44/2/g/i)",IF('Intragroup liabilities'!F1340="P_30.3","r0390 - Non-financial liabilities",IF('Intragroup liabilities'!F1340="C_36","r0511 - o/w capital instruments/share capital",IF(AND('Intragroup liabilities'!F1340="P_20",IFERROR(VLOOKUP('Intragroup liabilities'!I1340,'Auxiliar 210'!$B$18:$B$20,1,FALSE),0)&lt;&gt;0),"r0210 - Liabilities towards other entities of the resolution group (BRRD art. 44/2/h)",IF(AND('Intragroup liabilities'!F1340="P_21",IFERROR(VLOOKUP('Intragroup liabilities'!I1340,'Auxiliar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6" s="10" t="s">
        <v>161</v>
      </c>
      <c r="G1346" s="10" t="str">
        <f t="shared" si="142"/>
        <v>Rank 9 - Ranking in insolvency (master scale)</v>
      </c>
      <c r="H1346" s="10" t="s">
        <v>557</v>
      </c>
      <c r="I1346" s="10" t="s">
        <v>57</v>
      </c>
      <c r="J1346" s="10" t="s">
        <v>213</v>
      </c>
      <c r="K1346" s="10" t="s">
        <v>155</v>
      </c>
      <c r="L1346" s="10" t="str">
        <f t="shared" si="143"/>
        <v>Sister</v>
      </c>
      <c r="M1346" s="10" t="str">
        <f>IF(OR('Intragroup liabilities'!W1340="x",'Intragroup liabilities'!W1340="E"),"true","false")</f>
        <v>false</v>
      </c>
      <c r="N1346" s="10" t="s">
        <v>470</v>
      </c>
      <c r="O1346" s="10" t="s">
        <v>471</v>
      </c>
      <c r="P1346" s="11">
        <v>27.75</v>
      </c>
      <c r="Q1346" s="11">
        <f>IF('Intragroup liabilities'!E1340="",0,'Intragroup liabilities'!E1340)</f>
        <v>0</v>
      </c>
      <c r="R1346" s="10" t="str">
        <f>+IF('Intragroup liabilities'!C1340="EURO","Euro",IF('Intragroup liabilities'!C1340="LIBRA INGLESA"," US Dollar",""))</f>
        <v>Euro</v>
      </c>
      <c r="S1346" s="10" t="str">
        <f>IF(OR('Intragroup liabilities'!F1340="P_20",'Intragroup liabilities'!F1340="P_21"),'Intragroup liabilities'!M1340,CONCATENATE(RIGHT('Intragroup liabilities'!T1340,4),"-",LEFT(RIGHT('Intragroup liabilities'!T1340,7),2),"-",LEFT('Intragroup liabilities'!T1340,2)))</f>
        <v>--</v>
      </c>
      <c r="T1346" s="20" t="str">
        <f t="shared" si="144"/>
        <v>--</v>
      </c>
      <c r="U1346" s="20" t="str">
        <f>IF(OR('Intragroup liabilities'!F1340="P_20",'Intragroup liabilities'!F1340="P_21"),'T 03.01'!T1346,CONCATENATE(RIGHT('Intragroup liabilities'!U1340,4),"-",LEFT(RIGHT('Intragroup liabilities'!U1340,7),2),"-",LEFT('Intragroup liabilities'!U1340,2)))</f>
        <v>--</v>
      </c>
      <c r="V1346" s="10" t="str">
        <f t="shared" si="145"/>
        <v>Unsecured</v>
      </c>
      <c r="W1346" s="10">
        <v>0</v>
      </c>
      <c r="X1346" s="10" t="s">
        <v>83</v>
      </c>
      <c r="Y1346" s="10" t="str">
        <f t="shared" si="146"/>
        <v>Structured</v>
      </c>
      <c r="Z1346" s="10"/>
      <c r="AA1346" s="10" t="str">
        <f>IF('Intragroup liabilities'!Q1340="GF2","Grandfathered T2",IF('Intragroup liabilities'!Q1340="CET1","CET1","No"))</f>
        <v>No</v>
      </c>
      <c r="AB1346" s="10">
        <f>IF('Intragroup liabilities'!R1340="",0,'Intragroup liabilities'!R1340)</f>
        <v>0</v>
      </c>
      <c r="AC1346"/>
    </row>
    <row r="1347" spans="3:29" ht="23.65" thickBot="1" x14ac:dyDescent="0.5">
      <c r="C1347" s="17">
        <f t="shared" si="141"/>
        <v>999</v>
      </c>
      <c r="D1347" s="18">
        <f t="shared" si="147"/>
        <v>1340</v>
      </c>
      <c r="E1347" s="10" t="str">
        <f>IF(AND(I1347="SANTANDER TOTTA, SGPS, SA",'Intragroup liabilities'!F1341="P_22"),"r0531 - o/w (part of) subordinated liabilities recognised as own funds",IF(AND(I1347="Totta Seguros - Comp. Seg. Vida, SA.",'Intragroup liabilities'!F1341="P_22"),"r0350 - Structured notes",IF(AND(AA1347&lt;&gt;"No",'Intragroup liabilities'!F1341="P_23"),"r0531 - o/w (part of) subordinated liabilities recognised as own funds",IF(AND(AA1347="No",'Intragroup liabilities'!F1341="P_23"),"r0120 - Secured liabilities - collateralized part (BRRD art. 44/2/b)",IF('Intragroup liabilities'!F1341="C_31","r0511 - o/w capital instruments/share capital",IF('Intragroup liabilities'!F1341="C_32","r0511 - o/w capital instruments/share capital",IF('Intragroup liabilities'!F1341="C_33","r0512 - o/w instruments ranking pari passu with ordinary shares",IF(OR(ISNUMBER(SEARCH("ATLANTES",I1347)),ISNUMBER(SEARCH("AZOR",I1347)),ISNUMBER(SEARCH("HIPOTOTTA",I1347)))=TRUE,"r0120 - Secured liabilities - collateralized part (BRRD art. 44/2/b)",IF(OR('Intragroup liabilities'!F1341="P_27.1",'Intragroup liabilities'!F1341="P_27.2",'Intragroup liabilities'!F1341="P_24"),"r0390 - Non-financial liabilities",IF('Intragroup liabilities'!F1341="P_30.1","r0170 - Employee liabilities (BRRD art. 44/2/g/i)",IF('Intragroup liabilities'!F1341="P_30.3","r0390 - Non-financial liabilities",IF('Intragroup liabilities'!F1341="C_36","r0511 - o/w capital instruments/share capital",IF(AND('Intragroup liabilities'!F1341="P_20",IFERROR(VLOOKUP('Intragroup liabilities'!I1341,'Auxiliar 210'!$B$18:$B$20,1,FALSE),0)&lt;&gt;0),"r0210 - Liabilities towards other entities of the resolution group (BRRD art. 44/2/h)",IF(AND('Intragroup liabilities'!F1341="P_21",IFERROR(VLOOKUP('Intragroup liabilities'!I1341,'Auxiliar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7" s="10" t="s">
        <v>483</v>
      </c>
      <c r="G1347" s="10" t="str">
        <f t="shared" si="142"/>
        <v>Rank 9 - Ranking in insolvency (master scale)</v>
      </c>
      <c r="H1347" s="10" t="s">
        <v>1150</v>
      </c>
      <c r="I1347" s="10" t="s">
        <v>704</v>
      </c>
      <c r="J1347" s="10" t="s">
        <v>710</v>
      </c>
      <c r="K1347" s="10" t="s">
        <v>155</v>
      </c>
      <c r="L1347" s="10" t="str">
        <f t="shared" si="143"/>
        <v>Sister</v>
      </c>
      <c r="M1347" s="10" t="str">
        <f>IF(OR('Intragroup liabilities'!W1341="x",'Intragroup liabilities'!W1341="E"),"true","false")</f>
        <v>false</v>
      </c>
      <c r="N1347" s="10" t="s">
        <v>470</v>
      </c>
      <c r="O1347" s="10" t="s">
        <v>471</v>
      </c>
      <c r="P1347" s="11">
        <v>1.18</v>
      </c>
      <c r="Q1347" s="11">
        <f>IF('Intragroup liabilities'!E1341="",0,'Intragroup liabilities'!E1341)</f>
        <v>0</v>
      </c>
      <c r="R1347" s="10" t="str">
        <f>+IF('Intragroup liabilities'!C1341="EURO","Euro",IF('Intragroup liabilities'!C1341="LIBRA INGLESA"," US Dollar",""))</f>
        <v>Euro</v>
      </c>
      <c r="S1347" s="10" t="str">
        <f>IF(OR('Intragroup liabilities'!F1341="P_20",'Intragroup liabilities'!F1341="P_21"),'Intragroup liabilities'!M1341,CONCATENATE(RIGHT('Intragroup liabilities'!T1341,4),"-",LEFT(RIGHT('Intragroup liabilities'!T1341,7),2),"-",LEFT('Intragroup liabilities'!T1341,2)))</f>
        <v>--</v>
      </c>
      <c r="T1347" s="20" t="str">
        <f t="shared" si="144"/>
        <v>--</v>
      </c>
      <c r="U1347" s="20" t="str">
        <f>IF(OR('Intragroup liabilities'!F1341="P_20",'Intragroup liabilities'!F1341="P_21"),'T 03.01'!T1347,CONCATENATE(RIGHT('Intragroup liabilities'!U1341,4),"-",LEFT(RIGHT('Intragroup liabilities'!U1341,7),2),"-",LEFT('Intragroup liabilities'!U1341,2)))</f>
        <v>--</v>
      </c>
      <c r="V1347" s="10" t="str">
        <f t="shared" si="145"/>
        <v>Unsecured</v>
      </c>
      <c r="W1347" s="10">
        <v>0</v>
      </c>
      <c r="X1347" s="10" t="s">
        <v>83</v>
      </c>
      <c r="Y1347" s="10" t="str">
        <f t="shared" si="146"/>
        <v>Structured</v>
      </c>
      <c r="Z1347" s="10"/>
      <c r="AA1347" s="10" t="str">
        <f>IF('Intragroup liabilities'!Q1341="GF2","Grandfathered T2",IF('Intragroup liabilities'!Q1341="CET1","CET1","No"))</f>
        <v>No</v>
      </c>
      <c r="AB1347" s="10">
        <f>IF('Intragroup liabilities'!R1341="",0,'Intragroup liabilities'!R1341)</f>
        <v>0</v>
      </c>
      <c r="AC1347"/>
    </row>
    <row r="1348" spans="3:29" ht="23.65" thickBot="1" x14ac:dyDescent="0.5">
      <c r="C1348" s="17">
        <f t="shared" si="141"/>
        <v>999</v>
      </c>
      <c r="D1348" s="18">
        <f t="shared" si="147"/>
        <v>1341</v>
      </c>
      <c r="E1348" s="10" t="str">
        <f>IF(AND(I1348="SANTANDER TOTTA, SGPS, SA",'Intragroup liabilities'!F1342="P_22"),"r0531 - o/w (part of) subordinated liabilities recognised as own funds",IF(AND(I1348="Totta Seguros - Comp. Seg. Vida, SA.",'Intragroup liabilities'!F1342="P_22"),"r0350 - Structured notes",IF(AND(AA1348&lt;&gt;"No",'Intragroup liabilities'!F1342="P_23"),"r0531 - o/w (part of) subordinated liabilities recognised as own funds",IF(AND(AA1348="No",'Intragroup liabilities'!F1342="P_23"),"r0120 - Secured liabilities - collateralized part (BRRD art. 44/2/b)",IF('Intragroup liabilities'!F1342="C_31","r0511 - o/w capital instruments/share capital",IF('Intragroup liabilities'!F1342="C_32","r0511 - o/w capital instruments/share capital",IF('Intragroup liabilities'!F1342="C_33","r0512 - o/w instruments ranking pari passu with ordinary shares",IF(OR(ISNUMBER(SEARCH("ATLANTES",I1348)),ISNUMBER(SEARCH("AZOR",I1348)),ISNUMBER(SEARCH("HIPOTOTTA",I1348)))=TRUE,"r0120 - Secured liabilities - collateralized part (BRRD art. 44/2/b)",IF(OR('Intragroup liabilities'!F1342="P_27.1",'Intragroup liabilities'!F1342="P_27.2",'Intragroup liabilities'!F1342="P_24"),"r0390 - Non-financial liabilities",IF('Intragroup liabilities'!F1342="P_30.1","r0170 - Employee liabilities (BRRD art. 44/2/g/i)",IF('Intragroup liabilities'!F1342="P_30.3","r0390 - Non-financial liabilities",IF('Intragroup liabilities'!F1342="C_36","r0511 - o/w capital instruments/share capital",IF(AND('Intragroup liabilities'!F1342="P_20",IFERROR(VLOOKUP('Intragroup liabilities'!I1342,'Auxiliar 210'!$B$18:$B$20,1,FALSE),0)&lt;&gt;0),"r0210 - Liabilities towards other entities of the resolution group (BRRD art. 44/2/h)",IF(AND('Intragroup liabilities'!F1342="P_21",IFERROR(VLOOKUP('Intragroup liabilities'!I1342,'Auxiliar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8" s="10" t="s">
        <v>483</v>
      </c>
      <c r="G1348" s="10" t="str">
        <f t="shared" si="142"/>
        <v>Rank 9 - Ranking in insolvency (master scale)</v>
      </c>
      <c r="H1348" s="10" t="s">
        <v>981</v>
      </c>
      <c r="I1348" s="10" t="s">
        <v>704</v>
      </c>
      <c r="J1348" s="10" t="s">
        <v>710</v>
      </c>
      <c r="K1348" s="10" t="s">
        <v>155</v>
      </c>
      <c r="L1348" s="10" t="str">
        <f t="shared" si="143"/>
        <v>Sister</v>
      </c>
      <c r="M1348" s="10" t="str">
        <f>IF(OR('Intragroup liabilities'!W1342="x",'Intragroup liabilities'!W1342="E"),"true","false")</f>
        <v>false</v>
      </c>
      <c r="N1348" s="10" t="s">
        <v>470</v>
      </c>
      <c r="O1348" s="10" t="s">
        <v>471</v>
      </c>
      <c r="P1348" s="11">
        <v>5.36</v>
      </c>
      <c r="Q1348" s="11">
        <f>IF('Intragroup liabilities'!E1342="",0,'Intragroup liabilities'!E1342)</f>
        <v>0</v>
      </c>
      <c r="R1348" s="10" t="str">
        <f>+IF('Intragroup liabilities'!C1342="EURO","Euro",IF('Intragroup liabilities'!C1342="LIBRA INGLESA"," US Dollar",""))</f>
        <v>Euro</v>
      </c>
      <c r="S1348" s="10" t="str">
        <f>IF(OR('Intragroup liabilities'!F1342="P_20",'Intragroup liabilities'!F1342="P_21"),'Intragroup liabilities'!M1342,CONCATENATE(RIGHT('Intragroup liabilities'!T1342,4),"-",LEFT(RIGHT('Intragroup liabilities'!T1342,7),2),"-",LEFT('Intragroup liabilities'!T1342,2)))</f>
        <v>--</v>
      </c>
      <c r="T1348" s="20" t="str">
        <f t="shared" si="144"/>
        <v>--</v>
      </c>
      <c r="U1348" s="20" t="str">
        <f>IF(OR('Intragroup liabilities'!F1342="P_20",'Intragroup liabilities'!F1342="P_21"),'T 03.01'!T1348,CONCATENATE(RIGHT('Intragroup liabilities'!U1342,4),"-",LEFT(RIGHT('Intragroup liabilities'!U1342,7),2),"-",LEFT('Intragroup liabilities'!U1342,2)))</f>
        <v>--</v>
      </c>
      <c r="V1348" s="10" t="str">
        <f t="shared" si="145"/>
        <v>Unsecured</v>
      </c>
      <c r="W1348" s="10">
        <v>0</v>
      </c>
      <c r="X1348" s="10" t="s">
        <v>83</v>
      </c>
      <c r="Y1348" s="10" t="str">
        <f t="shared" si="146"/>
        <v>Structured</v>
      </c>
      <c r="Z1348" s="10"/>
      <c r="AA1348" s="10" t="str">
        <f>IF('Intragroup liabilities'!Q1342="GF2","Grandfathered T2",IF('Intragroup liabilities'!Q1342="CET1","CET1","No"))</f>
        <v>No</v>
      </c>
      <c r="AB1348" s="10">
        <f>IF('Intragroup liabilities'!R1342="",0,'Intragroup liabilities'!R1342)</f>
        <v>0</v>
      </c>
      <c r="AC1348"/>
    </row>
    <row r="1349" spans="3:29" ht="23.65" thickBot="1" x14ac:dyDescent="0.5">
      <c r="C1349" s="17">
        <f t="shared" si="141"/>
        <v>999</v>
      </c>
      <c r="D1349" s="18">
        <f t="shared" si="147"/>
        <v>1342</v>
      </c>
      <c r="E1349" s="10" t="str">
        <f>IF(AND(I1349="SANTANDER TOTTA, SGPS, SA",'Intragroup liabilities'!F1343="P_22"),"r0531 - o/w (part of) subordinated liabilities recognised as own funds",IF(AND(I1349="Totta Seguros - Comp. Seg. Vida, SA.",'Intragroup liabilities'!F1343="P_22"),"r0350 - Structured notes",IF(AND(AA1349&lt;&gt;"No",'Intragroup liabilities'!F1343="P_23"),"r0531 - o/w (part of) subordinated liabilities recognised as own funds",IF(AND(AA1349="No",'Intragroup liabilities'!F1343="P_23"),"r0120 - Secured liabilities - collateralized part (BRRD art. 44/2/b)",IF('Intragroup liabilities'!F1343="C_31","r0511 - o/w capital instruments/share capital",IF('Intragroup liabilities'!F1343="C_32","r0511 - o/w capital instruments/share capital",IF('Intragroup liabilities'!F1343="C_33","r0512 - o/w instruments ranking pari passu with ordinary shares",IF(OR(ISNUMBER(SEARCH("ATLANTES",I1349)),ISNUMBER(SEARCH("AZOR",I1349)),ISNUMBER(SEARCH("HIPOTOTTA",I1349)))=TRUE,"r0120 - Secured liabilities - collateralized part (BRRD art. 44/2/b)",IF(OR('Intragroup liabilities'!F1343="P_27.1",'Intragroup liabilities'!F1343="P_27.2",'Intragroup liabilities'!F1343="P_24"),"r0390 - Non-financial liabilities",IF('Intragroup liabilities'!F1343="P_30.1","r0170 - Employee liabilities (BRRD art. 44/2/g/i)",IF('Intragroup liabilities'!F1343="P_30.3","r0390 - Non-financial liabilities",IF('Intragroup liabilities'!F1343="C_36","r0511 - o/w capital instruments/share capital",IF(AND('Intragroup liabilities'!F1343="P_20",IFERROR(VLOOKUP('Intragroup liabilities'!I1343,'Auxiliar 210'!$B$18:$B$20,1,FALSE),0)&lt;&gt;0),"r0210 - Liabilities towards other entities of the resolution group (BRRD art. 44/2/h)",IF(AND('Intragroup liabilities'!F1343="P_21",IFERROR(VLOOKUP('Intragroup liabilities'!I1343,'Auxiliar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49" s="10" t="s">
        <v>483</v>
      </c>
      <c r="G1349" s="10" t="str">
        <f t="shared" si="142"/>
        <v>Rank 9 - Ranking in insolvency (master scale)</v>
      </c>
      <c r="H1349" s="10" t="s">
        <v>837</v>
      </c>
      <c r="I1349" s="10" t="s">
        <v>704</v>
      </c>
      <c r="J1349" s="10" t="s">
        <v>710</v>
      </c>
      <c r="K1349" s="10" t="s">
        <v>155</v>
      </c>
      <c r="L1349" s="10" t="str">
        <f t="shared" si="143"/>
        <v>Sister</v>
      </c>
      <c r="M1349" s="10" t="str">
        <f>IF(OR('Intragroup liabilities'!W1343="x",'Intragroup liabilities'!W1343="E"),"true","false")</f>
        <v>false</v>
      </c>
      <c r="N1349" s="10" t="s">
        <v>470</v>
      </c>
      <c r="O1349" s="10" t="s">
        <v>471</v>
      </c>
      <c r="P1349" s="11">
        <v>0.49</v>
      </c>
      <c r="Q1349" s="11">
        <f>IF('Intragroup liabilities'!E1343="",0,'Intragroup liabilities'!E1343)</f>
        <v>0</v>
      </c>
      <c r="R1349" s="10" t="str">
        <f>+IF('Intragroup liabilities'!C1343="EURO","Euro",IF('Intragroup liabilities'!C1343="LIBRA INGLESA"," US Dollar",""))</f>
        <v>Euro</v>
      </c>
      <c r="S1349" s="10" t="str">
        <f>IF(OR('Intragroup liabilities'!F1343="P_20",'Intragroup liabilities'!F1343="P_21"),'Intragroup liabilities'!M1343,CONCATENATE(RIGHT('Intragroup liabilities'!T1343,4),"-",LEFT(RIGHT('Intragroup liabilities'!T1343,7),2),"-",LEFT('Intragroup liabilities'!T1343,2)))</f>
        <v>--</v>
      </c>
      <c r="T1349" s="20" t="str">
        <f t="shared" si="144"/>
        <v>--</v>
      </c>
      <c r="U1349" s="20" t="str">
        <f>IF(OR('Intragroup liabilities'!F1343="P_20",'Intragroup liabilities'!F1343="P_21"),'T 03.01'!T1349,CONCATENATE(RIGHT('Intragroup liabilities'!U1343,4),"-",LEFT(RIGHT('Intragroup liabilities'!U1343,7),2),"-",LEFT('Intragroup liabilities'!U1343,2)))</f>
        <v>--</v>
      </c>
      <c r="V1349" s="10" t="str">
        <f t="shared" si="145"/>
        <v>Unsecured</v>
      </c>
      <c r="W1349" s="10">
        <v>0</v>
      </c>
      <c r="X1349" s="10" t="s">
        <v>83</v>
      </c>
      <c r="Y1349" s="10" t="str">
        <f t="shared" si="146"/>
        <v>Structured</v>
      </c>
      <c r="Z1349" s="10"/>
      <c r="AA1349" s="10" t="str">
        <f>IF('Intragroup liabilities'!Q1343="GF2","Grandfathered T2",IF('Intragroup liabilities'!Q1343="CET1","CET1","No"))</f>
        <v>No</v>
      </c>
      <c r="AB1349" s="10">
        <f>IF('Intragroup liabilities'!R1343="",0,'Intragroup liabilities'!R1343)</f>
        <v>0</v>
      </c>
      <c r="AC1349"/>
    </row>
    <row r="1350" spans="3:29" ht="23.65" thickBot="1" x14ac:dyDescent="0.5">
      <c r="C1350" s="17">
        <f t="shared" si="141"/>
        <v>999</v>
      </c>
      <c r="D1350" s="18">
        <f t="shared" si="147"/>
        <v>1343</v>
      </c>
      <c r="E1350" s="10" t="str">
        <f>IF(AND(I1350="SANTANDER TOTTA, SGPS, SA",'Intragroup liabilities'!F1344="P_22"),"r0531 - o/w (part of) subordinated liabilities recognised as own funds",IF(AND(I1350="Totta Seguros - Comp. Seg. Vida, SA.",'Intragroup liabilities'!F1344="P_22"),"r0350 - Structured notes",IF(AND(AA1350&lt;&gt;"No",'Intragroup liabilities'!F1344="P_23"),"r0531 - o/w (part of) subordinated liabilities recognised as own funds",IF(AND(AA1350="No",'Intragroup liabilities'!F1344="P_23"),"r0120 - Secured liabilities - collateralized part (BRRD art. 44/2/b)",IF('Intragroup liabilities'!F1344="C_31","r0511 - o/w capital instruments/share capital",IF('Intragroup liabilities'!F1344="C_32","r0511 - o/w capital instruments/share capital",IF('Intragroup liabilities'!F1344="C_33","r0512 - o/w instruments ranking pari passu with ordinary shares",IF(OR(ISNUMBER(SEARCH("ATLANTES",I1350)),ISNUMBER(SEARCH("AZOR",I1350)),ISNUMBER(SEARCH("HIPOTOTTA",I1350)))=TRUE,"r0120 - Secured liabilities - collateralized part (BRRD art. 44/2/b)",IF(OR('Intragroup liabilities'!F1344="P_27.1",'Intragroup liabilities'!F1344="P_27.2",'Intragroup liabilities'!F1344="P_24"),"r0390 - Non-financial liabilities",IF('Intragroup liabilities'!F1344="P_30.1","r0170 - Employee liabilities (BRRD art. 44/2/g/i)",IF('Intragroup liabilities'!F1344="P_30.3","r0390 - Non-financial liabilities",IF('Intragroup liabilities'!F1344="C_36","r0511 - o/w capital instruments/share capital",IF(AND('Intragroup liabilities'!F1344="P_20",IFERROR(VLOOKUP('Intragroup liabilities'!I1344,'Auxiliar 210'!$B$18:$B$20,1,FALSE),0)&lt;&gt;0),"r0210 - Liabilities towards other entities of the resolution group (BRRD art. 44/2/h)",IF(AND('Intragroup liabilities'!F1344="P_21",IFERROR(VLOOKUP('Intragroup liabilities'!I1344,'Auxiliar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0" s="10" t="s">
        <v>483</v>
      </c>
      <c r="G1350" s="10" t="str">
        <f t="shared" si="142"/>
        <v>Rank 9 - Ranking in insolvency (master scale)</v>
      </c>
      <c r="H1350" s="10" t="s">
        <v>1175</v>
      </c>
      <c r="I1350" s="10" t="s">
        <v>704</v>
      </c>
      <c r="J1350" s="10" t="s">
        <v>710</v>
      </c>
      <c r="K1350" s="10" t="s">
        <v>155</v>
      </c>
      <c r="L1350" s="10" t="str">
        <f t="shared" si="143"/>
        <v>Sister</v>
      </c>
      <c r="M1350" s="10" t="str">
        <f>IF(OR('Intragroup liabilities'!W1344="x",'Intragroup liabilities'!W1344="E"),"true","false")</f>
        <v>false</v>
      </c>
      <c r="N1350" s="10" t="s">
        <v>470</v>
      </c>
      <c r="O1350" s="10" t="s">
        <v>471</v>
      </c>
      <c r="P1350" s="11">
        <v>1.49</v>
      </c>
      <c r="Q1350" s="11">
        <f>IF('Intragroup liabilities'!E1344="",0,'Intragroup liabilities'!E1344)</f>
        <v>0</v>
      </c>
      <c r="R1350" s="10" t="str">
        <f>+IF('Intragroup liabilities'!C1344="EURO","Euro",IF('Intragroup liabilities'!C1344="LIBRA INGLESA"," US Dollar",""))</f>
        <v>Euro</v>
      </c>
      <c r="S1350" s="10" t="str">
        <f>IF(OR('Intragroup liabilities'!F1344="P_20",'Intragroup liabilities'!F1344="P_21"),'Intragroup liabilities'!M1344,CONCATENATE(RIGHT('Intragroup liabilities'!T1344,4),"-",LEFT(RIGHT('Intragroup liabilities'!T1344,7),2),"-",LEFT('Intragroup liabilities'!T1344,2)))</f>
        <v>--</v>
      </c>
      <c r="T1350" s="20" t="str">
        <f t="shared" si="144"/>
        <v>--</v>
      </c>
      <c r="U1350" s="20" t="str">
        <f>IF(OR('Intragroup liabilities'!F1344="P_20",'Intragroup liabilities'!F1344="P_21"),'T 03.01'!T1350,CONCATENATE(RIGHT('Intragroup liabilities'!U1344,4),"-",LEFT(RIGHT('Intragroup liabilities'!U1344,7),2),"-",LEFT('Intragroup liabilities'!U1344,2)))</f>
        <v>--</v>
      </c>
      <c r="V1350" s="10" t="str">
        <f t="shared" si="145"/>
        <v>Unsecured</v>
      </c>
      <c r="W1350" s="10">
        <v>0</v>
      </c>
      <c r="X1350" s="10" t="s">
        <v>83</v>
      </c>
      <c r="Y1350" s="10" t="str">
        <f t="shared" si="146"/>
        <v>Structured</v>
      </c>
      <c r="Z1350" s="10"/>
      <c r="AA1350" s="10" t="str">
        <f>IF('Intragroup liabilities'!Q1344="GF2","Grandfathered T2",IF('Intragroup liabilities'!Q1344="CET1","CET1","No"))</f>
        <v>No</v>
      </c>
      <c r="AB1350" s="10">
        <f>IF('Intragroup liabilities'!R1344="",0,'Intragroup liabilities'!R1344)</f>
        <v>0</v>
      </c>
      <c r="AC1350"/>
    </row>
    <row r="1351" spans="3:29" ht="23.65" thickBot="1" x14ac:dyDescent="0.5">
      <c r="C1351" s="17">
        <f t="shared" si="141"/>
        <v>999</v>
      </c>
      <c r="D1351" s="18">
        <f t="shared" si="147"/>
        <v>1344</v>
      </c>
      <c r="E1351" s="10" t="str">
        <f>IF(AND(I1351="SANTANDER TOTTA, SGPS, SA",'Intragroup liabilities'!F1345="P_22"),"r0531 - o/w (part of) subordinated liabilities recognised as own funds",IF(AND(I1351="Totta Seguros - Comp. Seg. Vida, SA.",'Intragroup liabilities'!F1345="P_22"),"r0350 - Structured notes",IF(AND(AA1351&lt;&gt;"No",'Intragroup liabilities'!F1345="P_23"),"r0531 - o/w (part of) subordinated liabilities recognised as own funds",IF(AND(AA1351="No",'Intragroup liabilities'!F1345="P_23"),"r0120 - Secured liabilities - collateralized part (BRRD art. 44/2/b)",IF('Intragroup liabilities'!F1345="C_31","r0511 - o/w capital instruments/share capital",IF('Intragroup liabilities'!F1345="C_32","r0511 - o/w capital instruments/share capital",IF('Intragroup liabilities'!F1345="C_33","r0512 - o/w instruments ranking pari passu with ordinary shares",IF(OR(ISNUMBER(SEARCH("ATLANTES",I1351)),ISNUMBER(SEARCH("AZOR",I1351)),ISNUMBER(SEARCH("HIPOTOTTA",I1351)))=TRUE,"r0120 - Secured liabilities - collateralized part (BRRD art. 44/2/b)",IF(OR('Intragroup liabilities'!F1345="P_27.1",'Intragroup liabilities'!F1345="P_27.2",'Intragroup liabilities'!F1345="P_24"),"r0390 - Non-financial liabilities",IF('Intragroup liabilities'!F1345="P_30.1","r0170 - Employee liabilities (BRRD art. 44/2/g/i)",IF('Intragroup liabilities'!F1345="P_30.3","r0390 - Non-financial liabilities",IF('Intragroup liabilities'!F1345="C_36","r0511 - o/w capital instruments/share capital",IF(AND('Intragroup liabilities'!F1345="P_20",IFERROR(VLOOKUP('Intragroup liabilities'!I1345,'Auxiliar 210'!$B$18:$B$20,1,FALSE),0)&lt;&gt;0),"r0210 - Liabilities towards other entities of the resolution group (BRRD art. 44/2/h)",IF(AND('Intragroup liabilities'!F1345="P_21",IFERROR(VLOOKUP('Intragroup liabilities'!I1345,'Auxiliar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1" s="10" t="s">
        <v>483</v>
      </c>
      <c r="G1351" s="10" t="str">
        <f t="shared" si="142"/>
        <v>Rank 9 - Ranking in insolvency (master scale)</v>
      </c>
      <c r="H1351" s="10" t="s">
        <v>985</v>
      </c>
      <c r="I1351" s="10" t="s">
        <v>704</v>
      </c>
      <c r="J1351" s="10" t="s">
        <v>710</v>
      </c>
      <c r="K1351" s="10" t="s">
        <v>155</v>
      </c>
      <c r="L1351" s="10" t="str">
        <f t="shared" si="143"/>
        <v>Sister</v>
      </c>
      <c r="M1351" s="10" t="str">
        <f>IF(OR('Intragroup liabilities'!W1345="x",'Intragroup liabilities'!W1345="E"),"true","false")</f>
        <v>false</v>
      </c>
      <c r="N1351" s="10" t="s">
        <v>470</v>
      </c>
      <c r="O1351" s="10" t="s">
        <v>471</v>
      </c>
      <c r="P1351" s="11">
        <v>0.32</v>
      </c>
      <c r="Q1351" s="11">
        <f>IF('Intragroup liabilities'!E1345="",0,'Intragroup liabilities'!E1345)</f>
        <v>0</v>
      </c>
      <c r="R1351" s="10" t="str">
        <f>+IF('Intragroup liabilities'!C1345="EURO","Euro",IF('Intragroup liabilities'!C1345="LIBRA INGLESA"," US Dollar",""))</f>
        <v>Euro</v>
      </c>
      <c r="S1351" s="10" t="str">
        <f>IF(OR('Intragroup liabilities'!F1345="P_20",'Intragroup liabilities'!F1345="P_21"),'Intragroup liabilities'!M1345,CONCATENATE(RIGHT('Intragroup liabilities'!T1345,4),"-",LEFT(RIGHT('Intragroup liabilities'!T1345,7),2),"-",LEFT('Intragroup liabilities'!T1345,2)))</f>
        <v>--</v>
      </c>
      <c r="T1351" s="20" t="str">
        <f t="shared" si="144"/>
        <v>--</v>
      </c>
      <c r="U1351" s="20" t="str">
        <f>IF(OR('Intragroup liabilities'!F1345="P_20",'Intragroup liabilities'!F1345="P_21"),'T 03.01'!T1351,CONCATENATE(RIGHT('Intragroup liabilities'!U1345,4),"-",LEFT(RIGHT('Intragroup liabilities'!U1345,7),2),"-",LEFT('Intragroup liabilities'!U1345,2)))</f>
        <v>--</v>
      </c>
      <c r="V1351" s="10" t="str">
        <f t="shared" si="145"/>
        <v>Unsecured</v>
      </c>
      <c r="W1351" s="10">
        <v>0</v>
      </c>
      <c r="X1351" s="10" t="s">
        <v>83</v>
      </c>
      <c r="Y1351" s="10" t="str">
        <f t="shared" si="146"/>
        <v>Structured</v>
      </c>
      <c r="Z1351" s="10"/>
      <c r="AA1351" s="10" t="str">
        <f>IF('Intragroup liabilities'!Q1345="GF2","Grandfathered T2",IF('Intragroup liabilities'!Q1345="CET1","CET1","No"))</f>
        <v>No</v>
      </c>
      <c r="AB1351" s="10">
        <f>IF('Intragroup liabilities'!R1345="",0,'Intragroup liabilities'!R1345)</f>
        <v>0</v>
      </c>
      <c r="AC1351"/>
    </row>
    <row r="1352" spans="3:29" ht="23.65" thickBot="1" x14ac:dyDescent="0.5">
      <c r="C1352" s="17">
        <f t="shared" si="141"/>
        <v>999</v>
      </c>
      <c r="D1352" s="18">
        <f t="shared" si="147"/>
        <v>1345</v>
      </c>
      <c r="E1352" s="10" t="str">
        <f>IF(AND(I1352="SANTANDER TOTTA, SGPS, SA",'Intragroup liabilities'!F1346="P_22"),"r0531 - o/w (part of) subordinated liabilities recognised as own funds",IF(AND(I1352="Totta Seguros - Comp. Seg. Vida, SA.",'Intragroup liabilities'!F1346="P_22"),"r0350 - Structured notes",IF(AND(AA1352&lt;&gt;"No",'Intragroup liabilities'!F1346="P_23"),"r0531 - o/w (part of) subordinated liabilities recognised as own funds",IF(AND(AA1352="No",'Intragroup liabilities'!F1346="P_23"),"r0120 - Secured liabilities - collateralized part (BRRD art. 44/2/b)",IF('Intragroup liabilities'!F1346="C_31","r0511 - o/w capital instruments/share capital",IF('Intragroup liabilities'!F1346="C_32","r0511 - o/w capital instruments/share capital",IF('Intragroup liabilities'!F1346="C_33","r0512 - o/w instruments ranking pari passu with ordinary shares",IF(OR(ISNUMBER(SEARCH("ATLANTES",I1352)),ISNUMBER(SEARCH("AZOR",I1352)),ISNUMBER(SEARCH("HIPOTOTTA",I1352)))=TRUE,"r0120 - Secured liabilities - collateralized part (BRRD art. 44/2/b)",IF(OR('Intragroup liabilities'!F1346="P_27.1",'Intragroup liabilities'!F1346="P_27.2",'Intragroup liabilities'!F1346="P_24"),"r0390 - Non-financial liabilities",IF('Intragroup liabilities'!F1346="P_30.1","r0170 - Employee liabilities (BRRD art. 44/2/g/i)",IF('Intragroup liabilities'!F1346="P_30.3","r0390 - Non-financial liabilities",IF('Intragroup liabilities'!F1346="C_36","r0511 - o/w capital instruments/share capital",IF(AND('Intragroup liabilities'!F1346="P_20",IFERROR(VLOOKUP('Intragroup liabilities'!I1346,'Auxiliar 210'!$B$18:$B$20,1,FALSE),0)&lt;&gt;0),"r0210 - Liabilities towards other entities of the resolution group (BRRD art. 44/2/h)",IF(AND('Intragroup liabilities'!F1346="P_21",IFERROR(VLOOKUP('Intragroup liabilities'!I1346,'Auxiliar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2" s="10" t="s">
        <v>161</v>
      </c>
      <c r="G1352" s="10" t="str">
        <f t="shared" si="142"/>
        <v>Rank 9 - Ranking in insolvency (master scale)</v>
      </c>
      <c r="H1352" s="10" t="s">
        <v>629</v>
      </c>
      <c r="I1352" s="10" t="s">
        <v>57</v>
      </c>
      <c r="J1352" s="10" t="s">
        <v>213</v>
      </c>
      <c r="K1352" s="10" t="s">
        <v>155</v>
      </c>
      <c r="L1352" s="10" t="str">
        <f t="shared" si="143"/>
        <v>Sister</v>
      </c>
      <c r="M1352" s="10" t="str">
        <f>IF(OR('Intragroup liabilities'!W1346="x",'Intragroup liabilities'!W1346="E"),"true","false")</f>
        <v>false</v>
      </c>
      <c r="N1352" s="10" t="s">
        <v>470</v>
      </c>
      <c r="O1352" s="10" t="s">
        <v>471</v>
      </c>
      <c r="P1352" s="11">
        <v>16.850000000000001</v>
      </c>
      <c r="Q1352" s="11">
        <f>IF('Intragroup liabilities'!E1346="",0,'Intragroup liabilities'!E1346)</f>
        <v>0</v>
      </c>
      <c r="R1352" s="10" t="str">
        <f>+IF('Intragroup liabilities'!C1346="EURO","Euro",IF('Intragroup liabilities'!C1346="LIBRA INGLESA"," US Dollar",""))</f>
        <v>Euro</v>
      </c>
      <c r="S1352" s="10" t="str">
        <f>IF(OR('Intragroup liabilities'!F1346="P_20",'Intragroup liabilities'!F1346="P_21"),'Intragroup liabilities'!M1346,CONCATENATE(RIGHT('Intragroup liabilities'!T1346,4),"-",LEFT(RIGHT('Intragroup liabilities'!T1346,7),2),"-",LEFT('Intragroup liabilities'!T1346,2)))</f>
        <v>--</v>
      </c>
      <c r="T1352" s="20" t="str">
        <f t="shared" si="144"/>
        <v>--</v>
      </c>
      <c r="U1352" s="20" t="str">
        <f>IF(OR('Intragroup liabilities'!F1346="P_20",'Intragroup liabilities'!F1346="P_21"),'T 03.01'!T1352,CONCATENATE(RIGHT('Intragroup liabilities'!U1346,4),"-",LEFT(RIGHT('Intragroup liabilities'!U1346,7),2),"-",LEFT('Intragroup liabilities'!U1346,2)))</f>
        <v>--</v>
      </c>
      <c r="V1352" s="10" t="str">
        <f t="shared" si="145"/>
        <v>Unsecured</v>
      </c>
      <c r="W1352" s="10">
        <v>0</v>
      </c>
      <c r="X1352" s="10" t="s">
        <v>83</v>
      </c>
      <c r="Y1352" s="10" t="str">
        <f t="shared" si="146"/>
        <v>Structured</v>
      </c>
      <c r="Z1352" s="10"/>
      <c r="AA1352" s="10" t="str">
        <f>IF('Intragroup liabilities'!Q1346="GF2","Grandfathered T2",IF('Intragroup liabilities'!Q1346="CET1","CET1","No"))</f>
        <v>No</v>
      </c>
      <c r="AB1352" s="10">
        <f>IF('Intragroup liabilities'!R1346="",0,'Intragroup liabilities'!R1346)</f>
        <v>0</v>
      </c>
      <c r="AC1352"/>
    </row>
    <row r="1353" spans="3:29" ht="23.65" thickBot="1" x14ac:dyDescent="0.5">
      <c r="C1353" s="17">
        <f t="shared" ref="C1353:C1416" si="148">+IF(E1353="","",999)</f>
        <v>999</v>
      </c>
      <c r="D1353" s="18">
        <f t="shared" si="147"/>
        <v>1346</v>
      </c>
      <c r="E1353" s="10" t="str">
        <f>IF(AND(I1353="SANTANDER TOTTA, SGPS, SA",'Intragroup liabilities'!F1347="P_22"),"r0531 - o/w (part of) subordinated liabilities recognised as own funds",IF(AND(I1353="Totta Seguros - Comp. Seg. Vida, SA.",'Intragroup liabilities'!F1347="P_22"),"r0350 - Structured notes",IF(AND(AA1353&lt;&gt;"No",'Intragroup liabilities'!F1347="P_23"),"r0531 - o/w (part of) subordinated liabilities recognised as own funds",IF(AND(AA1353="No",'Intragroup liabilities'!F1347="P_23"),"r0120 - Secured liabilities - collateralized part (BRRD art. 44/2/b)",IF('Intragroup liabilities'!F1347="C_31","r0511 - o/w capital instruments/share capital",IF('Intragroup liabilities'!F1347="C_32","r0511 - o/w capital instruments/share capital",IF('Intragroup liabilities'!F1347="C_33","r0512 - o/w instruments ranking pari passu with ordinary shares",IF(OR(ISNUMBER(SEARCH("ATLANTES",I1353)),ISNUMBER(SEARCH("AZOR",I1353)),ISNUMBER(SEARCH("HIPOTOTTA",I1353)))=TRUE,"r0120 - Secured liabilities - collateralized part (BRRD art. 44/2/b)",IF(OR('Intragroup liabilities'!F1347="P_27.1",'Intragroup liabilities'!F1347="P_27.2",'Intragroup liabilities'!F1347="P_24"),"r0390 - Non-financial liabilities",IF('Intragroup liabilities'!F1347="P_30.1","r0170 - Employee liabilities (BRRD art. 44/2/g/i)",IF('Intragroup liabilities'!F1347="P_30.3","r0390 - Non-financial liabilities",IF('Intragroup liabilities'!F1347="C_36","r0511 - o/w capital instruments/share capital",IF(AND('Intragroup liabilities'!F1347="P_20",IFERROR(VLOOKUP('Intragroup liabilities'!I1347,'Auxiliar 210'!$B$18:$B$20,1,FALSE),0)&lt;&gt;0),"r0210 - Liabilities towards other entities of the resolution group (BRRD art. 44/2/h)",IF(AND('Intragroup liabilities'!F1347="P_21",IFERROR(VLOOKUP('Intragroup liabilities'!I1347,'Auxiliar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3" s="10" t="s">
        <v>483</v>
      </c>
      <c r="G1353" s="10" t="str">
        <f t="shared" ref="G1353:G1416" si="149">IF(E1353="r0110 - Covered deposits (BRRD art. 44/2/a)","Rank 14 - Ranking in insolvency (master scale)",IF(E1353="r0120 - Secured liabilities - collateralized part (BRRD art. 44/2/b)","Rank 20 - Ranking in insolvency (master scale)",IF(E1353="r0320 - Deposits, not covered and not preferential","Rank 12 - Ranking in insolvency (master scale)",IF(E1353="r0370 - Subordinated liabilities (not recognised as own funds)","Rank 4 - Ranking in insolvency (master scale)",IF(OR(E1353="r0511 - o/w capital instruments/share capital",E1353="r0512 - o/w instruments ranking pari passu with ordinary shares"),"Rank 1 - Ranking in insolvency (master scale)",IF(E1353="r0531 - o/w (part of) subordinated liabilities recognised as own funds","Rank 3 - Ranking in insolvency (master scale)",IF(E1353="r0350 - Structured notes","Rank 9 - Ranking in insolvency (master scale)",IF(E1353="r0390 - Non-financial liabilities","Rank 9 - Ranking in insolvency (master scale)",""))))))))</f>
        <v>Rank 9 - Ranking in insolvency (master scale)</v>
      </c>
      <c r="H1353" s="10" t="s">
        <v>967</v>
      </c>
      <c r="I1353" s="10" t="s">
        <v>704</v>
      </c>
      <c r="J1353" s="10" t="s">
        <v>710</v>
      </c>
      <c r="K1353" s="10" t="s">
        <v>155</v>
      </c>
      <c r="L1353" s="10" t="str">
        <f t="shared" ref="L1353:L1416" si="150">IF(OR(I1353="SANTANDER TOTTA, SGPS, SA",I1353="BANCO SANTANDER TOTTA SA"),"Parent","Sister")</f>
        <v>Sister</v>
      </c>
      <c r="M1353" s="10" t="str">
        <f>IF(OR('Intragroup liabilities'!W1347="x",'Intragroup liabilities'!W1347="E"),"true","false")</f>
        <v>false</v>
      </c>
      <c r="N1353" s="10" t="s">
        <v>470</v>
      </c>
      <c r="O1353" s="10" t="s">
        <v>471</v>
      </c>
      <c r="P1353" s="11">
        <v>0.86</v>
      </c>
      <c r="Q1353" s="11">
        <f>IF('Intragroup liabilities'!E1347="",0,'Intragroup liabilities'!E1347)</f>
        <v>0</v>
      </c>
      <c r="R1353" s="10" t="str">
        <f>+IF('Intragroup liabilities'!C1347="EURO","Euro",IF('Intragroup liabilities'!C1347="LIBRA INGLESA"," US Dollar",""))</f>
        <v>Euro</v>
      </c>
      <c r="S1353" s="10" t="str">
        <f>IF(OR('Intragroup liabilities'!F1347="P_20",'Intragroup liabilities'!F1347="P_21"),'Intragroup liabilities'!M1347,CONCATENATE(RIGHT('Intragroup liabilities'!T1347,4),"-",LEFT(RIGHT('Intragroup liabilities'!T1347,7),2),"-",LEFT('Intragroup liabilities'!T1347,2)))</f>
        <v>--</v>
      </c>
      <c r="T1353" s="20" t="str">
        <f t="shared" ref="T1353:T1416" si="151">IFERROR(IF(OR(E1353="r0110 - Covered deposits (BRRD art. 44/2/a)",E1353="r0120 - Secured liabilities - collateralized part (BRRD art. 44/2/b)",E1353="r0320 - Deposits, not covered and not preferential"),WORKDAY(S1353,1,"1/1/2021"),S1353),"")</f>
        <v>--</v>
      </c>
      <c r="U1353" s="20" t="str">
        <f>IF(OR('Intragroup liabilities'!F1347="P_20",'Intragroup liabilities'!F1347="P_21"),'T 03.01'!T1353,CONCATENATE(RIGHT('Intragroup liabilities'!U1347,4),"-",LEFT(RIGHT('Intragroup liabilities'!U1347,7),2),"-",LEFT('Intragroup liabilities'!U1347,2)))</f>
        <v>--</v>
      </c>
      <c r="V1353" s="10" t="str">
        <f t="shared" ref="V1353:V1416" si="152">IF(E1353="r0120 - Secured liabilities - collateralized part (BRRD art. 44/2/b)","Secured","Unsecured")</f>
        <v>Unsecured</v>
      </c>
      <c r="W1353" s="10">
        <v>0</v>
      </c>
      <c r="X1353" s="10" t="s">
        <v>83</v>
      </c>
      <c r="Y1353" s="10" t="str">
        <f t="shared" ref="Y1353:Y1416" si="153">IFERROR(IF(OR(E1353="r0110 - Covered deposits (BRRD art. 44/2/a)",E1353="r0120 - Secured liabilities - collateralized part (BRRD art. 44/2/b)",E1353="r0320 - Deposits, not covered and not preferential"),"Non-structured/Vanilla","Structured"),"")</f>
        <v>Structured</v>
      </c>
      <c r="Z1353" s="10"/>
      <c r="AA1353" s="10" t="str">
        <f>IF('Intragroup liabilities'!Q1347="GF2","Grandfathered T2",IF('Intragroup liabilities'!Q1347="CET1","CET1","No"))</f>
        <v>No</v>
      </c>
      <c r="AB1353" s="10">
        <f>IF('Intragroup liabilities'!R1347="",0,'Intragroup liabilities'!R1347)</f>
        <v>0</v>
      </c>
      <c r="AC1353"/>
    </row>
    <row r="1354" spans="3:29" ht="23.65" thickBot="1" x14ac:dyDescent="0.5">
      <c r="C1354" s="17">
        <f t="shared" si="148"/>
        <v>999</v>
      </c>
      <c r="D1354" s="18">
        <f t="shared" ref="D1354:D1417" si="154">IF(E1354="","",D1353+1)</f>
        <v>1347</v>
      </c>
      <c r="E1354" s="10" t="str">
        <f>IF(AND(I1354="SANTANDER TOTTA, SGPS, SA",'Intragroup liabilities'!F1348="P_22"),"r0531 - o/w (part of) subordinated liabilities recognised as own funds",IF(AND(I1354="Totta Seguros - Comp. Seg. Vida, SA.",'Intragroup liabilities'!F1348="P_22"),"r0350 - Structured notes",IF(AND(AA1354&lt;&gt;"No",'Intragroup liabilities'!F1348="P_23"),"r0531 - o/w (part of) subordinated liabilities recognised as own funds",IF(AND(AA1354="No",'Intragroup liabilities'!F1348="P_23"),"r0120 - Secured liabilities - collateralized part (BRRD art. 44/2/b)",IF('Intragroup liabilities'!F1348="C_31","r0511 - o/w capital instruments/share capital",IF('Intragroup liabilities'!F1348="C_32","r0511 - o/w capital instruments/share capital",IF('Intragroup liabilities'!F1348="C_33","r0512 - o/w instruments ranking pari passu with ordinary shares",IF(OR(ISNUMBER(SEARCH("ATLANTES",I1354)),ISNUMBER(SEARCH("AZOR",I1354)),ISNUMBER(SEARCH("HIPOTOTTA",I1354)))=TRUE,"r0120 - Secured liabilities - collateralized part (BRRD art. 44/2/b)",IF(OR('Intragroup liabilities'!F1348="P_27.1",'Intragroup liabilities'!F1348="P_27.2",'Intragroup liabilities'!F1348="P_24"),"r0390 - Non-financial liabilities",IF('Intragroup liabilities'!F1348="P_30.1","r0170 - Employee liabilities (BRRD art. 44/2/g/i)",IF('Intragroup liabilities'!F1348="P_30.3","r0390 - Non-financial liabilities",IF('Intragroup liabilities'!F1348="C_36","r0511 - o/w capital instruments/share capital",IF(AND('Intragroup liabilities'!F1348="P_20",IFERROR(VLOOKUP('Intragroup liabilities'!I1348,'Auxiliar 210'!$B$18:$B$20,1,FALSE),0)&lt;&gt;0),"r0210 - Liabilities towards other entities of the resolution group (BRRD art. 44/2/h)",IF(AND('Intragroup liabilities'!F1348="P_21",IFERROR(VLOOKUP('Intragroup liabilities'!I1348,'Auxiliar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4" s="10" t="s">
        <v>483</v>
      </c>
      <c r="G1354" s="10" t="str">
        <f t="shared" si="149"/>
        <v>Rank 9 - Ranking in insolvency (master scale)</v>
      </c>
      <c r="H1354" s="10" t="s">
        <v>853</v>
      </c>
      <c r="I1354" s="10" t="s">
        <v>704</v>
      </c>
      <c r="J1354" s="10" t="s">
        <v>710</v>
      </c>
      <c r="K1354" s="10" t="s">
        <v>155</v>
      </c>
      <c r="L1354" s="10" t="str">
        <f t="shared" si="150"/>
        <v>Sister</v>
      </c>
      <c r="M1354" s="10" t="str">
        <f>IF(OR('Intragroup liabilities'!W1348="x",'Intragroup liabilities'!W1348="E"),"true","false")</f>
        <v>false</v>
      </c>
      <c r="N1354" s="10" t="s">
        <v>470</v>
      </c>
      <c r="O1354" s="10" t="s">
        <v>471</v>
      </c>
      <c r="P1354" s="11">
        <v>0.41</v>
      </c>
      <c r="Q1354" s="11">
        <f>IF('Intragroup liabilities'!E1348="",0,'Intragroup liabilities'!E1348)</f>
        <v>0</v>
      </c>
      <c r="R1354" s="10" t="str">
        <f>+IF('Intragroup liabilities'!C1348="EURO","Euro",IF('Intragroup liabilities'!C1348="LIBRA INGLESA"," US Dollar",""))</f>
        <v>Euro</v>
      </c>
      <c r="S1354" s="10" t="str">
        <f>IF(OR('Intragroup liabilities'!F1348="P_20",'Intragroup liabilities'!F1348="P_21"),'Intragroup liabilities'!M1348,CONCATENATE(RIGHT('Intragroup liabilities'!T1348,4),"-",LEFT(RIGHT('Intragroup liabilities'!T1348,7),2),"-",LEFT('Intragroup liabilities'!T1348,2)))</f>
        <v>--</v>
      </c>
      <c r="T1354" s="20" t="str">
        <f t="shared" si="151"/>
        <v>--</v>
      </c>
      <c r="U1354" s="20" t="str">
        <f>IF(OR('Intragroup liabilities'!F1348="P_20",'Intragroup liabilities'!F1348="P_21"),'T 03.01'!T1354,CONCATENATE(RIGHT('Intragroup liabilities'!U1348,4),"-",LEFT(RIGHT('Intragroup liabilities'!U1348,7),2),"-",LEFT('Intragroup liabilities'!U1348,2)))</f>
        <v>--</v>
      </c>
      <c r="V1354" s="10" t="str">
        <f t="shared" si="152"/>
        <v>Unsecured</v>
      </c>
      <c r="W1354" s="10">
        <v>0</v>
      </c>
      <c r="X1354" s="10" t="s">
        <v>83</v>
      </c>
      <c r="Y1354" s="10" t="str">
        <f t="shared" si="153"/>
        <v>Structured</v>
      </c>
      <c r="Z1354" s="10"/>
      <c r="AA1354" s="10" t="str">
        <f>IF('Intragroup liabilities'!Q1348="GF2","Grandfathered T2",IF('Intragroup liabilities'!Q1348="CET1","CET1","No"))</f>
        <v>No</v>
      </c>
      <c r="AB1354" s="10">
        <f>IF('Intragroup liabilities'!R1348="",0,'Intragroup liabilities'!R1348)</f>
        <v>0</v>
      </c>
      <c r="AC1354"/>
    </row>
    <row r="1355" spans="3:29" ht="23.65" thickBot="1" x14ac:dyDescent="0.5">
      <c r="C1355" s="17">
        <f t="shared" si="148"/>
        <v>999</v>
      </c>
      <c r="D1355" s="18">
        <f t="shared" si="154"/>
        <v>1348</v>
      </c>
      <c r="E1355" s="10" t="str">
        <f>IF(AND(I1355="SANTANDER TOTTA, SGPS, SA",'Intragroup liabilities'!F1349="P_22"),"r0531 - o/w (part of) subordinated liabilities recognised as own funds",IF(AND(I1355="Totta Seguros - Comp. Seg. Vida, SA.",'Intragroup liabilities'!F1349="P_22"),"r0350 - Structured notes",IF(AND(AA1355&lt;&gt;"No",'Intragroup liabilities'!F1349="P_23"),"r0531 - o/w (part of) subordinated liabilities recognised as own funds",IF(AND(AA1355="No",'Intragroup liabilities'!F1349="P_23"),"r0120 - Secured liabilities - collateralized part (BRRD art. 44/2/b)",IF('Intragroup liabilities'!F1349="C_31","r0511 - o/w capital instruments/share capital",IF('Intragroup liabilities'!F1349="C_32","r0511 - o/w capital instruments/share capital",IF('Intragroup liabilities'!F1349="C_33","r0512 - o/w instruments ranking pari passu with ordinary shares",IF(OR(ISNUMBER(SEARCH("ATLANTES",I1355)),ISNUMBER(SEARCH("AZOR",I1355)),ISNUMBER(SEARCH("HIPOTOTTA",I1355)))=TRUE,"r0120 - Secured liabilities - collateralized part (BRRD art. 44/2/b)",IF(OR('Intragroup liabilities'!F1349="P_27.1",'Intragroup liabilities'!F1349="P_27.2",'Intragroup liabilities'!F1349="P_24"),"r0390 - Non-financial liabilities",IF('Intragroup liabilities'!F1349="P_30.1","r0170 - Employee liabilities (BRRD art. 44/2/g/i)",IF('Intragroup liabilities'!F1349="P_30.3","r0390 - Non-financial liabilities",IF('Intragroup liabilities'!F1349="C_36","r0511 - o/w capital instruments/share capital",IF(AND('Intragroup liabilities'!F1349="P_20",IFERROR(VLOOKUP('Intragroup liabilities'!I1349,'Auxiliar 210'!$B$18:$B$20,1,FALSE),0)&lt;&gt;0),"r0210 - Liabilities towards other entities of the resolution group (BRRD art. 44/2/h)",IF(AND('Intragroup liabilities'!F1349="P_21",IFERROR(VLOOKUP('Intragroup liabilities'!I1349,'Auxiliar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5" s="10" t="s">
        <v>483</v>
      </c>
      <c r="G1355" s="10" t="str">
        <f t="shared" si="149"/>
        <v>Rank 9 - Ranking in insolvency (master scale)</v>
      </c>
      <c r="H1355" s="10" t="s">
        <v>709</v>
      </c>
      <c r="I1355" s="10" t="s">
        <v>704</v>
      </c>
      <c r="J1355" s="10" t="s">
        <v>710</v>
      </c>
      <c r="K1355" s="10" t="s">
        <v>155</v>
      </c>
      <c r="L1355" s="10" t="str">
        <f t="shared" si="150"/>
        <v>Sister</v>
      </c>
      <c r="M1355" s="10" t="str">
        <f>IF(OR('Intragroup liabilities'!W1349="x",'Intragroup liabilities'!W1349="E"),"true","false")</f>
        <v>false</v>
      </c>
      <c r="N1355" s="10" t="s">
        <v>470</v>
      </c>
      <c r="O1355" s="10" t="s">
        <v>471</v>
      </c>
      <c r="P1355" s="11">
        <v>1.64</v>
      </c>
      <c r="Q1355" s="11">
        <f>IF('Intragroup liabilities'!E1349="",0,'Intragroup liabilities'!E1349)</f>
        <v>0</v>
      </c>
      <c r="R1355" s="10" t="str">
        <f>+IF('Intragroup liabilities'!C1349="EURO","Euro",IF('Intragroup liabilities'!C1349="LIBRA INGLESA"," US Dollar",""))</f>
        <v>Euro</v>
      </c>
      <c r="S1355" s="10" t="str">
        <f>IF(OR('Intragroup liabilities'!F1349="P_20",'Intragroup liabilities'!F1349="P_21"),'Intragroup liabilities'!M1349,CONCATENATE(RIGHT('Intragroup liabilities'!T1349,4),"-",LEFT(RIGHT('Intragroup liabilities'!T1349,7),2),"-",LEFT('Intragroup liabilities'!T1349,2)))</f>
        <v>--</v>
      </c>
      <c r="T1355" s="20" t="str">
        <f t="shared" si="151"/>
        <v>--</v>
      </c>
      <c r="U1355" s="20" t="str">
        <f>IF(OR('Intragroup liabilities'!F1349="P_20",'Intragroup liabilities'!F1349="P_21"),'T 03.01'!T1355,CONCATENATE(RIGHT('Intragroup liabilities'!U1349,4),"-",LEFT(RIGHT('Intragroup liabilities'!U1349,7),2),"-",LEFT('Intragroup liabilities'!U1349,2)))</f>
        <v>--</v>
      </c>
      <c r="V1355" s="10" t="str">
        <f t="shared" si="152"/>
        <v>Unsecured</v>
      </c>
      <c r="W1355" s="10">
        <v>0</v>
      </c>
      <c r="X1355" s="10" t="s">
        <v>83</v>
      </c>
      <c r="Y1355" s="10" t="str">
        <f t="shared" si="153"/>
        <v>Structured</v>
      </c>
      <c r="Z1355" s="10"/>
      <c r="AA1355" s="10" t="str">
        <f>IF('Intragroup liabilities'!Q1349="GF2","Grandfathered T2",IF('Intragroup liabilities'!Q1349="CET1","CET1","No"))</f>
        <v>No</v>
      </c>
      <c r="AB1355" s="10">
        <f>IF('Intragroup liabilities'!R1349="",0,'Intragroup liabilities'!R1349)</f>
        <v>0</v>
      </c>
      <c r="AC1355"/>
    </row>
    <row r="1356" spans="3:29" ht="23.65" thickBot="1" x14ac:dyDescent="0.5">
      <c r="C1356" s="17">
        <f t="shared" si="148"/>
        <v>999</v>
      </c>
      <c r="D1356" s="18">
        <f t="shared" si="154"/>
        <v>1349</v>
      </c>
      <c r="E1356" s="10" t="str">
        <f>IF(AND(I1356="SANTANDER TOTTA, SGPS, SA",'Intragroup liabilities'!F1350="P_22"),"r0531 - o/w (part of) subordinated liabilities recognised as own funds",IF(AND(I1356="Totta Seguros - Comp. Seg. Vida, SA.",'Intragroup liabilities'!F1350="P_22"),"r0350 - Structured notes",IF(AND(AA1356&lt;&gt;"No",'Intragroup liabilities'!F1350="P_23"),"r0531 - o/w (part of) subordinated liabilities recognised as own funds",IF(AND(AA1356="No",'Intragroup liabilities'!F1350="P_23"),"r0120 - Secured liabilities - collateralized part (BRRD art. 44/2/b)",IF('Intragroup liabilities'!F1350="C_31","r0511 - o/w capital instruments/share capital",IF('Intragroup liabilities'!F1350="C_32","r0511 - o/w capital instruments/share capital",IF('Intragroup liabilities'!F1350="C_33","r0512 - o/w instruments ranking pari passu with ordinary shares",IF(OR(ISNUMBER(SEARCH("ATLANTES",I1356)),ISNUMBER(SEARCH("AZOR",I1356)),ISNUMBER(SEARCH("HIPOTOTTA",I1356)))=TRUE,"r0120 - Secured liabilities - collateralized part (BRRD art. 44/2/b)",IF(OR('Intragroup liabilities'!F1350="P_27.1",'Intragroup liabilities'!F1350="P_27.2",'Intragroup liabilities'!F1350="P_24"),"r0390 - Non-financial liabilities",IF('Intragroup liabilities'!F1350="P_30.1","r0170 - Employee liabilities (BRRD art. 44/2/g/i)",IF('Intragroup liabilities'!F1350="P_30.3","r0390 - Non-financial liabilities",IF('Intragroup liabilities'!F1350="C_36","r0511 - o/w capital instruments/share capital",IF(AND('Intragroup liabilities'!F1350="P_20",IFERROR(VLOOKUP('Intragroup liabilities'!I1350,'Auxiliar 210'!$B$18:$B$20,1,FALSE),0)&lt;&gt;0),"r0210 - Liabilities towards other entities of the resolution group (BRRD art. 44/2/h)",IF(AND('Intragroup liabilities'!F1350="P_21",IFERROR(VLOOKUP('Intragroup liabilities'!I1350,'Auxiliar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6" s="10" t="s">
        <v>483</v>
      </c>
      <c r="G1356" s="10" t="str">
        <f t="shared" si="149"/>
        <v>Rank 9 - Ranking in insolvency (master scale)</v>
      </c>
      <c r="H1356" s="10" t="s">
        <v>855</v>
      </c>
      <c r="I1356" s="10" t="s">
        <v>704</v>
      </c>
      <c r="J1356" s="10" t="s">
        <v>710</v>
      </c>
      <c r="K1356" s="10" t="s">
        <v>155</v>
      </c>
      <c r="L1356" s="10" t="str">
        <f t="shared" si="150"/>
        <v>Sister</v>
      </c>
      <c r="M1356" s="10" t="str">
        <f>IF(OR('Intragroup liabilities'!W1350="x",'Intragroup liabilities'!W1350="E"),"true","false")</f>
        <v>false</v>
      </c>
      <c r="N1356" s="10" t="s">
        <v>470</v>
      </c>
      <c r="O1356" s="10" t="s">
        <v>471</v>
      </c>
      <c r="P1356" s="11">
        <v>0.69</v>
      </c>
      <c r="Q1356" s="11">
        <f>IF('Intragroup liabilities'!E1350="",0,'Intragroup liabilities'!E1350)</f>
        <v>0</v>
      </c>
      <c r="R1356" s="10" t="str">
        <f>+IF('Intragroup liabilities'!C1350="EURO","Euro",IF('Intragroup liabilities'!C1350="LIBRA INGLESA"," US Dollar",""))</f>
        <v>Euro</v>
      </c>
      <c r="S1356" s="10" t="str">
        <f>IF(OR('Intragroup liabilities'!F1350="P_20",'Intragroup liabilities'!F1350="P_21"),'Intragroup liabilities'!M1350,CONCATENATE(RIGHT('Intragroup liabilities'!T1350,4),"-",LEFT(RIGHT('Intragroup liabilities'!T1350,7),2),"-",LEFT('Intragroup liabilities'!T1350,2)))</f>
        <v>--</v>
      </c>
      <c r="T1356" s="20" t="str">
        <f t="shared" si="151"/>
        <v>--</v>
      </c>
      <c r="U1356" s="20" t="str">
        <f>IF(OR('Intragroup liabilities'!F1350="P_20",'Intragroup liabilities'!F1350="P_21"),'T 03.01'!T1356,CONCATENATE(RIGHT('Intragroup liabilities'!U1350,4),"-",LEFT(RIGHT('Intragroup liabilities'!U1350,7),2),"-",LEFT('Intragroup liabilities'!U1350,2)))</f>
        <v>--</v>
      </c>
      <c r="V1356" s="10" t="str">
        <f t="shared" si="152"/>
        <v>Unsecured</v>
      </c>
      <c r="W1356" s="10">
        <v>0</v>
      </c>
      <c r="X1356" s="10" t="s">
        <v>83</v>
      </c>
      <c r="Y1356" s="10" t="str">
        <f t="shared" si="153"/>
        <v>Structured</v>
      </c>
      <c r="Z1356" s="10"/>
      <c r="AA1356" s="10" t="str">
        <f>IF('Intragroup liabilities'!Q1350="GF2","Grandfathered T2",IF('Intragroup liabilities'!Q1350="CET1","CET1","No"))</f>
        <v>No</v>
      </c>
      <c r="AB1356" s="10">
        <f>IF('Intragroup liabilities'!R1350="",0,'Intragroup liabilities'!R1350)</f>
        <v>0</v>
      </c>
      <c r="AC1356"/>
    </row>
    <row r="1357" spans="3:29" ht="23.65" thickBot="1" x14ac:dyDescent="0.5">
      <c r="C1357" s="17">
        <f t="shared" si="148"/>
        <v>999</v>
      </c>
      <c r="D1357" s="18">
        <f t="shared" si="154"/>
        <v>1350</v>
      </c>
      <c r="E1357" s="10" t="str">
        <f>IF(AND(I1357="SANTANDER TOTTA, SGPS, SA",'Intragroup liabilities'!F1351="P_22"),"r0531 - o/w (part of) subordinated liabilities recognised as own funds",IF(AND(I1357="Totta Seguros - Comp. Seg. Vida, SA.",'Intragroup liabilities'!F1351="P_22"),"r0350 - Structured notes",IF(AND(AA1357&lt;&gt;"No",'Intragroup liabilities'!F1351="P_23"),"r0531 - o/w (part of) subordinated liabilities recognised as own funds",IF(AND(AA1357="No",'Intragroup liabilities'!F1351="P_23"),"r0120 - Secured liabilities - collateralized part (BRRD art. 44/2/b)",IF('Intragroup liabilities'!F1351="C_31","r0511 - o/w capital instruments/share capital",IF('Intragroup liabilities'!F1351="C_32","r0511 - o/w capital instruments/share capital",IF('Intragroup liabilities'!F1351="C_33","r0512 - o/w instruments ranking pari passu with ordinary shares",IF(OR(ISNUMBER(SEARCH("ATLANTES",I1357)),ISNUMBER(SEARCH("AZOR",I1357)),ISNUMBER(SEARCH("HIPOTOTTA",I1357)))=TRUE,"r0120 - Secured liabilities - collateralized part (BRRD art. 44/2/b)",IF(OR('Intragroup liabilities'!F1351="P_27.1",'Intragroup liabilities'!F1351="P_27.2",'Intragroup liabilities'!F1351="P_24"),"r0390 - Non-financial liabilities",IF('Intragroup liabilities'!F1351="P_30.1","r0170 - Employee liabilities (BRRD art. 44/2/g/i)",IF('Intragroup liabilities'!F1351="P_30.3","r0390 - Non-financial liabilities",IF('Intragroup liabilities'!F1351="C_36","r0511 - o/w capital instruments/share capital",IF(AND('Intragroup liabilities'!F1351="P_20",IFERROR(VLOOKUP('Intragroup liabilities'!I1351,'Auxiliar 210'!$B$18:$B$20,1,FALSE),0)&lt;&gt;0),"r0210 - Liabilities towards other entities of the resolution group (BRRD art. 44/2/h)",IF(AND('Intragroup liabilities'!F1351="P_21",IFERROR(VLOOKUP('Intragroup liabilities'!I1351,'Auxiliar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7" s="10" t="s">
        <v>161</v>
      </c>
      <c r="G1357" s="10" t="str">
        <f t="shared" si="149"/>
        <v>Rank 9 - Ranking in insolvency (master scale)</v>
      </c>
      <c r="H1357" s="10" t="s">
        <v>556</v>
      </c>
      <c r="I1357" s="10" t="s">
        <v>57</v>
      </c>
      <c r="J1357" s="10" t="s">
        <v>213</v>
      </c>
      <c r="K1357" s="10" t="s">
        <v>155</v>
      </c>
      <c r="L1357" s="10" t="str">
        <f t="shared" si="150"/>
        <v>Sister</v>
      </c>
      <c r="M1357" s="10" t="str">
        <f>IF(OR('Intragroup liabilities'!W1351="x",'Intragroup liabilities'!W1351="E"),"true","false")</f>
        <v>false</v>
      </c>
      <c r="N1357" s="10" t="s">
        <v>470</v>
      </c>
      <c r="O1357" s="10" t="s">
        <v>471</v>
      </c>
      <c r="P1357" s="11">
        <v>115.57</v>
      </c>
      <c r="Q1357" s="11">
        <f>IF('Intragroup liabilities'!E1351="",0,'Intragroup liabilities'!E1351)</f>
        <v>0</v>
      </c>
      <c r="R1357" s="10" t="str">
        <f>+IF('Intragroup liabilities'!C1351="EURO","Euro",IF('Intragroup liabilities'!C1351="LIBRA INGLESA"," US Dollar",""))</f>
        <v>Euro</v>
      </c>
      <c r="S1357" s="10" t="str">
        <f>IF(OR('Intragroup liabilities'!F1351="P_20",'Intragroup liabilities'!F1351="P_21"),'Intragroup liabilities'!M1351,CONCATENATE(RIGHT('Intragroup liabilities'!T1351,4),"-",LEFT(RIGHT('Intragroup liabilities'!T1351,7),2),"-",LEFT('Intragroup liabilities'!T1351,2)))</f>
        <v>--</v>
      </c>
      <c r="T1357" s="20" t="str">
        <f t="shared" si="151"/>
        <v>--</v>
      </c>
      <c r="U1357" s="20" t="str">
        <f>IF(OR('Intragroup liabilities'!F1351="P_20",'Intragroup liabilities'!F1351="P_21"),'T 03.01'!T1357,CONCATENATE(RIGHT('Intragroup liabilities'!U1351,4),"-",LEFT(RIGHT('Intragroup liabilities'!U1351,7),2),"-",LEFT('Intragroup liabilities'!U1351,2)))</f>
        <v>--</v>
      </c>
      <c r="V1357" s="10" t="str">
        <f t="shared" si="152"/>
        <v>Unsecured</v>
      </c>
      <c r="W1357" s="10">
        <v>0</v>
      </c>
      <c r="X1357" s="10" t="s">
        <v>83</v>
      </c>
      <c r="Y1357" s="10" t="str">
        <f t="shared" si="153"/>
        <v>Structured</v>
      </c>
      <c r="Z1357" s="10"/>
      <c r="AA1357" s="10" t="str">
        <f>IF('Intragroup liabilities'!Q1351="GF2","Grandfathered T2",IF('Intragroup liabilities'!Q1351="CET1","CET1","No"))</f>
        <v>No</v>
      </c>
      <c r="AB1357" s="10">
        <f>IF('Intragroup liabilities'!R1351="",0,'Intragroup liabilities'!R1351)</f>
        <v>0</v>
      </c>
      <c r="AC1357"/>
    </row>
    <row r="1358" spans="3:29" ht="23.65" thickBot="1" x14ac:dyDescent="0.5">
      <c r="C1358" s="17">
        <f t="shared" si="148"/>
        <v>999</v>
      </c>
      <c r="D1358" s="18">
        <f t="shared" si="154"/>
        <v>1351</v>
      </c>
      <c r="E1358" s="10" t="str">
        <f>IF(AND(I1358="SANTANDER TOTTA, SGPS, SA",'Intragroup liabilities'!F1352="P_22"),"r0531 - o/w (part of) subordinated liabilities recognised as own funds",IF(AND(I1358="Totta Seguros - Comp. Seg. Vida, SA.",'Intragroup liabilities'!F1352="P_22"),"r0350 - Structured notes",IF(AND(AA1358&lt;&gt;"No",'Intragroup liabilities'!F1352="P_23"),"r0531 - o/w (part of) subordinated liabilities recognised as own funds",IF(AND(AA1358="No",'Intragroup liabilities'!F1352="P_23"),"r0120 - Secured liabilities - collateralized part (BRRD art. 44/2/b)",IF('Intragroup liabilities'!F1352="C_31","r0511 - o/w capital instruments/share capital",IF('Intragroup liabilities'!F1352="C_32","r0511 - o/w capital instruments/share capital",IF('Intragroup liabilities'!F1352="C_33","r0512 - o/w instruments ranking pari passu with ordinary shares",IF(OR(ISNUMBER(SEARCH("ATLANTES",I1358)),ISNUMBER(SEARCH("AZOR",I1358)),ISNUMBER(SEARCH("HIPOTOTTA",I1358)))=TRUE,"r0120 - Secured liabilities - collateralized part (BRRD art. 44/2/b)",IF(OR('Intragroup liabilities'!F1352="P_27.1",'Intragroup liabilities'!F1352="P_27.2",'Intragroup liabilities'!F1352="P_24"),"r0390 - Non-financial liabilities",IF('Intragroup liabilities'!F1352="P_30.1","r0170 - Employee liabilities (BRRD art. 44/2/g/i)",IF('Intragroup liabilities'!F1352="P_30.3","r0390 - Non-financial liabilities",IF('Intragroup liabilities'!F1352="C_36","r0511 - o/w capital instruments/share capital",IF(AND('Intragroup liabilities'!F1352="P_20",IFERROR(VLOOKUP('Intragroup liabilities'!I1352,'Auxiliar 210'!$B$18:$B$20,1,FALSE),0)&lt;&gt;0),"r0210 - Liabilities towards other entities of the resolution group (BRRD art. 44/2/h)",IF(AND('Intragroup liabilities'!F1352="P_21",IFERROR(VLOOKUP('Intragroup liabilities'!I1352,'Auxiliar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8" s="10" t="s">
        <v>483</v>
      </c>
      <c r="G1358" s="10" t="str">
        <f t="shared" si="149"/>
        <v>Rank 9 - Ranking in insolvency (master scale)</v>
      </c>
      <c r="H1358" s="10" t="s">
        <v>779</v>
      </c>
      <c r="I1358" s="10" t="s">
        <v>704</v>
      </c>
      <c r="J1358" s="10" t="s">
        <v>710</v>
      </c>
      <c r="K1358" s="10" t="s">
        <v>155</v>
      </c>
      <c r="L1358" s="10" t="str">
        <f t="shared" si="150"/>
        <v>Sister</v>
      </c>
      <c r="M1358" s="10" t="str">
        <f>IF(OR('Intragroup liabilities'!W1352="x",'Intragroup liabilities'!W1352="E"),"true","false")</f>
        <v>false</v>
      </c>
      <c r="N1358" s="10" t="s">
        <v>470</v>
      </c>
      <c r="O1358" s="10" t="s">
        <v>471</v>
      </c>
      <c r="P1358" s="11">
        <v>1.82</v>
      </c>
      <c r="Q1358" s="11">
        <f>IF('Intragroup liabilities'!E1352="",0,'Intragroup liabilities'!E1352)</f>
        <v>0</v>
      </c>
      <c r="R1358" s="10" t="str">
        <f>+IF('Intragroup liabilities'!C1352="EURO","Euro",IF('Intragroup liabilities'!C1352="LIBRA INGLESA"," US Dollar",""))</f>
        <v>Euro</v>
      </c>
      <c r="S1358" s="10" t="str">
        <f>IF(OR('Intragroup liabilities'!F1352="P_20",'Intragroup liabilities'!F1352="P_21"),'Intragroup liabilities'!M1352,CONCATENATE(RIGHT('Intragroup liabilities'!T1352,4),"-",LEFT(RIGHT('Intragroup liabilities'!T1352,7),2),"-",LEFT('Intragroup liabilities'!T1352,2)))</f>
        <v>--</v>
      </c>
      <c r="T1358" s="20" t="str">
        <f t="shared" si="151"/>
        <v>--</v>
      </c>
      <c r="U1358" s="20" t="str">
        <f>IF(OR('Intragroup liabilities'!F1352="P_20",'Intragroup liabilities'!F1352="P_21"),'T 03.01'!T1358,CONCATENATE(RIGHT('Intragroup liabilities'!U1352,4),"-",LEFT(RIGHT('Intragroup liabilities'!U1352,7),2),"-",LEFT('Intragroup liabilities'!U1352,2)))</f>
        <v>--</v>
      </c>
      <c r="V1358" s="10" t="str">
        <f t="shared" si="152"/>
        <v>Unsecured</v>
      </c>
      <c r="W1358" s="10">
        <v>0</v>
      </c>
      <c r="X1358" s="10" t="s">
        <v>83</v>
      </c>
      <c r="Y1358" s="10" t="str">
        <f t="shared" si="153"/>
        <v>Structured</v>
      </c>
      <c r="Z1358" s="10"/>
      <c r="AA1358" s="10" t="str">
        <f>IF('Intragroup liabilities'!Q1352="GF2","Grandfathered T2",IF('Intragroup liabilities'!Q1352="CET1","CET1","No"))</f>
        <v>No</v>
      </c>
      <c r="AB1358" s="10">
        <f>IF('Intragroup liabilities'!R1352="",0,'Intragroup liabilities'!R1352)</f>
        <v>0</v>
      </c>
      <c r="AC1358"/>
    </row>
    <row r="1359" spans="3:29" ht="23.65" thickBot="1" x14ac:dyDescent="0.5">
      <c r="C1359" s="17">
        <f t="shared" si="148"/>
        <v>999</v>
      </c>
      <c r="D1359" s="18">
        <f t="shared" si="154"/>
        <v>1352</v>
      </c>
      <c r="E1359" s="10" t="str">
        <f>IF(AND(I1359="SANTANDER TOTTA, SGPS, SA",'Intragroup liabilities'!F1353="P_22"),"r0531 - o/w (part of) subordinated liabilities recognised as own funds",IF(AND(I1359="Totta Seguros - Comp. Seg. Vida, SA.",'Intragroup liabilities'!F1353="P_22"),"r0350 - Structured notes",IF(AND(AA1359&lt;&gt;"No",'Intragroup liabilities'!F1353="P_23"),"r0531 - o/w (part of) subordinated liabilities recognised as own funds",IF(AND(AA1359="No",'Intragroup liabilities'!F1353="P_23"),"r0120 - Secured liabilities - collateralized part (BRRD art. 44/2/b)",IF('Intragroup liabilities'!F1353="C_31","r0511 - o/w capital instruments/share capital",IF('Intragroup liabilities'!F1353="C_32","r0511 - o/w capital instruments/share capital",IF('Intragroup liabilities'!F1353="C_33","r0512 - o/w instruments ranking pari passu with ordinary shares",IF(OR(ISNUMBER(SEARCH("ATLANTES",I1359)),ISNUMBER(SEARCH("AZOR",I1359)),ISNUMBER(SEARCH("HIPOTOTTA",I1359)))=TRUE,"r0120 - Secured liabilities - collateralized part (BRRD art. 44/2/b)",IF(OR('Intragroup liabilities'!F1353="P_27.1",'Intragroup liabilities'!F1353="P_27.2",'Intragroup liabilities'!F1353="P_24"),"r0390 - Non-financial liabilities",IF('Intragroup liabilities'!F1353="P_30.1","r0170 - Employee liabilities (BRRD art. 44/2/g/i)",IF('Intragroup liabilities'!F1353="P_30.3","r0390 - Non-financial liabilities",IF('Intragroup liabilities'!F1353="C_36","r0511 - o/w capital instruments/share capital",IF(AND('Intragroup liabilities'!F1353="P_20",IFERROR(VLOOKUP('Intragroup liabilities'!I1353,'Auxiliar 210'!$B$18:$B$20,1,FALSE),0)&lt;&gt;0),"r0210 - Liabilities towards other entities of the resolution group (BRRD art. 44/2/h)",IF(AND('Intragroup liabilities'!F1353="P_21",IFERROR(VLOOKUP('Intragroup liabilities'!I1353,'Auxiliar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59" s="10" t="s">
        <v>483</v>
      </c>
      <c r="G1359" s="10" t="str">
        <f t="shared" si="149"/>
        <v>Rank 9 - Ranking in insolvency (master scale)</v>
      </c>
      <c r="H1359" s="10" t="s">
        <v>856</v>
      </c>
      <c r="I1359" s="10" t="s">
        <v>704</v>
      </c>
      <c r="J1359" s="10" t="s">
        <v>710</v>
      </c>
      <c r="K1359" s="10" t="s">
        <v>155</v>
      </c>
      <c r="L1359" s="10" t="str">
        <f t="shared" si="150"/>
        <v>Sister</v>
      </c>
      <c r="M1359" s="10" t="str">
        <f>IF(OR('Intragroup liabilities'!W1353="x",'Intragroup liabilities'!W1353="E"),"true","false")</f>
        <v>false</v>
      </c>
      <c r="N1359" s="10" t="s">
        <v>470</v>
      </c>
      <c r="O1359" s="10" t="s">
        <v>471</v>
      </c>
      <c r="P1359" s="11">
        <v>5.72</v>
      </c>
      <c r="Q1359" s="11">
        <f>IF('Intragroup liabilities'!E1353="",0,'Intragroup liabilities'!E1353)</f>
        <v>0</v>
      </c>
      <c r="R1359" s="10" t="str">
        <f>+IF('Intragroup liabilities'!C1353="EURO","Euro",IF('Intragroup liabilities'!C1353="LIBRA INGLESA"," US Dollar",""))</f>
        <v>Euro</v>
      </c>
      <c r="S1359" s="10" t="str">
        <f>IF(OR('Intragroup liabilities'!F1353="P_20",'Intragroup liabilities'!F1353="P_21"),'Intragroup liabilities'!M1353,CONCATENATE(RIGHT('Intragroup liabilities'!T1353,4),"-",LEFT(RIGHT('Intragroup liabilities'!T1353,7),2),"-",LEFT('Intragroup liabilities'!T1353,2)))</f>
        <v>--</v>
      </c>
      <c r="T1359" s="20" t="str">
        <f t="shared" si="151"/>
        <v>--</v>
      </c>
      <c r="U1359" s="20" t="str">
        <f>IF(OR('Intragroup liabilities'!F1353="P_20",'Intragroup liabilities'!F1353="P_21"),'T 03.01'!T1359,CONCATENATE(RIGHT('Intragroup liabilities'!U1353,4),"-",LEFT(RIGHT('Intragroup liabilities'!U1353,7),2),"-",LEFT('Intragroup liabilities'!U1353,2)))</f>
        <v>--</v>
      </c>
      <c r="V1359" s="10" t="str">
        <f t="shared" si="152"/>
        <v>Unsecured</v>
      </c>
      <c r="W1359" s="10">
        <v>0</v>
      </c>
      <c r="X1359" s="10" t="s">
        <v>83</v>
      </c>
      <c r="Y1359" s="10" t="str">
        <f t="shared" si="153"/>
        <v>Structured</v>
      </c>
      <c r="Z1359" s="10"/>
      <c r="AA1359" s="10" t="str">
        <f>IF('Intragroup liabilities'!Q1353="GF2","Grandfathered T2",IF('Intragroup liabilities'!Q1353="CET1","CET1","No"))</f>
        <v>No</v>
      </c>
      <c r="AB1359" s="10">
        <f>IF('Intragroup liabilities'!R1353="",0,'Intragroup liabilities'!R1353)</f>
        <v>0</v>
      </c>
      <c r="AC1359"/>
    </row>
    <row r="1360" spans="3:29" ht="23.65" thickBot="1" x14ac:dyDescent="0.5">
      <c r="C1360" s="17">
        <f t="shared" si="148"/>
        <v>999</v>
      </c>
      <c r="D1360" s="18">
        <f t="shared" si="154"/>
        <v>1353</v>
      </c>
      <c r="E1360" s="10" t="str">
        <f>IF(AND(I1360="SANTANDER TOTTA, SGPS, SA",'Intragroup liabilities'!F1354="P_22"),"r0531 - o/w (part of) subordinated liabilities recognised as own funds",IF(AND(I1360="Totta Seguros - Comp. Seg. Vida, SA.",'Intragroup liabilities'!F1354="P_22"),"r0350 - Structured notes",IF(AND(AA1360&lt;&gt;"No",'Intragroup liabilities'!F1354="P_23"),"r0531 - o/w (part of) subordinated liabilities recognised as own funds",IF(AND(AA1360="No",'Intragroup liabilities'!F1354="P_23"),"r0120 - Secured liabilities - collateralized part (BRRD art. 44/2/b)",IF('Intragroup liabilities'!F1354="C_31","r0511 - o/w capital instruments/share capital",IF('Intragroup liabilities'!F1354="C_32","r0511 - o/w capital instruments/share capital",IF('Intragroup liabilities'!F1354="C_33","r0512 - o/w instruments ranking pari passu with ordinary shares",IF(OR(ISNUMBER(SEARCH("ATLANTES",I1360)),ISNUMBER(SEARCH("AZOR",I1360)),ISNUMBER(SEARCH("HIPOTOTTA",I1360)))=TRUE,"r0120 - Secured liabilities - collateralized part (BRRD art. 44/2/b)",IF(OR('Intragroup liabilities'!F1354="P_27.1",'Intragroup liabilities'!F1354="P_27.2",'Intragroup liabilities'!F1354="P_24"),"r0390 - Non-financial liabilities",IF('Intragroup liabilities'!F1354="P_30.1","r0170 - Employee liabilities (BRRD art. 44/2/g/i)",IF('Intragroup liabilities'!F1354="P_30.3","r0390 - Non-financial liabilities",IF('Intragroup liabilities'!F1354="C_36","r0511 - o/w capital instruments/share capital",IF(AND('Intragroup liabilities'!F1354="P_20",IFERROR(VLOOKUP('Intragroup liabilities'!I1354,'Auxiliar 210'!$B$18:$B$20,1,FALSE),0)&lt;&gt;0),"r0210 - Liabilities towards other entities of the resolution group (BRRD art. 44/2/h)",IF(AND('Intragroup liabilities'!F1354="P_21",IFERROR(VLOOKUP('Intragroup liabilities'!I1354,'Auxiliar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0" s="10" t="s">
        <v>483</v>
      </c>
      <c r="G1360" s="10" t="str">
        <f t="shared" si="149"/>
        <v>Rank 9 - Ranking in insolvency (master scale)</v>
      </c>
      <c r="H1360" s="10" t="s">
        <v>742</v>
      </c>
      <c r="I1360" s="10" t="s">
        <v>704</v>
      </c>
      <c r="J1360" s="10" t="s">
        <v>710</v>
      </c>
      <c r="K1360" s="10" t="s">
        <v>155</v>
      </c>
      <c r="L1360" s="10" t="str">
        <f t="shared" si="150"/>
        <v>Sister</v>
      </c>
      <c r="M1360" s="10" t="str">
        <f>IF(OR('Intragroup liabilities'!W1354="x",'Intragroup liabilities'!W1354="E"),"true","false")</f>
        <v>false</v>
      </c>
      <c r="N1360" s="10" t="s">
        <v>470</v>
      </c>
      <c r="O1360" s="10" t="s">
        <v>471</v>
      </c>
      <c r="P1360" s="11">
        <v>27.01</v>
      </c>
      <c r="Q1360" s="11">
        <f>IF('Intragroup liabilities'!E1354="",0,'Intragroup liabilities'!E1354)</f>
        <v>0</v>
      </c>
      <c r="R1360" s="10" t="str">
        <f>+IF('Intragroup liabilities'!C1354="EURO","Euro",IF('Intragroup liabilities'!C1354="LIBRA INGLESA"," US Dollar",""))</f>
        <v>Euro</v>
      </c>
      <c r="S1360" s="10" t="str">
        <f>IF(OR('Intragroup liabilities'!F1354="P_20",'Intragroup liabilities'!F1354="P_21"),'Intragroup liabilities'!M1354,CONCATENATE(RIGHT('Intragroup liabilities'!T1354,4),"-",LEFT(RIGHT('Intragroup liabilities'!T1354,7),2),"-",LEFT('Intragroup liabilities'!T1354,2)))</f>
        <v>--</v>
      </c>
      <c r="T1360" s="20" t="str">
        <f t="shared" si="151"/>
        <v>--</v>
      </c>
      <c r="U1360" s="20" t="str">
        <f>IF(OR('Intragroup liabilities'!F1354="P_20",'Intragroup liabilities'!F1354="P_21"),'T 03.01'!T1360,CONCATENATE(RIGHT('Intragroup liabilities'!U1354,4),"-",LEFT(RIGHT('Intragroup liabilities'!U1354,7),2),"-",LEFT('Intragroup liabilities'!U1354,2)))</f>
        <v>--</v>
      </c>
      <c r="V1360" s="10" t="str">
        <f t="shared" si="152"/>
        <v>Unsecured</v>
      </c>
      <c r="W1360" s="10">
        <v>0</v>
      </c>
      <c r="X1360" s="10" t="s">
        <v>83</v>
      </c>
      <c r="Y1360" s="10" t="str">
        <f t="shared" si="153"/>
        <v>Structured</v>
      </c>
      <c r="Z1360" s="10"/>
      <c r="AA1360" s="10" t="str">
        <f>IF('Intragroup liabilities'!Q1354="GF2","Grandfathered T2",IF('Intragroup liabilities'!Q1354="CET1","CET1","No"))</f>
        <v>No</v>
      </c>
      <c r="AB1360" s="10">
        <f>IF('Intragroup liabilities'!R1354="",0,'Intragroup liabilities'!R1354)</f>
        <v>0</v>
      </c>
      <c r="AC1360"/>
    </row>
    <row r="1361" spans="3:29" ht="23.65" thickBot="1" x14ac:dyDescent="0.5">
      <c r="C1361" s="17">
        <f t="shared" si="148"/>
        <v>999</v>
      </c>
      <c r="D1361" s="18">
        <f t="shared" si="154"/>
        <v>1354</v>
      </c>
      <c r="E1361" s="10" t="str">
        <f>IF(AND(I1361="SANTANDER TOTTA, SGPS, SA",'Intragroup liabilities'!F1355="P_22"),"r0531 - o/w (part of) subordinated liabilities recognised as own funds",IF(AND(I1361="Totta Seguros - Comp. Seg. Vida, SA.",'Intragroup liabilities'!F1355="P_22"),"r0350 - Structured notes",IF(AND(AA1361&lt;&gt;"No",'Intragroup liabilities'!F1355="P_23"),"r0531 - o/w (part of) subordinated liabilities recognised as own funds",IF(AND(AA1361="No",'Intragroup liabilities'!F1355="P_23"),"r0120 - Secured liabilities - collateralized part (BRRD art. 44/2/b)",IF('Intragroup liabilities'!F1355="C_31","r0511 - o/w capital instruments/share capital",IF('Intragroup liabilities'!F1355="C_32","r0511 - o/w capital instruments/share capital",IF('Intragroup liabilities'!F1355="C_33","r0512 - o/w instruments ranking pari passu with ordinary shares",IF(OR(ISNUMBER(SEARCH("ATLANTES",I1361)),ISNUMBER(SEARCH("AZOR",I1361)),ISNUMBER(SEARCH("HIPOTOTTA",I1361)))=TRUE,"r0120 - Secured liabilities - collateralized part (BRRD art. 44/2/b)",IF(OR('Intragroup liabilities'!F1355="P_27.1",'Intragroup liabilities'!F1355="P_27.2",'Intragroup liabilities'!F1355="P_24"),"r0390 - Non-financial liabilities",IF('Intragroup liabilities'!F1355="P_30.1","r0170 - Employee liabilities (BRRD art. 44/2/g/i)",IF('Intragroup liabilities'!F1355="P_30.3","r0390 - Non-financial liabilities",IF('Intragroup liabilities'!F1355="C_36","r0511 - o/w capital instruments/share capital",IF(AND('Intragroup liabilities'!F1355="P_20",IFERROR(VLOOKUP('Intragroup liabilities'!I1355,'Auxiliar 210'!$B$18:$B$20,1,FALSE),0)&lt;&gt;0),"r0210 - Liabilities towards other entities of the resolution group (BRRD art. 44/2/h)",IF(AND('Intragroup liabilities'!F1355="P_21",IFERROR(VLOOKUP('Intragroup liabilities'!I1355,'Auxiliar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1" s="10" t="s">
        <v>483</v>
      </c>
      <c r="G1361" s="10" t="str">
        <f t="shared" si="149"/>
        <v>Rank 9 - Ranking in insolvency (master scale)</v>
      </c>
      <c r="H1361" s="10" t="s">
        <v>1168</v>
      </c>
      <c r="I1361" s="10" t="s">
        <v>704</v>
      </c>
      <c r="J1361" s="10" t="s">
        <v>710</v>
      </c>
      <c r="K1361" s="10" t="s">
        <v>155</v>
      </c>
      <c r="L1361" s="10" t="str">
        <f t="shared" si="150"/>
        <v>Sister</v>
      </c>
      <c r="M1361" s="10" t="str">
        <f>IF(OR('Intragroup liabilities'!W1355="x",'Intragroup liabilities'!W1355="E"),"true","false")</f>
        <v>false</v>
      </c>
      <c r="N1361" s="10" t="s">
        <v>470</v>
      </c>
      <c r="O1361" s="10" t="s">
        <v>471</v>
      </c>
      <c r="P1361" s="11">
        <v>11.32</v>
      </c>
      <c r="Q1361" s="11">
        <f>IF('Intragroup liabilities'!E1355="",0,'Intragroup liabilities'!E1355)</f>
        <v>0</v>
      </c>
      <c r="R1361" s="10" t="str">
        <f>+IF('Intragroup liabilities'!C1355="EURO","Euro",IF('Intragroup liabilities'!C1355="LIBRA INGLESA"," US Dollar",""))</f>
        <v>Euro</v>
      </c>
      <c r="S1361" s="10" t="str">
        <f>IF(OR('Intragroup liabilities'!F1355="P_20",'Intragroup liabilities'!F1355="P_21"),'Intragroup liabilities'!M1355,CONCATENATE(RIGHT('Intragroup liabilities'!T1355,4),"-",LEFT(RIGHT('Intragroup liabilities'!T1355,7),2),"-",LEFT('Intragroup liabilities'!T1355,2)))</f>
        <v>--</v>
      </c>
      <c r="T1361" s="20" t="str">
        <f t="shared" si="151"/>
        <v>--</v>
      </c>
      <c r="U1361" s="20" t="str">
        <f>IF(OR('Intragroup liabilities'!F1355="P_20",'Intragroup liabilities'!F1355="P_21"),'T 03.01'!T1361,CONCATENATE(RIGHT('Intragroup liabilities'!U1355,4),"-",LEFT(RIGHT('Intragroup liabilities'!U1355,7),2),"-",LEFT('Intragroup liabilities'!U1355,2)))</f>
        <v>--</v>
      </c>
      <c r="V1361" s="10" t="str">
        <f t="shared" si="152"/>
        <v>Unsecured</v>
      </c>
      <c r="W1361" s="10">
        <v>0</v>
      </c>
      <c r="X1361" s="10" t="s">
        <v>83</v>
      </c>
      <c r="Y1361" s="10" t="str">
        <f t="shared" si="153"/>
        <v>Structured</v>
      </c>
      <c r="Z1361" s="10"/>
      <c r="AA1361" s="10" t="str">
        <f>IF('Intragroup liabilities'!Q1355="GF2","Grandfathered T2",IF('Intragroup liabilities'!Q1355="CET1","CET1","No"))</f>
        <v>No</v>
      </c>
      <c r="AB1361" s="10">
        <f>IF('Intragroup liabilities'!R1355="",0,'Intragroup liabilities'!R1355)</f>
        <v>0</v>
      </c>
      <c r="AC1361"/>
    </row>
    <row r="1362" spans="3:29" ht="23.65" thickBot="1" x14ac:dyDescent="0.5">
      <c r="C1362" s="17">
        <f t="shared" si="148"/>
        <v>999</v>
      </c>
      <c r="D1362" s="18">
        <f t="shared" si="154"/>
        <v>1355</v>
      </c>
      <c r="E1362" s="10" t="str">
        <f>IF(AND(I1362="SANTANDER TOTTA, SGPS, SA",'Intragroup liabilities'!F1356="P_22"),"r0531 - o/w (part of) subordinated liabilities recognised as own funds",IF(AND(I1362="Totta Seguros - Comp. Seg. Vida, SA.",'Intragroup liabilities'!F1356="P_22"),"r0350 - Structured notes",IF(AND(AA1362&lt;&gt;"No",'Intragroup liabilities'!F1356="P_23"),"r0531 - o/w (part of) subordinated liabilities recognised as own funds",IF(AND(AA1362="No",'Intragroup liabilities'!F1356="P_23"),"r0120 - Secured liabilities - collateralized part (BRRD art. 44/2/b)",IF('Intragroup liabilities'!F1356="C_31","r0511 - o/w capital instruments/share capital",IF('Intragroup liabilities'!F1356="C_32","r0511 - o/w capital instruments/share capital",IF('Intragroup liabilities'!F1356="C_33","r0512 - o/w instruments ranking pari passu with ordinary shares",IF(OR(ISNUMBER(SEARCH("ATLANTES",I1362)),ISNUMBER(SEARCH("AZOR",I1362)),ISNUMBER(SEARCH("HIPOTOTTA",I1362)))=TRUE,"r0120 - Secured liabilities - collateralized part (BRRD art. 44/2/b)",IF(OR('Intragroup liabilities'!F1356="P_27.1",'Intragroup liabilities'!F1356="P_27.2",'Intragroup liabilities'!F1356="P_24"),"r0390 - Non-financial liabilities",IF('Intragroup liabilities'!F1356="P_30.1","r0170 - Employee liabilities (BRRD art. 44/2/g/i)",IF('Intragroup liabilities'!F1356="P_30.3","r0390 - Non-financial liabilities",IF('Intragroup liabilities'!F1356="C_36","r0511 - o/w capital instruments/share capital",IF(AND('Intragroup liabilities'!F1356="P_20",IFERROR(VLOOKUP('Intragroup liabilities'!I1356,'Auxiliar 210'!$B$18:$B$20,1,FALSE),0)&lt;&gt;0),"r0210 - Liabilities towards other entities of the resolution group (BRRD art. 44/2/h)",IF(AND('Intragroup liabilities'!F1356="P_21",IFERROR(VLOOKUP('Intragroup liabilities'!I1356,'Auxiliar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2" s="10" t="s">
        <v>483</v>
      </c>
      <c r="G1362" s="10" t="str">
        <f t="shared" si="149"/>
        <v>Rank 9 - Ranking in insolvency (master scale)</v>
      </c>
      <c r="H1362" s="10" t="s">
        <v>995</v>
      </c>
      <c r="I1362" s="10" t="s">
        <v>704</v>
      </c>
      <c r="J1362" s="10" t="s">
        <v>710</v>
      </c>
      <c r="K1362" s="10" t="s">
        <v>155</v>
      </c>
      <c r="L1362" s="10" t="str">
        <f t="shared" si="150"/>
        <v>Sister</v>
      </c>
      <c r="M1362" s="10" t="str">
        <f>IF(OR('Intragroup liabilities'!W1356="x",'Intragroup liabilities'!W1356="E"),"true","false")</f>
        <v>false</v>
      </c>
      <c r="N1362" s="10" t="s">
        <v>470</v>
      </c>
      <c r="O1362" s="10" t="s">
        <v>471</v>
      </c>
      <c r="P1362" s="11">
        <v>0.89</v>
      </c>
      <c r="Q1362" s="11">
        <f>IF('Intragroup liabilities'!E1356="",0,'Intragroup liabilities'!E1356)</f>
        <v>0</v>
      </c>
      <c r="R1362" s="10" t="str">
        <f>+IF('Intragroup liabilities'!C1356="EURO","Euro",IF('Intragroup liabilities'!C1356="LIBRA INGLESA"," US Dollar",""))</f>
        <v>Euro</v>
      </c>
      <c r="S1362" s="10" t="str">
        <f>IF(OR('Intragroup liabilities'!F1356="P_20",'Intragroup liabilities'!F1356="P_21"),'Intragroup liabilities'!M1356,CONCATENATE(RIGHT('Intragroup liabilities'!T1356,4),"-",LEFT(RIGHT('Intragroup liabilities'!T1356,7),2),"-",LEFT('Intragroup liabilities'!T1356,2)))</f>
        <v>--</v>
      </c>
      <c r="T1362" s="20" t="str">
        <f t="shared" si="151"/>
        <v>--</v>
      </c>
      <c r="U1362" s="20" t="str">
        <f>IF(OR('Intragroup liabilities'!F1356="P_20",'Intragroup liabilities'!F1356="P_21"),'T 03.01'!T1362,CONCATENATE(RIGHT('Intragroup liabilities'!U1356,4),"-",LEFT(RIGHT('Intragroup liabilities'!U1356,7),2),"-",LEFT('Intragroup liabilities'!U1356,2)))</f>
        <v>--</v>
      </c>
      <c r="V1362" s="10" t="str">
        <f t="shared" si="152"/>
        <v>Unsecured</v>
      </c>
      <c r="W1362" s="10">
        <v>0</v>
      </c>
      <c r="X1362" s="10" t="s">
        <v>83</v>
      </c>
      <c r="Y1362" s="10" t="str">
        <f t="shared" si="153"/>
        <v>Structured</v>
      </c>
      <c r="Z1362" s="10"/>
      <c r="AA1362" s="10" t="str">
        <f>IF('Intragroup liabilities'!Q1356="GF2","Grandfathered T2",IF('Intragroup liabilities'!Q1356="CET1","CET1","No"))</f>
        <v>No</v>
      </c>
      <c r="AB1362" s="10">
        <f>IF('Intragroup liabilities'!R1356="",0,'Intragroup liabilities'!R1356)</f>
        <v>0</v>
      </c>
      <c r="AC1362"/>
    </row>
    <row r="1363" spans="3:29" ht="23.65" thickBot="1" x14ac:dyDescent="0.5">
      <c r="C1363" s="17">
        <f t="shared" si="148"/>
        <v>999</v>
      </c>
      <c r="D1363" s="18">
        <f t="shared" si="154"/>
        <v>1356</v>
      </c>
      <c r="E1363" s="10" t="str">
        <f>IF(AND(I1363="SANTANDER TOTTA, SGPS, SA",'Intragroup liabilities'!F1357="P_22"),"r0531 - o/w (part of) subordinated liabilities recognised as own funds",IF(AND(I1363="Totta Seguros - Comp. Seg. Vida, SA.",'Intragroup liabilities'!F1357="P_22"),"r0350 - Structured notes",IF(AND(AA1363&lt;&gt;"No",'Intragroup liabilities'!F1357="P_23"),"r0531 - o/w (part of) subordinated liabilities recognised as own funds",IF(AND(AA1363="No",'Intragroup liabilities'!F1357="P_23"),"r0120 - Secured liabilities - collateralized part (BRRD art. 44/2/b)",IF('Intragroup liabilities'!F1357="C_31","r0511 - o/w capital instruments/share capital",IF('Intragroup liabilities'!F1357="C_32","r0511 - o/w capital instruments/share capital",IF('Intragroup liabilities'!F1357="C_33","r0512 - o/w instruments ranking pari passu with ordinary shares",IF(OR(ISNUMBER(SEARCH("ATLANTES",I1363)),ISNUMBER(SEARCH("AZOR",I1363)),ISNUMBER(SEARCH("HIPOTOTTA",I1363)))=TRUE,"r0120 - Secured liabilities - collateralized part (BRRD art. 44/2/b)",IF(OR('Intragroup liabilities'!F1357="P_27.1",'Intragroup liabilities'!F1357="P_27.2",'Intragroup liabilities'!F1357="P_24"),"r0390 - Non-financial liabilities",IF('Intragroup liabilities'!F1357="P_30.1","r0170 - Employee liabilities (BRRD art. 44/2/g/i)",IF('Intragroup liabilities'!F1357="P_30.3","r0390 - Non-financial liabilities",IF('Intragroup liabilities'!F1357="C_36","r0511 - o/w capital instruments/share capital",IF(AND('Intragroup liabilities'!F1357="P_20",IFERROR(VLOOKUP('Intragroup liabilities'!I1357,'Auxiliar 210'!$B$18:$B$20,1,FALSE),0)&lt;&gt;0),"r0210 - Liabilities towards other entities of the resolution group (BRRD art. 44/2/h)",IF(AND('Intragroup liabilities'!F1357="P_21",IFERROR(VLOOKUP('Intragroup liabilities'!I1357,'Auxiliar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3" s="10" t="s">
        <v>483</v>
      </c>
      <c r="G1363" s="10" t="str">
        <f t="shared" si="149"/>
        <v>Rank 9 - Ranking in insolvency (master scale)</v>
      </c>
      <c r="H1363" s="10" t="s">
        <v>1207</v>
      </c>
      <c r="I1363" s="10" t="s">
        <v>704</v>
      </c>
      <c r="J1363" s="10" t="s">
        <v>710</v>
      </c>
      <c r="K1363" s="10" t="s">
        <v>155</v>
      </c>
      <c r="L1363" s="10" t="str">
        <f t="shared" si="150"/>
        <v>Sister</v>
      </c>
      <c r="M1363" s="10" t="str">
        <f>IF(OR('Intragroup liabilities'!W1357="x",'Intragroup liabilities'!W1357="E"),"true","false")</f>
        <v>false</v>
      </c>
      <c r="N1363" s="10" t="s">
        <v>470</v>
      </c>
      <c r="O1363" s="10" t="s">
        <v>471</v>
      </c>
      <c r="P1363" s="11">
        <v>1.44</v>
      </c>
      <c r="Q1363" s="11">
        <f>IF('Intragroup liabilities'!E1357="",0,'Intragroup liabilities'!E1357)</f>
        <v>0</v>
      </c>
      <c r="R1363" s="10" t="str">
        <f>+IF('Intragroup liabilities'!C1357="EURO","Euro",IF('Intragroup liabilities'!C1357="LIBRA INGLESA"," US Dollar",""))</f>
        <v>Euro</v>
      </c>
      <c r="S1363" s="10" t="str">
        <f>IF(OR('Intragroup liabilities'!F1357="P_20",'Intragroup liabilities'!F1357="P_21"),'Intragroup liabilities'!M1357,CONCATENATE(RIGHT('Intragroup liabilities'!T1357,4),"-",LEFT(RIGHT('Intragroup liabilities'!T1357,7),2),"-",LEFT('Intragroup liabilities'!T1357,2)))</f>
        <v>--</v>
      </c>
      <c r="T1363" s="20" t="str">
        <f t="shared" si="151"/>
        <v>--</v>
      </c>
      <c r="U1363" s="20" t="str">
        <f>IF(OR('Intragroup liabilities'!F1357="P_20",'Intragroup liabilities'!F1357="P_21"),'T 03.01'!T1363,CONCATENATE(RIGHT('Intragroup liabilities'!U1357,4),"-",LEFT(RIGHT('Intragroup liabilities'!U1357,7),2),"-",LEFT('Intragroup liabilities'!U1357,2)))</f>
        <v>--</v>
      </c>
      <c r="V1363" s="10" t="str">
        <f t="shared" si="152"/>
        <v>Unsecured</v>
      </c>
      <c r="W1363" s="10">
        <v>0</v>
      </c>
      <c r="X1363" s="10" t="s">
        <v>83</v>
      </c>
      <c r="Y1363" s="10" t="str">
        <f t="shared" si="153"/>
        <v>Structured</v>
      </c>
      <c r="Z1363" s="10"/>
      <c r="AA1363" s="10" t="str">
        <f>IF('Intragroup liabilities'!Q1357="GF2","Grandfathered T2",IF('Intragroup liabilities'!Q1357="CET1","CET1","No"))</f>
        <v>No</v>
      </c>
      <c r="AB1363" s="10">
        <f>IF('Intragroup liabilities'!R1357="",0,'Intragroup liabilities'!R1357)</f>
        <v>0</v>
      </c>
      <c r="AC1363"/>
    </row>
    <row r="1364" spans="3:29" ht="23.65" thickBot="1" x14ac:dyDescent="0.5">
      <c r="C1364" s="17">
        <f t="shared" si="148"/>
        <v>999</v>
      </c>
      <c r="D1364" s="18">
        <f t="shared" si="154"/>
        <v>1357</v>
      </c>
      <c r="E1364" s="10" t="str">
        <f>IF(AND(I1364="SANTANDER TOTTA, SGPS, SA",'Intragroup liabilities'!F1358="P_22"),"r0531 - o/w (part of) subordinated liabilities recognised as own funds",IF(AND(I1364="Totta Seguros - Comp. Seg. Vida, SA.",'Intragroup liabilities'!F1358="P_22"),"r0350 - Structured notes",IF(AND(AA1364&lt;&gt;"No",'Intragroup liabilities'!F1358="P_23"),"r0531 - o/w (part of) subordinated liabilities recognised as own funds",IF(AND(AA1364="No",'Intragroup liabilities'!F1358="P_23"),"r0120 - Secured liabilities - collateralized part (BRRD art. 44/2/b)",IF('Intragroup liabilities'!F1358="C_31","r0511 - o/w capital instruments/share capital",IF('Intragroup liabilities'!F1358="C_32","r0511 - o/w capital instruments/share capital",IF('Intragroup liabilities'!F1358="C_33","r0512 - o/w instruments ranking pari passu with ordinary shares",IF(OR(ISNUMBER(SEARCH("ATLANTES",I1364)),ISNUMBER(SEARCH("AZOR",I1364)),ISNUMBER(SEARCH("HIPOTOTTA",I1364)))=TRUE,"r0120 - Secured liabilities - collateralized part (BRRD art. 44/2/b)",IF(OR('Intragroup liabilities'!F1358="P_27.1",'Intragroup liabilities'!F1358="P_27.2",'Intragroup liabilities'!F1358="P_24"),"r0390 - Non-financial liabilities",IF('Intragroup liabilities'!F1358="P_30.1","r0170 - Employee liabilities (BRRD art. 44/2/g/i)",IF('Intragroup liabilities'!F1358="P_30.3","r0390 - Non-financial liabilities",IF('Intragroup liabilities'!F1358="C_36","r0511 - o/w capital instruments/share capital",IF(AND('Intragroup liabilities'!F1358="P_20",IFERROR(VLOOKUP('Intragroup liabilities'!I1358,'Auxiliar 210'!$B$18:$B$20,1,FALSE),0)&lt;&gt;0),"r0210 - Liabilities towards other entities of the resolution group (BRRD art. 44/2/h)",IF(AND('Intragroup liabilities'!F1358="P_21",IFERROR(VLOOKUP('Intragroup liabilities'!I1358,'Auxiliar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4" s="10" t="s">
        <v>483</v>
      </c>
      <c r="G1364" s="10" t="str">
        <f t="shared" si="149"/>
        <v>Rank 9 - Ranking in insolvency (master scale)</v>
      </c>
      <c r="H1364" s="10" t="s">
        <v>997</v>
      </c>
      <c r="I1364" s="10" t="s">
        <v>704</v>
      </c>
      <c r="J1364" s="10" t="s">
        <v>710</v>
      </c>
      <c r="K1364" s="10" t="s">
        <v>155</v>
      </c>
      <c r="L1364" s="10" t="str">
        <f t="shared" si="150"/>
        <v>Sister</v>
      </c>
      <c r="M1364" s="10" t="str">
        <f>IF(OR('Intragroup liabilities'!W1358="x",'Intragroup liabilities'!W1358="E"),"true","false")</f>
        <v>false</v>
      </c>
      <c r="N1364" s="10" t="s">
        <v>470</v>
      </c>
      <c r="O1364" s="10" t="s">
        <v>471</v>
      </c>
      <c r="P1364" s="11">
        <v>2.41</v>
      </c>
      <c r="Q1364" s="11">
        <f>IF('Intragroup liabilities'!E1358="",0,'Intragroup liabilities'!E1358)</f>
        <v>0</v>
      </c>
      <c r="R1364" s="10" t="str">
        <f>+IF('Intragroup liabilities'!C1358="EURO","Euro",IF('Intragroup liabilities'!C1358="LIBRA INGLESA"," US Dollar",""))</f>
        <v>Euro</v>
      </c>
      <c r="S1364" s="10" t="str">
        <f>IF(OR('Intragroup liabilities'!F1358="P_20",'Intragroup liabilities'!F1358="P_21"),'Intragroup liabilities'!M1358,CONCATENATE(RIGHT('Intragroup liabilities'!T1358,4),"-",LEFT(RIGHT('Intragroup liabilities'!T1358,7),2),"-",LEFT('Intragroup liabilities'!T1358,2)))</f>
        <v>--</v>
      </c>
      <c r="T1364" s="20" t="str">
        <f t="shared" si="151"/>
        <v>--</v>
      </c>
      <c r="U1364" s="20" t="str">
        <f>IF(OR('Intragroup liabilities'!F1358="P_20",'Intragroup liabilities'!F1358="P_21"),'T 03.01'!T1364,CONCATENATE(RIGHT('Intragroup liabilities'!U1358,4),"-",LEFT(RIGHT('Intragroup liabilities'!U1358,7),2),"-",LEFT('Intragroup liabilities'!U1358,2)))</f>
        <v>--</v>
      </c>
      <c r="V1364" s="10" t="str">
        <f t="shared" si="152"/>
        <v>Unsecured</v>
      </c>
      <c r="W1364" s="10">
        <v>0</v>
      </c>
      <c r="X1364" s="10" t="s">
        <v>83</v>
      </c>
      <c r="Y1364" s="10" t="str">
        <f t="shared" si="153"/>
        <v>Structured</v>
      </c>
      <c r="Z1364" s="10"/>
      <c r="AA1364" s="10" t="str">
        <f>IF('Intragroup liabilities'!Q1358="GF2","Grandfathered T2",IF('Intragroup liabilities'!Q1358="CET1","CET1","No"))</f>
        <v>No</v>
      </c>
      <c r="AB1364" s="10">
        <f>IF('Intragroup liabilities'!R1358="",0,'Intragroup liabilities'!R1358)</f>
        <v>0</v>
      </c>
      <c r="AC1364"/>
    </row>
    <row r="1365" spans="3:29" ht="23.65" thickBot="1" x14ac:dyDescent="0.5">
      <c r="C1365" s="17">
        <f t="shared" si="148"/>
        <v>999</v>
      </c>
      <c r="D1365" s="18">
        <f t="shared" si="154"/>
        <v>1358</v>
      </c>
      <c r="E1365" s="10" t="str">
        <f>IF(AND(I1365="SANTANDER TOTTA, SGPS, SA",'Intragroup liabilities'!F1359="P_22"),"r0531 - o/w (part of) subordinated liabilities recognised as own funds",IF(AND(I1365="Totta Seguros - Comp. Seg. Vida, SA.",'Intragroup liabilities'!F1359="P_22"),"r0350 - Structured notes",IF(AND(AA1365&lt;&gt;"No",'Intragroup liabilities'!F1359="P_23"),"r0531 - o/w (part of) subordinated liabilities recognised as own funds",IF(AND(AA1365="No",'Intragroup liabilities'!F1359="P_23"),"r0120 - Secured liabilities - collateralized part (BRRD art. 44/2/b)",IF('Intragroup liabilities'!F1359="C_31","r0511 - o/w capital instruments/share capital",IF('Intragroup liabilities'!F1359="C_32","r0511 - o/w capital instruments/share capital",IF('Intragroup liabilities'!F1359="C_33","r0512 - o/w instruments ranking pari passu with ordinary shares",IF(OR(ISNUMBER(SEARCH("ATLANTES",I1365)),ISNUMBER(SEARCH("AZOR",I1365)),ISNUMBER(SEARCH("HIPOTOTTA",I1365)))=TRUE,"r0120 - Secured liabilities - collateralized part (BRRD art. 44/2/b)",IF(OR('Intragroup liabilities'!F1359="P_27.1",'Intragroup liabilities'!F1359="P_27.2",'Intragroup liabilities'!F1359="P_24"),"r0390 - Non-financial liabilities",IF('Intragroup liabilities'!F1359="P_30.1","r0170 - Employee liabilities (BRRD art. 44/2/g/i)",IF('Intragroup liabilities'!F1359="P_30.3","r0390 - Non-financial liabilities",IF('Intragroup liabilities'!F1359="C_36","r0511 - o/w capital instruments/share capital",IF(AND('Intragroup liabilities'!F1359="P_20",IFERROR(VLOOKUP('Intragroup liabilities'!I1359,'Auxiliar 210'!$B$18:$B$20,1,FALSE),0)&lt;&gt;0),"r0210 - Liabilities towards other entities of the resolution group (BRRD art. 44/2/h)",IF(AND('Intragroup liabilities'!F1359="P_21",IFERROR(VLOOKUP('Intragroup liabilities'!I1359,'Auxiliar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5" s="10" t="s">
        <v>483</v>
      </c>
      <c r="G1365" s="10" t="str">
        <f t="shared" si="149"/>
        <v>Rank 9 - Ranking in insolvency (master scale)</v>
      </c>
      <c r="H1365" s="10" t="s">
        <v>778</v>
      </c>
      <c r="I1365" s="10" t="s">
        <v>704</v>
      </c>
      <c r="J1365" s="10" t="s">
        <v>710</v>
      </c>
      <c r="K1365" s="10" t="s">
        <v>155</v>
      </c>
      <c r="L1365" s="10" t="str">
        <f t="shared" si="150"/>
        <v>Sister</v>
      </c>
      <c r="M1365" s="10" t="str">
        <f>IF(OR('Intragroup liabilities'!W1359="x",'Intragroup liabilities'!W1359="E"),"true","false")</f>
        <v>false</v>
      </c>
      <c r="N1365" s="10" t="s">
        <v>470</v>
      </c>
      <c r="O1365" s="10" t="s">
        <v>471</v>
      </c>
      <c r="P1365" s="11">
        <v>0.3</v>
      </c>
      <c r="Q1365" s="11">
        <f>IF('Intragroup liabilities'!E1359="",0,'Intragroup liabilities'!E1359)</f>
        <v>0</v>
      </c>
      <c r="R1365" s="10" t="str">
        <f>+IF('Intragroup liabilities'!C1359="EURO","Euro",IF('Intragroup liabilities'!C1359="LIBRA INGLESA"," US Dollar",""))</f>
        <v>Euro</v>
      </c>
      <c r="S1365" s="10" t="str">
        <f>IF(OR('Intragroup liabilities'!F1359="P_20",'Intragroup liabilities'!F1359="P_21"),'Intragroup liabilities'!M1359,CONCATENATE(RIGHT('Intragroup liabilities'!T1359,4),"-",LEFT(RIGHT('Intragroup liabilities'!T1359,7),2),"-",LEFT('Intragroup liabilities'!T1359,2)))</f>
        <v>--</v>
      </c>
      <c r="T1365" s="20" t="str">
        <f t="shared" si="151"/>
        <v>--</v>
      </c>
      <c r="U1365" s="20" t="str">
        <f>IF(OR('Intragroup liabilities'!F1359="P_20",'Intragroup liabilities'!F1359="P_21"),'T 03.01'!T1365,CONCATENATE(RIGHT('Intragroup liabilities'!U1359,4),"-",LEFT(RIGHT('Intragroup liabilities'!U1359,7),2),"-",LEFT('Intragroup liabilities'!U1359,2)))</f>
        <v>--</v>
      </c>
      <c r="V1365" s="10" t="str">
        <f t="shared" si="152"/>
        <v>Unsecured</v>
      </c>
      <c r="W1365" s="10">
        <v>0</v>
      </c>
      <c r="X1365" s="10" t="s">
        <v>83</v>
      </c>
      <c r="Y1365" s="10" t="str">
        <f t="shared" si="153"/>
        <v>Structured</v>
      </c>
      <c r="Z1365" s="10"/>
      <c r="AA1365" s="10" t="str">
        <f>IF('Intragroup liabilities'!Q1359="GF2","Grandfathered T2",IF('Intragroup liabilities'!Q1359="CET1","CET1","No"))</f>
        <v>No</v>
      </c>
      <c r="AB1365" s="10">
        <f>IF('Intragroup liabilities'!R1359="",0,'Intragroup liabilities'!R1359)</f>
        <v>0</v>
      </c>
      <c r="AC1365"/>
    </row>
    <row r="1366" spans="3:29" ht="23.65" thickBot="1" x14ac:dyDescent="0.5">
      <c r="C1366" s="17">
        <f t="shared" si="148"/>
        <v>999</v>
      </c>
      <c r="D1366" s="18">
        <f t="shared" si="154"/>
        <v>1359</v>
      </c>
      <c r="E1366" s="10" t="str">
        <f>IF(AND(I1366="SANTANDER TOTTA, SGPS, SA",'Intragroup liabilities'!F1360="P_22"),"r0531 - o/w (part of) subordinated liabilities recognised as own funds",IF(AND(I1366="Totta Seguros - Comp. Seg. Vida, SA.",'Intragroup liabilities'!F1360="P_22"),"r0350 - Structured notes",IF(AND(AA1366&lt;&gt;"No",'Intragroup liabilities'!F1360="P_23"),"r0531 - o/w (part of) subordinated liabilities recognised as own funds",IF(AND(AA1366="No",'Intragroup liabilities'!F1360="P_23"),"r0120 - Secured liabilities - collateralized part (BRRD art. 44/2/b)",IF('Intragroup liabilities'!F1360="C_31","r0511 - o/w capital instruments/share capital",IF('Intragroup liabilities'!F1360="C_32","r0511 - o/w capital instruments/share capital",IF('Intragroup liabilities'!F1360="C_33","r0512 - o/w instruments ranking pari passu with ordinary shares",IF(OR(ISNUMBER(SEARCH("ATLANTES",I1366)),ISNUMBER(SEARCH("AZOR",I1366)),ISNUMBER(SEARCH("HIPOTOTTA",I1366)))=TRUE,"r0120 - Secured liabilities - collateralized part (BRRD art. 44/2/b)",IF(OR('Intragroup liabilities'!F1360="P_27.1",'Intragroup liabilities'!F1360="P_27.2",'Intragroup liabilities'!F1360="P_24"),"r0390 - Non-financial liabilities",IF('Intragroup liabilities'!F1360="P_30.1","r0170 - Employee liabilities (BRRD art. 44/2/g/i)",IF('Intragroup liabilities'!F1360="P_30.3","r0390 - Non-financial liabilities",IF('Intragroup liabilities'!F1360="C_36","r0511 - o/w capital instruments/share capital",IF(AND('Intragroup liabilities'!F1360="P_20",IFERROR(VLOOKUP('Intragroup liabilities'!I1360,'Auxiliar 210'!$B$18:$B$20,1,FALSE),0)&lt;&gt;0),"r0210 - Liabilities towards other entities of the resolution group (BRRD art. 44/2/h)",IF(AND('Intragroup liabilities'!F1360="P_21",IFERROR(VLOOKUP('Intragroup liabilities'!I1360,'Auxiliar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6" s="10" t="s">
        <v>483</v>
      </c>
      <c r="G1366" s="10" t="str">
        <f t="shared" si="149"/>
        <v>Rank 9 - Ranking in insolvency (master scale)</v>
      </c>
      <c r="H1366" s="10" t="s">
        <v>1002</v>
      </c>
      <c r="I1366" s="10" t="s">
        <v>704</v>
      </c>
      <c r="J1366" s="10" t="s">
        <v>710</v>
      </c>
      <c r="K1366" s="10" t="s">
        <v>155</v>
      </c>
      <c r="L1366" s="10" t="str">
        <f t="shared" si="150"/>
        <v>Sister</v>
      </c>
      <c r="M1366" s="10" t="str">
        <f>IF(OR('Intragroup liabilities'!W1360="x",'Intragroup liabilities'!W1360="E"),"true","false")</f>
        <v>false</v>
      </c>
      <c r="N1366" s="10" t="s">
        <v>470</v>
      </c>
      <c r="O1366" s="10" t="s">
        <v>471</v>
      </c>
      <c r="P1366" s="11">
        <v>2.37</v>
      </c>
      <c r="Q1366" s="11">
        <f>IF('Intragroup liabilities'!E1360="",0,'Intragroup liabilities'!E1360)</f>
        <v>0</v>
      </c>
      <c r="R1366" s="10" t="str">
        <f>+IF('Intragroup liabilities'!C1360="EURO","Euro",IF('Intragroup liabilities'!C1360="LIBRA INGLESA"," US Dollar",""))</f>
        <v>Euro</v>
      </c>
      <c r="S1366" s="10" t="str">
        <f>IF(OR('Intragroup liabilities'!F1360="P_20",'Intragroup liabilities'!F1360="P_21"),'Intragroup liabilities'!M1360,CONCATENATE(RIGHT('Intragroup liabilities'!T1360,4),"-",LEFT(RIGHT('Intragroup liabilities'!T1360,7),2),"-",LEFT('Intragroup liabilities'!T1360,2)))</f>
        <v>--</v>
      </c>
      <c r="T1366" s="20" t="str">
        <f t="shared" si="151"/>
        <v>--</v>
      </c>
      <c r="U1366" s="20" t="str">
        <f>IF(OR('Intragroup liabilities'!F1360="P_20",'Intragroup liabilities'!F1360="P_21"),'T 03.01'!T1366,CONCATENATE(RIGHT('Intragroup liabilities'!U1360,4),"-",LEFT(RIGHT('Intragroup liabilities'!U1360,7),2),"-",LEFT('Intragroup liabilities'!U1360,2)))</f>
        <v>--</v>
      </c>
      <c r="V1366" s="10" t="str">
        <f t="shared" si="152"/>
        <v>Unsecured</v>
      </c>
      <c r="W1366" s="10">
        <v>0</v>
      </c>
      <c r="X1366" s="10" t="s">
        <v>83</v>
      </c>
      <c r="Y1366" s="10" t="str">
        <f t="shared" si="153"/>
        <v>Structured</v>
      </c>
      <c r="Z1366" s="10"/>
      <c r="AA1366" s="10" t="str">
        <f>IF('Intragroup liabilities'!Q1360="GF2","Grandfathered T2",IF('Intragroup liabilities'!Q1360="CET1","CET1","No"))</f>
        <v>No</v>
      </c>
      <c r="AB1366" s="10">
        <f>IF('Intragroup liabilities'!R1360="",0,'Intragroup liabilities'!R1360)</f>
        <v>0</v>
      </c>
      <c r="AC1366"/>
    </row>
    <row r="1367" spans="3:29" ht="23.65" thickBot="1" x14ac:dyDescent="0.5">
      <c r="C1367" s="17">
        <f t="shared" si="148"/>
        <v>999</v>
      </c>
      <c r="D1367" s="18">
        <f t="shared" si="154"/>
        <v>1360</v>
      </c>
      <c r="E1367" s="10" t="str">
        <f>IF(AND(I1367="SANTANDER TOTTA, SGPS, SA",'Intragroup liabilities'!F1361="P_22"),"r0531 - o/w (part of) subordinated liabilities recognised as own funds",IF(AND(I1367="Totta Seguros - Comp. Seg. Vida, SA.",'Intragroup liabilities'!F1361="P_22"),"r0350 - Structured notes",IF(AND(AA1367&lt;&gt;"No",'Intragroup liabilities'!F1361="P_23"),"r0531 - o/w (part of) subordinated liabilities recognised as own funds",IF(AND(AA1367="No",'Intragroup liabilities'!F1361="P_23"),"r0120 - Secured liabilities - collateralized part (BRRD art. 44/2/b)",IF('Intragroup liabilities'!F1361="C_31","r0511 - o/w capital instruments/share capital",IF('Intragroup liabilities'!F1361="C_32","r0511 - o/w capital instruments/share capital",IF('Intragroup liabilities'!F1361="C_33","r0512 - o/w instruments ranking pari passu with ordinary shares",IF(OR(ISNUMBER(SEARCH("ATLANTES",I1367)),ISNUMBER(SEARCH("AZOR",I1367)),ISNUMBER(SEARCH("HIPOTOTTA",I1367)))=TRUE,"r0120 - Secured liabilities - collateralized part (BRRD art. 44/2/b)",IF(OR('Intragroup liabilities'!F1361="P_27.1",'Intragroup liabilities'!F1361="P_27.2",'Intragroup liabilities'!F1361="P_24"),"r0390 - Non-financial liabilities",IF('Intragroup liabilities'!F1361="P_30.1","r0170 - Employee liabilities (BRRD art. 44/2/g/i)",IF('Intragroup liabilities'!F1361="P_30.3","r0390 - Non-financial liabilities",IF('Intragroup liabilities'!F1361="C_36","r0511 - o/w capital instruments/share capital",IF(AND('Intragroup liabilities'!F1361="P_20",IFERROR(VLOOKUP('Intragroup liabilities'!I1361,'Auxiliar 210'!$B$18:$B$20,1,FALSE),0)&lt;&gt;0),"r0210 - Liabilities towards other entities of the resolution group (BRRD art. 44/2/h)",IF(AND('Intragroup liabilities'!F1361="P_21",IFERROR(VLOOKUP('Intragroup liabilities'!I1361,'Auxiliar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7" s="10" t="s">
        <v>483</v>
      </c>
      <c r="G1367" s="10" t="str">
        <f t="shared" si="149"/>
        <v>Rank 9 - Ranking in insolvency (master scale)</v>
      </c>
      <c r="H1367" s="10" t="s">
        <v>782</v>
      </c>
      <c r="I1367" s="10" t="s">
        <v>704</v>
      </c>
      <c r="J1367" s="10" t="s">
        <v>710</v>
      </c>
      <c r="K1367" s="10" t="s">
        <v>155</v>
      </c>
      <c r="L1367" s="10" t="str">
        <f t="shared" si="150"/>
        <v>Sister</v>
      </c>
      <c r="M1367" s="10" t="str">
        <f>IF(OR('Intragroup liabilities'!W1361="x",'Intragroup liabilities'!W1361="E"),"true","false")</f>
        <v>false</v>
      </c>
      <c r="N1367" s="10" t="s">
        <v>470</v>
      </c>
      <c r="O1367" s="10" t="s">
        <v>471</v>
      </c>
      <c r="P1367" s="11">
        <v>16.600000000000001</v>
      </c>
      <c r="Q1367" s="11">
        <f>IF('Intragroup liabilities'!E1361="",0,'Intragroup liabilities'!E1361)</f>
        <v>0</v>
      </c>
      <c r="R1367" s="10" t="str">
        <f>+IF('Intragroup liabilities'!C1361="EURO","Euro",IF('Intragroup liabilities'!C1361="LIBRA INGLESA"," US Dollar",""))</f>
        <v>Euro</v>
      </c>
      <c r="S1367" s="10" t="str">
        <f>IF(OR('Intragroup liabilities'!F1361="P_20",'Intragroup liabilities'!F1361="P_21"),'Intragroup liabilities'!M1361,CONCATENATE(RIGHT('Intragroup liabilities'!T1361,4),"-",LEFT(RIGHT('Intragroup liabilities'!T1361,7),2),"-",LEFT('Intragroup liabilities'!T1361,2)))</f>
        <v>--</v>
      </c>
      <c r="T1367" s="20" t="str">
        <f t="shared" si="151"/>
        <v>--</v>
      </c>
      <c r="U1367" s="20" t="str">
        <f>IF(OR('Intragroup liabilities'!F1361="P_20",'Intragroup liabilities'!F1361="P_21"),'T 03.01'!T1367,CONCATENATE(RIGHT('Intragroup liabilities'!U1361,4),"-",LEFT(RIGHT('Intragroup liabilities'!U1361,7),2),"-",LEFT('Intragroup liabilities'!U1361,2)))</f>
        <v>--</v>
      </c>
      <c r="V1367" s="10" t="str">
        <f t="shared" si="152"/>
        <v>Unsecured</v>
      </c>
      <c r="W1367" s="10">
        <v>0</v>
      </c>
      <c r="X1367" s="10" t="s">
        <v>83</v>
      </c>
      <c r="Y1367" s="10" t="str">
        <f t="shared" si="153"/>
        <v>Structured</v>
      </c>
      <c r="Z1367" s="10"/>
      <c r="AA1367" s="10" t="str">
        <f>IF('Intragroup liabilities'!Q1361="GF2","Grandfathered T2",IF('Intragroup liabilities'!Q1361="CET1","CET1","No"))</f>
        <v>No</v>
      </c>
      <c r="AB1367" s="10">
        <f>IF('Intragroup liabilities'!R1361="",0,'Intragroup liabilities'!R1361)</f>
        <v>0</v>
      </c>
      <c r="AC1367"/>
    </row>
    <row r="1368" spans="3:29" ht="23.65" thickBot="1" x14ac:dyDescent="0.5">
      <c r="C1368" s="17">
        <f t="shared" si="148"/>
        <v>999</v>
      </c>
      <c r="D1368" s="18">
        <f t="shared" si="154"/>
        <v>1361</v>
      </c>
      <c r="E1368" s="10" t="str">
        <f>IF(AND(I1368="SANTANDER TOTTA, SGPS, SA",'Intragroup liabilities'!F1362="P_22"),"r0531 - o/w (part of) subordinated liabilities recognised as own funds",IF(AND(I1368="Totta Seguros - Comp. Seg. Vida, SA.",'Intragroup liabilities'!F1362="P_22"),"r0350 - Structured notes",IF(AND(AA1368&lt;&gt;"No",'Intragroup liabilities'!F1362="P_23"),"r0531 - o/w (part of) subordinated liabilities recognised as own funds",IF(AND(AA1368="No",'Intragroup liabilities'!F1362="P_23"),"r0120 - Secured liabilities - collateralized part (BRRD art. 44/2/b)",IF('Intragroup liabilities'!F1362="C_31","r0511 - o/w capital instruments/share capital",IF('Intragroup liabilities'!F1362="C_32","r0511 - o/w capital instruments/share capital",IF('Intragroup liabilities'!F1362="C_33","r0512 - o/w instruments ranking pari passu with ordinary shares",IF(OR(ISNUMBER(SEARCH("ATLANTES",I1368)),ISNUMBER(SEARCH("AZOR",I1368)),ISNUMBER(SEARCH("HIPOTOTTA",I1368)))=TRUE,"r0120 - Secured liabilities - collateralized part (BRRD art. 44/2/b)",IF(OR('Intragroup liabilities'!F1362="P_27.1",'Intragroup liabilities'!F1362="P_27.2",'Intragroup liabilities'!F1362="P_24"),"r0390 - Non-financial liabilities",IF('Intragroup liabilities'!F1362="P_30.1","r0170 - Employee liabilities (BRRD art. 44/2/g/i)",IF('Intragroup liabilities'!F1362="P_30.3","r0390 - Non-financial liabilities",IF('Intragroup liabilities'!F1362="C_36","r0511 - o/w capital instruments/share capital",IF(AND('Intragroup liabilities'!F1362="P_20",IFERROR(VLOOKUP('Intragroup liabilities'!I1362,'Auxiliar 210'!$B$18:$B$20,1,FALSE),0)&lt;&gt;0),"r0210 - Liabilities towards other entities of the resolution group (BRRD art. 44/2/h)",IF(AND('Intragroup liabilities'!F1362="P_21",IFERROR(VLOOKUP('Intragroup liabilities'!I1362,'Auxiliar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8" s="10" t="s">
        <v>483</v>
      </c>
      <c r="G1368" s="10" t="str">
        <f t="shared" si="149"/>
        <v>Rank 9 - Ranking in insolvency (master scale)</v>
      </c>
      <c r="H1368" s="10" t="s">
        <v>1222</v>
      </c>
      <c r="I1368" s="10" t="s">
        <v>704</v>
      </c>
      <c r="J1368" s="10" t="s">
        <v>710</v>
      </c>
      <c r="K1368" s="10" t="s">
        <v>155</v>
      </c>
      <c r="L1368" s="10" t="str">
        <f t="shared" si="150"/>
        <v>Sister</v>
      </c>
      <c r="M1368" s="10" t="str">
        <f>IF(OR('Intragroup liabilities'!W1362="x",'Intragroup liabilities'!W1362="E"),"true","false")</f>
        <v>false</v>
      </c>
      <c r="N1368" s="10" t="s">
        <v>470</v>
      </c>
      <c r="O1368" s="10" t="s">
        <v>471</v>
      </c>
      <c r="P1368" s="11">
        <v>0.66</v>
      </c>
      <c r="Q1368" s="11">
        <f>IF('Intragroup liabilities'!E1362="",0,'Intragroup liabilities'!E1362)</f>
        <v>0</v>
      </c>
      <c r="R1368" s="10" t="str">
        <f>+IF('Intragroup liabilities'!C1362="EURO","Euro",IF('Intragroup liabilities'!C1362="LIBRA INGLESA"," US Dollar",""))</f>
        <v>Euro</v>
      </c>
      <c r="S1368" s="10" t="str">
        <f>IF(OR('Intragroup liabilities'!F1362="P_20",'Intragroup liabilities'!F1362="P_21"),'Intragroup liabilities'!M1362,CONCATENATE(RIGHT('Intragroup liabilities'!T1362,4),"-",LEFT(RIGHT('Intragroup liabilities'!T1362,7),2),"-",LEFT('Intragroup liabilities'!T1362,2)))</f>
        <v>--</v>
      </c>
      <c r="T1368" s="20" t="str">
        <f t="shared" si="151"/>
        <v>--</v>
      </c>
      <c r="U1368" s="20" t="str">
        <f>IF(OR('Intragroup liabilities'!F1362="P_20",'Intragroup liabilities'!F1362="P_21"),'T 03.01'!T1368,CONCATENATE(RIGHT('Intragroup liabilities'!U1362,4),"-",LEFT(RIGHT('Intragroup liabilities'!U1362,7),2),"-",LEFT('Intragroup liabilities'!U1362,2)))</f>
        <v>--</v>
      </c>
      <c r="V1368" s="10" t="str">
        <f t="shared" si="152"/>
        <v>Unsecured</v>
      </c>
      <c r="W1368" s="10">
        <v>0</v>
      </c>
      <c r="X1368" s="10" t="s">
        <v>83</v>
      </c>
      <c r="Y1368" s="10" t="str">
        <f t="shared" si="153"/>
        <v>Structured</v>
      </c>
      <c r="Z1368" s="10"/>
      <c r="AA1368" s="10" t="str">
        <f>IF('Intragroup liabilities'!Q1362="GF2","Grandfathered T2",IF('Intragroup liabilities'!Q1362="CET1","CET1","No"))</f>
        <v>No</v>
      </c>
      <c r="AB1368" s="10">
        <f>IF('Intragroup liabilities'!R1362="",0,'Intragroup liabilities'!R1362)</f>
        <v>0</v>
      </c>
      <c r="AC1368"/>
    </row>
    <row r="1369" spans="3:29" ht="23.65" thickBot="1" x14ac:dyDescent="0.5">
      <c r="C1369" s="17">
        <f t="shared" si="148"/>
        <v>999</v>
      </c>
      <c r="D1369" s="18">
        <f t="shared" si="154"/>
        <v>1362</v>
      </c>
      <c r="E1369" s="10" t="str">
        <f>IF(AND(I1369="SANTANDER TOTTA, SGPS, SA",'Intragroup liabilities'!F1363="P_22"),"r0531 - o/w (part of) subordinated liabilities recognised as own funds",IF(AND(I1369="Totta Seguros - Comp. Seg. Vida, SA.",'Intragroup liabilities'!F1363="P_22"),"r0350 - Structured notes",IF(AND(AA1369&lt;&gt;"No",'Intragroup liabilities'!F1363="P_23"),"r0531 - o/w (part of) subordinated liabilities recognised as own funds",IF(AND(AA1369="No",'Intragroup liabilities'!F1363="P_23"),"r0120 - Secured liabilities - collateralized part (BRRD art. 44/2/b)",IF('Intragroup liabilities'!F1363="C_31","r0511 - o/w capital instruments/share capital",IF('Intragroup liabilities'!F1363="C_32","r0511 - o/w capital instruments/share capital",IF('Intragroup liabilities'!F1363="C_33","r0512 - o/w instruments ranking pari passu with ordinary shares",IF(OR(ISNUMBER(SEARCH("ATLANTES",I1369)),ISNUMBER(SEARCH("AZOR",I1369)),ISNUMBER(SEARCH("HIPOTOTTA",I1369)))=TRUE,"r0120 - Secured liabilities - collateralized part (BRRD art. 44/2/b)",IF(OR('Intragroup liabilities'!F1363="P_27.1",'Intragroup liabilities'!F1363="P_27.2",'Intragroup liabilities'!F1363="P_24"),"r0390 - Non-financial liabilities",IF('Intragroup liabilities'!F1363="P_30.1","r0170 - Employee liabilities (BRRD art. 44/2/g/i)",IF('Intragroup liabilities'!F1363="P_30.3","r0390 - Non-financial liabilities",IF('Intragroup liabilities'!F1363="C_36","r0511 - o/w capital instruments/share capital",IF(AND('Intragroup liabilities'!F1363="P_20",IFERROR(VLOOKUP('Intragroup liabilities'!I1363,'Auxiliar 210'!$B$18:$B$20,1,FALSE),0)&lt;&gt;0),"r0210 - Liabilities towards other entities of the resolution group (BRRD art. 44/2/h)",IF(AND('Intragroup liabilities'!F1363="P_21",IFERROR(VLOOKUP('Intragroup liabilities'!I1363,'Auxiliar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69" s="10" t="s">
        <v>483</v>
      </c>
      <c r="G1369" s="10" t="str">
        <f t="shared" si="149"/>
        <v>Rank 9 - Ranking in insolvency (master scale)</v>
      </c>
      <c r="H1369" s="10" t="s">
        <v>861</v>
      </c>
      <c r="I1369" s="10" t="s">
        <v>704</v>
      </c>
      <c r="J1369" s="10" t="s">
        <v>710</v>
      </c>
      <c r="K1369" s="10" t="s">
        <v>155</v>
      </c>
      <c r="L1369" s="10" t="str">
        <f t="shared" si="150"/>
        <v>Sister</v>
      </c>
      <c r="M1369" s="10" t="str">
        <f>IF(OR('Intragroup liabilities'!W1363="x",'Intragroup liabilities'!W1363="E"),"true","false")</f>
        <v>false</v>
      </c>
      <c r="N1369" s="10" t="s">
        <v>470</v>
      </c>
      <c r="O1369" s="10" t="s">
        <v>471</v>
      </c>
      <c r="P1369" s="11">
        <v>0.66</v>
      </c>
      <c r="Q1369" s="11">
        <f>IF('Intragroup liabilities'!E1363="",0,'Intragroup liabilities'!E1363)</f>
        <v>0</v>
      </c>
      <c r="R1369" s="10" t="str">
        <f>+IF('Intragroup liabilities'!C1363="EURO","Euro",IF('Intragroup liabilities'!C1363="LIBRA INGLESA"," US Dollar",""))</f>
        <v>Euro</v>
      </c>
      <c r="S1369" s="10" t="str">
        <f>IF(OR('Intragroup liabilities'!F1363="P_20",'Intragroup liabilities'!F1363="P_21"),'Intragroup liabilities'!M1363,CONCATENATE(RIGHT('Intragroup liabilities'!T1363,4),"-",LEFT(RIGHT('Intragroup liabilities'!T1363,7),2),"-",LEFT('Intragroup liabilities'!T1363,2)))</f>
        <v>--</v>
      </c>
      <c r="T1369" s="20" t="str">
        <f t="shared" si="151"/>
        <v>--</v>
      </c>
      <c r="U1369" s="20" t="str">
        <f>IF(OR('Intragroup liabilities'!F1363="P_20",'Intragroup liabilities'!F1363="P_21"),'T 03.01'!T1369,CONCATENATE(RIGHT('Intragroup liabilities'!U1363,4),"-",LEFT(RIGHT('Intragroup liabilities'!U1363,7),2),"-",LEFT('Intragroup liabilities'!U1363,2)))</f>
        <v>--</v>
      </c>
      <c r="V1369" s="10" t="str">
        <f t="shared" si="152"/>
        <v>Unsecured</v>
      </c>
      <c r="W1369" s="10">
        <v>0</v>
      </c>
      <c r="X1369" s="10" t="s">
        <v>83</v>
      </c>
      <c r="Y1369" s="10" t="str">
        <f t="shared" si="153"/>
        <v>Structured</v>
      </c>
      <c r="Z1369" s="10"/>
      <c r="AA1369" s="10" t="str">
        <f>IF('Intragroup liabilities'!Q1363="GF2","Grandfathered T2",IF('Intragroup liabilities'!Q1363="CET1","CET1","No"))</f>
        <v>No</v>
      </c>
      <c r="AB1369" s="10">
        <f>IF('Intragroup liabilities'!R1363="",0,'Intragroup liabilities'!R1363)</f>
        <v>0</v>
      </c>
      <c r="AC1369"/>
    </row>
    <row r="1370" spans="3:29" ht="23.65" thickBot="1" x14ac:dyDescent="0.5">
      <c r="C1370" s="17">
        <f t="shared" si="148"/>
        <v>999</v>
      </c>
      <c r="D1370" s="18">
        <f t="shared" si="154"/>
        <v>1363</v>
      </c>
      <c r="E1370" s="10" t="str">
        <f>IF(AND(I1370="SANTANDER TOTTA, SGPS, SA",'Intragroup liabilities'!F1364="P_22"),"r0531 - o/w (part of) subordinated liabilities recognised as own funds",IF(AND(I1370="Totta Seguros - Comp. Seg. Vida, SA.",'Intragroup liabilities'!F1364="P_22"),"r0350 - Structured notes",IF(AND(AA1370&lt;&gt;"No",'Intragroup liabilities'!F1364="P_23"),"r0531 - o/w (part of) subordinated liabilities recognised as own funds",IF(AND(AA1370="No",'Intragroup liabilities'!F1364="P_23"),"r0120 - Secured liabilities - collateralized part (BRRD art. 44/2/b)",IF('Intragroup liabilities'!F1364="C_31","r0511 - o/w capital instruments/share capital",IF('Intragroup liabilities'!F1364="C_32","r0511 - o/w capital instruments/share capital",IF('Intragroup liabilities'!F1364="C_33","r0512 - o/w instruments ranking pari passu with ordinary shares",IF(OR(ISNUMBER(SEARCH("ATLANTES",I1370)),ISNUMBER(SEARCH("AZOR",I1370)),ISNUMBER(SEARCH("HIPOTOTTA",I1370)))=TRUE,"r0120 - Secured liabilities - collateralized part (BRRD art. 44/2/b)",IF(OR('Intragroup liabilities'!F1364="P_27.1",'Intragroup liabilities'!F1364="P_27.2",'Intragroup liabilities'!F1364="P_24"),"r0390 - Non-financial liabilities",IF('Intragroup liabilities'!F1364="P_30.1","r0170 - Employee liabilities (BRRD art. 44/2/g/i)",IF('Intragroup liabilities'!F1364="P_30.3","r0390 - Non-financial liabilities",IF('Intragroup liabilities'!F1364="C_36","r0511 - o/w capital instruments/share capital",IF(AND('Intragroup liabilities'!F1364="P_20",IFERROR(VLOOKUP('Intragroup liabilities'!I1364,'Auxiliar 210'!$B$18:$B$20,1,FALSE),0)&lt;&gt;0),"r0210 - Liabilities towards other entities of the resolution group (BRRD art. 44/2/h)",IF(AND('Intragroup liabilities'!F1364="P_21",IFERROR(VLOOKUP('Intragroup liabilities'!I1364,'Auxiliar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0" s="10" t="s">
        <v>483</v>
      </c>
      <c r="G1370" s="10" t="str">
        <f t="shared" si="149"/>
        <v>Rank 9 - Ranking in insolvency (master scale)</v>
      </c>
      <c r="H1370" s="10" t="s">
        <v>1001</v>
      </c>
      <c r="I1370" s="10" t="s">
        <v>704</v>
      </c>
      <c r="J1370" s="10" t="s">
        <v>710</v>
      </c>
      <c r="K1370" s="10" t="s">
        <v>155</v>
      </c>
      <c r="L1370" s="10" t="str">
        <f t="shared" si="150"/>
        <v>Sister</v>
      </c>
      <c r="M1370" s="10" t="str">
        <f>IF(OR('Intragroup liabilities'!W1364="x",'Intragroup liabilities'!W1364="E"),"true","false")</f>
        <v>false</v>
      </c>
      <c r="N1370" s="10" t="s">
        <v>470</v>
      </c>
      <c r="O1370" s="10" t="s">
        <v>471</v>
      </c>
      <c r="P1370" s="11">
        <v>0.93</v>
      </c>
      <c r="Q1370" s="11">
        <f>IF('Intragroup liabilities'!E1364="",0,'Intragroup liabilities'!E1364)</f>
        <v>0</v>
      </c>
      <c r="R1370" s="10" t="str">
        <f>+IF('Intragroup liabilities'!C1364="EURO","Euro",IF('Intragroup liabilities'!C1364="LIBRA INGLESA"," US Dollar",""))</f>
        <v>Euro</v>
      </c>
      <c r="S1370" s="10" t="str">
        <f>IF(OR('Intragroup liabilities'!F1364="P_20",'Intragroup liabilities'!F1364="P_21"),'Intragroup liabilities'!M1364,CONCATENATE(RIGHT('Intragroup liabilities'!T1364,4),"-",LEFT(RIGHT('Intragroup liabilities'!T1364,7),2),"-",LEFT('Intragroup liabilities'!T1364,2)))</f>
        <v>--</v>
      </c>
      <c r="T1370" s="20" t="str">
        <f t="shared" si="151"/>
        <v>--</v>
      </c>
      <c r="U1370" s="20" t="str">
        <f>IF(OR('Intragroup liabilities'!F1364="P_20",'Intragroup liabilities'!F1364="P_21"),'T 03.01'!T1370,CONCATENATE(RIGHT('Intragroup liabilities'!U1364,4),"-",LEFT(RIGHT('Intragroup liabilities'!U1364,7),2),"-",LEFT('Intragroup liabilities'!U1364,2)))</f>
        <v>--</v>
      </c>
      <c r="V1370" s="10" t="str">
        <f t="shared" si="152"/>
        <v>Unsecured</v>
      </c>
      <c r="W1370" s="10">
        <v>0</v>
      </c>
      <c r="X1370" s="10" t="s">
        <v>83</v>
      </c>
      <c r="Y1370" s="10" t="str">
        <f t="shared" si="153"/>
        <v>Structured</v>
      </c>
      <c r="Z1370" s="10"/>
      <c r="AA1370" s="10" t="str">
        <f>IF('Intragroup liabilities'!Q1364="GF2","Grandfathered T2",IF('Intragroup liabilities'!Q1364="CET1","CET1","No"))</f>
        <v>No</v>
      </c>
      <c r="AB1370" s="10">
        <f>IF('Intragroup liabilities'!R1364="",0,'Intragroup liabilities'!R1364)</f>
        <v>0</v>
      </c>
      <c r="AC1370"/>
    </row>
    <row r="1371" spans="3:29" ht="23.65" thickBot="1" x14ac:dyDescent="0.5">
      <c r="C1371" s="17">
        <f t="shared" si="148"/>
        <v>999</v>
      </c>
      <c r="D1371" s="18">
        <f t="shared" si="154"/>
        <v>1364</v>
      </c>
      <c r="E1371" s="10" t="str">
        <f>IF(AND(I1371="SANTANDER TOTTA, SGPS, SA",'Intragroup liabilities'!F1365="P_22"),"r0531 - o/w (part of) subordinated liabilities recognised as own funds",IF(AND(I1371="Totta Seguros - Comp. Seg. Vida, SA.",'Intragroup liabilities'!F1365="P_22"),"r0350 - Structured notes",IF(AND(AA1371&lt;&gt;"No",'Intragroup liabilities'!F1365="P_23"),"r0531 - o/w (part of) subordinated liabilities recognised as own funds",IF(AND(AA1371="No",'Intragroup liabilities'!F1365="P_23"),"r0120 - Secured liabilities - collateralized part (BRRD art. 44/2/b)",IF('Intragroup liabilities'!F1365="C_31","r0511 - o/w capital instruments/share capital",IF('Intragroup liabilities'!F1365="C_32","r0511 - o/w capital instruments/share capital",IF('Intragroup liabilities'!F1365="C_33","r0512 - o/w instruments ranking pari passu with ordinary shares",IF(OR(ISNUMBER(SEARCH("ATLANTES",I1371)),ISNUMBER(SEARCH("AZOR",I1371)),ISNUMBER(SEARCH("HIPOTOTTA",I1371)))=TRUE,"r0120 - Secured liabilities - collateralized part (BRRD art. 44/2/b)",IF(OR('Intragroup liabilities'!F1365="P_27.1",'Intragroup liabilities'!F1365="P_27.2",'Intragroup liabilities'!F1365="P_24"),"r0390 - Non-financial liabilities",IF('Intragroup liabilities'!F1365="P_30.1","r0170 - Employee liabilities (BRRD art. 44/2/g/i)",IF('Intragroup liabilities'!F1365="P_30.3","r0390 - Non-financial liabilities",IF('Intragroup liabilities'!F1365="C_36","r0511 - o/w capital instruments/share capital",IF(AND('Intragroup liabilities'!F1365="P_20",IFERROR(VLOOKUP('Intragroup liabilities'!I1365,'Auxiliar 210'!$B$18:$B$20,1,FALSE),0)&lt;&gt;0),"r0210 - Liabilities towards other entities of the resolution group (BRRD art. 44/2/h)",IF(AND('Intragroup liabilities'!F1365="P_21",IFERROR(VLOOKUP('Intragroup liabilities'!I1365,'Auxiliar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1" s="10" t="s">
        <v>483</v>
      </c>
      <c r="G1371" s="10" t="str">
        <f t="shared" si="149"/>
        <v>Rank 9 - Ranking in insolvency (master scale)</v>
      </c>
      <c r="H1371" s="10" t="s">
        <v>938</v>
      </c>
      <c r="I1371" s="10" t="s">
        <v>704</v>
      </c>
      <c r="J1371" s="10" t="s">
        <v>710</v>
      </c>
      <c r="K1371" s="10" t="s">
        <v>155</v>
      </c>
      <c r="L1371" s="10" t="str">
        <f t="shared" si="150"/>
        <v>Sister</v>
      </c>
      <c r="M1371" s="10" t="str">
        <f>IF(OR('Intragroup liabilities'!W1365="x",'Intragroup liabilities'!W1365="E"),"true","false")</f>
        <v>false</v>
      </c>
      <c r="N1371" s="10" t="s">
        <v>470</v>
      </c>
      <c r="O1371" s="10" t="s">
        <v>471</v>
      </c>
      <c r="P1371" s="11">
        <v>0.27</v>
      </c>
      <c r="Q1371" s="11">
        <f>IF('Intragroup liabilities'!E1365="",0,'Intragroup liabilities'!E1365)</f>
        <v>0</v>
      </c>
      <c r="R1371" s="10" t="str">
        <f>+IF('Intragroup liabilities'!C1365="EURO","Euro",IF('Intragroup liabilities'!C1365="LIBRA INGLESA"," US Dollar",""))</f>
        <v>Euro</v>
      </c>
      <c r="S1371" s="10" t="str">
        <f>IF(OR('Intragroup liabilities'!F1365="P_20",'Intragroup liabilities'!F1365="P_21"),'Intragroup liabilities'!M1365,CONCATENATE(RIGHT('Intragroup liabilities'!T1365,4),"-",LEFT(RIGHT('Intragroup liabilities'!T1365,7),2),"-",LEFT('Intragroup liabilities'!T1365,2)))</f>
        <v>--</v>
      </c>
      <c r="T1371" s="20" t="str">
        <f t="shared" si="151"/>
        <v>--</v>
      </c>
      <c r="U1371" s="20" t="str">
        <f>IF(OR('Intragroup liabilities'!F1365="P_20",'Intragroup liabilities'!F1365="P_21"),'T 03.01'!T1371,CONCATENATE(RIGHT('Intragroup liabilities'!U1365,4),"-",LEFT(RIGHT('Intragroup liabilities'!U1365,7),2),"-",LEFT('Intragroup liabilities'!U1365,2)))</f>
        <v>--</v>
      </c>
      <c r="V1371" s="10" t="str">
        <f t="shared" si="152"/>
        <v>Unsecured</v>
      </c>
      <c r="W1371" s="10">
        <v>0</v>
      </c>
      <c r="X1371" s="10" t="s">
        <v>83</v>
      </c>
      <c r="Y1371" s="10" t="str">
        <f t="shared" si="153"/>
        <v>Structured</v>
      </c>
      <c r="Z1371" s="10"/>
      <c r="AA1371" s="10" t="str">
        <f>IF('Intragroup liabilities'!Q1365="GF2","Grandfathered T2",IF('Intragroup liabilities'!Q1365="CET1","CET1","No"))</f>
        <v>No</v>
      </c>
      <c r="AB1371" s="10">
        <f>IF('Intragroup liabilities'!R1365="",0,'Intragroup liabilities'!R1365)</f>
        <v>0</v>
      </c>
      <c r="AC1371"/>
    </row>
    <row r="1372" spans="3:29" ht="23.65" thickBot="1" x14ac:dyDescent="0.5">
      <c r="C1372" s="17">
        <f t="shared" si="148"/>
        <v>999</v>
      </c>
      <c r="D1372" s="18">
        <f t="shared" si="154"/>
        <v>1365</v>
      </c>
      <c r="E1372" s="10" t="str">
        <f>IF(AND(I1372="SANTANDER TOTTA, SGPS, SA",'Intragroup liabilities'!F1366="P_22"),"r0531 - o/w (part of) subordinated liabilities recognised as own funds",IF(AND(I1372="Totta Seguros - Comp. Seg. Vida, SA.",'Intragroup liabilities'!F1366="P_22"),"r0350 - Structured notes",IF(AND(AA1372&lt;&gt;"No",'Intragroup liabilities'!F1366="P_23"),"r0531 - o/w (part of) subordinated liabilities recognised as own funds",IF(AND(AA1372="No",'Intragroup liabilities'!F1366="P_23"),"r0120 - Secured liabilities - collateralized part (BRRD art. 44/2/b)",IF('Intragroup liabilities'!F1366="C_31","r0511 - o/w capital instruments/share capital",IF('Intragroup liabilities'!F1366="C_32","r0511 - o/w capital instruments/share capital",IF('Intragroup liabilities'!F1366="C_33","r0512 - o/w instruments ranking pari passu with ordinary shares",IF(OR(ISNUMBER(SEARCH("ATLANTES",I1372)),ISNUMBER(SEARCH("AZOR",I1372)),ISNUMBER(SEARCH("HIPOTOTTA",I1372)))=TRUE,"r0120 - Secured liabilities - collateralized part (BRRD art. 44/2/b)",IF(OR('Intragroup liabilities'!F1366="P_27.1",'Intragroup liabilities'!F1366="P_27.2",'Intragroup liabilities'!F1366="P_24"),"r0390 - Non-financial liabilities",IF('Intragroup liabilities'!F1366="P_30.1","r0170 - Employee liabilities (BRRD art. 44/2/g/i)",IF('Intragroup liabilities'!F1366="P_30.3","r0390 - Non-financial liabilities",IF('Intragroup liabilities'!F1366="C_36","r0511 - o/w capital instruments/share capital",IF(AND('Intragroup liabilities'!F1366="P_20",IFERROR(VLOOKUP('Intragroup liabilities'!I1366,'Auxiliar 210'!$B$18:$B$20,1,FALSE),0)&lt;&gt;0),"r0210 - Liabilities towards other entities of the resolution group (BRRD art. 44/2/h)",IF(AND('Intragroup liabilities'!F1366="P_21",IFERROR(VLOOKUP('Intragroup liabilities'!I1366,'Auxiliar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2" s="10" t="s">
        <v>483</v>
      </c>
      <c r="G1372" s="10" t="str">
        <f t="shared" si="149"/>
        <v>Rank 9 - Ranking in insolvency (master scale)</v>
      </c>
      <c r="H1372" s="10" t="s">
        <v>1246</v>
      </c>
      <c r="I1372" s="10" t="s">
        <v>704</v>
      </c>
      <c r="J1372" s="10" t="s">
        <v>710</v>
      </c>
      <c r="K1372" s="10" t="s">
        <v>155</v>
      </c>
      <c r="L1372" s="10" t="str">
        <f t="shared" si="150"/>
        <v>Sister</v>
      </c>
      <c r="M1372" s="10" t="str">
        <f>IF(OR('Intragroup liabilities'!W1366="x",'Intragroup liabilities'!W1366="E"),"true","false")</f>
        <v>false</v>
      </c>
      <c r="N1372" s="10" t="s">
        <v>470</v>
      </c>
      <c r="O1372" s="10" t="s">
        <v>471</v>
      </c>
      <c r="P1372" s="11">
        <v>0.47</v>
      </c>
      <c r="Q1372" s="11">
        <f>IF('Intragroup liabilities'!E1366="",0,'Intragroup liabilities'!E1366)</f>
        <v>0</v>
      </c>
      <c r="R1372" s="10" t="str">
        <f>+IF('Intragroup liabilities'!C1366="EURO","Euro",IF('Intragroup liabilities'!C1366="LIBRA INGLESA"," US Dollar",""))</f>
        <v>Euro</v>
      </c>
      <c r="S1372" s="10" t="str">
        <f>IF(OR('Intragroup liabilities'!F1366="P_20",'Intragroup liabilities'!F1366="P_21"),'Intragroup liabilities'!M1366,CONCATENATE(RIGHT('Intragroup liabilities'!T1366,4),"-",LEFT(RIGHT('Intragroup liabilities'!T1366,7),2),"-",LEFT('Intragroup liabilities'!T1366,2)))</f>
        <v>--</v>
      </c>
      <c r="T1372" s="20" t="str">
        <f t="shared" si="151"/>
        <v>--</v>
      </c>
      <c r="U1372" s="20" t="str">
        <f>IF(OR('Intragroup liabilities'!F1366="P_20",'Intragroup liabilities'!F1366="P_21"),'T 03.01'!T1372,CONCATENATE(RIGHT('Intragroup liabilities'!U1366,4),"-",LEFT(RIGHT('Intragroup liabilities'!U1366,7),2),"-",LEFT('Intragroup liabilities'!U1366,2)))</f>
        <v>--</v>
      </c>
      <c r="V1372" s="10" t="str">
        <f t="shared" si="152"/>
        <v>Unsecured</v>
      </c>
      <c r="W1372" s="10">
        <v>0</v>
      </c>
      <c r="X1372" s="10" t="s">
        <v>83</v>
      </c>
      <c r="Y1372" s="10" t="str">
        <f t="shared" si="153"/>
        <v>Structured</v>
      </c>
      <c r="Z1372" s="10"/>
      <c r="AA1372" s="10" t="str">
        <f>IF('Intragroup liabilities'!Q1366="GF2","Grandfathered T2",IF('Intragroup liabilities'!Q1366="CET1","CET1","No"))</f>
        <v>No</v>
      </c>
      <c r="AB1372" s="10">
        <f>IF('Intragroup liabilities'!R1366="",0,'Intragroup liabilities'!R1366)</f>
        <v>0</v>
      </c>
      <c r="AC1372"/>
    </row>
    <row r="1373" spans="3:29" ht="23.65" thickBot="1" x14ac:dyDescent="0.5">
      <c r="C1373" s="17">
        <f t="shared" si="148"/>
        <v>999</v>
      </c>
      <c r="D1373" s="18">
        <f t="shared" si="154"/>
        <v>1366</v>
      </c>
      <c r="E1373" s="10" t="str">
        <f>IF(AND(I1373="SANTANDER TOTTA, SGPS, SA",'Intragroup liabilities'!F1367="P_22"),"r0531 - o/w (part of) subordinated liabilities recognised as own funds",IF(AND(I1373="Totta Seguros - Comp. Seg. Vida, SA.",'Intragroup liabilities'!F1367="P_22"),"r0350 - Structured notes",IF(AND(AA1373&lt;&gt;"No",'Intragroup liabilities'!F1367="P_23"),"r0531 - o/w (part of) subordinated liabilities recognised as own funds",IF(AND(AA1373="No",'Intragroup liabilities'!F1367="P_23"),"r0120 - Secured liabilities - collateralized part (BRRD art. 44/2/b)",IF('Intragroup liabilities'!F1367="C_31","r0511 - o/w capital instruments/share capital",IF('Intragroup liabilities'!F1367="C_32","r0511 - o/w capital instruments/share capital",IF('Intragroup liabilities'!F1367="C_33","r0512 - o/w instruments ranking pari passu with ordinary shares",IF(OR(ISNUMBER(SEARCH("ATLANTES",I1373)),ISNUMBER(SEARCH("AZOR",I1373)),ISNUMBER(SEARCH("HIPOTOTTA",I1373)))=TRUE,"r0120 - Secured liabilities - collateralized part (BRRD art. 44/2/b)",IF(OR('Intragroup liabilities'!F1367="P_27.1",'Intragroup liabilities'!F1367="P_27.2",'Intragroup liabilities'!F1367="P_24"),"r0390 - Non-financial liabilities",IF('Intragroup liabilities'!F1367="P_30.1","r0170 - Employee liabilities (BRRD art. 44/2/g/i)",IF('Intragroup liabilities'!F1367="P_30.3","r0390 - Non-financial liabilities",IF('Intragroup liabilities'!F1367="C_36","r0511 - o/w capital instruments/share capital",IF(AND('Intragroup liabilities'!F1367="P_20",IFERROR(VLOOKUP('Intragroup liabilities'!I1367,'Auxiliar 210'!$B$18:$B$20,1,FALSE),0)&lt;&gt;0),"r0210 - Liabilities towards other entities of the resolution group (BRRD art. 44/2/h)",IF(AND('Intragroup liabilities'!F1367="P_21",IFERROR(VLOOKUP('Intragroup liabilities'!I1367,'Auxiliar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3" s="10" t="s">
        <v>483</v>
      </c>
      <c r="G1373" s="10" t="str">
        <f t="shared" si="149"/>
        <v>Rank 9 - Ranking in insolvency (master scale)</v>
      </c>
      <c r="H1373" s="10" t="s">
        <v>1248</v>
      </c>
      <c r="I1373" s="10" t="s">
        <v>704</v>
      </c>
      <c r="J1373" s="10" t="s">
        <v>710</v>
      </c>
      <c r="K1373" s="10" t="s">
        <v>155</v>
      </c>
      <c r="L1373" s="10" t="str">
        <f t="shared" si="150"/>
        <v>Sister</v>
      </c>
      <c r="M1373" s="10" t="str">
        <f>IF(OR('Intragroup liabilities'!W1367="x",'Intragroup liabilities'!W1367="E"),"true","false")</f>
        <v>false</v>
      </c>
      <c r="N1373" s="10" t="s">
        <v>470</v>
      </c>
      <c r="O1373" s="10" t="s">
        <v>471</v>
      </c>
      <c r="P1373" s="11">
        <v>0.28999999999999998</v>
      </c>
      <c r="Q1373" s="11">
        <f>IF('Intragroup liabilities'!E1367="",0,'Intragroup liabilities'!E1367)</f>
        <v>0</v>
      </c>
      <c r="R1373" s="10" t="str">
        <f>+IF('Intragroup liabilities'!C1367="EURO","Euro",IF('Intragroup liabilities'!C1367="LIBRA INGLESA"," US Dollar",""))</f>
        <v>Euro</v>
      </c>
      <c r="S1373" s="10" t="str">
        <f>IF(OR('Intragroup liabilities'!F1367="P_20",'Intragroup liabilities'!F1367="P_21"),'Intragroup liabilities'!M1367,CONCATENATE(RIGHT('Intragroup liabilities'!T1367,4),"-",LEFT(RIGHT('Intragroup liabilities'!T1367,7),2),"-",LEFT('Intragroup liabilities'!T1367,2)))</f>
        <v>--</v>
      </c>
      <c r="T1373" s="20" t="str">
        <f t="shared" si="151"/>
        <v>--</v>
      </c>
      <c r="U1373" s="20" t="str">
        <f>IF(OR('Intragroup liabilities'!F1367="P_20",'Intragroup liabilities'!F1367="P_21"),'T 03.01'!T1373,CONCATENATE(RIGHT('Intragroup liabilities'!U1367,4),"-",LEFT(RIGHT('Intragroup liabilities'!U1367,7),2),"-",LEFT('Intragroup liabilities'!U1367,2)))</f>
        <v>--</v>
      </c>
      <c r="V1373" s="10" t="str">
        <f t="shared" si="152"/>
        <v>Unsecured</v>
      </c>
      <c r="W1373" s="10">
        <v>0</v>
      </c>
      <c r="X1373" s="10" t="s">
        <v>83</v>
      </c>
      <c r="Y1373" s="10" t="str">
        <f t="shared" si="153"/>
        <v>Structured</v>
      </c>
      <c r="Z1373" s="10"/>
      <c r="AA1373" s="10" t="str">
        <f>IF('Intragroup liabilities'!Q1367="GF2","Grandfathered T2",IF('Intragroup liabilities'!Q1367="CET1","CET1","No"))</f>
        <v>No</v>
      </c>
      <c r="AB1373" s="10">
        <f>IF('Intragroup liabilities'!R1367="",0,'Intragroup liabilities'!R1367)</f>
        <v>0</v>
      </c>
      <c r="AC1373"/>
    </row>
    <row r="1374" spans="3:29" ht="23.65" thickBot="1" x14ac:dyDescent="0.5">
      <c r="C1374" s="17">
        <f t="shared" si="148"/>
        <v>999</v>
      </c>
      <c r="D1374" s="18">
        <f t="shared" si="154"/>
        <v>1367</v>
      </c>
      <c r="E1374" s="10" t="str">
        <f>IF(AND(I1374="SANTANDER TOTTA, SGPS, SA",'Intragroup liabilities'!F1368="P_22"),"r0531 - o/w (part of) subordinated liabilities recognised as own funds",IF(AND(I1374="Totta Seguros - Comp. Seg. Vida, SA.",'Intragroup liabilities'!F1368="P_22"),"r0350 - Structured notes",IF(AND(AA1374&lt;&gt;"No",'Intragroup liabilities'!F1368="P_23"),"r0531 - o/w (part of) subordinated liabilities recognised as own funds",IF(AND(AA1374="No",'Intragroup liabilities'!F1368="P_23"),"r0120 - Secured liabilities - collateralized part (BRRD art. 44/2/b)",IF('Intragroup liabilities'!F1368="C_31","r0511 - o/w capital instruments/share capital",IF('Intragroup liabilities'!F1368="C_32","r0511 - o/w capital instruments/share capital",IF('Intragroup liabilities'!F1368="C_33","r0512 - o/w instruments ranking pari passu with ordinary shares",IF(OR(ISNUMBER(SEARCH("ATLANTES",I1374)),ISNUMBER(SEARCH("AZOR",I1374)),ISNUMBER(SEARCH("HIPOTOTTA",I1374)))=TRUE,"r0120 - Secured liabilities - collateralized part (BRRD art. 44/2/b)",IF(OR('Intragroup liabilities'!F1368="P_27.1",'Intragroup liabilities'!F1368="P_27.2",'Intragroup liabilities'!F1368="P_24"),"r0390 - Non-financial liabilities",IF('Intragroup liabilities'!F1368="P_30.1","r0170 - Employee liabilities (BRRD art. 44/2/g/i)",IF('Intragroup liabilities'!F1368="P_30.3","r0390 - Non-financial liabilities",IF('Intragroup liabilities'!F1368="C_36","r0511 - o/w capital instruments/share capital",IF(AND('Intragroup liabilities'!F1368="P_20",IFERROR(VLOOKUP('Intragroup liabilities'!I1368,'Auxiliar 210'!$B$18:$B$20,1,FALSE),0)&lt;&gt;0),"r0210 - Liabilities towards other entities of the resolution group (BRRD art. 44/2/h)",IF(AND('Intragroup liabilities'!F1368="P_21",IFERROR(VLOOKUP('Intragroup liabilities'!I1368,'Auxiliar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4" s="10" t="s">
        <v>483</v>
      </c>
      <c r="G1374" s="10" t="str">
        <f t="shared" si="149"/>
        <v>Rank 9 - Ranking in insolvency (master scale)</v>
      </c>
      <c r="H1374" s="10" t="s">
        <v>1237</v>
      </c>
      <c r="I1374" s="10" t="s">
        <v>704</v>
      </c>
      <c r="J1374" s="10" t="s">
        <v>710</v>
      </c>
      <c r="K1374" s="10" t="s">
        <v>155</v>
      </c>
      <c r="L1374" s="10" t="str">
        <f t="shared" si="150"/>
        <v>Sister</v>
      </c>
      <c r="M1374" s="10" t="str">
        <f>IF(OR('Intragroup liabilities'!W1368="x",'Intragroup liabilities'!W1368="E"),"true","false")</f>
        <v>false</v>
      </c>
      <c r="N1374" s="10" t="s">
        <v>470</v>
      </c>
      <c r="O1374" s="10" t="s">
        <v>471</v>
      </c>
      <c r="P1374" s="11">
        <v>0.72</v>
      </c>
      <c r="Q1374" s="11">
        <f>IF('Intragroup liabilities'!E1368="",0,'Intragroup liabilities'!E1368)</f>
        <v>0</v>
      </c>
      <c r="R1374" s="10" t="str">
        <f>+IF('Intragroup liabilities'!C1368="EURO","Euro",IF('Intragroup liabilities'!C1368="LIBRA INGLESA"," US Dollar",""))</f>
        <v>Euro</v>
      </c>
      <c r="S1374" s="10" t="str">
        <f>IF(OR('Intragroup liabilities'!F1368="P_20",'Intragroup liabilities'!F1368="P_21"),'Intragroup liabilities'!M1368,CONCATENATE(RIGHT('Intragroup liabilities'!T1368,4),"-",LEFT(RIGHT('Intragroup liabilities'!T1368,7),2),"-",LEFT('Intragroup liabilities'!T1368,2)))</f>
        <v>--</v>
      </c>
      <c r="T1374" s="20" t="str">
        <f t="shared" si="151"/>
        <v>--</v>
      </c>
      <c r="U1374" s="20" t="str">
        <f>IF(OR('Intragroup liabilities'!F1368="P_20",'Intragroup liabilities'!F1368="P_21"),'T 03.01'!T1374,CONCATENATE(RIGHT('Intragroup liabilities'!U1368,4),"-",LEFT(RIGHT('Intragroup liabilities'!U1368,7),2),"-",LEFT('Intragroup liabilities'!U1368,2)))</f>
        <v>--</v>
      </c>
      <c r="V1374" s="10" t="str">
        <f t="shared" si="152"/>
        <v>Unsecured</v>
      </c>
      <c r="W1374" s="10">
        <v>0</v>
      </c>
      <c r="X1374" s="10" t="s">
        <v>83</v>
      </c>
      <c r="Y1374" s="10" t="str">
        <f t="shared" si="153"/>
        <v>Structured</v>
      </c>
      <c r="Z1374" s="10"/>
      <c r="AA1374" s="10" t="str">
        <f>IF('Intragroup liabilities'!Q1368="GF2","Grandfathered T2",IF('Intragroup liabilities'!Q1368="CET1","CET1","No"))</f>
        <v>No</v>
      </c>
      <c r="AB1374" s="10">
        <f>IF('Intragroup liabilities'!R1368="",0,'Intragroup liabilities'!R1368)</f>
        <v>0</v>
      </c>
      <c r="AC1374"/>
    </row>
    <row r="1375" spans="3:29" ht="23.65" thickBot="1" x14ac:dyDescent="0.5">
      <c r="C1375" s="17">
        <f t="shared" si="148"/>
        <v>999</v>
      </c>
      <c r="D1375" s="18">
        <f t="shared" si="154"/>
        <v>1368</v>
      </c>
      <c r="E1375" s="10" t="str">
        <f>IF(AND(I1375="SANTANDER TOTTA, SGPS, SA",'Intragroup liabilities'!F1369="P_22"),"r0531 - o/w (part of) subordinated liabilities recognised as own funds",IF(AND(I1375="Totta Seguros - Comp. Seg. Vida, SA.",'Intragroup liabilities'!F1369="P_22"),"r0350 - Structured notes",IF(AND(AA1375&lt;&gt;"No",'Intragroup liabilities'!F1369="P_23"),"r0531 - o/w (part of) subordinated liabilities recognised as own funds",IF(AND(AA1375="No",'Intragroup liabilities'!F1369="P_23"),"r0120 - Secured liabilities - collateralized part (BRRD art. 44/2/b)",IF('Intragroup liabilities'!F1369="C_31","r0511 - o/w capital instruments/share capital",IF('Intragroup liabilities'!F1369="C_32","r0511 - o/w capital instruments/share capital",IF('Intragroup liabilities'!F1369="C_33","r0512 - o/w instruments ranking pari passu with ordinary shares",IF(OR(ISNUMBER(SEARCH("ATLANTES",I1375)),ISNUMBER(SEARCH("AZOR",I1375)),ISNUMBER(SEARCH("HIPOTOTTA",I1375)))=TRUE,"r0120 - Secured liabilities - collateralized part (BRRD art. 44/2/b)",IF(OR('Intragroup liabilities'!F1369="P_27.1",'Intragroup liabilities'!F1369="P_27.2",'Intragroup liabilities'!F1369="P_24"),"r0390 - Non-financial liabilities",IF('Intragroup liabilities'!F1369="P_30.1","r0170 - Employee liabilities (BRRD art. 44/2/g/i)",IF('Intragroup liabilities'!F1369="P_30.3","r0390 - Non-financial liabilities",IF('Intragroup liabilities'!F1369="C_36","r0511 - o/w capital instruments/share capital",IF(AND('Intragroup liabilities'!F1369="P_20",IFERROR(VLOOKUP('Intragroup liabilities'!I1369,'Auxiliar 210'!$B$18:$B$20,1,FALSE),0)&lt;&gt;0),"r0210 - Liabilities towards other entities of the resolution group (BRRD art. 44/2/h)",IF(AND('Intragroup liabilities'!F1369="P_21",IFERROR(VLOOKUP('Intragroup liabilities'!I1369,'Auxiliar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5" s="10" t="s">
        <v>483</v>
      </c>
      <c r="G1375" s="10" t="str">
        <f t="shared" si="149"/>
        <v>Rank 9 - Ranking in insolvency (master scale)</v>
      </c>
      <c r="H1375" s="10" t="s">
        <v>940</v>
      </c>
      <c r="I1375" s="10" t="s">
        <v>704</v>
      </c>
      <c r="J1375" s="10" t="s">
        <v>710</v>
      </c>
      <c r="K1375" s="10" t="s">
        <v>155</v>
      </c>
      <c r="L1375" s="10" t="str">
        <f t="shared" si="150"/>
        <v>Sister</v>
      </c>
      <c r="M1375" s="10" t="str">
        <f>IF(OR('Intragroup liabilities'!W1369="x",'Intragroup liabilities'!W1369="E"),"true","false")</f>
        <v>false</v>
      </c>
      <c r="N1375" s="10" t="s">
        <v>470</v>
      </c>
      <c r="O1375" s="10" t="s">
        <v>471</v>
      </c>
      <c r="P1375" s="11">
        <v>1.24</v>
      </c>
      <c r="Q1375" s="11">
        <f>IF('Intragroup liabilities'!E1369="",0,'Intragroup liabilities'!E1369)</f>
        <v>0</v>
      </c>
      <c r="R1375" s="10" t="str">
        <f>+IF('Intragroup liabilities'!C1369="EURO","Euro",IF('Intragroup liabilities'!C1369="LIBRA INGLESA"," US Dollar",""))</f>
        <v>Euro</v>
      </c>
      <c r="S1375" s="10" t="str">
        <f>IF(OR('Intragroup liabilities'!F1369="P_20",'Intragroup liabilities'!F1369="P_21"),'Intragroup liabilities'!M1369,CONCATENATE(RIGHT('Intragroup liabilities'!T1369,4),"-",LEFT(RIGHT('Intragroup liabilities'!T1369,7),2),"-",LEFT('Intragroup liabilities'!T1369,2)))</f>
        <v>--</v>
      </c>
      <c r="T1375" s="20" t="str">
        <f t="shared" si="151"/>
        <v>--</v>
      </c>
      <c r="U1375" s="20" t="str">
        <f>IF(OR('Intragroup liabilities'!F1369="P_20",'Intragroup liabilities'!F1369="P_21"),'T 03.01'!T1375,CONCATENATE(RIGHT('Intragroup liabilities'!U1369,4),"-",LEFT(RIGHT('Intragroup liabilities'!U1369,7),2),"-",LEFT('Intragroup liabilities'!U1369,2)))</f>
        <v>--</v>
      </c>
      <c r="V1375" s="10" t="str">
        <f t="shared" si="152"/>
        <v>Unsecured</v>
      </c>
      <c r="W1375" s="10">
        <v>0</v>
      </c>
      <c r="X1375" s="10" t="s">
        <v>83</v>
      </c>
      <c r="Y1375" s="10" t="str">
        <f t="shared" si="153"/>
        <v>Structured</v>
      </c>
      <c r="Z1375" s="10"/>
      <c r="AA1375" s="10" t="str">
        <f>IF('Intragroup liabilities'!Q1369="GF2","Grandfathered T2",IF('Intragroup liabilities'!Q1369="CET1","CET1","No"))</f>
        <v>No</v>
      </c>
      <c r="AB1375" s="10">
        <f>IF('Intragroup liabilities'!R1369="",0,'Intragroup liabilities'!R1369)</f>
        <v>0</v>
      </c>
      <c r="AC1375"/>
    </row>
    <row r="1376" spans="3:29" ht="23.65" thickBot="1" x14ac:dyDescent="0.5">
      <c r="C1376" s="17">
        <f t="shared" si="148"/>
        <v>999</v>
      </c>
      <c r="D1376" s="18">
        <f t="shared" si="154"/>
        <v>1369</v>
      </c>
      <c r="E1376" s="10" t="str">
        <f>IF(AND(I1376="SANTANDER TOTTA, SGPS, SA",'Intragroup liabilities'!F1370="P_22"),"r0531 - o/w (part of) subordinated liabilities recognised as own funds",IF(AND(I1376="Totta Seguros - Comp. Seg. Vida, SA.",'Intragroup liabilities'!F1370="P_22"),"r0350 - Structured notes",IF(AND(AA1376&lt;&gt;"No",'Intragroup liabilities'!F1370="P_23"),"r0531 - o/w (part of) subordinated liabilities recognised as own funds",IF(AND(AA1376="No",'Intragroup liabilities'!F1370="P_23"),"r0120 - Secured liabilities - collateralized part (BRRD art. 44/2/b)",IF('Intragroup liabilities'!F1370="C_31","r0511 - o/w capital instruments/share capital",IF('Intragroup liabilities'!F1370="C_32","r0511 - o/w capital instruments/share capital",IF('Intragroup liabilities'!F1370="C_33","r0512 - o/w instruments ranking pari passu with ordinary shares",IF(OR(ISNUMBER(SEARCH("ATLANTES",I1376)),ISNUMBER(SEARCH("AZOR",I1376)),ISNUMBER(SEARCH("HIPOTOTTA",I1376)))=TRUE,"r0120 - Secured liabilities - collateralized part (BRRD art. 44/2/b)",IF(OR('Intragroup liabilities'!F1370="P_27.1",'Intragroup liabilities'!F1370="P_27.2",'Intragroup liabilities'!F1370="P_24"),"r0390 - Non-financial liabilities",IF('Intragroup liabilities'!F1370="P_30.1","r0170 - Employee liabilities (BRRD art. 44/2/g/i)",IF('Intragroup liabilities'!F1370="P_30.3","r0390 - Non-financial liabilities",IF('Intragroup liabilities'!F1370="C_36","r0511 - o/w capital instruments/share capital",IF(AND('Intragroup liabilities'!F1370="P_20",IFERROR(VLOOKUP('Intragroup liabilities'!I1370,'Auxiliar 210'!$B$18:$B$20,1,FALSE),0)&lt;&gt;0),"r0210 - Liabilities towards other entities of the resolution group (BRRD art. 44/2/h)",IF(AND('Intragroup liabilities'!F1370="P_21",IFERROR(VLOOKUP('Intragroup liabilities'!I1370,'Auxiliar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6" s="10" t="s">
        <v>483</v>
      </c>
      <c r="G1376" s="10" t="str">
        <f t="shared" si="149"/>
        <v>Rank 9 - Ranking in insolvency (master scale)</v>
      </c>
      <c r="H1376" s="10" t="s">
        <v>1006</v>
      </c>
      <c r="I1376" s="10" t="s">
        <v>704</v>
      </c>
      <c r="J1376" s="10" t="s">
        <v>710</v>
      </c>
      <c r="K1376" s="10" t="s">
        <v>155</v>
      </c>
      <c r="L1376" s="10" t="str">
        <f t="shared" si="150"/>
        <v>Sister</v>
      </c>
      <c r="M1376" s="10" t="str">
        <f>IF(OR('Intragroup liabilities'!W1370="x",'Intragroup liabilities'!W1370="E"),"true","false")</f>
        <v>false</v>
      </c>
      <c r="N1376" s="10" t="s">
        <v>470</v>
      </c>
      <c r="O1376" s="10" t="s">
        <v>471</v>
      </c>
      <c r="P1376" s="11">
        <v>0.47</v>
      </c>
      <c r="Q1376" s="11">
        <f>IF('Intragroup liabilities'!E1370="",0,'Intragroup liabilities'!E1370)</f>
        <v>0</v>
      </c>
      <c r="R1376" s="10" t="str">
        <f>+IF('Intragroup liabilities'!C1370="EURO","Euro",IF('Intragroup liabilities'!C1370="LIBRA INGLESA"," US Dollar",""))</f>
        <v>Euro</v>
      </c>
      <c r="S1376" s="10" t="str">
        <f>IF(OR('Intragroup liabilities'!F1370="P_20",'Intragroup liabilities'!F1370="P_21"),'Intragroup liabilities'!M1370,CONCATENATE(RIGHT('Intragroup liabilities'!T1370,4),"-",LEFT(RIGHT('Intragroup liabilities'!T1370,7),2),"-",LEFT('Intragroup liabilities'!T1370,2)))</f>
        <v>--</v>
      </c>
      <c r="T1376" s="20" t="str">
        <f t="shared" si="151"/>
        <v>--</v>
      </c>
      <c r="U1376" s="20" t="str">
        <f>IF(OR('Intragroup liabilities'!F1370="P_20",'Intragroup liabilities'!F1370="P_21"),'T 03.01'!T1376,CONCATENATE(RIGHT('Intragroup liabilities'!U1370,4),"-",LEFT(RIGHT('Intragroup liabilities'!U1370,7),2),"-",LEFT('Intragroup liabilities'!U1370,2)))</f>
        <v>--</v>
      </c>
      <c r="V1376" s="10" t="str">
        <f t="shared" si="152"/>
        <v>Unsecured</v>
      </c>
      <c r="W1376" s="10">
        <v>0</v>
      </c>
      <c r="X1376" s="10" t="s">
        <v>83</v>
      </c>
      <c r="Y1376" s="10" t="str">
        <f t="shared" si="153"/>
        <v>Structured</v>
      </c>
      <c r="Z1376" s="10"/>
      <c r="AA1376" s="10" t="str">
        <f>IF('Intragroup liabilities'!Q1370="GF2","Grandfathered T2",IF('Intragroup liabilities'!Q1370="CET1","CET1","No"))</f>
        <v>No</v>
      </c>
      <c r="AB1376" s="10">
        <f>IF('Intragroup liabilities'!R1370="",0,'Intragroup liabilities'!R1370)</f>
        <v>0</v>
      </c>
      <c r="AC1376"/>
    </row>
    <row r="1377" spans="3:29" ht="23.65" thickBot="1" x14ac:dyDescent="0.5">
      <c r="C1377" s="17">
        <f t="shared" si="148"/>
        <v>999</v>
      </c>
      <c r="D1377" s="18">
        <f t="shared" si="154"/>
        <v>1370</v>
      </c>
      <c r="E1377" s="10" t="str">
        <f>IF(AND(I1377="SANTANDER TOTTA, SGPS, SA",'Intragroup liabilities'!F1371="P_22"),"r0531 - o/w (part of) subordinated liabilities recognised as own funds",IF(AND(I1377="Totta Seguros - Comp. Seg. Vida, SA.",'Intragroup liabilities'!F1371="P_22"),"r0350 - Structured notes",IF(AND(AA1377&lt;&gt;"No",'Intragroup liabilities'!F1371="P_23"),"r0531 - o/w (part of) subordinated liabilities recognised as own funds",IF(AND(AA1377="No",'Intragroup liabilities'!F1371="P_23"),"r0120 - Secured liabilities - collateralized part (BRRD art. 44/2/b)",IF('Intragroup liabilities'!F1371="C_31","r0511 - o/w capital instruments/share capital",IF('Intragroup liabilities'!F1371="C_32","r0511 - o/w capital instruments/share capital",IF('Intragroup liabilities'!F1371="C_33","r0512 - o/w instruments ranking pari passu with ordinary shares",IF(OR(ISNUMBER(SEARCH("ATLANTES",I1377)),ISNUMBER(SEARCH("AZOR",I1377)),ISNUMBER(SEARCH("HIPOTOTTA",I1377)))=TRUE,"r0120 - Secured liabilities - collateralized part (BRRD art. 44/2/b)",IF(OR('Intragroup liabilities'!F1371="P_27.1",'Intragroup liabilities'!F1371="P_27.2",'Intragroup liabilities'!F1371="P_24"),"r0390 - Non-financial liabilities",IF('Intragroup liabilities'!F1371="P_30.1","r0170 - Employee liabilities (BRRD art. 44/2/g/i)",IF('Intragroup liabilities'!F1371="P_30.3","r0390 - Non-financial liabilities",IF('Intragroup liabilities'!F1371="C_36","r0511 - o/w capital instruments/share capital",IF(AND('Intragroup liabilities'!F1371="P_20",IFERROR(VLOOKUP('Intragroup liabilities'!I1371,'Auxiliar 210'!$B$18:$B$20,1,FALSE),0)&lt;&gt;0),"r0210 - Liabilities towards other entities of the resolution group (BRRD art. 44/2/h)",IF(AND('Intragroup liabilities'!F1371="P_21",IFERROR(VLOOKUP('Intragroup liabilities'!I1371,'Auxiliar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7" s="10" t="s">
        <v>483</v>
      </c>
      <c r="G1377" s="10" t="str">
        <f t="shared" si="149"/>
        <v>Rank 9 - Ranking in insolvency (master scale)</v>
      </c>
      <c r="H1377" s="10" t="s">
        <v>1254</v>
      </c>
      <c r="I1377" s="10" t="s">
        <v>704</v>
      </c>
      <c r="J1377" s="10" t="s">
        <v>710</v>
      </c>
      <c r="K1377" s="10" t="s">
        <v>155</v>
      </c>
      <c r="L1377" s="10" t="str">
        <f t="shared" si="150"/>
        <v>Sister</v>
      </c>
      <c r="M1377" s="10" t="str">
        <f>IF(OR('Intragroup liabilities'!W1371="x",'Intragroup liabilities'!W1371="E"),"true","false")</f>
        <v>false</v>
      </c>
      <c r="N1377" s="10" t="s">
        <v>470</v>
      </c>
      <c r="O1377" s="10" t="s">
        <v>471</v>
      </c>
      <c r="P1377" s="11">
        <v>0.73</v>
      </c>
      <c r="Q1377" s="11">
        <f>IF('Intragroup liabilities'!E1371="",0,'Intragroup liabilities'!E1371)</f>
        <v>0</v>
      </c>
      <c r="R1377" s="10" t="str">
        <f>+IF('Intragroup liabilities'!C1371="EURO","Euro",IF('Intragroup liabilities'!C1371="LIBRA INGLESA"," US Dollar",""))</f>
        <v>Euro</v>
      </c>
      <c r="S1377" s="10" t="str">
        <f>IF(OR('Intragroup liabilities'!F1371="P_20",'Intragroup liabilities'!F1371="P_21"),'Intragroup liabilities'!M1371,CONCATENATE(RIGHT('Intragroup liabilities'!T1371,4),"-",LEFT(RIGHT('Intragroup liabilities'!T1371,7),2),"-",LEFT('Intragroup liabilities'!T1371,2)))</f>
        <v>--</v>
      </c>
      <c r="T1377" s="20" t="str">
        <f t="shared" si="151"/>
        <v>--</v>
      </c>
      <c r="U1377" s="20" t="str">
        <f>IF(OR('Intragroup liabilities'!F1371="P_20",'Intragroup liabilities'!F1371="P_21"),'T 03.01'!T1377,CONCATENATE(RIGHT('Intragroup liabilities'!U1371,4),"-",LEFT(RIGHT('Intragroup liabilities'!U1371,7),2),"-",LEFT('Intragroup liabilities'!U1371,2)))</f>
        <v>--</v>
      </c>
      <c r="V1377" s="10" t="str">
        <f t="shared" si="152"/>
        <v>Unsecured</v>
      </c>
      <c r="W1377" s="10">
        <v>0</v>
      </c>
      <c r="X1377" s="10" t="s">
        <v>83</v>
      </c>
      <c r="Y1377" s="10" t="str">
        <f t="shared" si="153"/>
        <v>Structured</v>
      </c>
      <c r="Z1377" s="10"/>
      <c r="AA1377" s="10" t="str">
        <f>IF('Intragroup liabilities'!Q1371="GF2","Grandfathered T2",IF('Intragroup liabilities'!Q1371="CET1","CET1","No"))</f>
        <v>No</v>
      </c>
      <c r="AB1377" s="10">
        <f>IF('Intragroup liabilities'!R1371="",0,'Intragroup liabilities'!R1371)</f>
        <v>0</v>
      </c>
      <c r="AC1377"/>
    </row>
    <row r="1378" spans="3:29" ht="23.65" thickBot="1" x14ac:dyDescent="0.5">
      <c r="C1378" s="17">
        <f t="shared" si="148"/>
        <v>999</v>
      </c>
      <c r="D1378" s="18">
        <f t="shared" si="154"/>
        <v>1371</v>
      </c>
      <c r="E1378" s="10" t="str">
        <f>IF(AND(I1378="SANTANDER TOTTA, SGPS, SA",'Intragroup liabilities'!F1372="P_22"),"r0531 - o/w (part of) subordinated liabilities recognised as own funds",IF(AND(I1378="Totta Seguros - Comp. Seg. Vida, SA.",'Intragroup liabilities'!F1372="P_22"),"r0350 - Structured notes",IF(AND(AA1378&lt;&gt;"No",'Intragroup liabilities'!F1372="P_23"),"r0531 - o/w (part of) subordinated liabilities recognised as own funds",IF(AND(AA1378="No",'Intragroup liabilities'!F1372="P_23"),"r0120 - Secured liabilities - collateralized part (BRRD art. 44/2/b)",IF('Intragroup liabilities'!F1372="C_31","r0511 - o/w capital instruments/share capital",IF('Intragroup liabilities'!F1372="C_32","r0511 - o/w capital instruments/share capital",IF('Intragroup liabilities'!F1372="C_33","r0512 - o/w instruments ranking pari passu with ordinary shares",IF(OR(ISNUMBER(SEARCH("ATLANTES",I1378)),ISNUMBER(SEARCH("AZOR",I1378)),ISNUMBER(SEARCH("HIPOTOTTA",I1378)))=TRUE,"r0120 - Secured liabilities - collateralized part (BRRD art. 44/2/b)",IF(OR('Intragroup liabilities'!F1372="P_27.1",'Intragroup liabilities'!F1372="P_27.2",'Intragroup liabilities'!F1372="P_24"),"r0390 - Non-financial liabilities",IF('Intragroup liabilities'!F1372="P_30.1","r0170 - Employee liabilities (BRRD art. 44/2/g/i)",IF('Intragroup liabilities'!F1372="P_30.3","r0390 - Non-financial liabilities",IF('Intragroup liabilities'!F1372="C_36","r0511 - o/w capital instruments/share capital",IF(AND('Intragroup liabilities'!F1372="P_20",IFERROR(VLOOKUP('Intragroup liabilities'!I1372,'Auxiliar 210'!$B$18:$B$20,1,FALSE),0)&lt;&gt;0),"r0210 - Liabilities towards other entities of the resolution group (BRRD art. 44/2/h)",IF(AND('Intragroup liabilities'!F1372="P_21",IFERROR(VLOOKUP('Intragroup liabilities'!I1372,'Auxiliar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8" s="10" t="s">
        <v>161</v>
      </c>
      <c r="G1378" s="10" t="str">
        <f t="shared" si="149"/>
        <v>Rank 9 - Ranking in insolvency (master scale)</v>
      </c>
      <c r="H1378" s="10" t="s">
        <v>518</v>
      </c>
      <c r="I1378" s="10" t="s">
        <v>57</v>
      </c>
      <c r="J1378" s="10" t="s">
        <v>213</v>
      </c>
      <c r="K1378" s="10" t="s">
        <v>155</v>
      </c>
      <c r="L1378" s="10" t="str">
        <f t="shared" si="150"/>
        <v>Sister</v>
      </c>
      <c r="M1378" s="10" t="str">
        <f>IF(OR('Intragroup liabilities'!W1372="x",'Intragroup liabilities'!W1372="E"),"true","false")</f>
        <v>false</v>
      </c>
      <c r="N1378" s="10" t="s">
        <v>470</v>
      </c>
      <c r="O1378" s="10" t="s">
        <v>471</v>
      </c>
      <c r="P1378" s="11">
        <v>1.56</v>
      </c>
      <c r="Q1378" s="11">
        <f>IF('Intragroup liabilities'!E1372="",0,'Intragroup liabilities'!E1372)</f>
        <v>0</v>
      </c>
      <c r="R1378" s="10" t="str">
        <f>+IF('Intragroup liabilities'!C1372="EURO","Euro",IF('Intragroup liabilities'!C1372="LIBRA INGLESA"," US Dollar",""))</f>
        <v>Euro</v>
      </c>
      <c r="S1378" s="10" t="str">
        <f>IF(OR('Intragroup liabilities'!F1372="P_20",'Intragroup liabilities'!F1372="P_21"),'Intragroup liabilities'!M1372,CONCATENATE(RIGHT('Intragroup liabilities'!T1372,4),"-",LEFT(RIGHT('Intragroup liabilities'!T1372,7),2),"-",LEFT('Intragroup liabilities'!T1372,2)))</f>
        <v>--</v>
      </c>
      <c r="T1378" s="20" t="str">
        <f t="shared" si="151"/>
        <v>--</v>
      </c>
      <c r="U1378" s="20" t="str">
        <f>IF(OR('Intragroup liabilities'!F1372="P_20",'Intragroup liabilities'!F1372="P_21"),'T 03.01'!T1378,CONCATENATE(RIGHT('Intragroup liabilities'!U1372,4),"-",LEFT(RIGHT('Intragroup liabilities'!U1372,7),2),"-",LEFT('Intragroup liabilities'!U1372,2)))</f>
        <v>--</v>
      </c>
      <c r="V1378" s="10" t="str">
        <f t="shared" si="152"/>
        <v>Unsecured</v>
      </c>
      <c r="W1378" s="10">
        <v>0</v>
      </c>
      <c r="X1378" s="10" t="s">
        <v>83</v>
      </c>
      <c r="Y1378" s="10" t="str">
        <f t="shared" si="153"/>
        <v>Structured</v>
      </c>
      <c r="Z1378" s="10"/>
      <c r="AA1378" s="10" t="str">
        <f>IF('Intragroup liabilities'!Q1372="GF2","Grandfathered T2",IF('Intragroup liabilities'!Q1372="CET1","CET1","No"))</f>
        <v>No</v>
      </c>
      <c r="AB1378" s="10">
        <f>IF('Intragroup liabilities'!R1372="",0,'Intragroup liabilities'!R1372)</f>
        <v>0</v>
      </c>
      <c r="AC1378"/>
    </row>
    <row r="1379" spans="3:29" ht="23.65" thickBot="1" x14ac:dyDescent="0.5">
      <c r="C1379" s="17">
        <f t="shared" si="148"/>
        <v>999</v>
      </c>
      <c r="D1379" s="18">
        <f t="shared" si="154"/>
        <v>1372</v>
      </c>
      <c r="E1379" s="10" t="str">
        <f>IF(AND(I1379="SANTANDER TOTTA, SGPS, SA",'Intragroup liabilities'!F1373="P_22"),"r0531 - o/w (part of) subordinated liabilities recognised as own funds",IF(AND(I1379="Totta Seguros - Comp. Seg. Vida, SA.",'Intragroup liabilities'!F1373="P_22"),"r0350 - Structured notes",IF(AND(AA1379&lt;&gt;"No",'Intragroup liabilities'!F1373="P_23"),"r0531 - o/w (part of) subordinated liabilities recognised as own funds",IF(AND(AA1379="No",'Intragroup liabilities'!F1373="P_23"),"r0120 - Secured liabilities - collateralized part (BRRD art. 44/2/b)",IF('Intragroup liabilities'!F1373="C_31","r0511 - o/w capital instruments/share capital",IF('Intragroup liabilities'!F1373="C_32","r0511 - o/w capital instruments/share capital",IF('Intragroup liabilities'!F1373="C_33","r0512 - o/w instruments ranking pari passu with ordinary shares",IF(OR(ISNUMBER(SEARCH("ATLANTES",I1379)),ISNUMBER(SEARCH("AZOR",I1379)),ISNUMBER(SEARCH("HIPOTOTTA",I1379)))=TRUE,"r0120 - Secured liabilities - collateralized part (BRRD art. 44/2/b)",IF(OR('Intragroup liabilities'!F1373="P_27.1",'Intragroup liabilities'!F1373="P_27.2",'Intragroup liabilities'!F1373="P_24"),"r0390 - Non-financial liabilities",IF('Intragroup liabilities'!F1373="P_30.1","r0170 - Employee liabilities (BRRD art. 44/2/g/i)",IF('Intragroup liabilities'!F1373="P_30.3","r0390 - Non-financial liabilities",IF('Intragroup liabilities'!F1373="C_36","r0511 - o/w capital instruments/share capital",IF(AND('Intragroup liabilities'!F1373="P_20",IFERROR(VLOOKUP('Intragroup liabilities'!I1373,'Auxiliar 210'!$B$18:$B$20,1,FALSE),0)&lt;&gt;0),"r0210 - Liabilities towards other entities of the resolution group (BRRD art. 44/2/h)",IF(AND('Intragroup liabilities'!F1373="P_21",IFERROR(VLOOKUP('Intragroup liabilities'!I1373,'Auxiliar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79" s="10" t="s">
        <v>161</v>
      </c>
      <c r="G1379" s="10" t="str">
        <f t="shared" si="149"/>
        <v>Rank 9 - Ranking in insolvency (master scale)</v>
      </c>
      <c r="H1379" s="10" t="s">
        <v>552</v>
      </c>
      <c r="I1379" s="10" t="s">
        <v>57</v>
      </c>
      <c r="J1379" s="10" t="s">
        <v>213</v>
      </c>
      <c r="K1379" s="10" t="s">
        <v>155</v>
      </c>
      <c r="L1379" s="10" t="str">
        <f t="shared" si="150"/>
        <v>Sister</v>
      </c>
      <c r="M1379" s="10" t="str">
        <f>IF(OR('Intragroup liabilities'!W1373="x",'Intragroup liabilities'!W1373="E"),"true","false")</f>
        <v>false</v>
      </c>
      <c r="N1379" s="10" t="s">
        <v>470</v>
      </c>
      <c r="O1379" s="10" t="s">
        <v>471</v>
      </c>
      <c r="P1379" s="11">
        <v>1</v>
      </c>
      <c r="Q1379" s="11">
        <f>IF('Intragroup liabilities'!E1373="",0,'Intragroup liabilities'!E1373)</f>
        <v>0</v>
      </c>
      <c r="R1379" s="10" t="str">
        <f>+IF('Intragroup liabilities'!C1373="EURO","Euro",IF('Intragroup liabilities'!C1373="LIBRA INGLESA"," US Dollar",""))</f>
        <v>Euro</v>
      </c>
      <c r="S1379" s="10" t="str">
        <f>IF(OR('Intragroup liabilities'!F1373="P_20",'Intragroup liabilities'!F1373="P_21"),'Intragroup liabilities'!M1373,CONCATENATE(RIGHT('Intragroup liabilities'!T1373,4),"-",LEFT(RIGHT('Intragroup liabilities'!T1373,7),2),"-",LEFT('Intragroup liabilities'!T1373,2)))</f>
        <v>--</v>
      </c>
      <c r="T1379" s="20" t="str">
        <f t="shared" si="151"/>
        <v>--</v>
      </c>
      <c r="U1379" s="20" t="str">
        <f>IF(OR('Intragroup liabilities'!F1373="P_20",'Intragroup liabilities'!F1373="P_21"),'T 03.01'!T1379,CONCATENATE(RIGHT('Intragroup liabilities'!U1373,4),"-",LEFT(RIGHT('Intragroup liabilities'!U1373,7),2),"-",LEFT('Intragroup liabilities'!U1373,2)))</f>
        <v>--</v>
      </c>
      <c r="V1379" s="10" t="str">
        <f t="shared" si="152"/>
        <v>Unsecured</v>
      </c>
      <c r="W1379" s="10">
        <v>0</v>
      </c>
      <c r="X1379" s="10" t="s">
        <v>83</v>
      </c>
      <c r="Y1379" s="10" t="str">
        <f t="shared" si="153"/>
        <v>Structured</v>
      </c>
      <c r="Z1379" s="10"/>
      <c r="AA1379" s="10" t="str">
        <f>IF('Intragroup liabilities'!Q1373="GF2","Grandfathered T2",IF('Intragroup liabilities'!Q1373="CET1","CET1","No"))</f>
        <v>No</v>
      </c>
      <c r="AB1379" s="10">
        <f>IF('Intragroup liabilities'!R1373="",0,'Intragroup liabilities'!R1373)</f>
        <v>0</v>
      </c>
      <c r="AC1379"/>
    </row>
    <row r="1380" spans="3:29" ht="23.65" thickBot="1" x14ac:dyDescent="0.5">
      <c r="C1380" s="17">
        <f t="shared" si="148"/>
        <v>999</v>
      </c>
      <c r="D1380" s="18">
        <f t="shared" si="154"/>
        <v>1373</v>
      </c>
      <c r="E1380" s="10" t="str">
        <f>IF(AND(I1380="SANTANDER TOTTA, SGPS, SA",'Intragroup liabilities'!F1374="P_22"),"r0531 - o/w (part of) subordinated liabilities recognised as own funds",IF(AND(I1380="Totta Seguros - Comp. Seg. Vida, SA.",'Intragroup liabilities'!F1374="P_22"),"r0350 - Structured notes",IF(AND(AA1380&lt;&gt;"No",'Intragroup liabilities'!F1374="P_23"),"r0531 - o/w (part of) subordinated liabilities recognised as own funds",IF(AND(AA1380="No",'Intragroup liabilities'!F1374="P_23"),"r0120 - Secured liabilities - collateralized part (BRRD art. 44/2/b)",IF('Intragroup liabilities'!F1374="C_31","r0511 - o/w capital instruments/share capital",IF('Intragroup liabilities'!F1374="C_32","r0511 - o/w capital instruments/share capital",IF('Intragroup liabilities'!F1374="C_33","r0512 - o/w instruments ranking pari passu with ordinary shares",IF(OR(ISNUMBER(SEARCH("ATLANTES",I1380)),ISNUMBER(SEARCH("AZOR",I1380)),ISNUMBER(SEARCH("HIPOTOTTA",I1380)))=TRUE,"r0120 - Secured liabilities - collateralized part (BRRD art. 44/2/b)",IF(OR('Intragroup liabilities'!F1374="P_27.1",'Intragroup liabilities'!F1374="P_27.2",'Intragroup liabilities'!F1374="P_24"),"r0390 - Non-financial liabilities",IF('Intragroup liabilities'!F1374="P_30.1","r0170 - Employee liabilities (BRRD art. 44/2/g/i)",IF('Intragroup liabilities'!F1374="P_30.3","r0390 - Non-financial liabilities",IF('Intragroup liabilities'!F1374="C_36","r0511 - o/w capital instruments/share capital",IF(AND('Intragroup liabilities'!F1374="P_20",IFERROR(VLOOKUP('Intragroup liabilities'!I1374,'Auxiliar 210'!$B$18:$B$20,1,FALSE),0)&lt;&gt;0),"r0210 - Liabilities towards other entities of the resolution group (BRRD art. 44/2/h)",IF(AND('Intragroup liabilities'!F1374="P_21",IFERROR(VLOOKUP('Intragroup liabilities'!I1374,'Auxiliar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0" s="10" t="s">
        <v>483</v>
      </c>
      <c r="G1380" s="10" t="str">
        <f t="shared" si="149"/>
        <v>Rank 9 - Ranking in insolvency (master scale)</v>
      </c>
      <c r="H1380" s="10" t="s">
        <v>1256</v>
      </c>
      <c r="I1380" s="10" t="s">
        <v>704</v>
      </c>
      <c r="J1380" s="10" t="s">
        <v>710</v>
      </c>
      <c r="K1380" s="10" t="s">
        <v>155</v>
      </c>
      <c r="L1380" s="10" t="str">
        <f t="shared" si="150"/>
        <v>Sister</v>
      </c>
      <c r="M1380" s="10" t="str">
        <f>IF(OR('Intragroup liabilities'!W1374="x",'Intragroup liabilities'!W1374="E"),"true","false")</f>
        <v>false</v>
      </c>
      <c r="N1380" s="10" t="s">
        <v>470</v>
      </c>
      <c r="O1380" s="10" t="s">
        <v>471</v>
      </c>
      <c r="P1380" s="11">
        <v>0.57999999999999996</v>
      </c>
      <c r="Q1380" s="11">
        <f>IF('Intragroup liabilities'!E1374="",0,'Intragroup liabilities'!E1374)</f>
        <v>0</v>
      </c>
      <c r="R1380" s="10" t="str">
        <f>+IF('Intragroup liabilities'!C1374="EURO","Euro",IF('Intragroup liabilities'!C1374="LIBRA INGLESA"," US Dollar",""))</f>
        <v>Euro</v>
      </c>
      <c r="S1380" s="10" t="str">
        <f>IF(OR('Intragroup liabilities'!F1374="P_20",'Intragroup liabilities'!F1374="P_21"),'Intragroup liabilities'!M1374,CONCATENATE(RIGHT('Intragroup liabilities'!T1374,4),"-",LEFT(RIGHT('Intragroup liabilities'!T1374,7),2),"-",LEFT('Intragroup liabilities'!T1374,2)))</f>
        <v>--</v>
      </c>
      <c r="T1380" s="20" t="str">
        <f t="shared" si="151"/>
        <v>--</v>
      </c>
      <c r="U1380" s="20" t="str">
        <f>IF(OR('Intragroup liabilities'!F1374="P_20",'Intragroup liabilities'!F1374="P_21"),'T 03.01'!T1380,CONCATENATE(RIGHT('Intragroup liabilities'!U1374,4),"-",LEFT(RIGHT('Intragroup liabilities'!U1374,7),2),"-",LEFT('Intragroup liabilities'!U1374,2)))</f>
        <v>--</v>
      </c>
      <c r="V1380" s="10" t="str">
        <f t="shared" si="152"/>
        <v>Unsecured</v>
      </c>
      <c r="W1380" s="10">
        <v>0</v>
      </c>
      <c r="X1380" s="10" t="s">
        <v>83</v>
      </c>
      <c r="Y1380" s="10" t="str">
        <f t="shared" si="153"/>
        <v>Structured</v>
      </c>
      <c r="Z1380" s="10"/>
      <c r="AA1380" s="10" t="str">
        <f>IF('Intragroup liabilities'!Q1374="GF2","Grandfathered T2",IF('Intragroup liabilities'!Q1374="CET1","CET1","No"))</f>
        <v>No</v>
      </c>
      <c r="AB1380" s="10">
        <f>IF('Intragroup liabilities'!R1374="",0,'Intragroup liabilities'!R1374)</f>
        <v>0</v>
      </c>
      <c r="AC1380"/>
    </row>
    <row r="1381" spans="3:29" ht="23.65" thickBot="1" x14ac:dyDescent="0.5">
      <c r="C1381" s="17">
        <f t="shared" si="148"/>
        <v>999</v>
      </c>
      <c r="D1381" s="18">
        <f t="shared" si="154"/>
        <v>1374</v>
      </c>
      <c r="E1381" s="10" t="str">
        <f>IF(AND(I1381="SANTANDER TOTTA, SGPS, SA",'Intragroup liabilities'!F1375="P_22"),"r0531 - o/w (part of) subordinated liabilities recognised as own funds",IF(AND(I1381="Totta Seguros - Comp. Seg. Vida, SA.",'Intragroup liabilities'!F1375="P_22"),"r0350 - Structured notes",IF(AND(AA1381&lt;&gt;"No",'Intragroup liabilities'!F1375="P_23"),"r0531 - o/w (part of) subordinated liabilities recognised as own funds",IF(AND(AA1381="No",'Intragroup liabilities'!F1375="P_23"),"r0120 - Secured liabilities - collateralized part (BRRD art. 44/2/b)",IF('Intragroup liabilities'!F1375="C_31","r0511 - o/w capital instruments/share capital",IF('Intragroup liabilities'!F1375="C_32","r0511 - o/w capital instruments/share capital",IF('Intragroup liabilities'!F1375="C_33","r0512 - o/w instruments ranking pari passu with ordinary shares",IF(OR(ISNUMBER(SEARCH("ATLANTES",I1381)),ISNUMBER(SEARCH("AZOR",I1381)),ISNUMBER(SEARCH("HIPOTOTTA",I1381)))=TRUE,"r0120 - Secured liabilities - collateralized part (BRRD art. 44/2/b)",IF(OR('Intragroup liabilities'!F1375="P_27.1",'Intragroup liabilities'!F1375="P_27.2",'Intragroup liabilities'!F1375="P_24"),"r0390 - Non-financial liabilities",IF('Intragroup liabilities'!F1375="P_30.1","r0170 - Employee liabilities (BRRD art. 44/2/g/i)",IF('Intragroup liabilities'!F1375="P_30.3","r0390 - Non-financial liabilities",IF('Intragroup liabilities'!F1375="C_36","r0511 - o/w capital instruments/share capital",IF(AND('Intragroup liabilities'!F1375="P_20",IFERROR(VLOOKUP('Intragroup liabilities'!I1375,'Auxiliar 210'!$B$18:$B$20,1,FALSE),0)&lt;&gt;0),"r0210 - Liabilities towards other entities of the resolution group (BRRD art. 44/2/h)",IF(AND('Intragroup liabilities'!F1375="P_21",IFERROR(VLOOKUP('Intragroup liabilities'!I1375,'Auxiliar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1" s="10" t="s">
        <v>483</v>
      </c>
      <c r="G1381" s="10" t="str">
        <f t="shared" si="149"/>
        <v>Rank 9 - Ranking in insolvency (master scale)</v>
      </c>
      <c r="H1381" s="10" t="s">
        <v>1009</v>
      </c>
      <c r="I1381" s="10" t="s">
        <v>704</v>
      </c>
      <c r="J1381" s="10" t="s">
        <v>710</v>
      </c>
      <c r="K1381" s="10" t="s">
        <v>155</v>
      </c>
      <c r="L1381" s="10" t="str">
        <f t="shared" si="150"/>
        <v>Sister</v>
      </c>
      <c r="M1381" s="10" t="str">
        <f>IF(OR('Intragroup liabilities'!W1375="x",'Intragroup liabilities'!W1375="E"),"true","false")</f>
        <v>false</v>
      </c>
      <c r="N1381" s="10" t="s">
        <v>470</v>
      </c>
      <c r="O1381" s="10" t="s">
        <v>471</v>
      </c>
      <c r="P1381" s="11">
        <v>0.56999999999999995</v>
      </c>
      <c r="Q1381" s="11">
        <f>IF('Intragroup liabilities'!E1375="",0,'Intragroup liabilities'!E1375)</f>
        <v>0</v>
      </c>
      <c r="R1381" s="10" t="str">
        <f>+IF('Intragroup liabilities'!C1375="EURO","Euro",IF('Intragroup liabilities'!C1375="LIBRA INGLESA"," US Dollar",""))</f>
        <v>Euro</v>
      </c>
      <c r="S1381" s="10" t="str">
        <f>IF(OR('Intragroup liabilities'!F1375="P_20",'Intragroup liabilities'!F1375="P_21"),'Intragroup liabilities'!M1375,CONCATENATE(RIGHT('Intragroup liabilities'!T1375,4),"-",LEFT(RIGHT('Intragroup liabilities'!T1375,7),2),"-",LEFT('Intragroup liabilities'!T1375,2)))</f>
        <v>--</v>
      </c>
      <c r="T1381" s="20" t="str">
        <f t="shared" si="151"/>
        <v>--</v>
      </c>
      <c r="U1381" s="20" t="str">
        <f>IF(OR('Intragroup liabilities'!F1375="P_20",'Intragroup liabilities'!F1375="P_21"),'T 03.01'!T1381,CONCATENATE(RIGHT('Intragroup liabilities'!U1375,4),"-",LEFT(RIGHT('Intragroup liabilities'!U1375,7),2),"-",LEFT('Intragroup liabilities'!U1375,2)))</f>
        <v>--</v>
      </c>
      <c r="V1381" s="10" t="str">
        <f t="shared" si="152"/>
        <v>Unsecured</v>
      </c>
      <c r="W1381" s="10">
        <v>0</v>
      </c>
      <c r="X1381" s="10" t="s">
        <v>83</v>
      </c>
      <c r="Y1381" s="10" t="str">
        <f t="shared" si="153"/>
        <v>Structured</v>
      </c>
      <c r="Z1381" s="10"/>
      <c r="AA1381" s="10" t="str">
        <f>IF('Intragroup liabilities'!Q1375="GF2","Grandfathered T2",IF('Intragroup liabilities'!Q1375="CET1","CET1","No"))</f>
        <v>No</v>
      </c>
      <c r="AB1381" s="10">
        <f>IF('Intragroup liabilities'!R1375="",0,'Intragroup liabilities'!R1375)</f>
        <v>0</v>
      </c>
      <c r="AC1381"/>
    </row>
    <row r="1382" spans="3:29" ht="23.65" thickBot="1" x14ac:dyDescent="0.5">
      <c r="C1382" s="17">
        <f t="shared" si="148"/>
        <v>999</v>
      </c>
      <c r="D1382" s="18">
        <f t="shared" si="154"/>
        <v>1375</v>
      </c>
      <c r="E1382" s="10" t="str">
        <f>IF(AND(I1382="SANTANDER TOTTA, SGPS, SA",'Intragroup liabilities'!F1376="P_22"),"r0531 - o/w (part of) subordinated liabilities recognised as own funds",IF(AND(I1382="Totta Seguros - Comp. Seg. Vida, SA.",'Intragroup liabilities'!F1376="P_22"),"r0350 - Structured notes",IF(AND(AA1382&lt;&gt;"No",'Intragroup liabilities'!F1376="P_23"),"r0531 - o/w (part of) subordinated liabilities recognised as own funds",IF(AND(AA1382="No",'Intragroup liabilities'!F1376="P_23"),"r0120 - Secured liabilities - collateralized part (BRRD art. 44/2/b)",IF('Intragroup liabilities'!F1376="C_31","r0511 - o/w capital instruments/share capital",IF('Intragroup liabilities'!F1376="C_32","r0511 - o/w capital instruments/share capital",IF('Intragroup liabilities'!F1376="C_33","r0512 - o/w instruments ranking pari passu with ordinary shares",IF(OR(ISNUMBER(SEARCH("ATLANTES",I1382)),ISNUMBER(SEARCH("AZOR",I1382)),ISNUMBER(SEARCH("HIPOTOTTA",I1382)))=TRUE,"r0120 - Secured liabilities - collateralized part (BRRD art. 44/2/b)",IF(OR('Intragroup liabilities'!F1376="P_27.1",'Intragroup liabilities'!F1376="P_27.2",'Intragroup liabilities'!F1376="P_24"),"r0390 - Non-financial liabilities",IF('Intragroup liabilities'!F1376="P_30.1","r0170 - Employee liabilities (BRRD art. 44/2/g/i)",IF('Intragroup liabilities'!F1376="P_30.3","r0390 - Non-financial liabilities",IF('Intragroup liabilities'!F1376="C_36","r0511 - o/w capital instruments/share capital",IF(AND('Intragroup liabilities'!F1376="P_20",IFERROR(VLOOKUP('Intragroup liabilities'!I1376,'Auxiliar 210'!$B$18:$B$20,1,FALSE),0)&lt;&gt;0),"r0210 - Liabilities towards other entities of the resolution group (BRRD art. 44/2/h)",IF(AND('Intragroup liabilities'!F1376="P_21",IFERROR(VLOOKUP('Intragroup liabilities'!I1376,'Auxiliar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2" s="10" t="s">
        <v>483</v>
      </c>
      <c r="G1382" s="10" t="str">
        <f t="shared" si="149"/>
        <v>Rank 9 - Ranking in insolvency (master scale)</v>
      </c>
      <c r="H1382" s="10" t="s">
        <v>1249</v>
      </c>
      <c r="I1382" s="10" t="s">
        <v>704</v>
      </c>
      <c r="J1382" s="10" t="s">
        <v>710</v>
      </c>
      <c r="K1382" s="10" t="s">
        <v>155</v>
      </c>
      <c r="L1382" s="10" t="str">
        <f t="shared" si="150"/>
        <v>Sister</v>
      </c>
      <c r="M1382" s="10" t="str">
        <f>IF(OR('Intragroup liabilities'!W1376="x",'Intragroup liabilities'!W1376="E"),"true","false")</f>
        <v>false</v>
      </c>
      <c r="N1382" s="10" t="s">
        <v>470</v>
      </c>
      <c r="O1382" s="10" t="s">
        <v>471</v>
      </c>
      <c r="P1382" s="11">
        <v>1.75</v>
      </c>
      <c r="Q1382" s="11">
        <f>IF('Intragroup liabilities'!E1376="",0,'Intragroup liabilities'!E1376)</f>
        <v>0</v>
      </c>
      <c r="R1382" s="10" t="str">
        <f>+IF('Intragroup liabilities'!C1376="EURO","Euro",IF('Intragroup liabilities'!C1376="LIBRA INGLESA"," US Dollar",""))</f>
        <v>Euro</v>
      </c>
      <c r="S1382" s="10" t="str">
        <f>IF(OR('Intragroup liabilities'!F1376="P_20",'Intragroup liabilities'!F1376="P_21"),'Intragroup liabilities'!M1376,CONCATENATE(RIGHT('Intragroup liabilities'!T1376,4),"-",LEFT(RIGHT('Intragroup liabilities'!T1376,7),2),"-",LEFT('Intragroup liabilities'!T1376,2)))</f>
        <v>--</v>
      </c>
      <c r="T1382" s="20" t="str">
        <f t="shared" si="151"/>
        <v>--</v>
      </c>
      <c r="U1382" s="20" t="str">
        <f>IF(OR('Intragroup liabilities'!F1376="P_20",'Intragroup liabilities'!F1376="P_21"),'T 03.01'!T1382,CONCATENATE(RIGHT('Intragroup liabilities'!U1376,4),"-",LEFT(RIGHT('Intragroup liabilities'!U1376,7),2),"-",LEFT('Intragroup liabilities'!U1376,2)))</f>
        <v>--</v>
      </c>
      <c r="V1382" s="10" t="str">
        <f t="shared" si="152"/>
        <v>Unsecured</v>
      </c>
      <c r="W1382" s="10">
        <v>0</v>
      </c>
      <c r="X1382" s="10" t="s">
        <v>83</v>
      </c>
      <c r="Y1382" s="10" t="str">
        <f t="shared" si="153"/>
        <v>Structured</v>
      </c>
      <c r="Z1382" s="10"/>
      <c r="AA1382" s="10" t="str">
        <f>IF('Intragroup liabilities'!Q1376="GF2","Grandfathered T2",IF('Intragroup liabilities'!Q1376="CET1","CET1","No"))</f>
        <v>No</v>
      </c>
      <c r="AB1382" s="10">
        <f>IF('Intragroup liabilities'!R1376="",0,'Intragroup liabilities'!R1376)</f>
        <v>0</v>
      </c>
      <c r="AC1382"/>
    </row>
    <row r="1383" spans="3:29" ht="23.65" thickBot="1" x14ac:dyDescent="0.5">
      <c r="C1383" s="17">
        <f t="shared" si="148"/>
        <v>999</v>
      </c>
      <c r="D1383" s="18">
        <f t="shared" si="154"/>
        <v>1376</v>
      </c>
      <c r="E1383" s="10" t="str">
        <f>IF(AND(I1383="SANTANDER TOTTA, SGPS, SA",'Intragroup liabilities'!F1377="P_22"),"r0531 - o/w (part of) subordinated liabilities recognised as own funds",IF(AND(I1383="Totta Seguros - Comp. Seg. Vida, SA.",'Intragroup liabilities'!F1377="P_22"),"r0350 - Structured notes",IF(AND(AA1383&lt;&gt;"No",'Intragroup liabilities'!F1377="P_23"),"r0531 - o/w (part of) subordinated liabilities recognised as own funds",IF(AND(AA1383="No",'Intragroup liabilities'!F1377="P_23"),"r0120 - Secured liabilities - collateralized part (BRRD art. 44/2/b)",IF('Intragroup liabilities'!F1377="C_31","r0511 - o/w capital instruments/share capital",IF('Intragroup liabilities'!F1377="C_32","r0511 - o/w capital instruments/share capital",IF('Intragroup liabilities'!F1377="C_33","r0512 - o/w instruments ranking pari passu with ordinary shares",IF(OR(ISNUMBER(SEARCH("ATLANTES",I1383)),ISNUMBER(SEARCH("AZOR",I1383)),ISNUMBER(SEARCH("HIPOTOTTA",I1383)))=TRUE,"r0120 - Secured liabilities - collateralized part (BRRD art. 44/2/b)",IF(OR('Intragroup liabilities'!F1377="P_27.1",'Intragroup liabilities'!F1377="P_27.2",'Intragroup liabilities'!F1377="P_24"),"r0390 - Non-financial liabilities",IF('Intragroup liabilities'!F1377="P_30.1","r0170 - Employee liabilities (BRRD art. 44/2/g/i)",IF('Intragroup liabilities'!F1377="P_30.3","r0390 - Non-financial liabilities",IF('Intragroup liabilities'!F1377="C_36","r0511 - o/w capital instruments/share capital",IF(AND('Intragroup liabilities'!F1377="P_20",IFERROR(VLOOKUP('Intragroup liabilities'!I1377,'Auxiliar 210'!$B$18:$B$20,1,FALSE),0)&lt;&gt;0),"r0210 - Liabilities towards other entities of the resolution group (BRRD art. 44/2/h)",IF(AND('Intragroup liabilities'!F1377="P_21",IFERROR(VLOOKUP('Intragroup liabilities'!I1377,'Auxiliar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3" s="10" t="s">
        <v>483</v>
      </c>
      <c r="G1383" s="10" t="str">
        <f t="shared" si="149"/>
        <v>Rank 9 - Ranking in insolvency (master scale)</v>
      </c>
      <c r="H1383" s="10" t="s">
        <v>1013</v>
      </c>
      <c r="I1383" s="10" t="s">
        <v>704</v>
      </c>
      <c r="J1383" s="10" t="s">
        <v>710</v>
      </c>
      <c r="K1383" s="10" t="s">
        <v>155</v>
      </c>
      <c r="L1383" s="10" t="str">
        <f t="shared" si="150"/>
        <v>Sister</v>
      </c>
      <c r="M1383" s="10" t="str">
        <f>IF(OR('Intragroup liabilities'!W1377="x",'Intragroup liabilities'!W1377="E"),"true","false")</f>
        <v>false</v>
      </c>
      <c r="N1383" s="10" t="s">
        <v>470</v>
      </c>
      <c r="O1383" s="10" t="s">
        <v>471</v>
      </c>
      <c r="P1383" s="11">
        <v>0.28000000000000003</v>
      </c>
      <c r="Q1383" s="11">
        <f>IF('Intragroup liabilities'!E1377="",0,'Intragroup liabilities'!E1377)</f>
        <v>0</v>
      </c>
      <c r="R1383" s="10" t="str">
        <f>+IF('Intragroup liabilities'!C1377="EURO","Euro",IF('Intragroup liabilities'!C1377="LIBRA INGLESA"," US Dollar",""))</f>
        <v>Euro</v>
      </c>
      <c r="S1383" s="10" t="str">
        <f>IF(OR('Intragroup liabilities'!F1377="P_20",'Intragroup liabilities'!F1377="P_21"),'Intragroup liabilities'!M1377,CONCATENATE(RIGHT('Intragroup liabilities'!T1377,4),"-",LEFT(RIGHT('Intragroup liabilities'!T1377,7),2),"-",LEFT('Intragroup liabilities'!T1377,2)))</f>
        <v>--</v>
      </c>
      <c r="T1383" s="20" t="str">
        <f t="shared" si="151"/>
        <v>--</v>
      </c>
      <c r="U1383" s="20" t="str">
        <f>IF(OR('Intragroup liabilities'!F1377="P_20",'Intragroup liabilities'!F1377="P_21"),'T 03.01'!T1383,CONCATENATE(RIGHT('Intragroup liabilities'!U1377,4),"-",LEFT(RIGHT('Intragroup liabilities'!U1377,7),2),"-",LEFT('Intragroup liabilities'!U1377,2)))</f>
        <v>--</v>
      </c>
      <c r="V1383" s="10" t="str">
        <f t="shared" si="152"/>
        <v>Unsecured</v>
      </c>
      <c r="W1383" s="10">
        <v>0</v>
      </c>
      <c r="X1383" s="10" t="s">
        <v>83</v>
      </c>
      <c r="Y1383" s="10" t="str">
        <f t="shared" si="153"/>
        <v>Structured</v>
      </c>
      <c r="Z1383" s="10"/>
      <c r="AA1383" s="10" t="str">
        <f>IF('Intragroup liabilities'!Q1377="GF2","Grandfathered T2",IF('Intragroup liabilities'!Q1377="CET1","CET1","No"))</f>
        <v>No</v>
      </c>
      <c r="AB1383" s="10">
        <f>IF('Intragroup liabilities'!R1377="",0,'Intragroup liabilities'!R1377)</f>
        <v>0</v>
      </c>
      <c r="AC1383"/>
    </row>
    <row r="1384" spans="3:29" ht="23.65" thickBot="1" x14ac:dyDescent="0.5">
      <c r="C1384" s="17">
        <f t="shared" si="148"/>
        <v>999</v>
      </c>
      <c r="D1384" s="18">
        <f t="shared" si="154"/>
        <v>1377</v>
      </c>
      <c r="E1384" s="10" t="str">
        <f>IF(AND(I1384="SANTANDER TOTTA, SGPS, SA",'Intragroup liabilities'!F1378="P_22"),"r0531 - o/w (part of) subordinated liabilities recognised as own funds",IF(AND(I1384="Totta Seguros - Comp. Seg. Vida, SA.",'Intragroup liabilities'!F1378="P_22"),"r0350 - Structured notes",IF(AND(AA1384&lt;&gt;"No",'Intragroup liabilities'!F1378="P_23"),"r0531 - o/w (part of) subordinated liabilities recognised as own funds",IF(AND(AA1384="No",'Intragroup liabilities'!F1378="P_23"),"r0120 - Secured liabilities - collateralized part (BRRD art. 44/2/b)",IF('Intragroup liabilities'!F1378="C_31","r0511 - o/w capital instruments/share capital",IF('Intragroup liabilities'!F1378="C_32","r0511 - o/w capital instruments/share capital",IF('Intragroup liabilities'!F1378="C_33","r0512 - o/w instruments ranking pari passu with ordinary shares",IF(OR(ISNUMBER(SEARCH("ATLANTES",I1384)),ISNUMBER(SEARCH("AZOR",I1384)),ISNUMBER(SEARCH("HIPOTOTTA",I1384)))=TRUE,"r0120 - Secured liabilities - collateralized part (BRRD art. 44/2/b)",IF(OR('Intragroup liabilities'!F1378="P_27.1",'Intragroup liabilities'!F1378="P_27.2",'Intragroup liabilities'!F1378="P_24"),"r0390 - Non-financial liabilities",IF('Intragroup liabilities'!F1378="P_30.1","r0170 - Employee liabilities (BRRD art. 44/2/g/i)",IF('Intragroup liabilities'!F1378="P_30.3","r0390 - Non-financial liabilities",IF('Intragroup liabilities'!F1378="C_36","r0511 - o/w capital instruments/share capital",IF(AND('Intragroup liabilities'!F1378="P_20",IFERROR(VLOOKUP('Intragroup liabilities'!I1378,'Auxiliar 210'!$B$18:$B$20,1,FALSE),0)&lt;&gt;0),"r0210 - Liabilities towards other entities of the resolution group (BRRD art. 44/2/h)",IF(AND('Intragroup liabilities'!F1378="P_21",IFERROR(VLOOKUP('Intragroup liabilities'!I1378,'Auxiliar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4" s="10" t="s">
        <v>483</v>
      </c>
      <c r="G1384" s="10" t="str">
        <f t="shared" si="149"/>
        <v>Rank 9 - Ranking in insolvency (master scale)</v>
      </c>
      <c r="H1384" s="10" t="s">
        <v>1211</v>
      </c>
      <c r="I1384" s="10" t="s">
        <v>704</v>
      </c>
      <c r="J1384" s="10" t="s">
        <v>710</v>
      </c>
      <c r="K1384" s="10" t="s">
        <v>155</v>
      </c>
      <c r="L1384" s="10" t="str">
        <f t="shared" si="150"/>
        <v>Sister</v>
      </c>
      <c r="M1384" s="10" t="str">
        <f>IF(OR('Intragroup liabilities'!W1378="x",'Intragroup liabilities'!W1378="E"),"true","false")</f>
        <v>false</v>
      </c>
      <c r="N1384" s="10" t="s">
        <v>470</v>
      </c>
      <c r="O1384" s="10" t="s">
        <v>471</v>
      </c>
      <c r="P1384" s="11">
        <v>0.65</v>
      </c>
      <c r="Q1384" s="11">
        <f>IF('Intragroup liabilities'!E1378="",0,'Intragroup liabilities'!E1378)</f>
        <v>0</v>
      </c>
      <c r="R1384" s="10" t="str">
        <f>+IF('Intragroup liabilities'!C1378="EURO","Euro",IF('Intragroup liabilities'!C1378="LIBRA INGLESA"," US Dollar",""))</f>
        <v>Euro</v>
      </c>
      <c r="S1384" s="10" t="str">
        <f>IF(OR('Intragroup liabilities'!F1378="P_20",'Intragroup liabilities'!F1378="P_21"),'Intragroup liabilities'!M1378,CONCATENATE(RIGHT('Intragroup liabilities'!T1378,4),"-",LEFT(RIGHT('Intragroup liabilities'!T1378,7),2),"-",LEFT('Intragroup liabilities'!T1378,2)))</f>
        <v>--</v>
      </c>
      <c r="T1384" s="20" t="str">
        <f t="shared" si="151"/>
        <v>--</v>
      </c>
      <c r="U1384" s="20" t="str">
        <f>IF(OR('Intragroup liabilities'!F1378="P_20",'Intragroup liabilities'!F1378="P_21"),'T 03.01'!T1384,CONCATENATE(RIGHT('Intragroup liabilities'!U1378,4),"-",LEFT(RIGHT('Intragroup liabilities'!U1378,7),2),"-",LEFT('Intragroup liabilities'!U1378,2)))</f>
        <v>--</v>
      </c>
      <c r="V1384" s="10" t="str">
        <f t="shared" si="152"/>
        <v>Unsecured</v>
      </c>
      <c r="W1384" s="10">
        <v>0</v>
      </c>
      <c r="X1384" s="10" t="s">
        <v>83</v>
      </c>
      <c r="Y1384" s="10" t="str">
        <f t="shared" si="153"/>
        <v>Structured</v>
      </c>
      <c r="Z1384" s="10"/>
      <c r="AA1384" s="10" t="str">
        <f>IF('Intragroup liabilities'!Q1378="GF2","Grandfathered T2",IF('Intragroup liabilities'!Q1378="CET1","CET1","No"))</f>
        <v>No</v>
      </c>
      <c r="AB1384" s="10">
        <f>IF('Intragroup liabilities'!R1378="",0,'Intragroup liabilities'!R1378)</f>
        <v>0</v>
      </c>
      <c r="AC1384"/>
    </row>
    <row r="1385" spans="3:29" ht="23.65" thickBot="1" x14ac:dyDescent="0.5">
      <c r="C1385" s="17">
        <f t="shared" si="148"/>
        <v>999</v>
      </c>
      <c r="D1385" s="18">
        <f t="shared" si="154"/>
        <v>1378</v>
      </c>
      <c r="E1385" s="10" t="str">
        <f>IF(AND(I1385="SANTANDER TOTTA, SGPS, SA",'Intragroup liabilities'!F1379="P_22"),"r0531 - o/w (part of) subordinated liabilities recognised as own funds",IF(AND(I1385="Totta Seguros - Comp. Seg. Vida, SA.",'Intragroup liabilities'!F1379="P_22"),"r0350 - Structured notes",IF(AND(AA1385&lt;&gt;"No",'Intragroup liabilities'!F1379="P_23"),"r0531 - o/w (part of) subordinated liabilities recognised as own funds",IF(AND(AA1385="No",'Intragroup liabilities'!F1379="P_23"),"r0120 - Secured liabilities - collateralized part (BRRD art. 44/2/b)",IF('Intragroup liabilities'!F1379="C_31","r0511 - o/w capital instruments/share capital",IF('Intragroup liabilities'!F1379="C_32","r0511 - o/w capital instruments/share capital",IF('Intragroup liabilities'!F1379="C_33","r0512 - o/w instruments ranking pari passu with ordinary shares",IF(OR(ISNUMBER(SEARCH("ATLANTES",I1385)),ISNUMBER(SEARCH("AZOR",I1385)),ISNUMBER(SEARCH("HIPOTOTTA",I1385)))=TRUE,"r0120 - Secured liabilities - collateralized part (BRRD art. 44/2/b)",IF(OR('Intragroup liabilities'!F1379="P_27.1",'Intragroup liabilities'!F1379="P_27.2",'Intragroup liabilities'!F1379="P_24"),"r0390 - Non-financial liabilities",IF('Intragroup liabilities'!F1379="P_30.1","r0170 - Employee liabilities (BRRD art. 44/2/g/i)",IF('Intragroup liabilities'!F1379="P_30.3","r0390 - Non-financial liabilities",IF('Intragroup liabilities'!F1379="C_36","r0511 - o/w capital instruments/share capital",IF(AND('Intragroup liabilities'!F1379="P_20",IFERROR(VLOOKUP('Intragroup liabilities'!I1379,'Auxiliar 210'!$B$18:$B$20,1,FALSE),0)&lt;&gt;0),"r0210 - Liabilities towards other entities of the resolution group (BRRD art. 44/2/h)",IF(AND('Intragroup liabilities'!F1379="P_21",IFERROR(VLOOKUP('Intragroup liabilities'!I1379,'Auxiliar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5" s="10" t="s">
        <v>483</v>
      </c>
      <c r="G1385" s="10" t="str">
        <f t="shared" si="149"/>
        <v>Rank 9 - Ranking in insolvency (master scale)</v>
      </c>
      <c r="H1385" s="10" t="s">
        <v>1265</v>
      </c>
      <c r="I1385" s="10" t="s">
        <v>704</v>
      </c>
      <c r="J1385" s="10" t="s">
        <v>710</v>
      </c>
      <c r="K1385" s="10" t="s">
        <v>155</v>
      </c>
      <c r="L1385" s="10" t="str">
        <f t="shared" si="150"/>
        <v>Sister</v>
      </c>
      <c r="M1385" s="10" t="str">
        <f>IF(OR('Intragroup liabilities'!W1379="x",'Intragroup liabilities'!W1379="E"),"true","false")</f>
        <v>false</v>
      </c>
      <c r="N1385" s="10" t="s">
        <v>470</v>
      </c>
      <c r="O1385" s="10" t="s">
        <v>471</v>
      </c>
      <c r="P1385" s="11">
        <v>10.77</v>
      </c>
      <c r="Q1385" s="11">
        <f>IF('Intragroup liabilities'!E1379="",0,'Intragroup liabilities'!E1379)</f>
        <v>0</v>
      </c>
      <c r="R1385" s="10" t="str">
        <f>+IF('Intragroup liabilities'!C1379="EURO","Euro",IF('Intragroup liabilities'!C1379="LIBRA INGLESA"," US Dollar",""))</f>
        <v>Euro</v>
      </c>
      <c r="S1385" s="10" t="str">
        <f>IF(OR('Intragroup liabilities'!F1379="P_20",'Intragroup liabilities'!F1379="P_21"),'Intragroup liabilities'!M1379,CONCATENATE(RIGHT('Intragroup liabilities'!T1379,4),"-",LEFT(RIGHT('Intragroup liabilities'!T1379,7),2),"-",LEFT('Intragroup liabilities'!T1379,2)))</f>
        <v>--</v>
      </c>
      <c r="T1385" s="20" t="str">
        <f t="shared" si="151"/>
        <v>--</v>
      </c>
      <c r="U1385" s="20" t="str">
        <f>IF(OR('Intragroup liabilities'!F1379="P_20",'Intragroup liabilities'!F1379="P_21"),'T 03.01'!T1385,CONCATENATE(RIGHT('Intragroup liabilities'!U1379,4),"-",LEFT(RIGHT('Intragroup liabilities'!U1379,7),2),"-",LEFT('Intragroup liabilities'!U1379,2)))</f>
        <v>--</v>
      </c>
      <c r="V1385" s="10" t="str">
        <f t="shared" si="152"/>
        <v>Unsecured</v>
      </c>
      <c r="W1385" s="10">
        <v>0</v>
      </c>
      <c r="X1385" s="10" t="s">
        <v>83</v>
      </c>
      <c r="Y1385" s="10" t="str">
        <f t="shared" si="153"/>
        <v>Structured</v>
      </c>
      <c r="Z1385" s="10"/>
      <c r="AA1385" s="10" t="str">
        <f>IF('Intragroup liabilities'!Q1379="GF2","Grandfathered T2",IF('Intragroup liabilities'!Q1379="CET1","CET1","No"))</f>
        <v>No</v>
      </c>
      <c r="AB1385" s="10">
        <f>IF('Intragroup liabilities'!R1379="",0,'Intragroup liabilities'!R1379)</f>
        <v>0</v>
      </c>
      <c r="AC1385"/>
    </row>
    <row r="1386" spans="3:29" ht="23.65" thickBot="1" x14ac:dyDescent="0.5">
      <c r="C1386" s="17">
        <f t="shared" si="148"/>
        <v>999</v>
      </c>
      <c r="D1386" s="18">
        <f t="shared" si="154"/>
        <v>1379</v>
      </c>
      <c r="E1386" s="10" t="str">
        <f>IF(AND(I1386="SANTANDER TOTTA, SGPS, SA",'Intragroup liabilities'!F1380="P_22"),"r0531 - o/w (part of) subordinated liabilities recognised as own funds",IF(AND(I1386="Totta Seguros - Comp. Seg. Vida, SA.",'Intragroup liabilities'!F1380="P_22"),"r0350 - Structured notes",IF(AND(AA1386&lt;&gt;"No",'Intragroup liabilities'!F1380="P_23"),"r0531 - o/w (part of) subordinated liabilities recognised as own funds",IF(AND(AA1386="No",'Intragroup liabilities'!F1380="P_23"),"r0120 - Secured liabilities - collateralized part (BRRD art. 44/2/b)",IF('Intragroup liabilities'!F1380="C_31","r0511 - o/w capital instruments/share capital",IF('Intragroup liabilities'!F1380="C_32","r0511 - o/w capital instruments/share capital",IF('Intragroup liabilities'!F1380="C_33","r0512 - o/w instruments ranking pari passu with ordinary shares",IF(OR(ISNUMBER(SEARCH("ATLANTES",I1386)),ISNUMBER(SEARCH("AZOR",I1386)),ISNUMBER(SEARCH("HIPOTOTTA",I1386)))=TRUE,"r0120 - Secured liabilities - collateralized part (BRRD art. 44/2/b)",IF(OR('Intragroup liabilities'!F1380="P_27.1",'Intragroup liabilities'!F1380="P_27.2",'Intragroup liabilities'!F1380="P_24"),"r0390 - Non-financial liabilities",IF('Intragroup liabilities'!F1380="P_30.1","r0170 - Employee liabilities (BRRD art. 44/2/g/i)",IF('Intragroup liabilities'!F1380="P_30.3","r0390 - Non-financial liabilities",IF('Intragroup liabilities'!F1380="C_36","r0511 - o/w capital instruments/share capital",IF(AND('Intragroup liabilities'!F1380="P_20",IFERROR(VLOOKUP('Intragroup liabilities'!I1380,'Auxiliar 210'!$B$18:$B$20,1,FALSE),0)&lt;&gt;0),"r0210 - Liabilities towards other entities of the resolution group (BRRD art. 44/2/h)",IF(AND('Intragroup liabilities'!F1380="P_21",IFERROR(VLOOKUP('Intragroup liabilities'!I1380,'Auxiliar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6" s="10" t="s">
        <v>483</v>
      </c>
      <c r="G1386" s="10" t="str">
        <f t="shared" si="149"/>
        <v>Rank 9 - Ranking in insolvency (master scale)</v>
      </c>
      <c r="H1386" s="10" t="s">
        <v>1016</v>
      </c>
      <c r="I1386" s="10" t="s">
        <v>704</v>
      </c>
      <c r="J1386" s="10" t="s">
        <v>710</v>
      </c>
      <c r="K1386" s="10" t="s">
        <v>155</v>
      </c>
      <c r="L1386" s="10" t="str">
        <f t="shared" si="150"/>
        <v>Sister</v>
      </c>
      <c r="M1386" s="10" t="str">
        <f>IF(OR('Intragroup liabilities'!W1380="x",'Intragroup liabilities'!W1380="E"),"true","false")</f>
        <v>false</v>
      </c>
      <c r="N1386" s="10" t="s">
        <v>470</v>
      </c>
      <c r="O1386" s="10" t="s">
        <v>471</v>
      </c>
      <c r="P1386" s="11">
        <v>2.0499999999999998</v>
      </c>
      <c r="Q1386" s="11">
        <f>IF('Intragroup liabilities'!E1380="",0,'Intragroup liabilities'!E1380)</f>
        <v>0</v>
      </c>
      <c r="R1386" s="10" t="str">
        <f>+IF('Intragroup liabilities'!C1380="EURO","Euro",IF('Intragroup liabilities'!C1380="LIBRA INGLESA"," US Dollar",""))</f>
        <v>Euro</v>
      </c>
      <c r="S1386" s="10" t="str">
        <f>IF(OR('Intragroup liabilities'!F1380="P_20",'Intragroup liabilities'!F1380="P_21"),'Intragroup liabilities'!M1380,CONCATENATE(RIGHT('Intragroup liabilities'!T1380,4),"-",LEFT(RIGHT('Intragroup liabilities'!T1380,7),2),"-",LEFT('Intragroup liabilities'!T1380,2)))</f>
        <v>--</v>
      </c>
      <c r="T1386" s="20" t="str">
        <f t="shared" si="151"/>
        <v>--</v>
      </c>
      <c r="U1386" s="20" t="str">
        <f>IF(OR('Intragroup liabilities'!F1380="P_20",'Intragroup liabilities'!F1380="P_21"),'T 03.01'!T1386,CONCATENATE(RIGHT('Intragroup liabilities'!U1380,4),"-",LEFT(RIGHT('Intragroup liabilities'!U1380,7),2),"-",LEFT('Intragroup liabilities'!U1380,2)))</f>
        <v>--</v>
      </c>
      <c r="V1386" s="10" t="str">
        <f t="shared" si="152"/>
        <v>Unsecured</v>
      </c>
      <c r="W1386" s="10">
        <v>0</v>
      </c>
      <c r="X1386" s="10" t="s">
        <v>83</v>
      </c>
      <c r="Y1386" s="10" t="str">
        <f t="shared" si="153"/>
        <v>Structured</v>
      </c>
      <c r="Z1386" s="10"/>
      <c r="AA1386" s="10" t="str">
        <f>IF('Intragroup liabilities'!Q1380="GF2","Grandfathered T2",IF('Intragroup liabilities'!Q1380="CET1","CET1","No"))</f>
        <v>No</v>
      </c>
      <c r="AB1386" s="10">
        <f>IF('Intragroup liabilities'!R1380="",0,'Intragroup liabilities'!R1380)</f>
        <v>0</v>
      </c>
      <c r="AC1386"/>
    </row>
    <row r="1387" spans="3:29" ht="23.65" thickBot="1" x14ac:dyDescent="0.5">
      <c r="C1387" s="17">
        <f t="shared" si="148"/>
        <v>999</v>
      </c>
      <c r="D1387" s="18">
        <f t="shared" si="154"/>
        <v>1380</v>
      </c>
      <c r="E1387" s="10" t="str">
        <f>IF(AND(I1387="SANTANDER TOTTA, SGPS, SA",'Intragroup liabilities'!F1381="P_22"),"r0531 - o/w (part of) subordinated liabilities recognised as own funds",IF(AND(I1387="Totta Seguros - Comp. Seg. Vida, SA.",'Intragroup liabilities'!F1381="P_22"),"r0350 - Structured notes",IF(AND(AA1387&lt;&gt;"No",'Intragroup liabilities'!F1381="P_23"),"r0531 - o/w (part of) subordinated liabilities recognised as own funds",IF(AND(AA1387="No",'Intragroup liabilities'!F1381="P_23"),"r0120 - Secured liabilities - collateralized part (BRRD art. 44/2/b)",IF('Intragroup liabilities'!F1381="C_31","r0511 - o/w capital instruments/share capital",IF('Intragroup liabilities'!F1381="C_32","r0511 - o/w capital instruments/share capital",IF('Intragroup liabilities'!F1381="C_33","r0512 - o/w instruments ranking pari passu with ordinary shares",IF(OR(ISNUMBER(SEARCH("ATLANTES",I1387)),ISNUMBER(SEARCH("AZOR",I1387)),ISNUMBER(SEARCH("HIPOTOTTA",I1387)))=TRUE,"r0120 - Secured liabilities - collateralized part (BRRD art. 44/2/b)",IF(OR('Intragroup liabilities'!F1381="P_27.1",'Intragroup liabilities'!F1381="P_27.2",'Intragroup liabilities'!F1381="P_24"),"r0390 - Non-financial liabilities",IF('Intragroup liabilities'!F1381="P_30.1","r0170 - Employee liabilities (BRRD art. 44/2/g/i)",IF('Intragroup liabilities'!F1381="P_30.3","r0390 - Non-financial liabilities",IF('Intragroup liabilities'!F1381="C_36","r0511 - o/w capital instruments/share capital",IF(AND('Intragroup liabilities'!F1381="P_20",IFERROR(VLOOKUP('Intragroup liabilities'!I1381,'Auxiliar 210'!$B$18:$B$20,1,FALSE),0)&lt;&gt;0),"r0210 - Liabilities towards other entities of the resolution group (BRRD art. 44/2/h)",IF(AND('Intragroup liabilities'!F1381="P_21",IFERROR(VLOOKUP('Intragroup liabilities'!I1381,'Auxiliar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7" s="10" t="s">
        <v>483</v>
      </c>
      <c r="G1387" s="10" t="str">
        <f t="shared" si="149"/>
        <v>Rank 9 - Ranking in insolvency (master scale)</v>
      </c>
      <c r="H1387" s="10" t="s">
        <v>1259</v>
      </c>
      <c r="I1387" s="10" t="s">
        <v>704</v>
      </c>
      <c r="J1387" s="10" t="s">
        <v>710</v>
      </c>
      <c r="K1387" s="10" t="s">
        <v>155</v>
      </c>
      <c r="L1387" s="10" t="str">
        <f t="shared" si="150"/>
        <v>Sister</v>
      </c>
      <c r="M1387" s="10" t="str">
        <f>IF(OR('Intragroup liabilities'!W1381="x",'Intragroup liabilities'!W1381="E"),"true","false")</f>
        <v>false</v>
      </c>
      <c r="N1387" s="10" t="s">
        <v>470</v>
      </c>
      <c r="O1387" s="10" t="s">
        <v>471</v>
      </c>
      <c r="P1387" s="11">
        <v>10.62</v>
      </c>
      <c r="Q1387" s="11">
        <f>IF('Intragroup liabilities'!E1381="",0,'Intragroup liabilities'!E1381)</f>
        <v>0</v>
      </c>
      <c r="R1387" s="10" t="str">
        <f>+IF('Intragroup liabilities'!C1381="EURO","Euro",IF('Intragroup liabilities'!C1381="LIBRA INGLESA"," US Dollar",""))</f>
        <v>Euro</v>
      </c>
      <c r="S1387" s="10" t="str">
        <f>IF(OR('Intragroup liabilities'!F1381="P_20",'Intragroup liabilities'!F1381="P_21"),'Intragroup liabilities'!M1381,CONCATENATE(RIGHT('Intragroup liabilities'!T1381,4),"-",LEFT(RIGHT('Intragroup liabilities'!T1381,7),2),"-",LEFT('Intragroup liabilities'!T1381,2)))</f>
        <v>--</v>
      </c>
      <c r="T1387" s="20" t="str">
        <f t="shared" si="151"/>
        <v>--</v>
      </c>
      <c r="U1387" s="20" t="str">
        <f>IF(OR('Intragroup liabilities'!F1381="P_20",'Intragroup liabilities'!F1381="P_21"),'T 03.01'!T1387,CONCATENATE(RIGHT('Intragroup liabilities'!U1381,4),"-",LEFT(RIGHT('Intragroup liabilities'!U1381,7),2),"-",LEFT('Intragroup liabilities'!U1381,2)))</f>
        <v>--</v>
      </c>
      <c r="V1387" s="10" t="str">
        <f t="shared" si="152"/>
        <v>Unsecured</v>
      </c>
      <c r="W1387" s="10">
        <v>0</v>
      </c>
      <c r="X1387" s="10" t="s">
        <v>83</v>
      </c>
      <c r="Y1387" s="10" t="str">
        <f t="shared" si="153"/>
        <v>Structured</v>
      </c>
      <c r="Z1387" s="10"/>
      <c r="AA1387" s="10" t="str">
        <f>IF('Intragroup liabilities'!Q1381="GF2","Grandfathered T2",IF('Intragroup liabilities'!Q1381="CET1","CET1","No"))</f>
        <v>No</v>
      </c>
      <c r="AB1387" s="10">
        <f>IF('Intragroup liabilities'!R1381="",0,'Intragroup liabilities'!R1381)</f>
        <v>0</v>
      </c>
      <c r="AC1387"/>
    </row>
    <row r="1388" spans="3:29" ht="23.65" thickBot="1" x14ac:dyDescent="0.5">
      <c r="C1388" s="17">
        <f t="shared" si="148"/>
        <v>999</v>
      </c>
      <c r="D1388" s="18">
        <f t="shared" si="154"/>
        <v>1381</v>
      </c>
      <c r="E1388" s="10" t="str">
        <f>IF(AND(I1388="SANTANDER TOTTA, SGPS, SA",'Intragroup liabilities'!F1382="P_22"),"r0531 - o/w (part of) subordinated liabilities recognised as own funds",IF(AND(I1388="Totta Seguros - Comp. Seg. Vida, SA.",'Intragroup liabilities'!F1382="P_22"),"r0350 - Structured notes",IF(AND(AA1388&lt;&gt;"No",'Intragroup liabilities'!F1382="P_23"),"r0531 - o/w (part of) subordinated liabilities recognised as own funds",IF(AND(AA1388="No",'Intragroup liabilities'!F1382="P_23"),"r0120 - Secured liabilities - collateralized part (BRRD art. 44/2/b)",IF('Intragroup liabilities'!F1382="C_31","r0511 - o/w capital instruments/share capital",IF('Intragroup liabilities'!F1382="C_32","r0511 - o/w capital instruments/share capital",IF('Intragroup liabilities'!F1382="C_33","r0512 - o/w instruments ranking pari passu with ordinary shares",IF(OR(ISNUMBER(SEARCH("ATLANTES",I1388)),ISNUMBER(SEARCH("AZOR",I1388)),ISNUMBER(SEARCH("HIPOTOTTA",I1388)))=TRUE,"r0120 - Secured liabilities - collateralized part (BRRD art. 44/2/b)",IF(OR('Intragroup liabilities'!F1382="P_27.1",'Intragroup liabilities'!F1382="P_27.2",'Intragroup liabilities'!F1382="P_24"),"r0390 - Non-financial liabilities",IF('Intragroup liabilities'!F1382="P_30.1","r0170 - Employee liabilities (BRRD art. 44/2/g/i)",IF('Intragroup liabilities'!F1382="P_30.3","r0390 - Non-financial liabilities",IF('Intragroup liabilities'!F1382="C_36","r0511 - o/w capital instruments/share capital",IF(AND('Intragroup liabilities'!F1382="P_20",IFERROR(VLOOKUP('Intragroup liabilities'!I1382,'Auxiliar 210'!$B$18:$B$20,1,FALSE),0)&lt;&gt;0),"r0210 - Liabilities towards other entities of the resolution group (BRRD art. 44/2/h)",IF(AND('Intragroup liabilities'!F1382="P_21",IFERROR(VLOOKUP('Intragroup liabilities'!I1382,'Auxiliar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8" s="10" t="s">
        <v>483</v>
      </c>
      <c r="G1388" s="10" t="str">
        <f t="shared" si="149"/>
        <v>Rank 9 - Ranking in insolvency (master scale)</v>
      </c>
      <c r="H1388" s="10" t="s">
        <v>1274</v>
      </c>
      <c r="I1388" s="10" t="s">
        <v>704</v>
      </c>
      <c r="J1388" s="10" t="s">
        <v>710</v>
      </c>
      <c r="K1388" s="10" t="s">
        <v>155</v>
      </c>
      <c r="L1388" s="10" t="str">
        <f t="shared" si="150"/>
        <v>Sister</v>
      </c>
      <c r="M1388" s="10" t="str">
        <f>IF(OR('Intragroup liabilities'!W1382="x",'Intragroup liabilities'!W1382="E"),"true","false")</f>
        <v>false</v>
      </c>
      <c r="N1388" s="10" t="s">
        <v>470</v>
      </c>
      <c r="O1388" s="10" t="s">
        <v>471</v>
      </c>
      <c r="P1388" s="11">
        <v>1.95</v>
      </c>
      <c r="Q1388" s="11">
        <f>IF('Intragroup liabilities'!E1382="",0,'Intragroup liabilities'!E1382)</f>
        <v>0</v>
      </c>
      <c r="R1388" s="10" t="str">
        <f>+IF('Intragroup liabilities'!C1382="EURO","Euro",IF('Intragroup liabilities'!C1382="LIBRA INGLESA"," US Dollar",""))</f>
        <v>Euro</v>
      </c>
      <c r="S1388" s="10" t="str">
        <f>IF(OR('Intragroup liabilities'!F1382="P_20",'Intragroup liabilities'!F1382="P_21"),'Intragroup liabilities'!M1382,CONCATENATE(RIGHT('Intragroup liabilities'!T1382,4),"-",LEFT(RIGHT('Intragroup liabilities'!T1382,7),2),"-",LEFT('Intragroup liabilities'!T1382,2)))</f>
        <v>--</v>
      </c>
      <c r="T1388" s="20" t="str">
        <f t="shared" si="151"/>
        <v>--</v>
      </c>
      <c r="U1388" s="20" t="str">
        <f>IF(OR('Intragroup liabilities'!F1382="P_20",'Intragroup liabilities'!F1382="P_21"),'T 03.01'!T1388,CONCATENATE(RIGHT('Intragroup liabilities'!U1382,4),"-",LEFT(RIGHT('Intragroup liabilities'!U1382,7),2),"-",LEFT('Intragroup liabilities'!U1382,2)))</f>
        <v>--</v>
      </c>
      <c r="V1388" s="10" t="str">
        <f t="shared" si="152"/>
        <v>Unsecured</v>
      </c>
      <c r="W1388" s="10">
        <v>0</v>
      </c>
      <c r="X1388" s="10" t="s">
        <v>83</v>
      </c>
      <c r="Y1388" s="10" t="str">
        <f t="shared" si="153"/>
        <v>Structured</v>
      </c>
      <c r="Z1388" s="10"/>
      <c r="AA1388" s="10" t="str">
        <f>IF('Intragroup liabilities'!Q1382="GF2","Grandfathered T2",IF('Intragroup liabilities'!Q1382="CET1","CET1","No"))</f>
        <v>No</v>
      </c>
      <c r="AB1388" s="10">
        <f>IF('Intragroup liabilities'!R1382="",0,'Intragroup liabilities'!R1382)</f>
        <v>0</v>
      </c>
      <c r="AC1388"/>
    </row>
    <row r="1389" spans="3:29" ht="23.65" thickBot="1" x14ac:dyDescent="0.5">
      <c r="C1389" s="17">
        <f t="shared" si="148"/>
        <v>999</v>
      </c>
      <c r="D1389" s="18">
        <f t="shared" si="154"/>
        <v>1382</v>
      </c>
      <c r="E1389" s="10" t="str">
        <f>IF(AND(I1389="SANTANDER TOTTA, SGPS, SA",'Intragroup liabilities'!F1383="P_22"),"r0531 - o/w (part of) subordinated liabilities recognised as own funds",IF(AND(I1389="Totta Seguros - Comp. Seg. Vida, SA.",'Intragroup liabilities'!F1383="P_22"),"r0350 - Structured notes",IF(AND(AA1389&lt;&gt;"No",'Intragroup liabilities'!F1383="P_23"),"r0531 - o/w (part of) subordinated liabilities recognised as own funds",IF(AND(AA1389="No",'Intragroup liabilities'!F1383="P_23"),"r0120 - Secured liabilities - collateralized part (BRRD art. 44/2/b)",IF('Intragroup liabilities'!F1383="C_31","r0511 - o/w capital instruments/share capital",IF('Intragroup liabilities'!F1383="C_32","r0511 - o/w capital instruments/share capital",IF('Intragroup liabilities'!F1383="C_33","r0512 - o/w instruments ranking pari passu with ordinary shares",IF(OR(ISNUMBER(SEARCH("ATLANTES",I1389)),ISNUMBER(SEARCH("AZOR",I1389)),ISNUMBER(SEARCH("HIPOTOTTA",I1389)))=TRUE,"r0120 - Secured liabilities - collateralized part (BRRD art. 44/2/b)",IF(OR('Intragroup liabilities'!F1383="P_27.1",'Intragroup liabilities'!F1383="P_27.2",'Intragroup liabilities'!F1383="P_24"),"r0390 - Non-financial liabilities",IF('Intragroup liabilities'!F1383="P_30.1","r0170 - Employee liabilities (BRRD art. 44/2/g/i)",IF('Intragroup liabilities'!F1383="P_30.3","r0390 - Non-financial liabilities",IF('Intragroup liabilities'!F1383="C_36","r0511 - o/w capital instruments/share capital",IF(AND('Intragroup liabilities'!F1383="P_20",IFERROR(VLOOKUP('Intragroup liabilities'!I1383,'Auxiliar 210'!$B$18:$B$20,1,FALSE),0)&lt;&gt;0),"r0210 - Liabilities towards other entities of the resolution group (BRRD art. 44/2/h)",IF(AND('Intragroup liabilities'!F1383="P_21",IFERROR(VLOOKUP('Intragroup liabilities'!I1383,'Auxiliar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89" s="10" t="s">
        <v>483</v>
      </c>
      <c r="G1389" s="10" t="str">
        <f t="shared" si="149"/>
        <v>Rank 9 - Ranking in insolvency (master scale)</v>
      </c>
      <c r="H1389" s="10" t="s">
        <v>1277</v>
      </c>
      <c r="I1389" s="10" t="s">
        <v>704</v>
      </c>
      <c r="J1389" s="10" t="s">
        <v>710</v>
      </c>
      <c r="K1389" s="10" t="s">
        <v>155</v>
      </c>
      <c r="L1389" s="10" t="str">
        <f t="shared" si="150"/>
        <v>Sister</v>
      </c>
      <c r="M1389" s="10" t="str">
        <f>IF(OR('Intragroup liabilities'!W1383="x",'Intragroup liabilities'!W1383="E"),"true","false")</f>
        <v>false</v>
      </c>
      <c r="N1389" s="10" t="s">
        <v>470</v>
      </c>
      <c r="O1389" s="10" t="s">
        <v>471</v>
      </c>
      <c r="P1389" s="11">
        <v>0.57999999999999996</v>
      </c>
      <c r="Q1389" s="11">
        <f>IF('Intragroup liabilities'!E1383="",0,'Intragroup liabilities'!E1383)</f>
        <v>0</v>
      </c>
      <c r="R1389" s="10" t="str">
        <f>+IF('Intragroup liabilities'!C1383="EURO","Euro",IF('Intragroup liabilities'!C1383="LIBRA INGLESA"," US Dollar",""))</f>
        <v>Euro</v>
      </c>
      <c r="S1389" s="10" t="str">
        <f>IF(OR('Intragroup liabilities'!F1383="P_20",'Intragroup liabilities'!F1383="P_21"),'Intragroup liabilities'!M1383,CONCATENATE(RIGHT('Intragroup liabilities'!T1383,4),"-",LEFT(RIGHT('Intragroup liabilities'!T1383,7),2),"-",LEFT('Intragroup liabilities'!T1383,2)))</f>
        <v>--</v>
      </c>
      <c r="T1389" s="20" t="str">
        <f t="shared" si="151"/>
        <v>--</v>
      </c>
      <c r="U1389" s="20" t="str">
        <f>IF(OR('Intragroup liabilities'!F1383="P_20",'Intragroup liabilities'!F1383="P_21"),'T 03.01'!T1389,CONCATENATE(RIGHT('Intragroup liabilities'!U1383,4),"-",LEFT(RIGHT('Intragroup liabilities'!U1383,7),2),"-",LEFT('Intragroup liabilities'!U1383,2)))</f>
        <v>--</v>
      </c>
      <c r="V1389" s="10" t="str">
        <f t="shared" si="152"/>
        <v>Unsecured</v>
      </c>
      <c r="W1389" s="10">
        <v>0</v>
      </c>
      <c r="X1389" s="10" t="s">
        <v>83</v>
      </c>
      <c r="Y1389" s="10" t="str">
        <f t="shared" si="153"/>
        <v>Structured</v>
      </c>
      <c r="Z1389" s="10"/>
      <c r="AA1389" s="10" t="str">
        <f>IF('Intragroup liabilities'!Q1383="GF2","Grandfathered T2",IF('Intragroup liabilities'!Q1383="CET1","CET1","No"))</f>
        <v>No</v>
      </c>
      <c r="AB1389" s="10">
        <f>IF('Intragroup liabilities'!R1383="",0,'Intragroup liabilities'!R1383)</f>
        <v>0</v>
      </c>
      <c r="AC1389"/>
    </row>
    <row r="1390" spans="3:29" ht="23.65" thickBot="1" x14ac:dyDescent="0.5">
      <c r="C1390" s="17">
        <f t="shared" si="148"/>
        <v>999</v>
      </c>
      <c r="D1390" s="18">
        <f t="shared" si="154"/>
        <v>1383</v>
      </c>
      <c r="E1390" s="10" t="str">
        <f>IF(AND(I1390="SANTANDER TOTTA, SGPS, SA",'Intragroup liabilities'!F1384="P_22"),"r0531 - o/w (part of) subordinated liabilities recognised as own funds",IF(AND(I1390="Totta Seguros - Comp. Seg. Vida, SA.",'Intragroup liabilities'!F1384="P_22"),"r0350 - Structured notes",IF(AND(AA1390&lt;&gt;"No",'Intragroup liabilities'!F1384="P_23"),"r0531 - o/w (part of) subordinated liabilities recognised as own funds",IF(AND(AA1390="No",'Intragroup liabilities'!F1384="P_23"),"r0120 - Secured liabilities - collateralized part (BRRD art. 44/2/b)",IF('Intragroup liabilities'!F1384="C_31","r0511 - o/w capital instruments/share capital",IF('Intragroup liabilities'!F1384="C_32","r0511 - o/w capital instruments/share capital",IF('Intragroup liabilities'!F1384="C_33","r0512 - o/w instruments ranking pari passu with ordinary shares",IF(OR(ISNUMBER(SEARCH("ATLANTES",I1390)),ISNUMBER(SEARCH("AZOR",I1390)),ISNUMBER(SEARCH("HIPOTOTTA",I1390)))=TRUE,"r0120 - Secured liabilities - collateralized part (BRRD art. 44/2/b)",IF(OR('Intragroup liabilities'!F1384="P_27.1",'Intragroup liabilities'!F1384="P_27.2",'Intragroup liabilities'!F1384="P_24"),"r0390 - Non-financial liabilities",IF('Intragroup liabilities'!F1384="P_30.1","r0170 - Employee liabilities (BRRD art. 44/2/g/i)",IF('Intragroup liabilities'!F1384="P_30.3","r0390 - Non-financial liabilities",IF('Intragroup liabilities'!F1384="C_36","r0511 - o/w capital instruments/share capital",IF(AND('Intragroup liabilities'!F1384="P_20",IFERROR(VLOOKUP('Intragroup liabilities'!I1384,'Auxiliar 210'!$B$18:$B$20,1,FALSE),0)&lt;&gt;0),"r0210 - Liabilities towards other entities of the resolution group (BRRD art. 44/2/h)",IF(AND('Intragroup liabilities'!F1384="P_21",IFERROR(VLOOKUP('Intragroup liabilities'!I1384,'Auxiliar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0" s="10" t="s">
        <v>161</v>
      </c>
      <c r="G1390" s="10" t="str">
        <f t="shared" si="149"/>
        <v>Rank 9 - Ranking in insolvency (master scale)</v>
      </c>
      <c r="H1390" s="10" t="s">
        <v>501</v>
      </c>
      <c r="I1390" s="10" t="s">
        <v>57</v>
      </c>
      <c r="J1390" s="10" t="s">
        <v>213</v>
      </c>
      <c r="K1390" s="10" t="s">
        <v>155</v>
      </c>
      <c r="L1390" s="10" t="str">
        <f t="shared" si="150"/>
        <v>Sister</v>
      </c>
      <c r="M1390" s="10" t="str">
        <f>IF(OR('Intragroup liabilities'!W1384="x",'Intragroup liabilities'!W1384="E"),"true","false")</f>
        <v>false</v>
      </c>
      <c r="N1390" s="10" t="s">
        <v>470</v>
      </c>
      <c r="O1390" s="10" t="s">
        <v>471</v>
      </c>
      <c r="P1390" s="11">
        <v>0.3</v>
      </c>
      <c r="Q1390" s="11">
        <f>IF('Intragroup liabilities'!E1384="",0,'Intragroup liabilities'!E1384)</f>
        <v>0</v>
      </c>
      <c r="R1390" s="10" t="str">
        <f>+IF('Intragroup liabilities'!C1384="EURO","Euro",IF('Intragroup liabilities'!C1384="LIBRA INGLESA"," US Dollar",""))</f>
        <v>Euro</v>
      </c>
      <c r="S1390" s="10" t="str">
        <f>IF(OR('Intragroup liabilities'!F1384="P_20",'Intragroup liabilities'!F1384="P_21"),'Intragroup liabilities'!M1384,CONCATENATE(RIGHT('Intragroup liabilities'!T1384,4),"-",LEFT(RIGHT('Intragroup liabilities'!T1384,7),2),"-",LEFT('Intragroup liabilities'!T1384,2)))</f>
        <v>--</v>
      </c>
      <c r="T1390" s="20" t="str">
        <f t="shared" si="151"/>
        <v>--</v>
      </c>
      <c r="U1390" s="20" t="str">
        <f>IF(OR('Intragroup liabilities'!F1384="P_20",'Intragroup liabilities'!F1384="P_21"),'T 03.01'!T1390,CONCATENATE(RIGHT('Intragroup liabilities'!U1384,4),"-",LEFT(RIGHT('Intragroup liabilities'!U1384,7),2),"-",LEFT('Intragroup liabilities'!U1384,2)))</f>
        <v>--</v>
      </c>
      <c r="V1390" s="10" t="str">
        <f t="shared" si="152"/>
        <v>Unsecured</v>
      </c>
      <c r="W1390" s="10">
        <v>0</v>
      </c>
      <c r="X1390" s="10" t="s">
        <v>83</v>
      </c>
      <c r="Y1390" s="10" t="str">
        <f t="shared" si="153"/>
        <v>Structured</v>
      </c>
      <c r="Z1390" s="10"/>
      <c r="AA1390" s="10" t="str">
        <f>IF('Intragroup liabilities'!Q1384="GF2","Grandfathered T2",IF('Intragroup liabilities'!Q1384="CET1","CET1","No"))</f>
        <v>No</v>
      </c>
      <c r="AB1390" s="10">
        <f>IF('Intragroup liabilities'!R1384="",0,'Intragroup liabilities'!R1384)</f>
        <v>0</v>
      </c>
      <c r="AC1390"/>
    </row>
    <row r="1391" spans="3:29" ht="23.65" thickBot="1" x14ac:dyDescent="0.5">
      <c r="C1391" s="17">
        <f t="shared" si="148"/>
        <v>999</v>
      </c>
      <c r="D1391" s="18">
        <f t="shared" si="154"/>
        <v>1384</v>
      </c>
      <c r="E1391" s="10" t="str">
        <f>IF(AND(I1391="SANTANDER TOTTA, SGPS, SA",'Intragroup liabilities'!F1385="P_22"),"r0531 - o/w (part of) subordinated liabilities recognised as own funds",IF(AND(I1391="Totta Seguros - Comp. Seg. Vida, SA.",'Intragroup liabilities'!F1385="P_22"),"r0350 - Structured notes",IF(AND(AA1391&lt;&gt;"No",'Intragroup liabilities'!F1385="P_23"),"r0531 - o/w (part of) subordinated liabilities recognised as own funds",IF(AND(AA1391="No",'Intragroup liabilities'!F1385="P_23"),"r0120 - Secured liabilities - collateralized part (BRRD art. 44/2/b)",IF('Intragroup liabilities'!F1385="C_31","r0511 - o/w capital instruments/share capital",IF('Intragroup liabilities'!F1385="C_32","r0511 - o/w capital instruments/share capital",IF('Intragroup liabilities'!F1385="C_33","r0512 - o/w instruments ranking pari passu with ordinary shares",IF(OR(ISNUMBER(SEARCH("ATLANTES",I1391)),ISNUMBER(SEARCH("AZOR",I1391)),ISNUMBER(SEARCH("HIPOTOTTA",I1391)))=TRUE,"r0120 - Secured liabilities - collateralized part (BRRD art. 44/2/b)",IF(OR('Intragroup liabilities'!F1385="P_27.1",'Intragroup liabilities'!F1385="P_27.2",'Intragroup liabilities'!F1385="P_24"),"r0390 - Non-financial liabilities",IF('Intragroup liabilities'!F1385="P_30.1","r0170 - Employee liabilities (BRRD art. 44/2/g/i)",IF('Intragroup liabilities'!F1385="P_30.3","r0390 - Non-financial liabilities",IF('Intragroup liabilities'!F1385="C_36","r0511 - o/w capital instruments/share capital",IF(AND('Intragroup liabilities'!F1385="P_20",IFERROR(VLOOKUP('Intragroup liabilities'!I1385,'Auxiliar 210'!$B$18:$B$20,1,FALSE),0)&lt;&gt;0),"r0210 - Liabilities towards other entities of the resolution group (BRRD art. 44/2/h)",IF(AND('Intragroup liabilities'!F1385="P_21",IFERROR(VLOOKUP('Intragroup liabilities'!I1385,'Auxiliar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1" s="10" t="s">
        <v>483</v>
      </c>
      <c r="G1391" s="10" t="str">
        <f t="shared" si="149"/>
        <v>Rank 9 - Ranking in insolvency (master scale)</v>
      </c>
      <c r="H1391" s="10" t="s">
        <v>1281</v>
      </c>
      <c r="I1391" s="10" t="s">
        <v>704</v>
      </c>
      <c r="J1391" s="10" t="s">
        <v>710</v>
      </c>
      <c r="K1391" s="10" t="s">
        <v>155</v>
      </c>
      <c r="L1391" s="10" t="str">
        <f t="shared" si="150"/>
        <v>Sister</v>
      </c>
      <c r="M1391" s="10" t="str">
        <f>IF(OR('Intragroup liabilities'!W1385="x",'Intragroup liabilities'!W1385="E"),"true","false")</f>
        <v>false</v>
      </c>
      <c r="N1391" s="10" t="s">
        <v>470</v>
      </c>
      <c r="O1391" s="10" t="s">
        <v>471</v>
      </c>
      <c r="P1391" s="11">
        <v>0.62</v>
      </c>
      <c r="Q1391" s="11">
        <f>IF('Intragroup liabilities'!E1385="",0,'Intragroup liabilities'!E1385)</f>
        <v>0</v>
      </c>
      <c r="R1391" s="10" t="str">
        <f>+IF('Intragroup liabilities'!C1385="EURO","Euro",IF('Intragroup liabilities'!C1385="LIBRA INGLESA"," US Dollar",""))</f>
        <v>Euro</v>
      </c>
      <c r="S1391" s="10" t="str">
        <f>IF(OR('Intragroup liabilities'!F1385="P_20",'Intragroup liabilities'!F1385="P_21"),'Intragroup liabilities'!M1385,CONCATENATE(RIGHT('Intragroup liabilities'!T1385,4),"-",LEFT(RIGHT('Intragroup liabilities'!T1385,7),2),"-",LEFT('Intragroup liabilities'!T1385,2)))</f>
        <v>--</v>
      </c>
      <c r="T1391" s="20" t="str">
        <f t="shared" si="151"/>
        <v>--</v>
      </c>
      <c r="U1391" s="20" t="str">
        <f>IF(OR('Intragroup liabilities'!F1385="P_20",'Intragroup liabilities'!F1385="P_21"),'T 03.01'!T1391,CONCATENATE(RIGHT('Intragroup liabilities'!U1385,4),"-",LEFT(RIGHT('Intragroup liabilities'!U1385,7),2),"-",LEFT('Intragroup liabilities'!U1385,2)))</f>
        <v>--</v>
      </c>
      <c r="V1391" s="10" t="str">
        <f t="shared" si="152"/>
        <v>Unsecured</v>
      </c>
      <c r="W1391" s="10">
        <v>0</v>
      </c>
      <c r="X1391" s="10" t="s">
        <v>83</v>
      </c>
      <c r="Y1391" s="10" t="str">
        <f t="shared" si="153"/>
        <v>Structured</v>
      </c>
      <c r="Z1391" s="10"/>
      <c r="AA1391" s="10" t="str">
        <f>IF('Intragroup liabilities'!Q1385="GF2","Grandfathered T2",IF('Intragroup liabilities'!Q1385="CET1","CET1","No"))</f>
        <v>No</v>
      </c>
      <c r="AB1391" s="10">
        <f>IF('Intragroup liabilities'!R1385="",0,'Intragroup liabilities'!R1385)</f>
        <v>0</v>
      </c>
      <c r="AC1391"/>
    </row>
    <row r="1392" spans="3:29" ht="23.65" thickBot="1" x14ac:dyDescent="0.5">
      <c r="C1392" s="17">
        <f t="shared" si="148"/>
        <v>999</v>
      </c>
      <c r="D1392" s="18">
        <f t="shared" si="154"/>
        <v>1385</v>
      </c>
      <c r="E1392" s="10" t="str">
        <f>IF(AND(I1392="SANTANDER TOTTA, SGPS, SA",'Intragroup liabilities'!F1386="P_22"),"r0531 - o/w (part of) subordinated liabilities recognised as own funds",IF(AND(I1392="Totta Seguros - Comp. Seg. Vida, SA.",'Intragroup liabilities'!F1386="P_22"),"r0350 - Structured notes",IF(AND(AA1392&lt;&gt;"No",'Intragroup liabilities'!F1386="P_23"),"r0531 - o/w (part of) subordinated liabilities recognised as own funds",IF(AND(AA1392="No",'Intragroup liabilities'!F1386="P_23"),"r0120 - Secured liabilities - collateralized part (BRRD art. 44/2/b)",IF('Intragroup liabilities'!F1386="C_31","r0511 - o/w capital instruments/share capital",IF('Intragroup liabilities'!F1386="C_32","r0511 - o/w capital instruments/share capital",IF('Intragroup liabilities'!F1386="C_33","r0512 - o/w instruments ranking pari passu with ordinary shares",IF(OR(ISNUMBER(SEARCH("ATLANTES",I1392)),ISNUMBER(SEARCH("AZOR",I1392)),ISNUMBER(SEARCH("HIPOTOTTA",I1392)))=TRUE,"r0120 - Secured liabilities - collateralized part (BRRD art. 44/2/b)",IF(OR('Intragroup liabilities'!F1386="P_27.1",'Intragroup liabilities'!F1386="P_27.2",'Intragroup liabilities'!F1386="P_24"),"r0390 - Non-financial liabilities",IF('Intragroup liabilities'!F1386="P_30.1","r0170 - Employee liabilities (BRRD art. 44/2/g/i)",IF('Intragroup liabilities'!F1386="P_30.3","r0390 - Non-financial liabilities",IF('Intragroup liabilities'!F1386="C_36","r0511 - o/w capital instruments/share capital",IF(AND('Intragroup liabilities'!F1386="P_20",IFERROR(VLOOKUP('Intragroup liabilities'!I1386,'Auxiliar 210'!$B$18:$B$20,1,FALSE),0)&lt;&gt;0),"r0210 - Liabilities towards other entities of the resolution group (BRRD art. 44/2/h)",IF(AND('Intragroup liabilities'!F1386="P_21",IFERROR(VLOOKUP('Intragroup liabilities'!I1386,'Auxiliar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2" s="10" t="s">
        <v>483</v>
      </c>
      <c r="G1392" s="10" t="str">
        <f t="shared" si="149"/>
        <v>Rank 9 - Ranking in insolvency (master scale)</v>
      </c>
      <c r="H1392" s="10" t="s">
        <v>597</v>
      </c>
      <c r="I1392" s="10" t="s">
        <v>66</v>
      </c>
      <c r="J1392" s="10" t="s">
        <v>439</v>
      </c>
      <c r="K1392" s="10" t="s">
        <v>155</v>
      </c>
      <c r="L1392" s="10" t="str">
        <f t="shared" si="150"/>
        <v>Sister</v>
      </c>
      <c r="M1392" s="10" t="str">
        <f>IF(OR('Intragroup liabilities'!W1386="x",'Intragroup liabilities'!W1386="E"),"true","false")</f>
        <v>false</v>
      </c>
      <c r="N1392" s="10" t="s">
        <v>470</v>
      </c>
      <c r="O1392" s="10" t="s">
        <v>471</v>
      </c>
      <c r="P1392" s="11">
        <v>1.26</v>
      </c>
      <c r="Q1392" s="11">
        <f>IF('Intragroup liabilities'!E1386="",0,'Intragroup liabilities'!E1386)</f>
        <v>0</v>
      </c>
      <c r="R1392" s="10" t="str">
        <f>+IF('Intragroup liabilities'!C1386="EURO","Euro",IF('Intragroup liabilities'!C1386="LIBRA INGLESA"," US Dollar",""))</f>
        <v>Euro</v>
      </c>
      <c r="S1392" s="10" t="str">
        <f>IF(OR('Intragroup liabilities'!F1386="P_20",'Intragroup liabilities'!F1386="P_21"),'Intragroup liabilities'!M1386,CONCATENATE(RIGHT('Intragroup liabilities'!T1386,4),"-",LEFT(RIGHT('Intragroup liabilities'!T1386,7),2),"-",LEFT('Intragroup liabilities'!T1386,2)))</f>
        <v>--</v>
      </c>
      <c r="T1392" s="20" t="str">
        <f t="shared" si="151"/>
        <v>--</v>
      </c>
      <c r="U1392" s="20" t="str">
        <f>IF(OR('Intragroup liabilities'!F1386="P_20",'Intragroup liabilities'!F1386="P_21"),'T 03.01'!T1392,CONCATENATE(RIGHT('Intragroup liabilities'!U1386,4),"-",LEFT(RIGHT('Intragroup liabilities'!U1386,7),2),"-",LEFT('Intragroup liabilities'!U1386,2)))</f>
        <v>--</v>
      </c>
      <c r="V1392" s="10" t="str">
        <f t="shared" si="152"/>
        <v>Unsecured</v>
      </c>
      <c r="W1392" s="10">
        <v>0</v>
      </c>
      <c r="X1392" s="10" t="s">
        <v>83</v>
      </c>
      <c r="Y1392" s="10" t="str">
        <f t="shared" si="153"/>
        <v>Structured</v>
      </c>
      <c r="Z1392" s="10"/>
      <c r="AA1392" s="10" t="str">
        <f>IF('Intragroup liabilities'!Q1386="GF2","Grandfathered T2",IF('Intragroup liabilities'!Q1386="CET1","CET1","No"))</f>
        <v>No</v>
      </c>
      <c r="AB1392" s="10">
        <f>IF('Intragroup liabilities'!R1386="",0,'Intragroup liabilities'!R1386)</f>
        <v>0</v>
      </c>
      <c r="AC1392"/>
    </row>
    <row r="1393" spans="3:29" ht="23.65" thickBot="1" x14ac:dyDescent="0.5">
      <c r="C1393" s="17">
        <f t="shared" si="148"/>
        <v>999</v>
      </c>
      <c r="D1393" s="18">
        <f t="shared" si="154"/>
        <v>1386</v>
      </c>
      <c r="E1393" s="10" t="str">
        <f>IF(AND(I1393="SANTANDER TOTTA, SGPS, SA",'Intragroup liabilities'!F1387="P_22"),"r0531 - o/w (part of) subordinated liabilities recognised as own funds",IF(AND(I1393="Totta Seguros - Comp. Seg. Vida, SA.",'Intragroup liabilities'!F1387="P_22"),"r0350 - Structured notes",IF(AND(AA1393&lt;&gt;"No",'Intragroup liabilities'!F1387="P_23"),"r0531 - o/w (part of) subordinated liabilities recognised as own funds",IF(AND(AA1393="No",'Intragroup liabilities'!F1387="P_23"),"r0120 - Secured liabilities - collateralized part (BRRD art. 44/2/b)",IF('Intragroup liabilities'!F1387="C_31","r0511 - o/w capital instruments/share capital",IF('Intragroup liabilities'!F1387="C_32","r0511 - o/w capital instruments/share capital",IF('Intragroup liabilities'!F1387="C_33","r0512 - o/w instruments ranking pari passu with ordinary shares",IF(OR(ISNUMBER(SEARCH("ATLANTES",I1393)),ISNUMBER(SEARCH("AZOR",I1393)),ISNUMBER(SEARCH("HIPOTOTTA",I1393)))=TRUE,"r0120 - Secured liabilities - collateralized part (BRRD art. 44/2/b)",IF(OR('Intragroup liabilities'!F1387="P_27.1",'Intragroup liabilities'!F1387="P_27.2",'Intragroup liabilities'!F1387="P_24"),"r0390 - Non-financial liabilities",IF('Intragroup liabilities'!F1387="P_30.1","r0170 - Employee liabilities (BRRD art. 44/2/g/i)",IF('Intragroup liabilities'!F1387="P_30.3","r0390 - Non-financial liabilities",IF('Intragroup liabilities'!F1387="C_36","r0511 - o/w capital instruments/share capital",IF(AND('Intragroup liabilities'!F1387="P_20",IFERROR(VLOOKUP('Intragroup liabilities'!I1387,'Auxiliar 210'!$B$18:$B$20,1,FALSE),0)&lt;&gt;0),"r0210 - Liabilities towards other entities of the resolution group (BRRD art. 44/2/h)",IF(AND('Intragroup liabilities'!F1387="P_21",IFERROR(VLOOKUP('Intragroup liabilities'!I1387,'Auxiliar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3" s="10" t="s">
        <v>483</v>
      </c>
      <c r="G1393" s="10" t="str">
        <f t="shared" si="149"/>
        <v>Rank 9 - Ranking in insolvency (master scale)</v>
      </c>
      <c r="H1393" s="10" t="s">
        <v>869</v>
      </c>
      <c r="I1393" s="10" t="s">
        <v>704</v>
      </c>
      <c r="J1393" s="10" t="s">
        <v>710</v>
      </c>
      <c r="K1393" s="10" t="s">
        <v>155</v>
      </c>
      <c r="L1393" s="10" t="str">
        <f t="shared" si="150"/>
        <v>Sister</v>
      </c>
      <c r="M1393" s="10" t="str">
        <f>IF(OR('Intragroup liabilities'!W1387="x",'Intragroup liabilities'!W1387="E"),"true","false")</f>
        <v>false</v>
      </c>
      <c r="N1393" s="10" t="s">
        <v>470</v>
      </c>
      <c r="O1393" s="10" t="s">
        <v>471</v>
      </c>
      <c r="P1393" s="11">
        <v>0.94</v>
      </c>
      <c r="Q1393" s="11">
        <f>IF('Intragroup liabilities'!E1387="",0,'Intragroup liabilities'!E1387)</f>
        <v>0</v>
      </c>
      <c r="R1393" s="10" t="str">
        <f>+IF('Intragroup liabilities'!C1387="EURO","Euro",IF('Intragroup liabilities'!C1387="LIBRA INGLESA"," US Dollar",""))</f>
        <v>Euro</v>
      </c>
      <c r="S1393" s="10" t="str">
        <f>IF(OR('Intragroup liabilities'!F1387="P_20",'Intragroup liabilities'!F1387="P_21"),'Intragroup liabilities'!M1387,CONCATENATE(RIGHT('Intragroup liabilities'!T1387,4),"-",LEFT(RIGHT('Intragroup liabilities'!T1387,7),2),"-",LEFT('Intragroup liabilities'!T1387,2)))</f>
        <v>--</v>
      </c>
      <c r="T1393" s="20" t="str">
        <f t="shared" si="151"/>
        <v>--</v>
      </c>
      <c r="U1393" s="20" t="str">
        <f>IF(OR('Intragroup liabilities'!F1387="P_20",'Intragroup liabilities'!F1387="P_21"),'T 03.01'!T1393,CONCATENATE(RIGHT('Intragroup liabilities'!U1387,4),"-",LEFT(RIGHT('Intragroup liabilities'!U1387,7),2),"-",LEFT('Intragroup liabilities'!U1387,2)))</f>
        <v>--</v>
      </c>
      <c r="V1393" s="10" t="str">
        <f t="shared" si="152"/>
        <v>Unsecured</v>
      </c>
      <c r="W1393" s="10">
        <v>0</v>
      </c>
      <c r="X1393" s="10" t="s">
        <v>83</v>
      </c>
      <c r="Y1393" s="10" t="str">
        <f t="shared" si="153"/>
        <v>Structured</v>
      </c>
      <c r="Z1393" s="10"/>
      <c r="AA1393" s="10" t="str">
        <f>IF('Intragroup liabilities'!Q1387="GF2","Grandfathered T2",IF('Intragroup liabilities'!Q1387="CET1","CET1","No"))</f>
        <v>No</v>
      </c>
      <c r="AB1393" s="10">
        <f>IF('Intragroup liabilities'!R1387="",0,'Intragroup liabilities'!R1387)</f>
        <v>0</v>
      </c>
      <c r="AC1393"/>
    </row>
    <row r="1394" spans="3:29" ht="23.65" thickBot="1" x14ac:dyDescent="0.5">
      <c r="C1394" s="17">
        <f t="shared" si="148"/>
        <v>999</v>
      </c>
      <c r="D1394" s="18">
        <f t="shared" si="154"/>
        <v>1387</v>
      </c>
      <c r="E1394" s="10" t="str">
        <f>IF(AND(I1394="SANTANDER TOTTA, SGPS, SA",'Intragroup liabilities'!F1388="P_22"),"r0531 - o/w (part of) subordinated liabilities recognised as own funds",IF(AND(I1394="Totta Seguros - Comp. Seg. Vida, SA.",'Intragroup liabilities'!F1388="P_22"),"r0350 - Structured notes",IF(AND(AA1394&lt;&gt;"No",'Intragroup liabilities'!F1388="P_23"),"r0531 - o/w (part of) subordinated liabilities recognised as own funds",IF(AND(AA1394="No",'Intragroup liabilities'!F1388="P_23"),"r0120 - Secured liabilities - collateralized part (BRRD art. 44/2/b)",IF('Intragroup liabilities'!F1388="C_31","r0511 - o/w capital instruments/share capital",IF('Intragroup liabilities'!F1388="C_32","r0511 - o/w capital instruments/share capital",IF('Intragroup liabilities'!F1388="C_33","r0512 - o/w instruments ranking pari passu with ordinary shares",IF(OR(ISNUMBER(SEARCH("ATLANTES",I1394)),ISNUMBER(SEARCH("AZOR",I1394)),ISNUMBER(SEARCH("HIPOTOTTA",I1394)))=TRUE,"r0120 - Secured liabilities - collateralized part (BRRD art. 44/2/b)",IF(OR('Intragroup liabilities'!F1388="P_27.1",'Intragroup liabilities'!F1388="P_27.2",'Intragroup liabilities'!F1388="P_24"),"r0390 - Non-financial liabilities",IF('Intragroup liabilities'!F1388="P_30.1","r0170 - Employee liabilities (BRRD art. 44/2/g/i)",IF('Intragroup liabilities'!F1388="P_30.3","r0390 - Non-financial liabilities",IF('Intragroup liabilities'!F1388="C_36","r0511 - o/w capital instruments/share capital",IF(AND('Intragroup liabilities'!F1388="P_20",IFERROR(VLOOKUP('Intragroup liabilities'!I1388,'Auxiliar 210'!$B$18:$B$20,1,FALSE),0)&lt;&gt;0),"r0210 - Liabilities towards other entities of the resolution group (BRRD art. 44/2/h)",IF(AND('Intragroup liabilities'!F1388="P_21",IFERROR(VLOOKUP('Intragroup liabilities'!I1388,'Auxiliar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4" s="10" t="s">
        <v>483</v>
      </c>
      <c r="G1394" s="10" t="str">
        <f t="shared" si="149"/>
        <v>Rank 9 - Ranking in insolvency (master scale)</v>
      </c>
      <c r="H1394" s="10" t="s">
        <v>1283</v>
      </c>
      <c r="I1394" s="10" t="s">
        <v>704</v>
      </c>
      <c r="J1394" s="10" t="s">
        <v>710</v>
      </c>
      <c r="K1394" s="10" t="s">
        <v>155</v>
      </c>
      <c r="L1394" s="10" t="str">
        <f t="shared" si="150"/>
        <v>Sister</v>
      </c>
      <c r="M1394" s="10" t="str">
        <f>IF(OR('Intragroup liabilities'!W1388="x",'Intragroup liabilities'!W1388="E"),"true","false")</f>
        <v>false</v>
      </c>
      <c r="N1394" s="10" t="s">
        <v>470</v>
      </c>
      <c r="O1394" s="10" t="s">
        <v>471</v>
      </c>
      <c r="P1394" s="11">
        <v>1.27</v>
      </c>
      <c r="Q1394" s="11">
        <f>IF('Intragroup liabilities'!E1388="",0,'Intragroup liabilities'!E1388)</f>
        <v>0</v>
      </c>
      <c r="R1394" s="10" t="str">
        <f>+IF('Intragroup liabilities'!C1388="EURO","Euro",IF('Intragroup liabilities'!C1388="LIBRA INGLESA"," US Dollar",""))</f>
        <v>Euro</v>
      </c>
      <c r="S1394" s="10" t="str">
        <f>IF(OR('Intragroup liabilities'!F1388="P_20",'Intragroup liabilities'!F1388="P_21"),'Intragroup liabilities'!M1388,CONCATENATE(RIGHT('Intragroup liabilities'!T1388,4),"-",LEFT(RIGHT('Intragroup liabilities'!T1388,7),2),"-",LEFT('Intragroup liabilities'!T1388,2)))</f>
        <v>--</v>
      </c>
      <c r="T1394" s="20" t="str">
        <f t="shared" si="151"/>
        <v>--</v>
      </c>
      <c r="U1394" s="20" t="str">
        <f>IF(OR('Intragroup liabilities'!F1388="P_20",'Intragroup liabilities'!F1388="P_21"),'T 03.01'!T1394,CONCATENATE(RIGHT('Intragroup liabilities'!U1388,4),"-",LEFT(RIGHT('Intragroup liabilities'!U1388,7),2),"-",LEFT('Intragroup liabilities'!U1388,2)))</f>
        <v>--</v>
      </c>
      <c r="V1394" s="10" t="str">
        <f t="shared" si="152"/>
        <v>Unsecured</v>
      </c>
      <c r="W1394" s="10">
        <v>0</v>
      </c>
      <c r="X1394" s="10" t="s">
        <v>83</v>
      </c>
      <c r="Y1394" s="10" t="str">
        <f t="shared" si="153"/>
        <v>Structured</v>
      </c>
      <c r="Z1394" s="10"/>
      <c r="AA1394" s="10" t="str">
        <f>IF('Intragroup liabilities'!Q1388="GF2","Grandfathered T2",IF('Intragroup liabilities'!Q1388="CET1","CET1","No"))</f>
        <v>No</v>
      </c>
      <c r="AB1394" s="10">
        <f>IF('Intragroup liabilities'!R1388="",0,'Intragroup liabilities'!R1388)</f>
        <v>0</v>
      </c>
      <c r="AC1394"/>
    </row>
    <row r="1395" spans="3:29" ht="23.65" thickBot="1" x14ac:dyDescent="0.5">
      <c r="C1395" s="17">
        <f t="shared" si="148"/>
        <v>999</v>
      </c>
      <c r="D1395" s="18">
        <f t="shared" si="154"/>
        <v>1388</v>
      </c>
      <c r="E1395" s="10" t="str">
        <f>IF(AND(I1395="SANTANDER TOTTA, SGPS, SA",'Intragroup liabilities'!F1389="P_22"),"r0531 - o/w (part of) subordinated liabilities recognised as own funds",IF(AND(I1395="Totta Seguros - Comp. Seg. Vida, SA.",'Intragroup liabilities'!F1389="P_22"),"r0350 - Structured notes",IF(AND(AA1395&lt;&gt;"No",'Intragroup liabilities'!F1389="P_23"),"r0531 - o/w (part of) subordinated liabilities recognised as own funds",IF(AND(AA1395="No",'Intragroup liabilities'!F1389="P_23"),"r0120 - Secured liabilities - collateralized part (BRRD art. 44/2/b)",IF('Intragroup liabilities'!F1389="C_31","r0511 - o/w capital instruments/share capital",IF('Intragroup liabilities'!F1389="C_32","r0511 - o/w capital instruments/share capital",IF('Intragroup liabilities'!F1389="C_33","r0512 - o/w instruments ranking pari passu with ordinary shares",IF(OR(ISNUMBER(SEARCH("ATLANTES",I1395)),ISNUMBER(SEARCH("AZOR",I1395)),ISNUMBER(SEARCH("HIPOTOTTA",I1395)))=TRUE,"r0120 - Secured liabilities - collateralized part (BRRD art. 44/2/b)",IF(OR('Intragroup liabilities'!F1389="P_27.1",'Intragroup liabilities'!F1389="P_27.2",'Intragroup liabilities'!F1389="P_24"),"r0390 - Non-financial liabilities",IF('Intragroup liabilities'!F1389="P_30.1","r0170 - Employee liabilities (BRRD art. 44/2/g/i)",IF('Intragroup liabilities'!F1389="P_30.3","r0390 - Non-financial liabilities",IF('Intragroup liabilities'!F1389="C_36","r0511 - o/w capital instruments/share capital",IF(AND('Intragroup liabilities'!F1389="P_20",IFERROR(VLOOKUP('Intragroup liabilities'!I1389,'Auxiliar 210'!$B$18:$B$20,1,FALSE),0)&lt;&gt;0),"r0210 - Liabilities towards other entities of the resolution group (BRRD art. 44/2/h)",IF(AND('Intragroup liabilities'!F1389="P_21",IFERROR(VLOOKUP('Intragroup liabilities'!I1389,'Auxiliar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5" s="10" t="s">
        <v>483</v>
      </c>
      <c r="G1395" s="10" t="str">
        <f t="shared" si="149"/>
        <v>Rank 9 - Ranking in insolvency (master scale)</v>
      </c>
      <c r="H1395" s="10" t="s">
        <v>682</v>
      </c>
      <c r="I1395" s="10" t="s">
        <v>66</v>
      </c>
      <c r="J1395" s="10" t="s">
        <v>439</v>
      </c>
      <c r="K1395" s="10" t="s">
        <v>155</v>
      </c>
      <c r="L1395" s="10" t="str">
        <f t="shared" si="150"/>
        <v>Sister</v>
      </c>
      <c r="M1395" s="10" t="str">
        <f>IF(OR('Intragroup liabilities'!W1389="x",'Intragroup liabilities'!W1389="E"),"true","false")</f>
        <v>false</v>
      </c>
      <c r="N1395" s="10" t="s">
        <v>470</v>
      </c>
      <c r="O1395" s="10" t="s">
        <v>471</v>
      </c>
      <c r="P1395" s="11">
        <v>5.33</v>
      </c>
      <c r="Q1395" s="11">
        <f>IF('Intragroup liabilities'!E1389="",0,'Intragroup liabilities'!E1389)</f>
        <v>0</v>
      </c>
      <c r="R1395" s="10" t="str">
        <f>+IF('Intragroup liabilities'!C1389="EURO","Euro",IF('Intragroup liabilities'!C1389="LIBRA INGLESA"," US Dollar",""))</f>
        <v>Euro</v>
      </c>
      <c r="S1395" s="10" t="str">
        <f>IF(OR('Intragroup liabilities'!F1389="P_20",'Intragroup liabilities'!F1389="P_21"),'Intragroup liabilities'!M1389,CONCATENATE(RIGHT('Intragroup liabilities'!T1389,4),"-",LEFT(RIGHT('Intragroup liabilities'!T1389,7),2),"-",LEFT('Intragroup liabilities'!T1389,2)))</f>
        <v>--</v>
      </c>
      <c r="T1395" s="20" t="str">
        <f t="shared" si="151"/>
        <v>--</v>
      </c>
      <c r="U1395" s="20" t="str">
        <f>IF(OR('Intragroup liabilities'!F1389="P_20",'Intragroup liabilities'!F1389="P_21"),'T 03.01'!T1395,CONCATENATE(RIGHT('Intragroup liabilities'!U1389,4),"-",LEFT(RIGHT('Intragroup liabilities'!U1389,7),2),"-",LEFT('Intragroup liabilities'!U1389,2)))</f>
        <v>--</v>
      </c>
      <c r="V1395" s="10" t="str">
        <f t="shared" si="152"/>
        <v>Unsecured</v>
      </c>
      <c r="W1395" s="10">
        <v>0</v>
      </c>
      <c r="X1395" s="10" t="s">
        <v>83</v>
      </c>
      <c r="Y1395" s="10" t="str">
        <f t="shared" si="153"/>
        <v>Structured</v>
      </c>
      <c r="Z1395" s="10"/>
      <c r="AA1395" s="10" t="str">
        <f>IF('Intragroup liabilities'!Q1389="GF2","Grandfathered T2",IF('Intragroup liabilities'!Q1389="CET1","CET1","No"))</f>
        <v>No</v>
      </c>
      <c r="AB1395" s="10">
        <f>IF('Intragroup liabilities'!R1389="",0,'Intragroup liabilities'!R1389)</f>
        <v>0</v>
      </c>
      <c r="AC1395"/>
    </row>
    <row r="1396" spans="3:29" ht="23.65" thickBot="1" x14ac:dyDescent="0.5">
      <c r="C1396" s="17">
        <f t="shared" si="148"/>
        <v>999</v>
      </c>
      <c r="D1396" s="18">
        <f t="shared" si="154"/>
        <v>1389</v>
      </c>
      <c r="E1396" s="10" t="str">
        <f>IF(AND(I1396="SANTANDER TOTTA, SGPS, SA",'Intragroup liabilities'!F1390="P_22"),"r0531 - o/w (part of) subordinated liabilities recognised as own funds",IF(AND(I1396="Totta Seguros - Comp. Seg. Vida, SA.",'Intragroup liabilities'!F1390="P_22"),"r0350 - Structured notes",IF(AND(AA1396&lt;&gt;"No",'Intragroup liabilities'!F1390="P_23"),"r0531 - o/w (part of) subordinated liabilities recognised as own funds",IF(AND(AA1396="No",'Intragroup liabilities'!F1390="P_23"),"r0120 - Secured liabilities - collateralized part (BRRD art. 44/2/b)",IF('Intragroup liabilities'!F1390="C_31","r0511 - o/w capital instruments/share capital",IF('Intragroup liabilities'!F1390="C_32","r0511 - o/w capital instruments/share capital",IF('Intragroup liabilities'!F1390="C_33","r0512 - o/w instruments ranking pari passu with ordinary shares",IF(OR(ISNUMBER(SEARCH("ATLANTES",I1396)),ISNUMBER(SEARCH("AZOR",I1396)),ISNUMBER(SEARCH("HIPOTOTTA",I1396)))=TRUE,"r0120 - Secured liabilities - collateralized part (BRRD art. 44/2/b)",IF(OR('Intragroup liabilities'!F1390="P_27.1",'Intragroup liabilities'!F1390="P_27.2",'Intragroup liabilities'!F1390="P_24"),"r0390 - Non-financial liabilities",IF('Intragroup liabilities'!F1390="P_30.1","r0170 - Employee liabilities (BRRD art. 44/2/g/i)",IF('Intragroup liabilities'!F1390="P_30.3","r0390 - Non-financial liabilities",IF('Intragroup liabilities'!F1390="C_36","r0511 - o/w capital instruments/share capital",IF(AND('Intragroup liabilities'!F1390="P_20",IFERROR(VLOOKUP('Intragroup liabilities'!I1390,'Auxiliar 210'!$B$18:$B$20,1,FALSE),0)&lt;&gt;0),"r0210 - Liabilities towards other entities of the resolution group (BRRD art. 44/2/h)",IF(AND('Intragroup liabilities'!F1390="P_21",IFERROR(VLOOKUP('Intragroup liabilities'!I1390,'Auxiliar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6" s="10" t="s">
        <v>483</v>
      </c>
      <c r="G1396" s="10" t="str">
        <f t="shared" si="149"/>
        <v>Rank 9 - Ranking in insolvency (master scale)</v>
      </c>
      <c r="H1396" s="10" t="s">
        <v>1286</v>
      </c>
      <c r="I1396" s="10" t="s">
        <v>704</v>
      </c>
      <c r="J1396" s="10" t="s">
        <v>710</v>
      </c>
      <c r="K1396" s="10" t="s">
        <v>155</v>
      </c>
      <c r="L1396" s="10" t="str">
        <f t="shared" si="150"/>
        <v>Sister</v>
      </c>
      <c r="M1396" s="10" t="str">
        <f>IF(OR('Intragroup liabilities'!W1390="x",'Intragroup liabilities'!W1390="E"),"true","false")</f>
        <v>false</v>
      </c>
      <c r="N1396" s="10" t="s">
        <v>470</v>
      </c>
      <c r="O1396" s="10" t="s">
        <v>471</v>
      </c>
      <c r="P1396" s="11">
        <v>0.44</v>
      </c>
      <c r="Q1396" s="11">
        <f>IF('Intragroup liabilities'!E1390="",0,'Intragroup liabilities'!E1390)</f>
        <v>0</v>
      </c>
      <c r="R1396" s="10" t="str">
        <f>+IF('Intragroup liabilities'!C1390="EURO","Euro",IF('Intragroup liabilities'!C1390="LIBRA INGLESA"," US Dollar",""))</f>
        <v>Euro</v>
      </c>
      <c r="S1396" s="10" t="str">
        <f>IF(OR('Intragroup liabilities'!F1390="P_20",'Intragroup liabilities'!F1390="P_21"),'Intragroup liabilities'!M1390,CONCATENATE(RIGHT('Intragroup liabilities'!T1390,4),"-",LEFT(RIGHT('Intragroup liabilities'!T1390,7),2),"-",LEFT('Intragroup liabilities'!T1390,2)))</f>
        <v>--</v>
      </c>
      <c r="T1396" s="20" t="str">
        <f t="shared" si="151"/>
        <v>--</v>
      </c>
      <c r="U1396" s="20" t="str">
        <f>IF(OR('Intragroup liabilities'!F1390="P_20",'Intragroup liabilities'!F1390="P_21"),'T 03.01'!T1396,CONCATENATE(RIGHT('Intragroup liabilities'!U1390,4),"-",LEFT(RIGHT('Intragroup liabilities'!U1390,7),2),"-",LEFT('Intragroup liabilities'!U1390,2)))</f>
        <v>--</v>
      </c>
      <c r="V1396" s="10" t="str">
        <f t="shared" si="152"/>
        <v>Unsecured</v>
      </c>
      <c r="W1396" s="10">
        <v>0</v>
      </c>
      <c r="X1396" s="10" t="s">
        <v>83</v>
      </c>
      <c r="Y1396" s="10" t="str">
        <f t="shared" si="153"/>
        <v>Structured</v>
      </c>
      <c r="Z1396" s="10"/>
      <c r="AA1396" s="10" t="str">
        <f>IF('Intragroup liabilities'!Q1390="GF2","Grandfathered T2",IF('Intragroup liabilities'!Q1390="CET1","CET1","No"))</f>
        <v>No</v>
      </c>
      <c r="AB1396" s="10">
        <f>IF('Intragroup liabilities'!R1390="",0,'Intragroup liabilities'!R1390)</f>
        <v>0</v>
      </c>
      <c r="AC1396"/>
    </row>
    <row r="1397" spans="3:29" ht="23.65" thickBot="1" x14ac:dyDescent="0.5">
      <c r="C1397" s="17">
        <f t="shared" si="148"/>
        <v>999</v>
      </c>
      <c r="D1397" s="18">
        <f t="shared" si="154"/>
        <v>1390</v>
      </c>
      <c r="E1397" s="10" t="str">
        <f>IF(AND(I1397="SANTANDER TOTTA, SGPS, SA",'Intragroup liabilities'!F1391="P_22"),"r0531 - o/w (part of) subordinated liabilities recognised as own funds",IF(AND(I1397="Totta Seguros - Comp. Seg. Vida, SA.",'Intragroup liabilities'!F1391="P_22"),"r0350 - Structured notes",IF(AND(AA1397&lt;&gt;"No",'Intragroup liabilities'!F1391="P_23"),"r0531 - o/w (part of) subordinated liabilities recognised as own funds",IF(AND(AA1397="No",'Intragroup liabilities'!F1391="P_23"),"r0120 - Secured liabilities - collateralized part (BRRD art. 44/2/b)",IF('Intragroup liabilities'!F1391="C_31","r0511 - o/w capital instruments/share capital",IF('Intragroup liabilities'!F1391="C_32","r0511 - o/w capital instruments/share capital",IF('Intragroup liabilities'!F1391="C_33","r0512 - o/w instruments ranking pari passu with ordinary shares",IF(OR(ISNUMBER(SEARCH("ATLANTES",I1397)),ISNUMBER(SEARCH("AZOR",I1397)),ISNUMBER(SEARCH("HIPOTOTTA",I1397)))=TRUE,"r0120 - Secured liabilities - collateralized part (BRRD art. 44/2/b)",IF(OR('Intragroup liabilities'!F1391="P_27.1",'Intragroup liabilities'!F1391="P_27.2",'Intragroup liabilities'!F1391="P_24"),"r0390 - Non-financial liabilities",IF('Intragroup liabilities'!F1391="P_30.1","r0170 - Employee liabilities (BRRD art. 44/2/g/i)",IF('Intragroup liabilities'!F1391="P_30.3","r0390 - Non-financial liabilities",IF('Intragroup liabilities'!F1391="C_36","r0511 - o/w capital instruments/share capital",IF(AND('Intragroup liabilities'!F1391="P_20",IFERROR(VLOOKUP('Intragroup liabilities'!I1391,'Auxiliar 210'!$B$18:$B$20,1,FALSE),0)&lt;&gt;0),"r0210 - Liabilities towards other entities of the resolution group (BRRD art. 44/2/h)",IF(AND('Intragroup liabilities'!F1391="P_21",IFERROR(VLOOKUP('Intragroup liabilities'!I1391,'Auxiliar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7" s="10" t="s">
        <v>483</v>
      </c>
      <c r="G1397" s="10" t="str">
        <f t="shared" si="149"/>
        <v>Rank 9 - Ranking in insolvency (master scale)</v>
      </c>
      <c r="H1397" s="10" t="s">
        <v>1289</v>
      </c>
      <c r="I1397" s="10" t="s">
        <v>704</v>
      </c>
      <c r="J1397" s="10" t="s">
        <v>710</v>
      </c>
      <c r="K1397" s="10" t="s">
        <v>155</v>
      </c>
      <c r="L1397" s="10" t="str">
        <f t="shared" si="150"/>
        <v>Sister</v>
      </c>
      <c r="M1397" s="10" t="str">
        <f>IF(OR('Intragroup liabilities'!W1391="x",'Intragroup liabilities'!W1391="E"),"true","false")</f>
        <v>false</v>
      </c>
      <c r="N1397" s="10" t="s">
        <v>470</v>
      </c>
      <c r="O1397" s="10" t="s">
        <v>471</v>
      </c>
      <c r="P1397" s="11">
        <v>0.88</v>
      </c>
      <c r="Q1397" s="11">
        <f>IF('Intragroup liabilities'!E1391="",0,'Intragroup liabilities'!E1391)</f>
        <v>0</v>
      </c>
      <c r="R1397" s="10" t="str">
        <f>+IF('Intragroup liabilities'!C1391="EURO","Euro",IF('Intragroup liabilities'!C1391="LIBRA INGLESA"," US Dollar",""))</f>
        <v>Euro</v>
      </c>
      <c r="S1397" s="10" t="str">
        <f>IF(OR('Intragroup liabilities'!F1391="P_20",'Intragroup liabilities'!F1391="P_21"),'Intragroup liabilities'!M1391,CONCATENATE(RIGHT('Intragroup liabilities'!T1391,4),"-",LEFT(RIGHT('Intragroup liabilities'!T1391,7),2),"-",LEFT('Intragroup liabilities'!T1391,2)))</f>
        <v>--</v>
      </c>
      <c r="T1397" s="20" t="str">
        <f t="shared" si="151"/>
        <v>--</v>
      </c>
      <c r="U1397" s="20" t="str">
        <f>IF(OR('Intragroup liabilities'!F1391="P_20",'Intragroup liabilities'!F1391="P_21"),'T 03.01'!T1397,CONCATENATE(RIGHT('Intragroup liabilities'!U1391,4),"-",LEFT(RIGHT('Intragroup liabilities'!U1391,7),2),"-",LEFT('Intragroup liabilities'!U1391,2)))</f>
        <v>--</v>
      </c>
      <c r="V1397" s="10" t="str">
        <f t="shared" si="152"/>
        <v>Unsecured</v>
      </c>
      <c r="W1397" s="10">
        <v>0</v>
      </c>
      <c r="X1397" s="10" t="s">
        <v>83</v>
      </c>
      <c r="Y1397" s="10" t="str">
        <f t="shared" si="153"/>
        <v>Structured</v>
      </c>
      <c r="Z1397" s="10"/>
      <c r="AA1397" s="10" t="str">
        <f>IF('Intragroup liabilities'!Q1391="GF2","Grandfathered T2",IF('Intragroup liabilities'!Q1391="CET1","CET1","No"))</f>
        <v>No</v>
      </c>
      <c r="AB1397" s="10">
        <f>IF('Intragroup liabilities'!R1391="",0,'Intragroup liabilities'!R1391)</f>
        <v>0</v>
      </c>
      <c r="AC1397"/>
    </row>
    <row r="1398" spans="3:29" ht="23.65" thickBot="1" x14ac:dyDescent="0.5">
      <c r="C1398" s="17">
        <f t="shared" si="148"/>
        <v>999</v>
      </c>
      <c r="D1398" s="18">
        <f t="shared" si="154"/>
        <v>1391</v>
      </c>
      <c r="E1398" s="10" t="str">
        <f>IF(AND(I1398="SANTANDER TOTTA, SGPS, SA",'Intragroup liabilities'!F1392="P_22"),"r0531 - o/w (part of) subordinated liabilities recognised as own funds",IF(AND(I1398="Totta Seguros - Comp. Seg. Vida, SA.",'Intragroup liabilities'!F1392="P_22"),"r0350 - Structured notes",IF(AND(AA1398&lt;&gt;"No",'Intragroup liabilities'!F1392="P_23"),"r0531 - o/w (part of) subordinated liabilities recognised as own funds",IF(AND(AA1398="No",'Intragroup liabilities'!F1392="P_23"),"r0120 - Secured liabilities - collateralized part (BRRD art. 44/2/b)",IF('Intragroup liabilities'!F1392="C_31","r0511 - o/w capital instruments/share capital",IF('Intragroup liabilities'!F1392="C_32","r0511 - o/w capital instruments/share capital",IF('Intragroup liabilities'!F1392="C_33","r0512 - o/w instruments ranking pari passu with ordinary shares",IF(OR(ISNUMBER(SEARCH("ATLANTES",I1398)),ISNUMBER(SEARCH("AZOR",I1398)),ISNUMBER(SEARCH("HIPOTOTTA",I1398)))=TRUE,"r0120 - Secured liabilities - collateralized part (BRRD art. 44/2/b)",IF(OR('Intragroup liabilities'!F1392="P_27.1",'Intragroup liabilities'!F1392="P_27.2",'Intragroup liabilities'!F1392="P_24"),"r0390 - Non-financial liabilities",IF('Intragroup liabilities'!F1392="P_30.1","r0170 - Employee liabilities (BRRD art. 44/2/g/i)",IF('Intragroup liabilities'!F1392="P_30.3","r0390 - Non-financial liabilities",IF('Intragroup liabilities'!F1392="C_36","r0511 - o/w capital instruments/share capital",IF(AND('Intragroup liabilities'!F1392="P_20",IFERROR(VLOOKUP('Intragroup liabilities'!I1392,'Auxiliar 210'!$B$18:$B$20,1,FALSE),0)&lt;&gt;0),"r0210 - Liabilities towards other entities of the resolution group (BRRD art. 44/2/h)",IF(AND('Intragroup liabilities'!F1392="P_21",IFERROR(VLOOKUP('Intragroup liabilities'!I1392,'Auxiliar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8" s="10" t="s">
        <v>483</v>
      </c>
      <c r="G1398" s="10" t="str">
        <f t="shared" si="149"/>
        <v>Rank 9 - Ranking in insolvency (master scale)</v>
      </c>
      <c r="H1398" s="10" t="s">
        <v>1032</v>
      </c>
      <c r="I1398" s="10" t="s">
        <v>704</v>
      </c>
      <c r="J1398" s="10" t="s">
        <v>710</v>
      </c>
      <c r="K1398" s="10" t="s">
        <v>155</v>
      </c>
      <c r="L1398" s="10" t="str">
        <f t="shared" si="150"/>
        <v>Sister</v>
      </c>
      <c r="M1398" s="10" t="str">
        <f>IF(OR('Intragroup liabilities'!W1392="x",'Intragroup liabilities'!W1392="E"),"true","false")</f>
        <v>false</v>
      </c>
      <c r="N1398" s="10" t="s">
        <v>470</v>
      </c>
      <c r="O1398" s="10" t="s">
        <v>471</v>
      </c>
      <c r="P1398" s="11">
        <v>0.28999999999999998</v>
      </c>
      <c r="Q1398" s="11">
        <f>IF('Intragroup liabilities'!E1392="",0,'Intragroup liabilities'!E1392)</f>
        <v>0</v>
      </c>
      <c r="R1398" s="10" t="str">
        <f>+IF('Intragroup liabilities'!C1392="EURO","Euro",IF('Intragroup liabilities'!C1392="LIBRA INGLESA"," US Dollar",""))</f>
        <v>Euro</v>
      </c>
      <c r="S1398" s="10" t="str">
        <f>IF(OR('Intragroup liabilities'!F1392="P_20",'Intragroup liabilities'!F1392="P_21"),'Intragroup liabilities'!M1392,CONCATENATE(RIGHT('Intragroup liabilities'!T1392,4),"-",LEFT(RIGHT('Intragroup liabilities'!T1392,7),2),"-",LEFT('Intragroup liabilities'!T1392,2)))</f>
        <v>--</v>
      </c>
      <c r="T1398" s="20" t="str">
        <f t="shared" si="151"/>
        <v>--</v>
      </c>
      <c r="U1398" s="20" t="str">
        <f>IF(OR('Intragroup liabilities'!F1392="P_20",'Intragroup liabilities'!F1392="P_21"),'T 03.01'!T1398,CONCATENATE(RIGHT('Intragroup liabilities'!U1392,4),"-",LEFT(RIGHT('Intragroup liabilities'!U1392,7),2),"-",LEFT('Intragroup liabilities'!U1392,2)))</f>
        <v>--</v>
      </c>
      <c r="V1398" s="10" t="str">
        <f t="shared" si="152"/>
        <v>Unsecured</v>
      </c>
      <c r="W1398" s="10">
        <v>0</v>
      </c>
      <c r="X1398" s="10" t="s">
        <v>83</v>
      </c>
      <c r="Y1398" s="10" t="str">
        <f t="shared" si="153"/>
        <v>Structured</v>
      </c>
      <c r="Z1398" s="10"/>
      <c r="AA1398" s="10" t="str">
        <f>IF('Intragroup liabilities'!Q1392="GF2","Grandfathered T2",IF('Intragroup liabilities'!Q1392="CET1","CET1","No"))</f>
        <v>No</v>
      </c>
      <c r="AB1398" s="10">
        <f>IF('Intragroup liabilities'!R1392="",0,'Intragroup liabilities'!R1392)</f>
        <v>0</v>
      </c>
      <c r="AC1398"/>
    </row>
    <row r="1399" spans="3:29" ht="23.65" thickBot="1" x14ac:dyDescent="0.5">
      <c r="C1399" s="17">
        <f t="shared" si="148"/>
        <v>999</v>
      </c>
      <c r="D1399" s="18">
        <f t="shared" si="154"/>
        <v>1392</v>
      </c>
      <c r="E1399" s="10" t="str">
        <f>IF(AND(I1399="SANTANDER TOTTA, SGPS, SA",'Intragroup liabilities'!F1393="P_22"),"r0531 - o/w (part of) subordinated liabilities recognised as own funds",IF(AND(I1399="Totta Seguros - Comp. Seg. Vida, SA.",'Intragroup liabilities'!F1393="P_22"),"r0350 - Structured notes",IF(AND(AA1399&lt;&gt;"No",'Intragroup liabilities'!F1393="P_23"),"r0531 - o/w (part of) subordinated liabilities recognised as own funds",IF(AND(AA1399="No",'Intragroup liabilities'!F1393="P_23"),"r0120 - Secured liabilities - collateralized part (BRRD art. 44/2/b)",IF('Intragroup liabilities'!F1393="C_31","r0511 - o/w capital instruments/share capital",IF('Intragroup liabilities'!F1393="C_32","r0511 - o/w capital instruments/share capital",IF('Intragroup liabilities'!F1393="C_33","r0512 - o/w instruments ranking pari passu with ordinary shares",IF(OR(ISNUMBER(SEARCH("ATLANTES",I1399)),ISNUMBER(SEARCH("AZOR",I1399)),ISNUMBER(SEARCH("HIPOTOTTA",I1399)))=TRUE,"r0120 - Secured liabilities - collateralized part (BRRD art. 44/2/b)",IF(OR('Intragroup liabilities'!F1393="P_27.1",'Intragroup liabilities'!F1393="P_27.2",'Intragroup liabilities'!F1393="P_24"),"r0390 - Non-financial liabilities",IF('Intragroup liabilities'!F1393="P_30.1","r0170 - Employee liabilities (BRRD art. 44/2/g/i)",IF('Intragroup liabilities'!F1393="P_30.3","r0390 - Non-financial liabilities",IF('Intragroup liabilities'!F1393="C_36","r0511 - o/w capital instruments/share capital",IF(AND('Intragroup liabilities'!F1393="P_20",IFERROR(VLOOKUP('Intragroup liabilities'!I1393,'Auxiliar 210'!$B$18:$B$20,1,FALSE),0)&lt;&gt;0),"r0210 - Liabilities towards other entities of the resolution group (BRRD art. 44/2/h)",IF(AND('Intragroup liabilities'!F1393="P_21",IFERROR(VLOOKUP('Intragroup liabilities'!I1393,'Auxiliar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399" s="10" t="s">
        <v>483</v>
      </c>
      <c r="G1399" s="10" t="str">
        <f t="shared" si="149"/>
        <v>Rank 9 - Ranking in insolvency (master scale)</v>
      </c>
      <c r="H1399" s="10" t="s">
        <v>1292</v>
      </c>
      <c r="I1399" s="10" t="s">
        <v>704</v>
      </c>
      <c r="J1399" s="10" t="s">
        <v>710</v>
      </c>
      <c r="K1399" s="10" t="s">
        <v>155</v>
      </c>
      <c r="L1399" s="10" t="str">
        <f t="shared" si="150"/>
        <v>Sister</v>
      </c>
      <c r="M1399" s="10" t="str">
        <f>IF(OR('Intragroup liabilities'!W1393="x",'Intragroup liabilities'!W1393="E"),"true","false")</f>
        <v>false</v>
      </c>
      <c r="N1399" s="10" t="s">
        <v>470</v>
      </c>
      <c r="O1399" s="10" t="s">
        <v>471</v>
      </c>
      <c r="P1399" s="11">
        <v>0.94</v>
      </c>
      <c r="Q1399" s="11">
        <f>IF('Intragroup liabilities'!E1393="",0,'Intragroup liabilities'!E1393)</f>
        <v>0</v>
      </c>
      <c r="R1399" s="10" t="str">
        <f>+IF('Intragroup liabilities'!C1393="EURO","Euro",IF('Intragroup liabilities'!C1393="LIBRA INGLESA"," US Dollar",""))</f>
        <v>Euro</v>
      </c>
      <c r="S1399" s="10" t="str">
        <f>IF(OR('Intragroup liabilities'!F1393="P_20",'Intragroup liabilities'!F1393="P_21"),'Intragroup liabilities'!M1393,CONCATENATE(RIGHT('Intragroup liabilities'!T1393,4),"-",LEFT(RIGHT('Intragroup liabilities'!T1393,7),2),"-",LEFT('Intragroup liabilities'!T1393,2)))</f>
        <v>--</v>
      </c>
      <c r="T1399" s="20" t="str">
        <f t="shared" si="151"/>
        <v>--</v>
      </c>
      <c r="U1399" s="20" t="str">
        <f>IF(OR('Intragroup liabilities'!F1393="P_20",'Intragroup liabilities'!F1393="P_21"),'T 03.01'!T1399,CONCATENATE(RIGHT('Intragroup liabilities'!U1393,4),"-",LEFT(RIGHT('Intragroup liabilities'!U1393,7),2),"-",LEFT('Intragroup liabilities'!U1393,2)))</f>
        <v>--</v>
      </c>
      <c r="V1399" s="10" t="str">
        <f t="shared" si="152"/>
        <v>Unsecured</v>
      </c>
      <c r="W1399" s="10">
        <v>0</v>
      </c>
      <c r="X1399" s="10" t="s">
        <v>83</v>
      </c>
      <c r="Y1399" s="10" t="str">
        <f t="shared" si="153"/>
        <v>Structured</v>
      </c>
      <c r="Z1399" s="10"/>
      <c r="AA1399" s="10" t="str">
        <f>IF('Intragroup liabilities'!Q1393="GF2","Grandfathered T2",IF('Intragroup liabilities'!Q1393="CET1","CET1","No"))</f>
        <v>No</v>
      </c>
      <c r="AB1399" s="10">
        <f>IF('Intragroup liabilities'!R1393="",0,'Intragroup liabilities'!R1393)</f>
        <v>0</v>
      </c>
      <c r="AC1399"/>
    </row>
    <row r="1400" spans="3:29" ht="23.65" thickBot="1" x14ac:dyDescent="0.5">
      <c r="C1400" s="17">
        <f t="shared" si="148"/>
        <v>999</v>
      </c>
      <c r="D1400" s="18">
        <f t="shared" si="154"/>
        <v>1393</v>
      </c>
      <c r="E1400" s="10" t="str">
        <f>IF(AND(I1400="SANTANDER TOTTA, SGPS, SA",'Intragroup liabilities'!F1394="P_22"),"r0531 - o/w (part of) subordinated liabilities recognised as own funds",IF(AND(I1400="Totta Seguros - Comp. Seg. Vida, SA.",'Intragroup liabilities'!F1394="P_22"),"r0350 - Structured notes",IF(AND(AA1400&lt;&gt;"No",'Intragroup liabilities'!F1394="P_23"),"r0531 - o/w (part of) subordinated liabilities recognised as own funds",IF(AND(AA1400="No",'Intragroup liabilities'!F1394="P_23"),"r0120 - Secured liabilities - collateralized part (BRRD art. 44/2/b)",IF('Intragroup liabilities'!F1394="C_31","r0511 - o/w capital instruments/share capital",IF('Intragroup liabilities'!F1394="C_32","r0511 - o/w capital instruments/share capital",IF('Intragroup liabilities'!F1394="C_33","r0512 - o/w instruments ranking pari passu with ordinary shares",IF(OR(ISNUMBER(SEARCH("ATLANTES",I1400)),ISNUMBER(SEARCH("AZOR",I1400)),ISNUMBER(SEARCH("HIPOTOTTA",I1400)))=TRUE,"r0120 - Secured liabilities - collateralized part (BRRD art. 44/2/b)",IF(OR('Intragroup liabilities'!F1394="P_27.1",'Intragroup liabilities'!F1394="P_27.2",'Intragroup liabilities'!F1394="P_24"),"r0390 - Non-financial liabilities",IF('Intragroup liabilities'!F1394="P_30.1","r0170 - Employee liabilities (BRRD art. 44/2/g/i)",IF('Intragroup liabilities'!F1394="P_30.3","r0390 - Non-financial liabilities",IF('Intragroup liabilities'!F1394="C_36","r0511 - o/w capital instruments/share capital",IF(AND('Intragroup liabilities'!F1394="P_20",IFERROR(VLOOKUP('Intragroup liabilities'!I1394,'Auxiliar 210'!$B$18:$B$20,1,FALSE),0)&lt;&gt;0),"r0210 - Liabilities towards other entities of the resolution group (BRRD art. 44/2/h)",IF(AND('Intragroup liabilities'!F1394="P_21",IFERROR(VLOOKUP('Intragroup liabilities'!I1394,'Auxiliar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0" s="10" t="s">
        <v>483</v>
      </c>
      <c r="G1400" s="10" t="str">
        <f t="shared" si="149"/>
        <v>Rank 9 - Ranking in insolvency (master scale)</v>
      </c>
      <c r="H1400" s="10" t="s">
        <v>681</v>
      </c>
      <c r="I1400" s="10" t="s">
        <v>66</v>
      </c>
      <c r="J1400" s="10" t="s">
        <v>439</v>
      </c>
      <c r="K1400" s="10" t="s">
        <v>155</v>
      </c>
      <c r="L1400" s="10" t="str">
        <f t="shared" si="150"/>
        <v>Sister</v>
      </c>
      <c r="M1400" s="10" t="str">
        <f>IF(OR('Intragroup liabilities'!W1394="x",'Intragroup liabilities'!W1394="E"),"true","false")</f>
        <v>false</v>
      </c>
      <c r="N1400" s="10" t="s">
        <v>470</v>
      </c>
      <c r="O1400" s="10" t="s">
        <v>471</v>
      </c>
      <c r="P1400" s="11">
        <v>7.0000000000000007E-2</v>
      </c>
      <c r="Q1400" s="11">
        <f>IF('Intragroup liabilities'!E1394="",0,'Intragroup liabilities'!E1394)</f>
        <v>0</v>
      </c>
      <c r="R1400" s="10" t="str">
        <f>+IF('Intragroup liabilities'!C1394="EURO","Euro",IF('Intragroup liabilities'!C1394="LIBRA INGLESA"," US Dollar",""))</f>
        <v>Euro</v>
      </c>
      <c r="S1400" s="10" t="str">
        <f>IF(OR('Intragroup liabilities'!F1394="P_20",'Intragroup liabilities'!F1394="P_21"),'Intragroup liabilities'!M1394,CONCATENATE(RIGHT('Intragroup liabilities'!T1394,4),"-",LEFT(RIGHT('Intragroup liabilities'!T1394,7),2),"-",LEFT('Intragroup liabilities'!T1394,2)))</f>
        <v>--</v>
      </c>
      <c r="T1400" s="20" t="str">
        <f t="shared" si="151"/>
        <v>--</v>
      </c>
      <c r="U1400" s="20" t="str">
        <f>IF(OR('Intragroup liabilities'!F1394="P_20",'Intragroup liabilities'!F1394="P_21"),'T 03.01'!T1400,CONCATENATE(RIGHT('Intragroup liabilities'!U1394,4),"-",LEFT(RIGHT('Intragroup liabilities'!U1394,7),2),"-",LEFT('Intragroup liabilities'!U1394,2)))</f>
        <v>--</v>
      </c>
      <c r="V1400" s="10" t="str">
        <f t="shared" si="152"/>
        <v>Unsecured</v>
      </c>
      <c r="W1400" s="10">
        <v>0</v>
      </c>
      <c r="X1400" s="10" t="s">
        <v>83</v>
      </c>
      <c r="Y1400" s="10" t="str">
        <f t="shared" si="153"/>
        <v>Structured</v>
      </c>
      <c r="Z1400" s="10"/>
      <c r="AA1400" s="10" t="str">
        <f>IF('Intragroup liabilities'!Q1394="GF2","Grandfathered T2",IF('Intragroup liabilities'!Q1394="CET1","CET1","No"))</f>
        <v>No</v>
      </c>
      <c r="AB1400" s="10">
        <f>IF('Intragroup liabilities'!R1394="",0,'Intragroup liabilities'!R1394)</f>
        <v>0</v>
      </c>
      <c r="AC1400"/>
    </row>
    <row r="1401" spans="3:29" ht="23.65" thickBot="1" x14ac:dyDescent="0.5">
      <c r="C1401" s="17">
        <f t="shared" si="148"/>
        <v>999</v>
      </c>
      <c r="D1401" s="18">
        <f t="shared" si="154"/>
        <v>1394</v>
      </c>
      <c r="E1401" s="10" t="str">
        <f>IF(AND(I1401="SANTANDER TOTTA, SGPS, SA",'Intragroup liabilities'!F1395="P_22"),"r0531 - o/w (part of) subordinated liabilities recognised as own funds",IF(AND(I1401="Totta Seguros - Comp. Seg. Vida, SA.",'Intragroup liabilities'!F1395="P_22"),"r0350 - Structured notes",IF(AND(AA1401&lt;&gt;"No",'Intragroup liabilities'!F1395="P_23"),"r0531 - o/w (part of) subordinated liabilities recognised as own funds",IF(AND(AA1401="No",'Intragroup liabilities'!F1395="P_23"),"r0120 - Secured liabilities - collateralized part (BRRD art. 44/2/b)",IF('Intragroup liabilities'!F1395="C_31","r0511 - o/w capital instruments/share capital",IF('Intragroup liabilities'!F1395="C_32","r0511 - o/w capital instruments/share capital",IF('Intragroup liabilities'!F1395="C_33","r0512 - o/w instruments ranking pari passu with ordinary shares",IF(OR(ISNUMBER(SEARCH("ATLANTES",I1401)),ISNUMBER(SEARCH("AZOR",I1401)),ISNUMBER(SEARCH("HIPOTOTTA",I1401)))=TRUE,"r0120 - Secured liabilities - collateralized part (BRRD art. 44/2/b)",IF(OR('Intragroup liabilities'!F1395="P_27.1",'Intragroup liabilities'!F1395="P_27.2",'Intragroup liabilities'!F1395="P_24"),"r0390 - Non-financial liabilities",IF('Intragroup liabilities'!F1395="P_30.1","r0170 - Employee liabilities (BRRD art. 44/2/g/i)",IF('Intragroup liabilities'!F1395="P_30.3","r0390 - Non-financial liabilities",IF('Intragroup liabilities'!F1395="C_36","r0511 - o/w capital instruments/share capital",IF(AND('Intragroup liabilities'!F1395="P_20",IFERROR(VLOOKUP('Intragroup liabilities'!I1395,'Auxiliar 210'!$B$18:$B$20,1,FALSE),0)&lt;&gt;0),"r0210 - Liabilities towards other entities of the resolution group (BRRD art. 44/2/h)",IF(AND('Intragroup liabilities'!F1395="P_21",IFERROR(VLOOKUP('Intragroup liabilities'!I1395,'Auxiliar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1" s="10" t="s">
        <v>483</v>
      </c>
      <c r="G1401" s="10" t="str">
        <f t="shared" si="149"/>
        <v>Rank 9 - Ranking in insolvency (master scale)</v>
      </c>
      <c r="H1401" s="10" t="s">
        <v>1025</v>
      </c>
      <c r="I1401" s="10" t="s">
        <v>704</v>
      </c>
      <c r="J1401" s="10" t="s">
        <v>710</v>
      </c>
      <c r="K1401" s="10" t="s">
        <v>155</v>
      </c>
      <c r="L1401" s="10" t="str">
        <f t="shared" si="150"/>
        <v>Sister</v>
      </c>
      <c r="M1401" s="10" t="str">
        <f>IF(OR('Intragroup liabilities'!W1395="x",'Intragroup liabilities'!W1395="E"),"true","false")</f>
        <v>false</v>
      </c>
      <c r="N1401" s="10" t="s">
        <v>470</v>
      </c>
      <c r="O1401" s="10" t="s">
        <v>471</v>
      </c>
      <c r="P1401" s="11">
        <v>0.55000000000000004</v>
      </c>
      <c r="Q1401" s="11">
        <f>IF('Intragroup liabilities'!E1395="",0,'Intragroup liabilities'!E1395)</f>
        <v>0</v>
      </c>
      <c r="R1401" s="10" t="str">
        <f>+IF('Intragroup liabilities'!C1395="EURO","Euro",IF('Intragroup liabilities'!C1395="LIBRA INGLESA"," US Dollar",""))</f>
        <v>Euro</v>
      </c>
      <c r="S1401" s="10" t="str">
        <f>IF(OR('Intragroup liabilities'!F1395="P_20",'Intragroup liabilities'!F1395="P_21"),'Intragroup liabilities'!M1395,CONCATENATE(RIGHT('Intragroup liabilities'!T1395,4),"-",LEFT(RIGHT('Intragroup liabilities'!T1395,7),2),"-",LEFT('Intragroup liabilities'!T1395,2)))</f>
        <v>--</v>
      </c>
      <c r="T1401" s="20" t="str">
        <f t="shared" si="151"/>
        <v>--</v>
      </c>
      <c r="U1401" s="20" t="str">
        <f>IF(OR('Intragroup liabilities'!F1395="P_20",'Intragroup liabilities'!F1395="P_21"),'T 03.01'!T1401,CONCATENATE(RIGHT('Intragroup liabilities'!U1395,4),"-",LEFT(RIGHT('Intragroup liabilities'!U1395,7),2),"-",LEFT('Intragroup liabilities'!U1395,2)))</f>
        <v>--</v>
      </c>
      <c r="V1401" s="10" t="str">
        <f t="shared" si="152"/>
        <v>Unsecured</v>
      </c>
      <c r="W1401" s="10">
        <v>0</v>
      </c>
      <c r="X1401" s="10" t="s">
        <v>83</v>
      </c>
      <c r="Y1401" s="10" t="str">
        <f t="shared" si="153"/>
        <v>Structured</v>
      </c>
      <c r="Z1401" s="10"/>
      <c r="AA1401" s="10" t="str">
        <f>IF('Intragroup liabilities'!Q1395="GF2","Grandfathered T2",IF('Intragroup liabilities'!Q1395="CET1","CET1","No"))</f>
        <v>No</v>
      </c>
      <c r="AB1401" s="10">
        <f>IF('Intragroup liabilities'!R1395="",0,'Intragroup liabilities'!R1395)</f>
        <v>0</v>
      </c>
      <c r="AC1401"/>
    </row>
    <row r="1402" spans="3:29" ht="23.65" thickBot="1" x14ac:dyDescent="0.5">
      <c r="C1402" s="17">
        <f t="shared" si="148"/>
        <v>999</v>
      </c>
      <c r="D1402" s="18">
        <f t="shared" si="154"/>
        <v>1395</v>
      </c>
      <c r="E1402" s="10" t="str">
        <f>IF(AND(I1402="SANTANDER TOTTA, SGPS, SA",'Intragroup liabilities'!F1396="P_22"),"r0531 - o/w (part of) subordinated liabilities recognised as own funds",IF(AND(I1402="Totta Seguros - Comp. Seg. Vida, SA.",'Intragroup liabilities'!F1396="P_22"),"r0350 - Structured notes",IF(AND(AA1402&lt;&gt;"No",'Intragroup liabilities'!F1396="P_23"),"r0531 - o/w (part of) subordinated liabilities recognised as own funds",IF(AND(AA1402="No",'Intragroup liabilities'!F1396="P_23"),"r0120 - Secured liabilities - collateralized part (BRRD art. 44/2/b)",IF('Intragroup liabilities'!F1396="C_31","r0511 - o/w capital instruments/share capital",IF('Intragroup liabilities'!F1396="C_32","r0511 - o/w capital instruments/share capital",IF('Intragroup liabilities'!F1396="C_33","r0512 - o/w instruments ranking pari passu with ordinary shares",IF(OR(ISNUMBER(SEARCH("ATLANTES",I1402)),ISNUMBER(SEARCH("AZOR",I1402)),ISNUMBER(SEARCH("HIPOTOTTA",I1402)))=TRUE,"r0120 - Secured liabilities - collateralized part (BRRD art. 44/2/b)",IF(OR('Intragroup liabilities'!F1396="P_27.1",'Intragroup liabilities'!F1396="P_27.2",'Intragroup liabilities'!F1396="P_24"),"r0390 - Non-financial liabilities",IF('Intragroup liabilities'!F1396="P_30.1","r0170 - Employee liabilities (BRRD art. 44/2/g/i)",IF('Intragroup liabilities'!F1396="P_30.3","r0390 - Non-financial liabilities",IF('Intragroup liabilities'!F1396="C_36","r0511 - o/w capital instruments/share capital",IF(AND('Intragroup liabilities'!F1396="P_20",IFERROR(VLOOKUP('Intragroup liabilities'!I1396,'Auxiliar 210'!$B$18:$B$20,1,FALSE),0)&lt;&gt;0),"r0210 - Liabilities towards other entities of the resolution group (BRRD art. 44/2/h)",IF(AND('Intragroup liabilities'!F1396="P_21",IFERROR(VLOOKUP('Intragroup liabilities'!I1396,'Auxiliar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2" s="10" t="s">
        <v>483</v>
      </c>
      <c r="G1402" s="10" t="str">
        <f t="shared" si="149"/>
        <v>Rank 9 - Ranking in insolvency (master scale)</v>
      </c>
      <c r="H1402" s="10" t="s">
        <v>599</v>
      </c>
      <c r="I1402" s="10" t="s">
        <v>66</v>
      </c>
      <c r="J1402" s="10" t="s">
        <v>439</v>
      </c>
      <c r="K1402" s="10" t="s">
        <v>155</v>
      </c>
      <c r="L1402" s="10" t="str">
        <f t="shared" si="150"/>
        <v>Sister</v>
      </c>
      <c r="M1402" s="10" t="str">
        <f>IF(OR('Intragroup liabilities'!W1396="x",'Intragroup liabilities'!W1396="E"),"true","false")</f>
        <v>false</v>
      </c>
      <c r="N1402" s="10" t="s">
        <v>470</v>
      </c>
      <c r="O1402" s="10" t="s">
        <v>471</v>
      </c>
      <c r="P1402" s="11">
        <v>0.3</v>
      </c>
      <c r="Q1402" s="11">
        <f>IF('Intragroup liabilities'!E1396="",0,'Intragroup liabilities'!E1396)</f>
        <v>0</v>
      </c>
      <c r="R1402" s="10" t="str">
        <f>+IF('Intragroup liabilities'!C1396="EURO","Euro",IF('Intragroup liabilities'!C1396="LIBRA INGLESA"," US Dollar",""))</f>
        <v>Euro</v>
      </c>
      <c r="S1402" s="10" t="str">
        <f>IF(OR('Intragroup liabilities'!F1396="P_20",'Intragroup liabilities'!F1396="P_21"),'Intragroup liabilities'!M1396,CONCATENATE(RIGHT('Intragroup liabilities'!T1396,4),"-",LEFT(RIGHT('Intragroup liabilities'!T1396,7),2),"-",LEFT('Intragroup liabilities'!T1396,2)))</f>
        <v>--</v>
      </c>
      <c r="T1402" s="20" t="str">
        <f t="shared" si="151"/>
        <v>--</v>
      </c>
      <c r="U1402" s="20" t="str">
        <f>IF(OR('Intragroup liabilities'!F1396="P_20",'Intragroup liabilities'!F1396="P_21"),'T 03.01'!T1402,CONCATENATE(RIGHT('Intragroup liabilities'!U1396,4),"-",LEFT(RIGHT('Intragroup liabilities'!U1396,7),2),"-",LEFT('Intragroup liabilities'!U1396,2)))</f>
        <v>--</v>
      </c>
      <c r="V1402" s="10" t="str">
        <f t="shared" si="152"/>
        <v>Unsecured</v>
      </c>
      <c r="W1402" s="10">
        <v>0</v>
      </c>
      <c r="X1402" s="10" t="s">
        <v>83</v>
      </c>
      <c r="Y1402" s="10" t="str">
        <f t="shared" si="153"/>
        <v>Structured</v>
      </c>
      <c r="Z1402" s="10"/>
      <c r="AA1402" s="10" t="str">
        <f>IF('Intragroup liabilities'!Q1396="GF2","Grandfathered T2",IF('Intragroup liabilities'!Q1396="CET1","CET1","No"))</f>
        <v>No</v>
      </c>
      <c r="AB1402" s="10">
        <f>IF('Intragroup liabilities'!R1396="",0,'Intragroup liabilities'!R1396)</f>
        <v>0</v>
      </c>
      <c r="AC1402"/>
    </row>
    <row r="1403" spans="3:29" ht="23.65" thickBot="1" x14ac:dyDescent="0.5">
      <c r="C1403" s="17">
        <f t="shared" si="148"/>
        <v>999</v>
      </c>
      <c r="D1403" s="18">
        <f t="shared" si="154"/>
        <v>1396</v>
      </c>
      <c r="E1403" s="10" t="str">
        <f>IF(AND(I1403="SANTANDER TOTTA, SGPS, SA",'Intragroup liabilities'!F1397="P_22"),"r0531 - o/w (part of) subordinated liabilities recognised as own funds",IF(AND(I1403="Totta Seguros - Comp. Seg. Vida, SA.",'Intragroup liabilities'!F1397="P_22"),"r0350 - Structured notes",IF(AND(AA1403&lt;&gt;"No",'Intragroup liabilities'!F1397="P_23"),"r0531 - o/w (part of) subordinated liabilities recognised as own funds",IF(AND(AA1403="No",'Intragroup liabilities'!F1397="P_23"),"r0120 - Secured liabilities - collateralized part (BRRD art. 44/2/b)",IF('Intragroup liabilities'!F1397="C_31","r0511 - o/w capital instruments/share capital",IF('Intragroup liabilities'!F1397="C_32","r0511 - o/w capital instruments/share capital",IF('Intragroup liabilities'!F1397="C_33","r0512 - o/w instruments ranking pari passu with ordinary shares",IF(OR(ISNUMBER(SEARCH("ATLANTES",I1403)),ISNUMBER(SEARCH("AZOR",I1403)),ISNUMBER(SEARCH("HIPOTOTTA",I1403)))=TRUE,"r0120 - Secured liabilities - collateralized part (BRRD art. 44/2/b)",IF(OR('Intragroup liabilities'!F1397="P_27.1",'Intragroup liabilities'!F1397="P_27.2",'Intragroup liabilities'!F1397="P_24"),"r0390 - Non-financial liabilities",IF('Intragroup liabilities'!F1397="P_30.1","r0170 - Employee liabilities (BRRD art. 44/2/g/i)",IF('Intragroup liabilities'!F1397="P_30.3","r0390 - Non-financial liabilities",IF('Intragroup liabilities'!F1397="C_36","r0511 - o/w capital instruments/share capital",IF(AND('Intragroup liabilities'!F1397="P_20",IFERROR(VLOOKUP('Intragroup liabilities'!I1397,'Auxiliar 210'!$B$18:$B$20,1,FALSE),0)&lt;&gt;0),"r0210 - Liabilities towards other entities of the resolution group (BRRD art. 44/2/h)",IF(AND('Intragroup liabilities'!F1397="P_21",IFERROR(VLOOKUP('Intragroup liabilities'!I1397,'Auxiliar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3" s="10" t="s">
        <v>483</v>
      </c>
      <c r="G1403" s="10" t="str">
        <f t="shared" si="149"/>
        <v>Rank 9 - Ranking in insolvency (master scale)</v>
      </c>
      <c r="H1403" s="10" t="s">
        <v>1061</v>
      </c>
      <c r="I1403" s="10" t="s">
        <v>704</v>
      </c>
      <c r="J1403" s="10" t="s">
        <v>703</v>
      </c>
      <c r="K1403" s="10" t="s">
        <v>155</v>
      </c>
      <c r="L1403" s="10" t="str">
        <f t="shared" si="150"/>
        <v>Sister</v>
      </c>
      <c r="M1403" s="10" t="str">
        <f>IF(OR('Intragroup liabilities'!W1397="x",'Intragroup liabilities'!W1397="E"),"true","false")</f>
        <v>false</v>
      </c>
      <c r="N1403" s="10" t="s">
        <v>470</v>
      </c>
      <c r="O1403" s="10" t="s">
        <v>471</v>
      </c>
      <c r="P1403" s="11">
        <v>16.350000000000001</v>
      </c>
      <c r="Q1403" s="11">
        <f>IF('Intragroup liabilities'!E1397="",0,'Intragroup liabilities'!E1397)</f>
        <v>0</v>
      </c>
      <c r="R1403" s="10" t="str">
        <f>+IF('Intragroup liabilities'!C1397="EURO","Euro",IF('Intragroup liabilities'!C1397="LIBRA INGLESA"," US Dollar",""))</f>
        <v>Euro</v>
      </c>
      <c r="S1403" s="10" t="str">
        <f>IF(OR('Intragroup liabilities'!F1397="P_20",'Intragroup liabilities'!F1397="P_21"),'Intragroup liabilities'!M1397,CONCATENATE(RIGHT('Intragroup liabilities'!T1397,4),"-",LEFT(RIGHT('Intragroup liabilities'!T1397,7),2),"-",LEFT('Intragroup liabilities'!T1397,2)))</f>
        <v>--</v>
      </c>
      <c r="T1403" s="20" t="str">
        <f t="shared" si="151"/>
        <v>--</v>
      </c>
      <c r="U1403" s="20" t="str">
        <f>IF(OR('Intragroup liabilities'!F1397="P_20",'Intragroup liabilities'!F1397="P_21"),'T 03.01'!T1403,CONCATENATE(RIGHT('Intragroup liabilities'!U1397,4),"-",LEFT(RIGHT('Intragroup liabilities'!U1397,7),2),"-",LEFT('Intragroup liabilities'!U1397,2)))</f>
        <v>--</v>
      </c>
      <c r="V1403" s="10" t="str">
        <f t="shared" si="152"/>
        <v>Unsecured</v>
      </c>
      <c r="W1403" s="10">
        <v>0</v>
      </c>
      <c r="X1403" s="10" t="s">
        <v>83</v>
      </c>
      <c r="Y1403" s="10" t="str">
        <f t="shared" si="153"/>
        <v>Structured</v>
      </c>
      <c r="Z1403" s="10"/>
      <c r="AA1403" s="10" t="str">
        <f>IF('Intragroup liabilities'!Q1397="GF2","Grandfathered T2",IF('Intragroup liabilities'!Q1397="CET1","CET1","No"))</f>
        <v>No</v>
      </c>
      <c r="AB1403" s="10">
        <f>IF('Intragroup liabilities'!R1397="",0,'Intragroup liabilities'!R1397)</f>
        <v>0</v>
      </c>
      <c r="AC1403"/>
    </row>
    <row r="1404" spans="3:29" ht="23.65" thickBot="1" x14ac:dyDescent="0.5">
      <c r="C1404" s="17">
        <f t="shared" si="148"/>
        <v>999</v>
      </c>
      <c r="D1404" s="18">
        <f t="shared" si="154"/>
        <v>1397</v>
      </c>
      <c r="E1404" s="10" t="str">
        <f>IF(AND(I1404="SANTANDER TOTTA, SGPS, SA",'Intragroup liabilities'!F1398="P_22"),"r0531 - o/w (part of) subordinated liabilities recognised as own funds",IF(AND(I1404="Totta Seguros - Comp. Seg. Vida, SA.",'Intragroup liabilities'!F1398="P_22"),"r0350 - Structured notes",IF(AND(AA1404&lt;&gt;"No",'Intragroup liabilities'!F1398="P_23"),"r0531 - o/w (part of) subordinated liabilities recognised as own funds",IF(AND(AA1404="No",'Intragroup liabilities'!F1398="P_23"),"r0120 - Secured liabilities - collateralized part (BRRD art. 44/2/b)",IF('Intragroup liabilities'!F1398="C_31","r0511 - o/w capital instruments/share capital",IF('Intragroup liabilities'!F1398="C_32","r0511 - o/w capital instruments/share capital",IF('Intragroup liabilities'!F1398="C_33","r0512 - o/w instruments ranking pari passu with ordinary shares",IF(OR(ISNUMBER(SEARCH("ATLANTES",I1404)),ISNUMBER(SEARCH("AZOR",I1404)),ISNUMBER(SEARCH("HIPOTOTTA",I1404)))=TRUE,"r0120 - Secured liabilities - collateralized part (BRRD art. 44/2/b)",IF(OR('Intragroup liabilities'!F1398="P_27.1",'Intragroup liabilities'!F1398="P_27.2",'Intragroup liabilities'!F1398="P_24"),"r0390 - Non-financial liabilities",IF('Intragroup liabilities'!F1398="P_30.1","r0170 - Employee liabilities (BRRD art. 44/2/g/i)",IF('Intragroup liabilities'!F1398="P_30.3","r0390 - Non-financial liabilities",IF('Intragroup liabilities'!F1398="C_36","r0511 - o/w capital instruments/share capital",IF(AND('Intragroup liabilities'!F1398="P_20",IFERROR(VLOOKUP('Intragroup liabilities'!I1398,'Auxiliar 210'!$B$18:$B$20,1,FALSE),0)&lt;&gt;0),"r0210 - Liabilities towards other entities of the resolution group (BRRD art. 44/2/h)",IF(AND('Intragroup liabilities'!F1398="P_21",IFERROR(VLOOKUP('Intragroup liabilities'!I1398,'Auxiliar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4" s="10" t="s">
        <v>161</v>
      </c>
      <c r="G1404" s="10" t="str">
        <f t="shared" si="149"/>
        <v>Rank 9 - Ranking in insolvency (master scale)</v>
      </c>
      <c r="H1404" s="10" t="s">
        <v>691</v>
      </c>
      <c r="I1404" s="10" t="s">
        <v>57</v>
      </c>
      <c r="J1404" s="10" t="s">
        <v>213</v>
      </c>
      <c r="K1404" s="10" t="s">
        <v>155</v>
      </c>
      <c r="L1404" s="10" t="str">
        <f t="shared" si="150"/>
        <v>Sister</v>
      </c>
      <c r="M1404" s="10" t="str">
        <f>IF(OR('Intragroup liabilities'!W1398="x",'Intragroup liabilities'!W1398="E"),"true","false")</f>
        <v>false</v>
      </c>
      <c r="N1404" s="10" t="s">
        <v>470</v>
      </c>
      <c r="O1404" s="10" t="s">
        <v>471</v>
      </c>
      <c r="P1404" s="11">
        <v>5.89</v>
      </c>
      <c r="Q1404" s="11">
        <f>IF('Intragroup liabilities'!E1398="",0,'Intragroup liabilities'!E1398)</f>
        <v>0</v>
      </c>
      <c r="R1404" s="10" t="str">
        <f>+IF('Intragroup liabilities'!C1398="EURO","Euro",IF('Intragroup liabilities'!C1398="LIBRA INGLESA"," US Dollar",""))</f>
        <v>Euro</v>
      </c>
      <c r="S1404" s="10" t="str">
        <f>IF(OR('Intragroup liabilities'!F1398="P_20",'Intragroup liabilities'!F1398="P_21"),'Intragroup liabilities'!M1398,CONCATENATE(RIGHT('Intragroup liabilities'!T1398,4),"-",LEFT(RIGHT('Intragroup liabilities'!T1398,7),2),"-",LEFT('Intragroup liabilities'!T1398,2)))</f>
        <v>--</v>
      </c>
      <c r="T1404" s="20" t="str">
        <f t="shared" si="151"/>
        <v>--</v>
      </c>
      <c r="U1404" s="20" t="str">
        <f>IF(OR('Intragroup liabilities'!F1398="P_20",'Intragroup liabilities'!F1398="P_21"),'T 03.01'!T1404,CONCATENATE(RIGHT('Intragroup liabilities'!U1398,4),"-",LEFT(RIGHT('Intragroup liabilities'!U1398,7),2),"-",LEFT('Intragroup liabilities'!U1398,2)))</f>
        <v>--</v>
      </c>
      <c r="V1404" s="10" t="str">
        <f t="shared" si="152"/>
        <v>Unsecured</v>
      </c>
      <c r="W1404" s="10">
        <v>0</v>
      </c>
      <c r="X1404" s="10" t="s">
        <v>83</v>
      </c>
      <c r="Y1404" s="10" t="str">
        <f t="shared" si="153"/>
        <v>Structured</v>
      </c>
      <c r="Z1404" s="10"/>
      <c r="AA1404" s="10" t="str">
        <f>IF('Intragroup liabilities'!Q1398="GF2","Grandfathered T2",IF('Intragroup liabilities'!Q1398="CET1","CET1","No"))</f>
        <v>No</v>
      </c>
      <c r="AB1404" s="10">
        <f>IF('Intragroup liabilities'!R1398="",0,'Intragroup liabilities'!R1398)</f>
        <v>0</v>
      </c>
      <c r="AC1404"/>
    </row>
    <row r="1405" spans="3:29" ht="23.65" thickBot="1" x14ac:dyDescent="0.5">
      <c r="C1405" s="17">
        <f t="shared" si="148"/>
        <v>999</v>
      </c>
      <c r="D1405" s="18">
        <f t="shared" si="154"/>
        <v>1398</v>
      </c>
      <c r="E1405" s="10" t="str">
        <f>IF(AND(I1405="SANTANDER TOTTA, SGPS, SA",'Intragroup liabilities'!F1399="P_22"),"r0531 - o/w (part of) subordinated liabilities recognised as own funds",IF(AND(I1405="Totta Seguros - Comp. Seg. Vida, SA.",'Intragroup liabilities'!F1399="P_22"),"r0350 - Structured notes",IF(AND(AA1405&lt;&gt;"No",'Intragroup liabilities'!F1399="P_23"),"r0531 - o/w (part of) subordinated liabilities recognised as own funds",IF(AND(AA1405="No",'Intragroup liabilities'!F1399="P_23"),"r0120 - Secured liabilities - collateralized part (BRRD art. 44/2/b)",IF('Intragroup liabilities'!F1399="C_31","r0511 - o/w capital instruments/share capital",IF('Intragroup liabilities'!F1399="C_32","r0511 - o/w capital instruments/share capital",IF('Intragroup liabilities'!F1399="C_33","r0512 - o/w instruments ranking pari passu with ordinary shares",IF(OR(ISNUMBER(SEARCH("ATLANTES",I1405)),ISNUMBER(SEARCH("AZOR",I1405)),ISNUMBER(SEARCH("HIPOTOTTA",I1405)))=TRUE,"r0120 - Secured liabilities - collateralized part (BRRD art. 44/2/b)",IF(OR('Intragroup liabilities'!F1399="P_27.1",'Intragroup liabilities'!F1399="P_27.2",'Intragroup liabilities'!F1399="P_24"),"r0390 - Non-financial liabilities",IF('Intragroup liabilities'!F1399="P_30.1","r0170 - Employee liabilities (BRRD art. 44/2/g/i)",IF('Intragroup liabilities'!F1399="P_30.3","r0390 - Non-financial liabilities",IF('Intragroup liabilities'!F1399="C_36","r0511 - o/w capital instruments/share capital",IF(AND('Intragroup liabilities'!F1399="P_20",IFERROR(VLOOKUP('Intragroup liabilities'!I1399,'Auxiliar 210'!$B$18:$B$20,1,FALSE),0)&lt;&gt;0),"r0210 - Liabilities towards other entities of the resolution group (BRRD art. 44/2/h)",IF(AND('Intragroup liabilities'!F1399="P_21",IFERROR(VLOOKUP('Intragroup liabilities'!I1399,'Auxiliar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5" s="10" t="s">
        <v>483</v>
      </c>
      <c r="G1405" s="10" t="str">
        <f t="shared" si="149"/>
        <v>Rank 9 - Ranking in insolvency (master scale)</v>
      </c>
      <c r="H1405" s="10" t="s">
        <v>683</v>
      </c>
      <c r="I1405" s="10" t="s">
        <v>66</v>
      </c>
      <c r="J1405" s="10" t="s">
        <v>439</v>
      </c>
      <c r="K1405" s="10" t="s">
        <v>155</v>
      </c>
      <c r="L1405" s="10" t="str">
        <f t="shared" si="150"/>
        <v>Sister</v>
      </c>
      <c r="M1405" s="10" t="str">
        <f>IF(OR('Intragroup liabilities'!W1399="x",'Intragroup liabilities'!W1399="E"),"true","false")</f>
        <v>false</v>
      </c>
      <c r="N1405" s="10" t="s">
        <v>470</v>
      </c>
      <c r="O1405" s="10" t="s">
        <v>471</v>
      </c>
      <c r="P1405" s="11">
        <v>15.78</v>
      </c>
      <c r="Q1405" s="11">
        <f>IF('Intragroup liabilities'!E1399="",0,'Intragroup liabilities'!E1399)</f>
        <v>0</v>
      </c>
      <c r="R1405" s="10" t="str">
        <f>+IF('Intragroup liabilities'!C1399="EURO","Euro",IF('Intragroup liabilities'!C1399="LIBRA INGLESA"," US Dollar",""))</f>
        <v>Euro</v>
      </c>
      <c r="S1405" s="10" t="str">
        <f>IF(OR('Intragroup liabilities'!F1399="P_20",'Intragroup liabilities'!F1399="P_21"),'Intragroup liabilities'!M1399,CONCATENATE(RIGHT('Intragroup liabilities'!T1399,4),"-",LEFT(RIGHT('Intragroup liabilities'!T1399,7),2),"-",LEFT('Intragroup liabilities'!T1399,2)))</f>
        <v>--</v>
      </c>
      <c r="T1405" s="20" t="str">
        <f t="shared" si="151"/>
        <v>--</v>
      </c>
      <c r="U1405" s="20" t="str">
        <f>IF(OR('Intragroup liabilities'!F1399="P_20",'Intragroup liabilities'!F1399="P_21"),'T 03.01'!T1405,CONCATENATE(RIGHT('Intragroup liabilities'!U1399,4),"-",LEFT(RIGHT('Intragroup liabilities'!U1399,7),2),"-",LEFT('Intragroup liabilities'!U1399,2)))</f>
        <v>--</v>
      </c>
      <c r="V1405" s="10" t="str">
        <f t="shared" si="152"/>
        <v>Unsecured</v>
      </c>
      <c r="W1405" s="10">
        <v>0</v>
      </c>
      <c r="X1405" s="10" t="s">
        <v>83</v>
      </c>
      <c r="Y1405" s="10" t="str">
        <f t="shared" si="153"/>
        <v>Structured</v>
      </c>
      <c r="Z1405" s="10"/>
      <c r="AA1405" s="10" t="str">
        <f>IF('Intragroup liabilities'!Q1399="GF2","Grandfathered T2",IF('Intragroup liabilities'!Q1399="CET1","CET1","No"))</f>
        <v>No</v>
      </c>
      <c r="AB1405" s="10">
        <f>IF('Intragroup liabilities'!R1399="",0,'Intragroup liabilities'!R1399)</f>
        <v>0</v>
      </c>
      <c r="AC1405"/>
    </row>
    <row r="1406" spans="3:29" ht="23.65" thickBot="1" x14ac:dyDescent="0.5">
      <c r="C1406" s="17">
        <f t="shared" si="148"/>
        <v>999</v>
      </c>
      <c r="D1406" s="18">
        <f t="shared" si="154"/>
        <v>1399</v>
      </c>
      <c r="E1406" s="10" t="str">
        <f>IF(AND(I1406="SANTANDER TOTTA, SGPS, SA",'Intragroup liabilities'!F1400="P_22"),"r0531 - o/w (part of) subordinated liabilities recognised as own funds",IF(AND(I1406="Totta Seguros - Comp. Seg. Vida, SA.",'Intragroup liabilities'!F1400="P_22"),"r0350 - Structured notes",IF(AND(AA1406&lt;&gt;"No",'Intragroup liabilities'!F1400="P_23"),"r0531 - o/w (part of) subordinated liabilities recognised as own funds",IF(AND(AA1406="No",'Intragroup liabilities'!F1400="P_23"),"r0120 - Secured liabilities - collateralized part (BRRD art. 44/2/b)",IF('Intragroup liabilities'!F1400="C_31","r0511 - o/w capital instruments/share capital",IF('Intragroup liabilities'!F1400="C_32","r0511 - o/w capital instruments/share capital",IF('Intragroup liabilities'!F1400="C_33","r0512 - o/w instruments ranking pari passu with ordinary shares",IF(OR(ISNUMBER(SEARCH("ATLANTES",I1406)),ISNUMBER(SEARCH("AZOR",I1406)),ISNUMBER(SEARCH("HIPOTOTTA",I1406)))=TRUE,"r0120 - Secured liabilities - collateralized part (BRRD art. 44/2/b)",IF(OR('Intragroup liabilities'!F1400="P_27.1",'Intragroup liabilities'!F1400="P_27.2",'Intragroup liabilities'!F1400="P_24"),"r0390 - Non-financial liabilities",IF('Intragroup liabilities'!F1400="P_30.1","r0170 - Employee liabilities (BRRD art. 44/2/g/i)",IF('Intragroup liabilities'!F1400="P_30.3","r0390 - Non-financial liabilities",IF('Intragroup liabilities'!F1400="C_36","r0511 - o/w capital instruments/share capital",IF(AND('Intragroup liabilities'!F1400="P_20",IFERROR(VLOOKUP('Intragroup liabilities'!I1400,'Auxiliar 210'!$B$18:$B$20,1,FALSE),0)&lt;&gt;0),"r0210 - Liabilities towards other entities of the resolution group (BRRD art. 44/2/h)",IF(AND('Intragroup liabilities'!F1400="P_21",IFERROR(VLOOKUP('Intragroup liabilities'!I1400,'Auxiliar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6" s="10" t="s">
        <v>483</v>
      </c>
      <c r="G1406" s="10" t="str">
        <f t="shared" si="149"/>
        <v>Rank 9 - Ranking in insolvency (master scale)</v>
      </c>
      <c r="H1406" s="10" t="s">
        <v>604</v>
      </c>
      <c r="I1406" s="10" t="s">
        <v>66</v>
      </c>
      <c r="J1406" s="10" t="s">
        <v>439</v>
      </c>
      <c r="K1406" s="10" t="s">
        <v>155</v>
      </c>
      <c r="L1406" s="10" t="str">
        <f t="shared" si="150"/>
        <v>Sister</v>
      </c>
      <c r="M1406" s="10" t="str">
        <f>IF(OR('Intragroup liabilities'!W1400="x",'Intragroup liabilities'!W1400="E"),"true","false")</f>
        <v>false</v>
      </c>
      <c r="N1406" s="10" t="s">
        <v>470</v>
      </c>
      <c r="O1406" s="10" t="s">
        <v>471</v>
      </c>
      <c r="P1406" s="11">
        <v>201.15</v>
      </c>
      <c r="Q1406" s="11">
        <f>IF('Intragroup liabilities'!E1400="",0,'Intragroup liabilities'!E1400)</f>
        <v>0</v>
      </c>
      <c r="R1406" s="10" t="str">
        <f>+IF('Intragroup liabilities'!C1400="EURO","Euro",IF('Intragroup liabilities'!C1400="LIBRA INGLESA"," US Dollar",""))</f>
        <v>Euro</v>
      </c>
      <c r="S1406" s="10" t="str">
        <f>IF(OR('Intragroup liabilities'!F1400="P_20",'Intragroup liabilities'!F1400="P_21"),'Intragroup liabilities'!M1400,CONCATENATE(RIGHT('Intragroup liabilities'!T1400,4),"-",LEFT(RIGHT('Intragroup liabilities'!T1400,7),2),"-",LEFT('Intragroup liabilities'!T1400,2)))</f>
        <v>--</v>
      </c>
      <c r="T1406" s="20" t="str">
        <f t="shared" si="151"/>
        <v>--</v>
      </c>
      <c r="U1406" s="20" t="str">
        <f>IF(OR('Intragroup liabilities'!F1400="P_20",'Intragroup liabilities'!F1400="P_21"),'T 03.01'!T1406,CONCATENATE(RIGHT('Intragroup liabilities'!U1400,4),"-",LEFT(RIGHT('Intragroup liabilities'!U1400,7),2),"-",LEFT('Intragroup liabilities'!U1400,2)))</f>
        <v>--</v>
      </c>
      <c r="V1406" s="10" t="str">
        <f t="shared" si="152"/>
        <v>Unsecured</v>
      </c>
      <c r="W1406" s="10">
        <v>0</v>
      </c>
      <c r="X1406" s="10" t="s">
        <v>83</v>
      </c>
      <c r="Y1406" s="10" t="str">
        <f t="shared" si="153"/>
        <v>Structured</v>
      </c>
      <c r="Z1406" s="10"/>
      <c r="AA1406" s="10" t="str">
        <f>IF('Intragroup liabilities'!Q1400="GF2","Grandfathered T2",IF('Intragroup liabilities'!Q1400="CET1","CET1","No"))</f>
        <v>No</v>
      </c>
      <c r="AB1406" s="10">
        <f>IF('Intragroup liabilities'!R1400="",0,'Intragroup liabilities'!R1400)</f>
        <v>0</v>
      </c>
      <c r="AC1406"/>
    </row>
    <row r="1407" spans="3:29" ht="35.25" thickBot="1" x14ac:dyDescent="0.5">
      <c r="C1407" s="17">
        <f t="shared" si="148"/>
        <v>999</v>
      </c>
      <c r="D1407" s="18">
        <f t="shared" si="154"/>
        <v>1400</v>
      </c>
      <c r="E1407" s="10" t="str">
        <f>IF(AND(I1407="SANTANDER TOTTA, SGPS, SA",'Intragroup liabilities'!F1401="P_22"),"r0531 - o/w (part of) subordinated liabilities recognised as own funds",IF(AND(I1407="Totta Seguros - Comp. Seg. Vida, SA.",'Intragroup liabilities'!F1401="P_22"),"r0350 - Structured notes",IF(AND(AA1407&lt;&gt;"No",'Intragroup liabilities'!F1401="P_23"),"r0531 - o/w (part of) subordinated liabilities recognised as own funds",IF(AND(AA1407="No",'Intragroup liabilities'!F1401="P_23"),"r0120 - Secured liabilities - collateralized part (BRRD art. 44/2/b)",IF('Intragroup liabilities'!F1401="C_31","r0511 - o/w capital instruments/share capital",IF('Intragroup liabilities'!F1401="C_32","r0511 - o/w capital instruments/share capital",IF('Intragroup liabilities'!F1401="C_33","r0512 - o/w instruments ranking pari passu with ordinary shares",IF(OR(ISNUMBER(SEARCH("ATLANTES",I1407)),ISNUMBER(SEARCH("AZOR",I1407)),ISNUMBER(SEARCH("HIPOTOTTA",I1407)))=TRUE,"r0120 - Secured liabilities - collateralized part (BRRD art. 44/2/b)",IF(OR('Intragroup liabilities'!F1401="P_27.1",'Intragroup liabilities'!F1401="P_27.2",'Intragroup liabilities'!F1401="P_24"),"r0390 - Non-financial liabilities",IF('Intragroup liabilities'!F1401="P_30.1","r0170 - Employee liabilities (BRRD art. 44/2/g/i)",IF('Intragroup liabilities'!F1401="P_30.3","r0390 - Non-financial liabilities",IF('Intragroup liabilities'!F1401="C_36","r0511 - o/w capital instruments/share capital",IF(AND('Intragroup liabilities'!F1401="P_20",IFERROR(VLOOKUP('Intragroup liabilities'!I1401,'Auxiliar 210'!$B$18:$B$20,1,FALSE),0)&lt;&gt;0),"r0210 - Liabilities towards other entities of the resolution group (BRRD art. 44/2/h)",IF(AND('Intragroup liabilities'!F1401="P_21",IFERROR(VLOOKUP('Intragroup liabilities'!I1401,'Auxiliar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07" s="10" t="s">
        <v>153</v>
      </c>
      <c r="G1407" s="10" t="str">
        <f t="shared" si="149"/>
        <v>Rank 20 - Ranking in insolvency (master scale)</v>
      </c>
      <c r="H1407" s="10" t="s">
        <v>305</v>
      </c>
      <c r="I1407" s="10" t="s">
        <v>74</v>
      </c>
      <c r="J1407" s="10" t="s">
        <v>170</v>
      </c>
      <c r="K1407" s="10" t="s">
        <v>155</v>
      </c>
      <c r="L1407" s="10" t="str">
        <f t="shared" si="150"/>
        <v>Sister</v>
      </c>
      <c r="M1407" s="10" t="str">
        <f>IF(OR('Intragroup liabilities'!W1401="x",'Intragroup liabilities'!W1401="E"),"true","false")</f>
        <v>true</v>
      </c>
      <c r="N1407" s="10" t="s">
        <v>470</v>
      </c>
      <c r="O1407" s="10" t="s">
        <v>471</v>
      </c>
      <c r="P1407" s="11">
        <v>61314.55</v>
      </c>
      <c r="Q1407" s="11">
        <f>IF('Intragroup liabilities'!E1401="",0,'Intragroup liabilities'!E1401)</f>
        <v>96.12</v>
      </c>
      <c r="R1407" s="10" t="str">
        <f>+IF('Intragroup liabilities'!C1401="EURO","Euro",IF('Intragroup liabilities'!C1401="LIBRA INGLESA"," US Dollar",""))</f>
        <v>Euro</v>
      </c>
      <c r="S1407" s="10" t="str">
        <f>IF(OR('Intragroup liabilities'!F1401="P_20",'Intragroup liabilities'!F1401="P_21"),'Intragroup liabilities'!M1401,CONCATENATE(RIGHT('Intragroup liabilities'!T1401,4),"-",LEFT(RIGHT('Intragroup liabilities'!T1401,7),2),"-",LEFT('Intragroup liabilities'!T1401,2)))</f>
        <v>--</v>
      </c>
      <c r="T1407" s="20" t="str">
        <f t="shared" si="151"/>
        <v/>
      </c>
      <c r="U1407" s="20" t="str">
        <f>IF(OR('Intragroup liabilities'!F1401="P_20",'Intragroup liabilities'!F1401="P_21"),'T 03.01'!T1407,CONCATENATE(RIGHT('Intragroup liabilities'!U1401,4),"-",LEFT(RIGHT('Intragroup liabilities'!U1401,7),2),"-",LEFT('Intragroup liabilities'!U1401,2)))</f>
        <v>--</v>
      </c>
      <c r="V1407" s="10" t="str">
        <f t="shared" si="152"/>
        <v>Secured</v>
      </c>
      <c r="W1407" s="10">
        <v>0</v>
      </c>
      <c r="X1407" s="10" t="s">
        <v>83</v>
      </c>
      <c r="Y1407" s="10" t="str">
        <f t="shared" si="153"/>
        <v>Non-structured/Vanilla</v>
      </c>
      <c r="Z1407" s="10"/>
      <c r="AA1407" s="10" t="str">
        <f>IF('Intragroup liabilities'!Q1401="GF2","Grandfathered T2",IF('Intragroup liabilities'!Q1401="CET1","CET1","No"))</f>
        <v>No</v>
      </c>
      <c r="AB1407" s="10">
        <f>IF('Intragroup liabilities'!R1401="",0,'Intragroup liabilities'!R1401)</f>
        <v>0</v>
      </c>
      <c r="AC1407"/>
    </row>
    <row r="1408" spans="3:29" ht="23.65" thickBot="1" x14ac:dyDescent="0.5">
      <c r="C1408" s="17">
        <f t="shared" si="148"/>
        <v>999</v>
      </c>
      <c r="D1408" s="18">
        <f t="shared" si="154"/>
        <v>1401</v>
      </c>
      <c r="E1408" s="10" t="str">
        <f>IF(AND(I1408="SANTANDER TOTTA, SGPS, SA",'Intragroup liabilities'!F1402="P_22"),"r0531 - o/w (part of) subordinated liabilities recognised as own funds",IF(AND(I1408="Totta Seguros - Comp. Seg. Vida, SA.",'Intragroup liabilities'!F1402="P_22"),"r0350 - Structured notes",IF(AND(AA1408&lt;&gt;"No",'Intragroup liabilities'!F1402="P_23"),"r0531 - o/w (part of) subordinated liabilities recognised as own funds",IF(AND(AA1408="No",'Intragroup liabilities'!F1402="P_23"),"r0120 - Secured liabilities - collateralized part (BRRD art. 44/2/b)",IF('Intragroup liabilities'!F1402="C_31","r0511 - o/w capital instruments/share capital",IF('Intragroup liabilities'!F1402="C_32","r0511 - o/w capital instruments/share capital",IF('Intragroup liabilities'!F1402="C_33","r0512 - o/w instruments ranking pari passu with ordinary shares",IF(OR(ISNUMBER(SEARCH("ATLANTES",I1408)),ISNUMBER(SEARCH("AZOR",I1408)),ISNUMBER(SEARCH("HIPOTOTTA",I1408)))=TRUE,"r0120 - Secured liabilities - collateralized part (BRRD art. 44/2/b)",IF(OR('Intragroup liabilities'!F1402="P_27.1",'Intragroup liabilities'!F1402="P_27.2",'Intragroup liabilities'!F1402="P_24"),"r0390 - Non-financial liabilities",IF('Intragroup liabilities'!F1402="P_30.1","r0170 - Employee liabilities (BRRD art. 44/2/g/i)",IF('Intragroup liabilities'!F1402="P_30.3","r0390 - Non-financial liabilities",IF('Intragroup liabilities'!F1402="C_36","r0511 - o/w capital instruments/share capital",IF(AND('Intragroup liabilities'!F1402="P_20",IFERROR(VLOOKUP('Intragroup liabilities'!I1402,'Auxiliar 210'!$B$18:$B$20,1,FALSE),0)&lt;&gt;0),"r0210 - Liabilities towards other entities of the resolution group (BRRD art. 44/2/h)",IF(AND('Intragroup liabilities'!F1402="P_21",IFERROR(VLOOKUP('Intragroup liabilities'!I1402,'Auxiliar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8" s="10" t="s">
        <v>483</v>
      </c>
      <c r="G1408" s="10" t="str">
        <f t="shared" si="149"/>
        <v>Rank 9 - Ranking in insolvency (master scale)</v>
      </c>
      <c r="H1408" s="10" t="s">
        <v>685</v>
      </c>
      <c r="I1408" s="10" t="s">
        <v>66</v>
      </c>
      <c r="J1408" s="10" t="s">
        <v>439</v>
      </c>
      <c r="K1408" s="10" t="s">
        <v>155</v>
      </c>
      <c r="L1408" s="10" t="str">
        <f t="shared" si="150"/>
        <v>Sister</v>
      </c>
      <c r="M1408" s="10" t="str">
        <f>IF(OR('Intragroup liabilities'!W1402="x",'Intragroup liabilities'!W1402="E"),"true","false")</f>
        <v>false</v>
      </c>
      <c r="N1408" s="10" t="s">
        <v>470</v>
      </c>
      <c r="O1408" s="10" t="s">
        <v>471</v>
      </c>
      <c r="P1408" s="11">
        <v>60.44</v>
      </c>
      <c r="Q1408" s="11">
        <f>IF('Intragroup liabilities'!E1402="",0,'Intragroup liabilities'!E1402)</f>
        <v>0</v>
      </c>
      <c r="R1408" s="10" t="str">
        <f>+IF('Intragroup liabilities'!C1402="EURO","Euro",IF('Intragroup liabilities'!C1402="LIBRA INGLESA"," US Dollar",""))</f>
        <v>Euro</v>
      </c>
      <c r="S1408" s="10" t="str">
        <f>IF(OR('Intragroup liabilities'!F1402="P_20",'Intragroup liabilities'!F1402="P_21"),'Intragroup liabilities'!M1402,CONCATENATE(RIGHT('Intragroup liabilities'!T1402,4),"-",LEFT(RIGHT('Intragroup liabilities'!T1402,7),2),"-",LEFT('Intragroup liabilities'!T1402,2)))</f>
        <v>--</v>
      </c>
      <c r="T1408" s="20" t="str">
        <f t="shared" si="151"/>
        <v>--</v>
      </c>
      <c r="U1408" s="20" t="str">
        <f>IF(OR('Intragroup liabilities'!F1402="P_20",'Intragroup liabilities'!F1402="P_21"),'T 03.01'!T1408,CONCATENATE(RIGHT('Intragroup liabilities'!U1402,4),"-",LEFT(RIGHT('Intragroup liabilities'!U1402,7),2),"-",LEFT('Intragroup liabilities'!U1402,2)))</f>
        <v>--</v>
      </c>
      <c r="V1408" s="10" t="str">
        <f t="shared" si="152"/>
        <v>Unsecured</v>
      </c>
      <c r="W1408" s="10">
        <v>0</v>
      </c>
      <c r="X1408" s="10" t="s">
        <v>83</v>
      </c>
      <c r="Y1408" s="10" t="str">
        <f t="shared" si="153"/>
        <v>Structured</v>
      </c>
      <c r="Z1408" s="10"/>
      <c r="AA1408" s="10" t="str">
        <f>IF('Intragroup liabilities'!Q1402="GF2","Grandfathered T2",IF('Intragroup liabilities'!Q1402="CET1","CET1","No"))</f>
        <v>No</v>
      </c>
      <c r="AB1408" s="10">
        <f>IF('Intragroup liabilities'!R1402="",0,'Intragroup liabilities'!R1402)</f>
        <v>0</v>
      </c>
      <c r="AC1408"/>
    </row>
    <row r="1409" spans="3:29" ht="23.65" thickBot="1" x14ac:dyDescent="0.5">
      <c r="C1409" s="17">
        <f t="shared" si="148"/>
        <v>999</v>
      </c>
      <c r="D1409" s="18">
        <f t="shared" si="154"/>
        <v>1402</v>
      </c>
      <c r="E1409" s="10" t="str">
        <f>IF(AND(I1409="SANTANDER TOTTA, SGPS, SA",'Intragroup liabilities'!F1403="P_22"),"r0531 - o/w (part of) subordinated liabilities recognised as own funds",IF(AND(I1409="Totta Seguros - Comp. Seg. Vida, SA.",'Intragroup liabilities'!F1403="P_22"),"r0350 - Structured notes",IF(AND(AA1409&lt;&gt;"No",'Intragroup liabilities'!F1403="P_23"),"r0531 - o/w (part of) subordinated liabilities recognised as own funds",IF(AND(AA1409="No",'Intragroup liabilities'!F1403="P_23"),"r0120 - Secured liabilities - collateralized part (BRRD art. 44/2/b)",IF('Intragroup liabilities'!F1403="C_31","r0511 - o/w capital instruments/share capital",IF('Intragroup liabilities'!F1403="C_32","r0511 - o/w capital instruments/share capital",IF('Intragroup liabilities'!F1403="C_33","r0512 - o/w instruments ranking pari passu with ordinary shares",IF(OR(ISNUMBER(SEARCH("ATLANTES",I1409)),ISNUMBER(SEARCH("AZOR",I1409)),ISNUMBER(SEARCH("HIPOTOTTA",I1409)))=TRUE,"r0120 - Secured liabilities - collateralized part (BRRD art. 44/2/b)",IF(OR('Intragroup liabilities'!F1403="P_27.1",'Intragroup liabilities'!F1403="P_27.2",'Intragroup liabilities'!F1403="P_24"),"r0390 - Non-financial liabilities",IF('Intragroup liabilities'!F1403="P_30.1","r0170 - Employee liabilities (BRRD art. 44/2/g/i)",IF('Intragroup liabilities'!F1403="P_30.3","r0390 - Non-financial liabilities",IF('Intragroup liabilities'!F1403="C_36","r0511 - o/w capital instruments/share capital",IF(AND('Intragroup liabilities'!F1403="P_20",IFERROR(VLOOKUP('Intragroup liabilities'!I1403,'Auxiliar 210'!$B$18:$B$20,1,FALSE),0)&lt;&gt;0),"r0210 - Liabilities towards other entities of the resolution group (BRRD art. 44/2/h)",IF(AND('Intragroup liabilities'!F1403="P_21",IFERROR(VLOOKUP('Intragroup liabilities'!I1403,'Auxiliar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09" s="10" t="s">
        <v>483</v>
      </c>
      <c r="G1409" s="10" t="str">
        <f t="shared" si="149"/>
        <v>Rank 9 - Ranking in insolvency (master scale)</v>
      </c>
      <c r="H1409" s="10" t="s">
        <v>684</v>
      </c>
      <c r="I1409" s="10" t="s">
        <v>66</v>
      </c>
      <c r="J1409" s="10" t="s">
        <v>439</v>
      </c>
      <c r="K1409" s="10" t="s">
        <v>155</v>
      </c>
      <c r="L1409" s="10" t="str">
        <f t="shared" si="150"/>
        <v>Sister</v>
      </c>
      <c r="M1409" s="10" t="str">
        <f>IF(OR('Intragroup liabilities'!W1403="x",'Intragroup liabilities'!W1403="E"),"true","false")</f>
        <v>false</v>
      </c>
      <c r="N1409" s="10" t="s">
        <v>470</v>
      </c>
      <c r="O1409" s="10" t="s">
        <v>471</v>
      </c>
      <c r="P1409" s="11">
        <v>60.44</v>
      </c>
      <c r="Q1409" s="11">
        <f>IF('Intragroup liabilities'!E1403="",0,'Intragroup liabilities'!E1403)</f>
        <v>0</v>
      </c>
      <c r="R1409" s="10" t="str">
        <f>+IF('Intragroup liabilities'!C1403="EURO","Euro",IF('Intragroup liabilities'!C1403="LIBRA INGLESA"," US Dollar",""))</f>
        <v>Euro</v>
      </c>
      <c r="S1409" s="10" t="str">
        <f>IF(OR('Intragroup liabilities'!F1403="P_20",'Intragroup liabilities'!F1403="P_21"),'Intragroup liabilities'!M1403,CONCATENATE(RIGHT('Intragroup liabilities'!T1403,4),"-",LEFT(RIGHT('Intragroup liabilities'!T1403,7),2),"-",LEFT('Intragroup liabilities'!T1403,2)))</f>
        <v>--</v>
      </c>
      <c r="T1409" s="20" t="str">
        <f t="shared" si="151"/>
        <v>--</v>
      </c>
      <c r="U1409" s="20" t="str">
        <f>IF(OR('Intragroup liabilities'!F1403="P_20",'Intragroup liabilities'!F1403="P_21"),'T 03.01'!T1409,CONCATENATE(RIGHT('Intragroup liabilities'!U1403,4),"-",LEFT(RIGHT('Intragroup liabilities'!U1403,7),2),"-",LEFT('Intragroup liabilities'!U1403,2)))</f>
        <v>--</v>
      </c>
      <c r="V1409" s="10" t="str">
        <f t="shared" si="152"/>
        <v>Unsecured</v>
      </c>
      <c r="W1409" s="10">
        <v>0</v>
      </c>
      <c r="X1409" s="10" t="s">
        <v>83</v>
      </c>
      <c r="Y1409" s="10" t="str">
        <f t="shared" si="153"/>
        <v>Structured</v>
      </c>
      <c r="Z1409" s="10"/>
      <c r="AA1409" s="10" t="str">
        <f>IF('Intragroup liabilities'!Q1403="GF2","Grandfathered T2",IF('Intragroup liabilities'!Q1403="CET1","CET1","No"))</f>
        <v>No</v>
      </c>
      <c r="AB1409" s="10">
        <f>IF('Intragroup liabilities'!R1403="",0,'Intragroup liabilities'!R1403)</f>
        <v>0</v>
      </c>
      <c r="AC1409"/>
    </row>
    <row r="1410" spans="3:29" ht="23.65" thickBot="1" x14ac:dyDescent="0.5">
      <c r="C1410" s="17">
        <f t="shared" si="148"/>
        <v>999</v>
      </c>
      <c r="D1410" s="18">
        <f t="shared" si="154"/>
        <v>1403</v>
      </c>
      <c r="E1410" s="10" t="str">
        <f>IF(AND(I1410="SANTANDER TOTTA, SGPS, SA",'Intragroup liabilities'!F1404="P_22"),"r0531 - o/w (part of) subordinated liabilities recognised as own funds",IF(AND(I1410="Totta Seguros - Comp. Seg. Vida, SA.",'Intragroup liabilities'!F1404="P_22"),"r0350 - Structured notes",IF(AND(AA1410&lt;&gt;"No",'Intragroup liabilities'!F1404="P_23"),"r0531 - o/w (part of) subordinated liabilities recognised as own funds",IF(AND(AA1410="No",'Intragroup liabilities'!F1404="P_23"),"r0120 - Secured liabilities - collateralized part (BRRD art. 44/2/b)",IF('Intragroup liabilities'!F1404="C_31","r0511 - o/w capital instruments/share capital",IF('Intragroup liabilities'!F1404="C_32","r0511 - o/w capital instruments/share capital",IF('Intragroup liabilities'!F1404="C_33","r0512 - o/w instruments ranking pari passu with ordinary shares",IF(OR(ISNUMBER(SEARCH("ATLANTES",I1410)),ISNUMBER(SEARCH("AZOR",I1410)),ISNUMBER(SEARCH("HIPOTOTTA",I1410)))=TRUE,"r0120 - Secured liabilities - collateralized part (BRRD art. 44/2/b)",IF(OR('Intragroup liabilities'!F1404="P_27.1",'Intragroup liabilities'!F1404="P_27.2",'Intragroup liabilities'!F1404="P_24"),"r0390 - Non-financial liabilities",IF('Intragroup liabilities'!F1404="P_30.1","r0170 - Employee liabilities (BRRD art. 44/2/g/i)",IF('Intragroup liabilities'!F1404="P_30.3","r0390 - Non-financial liabilities",IF('Intragroup liabilities'!F1404="C_36","r0511 - o/w capital instruments/share capital",IF(AND('Intragroup liabilities'!F1404="P_20",IFERROR(VLOOKUP('Intragroup liabilities'!I1404,'Auxiliar 210'!$B$18:$B$20,1,FALSE),0)&lt;&gt;0),"r0210 - Liabilities towards other entities of the resolution group (BRRD art. 44/2/h)",IF(AND('Intragroup liabilities'!F1404="P_21",IFERROR(VLOOKUP('Intragroup liabilities'!I1404,'Auxiliar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0" s="10" t="s">
        <v>483</v>
      </c>
      <c r="G1410" s="10" t="str">
        <f t="shared" si="149"/>
        <v>Rank 9 - Ranking in insolvency (master scale)</v>
      </c>
      <c r="H1410" s="10" t="s">
        <v>613</v>
      </c>
      <c r="I1410" s="10" t="s">
        <v>66</v>
      </c>
      <c r="J1410" s="10" t="s">
        <v>439</v>
      </c>
      <c r="K1410" s="10" t="s">
        <v>155</v>
      </c>
      <c r="L1410" s="10" t="str">
        <f t="shared" si="150"/>
        <v>Sister</v>
      </c>
      <c r="M1410" s="10" t="str">
        <f>IF(OR('Intragroup liabilities'!W1404="x",'Intragroup liabilities'!W1404="E"),"true","false")</f>
        <v>false</v>
      </c>
      <c r="N1410" s="10" t="s">
        <v>470</v>
      </c>
      <c r="O1410" s="10" t="s">
        <v>471</v>
      </c>
      <c r="P1410" s="11">
        <v>3.03</v>
      </c>
      <c r="Q1410" s="11">
        <f>IF('Intragroup liabilities'!E1404="",0,'Intragroup liabilities'!E1404)</f>
        <v>0</v>
      </c>
      <c r="R1410" s="10" t="str">
        <f>+IF('Intragroup liabilities'!C1404="EURO","Euro",IF('Intragroup liabilities'!C1404="LIBRA INGLESA"," US Dollar",""))</f>
        <v>Euro</v>
      </c>
      <c r="S1410" s="10" t="str">
        <f>IF(OR('Intragroup liabilities'!F1404="P_20",'Intragroup liabilities'!F1404="P_21"),'Intragroup liabilities'!M1404,CONCATENATE(RIGHT('Intragroup liabilities'!T1404,4),"-",LEFT(RIGHT('Intragroup liabilities'!T1404,7),2),"-",LEFT('Intragroup liabilities'!T1404,2)))</f>
        <v>--</v>
      </c>
      <c r="T1410" s="20" t="str">
        <f t="shared" si="151"/>
        <v>--</v>
      </c>
      <c r="U1410" s="20" t="str">
        <f>IF(OR('Intragroup liabilities'!F1404="P_20",'Intragroup liabilities'!F1404="P_21"),'T 03.01'!T1410,CONCATENATE(RIGHT('Intragroup liabilities'!U1404,4),"-",LEFT(RIGHT('Intragroup liabilities'!U1404,7),2),"-",LEFT('Intragroup liabilities'!U1404,2)))</f>
        <v>--</v>
      </c>
      <c r="V1410" s="10" t="str">
        <f t="shared" si="152"/>
        <v>Unsecured</v>
      </c>
      <c r="W1410" s="10">
        <v>0</v>
      </c>
      <c r="X1410" s="10" t="s">
        <v>83</v>
      </c>
      <c r="Y1410" s="10" t="str">
        <f t="shared" si="153"/>
        <v>Structured</v>
      </c>
      <c r="Z1410" s="10"/>
      <c r="AA1410" s="10" t="str">
        <f>IF('Intragroup liabilities'!Q1404="GF2","Grandfathered T2",IF('Intragroup liabilities'!Q1404="CET1","CET1","No"))</f>
        <v>No</v>
      </c>
      <c r="AB1410" s="10">
        <f>IF('Intragroup liabilities'!R1404="",0,'Intragroup liabilities'!R1404)</f>
        <v>0</v>
      </c>
      <c r="AC1410"/>
    </row>
    <row r="1411" spans="3:29" ht="23.65" thickBot="1" x14ac:dyDescent="0.5">
      <c r="C1411" s="17">
        <f t="shared" si="148"/>
        <v>999</v>
      </c>
      <c r="D1411" s="18">
        <f t="shared" si="154"/>
        <v>1404</v>
      </c>
      <c r="E1411" s="10" t="str">
        <f>IF(AND(I1411="SANTANDER TOTTA, SGPS, SA",'Intragroup liabilities'!F1405="P_22"),"r0531 - o/w (part of) subordinated liabilities recognised as own funds",IF(AND(I1411="Totta Seguros - Comp. Seg. Vida, SA.",'Intragroup liabilities'!F1405="P_22"),"r0350 - Structured notes",IF(AND(AA1411&lt;&gt;"No",'Intragroup liabilities'!F1405="P_23"),"r0531 - o/w (part of) subordinated liabilities recognised as own funds",IF(AND(AA1411="No",'Intragroup liabilities'!F1405="P_23"),"r0120 - Secured liabilities - collateralized part (BRRD art. 44/2/b)",IF('Intragroup liabilities'!F1405="C_31","r0511 - o/w capital instruments/share capital",IF('Intragroup liabilities'!F1405="C_32","r0511 - o/w capital instruments/share capital",IF('Intragroup liabilities'!F1405="C_33","r0512 - o/w instruments ranking pari passu with ordinary shares",IF(OR(ISNUMBER(SEARCH("ATLANTES",I1411)),ISNUMBER(SEARCH("AZOR",I1411)),ISNUMBER(SEARCH("HIPOTOTTA",I1411)))=TRUE,"r0120 - Secured liabilities - collateralized part (BRRD art. 44/2/b)",IF(OR('Intragroup liabilities'!F1405="P_27.1",'Intragroup liabilities'!F1405="P_27.2",'Intragroup liabilities'!F1405="P_24"),"r0390 - Non-financial liabilities",IF('Intragroup liabilities'!F1405="P_30.1","r0170 - Employee liabilities (BRRD art. 44/2/g/i)",IF('Intragroup liabilities'!F1405="P_30.3","r0390 - Non-financial liabilities",IF('Intragroup liabilities'!F1405="C_36","r0511 - o/w capital instruments/share capital",IF(AND('Intragroup liabilities'!F1405="P_20",IFERROR(VLOOKUP('Intragroup liabilities'!I1405,'Auxiliar 210'!$B$18:$B$20,1,FALSE),0)&lt;&gt;0),"r0210 - Liabilities towards other entities of the resolution group (BRRD art. 44/2/h)",IF(AND('Intragroup liabilities'!F1405="P_21",IFERROR(VLOOKUP('Intragroup liabilities'!I1405,'Auxiliar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1" s="10" t="s">
        <v>483</v>
      </c>
      <c r="G1411" s="10" t="str">
        <f t="shared" si="149"/>
        <v>Rank 9 - Ranking in insolvency (master scale)</v>
      </c>
      <c r="H1411" s="10" t="s">
        <v>680</v>
      </c>
      <c r="I1411" s="10" t="s">
        <v>66</v>
      </c>
      <c r="J1411" s="10" t="s">
        <v>439</v>
      </c>
      <c r="K1411" s="10" t="s">
        <v>155</v>
      </c>
      <c r="L1411" s="10" t="str">
        <f t="shared" si="150"/>
        <v>Sister</v>
      </c>
      <c r="M1411" s="10" t="str">
        <f>IF(OR('Intragroup liabilities'!W1405="x",'Intragroup liabilities'!W1405="E"),"true","false")</f>
        <v>false</v>
      </c>
      <c r="N1411" s="10" t="s">
        <v>470</v>
      </c>
      <c r="O1411" s="10" t="s">
        <v>471</v>
      </c>
      <c r="P1411" s="11">
        <v>0.19</v>
      </c>
      <c r="Q1411" s="11">
        <f>IF('Intragroup liabilities'!E1405="",0,'Intragroup liabilities'!E1405)</f>
        <v>0</v>
      </c>
      <c r="R1411" s="10" t="str">
        <f>+IF('Intragroup liabilities'!C1405="EURO","Euro",IF('Intragroup liabilities'!C1405="LIBRA INGLESA"," US Dollar",""))</f>
        <v>Euro</v>
      </c>
      <c r="S1411" s="10" t="str">
        <f>IF(OR('Intragroup liabilities'!F1405="P_20",'Intragroup liabilities'!F1405="P_21"),'Intragroup liabilities'!M1405,CONCATENATE(RIGHT('Intragroup liabilities'!T1405,4),"-",LEFT(RIGHT('Intragroup liabilities'!T1405,7),2),"-",LEFT('Intragroup liabilities'!T1405,2)))</f>
        <v>--</v>
      </c>
      <c r="T1411" s="20" t="str">
        <f t="shared" si="151"/>
        <v>--</v>
      </c>
      <c r="U1411" s="20" t="str">
        <f>IF(OR('Intragroup liabilities'!F1405="P_20",'Intragroup liabilities'!F1405="P_21"),'T 03.01'!T1411,CONCATENATE(RIGHT('Intragroup liabilities'!U1405,4),"-",LEFT(RIGHT('Intragroup liabilities'!U1405,7),2),"-",LEFT('Intragroup liabilities'!U1405,2)))</f>
        <v>--</v>
      </c>
      <c r="V1411" s="10" t="str">
        <f t="shared" si="152"/>
        <v>Unsecured</v>
      </c>
      <c r="W1411" s="10">
        <v>0</v>
      </c>
      <c r="X1411" s="10" t="s">
        <v>83</v>
      </c>
      <c r="Y1411" s="10" t="str">
        <f t="shared" si="153"/>
        <v>Structured</v>
      </c>
      <c r="Z1411" s="10"/>
      <c r="AA1411" s="10" t="str">
        <f>IF('Intragroup liabilities'!Q1405="GF2","Grandfathered T2",IF('Intragroup liabilities'!Q1405="CET1","CET1","No"))</f>
        <v>No</v>
      </c>
      <c r="AB1411" s="10">
        <f>IF('Intragroup liabilities'!R1405="",0,'Intragroup liabilities'!R1405)</f>
        <v>0</v>
      </c>
      <c r="AC1411"/>
    </row>
    <row r="1412" spans="3:29" ht="23.65" thickBot="1" x14ac:dyDescent="0.5">
      <c r="C1412" s="17">
        <f t="shared" si="148"/>
        <v>999</v>
      </c>
      <c r="D1412" s="18">
        <f t="shared" si="154"/>
        <v>1405</v>
      </c>
      <c r="E1412" s="10" t="str">
        <f>IF(AND(I1412="SANTANDER TOTTA, SGPS, SA",'Intragroup liabilities'!F1406="P_22"),"r0531 - o/w (part of) subordinated liabilities recognised as own funds",IF(AND(I1412="Totta Seguros - Comp. Seg. Vida, SA.",'Intragroup liabilities'!F1406="P_22"),"r0350 - Structured notes",IF(AND(AA1412&lt;&gt;"No",'Intragroup liabilities'!F1406="P_23"),"r0531 - o/w (part of) subordinated liabilities recognised as own funds",IF(AND(AA1412="No",'Intragroup liabilities'!F1406="P_23"),"r0120 - Secured liabilities - collateralized part (BRRD art. 44/2/b)",IF('Intragroup liabilities'!F1406="C_31","r0511 - o/w capital instruments/share capital",IF('Intragroup liabilities'!F1406="C_32","r0511 - o/w capital instruments/share capital",IF('Intragroup liabilities'!F1406="C_33","r0512 - o/w instruments ranking pari passu with ordinary shares",IF(OR(ISNUMBER(SEARCH("ATLANTES",I1412)),ISNUMBER(SEARCH("AZOR",I1412)),ISNUMBER(SEARCH("HIPOTOTTA",I1412)))=TRUE,"r0120 - Secured liabilities - collateralized part (BRRD art. 44/2/b)",IF(OR('Intragroup liabilities'!F1406="P_27.1",'Intragroup liabilities'!F1406="P_27.2",'Intragroup liabilities'!F1406="P_24"),"r0390 - Non-financial liabilities",IF('Intragroup liabilities'!F1406="P_30.1","r0170 - Employee liabilities (BRRD art. 44/2/g/i)",IF('Intragroup liabilities'!F1406="P_30.3","r0390 - Non-financial liabilities",IF('Intragroup liabilities'!F1406="C_36","r0511 - o/w capital instruments/share capital",IF(AND('Intragroup liabilities'!F1406="P_20",IFERROR(VLOOKUP('Intragroup liabilities'!I1406,'Auxiliar 210'!$B$18:$B$20,1,FALSE),0)&lt;&gt;0),"r0210 - Liabilities towards other entities of the resolution group (BRRD art. 44/2/h)",IF(AND('Intragroup liabilities'!F1406="P_21",IFERROR(VLOOKUP('Intragroup liabilities'!I1406,'Auxiliar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2" s="10" t="s">
        <v>483</v>
      </c>
      <c r="G1412" s="10" t="str">
        <f t="shared" si="149"/>
        <v>Rank 9 - Ranking in insolvency (master scale)</v>
      </c>
      <c r="H1412" s="10" t="s">
        <v>688</v>
      </c>
      <c r="I1412" s="10" t="s">
        <v>66</v>
      </c>
      <c r="J1412" s="10" t="s">
        <v>439</v>
      </c>
      <c r="K1412" s="10" t="s">
        <v>155</v>
      </c>
      <c r="L1412" s="10" t="str">
        <f t="shared" si="150"/>
        <v>Sister</v>
      </c>
      <c r="M1412" s="10" t="str">
        <f>IF(OR('Intragroup liabilities'!W1406="x",'Intragroup liabilities'!W1406="E"),"true","false")</f>
        <v>false</v>
      </c>
      <c r="N1412" s="10" t="s">
        <v>470</v>
      </c>
      <c r="O1412" s="10" t="s">
        <v>471</v>
      </c>
      <c r="P1412" s="11">
        <v>0.01</v>
      </c>
      <c r="Q1412" s="11">
        <f>IF('Intragroup liabilities'!E1406="",0,'Intragroup liabilities'!E1406)</f>
        <v>0</v>
      </c>
      <c r="R1412" s="10" t="str">
        <f>+IF('Intragroup liabilities'!C1406="EURO","Euro",IF('Intragroup liabilities'!C1406="LIBRA INGLESA"," US Dollar",""))</f>
        <v>Euro</v>
      </c>
      <c r="S1412" s="10" t="str">
        <f>IF(OR('Intragroup liabilities'!F1406="P_20",'Intragroup liabilities'!F1406="P_21"),'Intragroup liabilities'!M1406,CONCATENATE(RIGHT('Intragroup liabilities'!T1406,4),"-",LEFT(RIGHT('Intragroup liabilities'!T1406,7),2),"-",LEFT('Intragroup liabilities'!T1406,2)))</f>
        <v>--</v>
      </c>
      <c r="T1412" s="20" t="str">
        <f t="shared" si="151"/>
        <v>--</v>
      </c>
      <c r="U1412" s="20" t="str">
        <f>IF(OR('Intragroup liabilities'!F1406="P_20",'Intragroup liabilities'!F1406="P_21"),'T 03.01'!T1412,CONCATENATE(RIGHT('Intragroup liabilities'!U1406,4),"-",LEFT(RIGHT('Intragroup liabilities'!U1406,7),2),"-",LEFT('Intragroup liabilities'!U1406,2)))</f>
        <v>--</v>
      </c>
      <c r="V1412" s="10" t="str">
        <f t="shared" si="152"/>
        <v>Unsecured</v>
      </c>
      <c r="W1412" s="10">
        <v>0</v>
      </c>
      <c r="X1412" s="10" t="s">
        <v>83</v>
      </c>
      <c r="Y1412" s="10" t="str">
        <f t="shared" si="153"/>
        <v>Structured</v>
      </c>
      <c r="Z1412" s="10"/>
      <c r="AA1412" s="10" t="str">
        <f>IF('Intragroup liabilities'!Q1406="GF2","Grandfathered T2",IF('Intragroup liabilities'!Q1406="CET1","CET1","No"))</f>
        <v>No</v>
      </c>
      <c r="AB1412" s="10">
        <f>IF('Intragroup liabilities'!R1406="",0,'Intragroup liabilities'!R1406)</f>
        <v>0</v>
      </c>
      <c r="AC1412"/>
    </row>
    <row r="1413" spans="3:29" ht="23.65" thickBot="1" x14ac:dyDescent="0.5">
      <c r="C1413" s="17">
        <f t="shared" si="148"/>
        <v>999</v>
      </c>
      <c r="D1413" s="18">
        <f t="shared" si="154"/>
        <v>1406</v>
      </c>
      <c r="E1413" s="10" t="str">
        <f>IF(AND(I1413="SANTANDER TOTTA, SGPS, SA",'Intragroup liabilities'!F1407="P_22"),"r0531 - o/w (part of) subordinated liabilities recognised as own funds",IF(AND(I1413="Totta Seguros - Comp. Seg. Vida, SA.",'Intragroup liabilities'!F1407="P_22"),"r0350 - Structured notes",IF(AND(AA1413&lt;&gt;"No",'Intragroup liabilities'!F1407="P_23"),"r0531 - o/w (part of) subordinated liabilities recognised as own funds",IF(AND(AA1413="No",'Intragroup liabilities'!F1407="P_23"),"r0120 - Secured liabilities - collateralized part (BRRD art. 44/2/b)",IF('Intragroup liabilities'!F1407="C_31","r0511 - o/w capital instruments/share capital",IF('Intragroup liabilities'!F1407="C_32","r0511 - o/w capital instruments/share capital",IF('Intragroup liabilities'!F1407="C_33","r0512 - o/w instruments ranking pari passu with ordinary shares",IF(OR(ISNUMBER(SEARCH("ATLANTES",I1413)),ISNUMBER(SEARCH("AZOR",I1413)),ISNUMBER(SEARCH("HIPOTOTTA",I1413)))=TRUE,"r0120 - Secured liabilities - collateralized part (BRRD art. 44/2/b)",IF(OR('Intragroup liabilities'!F1407="P_27.1",'Intragroup liabilities'!F1407="P_27.2",'Intragroup liabilities'!F1407="P_24"),"r0390 - Non-financial liabilities",IF('Intragroup liabilities'!F1407="P_30.1","r0170 - Employee liabilities (BRRD art. 44/2/g/i)",IF('Intragroup liabilities'!F1407="P_30.3","r0390 - Non-financial liabilities",IF('Intragroup liabilities'!F1407="C_36","r0511 - o/w capital instruments/share capital",IF(AND('Intragroup liabilities'!F1407="P_20",IFERROR(VLOOKUP('Intragroup liabilities'!I1407,'Auxiliar 210'!$B$18:$B$20,1,FALSE),0)&lt;&gt;0),"r0210 - Liabilities towards other entities of the resolution group (BRRD art. 44/2/h)",IF(AND('Intragroup liabilities'!F1407="P_21",IFERROR(VLOOKUP('Intragroup liabilities'!I1407,'Auxiliar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3" s="10" t="s">
        <v>483</v>
      </c>
      <c r="G1413" s="10" t="str">
        <f t="shared" si="149"/>
        <v>Rank 9 - Ranking in insolvency (master scale)</v>
      </c>
      <c r="H1413" s="10" t="s">
        <v>859</v>
      </c>
      <c r="I1413" s="10" t="s">
        <v>704</v>
      </c>
      <c r="J1413" s="10" t="s">
        <v>710</v>
      </c>
      <c r="K1413" s="10" t="s">
        <v>155</v>
      </c>
      <c r="L1413" s="10" t="str">
        <f t="shared" si="150"/>
        <v>Sister</v>
      </c>
      <c r="M1413" s="10" t="str">
        <f>IF(OR('Intragroup liabilities'!W1407="x",'Intragroup liabilities'!W1407="E"),"true","false")</f>
        <v>false</v>
      </c>
      <c r="N1413" s="10" t="s">
        <v>470</v>
      </c>
      <c r="O1413" s="10" t="s">
        <v>471</v>
      </c>
      <c r="P1413" s="11">
        <v>1.66</v>
      </c>
      <c r="Q1413" s="11">
        <f>IF('Intragroup liabilities'!E1407="",0,'Intragroup liabilities'!E1407)</f>
        <v>0</v>
      </c>
      <c r="R1413" s="10" t="str">
        <f>+IF('Intragroup liabilities'!C1407="EURO","Euro",IF('Intragroup liabilities'!C1407="LIBRA INGLESA"," US Dollar",""))</f>
        <v>Euro</v>
      </c>
      <c r="S1413" s="10" t="str">
        <f>IF(OR('Intragroup liabilities'!F1407="P_20",'Intragroup liabilities'!F1407="P_21"),'Intragroup liabilities'!M1407,CONCATENATE(RIGHT('Intragroup liabilities'!T1407,4),"-",LEFT(RIGHT('Intragroup liabilities'!T1407,7),2),"-",LEFT('Intragroup liabilities'!T1407,2)))</f>
        <v>--</v>
      </c>
      <c r="T1413" s="20" t="str">
        <f t="shared" si="151"/>
        <v>--</v>
      </c>
      <c r="U1413" s="20" t="str">
        <f>IF(OR('Intragroup liabilities'!F1407="P_20",'Intragroup liabilities'!F1407="P_21"),'T 03.01'!T1413,CONCATENATE(RIGHT('Intragroup liabilities'!U1407,4),"-",LEFT(RIGHT('Intragroup liabilities'!U1407,7),2),"-",LEFT('Intragroup liabilities'!U1407,2)))</f>
        <v>--</v>
      </c>
      <c r="V1413" s="10" t="str">
        <f t="shared" si="152"/>
        <v>Unsecured</v>
      </c>
      <c r="W1413" s="10">
        <v>0</v>
      </c>
      <c r="X1413" s="10" t="s">
        <v>83</v>
      </c>
      <c r="Y1413" s="10" t="str">
        <f t="shared" si="153"/>
        <v>Structured</v>
      </c>
      <c r="Z1413" s="10"/>
      <c r="AA1413" s="10" t="str">
        <f>IF('Intragroup liabilities'!Q1407="GF2","Grandfathered T2",IF('Intragroup liabilities'!Q1407="CET1","CET1","No"))</f>
        <v>No</v>
      </c>
      <c r="AB1413" s="10">
        <f>IF('Intragroup liabilities'!R1407="",0,'Intragroup liabilities'!R1407)</f>
        <v>0</v>
      </c>
      <c r="AC1413"/>
    </row>
    <row r="1414" spans="3:29" ht="23.65" thickBot="1" x14ac:dyDescent="0.5">
      <c r="C1414" s="17">
        <f t="shared" si="148"/>
        <v>999</v>
      </c>
      <c r="D1414" s="18">
        <f t="shared" si="154"/>
        <v>1407</v>
      </c>
      <c r="E1414" s="10" t="str">
        <f>IF(AND(I1414="SANTANDER TOTTA, SGPS, SA",'Intragroup liabilities'!F1408="P_22"),"r0531 - o/w (part of) subordinated liabilities recognised as own funds",IF(AND(I1414="Totta Seguros - Comp. Seg. Vida, SA.",'Intragroup liabilities'!F1408="P_22"),"r0350 - Structured notes",IF(AND(AA1414&lt;&gt;"No",'Intragroup liabilities'!F1408="P_23"),"r0531 - o/w (part of) subordinated liabilities recognised as own funds",IF(AND(AA1414="No",'Intragroup liabilities'!F1408="P_23"),"r0120 - Secured liabilities - collateralized part (BRRD art. 44/2/b)",IF('Intragroup liabilities'!F1408="C_31","r0511 - o/w capital instruments/share capital",IF('Intragroup liabilities'!F1408="C_32","r0511 - o/w capital instruments/share capital",IF('Intragroup liabilities'!F1408="C_33","r0512 - o/w instruments ranking pari passu with ordinary shares",IF(OR(ISNUMBER(SEARCH("ATLANTES",I1414)),ISNUMBER(SEARCH("AZOR",I1414)),ISNUMBER(SEARCH("HIPOTOTTA",I1414)))=TRUE,"r0120 - Secured liabilities - collateralized part (BRRD art. 44/2/b)",IF(OR('Intragroup liabilities'!F1408="P_27.1",'Intragroup liabilities'!F1408="P_27.2",'Intragroup liabilities'!F1408="P_24"),"r0390 - Non-financial liabilities",IF('Intragroup liabilities'!F1408="P_30.1","r0170 - Employee liabilities (BRRD art. 44/2/g/i)",IF('Intragroup liabilities'!F1408="P_30.3","r0390 - Non-financial liabilities",IF('Intragroup liabilities'!F1408="C_36","r0511 - o/w capital instruments/share capital",IF(AND('Intragroup liabilities'!F1408="P_20",IFERROR(VLOOKUP('Intragroup liabilities'!I1408,'Auxiliar 210'!$B$18:$B$20,1,FALSE),0)&lt;&gt;0),"r0210 - Liabilities towards other entities of the resolution group (BRRD art. 44/2/h)",IF(AND('Intragroup liabilities'!F1408="P_21",IFERROR(VLOOKUP('Intragroup liabilities'!I1408,'Auxiliar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4" s="10" t="s">
        <v>483</v>
      </c>
      <c r="G1414" s="10" t="str">
        <f t="shared" si="149"/>
        <v>Rank 9 - Ranking in insolvency (master scale)</v>
      </c>
      <c r="H1414" s="10" t="s">
        <v>632</v>
      </c>
      <c r="I1414" s="10" t="s">
        <v>66</v>
      </c>
      <c r="J1414" s="10" t="s">
        <v>439</v>
      </c>
      <c r="K1414" s="10" t="s">
        <v>155</v>
      </c>
      <c r="L1414" s="10" t="str">
        <f t="shared" si="150"/>
        <v>Sister</v>
      </c>
      <c r="M1414" s="10" t="str">
        <f>IF(OR('Intragroup liabilities'!W1408="x",'Intragroup liabilities'!W1408="E"),"true","false")</f>
        <v>false</v>
      </c>
      <c r="N1414" s="10" t="s">
        <v>470</v>
      </c>
      <c r="O1414" s="10" t="s">
        <v>471</v>
      </c>
      <c r="P1414" s="11">
        <v>0.01</v>
      </c>
      <c r="Q1414" s="11">
        <f>IF('Intragroup liabilities'!E1408="",0,'Intragroup liabilities'!E1408)</f>
        <v>0</v>
      </c>
      <c r="R1414" s="10" t="str">
        <f>+IF('Intragroup liabilities'!C1408="EURO","Euro",IF('Intragroup liabilities'!C1408="LIBRA INGLESA"," US Dollar",""))</f>
        <v>Euro</v>
      </c>
      <c r="S1414" s="10" t="str">
        <f>IF(OR('Intragroup liabilities'!F1408="P_20",'Intragroup liabilities'!F1408="P_21"),'Intragroup liabilities'!M1408,CONCATENATE(RIGHT('Intragroup liabilities'!T1408,4),"-",LEFT(RIGHT('Intragroup liabilities'!T1408,7),2),"-",LEFT('Intragroup liabilities'!T1408,2)))</f>
        <v>--</v>
      </c>
      <c r="T1414" s="20" t="str">
        <f t="shared" si="151"/>
        <v>--</v>
      </c>
      <c r="U1414" s="20" t="str">
        <f>IF(OR('Intragroup liabilities'!F1408="P_20",'Intragroup liabilities'!F1408="P_21"),'T 03.01'!T1414,CONCATENATE(RIGHT('Intragroup liabilities'!U1408,4),"-",LEFT(RIGHT('Intragroup liabilities'!U1408,7),2),"-",LEFT('Intragroup liabilities'!U1408,2)))</f>
        <v>--</v>
      </c>
      <c r="V1414" s="10" t="str">
        <f t="shared" si="152"/>
        <v>Unsecured</v>
      </c>
      <c r="W1414" s="10">
        <v>0</v>
      </c>
      <c r="X1414" s="10" t="s">
        <v>83</v>
      </c>
      <c r="Y1414" s="10" t="str">
        <f t="shared" si="153"/>
        <v>Structured</v>
      </c>
      <c r="Z1414" s="10"/>
      <c r="AA1414" s="10" t="str">
        <f>IF('Intragroup liabilities'!Q1408="GF2","Grandfathered T2",IF('Intragroup liabilities'!Q1408="CET1","CET1","No"))</f>
        <v>No</v>
      </c>
      <c r="AB1414" s="10">
        <f>IF('Intragroup liabilities'!R1408="",0,'Intragroup liabilities'!R1408)</f>
        <v>0</v>
      </c>
      <c r="AC1414"/>
    </row>
    <row r="1415" spans="3:29" ht="23.65" thickBot="1" x14ac:dyDescent="0.5">
      <c r="C1415" s="17">
        <f t="shared" si="148"/>
        <v>999</v>
      </c>
      <c r="D1415" s="18">
        <f t="shared" si="154"/>
        <v>1408</v>
      </c>
      <c r="E1415" s="10" t="str">
        <f>IF(AND(I1415="SANTANDER TOTTA, SGPS, SA",'Intragroup liabilities'!F1409="P_22"),"r0531 - o/w (part of) subordinated liabilities recognised as own funds",IF(AND(I1415="Totta Seguros - Comp. Seg. Vida, SA.",'Intragroup liabilities'!F1409="P_22"),"r0350 - Structured notes",IF(AND(AA1415&lt;&gt;"No",'Intragroup liabilities'!F1409="P_23"),"r0531 - o/w (part of) subordinated liabilities recognised as own funds",IF(AND(AA1415="No",'Intragroup liabilities'!F1409="P_23"),"r0120 - Secured liabilities - collateralized part (BRRD art. 44/2/b)",IF('Intragroup liabilities'!F1409="C_31","r0511 - o/w capital instruments/share capital",IF('Intragroup liabilities'!F1409="C_32","r0511 - o/w capital instruments/share capital",IF('Intragroup liabilities'!F1409="C_33","r0512 - o/w instruments ranking pari passu with ordinary shares",IF(OR(ISNUMBER(SEARCH("ATLANTES",I1415)),ISNUMBER(SEARCH("AZOR",I1415)),ISNUMBER(SEARCH("HIPOTOTTA",I1415)))=TRUE,"r0120 - Secured liabilities - collateralized part (BRRD art. 44/2/b)",IF(OR('Intragroup liabilities'!F1409="P_27.1",'Intragroup liabilities'!F1409="P_27.2",'Intragroup liabilities'!F1409="P_24"),"r0390 - Non-financial liabilities",IF('Intragroup liabilities'!F1409="P_30.1","r0170 - Employee liabilities (BRRD art. 44/2/g/i)",IF('Intragroup liabilities'!F1409="P_30.3","r0390 - Non-financial liabilities",IF('Intragroup liabilities'!F1409="C_36","r0511 - o/w capital instruments/share capital",IF(AND('Intragroup liabilities'!F1409="P_20",IFERROR(VLOOKUP('Intragroup liabilities'!I1409,'Auxiliar 210'!$B$18:$B$20,1,FALSE),0)&lt;&gt;0),"r0210 - Liabilities towards other entities of the resolution group (BRRD art. 44/2/h)",IF(AND('Intragroup liabilities'!F1409="P_21",IFERROR(VLOOKUP('Intragroup liabilities'!I1409,'Auxiliar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5" s="10" t="s">
        <v>483</v>
      </c>
      <c r="G1415" s="10" t="str">
        <f t="shared" si="149"/>
        <v>Rank 9 - Ranking in insolvency (master scale)</v>
      </c>
      <c r="H1415" s="10" t="s">
        <v>498</v>
      </c>
      <c r="I1415" s="10" t="s">
        <v>66</v>
      </c>
      <c r="J1415" s="10" t="s">
        <v>439</v>
      </c>
      <c r="K1415" s="10" t="s">
        <v>155</v>
      </c>
      <c r="L1415" s="10" t="str">
        <f t="shared" si="150"/>
        <v>Sister</v>
      </c>
      <c r="M1415" s="10" t="str">
        <f>IF(OR('Intragroup liabilities'!W1409="x",'Intragroup liabilities'!W1409="E"),"true","false")</f>
        <v>false</v>
      </c>
      <c r="N1415" s="10" t="s">
        <v>470</v>
      </c>
      <c r="O1415" s="10" t="s">
        <v>471</v>
      </c>
      <c r="P1415" s="11">
        <v>7.56</v>
      </c>
      <c r="Q1415" s="11">
        <f>IF('Intragroup liabilities'!E1409="",0,'Intragroup liabilities'!E1409)</f>
        <v>0</v>
      </c>
      <c r="R1415" s="10" t="str">
        <f>+IF('Intragroup liabilities'!C1409="EURO","Euro",IF('Intragroup liabilities'!C1409="LIBRA INGLESA"," US Dollar",""))</f>
        <v>Euro</v>
      </c>
      <c r="S1415" s="10" t="str">
        <f>IF(OR('Intragroup liabilities'!F1409="P_20",'Intragroup liabilities'!F1409="P_21"),'Intragroup liabilities'!M1409,CONCATENATE(RIGHT('Intragroup liabilities'!T1409,4),"-",LEFT(RIGHT('Intragroup liabilities'!T1409,7),2),"-",LEFT('Intragroup liabilities'!T1409,2)))</f>
        <v>--</v>
      </c>
      <c r="T1415" s="20" t="str">
        <f t="shared" si="151"/>
        <v>--</v>
      </c>
      <c r="U1415" s="20" t="str">
        <f>IF(OR('Intragroup liabilities'!F1409="P_20",'Intragroup liabilities'!F1409="P_21"),'T 03.01'!T1415,CONCATENATE(RIGHT('Intragroup liabilities'!U1409,4),"-",LEFT(RIGHT('Intragroup liabilities'!U1409,7),2),"-",LEFT('Intragroup liabilities'!U1409,2)))</f>
        <v>--</v>
      </c>
      <c r="V1415" s="10" t="str">
        <f t="shared" si="152"/>
        <v>Unsecured</v>
      </c>
      <c r="W1415" s="10">
        <v>0</v>
      </c>
      <c r="X1415" s="10" t="s">
        <v>83</v>
      </c>
      <c r="Y1415" s="10" t="str">
        <f t="shared" si="153"/>
        <v>Structured</v>
      </c>
      <c r="Z1415" s="10"/>
      <c r="AA1415" s="10" t="str">
        <f>IF('Intragroup liabilities'!Q1409="GF2","Grandfathered T2",IF('Intragroup liabilities'!Q1409="CET1","CET1","No"))</f>
        <v>No</v>
      </c>
      <c r="AB1415" s="10">
        <f>IF('Intragroup liabilities'!R1409="",0,'Intragroup liabilities'!R1409)</f>
        <v>0</v>
      </c>
      <c r="AC1415"/>
    </row>
    <row r="1416" spans="3:29" ht="23.65" thickBot="1" x14ac:dyDescent="0.5">
      <c r="C1416" s="17">
        <f t="shared" si="148"/>
        <v>999</v>
      </c>
      <c r="D1416" s="18">
        <f t="shared" si="154"/>
        <v>1409</v>
      </c>
      <c r="E1416" s="10" t="str">
        <f>IF(AND(I1416="SANTANDER TOTTA, SGPS, SA",'Intragroup liabilities'!F1410="P_22"),"r0531 - o/w (part of) subordinated liabilities recognised as own funds",IF(AND(I1416="Totta Seguros - Comp. Seg. Vida, SA.",'Intragroup liabilities'!F1410="P_22"),"r0350 - Structured notes",IF(AND(AA1416&lt;&gt;"No",'Intragroup liabilities'!F1410="P_23"),"r0531 - o/w (part of) subordinated liabilities recognised as own funds",IF(AND(AA1416="No",'Intragroup liabilities'!F1410="P_23"),"r0120 - Secured liabilities - collateralized part (BRRD art. 44/2/b)",IF('Intragroup liabilities'!F1410="C_31","r0511 - o/w capital instruments/share capital",IF('Intragroup liabilities'!F1410="C_32","r0511 - o/w capital instruments/share capital",IF('Intragroup liabilities'!F1410="C_33","r0512 - o/w instruments ranking pari passu with ordinary shares",IF(OR(ISNUMBER(SEARCH("ATLANTES",I1416)),ISNUMBER(SEARCH("AZOR",I1416)),ISNUMBER(SEARCH("HIPOTOTTA",I1416)))=TRUE,"r0120 - Secured liabilities - collateralized part (BRRD art. 44/2/b)",IF(OR('Intragroup liabilities'!F1410="P_27.1",'Intragroup liabilities'!F1410="P_27.2",'Intragroup liabilities'!F1410="P_24"),"r0390 - Non-financial liabilities",IF('Intragroup liabilities'!F1410="P_30.1","r0170 - Employee liabilities (BRRD art. 44/2/g/i)",IF('Intragroup liabilities'!F1410="P_30.3","r0390 - Non-financial liabilities",IF('Intragroup liabilities'!F1410="C_36","r0511 - o/w capital instruments/share capital",IF(AND('Intragroup liabilities'!F1410="P_20",IFERROR(VLOOKUP('Intragroup liabilities'!I1410,'Auxiliar 210'!$B$18:$B$20,1,FALSE),0)&lt;&gt;0),"r0210 - Liabilities towards other entities of the resolution group (BRRD art. 44/2/h)",IF(AND('Intragroup liabilities'!F1410="P_21",IFERROR(VLOOKUP('Intragroup liabilities'!I1410,'Auxiliar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6" s="10" t="s">
        <v>483</v>
      </c>
      <c r="G1416" s="10" t="str">
        <f t="shared" si="149"/>
        <v>Rank 9 - Ranking in insolvency (master scale)</v>
      </c>
      <c r="H1416" s="10" t="s">
        <v>1264</v>
      </c>
      <c r="I1416" s="10" t="s">
        <v>704</v>
      </c>
      <c r="J1416" s="10" t="s">
        <v>710</v>
      </c>
      <c r="K1416" s="10" t="s">
        <v>155</v>
      </c>
      <c r="L1416" s="10" t="str">
        <f t="shared" si="150"/>
        <v>Sister</v>
      </c>
      <c r="M1416" s="10" t="str">
        <f>IF(OR('Intragroup liabilities'!W1410="x",'Intragroup liabilities'!W1410="E"),"true","false")</f>
        <v>false</v>
      </c>
      <c r="N1416" s="10" t="s">
        <v>470</v>
      </c>
      <c r="O1416" s="10" t="s">
        <v>471</v>
      </c>
      <c r="P1416" s="11">
        <v>0.72</v>
      </c>
      <c r="Q1416" s="11">
        <f>IF('Intragroup liabilities'!E1410="",0,'Intragroup liabilities'!E1410)</f>
        <v>0</v>
      </c>
      <c r="R1416" s="10" t="str">
        <f>+IF('Intragroup liabilities'!C1410="EURO","Euro",IF('Intragroup liabilities'!C1410="LIBRA INGLESA"," US Dollar",""))</f>
        <v>Euro</v>
      </c>
      <c r="S1416" s="10" t="str">
        <f>IF(OR('Intragroup liabilities'!F1410="P_20",'Intragroup liabilities'!F1410="P_21"),'Intragroup liabilities'!M1410,CONCATENATE(RIGHT('Intragroup liabilities'!T1410,4),"-",LEFT(RIGHT('Intragroup liabilities'!T1410,7),2),"-",LEFT('Intragroup liabilities'!T1410,2)))</f>
        <v>--</v>
      </c>
      <c r="T1416" s="20" t="str">
        <f t="shared" si="151"/>
        <v>--</v>
      </c>
      <c r="U1416" s="20" t="str">
        <f>IF(OR('Intragroup liabilities'!F1410="P_20",'Intragroup liabilities'!F1410="P_21"),'T 03.01'!T1416,CONCATENATE(RIGHT('Intragroup liabilities'!U1410,4),"-",LEFT(RIGHT('Intragroup liabilities'!U1410,7),2),"-",LEFT('Intragroup liabilities'!U1410,2)))</f>
        <v>--</v>
      </c>
      <c r="V1416" s="10" t="str">
        <f t="shared" si="152"/>
        <v>Unsecured</v>
      </c>
      <c r="W1416" s="10">
        <v>0</v>
      </c>
      <c r="X1416" s="10" t="s">
        <v>83</v>
      </c>
      <c r="Y1416" s="10" t="str">
        <f t="shared" si="153"/>
        <v>Structured</v>
      </c>
      <c r="Z1416" s="10"/>
      <c r="AA1416" s="10" t="str">
        <f>IF('Intragroup liabilities'!Q1410="GF2","Grandfathered T2",IF('Intragroup liabilities'!Q1410="CET1","CET1","No"))</f>
        <v>No</v>
      </c>
      <c r="AB1416" s="10">
        <f>IF('Intragroup liabilities'!R1410="",0,'Intragroup liabilities'!R1410)</f>
        <v>0</v>
      </c>
      <c r="AC1416"/>
    </row>
    <row r="1417" spans="3:29" ht="23.65" thickBot="1" x14ac:dyDescent="0.5">
      <c r="C1417" s="17">
        <f t="shared" ref="C1417:C1480" si="155">+IF(E1417="","",999)</f>
        <v>999</v>
      </c>
      <c r="D1417" s="18">
        <f t="shared" si="154"/>
        <v>1410</v>
      </c>
      <c r="E1417" s="10" t="str">
        <f>IF(AND(I1417="SANTANDER TOTTA, SGPS, SA",'Intragroup liabilities'!F1411="P_22"),"r0531 - o/w (part of) subordinated liabilities recognised as own funds",IF(AND(I1417="Totta Seguros - Comp. Seg. Vida, SA.",'Intragroup liabilities'!F1411="P_22"),"r0350 - Structured notes",IF(AND(AA1417&lt;&gt;"No",'Intragroup liabilities'!F1411="P_23"),"r0531 - o/w (part of) subordinated liabilities recognised as own funds",IF(AND(AA1417="No",'Intragroup liabilities'!F1411="P_23"),"r0120 - Secured liabilities - collateralized part (BRRD art. 44/2/b)",IF('Intragroup liabilities'!F1411="C_31","r0511 - o/w capital instruments/share capital",IF('Intragroup liabilities'!F1411="C_32","r0511 - o/w capital instruments/share capital",IF('Intragroup liabilities'!F1411="C_33","r0512 - o/w instruments ranking pari passu with ordinary shares",IF(OR(ISNUMBER(SEARCH("ATLANTES",I1417)),ISNUMBER(SEARCH("AZOR",I1417)),ISNUMBER(SEARCH("HIPOTOTTA",I1417)))=TRUE,"r0120 - Secured liabilities - collateralized part (BRRD art. 44/2/b)",IF(OR('Intragroup liabilities'!F1411="P_27.1",'Intragroup liabilities'!F1411="P_27.2",'Intragroup liabilities'!F1411="P_24"),"r0390 - Non-financial liabilities",IF('Intragroup liabilities'!F1411="P_30.1","r0170 - Employee liabilities (BRRD art. 44/2/g/i)",IF('Intragroup liabilities'!F1411="P_30.3","r0390 - Non-financial liabilities",IF('Intragroup liabilities'!F1411="C_36","r0511 - o/w capital instruments/share capital",IF(AND('Intragroup liabilities'!F1411="P_20",IFERROR(VLOOKUP('Intragroup liabilities'!I1411,'Auxiliar 210'!$B$18:$B$20,1,FALSE),0)&lt;&gt;0),"r0210 - Liabilities towards other entities of the resolution group (BRRD art. 44/2/h)",IF(AND('Intragroup liabilities'!F1411="P_21",IFERROR(VLOOKUP('Intragroup liabilities'!I1411,'Auxiliar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7" s="10" t="s">
        <v>483</v>
      </c>
      <c r="G1417" s="10" t="str">
        <f t="shared" ref="G1417:G1480" si="156">IF(E1417="r0110 - Covered deposits (BRRD art. 44/2/a)","Rank 14 - Ranking in insolvency (master scale)",IF(E1417="r0120 - Secured liabilities - collateralized part (BRRD art. 44/2/b)","Rank 20 - Ranking in insolvency (master scale)",IF(E1417="r0320 - Deposits, not covered and not preferential","Rank 12 - Ranking in insolvency (master scale)",IF(E1417="r0370 - Subordinated liabilities (not recognised as own funds)","Rank 4 - Ranking in insolvency (master scale)",IF(OR(E1417="r0511 - o/w capital instruments/share capital",E1417="r0512 - o/w instruments ranking pari passu with ordinary shares"),"Rank 1 - Ranking in insolvency (master scale)",IF(E1417="r0531 - o/w (part of) subordinated liabilities recognised as own funds","Rank 3 - Ranking in insolvency (master scale)",IF(E1417="r0350 - Structured notes","Rank 9 - Ranking in insolvency (master scale)",IF(E1417="r0390 - Non-financial liabilities","Rank 9 - Ranking in insolvency (master scale)",""))))))))</f>
        <v>Rank 9 - Ranking in insolvency (master scale)</v>
      </c>
      <c r="H1417" s="10" t="s">
        <v>551</v>
      </c>
      <c r="I1417" s="10" t="s">
        <v>66</v>
      </c>
      <c r="J1417" s="10" t="s">
        <v>439</v>
      </c>
      <c r="K1417" s="10" t="s">
        <v>155</v>
      </c>
      <c r="L1417" s="10" t="str">
        <f t="shared" ref="L1417:L1480" si="157">IF(OR(I1417="SANTANDER TOTTA, SGPS, SA",I1417="BANCO SANTANDER TOTTA SA"),"Parent","Sister")</f>
        <v>Sister</v>
      </c>
      <c r="M1417" s="10" t="str">
        <f>IF(OR('Intragroup liabilities'!W1411="x",'Intragroup liabilities'!W1411="E"),"true","false")</f>
        <v>false</v>
      </c>
      <c r="N1417" s="10" t="s">
        <v>470</v>
      </c>
      <c r="O1417" s="10" t="s">
        <v>471</v>
      </c>
      <c r="P1417" s="11">
        <v>27.66</v>
      </c>
      <c r="Q1417" s="11">
        <f>IF('Intragroup liabilities'!E1411="",0,'Intragroup liabilities'!E1411)</f>
        <v>0</v>
      </c>
      <c r="R1417" s="10" t="str">
        <f>+IF('Intragroup liabilities'!C1411="EURO","Euro",IF('Intragroup liabilities'!C1411="LIBRA INGLESA"," US Dollar",""))</f>
        <v>Euro</v>
      </c>
      <c r="S1417" s="10" t="str">
        <f>IF(OR('Intragroup liabilities'!F1411="P_20",'Intragroup liabilities'!F1411="P_21"),'Intragroup liabilities'!M1411,CONCATENATE(RIGHT('Intragroup liabilities'!T1411,4),"-",LEFT(RIGHT('Intragroup liabilities'!T1411,7),2),"-",LEFT('Intragroup liabilities'!T1411,2)))</f>
        <v>--</v>
      </c>
      <c r="T1417" s="20" t="str">
        <f t="shared" ref="T1417:T1480" si="158">IFERROR(IF(OR(E1417="r0110 - Covered deposits (BRRD art. 44/2/a)",E1417="r0120 - Secured liabilities - collateralized part (BRRD art. 44/2/b)",E1417="r0320 - Deposits, not covered and not preferential"),WORKDAY(S1417,1,"1/1/2021"),S1417),"")</f>
        <v>--</v>
      </c>
      <c r="U1417" s="20" t="str">
        <f>IF(OR('Intragroup liabilities'!F1411="P_20",'Intragroup liabilities'!F1411="P_21"),'T 03.01'!T1417,CONCATENATE(RIGHT('Intragroup liabilities'!U1411,4),"-",LEFT(RIGHT('Intragroup liabilities'!U1411,7),2),"-",LEFT('Intragroup liabilities'!U1411,2)))</f>
        <v>--</v>
      </c>
      <c r="V1417" s="10" t="str">
        <f t="shared" ref="V1417:V1480" si="159">IF(E1417="r0120 - Secured liabilities - collateralized part (BRRD art. 44/2/b)","Secured","Unsecured")</f>
        <v>Unsecured</v>
      </c>
      <c r="W1417" s="10">
        <v>0</v>
      </c>
      <c r="X1417" s="10" t="s">
        <v>83</v>
      </c>
      <c r="Y1417" s="10" t="str">
        <f t="shared" ref="Y1417:Y1480" si="160">IFERROR(IF(OR(E1417="r0110 - Covered deposits (BRRD art. 44/2/a)",E1417="r0120 - Secured liabilities - collateralized part (BRRD art. 44/2/b)",E1417="r0320 - Deposits, not covered and not preferential"),"Non-structured/Vanilla","Structured"),"")</f>
        <v>Structured</v>
      </c>
      <c r="Z1417" s="10"/>
      <c r="AA1417" s="10" t="str">
        <f>IF('Intragroup liabilities'!Q1411="GF2","Grandfathered T2",IF('Intragroup liabilities'!Q1411="CET1","CET1","No"))</f>
        <v>No</v>
      </c>
      <c r="AB1417" s="10">
        <f>IF('Intragroup liabilities'!R1411="",0,'Intragroup liabilities'!R1411)</f>
        <v>0</v>
      </c>
      <c r="AC1417"/>
    </row>
    <row r="1418" spans="3:29" ht="35.25" thickBot="1" x14ac:dyDescent="0.5">
      <c r="C1418" s="17">
        <f t="shared" si="155"/>
        <v>999</v>
      </c>
      <c r="D1418" s="18">
        <f t="shared" ref="D1418:D1481" si="161">IF(E1418="","",D1417+1)</f>
        <v>1411</v>
      </c>
      <c r="E1418" s="10" t="str">
        <f>IF(AND(I1418="SANTANDER TOTTA, SGPS, SA",'Intragroup liabilities'!F1412="P_22"),"r0531 - o/w (part of) subordinated liabilities recognised as own funds",IF(AND(I1418="Totta Seguros - Comp. Seg. Vida, SA.",'Intragroup liabilities'!F1412="P_22"),"r0350 - Structured notes",IF(AND(AA1418&lt;&gt;"No",'Intragroup liabilities'!F1412="P_23"),"r0531 - o/w (part of) subordinated liabilities recognised as own funds",IF(AND(AA1418="No",'Intragroup liabilities'!F1412="P_23"),"r0120 - Secured liabilities - collateralized part (BRRD art. 44/2/b)",IF('Intragroup liabilities'!F1412="C_31","r0511 - o/w capital instruments/share capital",IF('Intragroup liabilities'!F1412="C_32","r0511 - o/w capital instruments/share capital",IF('Intragroup liabilities'!F1412="C_33","r0512 - o/w instruments ranking pari passu with ordinary shares",IF(OR(ISNUMBER(SEARCH("ATLANTES",I1418)),ISNUMBER(SEARCH("AZOR",I1418)),ISNUMBER(SEARCH("HIPOTOTTA",I1418)))=TRUE,"r0120 - Secured liabilities - collateralized part (BRRD art. 44/2/b)",IF(OR('Intragroup liabilities'!F1412="P_27.1",'Intragroup liabilities'!F1412="P_27.2",'Intragroup liabilities'!F1412="P_24"),"r0390 - Non-financial liabilities",IF('Intragroup liabilities'!F1412="P_30.1","r0170 - Employee liabilities (BRRD art. 44/2/g/i)",IF('Intragroup liabilities'!F1412="P_30.3","r0390 - Non-financial liabilities",IF('Intragroup liabilities'!F1412="C_36","r0511 - o/w capital instruments/share capital",IF(AND('Intragroup liabilities'!F1412="P_20",IFERROR(VLOOKUP('Intragroup liabilities'!I1412,'Auxiliar 210'!$B$18:$B$20,1,FALSE),0)&lt;&gt;0),"r0210 - Liabilities towards other entities of the resolution group (BRRD art. 44/2/h)",IF(AND('Intragroup liabilities'!F1412="P_21",IFERROR(VLOOKUP('Intragroup liabilities'!I1412,'Auxiliar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18" s="10" t="s">
        <v>153</v>
      </c>
      <c r="G1418" s="10" t="str">
        <f t="shared" si="156"/>
        <v>Rank 20 - Ranking in insolvency (master scale)</v>
      </c>
      <c r="H1418" s="10" t="s">
        <v>1598</v>
      </c>
      <c r="I1418" s="10" t="s">
        <v>30</v>
      </c>
      <c r="J1418" s="10" t="s">
        <v>164</v>
      </c>
      <c r="K1418" s="10" t="s">
        <v>155</v>
      </c>
      <c r="L1418" s="10" t="str">
        <f t="shared" si="157"/>
        <v>Sister</v>
      </c>
      <c r="M1418" s="10" t="str">
        <f>IF(OR('Intragroup liabilities'!W1412="x",'Intragroup liabilities'!W1412="E"),"true","false")</f>
        <v>true</v>
      </c>
      <c r="N1418" s="10" t="s">
        <v>470</v>
      </c>
      <c r="O1418" s="10" t="s">
        <v>471</v>
      </c>
      <c r="P1418" s="11">
        <v>0</v>
      </c>
      <c r="Q1418" s="11">
        <f>IF('Intragroup liabilities'!E1412="",0,'Intragroup liabilities'!E1412)</f>
        <v>29.4</v>
      </c>
      <c r="R1418" s="10" t="str">
        <f>+IF('Intragroup liabilities'!C1412="EURO","Euro",IF('Intragroup liabilities'!C1412="LIBRA INGLESA"," US Dollar",""))</f>
        <v>Euro</v>
      </c>
      <c r="S1418" s="10" t="str">
        <f>IF(OR('Intragroup liabilities'!F1412="P_20",'Intragroup liabilities'!F1412="P_21"),'Intragroup liabilities'!M1412,CONCATENATE(RIGHT('Intragroup liabilities'!T1412,4),"-",LEFT(RIGHT('Intragroup liabilities'!T1412,7),2),"-",LEFT('Intragroup liabilities'!T1412,2)))</f>
        <v>--</v>
      </c>
      <c r="T1418" s="20" t="str">
        <f t="shared" si="158"/>
        <v/>
      </c>
      <c r="U1418" s="20" t="str">
        <f>IF(OR('Intragroup liabilities'!F1412="P_20",'Intragroup liabilities'!F1412="P_21"),'T 03.01'!T1418,CONCATENATE(RIGHT('Intragroup liabilities'!U1412,4),"-",LEFT(RIGHT('Intragroup liabilities'!U1412,7),2),"-",LEFT('Intragroup liabilities'!U1412,2)))</f>
        <v>--</v>
      </c>
      <c r="V1418" s="10" t="str">
        <f t="shared" si="159"/>
        <v>Secured</v>
      </c>
      <c r="W1418" s="10">
        <v>0</v>
      </c>
      <c r="X1418" s="10" t="s">
        <v>83</v>
      </c>
      <c r="Y1418" s="10" t="str">
        <f t="shared" si="160"/>
        <v>Non-structured/Vanilla</v>
      </c>
      <c r="Z1418" s="10"/>
      <c r="AA1418" s="10" t="str">
        <f>IF('Intragroup liabilities'!Q1412="GF2","Grandfathered T2",IF('Intragroup liabilities'!Q1412="CET1","CET1","No"))</f>
        <v>No</v>
      </c>
      <c r="AB1418" s="10">
        <f>IF('Intragroup liabilities'!R1412="",0,'Intragroup liabilities'!R1412)</f>
        <v>0</v>
      </c>
      <c r="AC1418"/>
    </row>
    <row r="1419" spans="3:29" ht="23.65" thickBot="1" x14ac:dyDescent="0.5">
      <c r="C1419" s="17">
        <f t="shared" si="155"/>
        <v>999</v>
      </c>
      <c r="D1419" s="18">
        <f t="shared" si="161"/>
        <v>1412</v>
      </c>
      <c r="E1419" s="10" t="str">
        <f>IF(AND(I1419="SANTANDER TOTTA, SGPS, SA",'Intragroup liabilities'!F1413="P_22"),"r0531 - o/w (part of) subordinated liabilities recognised as own funds",IF(AND(I1419="Totta Seguros - Comp. Seg. Vida, SA.",'Intragroup liabilities'!F1413="P_22"),"r0350 - Structured notes",IF(AND(AA1419&lt;&gt;"No",'Intragroup liabilities'!F1413="P_23"),"r0531 - o/w (part of) subordinated liabilities recognised as own funds",IF(AND(AA1419="No",'Intragroup liabilities'!F1413="P_23"),"r0120 - Secured liabilities - collateralized part (BRRD art. 44/2/b)",IF('Intragroup liabilities'!F1413="C_31","r0511 - o/w capital instruments/share capital",IF('Intragroup liabilities'!F1413="C_32","r0511 - o/w capital instruments/share capital",IF('Intragroup liabilities'!F1413="C_33","r0512 - o/w instruments ranking pari passu with ordinary shares",IF(OR(ISNUMBER(SEARCH("ATLANTES",I1419)),ISNUMBER(SEARCH("AZOR",I1419)),ISNUMBER(SEARCH("HIPOTOTTA",I1419)))=TRUE,"r0120 - Secured liabilities - collateralized part (BRRD art. 44/2/b)",IF(OR('Intragroup liabilities'!F1413="P_27.1",'Intragroup liabilities'!F1413="P_27.2",'Intragroup liabilities'!F1413="P_24"),"r0390 - Non-financial liabilities",IF('Intragroup liabilities'!F1413="P_30.1","r0170 - Employee liabilities (BRRD art. 44/2/g/i)",IF('Intragroup liabilities'!F1413="P_30.3","r0390 - Non-financial liabilities",IF('Intragroup liabilities'!F1413="C_36","r0511 - o/w capital instruments/share capital",IF(AND('Intragroup liabilities'!F1413="P_20",IFERROR(VLOOKUP('Intragroup liabilities'!I1413,'Auxiliar 210'!$B$18:$B$20,1,FALSE),0)&lt;&gt;0),"r0210 - Liabilities towards other entities of the resolution group (BRRD art. 44/2/h)",IF(AND('Intragroup liabilities'!F1413="P_21",IFERROR(VLOOKUP('Intragroup liabilities'!I1413,'Auxiliar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19" s="10" t="s">
        <v>483</v>
      </c>
      <c r="G1419" s="10" t="str">
        <f t="shared" si="156"/>
        <v>Rank 9 - Ranking in insolvency (master scale)</v>
      </c>
      <c r="H1419" s="10" t="s">
        <v>550</v>
      </c>
      <c r="I1419" s="10" t="s">
        <v>66</v>
      </c>
      <c r="J1419" s="10" t="s">
        <v>439</v>
      </c>
      <c r="K1419" s="10" t="s">
        <v>155</v>
      </c>
      <c r="L1419" s="10" t="str">
        <f t="shared" si="157"/>
        <v>Sister</v>
      </c>
      <c r="M1419" s="10" t="str">
        <f>IF(OR('Intragroup liabilities'!W1413="x",'Intragroup liabilities'!W1413="E"),"true","false")</f>
        <v>false</v>
      </c>
      <c r="N1419" s="10" t="s">
        <v>470</v>
      </c>
      <c r="O1419" s="10" t="s">
        <v>471</v>
      </c>
      <c r="P1419" s="11">
        <v>3.33</v>
      </c>
      <c r="Q1419" s="11">
        <f>IF('Intragroup liabilities'!E1413="",0,'Intragroup liabilities'!E1413)</f>
        <v>0</v>
      </c>
      <c r="R1419" s="10" t="str">
        <f>+IF('Intragroup liabilities'!C1413="EURO","Euro",IF('Intragroup liabilities'!C1413="LIBRA INGLESA"," US Dollar",""))</f>
        <v>Euro</v>
      </c>
      <c r="S1419" s="10" t="str">
        <f>IF(OR('Intragroup liabilities'!F1413="P_20",'Intragroup liabilities'!F1413="P_21"),'Intragroup liabilities'!M1413,CONCATENATE(RIGHT('Intragroup liabilities'!T1413,4),"-",LEFT(RIGHT('Intragroup liabilities'!T1413,7),2),"-",LEFT('Intragroup liabilities'!T1413,2)))</f>
        <v>--</v>
      </c>
      <c r="T1419" s="20" t="str">
        <f t="shared" si="158"/>
        <v>--</v>
      </c>
      <c r="U1419" s="20" t="str">
        <f>IF(OR('Intragroup liabilities'!F1413="P_20",'Intragroup liabilities'!F1413="P_21"),'T 03.01'!T1419,CONCATENATE(RIGHT('Intragroup liabilities'!U1413,4),"-",LEFT(RIGHT('Intragroup liabilities'!U1413,7),2),"-",LEFT('Intragroup liabilities'!U1413,2)))</f>
        <v>--</v>
      </c>
      <c r="V1419" s="10" t="str">
        <f t="shared" si="159"/>
        <v>Unsecured</v>
      </c>
      <c r="W1419" s="10">
        <v>0</v>
      </c>
      <c r="X1419" s="10" t="s">
        <v>83</v>
      </c>
      <c r="Y1419" s="10" t="str">
        <f t="shared" si="160"/>
        <v>Structured</v>
      </c>
      <c r="Z1419" s="10"/>
      <c r="AA1419" s="10" t="str">
        <f>IF('Intragroup liabilities'!Q1413="GF2","Grandfathered T2",IF('Intragroup liabilities'!Q1413="CET1","CET1","No"))</f>
        <v>No</v>
      </c>
      <c r="AB1419" s="10">
        <f>IF('Intragroup liabilities'!R1413="",0,'Intragroup liabilities'!R1413)</f>
        <v>0</v>
      </c>
      <c r="AC1419"/>
    </row>
    <row r="1420" spans="3:29" ht="23.65" thickBot="1" x14ac:dyDescent="0.5">
      <c r="C1420" s="17">
        <f t="shared" si="155"/>
        <v>999</v>
      </c>
      <c r="D1420" s="18">
        <f t="shared" si="161"/>
        <v>1413</v>
      </c>
      <c r="E1420" s="10" t="str">
        <f>IF(AND(I1420="SANTANDER TOTTA, SGPS, SA",'Intragroup liabilities'!F1414="P_22"),"r0531 - o/w (part of) subordinated liabilities recognised as own funds",IF(AND(I1420="Totta Seguros - Comp. Seg. Vida, SA.",'Intragroup liabilities'!F1414="P_22"),"r0350 - Structured notes",IF(AND(AA1420&lt;&gt;"No",'Intragroup liabilities'!F1414="P_23"),"r0531 - o/w (part of) subordinated liabilities recognised as own funds",IF(AND(AA1420="No",'Intragroup liabilities'!F1414="P_23"),"r0120 - Secured liabilities - collateralized part (BRRD art. 44/2/b)",IF('Intragroup liabilities'!F1414="C_31","r0511 - o/w capital instruments/share capital",IF('Intragroup liabilities'!F1414="C_32","r0511 - o/w capital instruments/share capital",IF('Intragroup liabilities'!F1414="C_33","r0512 - o/w instruments ranking pari passu with ordinary shares",IF(OR(ISNUMBER(SEARCH("ATLANTES",I1420)),ISNUMBER(SEARCH("AZOR",I1420)),ISNUMBER(SEARCH("HIPOTOTTA",I1420)))=TRUE,"r0120 - Secured liabilities - collateralized part (BRRD art. 44/2/b)",IF(OR('Intragroup liabilities'!F1414="P_27.1",'Intragroup liabilities'!F1414="P_27.2",'Intragroup liabilities'!F1414="P_24"),"r0390 - Non-financial liabilities",IF('Intragroup liabilities'!F1414="P_30.1","r0170 - Employee liabilities (BRRD art. 44/2/g/i)",IF('Intragroup liabilities'!F1414="P_30.3","r0390 - Non-financial liabilities",IF('Intragroup liabilities'!F1414="C_36","r0511 - o/w capital instruments/share capital",IF(AND('Intragroup liabilities'!F1414="P_20",IFERROR(VLOOKUP('Intragroup liabilities'!I1414,'Auxiliar 210'!$B$18:$B$20,1,FALSE),0)&lt;&gt;0),"r0210 - Liabilities towards other entities of the resolution group (BRRD art. 44/2/h)",IF(AND('Intragroup liabilities'!F1414="P_21",IFERROR(VLOOKUP('Intragroup liabilities'!I1414,'Auxiliar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0" s="10" t="s">
        <v>483</v>
      </c>
      <c r="G1420" s="10" t="str">
        <f t="shared" si="156"/>
        <v>Rank 9 - Ranking in insolvency (master scale)</v>
      </c>
      <c r="H1420" s="10" t="s">
        <v>1268</v>
      </c>
      <c r="I1420" s="10" t="s">
        <v>704</v>
      </c>
      <c r="J1420" s="10" t="s">
        <v>710</v>
      </c>
      <c r="K1420" s="10" t="s">
        <v>155</v>
      </c>
      <c r="L1420" s="10" t="str">
        <f t="shared" si="157"/>
        <v>Sister</v>
      </c>
      <c r="M1420" s="10" t="str">
        <f>IF(OR('Intragroup liabilities'!W1414="x",'Intragroup liabilities'!W1414="E"),"true","false")</f>
        <v>false</v>
      </c>
      <c r="N1420" s="10" t="s">
        <v>470</v>
      </c>
      <c r="O1420" s="10" t="s">
        <v>471</v>
      </c>
      <c r="P1420" s="11">
        <v>0.96</v>
      </c>
      <c r="Q1420" s="11">
        <f>IF('Intragroup liabilities'!E1414="",0,'Intragroup liabilities'!E1414)</f>
        <v>0</v>
      </c>
      <c r="R1420" s="10" t="str">
        <f>+IF('Intragroup liabilities'!C1414="EURO","Euro",IF('Intragroup liabilities'!C1414="LIBRA INGLESA"," US Dollar",""))</f>
        <v>Euro</v>
      </c>
      <c r="S1420" s="10" t="str">
        <f>IF(OR('Intragroup liabilities'!F1414="P_20",'Intragroup liabilities'!F1414="P_21"),'Intragroup liabilities'!M1414,CONCATENATE(RIGHT('Intragroup liabilities'!T1414,4),"-",LEFT(RIGHT('Intragroup liabilities'!T1414,7),2),"-",LEFT('Intragroup liabilities'!T1414,2)))</f>
        <v>--</v>
      </c>
      <c r="T1420" s="20" t="str">
        <f t="shared" si="158"/>
        <v>--</v>
      </c>
      <c r="U1420" s="20" t="str">
        <f>IF(OR('Intragroup liabilities'!F1414="P_20",'Intragroup liabilities'!F1414="P_21"),'T 03.01'!T1420,CONCATENATE(RIGHT('Intragroup liabilities'!U1414,4),"-",LEFT(RIGHT('Intragroup liabilities'!U1414,7),2),"-",LEFT('Intragroup liabilities'!U1414,2)))</f>
        <v>--</v>
      </c>
      <c r="V1420" s="10" t="str">
        <f t="shared" si="159"/>
        <v>Unsecured</v>
      </c>
      <c r="W1420" s="10">
        <v>0</v>
      </c>
      <c r="X1420" s="10" t="s">
        <v>83</v>
      </c>
      <c r="Y1420" s="10" t="str">
        <f t="shared" si="160"/>
        <v>Structured</v>
      </c>
      <c r="Z1420" s="10"/>
      <c r="AA1420" s="10" t="str">
        <f>IF('Intragroup liabilities'!Q1414="GF2","Grandfathered T2",IF('Intragroup liabilities'!Q1414="CET1","CET1","No"))</f>
        <v>No</v>
      </c>
      <c r="AB1420" s="10">
        <f>IF('Intragroup liabilities'!R1414="",0,'Intragroup liabilities'!R1414)</f>
        <v>0</v>
      </c>
      <c r="AC1420"/>
    </row>
    <row r="1421" spans="3:29" ht="23.65" thickBot="1" x14ac:dyDescent="0.5">
      <c r="C1421" s="17">
        <f t="shared" si="155"/>
        <v>999</v>
      </c>
      <c r="D1421" s="18">
        <f t="shared" si="161"/>
        <v>1414</v>
      </c>
      <c r="E1421" s="10" t="str">
        <f>IF(AND(I1421="SANTANDER TOTTA, SGPS, SA",'Intragroup liabilities'!F1415="P_22"),"r0531 - o/w (part of) subordinated liabilities recognised as own funds",IF(AND(I1421="Totta Seguros - Comp. Seg. Vida, SA.",'Intragroup liabilities'!F1415="P_22"),"r0350 - Structured notes",IF(AND(AA1421&lt;&gt;"No",'Intragroup liabilities'!F1415="P_23"),"r0531 - o/w (part of) subordinated liabilities recognised as own funds",IF(AND(AA1421="No",'Intragroup liabilities'!F1415="P_23"),"r0120 - Secured liabilities - collateralized part (BRRD art. 44/2/b)",IF('Intragroup liabilities'!F1415="C_31","r0511 - o/w capital instruments/share capital",IF('Intragroup liabilities'!F1415="C_32","r0511 - o/w capital instruments/share capital",IF('Intragroup liabilities'!F1415="C_33","r0512 - o/w instruments ranking pari passu with ordinary shares",IF(OR(ISNUMBER(SEARCH("ATLANTES",I1421)),ISNUMBER(SEARCH("AZOR",I1421)),ISNUMBER(SEARCH("HIPOTOTTA",I1421)))=TRUE,"r0120 - Secured liabilities - collateralized part (BRRD art. 44/2/b)",IF(OR('Intragroup liabilities'!F1415="P_27.1",'Intragroup liabilities'!F1415="P_27.2",'Intragroup liabilities'!F1415="P_24"),"r0390 - Non-financial liabilities",IF('Intragroup liabilities'!F1415="P_30.1","r0170 - Employee liabilities (BRRD art. 44/2/g/i)",IF('Intragroup liabilities'!F1415="P_30.3","r0390 - Non-financial liabilities",IF('Intragroup liabilities'!F1415="C_36","r0511 - o/w capital instruments/share capital",IF(AND('Intragroup liabilities'!F1415="P_20",IFERROR(VLOOKUP('Intragroup liabilities'!I1415,'Auxiliar 210'!$B$18:$B$20,1,FALSE),0)&lt;&gt;0),"r0210 - Liabilities towards other entities of the resolution group (BRRD art. 44/2/h)",IF(AND('Intragroup liabilities'!F1415="P_21",IFERROR(VLOOKUP('Intragroup liabilities'!I1415,'Auxiliar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1" s="10" t="s">
        <v>483</v>
      </c>
      <c r="G1421" s="10" t="str">
        <f t="shared" si="156"/>
        <v>Rank 9 - Ranking in insolvency (master scale)</v>
      </c>
      <c r="H1421" s="10" t="s">
        <v>1021</v>
      </c>
      <c r="I1421" s="10" t="s">
        <v>704</v>
      </c>
      <c r="J1421" s="10" t="s">
        <v>710</v>
      </c>
      <c r="K1421" s="10" t="s">
        <v>155</v>
      </c>
      <c r="L1421" s="10" t="str">
        <f t="shared" si="157"/>
        <v>Sister</v>
      </c>
      <c r="M1421" s="10" t="str">
        <f>IF(OR('Intragroup liabilities'!W1415="x",'Intragroup liabilities'!W1415="E"),"true","false")</f>
        <v>false</v>
      </c>
      <c r="N1421" s="10" t="s">
        <v>470</v>
      </c>
      <c r="O1421" s="10" t="s">
        <v>471</v>
      </c>
      <c r="P1421" s="11">
        <v>0.46</v>
      </c>
      <c r="Q1421" s="11">
        <f>IF('Intragroup liabilities'!E1415="",0,'Intragroup liabilities'!E1415)</f>
        <v>0</v>
      </c>
      <c r="R1421" s="10" t="str">
        <f>+IF('Intragroup liabilities'!C1415="EURO","Euro",IF('Intragroup liabilities'!C1415="LIBRA INGLESA"," US Dollar",""))</f>
        <v>Euro</v>
      </c>
      <c r="S1421" s="10" t="str">
        <f>IF(OR('Intragroup liabilities'!F1415="P_20",'Intragroup liabilities'!F1415="P_21"),'Intragroup liabilities'!M1415,CONCATENATE(RIGHT('Intragroup liabilities'!T1415,4),"-",LEFT(RIGHT('Intragroup liabilities'!T1415,7),2),"-",LEFT('Intragroup liabilities'!T1415,2)))</f>
        <v>--</v>
      </c>
      <c r="T1421" s="20" t="str">
        <f t="shared" si="158"/>
        <v>--</v>
      </c>
      <c r="U1421" s="20" t="str">
        <f>IF(OR('Intragroup liabilities'!F1415="P_20",'Intragroup liabilities'!F1415="P_21"),'T 03.01'!T1421,CONCATENATE(RIGHT('Intragroup liabilities'!U1415,4),"-",LEFT(RIGHT('Intragroup liabilities'!U1415,7),2),"-",LEFT('Intragroup liabilities'!U1415,2)))</f>
        <v>--</v>
      </c>
      <c r="V1421" s="10" t="str">
        <f t="shared" si="159"/>
        <v>Unsecured</v>
      </c>
      <c r="W1421" s="10">
        <v>0</v>
      </c>
      <c r="X1421" s="10" t="s">
        <v>83</v>
      </c>
      <c r="Y1421" s="10" t="str">
        <f t="shared" si="160"/>
        <v>Structured</v>
      </c>
      <c r="Z1421" s="10"/>
      <c r="AA1421" s="10" t="str">
        <f>IF('Intragroup liabilities'!Q1415="GF2","Grandfathered T2",IF('Intragroup liabilities'!Q1415="CET1","CET1","No"))</f>
        <v>No</v>
      </c>
      <c r="AB1421" s="10">
        <f>IF('Intragroup liabilities'!R1415="",0,'Intragroup liabilities'!R1415)</f>
        <v>0</v>
      </c>
      <c r="AC1421"/>
    </row>
    <row r="1422" spans="3:29" ht="23.65" thickBot="1" x14ac:dyDescent="0.5">
      <c r="C1422" s="17">
        <f t="shared" si="155"/>
        <v>999</v>
      </c>
      <c r="D1422" s="18">
        <f t="shared" si="161"/>
        <v>1415</v>
      </c>
      <c r="E1422" s="10" t="str">
        <f>IF(AND(I1422="SANTANDER TOTTA, SGPS, SA",'Intragroup liabilities'!F1416="P_22"),"r0531 - o/w (part of) subordinated liabilities recognised as own funds",IF(AND(I1422="Totta Seguros - Comp. Seg. Vida, SA.",'Intragroup liabilities'!F1416="P_22"),"r0350 - Structured notes",IF(AND(AA1422&lt;&gt;"No",'Intragroup liabilities'!F1416="P_23"),"r0531 - o/w (part of) subordinated liabilities recognised as own funds",IF(AND(AA1422="No",'Intragroup liabilities'!F1416="P_23"),"r0120 - Secured liabilities - collateralized part (BRRD art. 44/2/b)",IF('Intragroup liabilities'!F1416="C_31","r0511 - o/w capital instruments/share capital",IF('Intragroup liabilities'!F1416="C_32","r0511 - o/w capital instruments/share capital",IF('Intragroup liabilities'!F1416="C_33","r0512 - o/w instruments ranking pari passu with ordinary shares",IF(OR(ISNUMBER(SEARCH("ATLANTES",I1422)),ISNUMBER(SEARCH("AZOR",I1422)),ISNUMBER(SEARCH("HIPOTOTTA",I1422)))=TRUE,"r0120 - Secured liabilities - collateralized part (BRRD art. 44/2/b)",IF(OR('Intragroup liabilities'!F1416="P_27.1",'Intragroup liabilities'!F1416="P_27.2",'Intragroup liabilities'!F1416="P_24"),"r0390 - Non-financial liabilities",IF('Intragroup liabilities'!F1416="P_30.1","r0170 - Employee liabilities (BRRD art. 44/2/g/i)",IF('Intragroup liabilities'!F1416="P_30.3","r0390 - Non-financial liabilities",IF('Intragroup liabilities'!F1416="C_36","r0511 - o/w capital instruments/share capital",IF(AND('Intragroup liabilities'!F1416="P_20",IFERROR(VLOOKUP('Intragroup liabilities'!I1416,'Auxiliar 210'!$B$18:$B$20,1,FALSE),0)&lt;&gt;0),"r0210 - Liabilities towards other entities of the resolution group (BRRD art. 44/2/h)",IF(AND('Intragroup liabilities'!F1416="P_21",IFERROR(VLOOKUP('Intragroup liabilities'!I1416,'Auxiliar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2" s="10" t="s">
        <v>483</v>
      </c>
      <c r="G1422" s="10" t="str">
        <f t="shared" si="156"/>
        <v>Rank 9 - Ranking in insolvency (master scale)</v>
      </c>
      <c r="H1422" s="10" t="s">
        <v>1294</v>
      </c>
      <c r="I1422" s="10" t="s">
        <v>704</v>
      </c>
      <c r="J1422" s="10" t="s">
        <v>703</v>
      </c>
      <c r="K1422" s="10" t="s">
        <v>155</v>
      </c>
      <c r="L1422" s="10" t="str">
        <f t="shared" si="157"/>
        <v>Sister</v>
      </c>
      <c r="M1422" s="10" t="str">
        <f>IF(OR('Intragroup liabilities'!W1416="x",'Intragroup liabilities'!W1416="E"),"true","false")</f>
        <v>false</v>
      </c>
      <c r="N1422" s="10" t="s">
        <v>470</v>
      </c>
      <c r="O1422" s="10" t="s">
        <v>471</v>
      </c>
      <c r="P1422" s="11">
        <v>0.01</v>
      </c>
      <c r="Q1422" s="11">
        <f>IF('Intragroup liabilities'!E1416="",0,'Intragroup liabilities'!E1416)</f>
        <v>0</v>
      </c>
      <c r="R1422" s="10" t="str">
        <f>+IF('Intragroup liabilities'!C1416="EURO","Euro",IF('Intragroup liabilities'!C1416="LIBRA INGLESA"," US Dollar",""))</f>
        <v>Euro</v>
      </c>
      <c r="S1422" s="10" t="str">
        <f>IF(OR('Intragroup liabilities'!F1416="P_20",'Intragroup liabilities'!F1416="P_21"),'Intragroup liabilities'!M1416,CONCATENATE(RIGHT('Intragroup liabilities'!T1416,4),"-",LEFT(RIGHT('Intragroup liabilities'!T1416,7),2),"-",LEFT('Intragroup liabilities'!T1416,2)))</f>
        <v>--</v>
      </c>
      <c r="T1422" s="20" t="str">
        <f t="shared" si="158"/>
        <v>--</v>
      </c>
      <c r="U1422" s="20" t="str">
        <f>IF(OR('Intragroup liabilities'!F1416="P_20",'Intragroup liabilities'!F1416="P_21"),'T 03.01'!T1422,CONCATENATE(RIGHT('Intragroup liabilities'!U1416,4),"-",LEFT(RIGHT('Intragroup liabilities'!U1416,7),2),"-",LEFT('Intragroup liabilities'!U1416,2)))</f>
        <v>--</v>
      </c>
      <c r="V1422" s="10" t="str">
        <f t="shared" si="159"/>
        <v>Unsecured</v>
      </c>
      <c r="W1422" s="10">
        <v>0</v>
      </c>
      <c r="X1422" s="10" t="s">
        <v>83</v>
      </c>
      <c r="Y1422" s="10" t="str">
        <f t="shared" si="160"/>
        <v>Structured</v>
      </c>
      <c r="Z1422" s="10"/>
      <c r="AA1422" s="10" t="str">
        <f>IF('Intragroup liabilities'!Q1416="GF2","Grandfathered T2",IF('Intragroup liabilities'!Q1416="CET1","CET1","No"))</f>
        <v>No</v>
      </c>
      <c r="AB1422" s="10">
        <f>IF('Intragroup liabilities'!R1416="",0,'Intragroup liabilities'!R1416)</f>
        <v>0</v>
      </c>
      <c r="AC1422"/>
    </row>
    <row r="1423" spans="3:29" ht="23.65" thickBot="1" x14ac:dyDescent="0.5">
      <c r="C1423" s="17">
        <f t="shared" si="155"/>
        <v>999</v>
      </c>
      <c r="D1423" s="18">
        <f t="shared" si="161"/>
        <v>1416</v>
      </c>
      <c r="E1423" s="10" t="str">
        <f>IF(AND(I1423="SANTANDER TOTTA, SGPS, SA",'Intragroup liabilities'!F1417="P_22"),"r0531 - o/w (part of) subordinated liabilities recognised as own funds",IF(AND(I1423="Totta Seguros - Comp. Seg. Vida, SA.",'Intragroup liabilities'!F1417="P_22"),"r0350 - Structured notes",IF(AND(AA1423&lt;&gt;"No",'Intragroup liabilities'!F1417="P_23"),"r0531 - o/w (part of) subordinated liabilities recognised as own funds",IF(AND(AA1423="No",'Intragroup liabilities'!F1417="P_23"),"r0120 - Secured liabilities - collateralized part (BRRD art. 44/2/b)",IF('Intragroup liabilities'!F1417="C_31","r0511 - o/w capital instruments/share capital",IF('Intragroup liabilities'!F1417="C_32","r0511 - o/w capital instruments/share capital",IF('Intragroup liabilities'!F1417="C_33","r0512 - o/w instruments ranking pari passu with ordinary shares",IF(OR(ISNUMBER(SEARCH("ATLANTES",I1423)),ISNUMBER(SEARCH("AZOR",I1423)),ISNUMBER(SEARCH("HIPOTOTTA",I1423)))=TRUE,"r0120 - Secured liabilities - collateralized part (BRRD art. 44/2/b)",IF(OR('Intragroup liabilities'!F1417="P_27.1",'Intragroup liabilities'!F1417="P_27.2",'Intragroup liabilities'!F1417="P_24"),"r0390 - Non-financial liabilities",IF('Intragroup liabilities'!F1417="P_30.1","r0170 - Employee liabilities (BRRD art. 44/2/g/i)",IF('Intragroup liabilities'!F1417="P_30.3","r0390 - Non-financial liabilities",IF('Intragroup liabilities'!F1417="C_36","r0511 - o/w capital instruments/share capital",IF(AND('Intragroup liabilities'!F1417="P_20",IFERROR(VLOOKUP('Intragroup liabilities'!I1417,'Auxiliar 210'!$B$18:$B$20,1,FALSE),0)&lt;&gt;0),"r0210 - Liabilities towards other entities of the resolution group (BRRD art. 44/2/h)",IF(AND('Intragroup liabilities'!F1417="P_21",IFERROR(VLOOKUP('Intragroup liabilities'!I1417,'Auxiliar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3" s="10" t="s">
        <v>483</v>
      </c>
      <c r="G1423" s="10" t="str">
        <f t="shared" si="156"/>
        <v>Rank 9 - Ranking in insolvency (master scale)</v>
      </c>
      <c r="H1423" s="10" t="s">
        <v>925</v>
      </c>
      <c r="I1423" s="10" t="s">
        <v>704</v>
      </c>
      <c r="J1423" s="10" t="s">
        <v>703</v>
      </c>
      <c r="K1423" s="10" t="s">
        <v>155</v>
      </c>
      <c r="L1423" s="10" t="str">
        <f t="shared" si="157"/>
        <v>Sister</v>
      </c>
      <c r="M1423" s="10" t="str">
        <f>IF(OR('Intragroup liabilities'!W1417="x",'Intragroup liabilities'!W1417="E"),"true","false")</f>
        <v>false</v>
      </c>
      <c r="N1423" s="10" t="s">
        <v>470</v>
      </c>
      <c r="O1423" s="10" t="s">
        <v>471</v>
      </c>
      <c r="P1423" s="11">
        <v>1.74</v>
      </c>
      <c r="Q1423" s="11">
        <f>IF('Intragroup liabilities'!E1417="",0,'Intragroup liabilities'!E1417)</f>
        <v>0</v>
      </c>
      <c r="R1423" s="10" t="str">
        <f>+IF('Intragroup liabilities'!C1417="EURO","Euro",IF('Intragroup liabilities'!C1417="LIBRA INGLESA"," US Dollar",""))</f>
        <v>Euro</v>
      </c>
      <c r="S1423" s="10" t="str">
        <f>IF(OR('Intragroup liabilities'!F1417="P_20",'Intragroup liabilities'!F1417="P_21"),'Intragroup liabilities'!M1417,CONCATENATE(RIGHT('Intragroup liabilities'!T1417,4),"-",LEFT(RIGHT('Intragroup liabilities'!T1417,7),2),"-",LEFT('Intragroup liabilities'!T1417,2)))</f>
        <v>--</v>
      </c>
      <c r="T1423" s="20" t="str">
        <f t="shared" si="158"/>
        <v>--</v>
      </c>
      <c r="U1423" s="20" t="str">
        <f>IF(OR('Intragroup liabilities'!F1417="P_20",'Intragroup liabilities'!F1417="P_21"),'T 03.01'!T1423,CONCATENATE(RIGHT('Intragroup liabilities'!U1417,4),"-",LEFT(RIGHT('Intragroup liabilities'!U1417,7),2),"-",LEFT('Intragroup liabilities'!U1417,2)))</f>
        <v>--</v>
      </c>
      <c r="V1423" s="10" t="str">
        <f t="shared" si="159"/>
        <v>Unsecured</v>
      </c>
      <c r="W1423" s="10">
        <v>0</v>
      </c>
      <c r="X1423" s="10" t="s">
        <v>83</v>
      </c>
      <c r="Y1423" s="10" t="str">
        <f t="shared" si="160"/>
        <v>Structured</v>
      </c>
      <c r="Z1423" s="10"/>
      <c r="AA1423" s="10" t="str">
        <f>IF('Intragroup liabilities'!Q1417="GF2","Grandfathered T2",IF('Intragroup liabilities'!Q1417="CET1","CET1","No"))</f>
        <v>No</v>
      </c>
      <c r="AB1423" s="10">
        <f>IF('Intragroup liabilities'!R1417="",0,'Intragroup liabilities'!R1417)</f>
        <v>0</v>
      </c>
      <c r="AC1423"/>
    </row>
    <row r="1424" spans="3:29" ht="23.65" thickBot="1" x14ac:dyDescent="0.5">
      <c r="C1424" s="17">
        <f t="shared" si="155"/>
        <v>999</v>
      </c>
      <c r="D1424" s="18">
        <f t="shared" si="161"/>
        <v>1417</v>
      </c>
      <c r="E1424" s="10" t="str">
        <f>IF(AND(I1424="SANTANDER TOTTA, SGPS, SA",'Intragroup liabilities'!F1418="P_22"),"r0531 - o/w (part of) subordinated liabilities recognised as own funds",IF(AND(I1424="Totta Seguros - Comp. Seg. Vida, SA.",'Intragroup liabilities'!F1418="P_22"),"r0350 - Structured notes",IF(AND(AA1424&lt;&gt;"No",'Intragroup liabilities'!F1418="P_23"),"r0531 - o/w (part of) subordinated liabilities recognised as own funds",IF(AND(AA1424="No",'Intragroup liabilities'!F1418="P_23"),"r0120 - Secured liabilities - collateralized part (BRRD art. 44/2/b)",IF('Intragroup liabilities'!F1418="C_31","r0511 - o/w capital instruments/share capital",IF('Intragroup liabilities'!F1418="C_32","r0511 - o/w capital instruments/share capital",IF('Intragroup liabilities'!F1418="C_33","r0512 - o/w instruments ranking pari passu with ordinary shares",IF(OR(ISNUMBER(SEARCH("ATLANTES",I1424)),ISNUMBER(SEARCH("AZOR",I1424)),ISNUMBER(SEARCH("HIPOTOTTA",I1424)))=TRUE,"r0120 - Secured liabilities - collateralized part (BRRD art. 44/2/b)",IF(OR('Intragroup liabilities'!F1418="P_27.1",'Intragroup liabilities'!F1418="P_27.2",'Intragroup liabilities'!F1418="P_24"),"r0390 - Non-financial liabilities",IF('Intragroup liabilities'!F1418="P_30.1","r0170 - Employee liabilities (BRRD art. 44/2/g/i)",IF('Intragroup liabilities'!F1418="P_30.3","r0390 - Non-financial liabilities",IF('Intragroup liabilities'!F1418="C_36","r0511 - o/w capital instruments/share capital",IF(AND('Intragroup liabilities'!F1418="P_20",IFERROR(VLOOKUP('Intragroup liabilities'!I1418,'Auxiliar 210'!$B$18:$B$20,1,FALSE),0)&lt;&gt;0),"r0210 - Liabilities towards other entities of the resolution group (BRRD art. 44/2/h)",IF(AND('Intragroup liabilities'!F1418="P_21",IFERROR(VLOOKUP('Intragroup liabilities'!I1418,'Auxiliar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4" s="10" t="s">
        <v>483</v>
      </c>
      <c r="G1424" s="10" t="str">
        <f t="shared" si="156"/>
        <v>Rank 9 - Ranking in insolvency (master scale)</v>
      </c>
      <c r="H1424" s="10" t="s">
        <v>1287</v>
      </c>
      <c r="I1424" s="10" t="s">
        <v>704</v>
      </c>
      <c r="J1424" s="10" t="s">
        <v>703</v>
      </c>
      <c r="K1424" s="10" t="s">
        <v>155</v>
      </c>
      <c r="L1424" s="10" t="str">
        <f t="shared" si="157"/>
        <v>Sister</v>
      </c>
      <c r="M1424" s="10" t="str">
        <f>IF(OR('Intragroup liabilities'!W1418="x",'Intragroup liabilities'!W1418="E"),"true","false")</f>
        <v>false</v>
      </c>
      <c r="N1424" s="10" t="s">
        <v>470</v>
      </c>
      <c r="O1424" s="10" t="s">
        <v>471</v>
      </c>
      <c r="P1424" s="11">
        <v>9.17</v>
      </c>
      <c r="Q1424" s="11">
        <f>IF('Intragroup liabilities'!E1418="",0,'Intragroup liabilities'!E1418)</f>
        <v>0</v>
      </c>
      <c r="R1424" s="10" t="str">
        <f>+IF('Intragroup liabilities'!C1418="EURO","Euro",IF('Intragroup liabilities'!C1418="LIBRA INGLESA"," US Dollar",""))</f>
        <v>Euro</v>
      </c>
      <c r="S1424" s="10" t="str">
        <f>IF(OR('Intragroup liabilities'!F1418="P_20",'Intragroup liabilities'!F1418="P_21"),'Intragroup liabilities'!M1418,CONCATENATE(RIGHT('Intragroup liabilities'!T1418,4),"-",LEFT(RIGHT('Intragroup liabilities'!T1418,7),2),"-",LEFT('Intragroup liabilities'!T1418,2)))</f>
        <v>--</v>
      </c>
      <c r="T1424" s="20" t="str">
        <f t="shared" si="158"/>
        <v>--</v>
      </c>
      <c r="U1424" s="20" t="str">
        <f>IF(OR('Intragroup liabilities'!F1418="P_20",'Intragroup liabilities'!F1418="P_21"),'T 03.01'!T1424,CONCATENATE(RIGHT('Intragroup liabilities'!U1418,4),"-",LEFT(RIGHT('Intragroup liabilities'!U1418,7),2),"-",LEFT('Intragroup liabilities'!U1418,2)))</f>
        <v>--</v>
      </c>
      <c r="V1424" s="10" t="str">
        <f t="shared" si="159"/>
        <v>Unsecured</v>
      </c>
      <c r="W1424" s="10">
        <v>0</v>
      </c>
      <c r="X1424" s="10" t="s">
        <v>83</v>
      </c>
      <c r="Y1424" s="10" t="str">
        <f t="shared" si="160"/>
        <v>Structured</v>
      </c>
      <c r="Z1424" s="10"/>
      <c r="AA1424" s="10" t="str">
        <f>IF('Intragroup liabilities'!Q1418="GF2","Grandfathered T2",IF('Intragroup liabilities'!Q1418="CET1","CET1","No"))</f>
        <v>No</v>
      </c>
      <c r="AB1424" s="10">
        <f>IF('Intragroup liabilities'!R1418="",0,'Intragroup liabilities'!R1418)</f>
        <v>0</v>
      </c>
      <c r="AC1424"/>
    </row>
    <row r="1425" spans="3:29" ht="23.65" thickBot="1" x14ac:dyDescent="0.5">
      <c r="C1425" s="17">
        <f t="shared" si="155"/>
        <v>999</v>
      </c>
      <c r="D1425" s="18">
        <f t="shared" si="161"/>
        <v>1418</v>
      </c>
      <c r="E1425" s="10" t="str">
        <f>IF(AND(I1425="SANTANDER TOTTA, SGPS, SA",'Intragroup liabilities'!F1419="P_22"),"r0531 - o/w (part of) subordinated liabilities recognised as own funds",IF(AND(I1425="Totta Seguros - Comp. Seg. Vida, SA.",'Intragroup liabilities'!F1419="P_22"),"r0350 - Structured notes",IF(AND(AA1425&lt;&gt;"No",'Intragroup liabilities'!F1419="P_23"),"r0531 - o/w (part of) subordinated liabilities recognised as own funds",IF(AND(AA1425="No",'Intragroup liabilities'!F1419="P_23"),"r0120 - Secured liabilities - collateralized part (BRRD art. 44/2/b)",IF('Intragroup liabilities'!F1419="C_31","r0511 - o/w capital instruments/share capital",IF('Intragroup liabilities'!F1419="C_32","r0511 - o/w capital instruments/share capital",IF('Intragroup liabilities'!F1419="C_33","r0512 - o/w instruments ranking pari passu with ordinary shares",IF(OR(ISNUMBER(SEARCH("ATLANTES",I1425)),ISNUMBER(SEARCH("AZOR",I1425)),ISNUMBER(SEARCH("HIPOTOTTA",I1425)))=TRUE,"r0120 - Secured liabilities - collateralized part (BRRD art. 44/2/b)",IF(OR('Intragroup liabilities'!F1419="P_27.1",'Intragroup liabilities'!F1419="P_27.2",'Intragroup liabilities'!F1419="P_24"),"r0390 - Non-financial liabilities",IF('Intragroup liabilities'!F1419="P_30.1","r0170 - Employee liabilities (BRRD art. 44/2/g/i)",IF('Intragroup liabilities'!F1419="P_30.3","r0390 - Non-financial liabilities",IF('Intragroup liabilities'!F1419="C_36","r0511 - o/w capital instruments/share capital",IF(AND('Intragroup liabilities'!F1419="P_20",IFERROR(VLOOKUP('Intragroup liabilities'!I1419,'Auxiliar 210'!$B$18:$B$20,1,FALSE),0)&lt;&gt;0),"r0210 - Liabilities towards other entities of the resolution group (BRRD art. 44/2/h)",IF(AND('Intragroup liabilities'!F1419="P_21",IFERROR(VLOOKUP('Intragroup liabilities'!I1419,'Auxiliar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5" s="10" t="s">
        <v>483</v>
      </c>
      <c r="G1425" s="10" t="str">
        <f t="shared" si="156"/>
        <v>Rank 9 - Ranking in insolvency (master scale)</v>
      </c>
      <c r="H1425" s="10" t="s">
        <v>1297</v>
      </c>
      <c r="I1425" s="10" t="s">
        <v>704</v>
      </c>
      <c r="J1425" s="10" t="s">
        <v>703</v>
      </c>
      <c r="K1425" s="10" t="s">
        <v>155</v>
      </c>
      <c r="L1425" s="10" t="str">
        <f t="shared" si="157"/>
        <v>Sister</v>
      </c>
      <c r="M1425" s="10" t="str">
        <f>IF(OR('Intragroup liabilities'!W1419="x",'Intragroup liabilities'!W1419="E"),"true","false")</f>
        <v>false</v>
      </c>
      <c r="N1425" s="10" t="s">
        <v>470</v>
      </c>
      <c r="O1425" s="10" t="s">
        <v>471</v>
      </c>
      <c r="P1425" s="11">
        <v>1.3</v>
      </c>
      <c r="Q1425" s="11">
        <f>IF('Intragroup liabilities'!E1419="",0,'Intragroup liabilities'!E1419)</f>
        <v>0</v>
      </c>
      <c r="R1425" s="10" t="str">
        <f>+IF('Intragroup liabilities'!C1419="EURO","Euro",IF('Intragroup liabilities'!C1419="LIBRA INGLESA"," US Dollar",""))</f>
        <v>Euro</v>
      </c>
      <c r="S1425" s="10" t="str">
        <f>IF(OR('Intragroup liabilities'!F1419="P_20",'Intragroup liabilities'!F1419="P_21"),'Intragroup liabilities'!M1419,CONCATENATE(RIGHT('Intragroup liabilities'!T1419,4),"-",LEFT(RIGHT('Intragroup liabilities'!T1419,7),2),"-",LEFT('Intragroup liabilities'!T1419,2)))</f>
        <v>--</v>
      </c>
      <c r="T1425" s="20" t="str">
        <f t="shared" si="158"/>
        <v>--</v>
      </c>
      <c r="U1425" s="20" t="str">
        <f>IF(OR('Intragroup liabilities'!F1419="P_20",'Intragroup liabilities'!F1419="P_21"),'T 03.01'!T1425,CONCATENATE(RIGHT('Intragroup liabilities'!U1419,4),"-",LEFT(RIGHT('Intragroup liabilities'!U1419,7),2),"-",LEFT('Intragroup liabilities'!U1419,2)))</f>
        <v>--</v>
      </c>
      <c r="V1425" s="10" t="str">
        <f t="shared" si="159"/>
        <v>Unsecured</v>
      </c>
      <c r="W1425" s="10">
        <v>0</v>
      </c>
      <c r="X1425" s="10" t="s">
        <v>83</v>
      </c>
      <c r="Y1425" s="10" t="str">
        <f t="shared" si="160"/>
        <v>Structured</v>
      </c>
      <c r="Z1425" s="10"/>
      <c r="AA1425" s="10" t="str">
        <f>IF('Intragroup liabilities'!Q1419="GF2","Grandfathered T2",IF('Intragroup liabilities'!Q1419="CET1","CET1","No"))</f>
        <v>No</v>
      </c>
      <c r="AB1425" s="10">
        <f>IF('Intragroup liabilities'!R1419="",0,'Intragroup liabilities'!R1419)</f>
        <v>0</v>
      </c>
      <c r="AC1425"/>
    </row>
    <row r="1426" spans="3:29" ht="23.65" thickBot="1" x14ac:dyDescent="0.5">
      <c r="C1426" s="17">
        <f t="shared" si="155"/>
        <v>999</v>
      </c>
      <c r="D1426" s="18">
        <f t="shared" si="161"/>
        <v>1419</v>
      </c>
      <c r="E1426" s="10" t="str">
        <f>IF(AND(I1426="SANTANDER TOTTA, SGPS, SA",'Intragroup liabilities'!F1420="P_22"),"r0531 - o/w (part of) subordinated liabilities recognised as own funds",IF(AND(I1426="Totta Seguros - Comp. Seg. Vida, SA.",'Intragroup liabilities'!F1420="P_22"),"r0350 - Structured notes",IF(AND(AA1426&lt;&gt;"No",'Intragroup liabilities'!F1420="P_23"),"r0531 - o/w (part of) subordinated liabilities recognised as own funds",IF(AND(AA1426="No",'Intragroup liabilities'!F1420="P_23"),"r0120 - Secured liabilities - collateralized part (BRRD art. 44/2/b)",IF('Intragroup liabilities'!F1420="C_31","r0511 - o/w capital instruments/share capital",IF('Intragroup liabilities'!F1420="C_32","r0511 - o/w capital instruments/share capital",IF('Intragroup liabilities'!F1420="C_33","r0512 - o/w instruments ranking pari passu with ordinary shares",IF(OR(ISNUMBER(SEARCH("ATLANTES",I1426)),ISNUMBER(SEARCH("AZOR",I1426)),ISNUMBER(SEARCH("HIPOTOTTA",I1426)))=TRUE,"r0120 - Secured liabilities - collateralized part (BRRD art. 44/2/b)",IF(OR('Intragroup liabilities'!F1420="P_27.1",'Intragroup liabilities'!F1420="P_27.2",'Intragroup liabilities'!F1420="P_24"),"r0390 - Non-financial liabilities",IF('Intragroup liabilities'!F1420="P_30.1","r0170 - Employee liabilities (BRRD art. 44/2/g/i)",IF('Intragroup liabilities'!F1420="P_30.3","r0390 - Non-financial liabilities",IF('Intragroup liabilities'!F1420="C_36","r0511 - o/w capital instruments/share capital",IF(AND('Intragroup liabilities'!F1420="P_20",IFERROR(VLOOKUP('Intragroup liabilities'!I1420,'Auxiliar 210'!$B$18:$B$20,1,FALSE),0)&lt;&gt;0),"r0210 - Liabilities towards other entities of the resolution group (BRRD art. 44/2/h)",IF(AND('Intragroup liabilities'!F1420="P_21",IFERROR(VLOOKUP('Intragroup liabilities'!I1420,'Auxiliar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6" s="10" t="s">
        <v>483</v>
      </c>
      <c r="G1426" s="10" t="str">
        <f t="shared" si="156"/>
        <v>Rank 9 - Ranking in insolvency (master scale)</v>
      </c>
      <c r="H1426" s="10" t="s">
        <v>641</v>
      </c>
      <c r="I1426" s="10" t="s">
        <v>66</v>
      </c>
      <c r="J1426" s="10" t="s">
        <v>439</v>
      </c>
      <c r="K1426" s="10" t="s">
        <v>155</v>
      </c>
      <c r="L1426" s="10" t="str">
        <f t="shared" si="157"/>
        <v>Sister</v>
      </c>
      <c r="M1426" s="10" t="str">
        <f>IF(OR('Intragroup liabilities'!W1420="x",'Intragroup liabilities'!W1420="E"),"true","false")</f>
        <v>false</v>
      </c>
      <c r="N1426" s="10" t="s">
        <v>470</v>
      </c>
      <c r="O1426" s="10" t="s">
        <v>471</v>
      </c>
      <c r="P1426" s="11">
        <v>41.11</v>
      </c>
      <c r="Q1426" s="11">
        <f>IF('Intragroup liabilities'!E1420="",0,'Intragroup liabilities'!E1420)</f>
        <v>0</v>
      </c>
      <c r="R1426" s="10" t="str">
        <f>+IF('Intragroup liabilities'!C1420="EURO","Euro",IF('Intragroup liabilities'!C1420="LIBRA INGLESA"," US Dollar",""))</f>
        <v>Euro</v>
      </c>
      <c r="S1426" s="10" t="str">
        <f>IF(OR('Intragroup liabilities'!F1420="P_20",'Intragroup liabilities'!F1420="P_21"),'Intragroup liabilities'!M1420,CONCATENATE(RIGHT('Intragroup liabilities'!T1420,4),"-",LEFT(RIGHT('Intragroup liabilities'!T1420,7),2),"-",LEFT('Intragroup liabilities'!T1420,2)))</f>
        <v>--</v>
      </c>
      <c r="T1426" s="20" t="str">
        <f t="shared" si="158"/>
        <v>--</v>
      </c>
      <c r="U1426" s="20" t="str">
        <f>IF(OR('Intragroup liabilities'!F1420="P_20",'Intragroup liabilities'!F1420="P_21"),'T 03.01'!T1426,CONCATENATE(RIGHT('Intragroup liabilities'!U1420,4),"-",LEFT(RIGHT('Intragroup liabilities'!U1420,7),2),"-",LEFT('Intragroup liabilities'!U1420,2)))</f>
        <v>--</v>
      </c>
      <c r="V1426" s="10" t="str">
        <f t="shared" si="159"/>
        <v>Unsecured</v>
      </c>
      <c r="W1426" s="10">
        <v>0</v>
      </c>
      <c r="X1426" s="10" t="s">
        <v>83</v>
      </c>
      <c r="Y1426" s="10" t="str">
        <f t="shared" si="160"/>
        <v>Structured</v>
      </c>
      <c r="Z1426" s="10"/>
      <c r="AA1426" s="10" t="str">
        <f>IF('Intragroup liabilities'!Q1420="GF2","Grandfathered T2",IF('Intragroup liabilities'!Q1420="CET1","CET1","No"))</f>
        <v>No</v>
      </c>
      <c r="AB1426" s="10">
        <f>IF('Intragroup liabilities'!R1420="",0,'Intragroup liabilities'!R1420)</f>
        <v>0</v>
      </c>
      <c r="AC1426"/>
    </row>
    <row r="1427" spans="3:29" ht="23.65" thickBot="1" x14ac:dyDescent="0.5">
      <c r="C1427" s="17">
        <f t="shared" si="155"/>
        <v>999</v>
      </c>
      <c r="D1427" s="18">
        <f t="shared" si="161"/>
        <v>1420</v>
      </c>
      <c r="E1427" s="10" t="str">
        <f>IF(AND(I1427="SANTANDER TOTTA, SGPS, SA",'Intragroup liabilities'!F1421="P_22"),"r0531 - o/w (part of) subordinated liabilities recognised as own funds",IF(AND(I1427="Totta Seguros - Comp. Seg. Vida, SA.",'Intragroup liabilities'!F1421="P_22"),"r0350 - Structured notes",IF(AND(AA1427&lt;&gt;"No",'Intragroup liabilities'!F1421="P_23"),"r0531 - o/w (part of) subordinated liabilities recognised as own funds",IF(AND(AA1427="No",'Intragroup liabilities'!F1421="P_23"),"r0120 - Secured liabilities - collateralized part (BRRD art. 44/2/b)",IF('Intragroup liabilities'!F1421="C_31","r0511 - o/w capital instruments/share capital",IF('Intragroup liabilities'!F1421="C_32","r0511 - o/w capital instruments/share capital",IF('Intragroup liabilities'!F1421="C_33","r0512 - o/w instruments ranking pari passu with ordinary shares",IF(OR(ISNUMBER(SEARCH("ATLANTES",I1427)),ISNUMBER(SEARCH("AZOR",I1427)),ISNUMBER(SEARCH("HIPOTOTTA",I1427)))=TRUE,"r0120 - Secured liabilities - collateralized part (BRRD art. 44/2/b)",IF(OR('Intragroup liabilities'!F1421="P_27.1",'Intragroup liabilities'!F1421="P_27.2",'Intragroup liabilities'!F1421="P_24"),"r0390 - Non-financial liabilities",IF('Intragroup liabilities'!F1421="P_30.1","r0170 - Employee liabilities (BRRD art. 44/2/g/i)",IF('Intragroup liabilities'!F1421="P_30.3","r0390 - Non-financial liabilities",IF('Intragroup liabilities'!F1421="C_36","r0511 - o/w capital instruments/share capital",IF(AND('Intragroup liabilities'!F1421="P_20",IFERROR(VLOOKUP('Intragroup liabilities'!I1421,'Auxiliar 210'!$B$18:$B$20,1,FALSE),0)&lt;&gt;0),"r0210 - Liabilities towards other entities of the resolution group (BRRD art. 44/2/h)",IF(AND('Intragroup liabilities'!F1421="P_21",IFERROR(VLOOKUP('Intragroup liabilities'!I1421,'Auxiliar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7" s="10" t="s">
        <v>483</v>
      </c>
      <c r="G1427" s="10" t="str">
        <f t="shared" si="156"/>
        <v>Rank 9 - Ranking in insolvency (master scale)</v>
      </c>
      <c r="H1427" s="10" t="s">
        <v>687</v>
      </c>
      <c r="I1427" s="10" t="s">
        <v>66</v>
      </c>
      <c r="J1427" s="10" t="s">
        <v>439</v>
      </c>
      <c r="K1427" s="10" t="s">
        <v>155</v>
      </c>
      <c r="L1427" s="10" t="str">
        <f t="shared" si="157"/>
        <v>Sister</v>
      </c>
      <c r="M1427" s="10" t="str">
        <f>IF(OR('Intragroup liabilities'!W1421="x",'Intragroup liabilities'!W1421="E"),"true","false")</f>
        <v>false</v>
      </c>
      <c r="N1427" s="10" t="s">
        <v>470</v>
      </c>
      <c r="O1427" s="10" t="s">
        <v>471</v>
      </c>
      <c r="P1427" s="11">
        <v>1.56</v>
      </c>
      <c r="Q1427" s="11">
        <f>IF('Intragroup liabilities'!E1421="",0,'Intragroup liabilities'!E1421)</f>
        <v>0</v>
      </c>
      <c r="R1427" s="10" t="str">
        <f>+IF('Intragroup liabilities'!C1421="EURO","Euro",IF('Intragroup liabilities'!C1421="LIBRA INGLESA"," US Dollar",""))</f>
        <v>Euro</v>
      </c>
      <c r="S1427" s="10" t="str">
        <f>IF(OR('Intragroup liabilities'!F1421="P_20",'Intragroup liabilities'!F1421="P_21"),'Intragroup liabilities'!M1421,CONCATENATE(RIGHT('Intragroup liabilities'!T1421,4),"-",LEFT(RIGHT('Intragroup liabilities'!T1421,7),2),"-",LEFT('Intragroup liabilities'!T1421,2)))</f>
        <v>--</v>
      </c>
      <c r="T1427" s="20" t="str">
        <f t="shared" si="158"/>
        <v>--</v>
      </c>
      <c r="U1427" s="20" t="str">
        <f>IF(OR('Intragroup liabilities'!F1421="P_20",'Intragroup liabilities'!F1421="P_21"),'T 03.01'!T1427,CONCATENATE(RIGHT('Intragroup liabilities'!U1421,4),"-",LEFT(RIGHT('Intragroup liabilities'!U1421,7),2),"-",LEFT('Intragroup liabilities'!U1421,2)))</f>
        <v>--</v>
      </c>
      <c r="V1427" s="10" t="str">
        <f t="shared" si="159"/>
        <v>Unsecured</v>
      </c>
      <c r="W1427" s="10">
        <v>0</v>
      </c>
      <c r="X1427" s="10" t="s">
        <v>83</v>
      </c>
      <c r="Y1427" s="10" t="str">
        <f t="shared" si="160"/>
        <v>Structured</v>
      </c>
      <c r="Z1427" s="10"/>
      <c r="AA1427" s="10" t="str">
        <f>IF('Intragroup liabilities'!Q1421="GF2","Grandfathered T2",IF('Intragroup liabilities'!Q1421="CET1","CET1","No"))</f>
        <v>No</v>
      </c>
      <c r="AB1427" s="10">
        <f>IF('Intragroup liabilities'!R1421="",0,'Intragroup liabilities'!R1421)</f>
        <v>0</v>
      </c>
      <c r="AC1427"/>
    </row>
    <row r="1428" spans="3:29" ht="23.65" thickBot="1" x14ac:dyDescent="0.5">
      <c r="C1428" s="17">
        <f t="shared" si="155"/>
        <v>999</v>
      </c>
      <c r="D1428" s="18">
        <f t="shared" si="161"/>
        <v>1421</v>
      </c>
      <c r="E1428" s="10" t="str">
        <f>IF(AND(I1428="SANTANDER TOTTA, SGPS, SA",'Intragroup liabilities'!F1422="P_22"),"r0531 - o/w (part of) subordinated liabilities recognised as own funds",IF(AND(I1428="Totta Seguros - Comp. Seg. Vida, SA.",'Intragroup liabilities'!F1422="P_22"),"r0350 - Structured notes",IF(AND(AA1428&lt;&gt;"No",'Intragroup liabilities'!F1422="P_23"),"r0531 - o/w (part of) subordinated liabilities recognised as own funds",IF(AND(AA1428="No",'Intragroup liabilities'!F1422="P_23"),"r0120 - Secured liabilities - collateralized part (BRRD art. 44/2/b)",IF('Intragroup liabilities'!F1422="C_31","r0511 - o/w capital instruments/share capital",IF('Intragroup liabilities'!F1422="C_32","r0511 - o/w capital instruments/share capital",IF('Intragroup liabilities'!F1422="C_33","r0512 - o/w instruments ranking pari passu with ordinary shares",IF(OR(ISNUMBER(SEARCH("ATLANTES",I1428)),ISNUMBER(SEARCH("AZOR",I1428)),ISNUMBER(SEARCH("HIPOTOTTA",I1428)))=TRUE,"r0120 - Secured liabilities - collateralized part (BRRD art. 44/2/b)",IF(OR('Intragroup liabilities'!F1422="P_27.1",'Intragroup liabilities'!F1422="P_27.2",'Intragroup liabilities'!F1422="P_24"),"r0390 - Non-financial liabilities",IF('Intragroup liabilities'!F1422="P_30.1","r0170 - Employee liabilities (BRRD art. 44/2/g/i)",IF('Intragroup liabilities'!F1422="P_30.3","r0390 - Non-financial liabilities",IF('Intragroup liabilities'!F1422="C_36","r0511 - o/w capital instruments/share capital",IF(AND('Intragroup liabilities'!F1422="P_20",IFERROR(VLOOKUP('Intragroup liabilities'!I1422,'Auxiliar 210'!$B$18:$B$20,1,FALSE),0)&lt;&gt;0),"r0210 - Liabilities towards other entities of the resolution group (BRRD art. 44/2/h)",IF(AND('Intragroup liabilities'!F1422="P_21",IFERROR(VLOOKUP('Intragroup liabilities'!I1422,'Auxiliar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8" s="10" t="s">
        <v>483</v>
      </c>
      <c r="G1428" s="10" t="str">
        <f t="shared" si="156"/>
        <v>Rank 9 - Ranking in insolvency (master scale)</v>
      </c>
      <c r="H1428" s="10" t="s">
        <v>549</v>
      </c>
      <c r="I1428" s="10" t="s">
        <v>66</v>
      </c>
      <c r="J1428" s="10" t="s">
        <v>439</v>
      </c>
      <c r="K1428" s="10" t="s">
        <v>155</v>
      </c>
      <c r="L1428" s="10" t="str">
        <f t="shared" si="157"/>
        <v>Sister</v>
      </c>
      <c r="M1428" s="10" t="str">
        <f>IF(OR('Intragroup liabilities'!W1422="x",'Intragroup liabilities'!W1422="E"),"true","false")</f>
        <v>false</v>
      </c>
      <c r="N1428" s="10" t="s">
        <v>470</v>
      </c>
      <c r="O1428" s="10" t="s">
        <v>471</v>
      </c>
      <c r="P1428" s="11">
        <v>9.59</v>
      </c>
      <c r="Q1428" s="11">
        <f>IF('Intragroup liabilities'!E1422="",0,'Intragroup liabilities'!E1422)</f>
        <v>0</v>
      </c>
      <c r="R1428" s="10" t="str">
        <f>+IF('Intragroup liabilities'!C1422="EURO","Euro",IF('Intragroup liabilities'!C1422="LIBRA INGLESA"," US Dollar",""))</f>
        <v>Euro</v>
      </c>
      <c r="S1428" s="10" t="str">
        <f>IF(OR('Intragroup liabilities'!F1422="P_20",'Intragroup liabilities'!F1422="P_21"),'Intragroup liabilities'!M1422,CONCATENATE(RIGHT('Intragroup liabilities'!T1422,4),"-",LEFT(RIGHT('Intragroup liabilities'!T1422,7),2),"-",LEFT('Intragroup liabilities'!T1422,2)))</f>
        <v>--</v>
      </c>
      <c r="T1428" s="20" t="str">
        <f t="shared" si="158"/>
        <v>--</v>
      </c>
      <c r="U1428" s="20" t="str">
        <f>IF(OR('Intragroup liabilities'!F1422="P_20",'Intragroup liabilities'!F1422="P_21"),'T 03.01'!T1428,CONCATENATE(RIGHT('Intragroup liabilities'!U1422,4),"-",LEFT(RIGHT('Intragroup liabilities'!U1422,7),2),"-",LEFT('Intragroup liabilities'!U1422,2)))</f>
        <v>--</v>
      </c>
      <c r="V1428" s="10" t="str">
        <f t="shared" si="159"/>
        <v>Unsecured</v>
      </c>
      <c r="W1428" s="10">
        <v>0</v>
      </c>
      <c r="X1428" s="10" t="s">
        <v>83</v>
      </c>
      <c r="Y1428" s="10" t="str">
        <f t="shared" si="160"/>
        <v>Structured</v>
      </c>
      <c r="Z1428" s="10"/>
      <c r="AA1428" s="10" t="str">
        <f>IF('Intragroup liabilities'!Q1422="GF2","Grandfathered T2",IF('Intragroup liabilities'!Q1422="CET1","CET1","No"))</f>
        <v>No</v>
      </c>
      <c r="AB1428" s="10">
        <f>IF('Intragroup liabilities'!R1422="",0,'Intragroup liabilities'!R1422)</f>
        <v>0</v>
      </c>
      <c r="AC1428"/>
    </row>
    <row r="1429" spans="3:29" ht="23.65" thickBot="1" x14ac:dyDescent="0.5">
      <c r="C1429" s="17">
        <f t="shared" si="155"/>
        <v>999</v>
      </c>
      <c r="D1429" s="18">
        <f t="shared" si="161"/>
        <v>1422</v>
      </c>
      <c r="E1429" s="10" t="str">
        <f>IF(AND(I1429="SANTANDER TOTTA, SGPS, SA",'Intragroup liabilities'!F1423="P_22"),"r0531 - o/w (part of) subordinated liabilities recognised as own funds",IF(AND(I1429="Totta Seguros - Comp. Seg. Vida, SA.",'Intragroup liabilities'!F1423="P_22"),"r0350 - Structured notes",IF(AND(AA1429&lt;&gt;"No",'Intragroup liabilities'!F1423="P_23"),"r0531 - o/w (part of) subordinated liabilities recognised as own funds",IF(AND(AA1429="No",'Intragroup liabilities'!F1423="P_23"),"r0120 - Secured liabilities - collateralized part (BRRD art. 44/2/b)",IF('Intragroup liabilities'!F1423="C_31","r0511 - o/w capital instruments/share capital",IF('Intragroup liabilities'!F1423="C_32","r0511 - o/w capital instruments/share capital",IF('Intragroup liabilities'!F1423="C_33","r0512 - o/w instruments ranking pari passu with ordinary shares",IF(OR(ISNUMBER(SEARCH("ATLANTES",I1429)),ISNUMBER(SEARCH("AZOR",I1429)),ISNUMBER(SEARCH("HIPOTOTTA",I1429)))=TRUE,"r0120 - Secured liabilities - collateralized part (BRRD art. 44/2/b)",IF(OR('Intragroup liabilities'!F1423="P_27.1",'Intragroup liabilities'!F1423="P_27.2",'Intragroup liabilities'!F1423="P_24"),"r0390 - Non-financial liabilities",IF('Intragroup liabilities'!F1423="P_30.1","r0170 - Employee liabilities (BRRD art. 44/2/g/i)",IF('Intragroup liabilities'!F1423="P_30.3","r0390 - Non-financial liabilities",IF('Intragroup liabilities'!F1423="C_36","r0511 - o/w capital instruments/share capital",IF(AND('Intragroup liabilities'!F1423="P_20",IFERROR(VLOOKUP('Intragroup liabilities'!I1423,'Auxiliar 210'!$B$18:$B$20,1,FALSE),0)&lt;&gt;0),"r0210 - Liabilities towards other entities of the resolution group (BRRD art. 44/2/h)",IF(AND('Intragroup liabilities'!F1423="P_21",IFERROR(VLOOKUP('Intragroup liabilities'!I1423,'Auxiliar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29" s="10" t="s">
        <v>483</v>
      </c>
      <c r="G1429" s="10" t="str">
        <f t="shared" si="156"/>
        <v>Rank 9 - Ranking in insolvency (master scale)</v>
      </c>
      <c r="H1429" s="10" t="s">
        <v>1039</v>
      </c>
      <c r="I1429" s="10" t="s">
        <v>704</v>
      </c>
      <c r="J1429" s="10" t="s">
        <v>710</v>
      </c>
      <c r="K1429" s="10" t="s">
        <v>155</v>
      </c>
      <c r="L1429" s="10" t="str">
        <f t="shared" si="157"/>
        <v>Sister</v>
      </c>
      <c r="M1429" s="10" t="str">
        <f>IF(OR('Intragroup liabilities'!W1423="x",'Intragroup liabilities'!W1423="E"),"true","false")</f>
        <v>false</v>
      </c>
      <c r="N1429" s="10" t="s">
        <v>470</v>
      </c>
      <c r="O1429" s="10" t="s">
        <v>471</v>
      </c>
      <c r="P1429" s="11">
        <v>8.7899999999999991</v>
      </c>
      <c r="Q1429" s="11">
        <f>IF('Intragroup liabilities'!E1423="",0,'Intragroup liabilities'!E1423)</f>
        <v>0</v>
      </c>
      <c r="R1429" s="10" t="str">
        <f>+IF('Intragroup liabilities'!C1423="EURO","Euro",IF('Intragroup liabilities'!C1423="LIBRA INGLESA"," US Dollar",""))</f>
        <v>Euro</v>
      </c>
      <c r="S1429" s="10" t="str">
        <f>IF(OR('Intragroup liabilities'!F1423="P_20",'Intragroup liabilities'!F1423="P_21"),'Intragroup liabilities'!M1423,CONCATENATE(RIGHT('Intragroup liabilities'!T1423,4),"-",LEFT(RIGHT('Intragroup liabilities'!T1423,7),2),"-",LEFT('Intragroup liabilities'!T1423,2)))</f>
        <v>--</v>
      </c>
      <c r="T1429" s="20" t="str">
        <f t="shared" si="158"/>
        <v>--</v>
      </c>
      <c r="U1429" s="20" t="str">
        <f>IF(OR('Intragroup liabilities'!F1423="P_20",'Intragroup liabilities'!F1423="P_21"),'T 03.01'!T1429,CONCATENATE(RIGHT('Intragroup liabilities'!U1423,4),"-",LEFT(RIGHT('Intragroup liabilities'!U1423,7),2),"-",LEFT('Intragroup liabilities'!U1423,2)))</f>
        <v>--</v>
      </c>
      <c r="V1429" s="10" t="str">
        <f t="shared" si="159"/>
        <v>Unsecured</v>
      </c>
      <c r="W1429" s="10">
        <v>0</v>
      </c>
      <c r="X1429" s="10" t="s">
        <v>83</v>
      </c>
      <c r="Y1429" s="10" t="str">
        <f t="shared" si="160"/>
        <v>Structured</v>
      </c>
      <c r="Z1429" s="10"/>
      <c r="AA1429" s="10" t="str">
        <f>IF('Intragroup liabilities'!Q1423="GF2","Grandfathered T2",IF('Intragroup liabilities'!Q1423="CET1","CET1","No"))</f>
        <v>No</v>
      </c>
      <c r="AB1429" s="10">
        <f>IF('Intragroup liabilities'!R1423="",0,'Intragroup liabilities'!R1423)</f>
        <v>0</v>
      </c>
      <c r="AC1429"/>
    </row>
    <row r="1430" spans="3:29" ht="23.65" thickBot="1" x14ac:dyDescent="0.5">
      <c r="C1430" s="17">
        <f t="shared" si="155"/>
        <v>999</v>
      </c>
      <c r="D1430" s="18">
        <f t="shared" si="161"/>
        <v>1423</v>
      </c>
      <c r="E1430" s="10" t="str">
        <f>IF(AND(I1430="SANTANDER TOTTA, SGPS, SA",'Intragroup liabilities'!F1424="P_22"),"r0531 - o/w (part of) subordinated liabilities recognised as own funds",IF(AND(I1430="Totta Seguros - Comp. Seg. Vida, SA.",'Intragroup liabilities'!F1424="P_22"),"r0350 - Structured notes",IF(AND(AA1430&lt;&gt;"No",'Intragroup liabilities'!F1424="P_23"),"r0531 - o/w (part of) subordinated liabilities recognised as own funds",IF(AND(AA1430="No",'Intragroup liabilities'!F1424="P_23"),"r0120 - Secured liabilities - collateralized part (BRRD art. 44/2/b)",IF('Intragroup liabilities'!F1424="C_31","r0511 - o/w capital instruments/share capital",IF('Intragroup liabilities'!F1424="C_32","r0511 - o/w capital instruments/share capital",IF('Intragroup liabilities'!F1424="C_33","r0512 - o/w instruments ranking pari passu with ordinary shares",IF(OR(ISNUMBER(SEARCH("ATLANTES",I1430)),ISNUMBER(SEARCH("AZOR",I1430)),ISNUMBER(SEARCH("HIPOTOTTA",I1430)))=TRUE,"r0120 - Secured liabilities - collateralized part (BRRD art. 44/2/b)",IF(OR('Intragroup liabilities'!F1424="P_27.1",'Intragroup liabilities'!F1424="P_27.2",'Intragroup liabilities'!F1424="P_24"),"r0390 - Non-financial liabilities",IF('Intragroup liabilities'!F1424="P_30.1","r0170 - Employee liabilities (BRRD art. 44/2/g/i)",IF('Intragroup liabilities'!F1424="P_30.3","r0390 - Non-financial liabilities",IF('Intragroup liabilities'!F1424="C_36","r0511 - o/w capital instruments/share capital",IF(AND('Intragroup liabilities'!F1424="P_20",IFERROR(VLOOKUP('Intragroup liabilities'!I1424,'Auxiliar 210'!$B$18:$B$20,1,FALSE),0)&lt;&gt;0),"r0210 - Liabilities towards other entities of the resolution group (BRRD art. 44/2/h)",IF(AND('Intragroup liabilities'!F1424="P_21",IFERROR(VLOOKUP('Intragroup liabilities'!I1424,'Auxiliar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0" s="10" t="s">
        <v>161</v>
      </c>
      <c r="G1430" s="10" t="str">
        <f t="shared" si="156"/>
        <v>Rank 9 - Ranking in insolvency (master scale)</v>
      </c>
      <c r="H1430" s="10" t="s">
        <v>601</v>
      </c>
      <c r="I1430" s="10" t="s">
        <v>57</v>
      </c>
      <c r="J1430" s="10" t="s">
        <v>213</v>
      </c>
      <c r="K1430" s="10" t="s">
        <v>155</v>
      </c>
      <c r="L1430" s="10" t="str">
        <f t="shared" si="157"/>
        <v>Sister</v>
      </c>
      <c r="M1430" s="10" t="str">
        <f>IF(OR('Intragroup liabilities'!W1424="x",'Intragroup liabilities'!W1424="E"),"true","false")</f>
        <v>false</v>
      </c>
      <c r="N1430" s="10" t="s">
        <v>470</v>
      </c>
      <c r="O1430" s="10" t="s">
        <v>471</v>
      </c>
      <c r="P1430" s="11">
        <v>87.33</v>
      </c>
      <c r="Q1430" s="11">
        <f>IF('Intragroup liabilities'!E1424="",0,'Intragroup liabilities'!E1424)</f>
        <v>0</v>
      </c>
      <c r="R1430" s="10" t="str">
        <f>+IF('Intragroup liabilities'!C1424="EURO","Euro",IF('Intragroup liabilities'!C1424="LIBRA INGLESA"," US Dollar",""))</f>
        <v>Euro</v>
      </c>
      <c r="S1430" s="10" t="str">
        <f>IF(OR('Intragroup liabilities'!F1424="P_20",'Intragroup liabilities'!F1424="P_21"),'Intragroup liabilities'!M1424,CONCATENATE(RIGHT('Intragroup liabilities'!T1424,4),"-",LEFT(RIGHT('Intragroup liabilities'!T1424,7),2),"-",LEFT('Intragroup liabilities'!T1424,2)))</f>
        <v>--</v>
      </c>
      <c r="T1430" s="20" t="str">
        <f t="shared" si="158"/>
        <v>--</v>
      </c>
      <c r="U1430" s="20" t="str">
        <f>IF(OR('Intragroup liabilities'!F1424="P_20",'Intragroup liabilities'!F1424="P_21"),'T 03.01'!T1430,CONCATENATE(RIGHT('Intragroup liabilities'!U1424,4),"-",LEFT(RIGHT('Intragroup liabilities'!U1424,7),2),"-",LEFT('Intragroup liabilities'!U1424,2)))</f>
        <v>--</v>
      </c>
      <c r="V1430" s="10" t="str">
        <f t="shared" si="159"/>
        <v>Unsecured</v>
      </c>
      <c r="W1430" s="10">
        <v>0</v>
      </c>
      <c r="X1430" s="10" t="s">
        <v>83</v>
      </c>
      <c r="Y1430" s="10" t="str">
        <f t="shared" si="160"/>
        <v>Structured</v>
      </c>
      <c r="Z1430" s="10"/>
      <c r="AA1430" s="10" t="str">
        <f>IF('Intragroup liabilities'!Q1424="GF2","Grandfathered T2",IF('Intragroup liabilities'!Q1424="CET1","CET1","No"))</f>
        <v>No</v>
      </c>
      <c r="AB1430" s="10">
        <f>IF('Intragroup liabilities'!R1424="",0,'Intragroup liabilities'!R1424)</f>
        <v>0</v>
      </c>
      <c r="AC1430"/>
    </row>
    <row r="1431" spans="3:29" ht="23.65" thickBot="1" x14ac:dyDescent="0.5">
      <c r="C1431" s="17">
        <f t="shared" si="155"/>
        <v>999</v>
      </c>
      <c r="D1431" s="18">
        <f t="shared" si="161"/>
        <v>1424</v>
      </c>
      <c r="E1431" s="10" t="str">
        <f>IF(AND(I1431="SANTANDER TOTTA, SGPS, SA",'Intragroup liabilities'!F1425="P_22"),"r0531 - o/w (part of) subordinated liabilities recognised as own funds",IF(AND(I1431="Totta Seguros - Comp. Seg. Vida, SA.",'Intragroup liabilities'!F1425="P_22"),"r0350 - Structured notes",IF(AND(AA1431&lt;&gt;"No",'Intragroup liabilities'!F1425="P_23"),"r0531 - o/w (part of) subordinated liabilities recognised as own funds",IF(AND(AA1431="No",'Intragroup liabilities'!F1425="P_23"),"r0120 - Secured liabilities - collateralized part (BRRD art. 44/2/b)",IF('Intragroup liabilities'!F1425="C_31","r0511 - o/w capital instruments/share capital",IF('Intragroup liabilities'!F1425="C_32","r0511 - o/w capital instruments/share capital",IF('Intragroup liabilities'!F1425="C_33","r0512 - o/w instruments ranking pari passu with ordinary shares",IF(OR(ISNUMBER(SEARCH("ATLANTES",I1431)),ISNUMBER(SEARCH("AZOR",I1431)),ISNUMBER(SEARCH("HIPOTOTTA",I1431)))=TRUE,"r0120 - Secured liabilities - collateralized part (BRRD art. 44/2/b)",IF(OR('Intragroup liabilities'!F1425="P_27.1",'Intragroup liabilities'!F1425="P_27.2",'Intragroup liabilities'!F1425="P_24"),"r0390 - Non-financial liabilities",IF('Intragroup liabilities'!F1425="P_30.1","r0170 - Employee liabilities (BRRD art. 44/2/g/i)",IF('Intragroup liabilities'!F1425="P_30.3","r0390 - Non-financial liabilities",IF('Intragroup liabilities'!F1425="C_36","r0511 - o/w capital instruments/share capital",IF(AND('Intragroup liabilities'!F1425="P_20",IFERROR(VLOOKUP('Intragroup liabilities'!I1425,'Auxiliar 210'!$B$18:$B$20,1,FALSE),0)&lt;&gt;0),"r0210 - Liabilities towards other entities of the resolution group (BRRD art. 44/2/h)",IF(AND('Intragroup liabilities'!F1425="P_21",IFERROR(VLOOKUP('Intragroup liabilities'!I1425,'Auxiliar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1" s="10" t="s">
        <v>161</v>
      </c>
      <c r="G1431" s="10" t="str">
        <f t="shared" si="156"/>
        <v>Rank 9 - Ranking in insolvency (master scale)</v>
      </c>
      <c r="H1431" s="10" t="s">
        <v>558</v>
      </c>
      <c r="I1431" s="10" t="s">
        <v>57</v>
      </c>
      <c r="J1431" s="10" t="s">
        <v>213</v>
      </c>
      <c r="K1431" s="10" t="s">
        <v>155</v>
      </c>
      <c r="L1431" s="10" t="str">
        <f t="shared" si="157"/>
        <v>Sister</v>
      </c>
      <c r="M1431" s="10" t="str">
        <f>IF(OR('Intragroup liabilities'!W1425="x",'Intragroup liabilities'!W1425="E"),"true","false")</f>
        <v>false</v>
      </c>
      <c r="N1431" s="10" t="s">
        <v>470</v>
      </c>
      <c r="O1431" s="10" t="s">
        <v>471</v>
      </c>
      <c r="P1431" s="11">
        <v>5.89</v>
      </c>
      <c r="Q1431" s="11">
        <f>IF('Intragroup liabilities'!E1425="",0,'Intragroup liabilities'!E1425)</f>
        <v>0</v>
      </c>
      <c r="R1431" s="10" t="str">
        <f>+IF('Intragroup liabilities'!C1425="EURO","Euro",IF('Intragroup liabilities'!C1425="LIBRA INGLESA"," US Dollar",""))</f>
        <v>Euro</v>
      </c>
      <c r="S1431" s="10" t="str">
        <f>IF(OR('Intragroup liabilities'!F1425="P_20",'Intragroup liabilities'!F1425="P_21"),'Intragroup liabilities'!M1425,CONCATENATE(RIGHT('Intragroup liabilities'!T1425,4),"-",LEFT(RIGHT('Intragroup liabilities'!T1425,7),2),"-",LEFT('Intragroup liabilities'!T1425,2)))</f>
        <v>--</v>
      </c>
      <c r="T1431" s="20" t="str">
        <f t="shared" si="158"/>
        <v>--</v>
      </c>
      <c r="U1431" s="20" t="str">
        <f>IF(OR('Intragroup liabilities'!F1425="P_20",'Intragroup liabilities'!F1425="P_21"),'T 03.01'!T1431,CONCATENATE(RIGHT('Intragroup liabilities'!U1425,4),"-",LEFT(RIGHT('Intragroup liabilities'!U1425,7),2),"-",LEFT('Intragroup liabilities'!U1425,2)))</f>
        <v>--</v>
      </c>
      <c r="V1431" s="10" t="str">
        <f t="shared" si="159"/>
        <v>Unsecured</v>
      </c>
      <c r="W1431" s="10">
        <v>0</v>
      </c>
      <c r="X1431" s="10" t="s">
        <v>83</v>
      </c>
      <c r="Y1431" s="10" t="str">
        <f t="shared" si="160"/>
        <v>Structured</v>
      </c>
      <c r="Z1431" s="10"/>
      <c r="AA1431" s="10" t="str">
        <f>IF('Intragroup liabilities'!Q1425="GF2","Grandfathered T2",IF('Intragroup liabilities'!Q1425="CET1","CET1","No"))</f>
        <v>No</v>
      </c>
      <c r="AB1431" s="10">
        <f>IF('Intragroup liabilities'!R1425="",0,'Intragroup liabilities'!R1425)</f>
        <v>0</v>
      </c>
      <c r="AC1431"/>
    </row>
    <row r="1432" spans="3:29" ht="23.65" thickBot="1" x14ac:dyDescent="0.5">
      <c r="C1432" s="17">
        <f t="shared" si="155"/>
        <v>999</v>
      </c>
      <c r="D1432" s="18">
        <f t="shared" si="161"/>
        <v>1425</v>
      </c>
      <c r="E1432" s="10" t="str">
        <f>IF(AND(I1432="SANTANDER TOTTA, SGPS, SA",'Intragroup liabilities'!F1426="P_22"),"r0531 - o/w (part of) subordinated liabilities recognised as own funds",IF(AND(I1432="Totta Seguros - Comp. Seg. Vida, SA.",'Intragroup liabilities'!F1426="P_22"),"r0350 - Structured notes",IF(AND(AA1432&lt;&gt;"No",'Intragroup liabilities'!F1426="P_23"),"r0531 - o/w (part of) subordinated liabilities recognised as own funds",IF(AND(AA1432="No",'Intragroup liabilities'!F1426="P_23"),"r0120 - Secured liabilities - collateralized part (BRRD art. 44/2/b)",IF('Intragroup liabilities'!F1426="C_31","r0511 - o/w capital instruments/share capital",IF('Intragroup liabilities'!F1426="C_32","r0511 - o/w capital instruments/share capital",IF('Intragroup liabilities'!F1426="C_33","r0512 - o/w instruments ranking pari passu with ordinary shares",IF(OR(ISNUMBER(SEARCH("ATLANTES",I1432)),ISNUMBER(SEARCH("AZOR",I1432)),ISNUMBER(SEARCH("HIPOTOTTA",I1432)))=TRUE,"r0120 - Secured liabilities - collateralized part (BRRD art. 44/2/b)",IF(OR('Intragroup liabilities'!F1426="P_27.1",'Intragroup liabilities'!F1426="P_27.2",'Intragroup liabilities'!F1426="P_24"),"r0390 - Non-financial liabilities",IF('Intragroup liabilities'!F1426="P_30.1","r0170 - Employee liabilities (BRRD art. 44/2/g/i)",IF('Intragroup liabilities'!F1426="P_30.3","r0390 - Non-financial liabilities",IF('Intragroup liabilities'!F1426="C_36","r0511 - o/w capital instruments/share capital",IF(AND('Intragroup liabilities'!F1426="P_20",IFERROR(VLOOKUP('Intragroup liabilities'!I1426,'Auxiliar 210'!$B$18:$B$20,1,FALSE),0)&lt;&gt;0),"r0210 - Liabilities towards other entities of the resolution group (BRRD art. 44/2/h)",IF(AND('Intragroup liabilities'!F1426="P_21",IFERROR(VLOOKUP('Intragroup liabilities'!I1426,'Auxiliar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2" s="10" t="s">
        <v>483</v>
      </c>
      <c r="G1432" s="10" t="str">
        <f t="shared" si="156"/>
        <v>Rank 9 - Ranking in insolvency (master scale)</v>
      </c>
      <c r="H1432" s="10" t="s">
        <v>1262</v>
      </c>
      <c r="I1432" s="10" t="s">
        <v>704</v>
      </c>
      <c r="J1432" s="10" t="s">
        <v>710</v>
      </c>
      <c r="K1432" s="10" t="s">
        <v>155</v>
      </c>
      <c r="L1432" s="10" t="str">
        <f t="shared" si="157"/>
        <v>Sister</v>
      </c>
      <c r="M1432" s="10" t="str">
        <f>IF(OR('Intragroup liabilities'!W1426="x",'Intragroup liabilities'!W1426="E"),"true","false")</f>
        <v>false</v>
      </c>
      <c r="N1432" s="10" t="s">
        <v>470</v>
      </c>
      <c r="O1432" s="10" t="s">
        <v>471</v>
      </c>
      <c r="P1432" s="11">
        <v>0.19</v>
      </c>
      <c r="Q1432" s="11">
        <f>IF('Intragroup liabilities'!E1426="",0,'Intragroup liabilities'!E1426)</f>
        <v>0</v>
      </c>
      <c r="R1432" s="10" t="str">
        <f>+IF('Intragroup liabilities'!C1426="EURO","Euro",IF('Intragroup liabilities'!C1426="LIBRA INGLESA"," US Dollar",""))</f>
        <v>Euro</v>
      </c>
      <c r="S1432" s="10" t="str">
        <f>IF(OR('Intragroup liabilities'!F1426="P_20",'Intragroup liabilities'!F1426="P_21"),'Intragroup liabilities'!M1426,CONCATENATE(RIGHT('Intragroup liabilities'!T1426,4),"-",LEFT(RIGHT('Intragroup liabilities'!T1426,7),2),"-",LEFT('Intragroup liabilities'!T1426,2)))</f>
        <v>--</v>
      </c>
      <c r="T1432" s="20" t="str">
        <f t="shared" si="158"/>
        <v>--</v>
      </c>
      <c r="U1432" s="20" t="str">
        <f>IF(OR('Intragroup liabilities'!F1426="P_20",'Intragroup liabilities'!F1426="P_21"),'T 03.01'!T1432,CONCATENATE(RIGHT('Intragroup liabilities'!U1426,4),"-",LEFT(RIGHT('Intragroup liabilities'!U1426,7),2),"-",LEFT('Intragroup liabilities'!U1426,2)))</f>
        <v>--</v>
      </c>
      <c r="V1432" s="10" t="str">
        <f t="shared" si="159"/>
        <v>Unsecured</v>
      </c>
      <c r="W1432" s="10">
        <v>0</v>
      </c>
      <c r="X1432" s="10" t="s">
        <v>83</v>
      </c>
      <c r="Y1432" s="10" t="str">
        <f t="shared" si="160"/>
        <v>Structured</v>
      </c>
      <c r="Z1432" s="10"/>
      <c r="AA1432" s="10" t="str">
        <f>IF('Intragroup liabilities'!Q1426="GF2","Grandfathered T2",IF('Intragroup liabilities'!Q1426="CET1","CET1","No"))</f>
        <v>No</v>
      </c>
      <c r="AB1432" s="10">
        <f>IF('Intragroup liabilities'!R1426="",0,'Intragroup liabilities'!R1426)</f>
        <v>0</v>
      </c>
      <c r="AC1432"/>
    </row>
    <row r="1433" spans="3:29" ht="23.65" thickBot="1" x14ac:dyDescent="0.5">
      <c r="C1433" s="17">
        <f t="shared" si="155"/>
        <v>999</v>
      </c>
      <c r="D1433" s="18">
        <f t="shared" si="161"/>
        <v>1426</v>
      </c>
      <c r="E1433" s="10" t="str">
        <f>IF(AND(I1433="SANTANDER TOTTA, SGPS, SA",'Intragroup liabilities'!F1427="P_22"),"r0531 - o/w (part of) subordinated liabilities recognised as own funds",IF(AND(I1433="Totta Seguros - Comp. Seg. Vida, SA.",'Intragroup liabilities'!F1427="P_22"),"r0350 - Structured notes",IF(AND(AA1433&lt;&gt;"No",'Intragroup liabilities'!F1427="P_23"),"r0531 - o/w (part of) subordinated liabilities recognised as own funds",IF(AND(AA1433="No",'Intragroup liabilities'!F1427="P_23"),"r0120 - Secured liabilities - collateralized part (BRRD art. 44/2/b)",IF('Intragroup liabilities'!F1427="C_31","r0511 - o/w capital instruments/share capital",IF('Intragroup liabilities'!F1427="C_32","r0511 - o/w capital instruments/share capital",IF('Intragroup liabilities'!F1427="C_33","r0512 - o/w instruments ranking pari passu with ordinary shares",IF(OR(ISNUMBER(SEARCH("ATLANTES",I1433)),ISNUMBER(SEARCH("AZOR",I1433)),ISNUMBER(SEARCH("HIPOTOTTA",I1433)))=TRUE,"r0120 - Secured liabilities - collateralized part (BRRD art. 44/2/b)",IF(OR('Intragroup liabilities'!F1427="P_27.1",'Intragroup liabilities'!F1427="P_27.2",'Intragroup liabilities'!F1427="P_24"),"r0390 - Non-financial liabilities",IF('Intragroup liabilities'!F1427="P_30.1","r0170 - Employee liabilities (BRRD art. 44/2/g/i)",IF('Intragroup liabilities'!F1427="P_30.3","r0390 - Non-financial liabilities",IF('Intragroup liabilities'!F1427="C_36","r0511 - o/w capital instruments/share capital",IF(AND('Intragroup liabilities'!F1427="P_20",IFERROR(VLOOKUP('Intragroup liabilities'!I1427,'Auxiliar 210'!$B$18:$B$20,1,FALSE),0)&lt;&gt;0),"r0210 - Liabilities towards other entities of the resolution group (BRRD art. 44/2/h)",IF(AND('Intragroup liabilities'!F1427="P_21",IFERROR(VLOOKUP('Intragroup liabilities'!I1427,'Auxiliar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3" s="10" t="s">
        <v>161</v>
      </c>
      <c r="G1433" s="10" t="str">
        <f t="shared" si="156"/>
        <v>Rank 9 - Ranking in insolvency (master scale)</v>
      </c>
      <c r="H1433" s="10" t="s">
        <v>559</v>
      </c>
      <c r="I1433" s="10" t="s">
        <v>57</v>
      </c>
      <c r="J1433" s="10" t="s">
        <v>213</v>
      </c>
      <c r="K1433" s="10" t="s">
        <v>155</v>
      </c>
      <c r="L1433" s="10" t="str">
        <f t="shared" si="157"/>
        <v>Sister</v>
      </c>
      <c r="M1433" s="10" t="str">
        <f>IF(OR('Intragroup liabilities'!W1427="x",'Intragroup liabilities'!W1427="E"),"true","false")</f>
        <v>false</v>
      </c>
      <c r="N1433" s="10" t="s">
        <v>470</v>
      </c>
      <c r="O1433" s="10" t="s">
        <v>471</v>
      </c>
      <c r="P1433" s="11">
        <v>4.9400000000000004</v>
      </c>
      <c r="Q1433" s="11">
        <f>IF('Intragroup liabilities'!E1427="",0,'Intragroup liabilities'!E1427)</f>
        <v>0</v>
      </c>
      <c r="R1433" s="10" t="str">
        <f>+IF('Intragroup liabilities'!C1427="EURO","Euro",IF('Intragroup liabilities'!C1427="LIBRA INGLESA"," US Dollar",""))</f>
        <v>Euro</v>
      </c>
      <c r="S1433" s="10" t="str">
        <f>IF(OR('Intragroup liabilities'!F1427="P_20",'Intragroup liabilities'!F1427="P_21"),'Intragroup liabilities'!M1427,CONCATENATE(RIGHT('Intragroup liabilities'!T1427,4),"-",LEFT(RIGHT('Intragroup liabilities'!T1427,7),2),"-",LEFT('Intragroup liabilities'!T1427,2)))</f>
        <v>--</v>
      </c>
      <c r="T1433" s="20" t="str">
        <f t="shared" si="158"/>
        <v>--</v>
      </c>
      <c r="U1433" s="20" t="str">
        <f>IF(OR('Intragroup liabilities'!F1427="P_20",'Intragroup liabilities'!F1427="P_21"),'T 03.01'!T1433,CONCATENATE(RIGHT('Intragroup liabilities'!U1427,4),"-",LEFT(RIGHT('Intragroup liabilities'!U1427,7),2),"-",LEFT('Intragroup liabilities'!U1427,2)))</f>
        <v>--</v>
      </c>
      <c r="V1433" s="10" t="str">
        <f t="shared" si="159"/>
        <v>Unsecured</v>
      </c>
      <c r="W1433" s="10">
        <v>0</v>
      </c>
      <c r="X1433" s="10" t="s">
        <v>83</v>
      </c>
      <c r="Y1433" s="10" t="str">
        <f t="shared" si="160"/>
        <v>Structured</v>
      </c>
      <c r="Z1433" s="10"/>
      <c r="AA1433" s="10" t="str">
        <f>IF('Intragroup liabilities'!Q1427="GF2","Grandfathered T2",IF('Intragroup liabilities'!Q1427="CET1","CET1","No"))</f>
        <v>No</v>
      </c>
      <c r="AB1433" s="10">
        <f>IF('Intragroup liabilities'!R1427="",0,'Intragroup liabilities'!R1427)</f>
        <v>0</v>
      </c>
      <c r="AC1433"/>
    </row>
    <row r="1434" spans="3:29" ht="23.65" thickBot="1" x14ac:dyDescent="0.5">
      <c r="C1434" s="17">
        <f t="shared" si="155"/>
        <v>999</v>
      </c>
      <c r="D1434" s="18">
        <f t="shared" si="161"/>
        <v>1427</v>
      </c>
      <c r="E1434" s="10" t="str">
        <f>IF(AND(I1434="SANTANDER TOTTA, SGPS, SA",'Intragroup liabilities'!F1428="P_22"),"r0531 - o/w (part of) subordinated liabilities recognised as own funds",IF(AND(I1434="Totta Seguros - Comp. Seg. Vida, SA.",'Intragroup liabilities'!F1428="P_22"),"r0350 - Structured notes",IF(AND(AA1434&lt;&gt;"No",'Intragroup liabilities'!F1428="P_23"),"r0531 - o/w (part of) subordinated liabilities recognised as own funds",IF(AND(AA1434="No",'Intragroup liabilities'!F1428="P_23"),"r0120 - Secured liabilities - collateralized part (BRRD art. 44/2/b)",IF('Intragroup liabilities'!F1428="C_31","r0511 - o/w capital instruments/share capital",IF('Intragroup liabilities'!F1428="C_32","r0511 - o/w capital instruments/share capital",IF('Intragroup liabilities'!F1428="C_33","r0512 - o/w instruments ranking pari passu with ordinary shares",IF(OR(ISNUMBER(SEARCH("ATLANTES",I1434)),ISNUMBER(SEARCH("AZOR",I1434)),ISNUMBER(SEARCH("HIPOTOTTA",I1434)))=TRUE,"r0120 - Secured liabilities - collateralized part (BRRD art. 44/2/b)",IF(OR('Intragroup liabilities'!F1428="P_27.1",'Intragroup liabilities'!F1428="P_27.2",'Intragroup liabilities'!F1428="P_24"),"r0390 - Non-financial liabilities",IF('Intragroup liabilities'!F1428="P_30.1","r0170 - Employee liabilities (BRRD art. 44/2/g/i)",IF('Intragroup liabilities'!F1428="P_30.3","r0390 - Non-financial liabilities",IF('Intragroup liabilities'!F1428="C_36","r0511 - o/w capital instruments/share capital",IF(AND('Intragroup liabilities'!F1428="P_20",IFERROR(VLOOKUP('Intragroup liabilities'!I1428,'Auxiliar 210'!$B$18:$B$20,1,FALSE),0)&lt;&gt;0),"r0210 - Liabilities towards other entities of the resolution group (BRRD art. 44/2/h)",IF(AND('Intragroup liabilities'!F1428="P_21",IFERROR(VLOOKUP('Intragroup liabilities'!I1428,'Auxiliar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4" s="10" t="s">
        <v>161</v>
      </c>
      <c r="G1434" s="10" t="str">
        <f t="shared" si="156"/>
        <v>Rank 9 - Ranking in insolvency (master scale)</v>
      </c>
      <c r="H1434" s="10" t="s">
        <v>555</v>
      </c>
      <c r="I1434" s="10" t="s">
        <v>57</v>
      </c>
      <c r="J1434" s="10" t="s">
        <v>213</v>
      </c>
      <c r="K1434" s="10" t="s">
        <v>155</v>
      </c>
      <c r="L1434" s="10" t="str">
        <f t="shared" si="157"/>
        <v>Sister</v>
      </c>
      <c r="M1434" s="10" t="str">
        <f>IF(OR('Intragroup liabilities'!W1428="x",'Intragroup liabilities'!W1428="E"),"true","false")</f>
        <v>false</v>
      </c>
      <c r="N1434" s="10" t="s">
        <v>470</v>
      </c>
      <c r="O1434" s="10" t="s">
        <v>471</v>
      </c>
      <c r="P1434" s="11">
        <v>6.79</v>
      </c>
      <c r="Q1434" s="11">
        <f>IF('Intragroup liabilities'!E1428="",0,'Intragroup liabilities'!E1428)</f>
        <v>0</v>
      </c>
      <c r="R1434" s="10" t="str">
        <f>+IF('Intragroup liabilities'!C1428="EURO","Euro",IF('Intragroup liabilities'!C1428="LIBRA INGLESA"," US Dollar",""))</f>
        <v>Euro</v>
      </c>
      <c r="S1434" s="10" t="str">
        <f>IF(OR('Intragroup liabilities'!F1428="P_20",'Intragroup liabilities'!F1428="P_21"),'Intragroup liabilities'!M1428,CONCATENATE(RIGHT('Intragroup liabilities'!T1428,4),"-",LEFT(RIGHT('Intragroup liabilities'!T1428,7),2),"-",LEFT('Intragroup liabilities'!T1428,2)))</f>
        <v>--</v>
      </c>
      <c r="T1434" s="20" t="str">
        <f t="shared" si="158"/>
        <v>--</v>
      </c>
      <c r="U1434" s="20" t="str">
        <f>IF(OR('Intragroup liabilities'!F1428="P_20",'Intragroup liabilities'!F1428="P_21"),'T 03.01'!T1434,CONCATENATE(RIGHT('Intragroup liabilities'!U1428,4),"-",LEFT(RIGHT('Intragroup liabilities'!U1428,7),2),"-",LEFT('Intragroup liabilities'!U1428,2)))</f>
        <v>--</v>
      </c>
      <c r="V1434" s="10" t="str">
        <f t="shared" si="159"/>
        <v>Unsecured</v>
      </c>
      <c r="W1434" s="10">
        <v>0</v>
      </c>
      <c r="X1434" s="10" t="s">
        <v>83</v>
      </c>
      <c r="Y1434" s="10" t="str">
        <f t="shared" si="160"/>
        <v>Structured</v>
      </c>
      <c r="Z1434" s="10"/>
      <c r="AA1434" s="10" t="str">
        <f>IF('Intragroup liabilities'!Q1428="GF2","Grandfathered T2",IF('Intragroup liabilities'!Q1428="CET1","CET1","No"))</f>
        <v>No</v>
      </c>
      <c r="AB1434" s="10">
        <f>IF('Intragroup liabilities'!R1428="",0,'Intragroup liabilities'!R1428)</f>
        <v>0</v>
      </c>
      <c r="AC1434"/>
    </row>
    <row r="1435" spans="3:29" ht="35.25" thickBot="1" x14ac:dyDescent="0.5">
      <c r="C1435" s="17">
        <f t="shared" si="155"/>
        <v>999</v>
      </c>
      <c r="D1435" s="18">
        <f t="shared" si="161"/>
        <v>1428</v>
      </c>
      <c r="E1435" s="10" t="str">
        <f>IF(AND(I1435="SANTANDER TOTTA, SGPS, SA",'Intragroup liabilities'!F1429="P_22"),"r0531 - o/w (part of) subordinated liabilities recognised as own funds",IF(AND(I1435="Totta Seguros - Comp. Seg. Vida, SA.",'Intragroup liabilities'!F1429="P_22"),"r0350 - Structured notes",IF(AND(AA1435&lt;&gt;"No",'Intragroup liabilities'!F1429="P_23"),"r0531 - o/w (part of) subordinated liabilities recognised as own funds",IF(AND(AA1435="No",'Intragroup liabilities'!F1429="P_23"),"r0120 - Secured liabilities - collateralized part (BRRD art. 44/2/b)",IF('Intragroup liabilities'!F1429="C_31","r0511 - o/w capital instruments/share capital",IF('Intragroup liabilities'!F1429="C_32","r0511 - o/w capital instruments/share capital",IF('Intragroup liabilities'!F1429="C_33","r0512 - o/w instruments ranking pari passu with ordinary shares",IF(OR(ISNUMBER(SEARCH("ATLANTES",I1435)),ISNUMBER(SEARCH("AZOR",I1435)),ISNUMBER(SEARCH("HIPOTOTTA",I1435)))=TRUE,"r0120 - Secured liabilities - collateralized part (BRRD art. 44/2/b)",IF(OR('Intragroup liabilities'!F1429="P_27.1",'Intragroup liabilities'!F1429="P_27.2",'Intragroup liabilities'!F1429="P_24"),"r0390 - Non-financial liabilities",IF('Intragroup liabilities'!F1429="P_30.1","r0170 - Employee liabilities (BRRD art. 44/2/g/i)",IF('Intragroup liabilities'!F1429="P_30.3","r0390 - Non-financial liabilities",IF('Intragroup liabilities'!F1429="C_36","r0511 - o/w capital instruments/share capital",IF(AND('Intragroup liabilities'!F1429="P_20",IFERROR(VLOOKUP('Intragroup liabilities'!I1429,'Auxiliar 210'!$B$18:$B$20,1,FALSE),0)&lt;&gt;0),"r0210 - Liabilities towards other entities of the resolution group (BRRD art. 44/2/h)",IF(AND('Intragroup liabilities'!F1429="P_21",IFERROR(VLOOKUP('Intragroup liabilities'!I1429,'Auxiliar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35" s="10" t="s">
        <v>153</v>
      </c>
      <c r="G1435" s="10" t="str">
        <f t="shared" si="156"/>
        <v>Rank 20 - Ranking in insolvency (master scale)</v>
      </c>
      <c r="H1435" s="10" t="s">
        <v>1037</v>
      </c>
      <c r="I1435" s="10" t="s">
        <v>73</v>
      </c>
      <c r="J1435" s="10" t="s">
        <v>167</v>
      </c>
      <c r="K1435" s="10" t="s">
        <v>155</v>
      </c>
      <c r="L1435" s="10" t="str">
        <f t="shared" si="157"/>
        <v>Sister</v>
      </c>
      <c r="M1435" s="10" t="str">
        <f>IF(OR('Intragroup liabilities'!W1429="x",'Intragroup liabilities'!W1429="E"),"true","false")</f>
        <v>true</v>
      </c>
      <c r="N1435" s="10" t="s">
        <v>470</v>
      </c>
      <c r="O1435" s="10" t="s">
        <v>471</v>
      </c>
      <c r="P1435" s="11">
        <v>-9585052.6699999999</v>
      </c>
      <c r="Q1435" s="11">
        <f>IF('Intragroup liabilities'!E1429="",0,'Intragroup liabilities'!E1429)</f>
        <v>0</v>
      </c>
      <c r="R1435" s="10" t="str">
        <f>+IF('Intragroup liabilities'!C1429="EURO","Euro",IF('Intragroup liabilities'!C1429="LIBRA INGLESA"," US Dollar",""))</f>
        <v>Euro</v>
      </c>
      <c r="S1435" s="10" t="str">
        <f>IF(OR('Intragroup liabilities'!F1429="P_20",'Intragroup liabilities'!F1429="P_21"),'Intragroup liabilities'!M1429,CONCATENATE(RIGHT('Intragroup liabilities'!T1429,4),"-",LEFT(RIGHT('Intragroup liabilities'!T1429,7),2),"-",LEFT('Intragroup liabilities'!T1429,2)))</f>
        <v>--</v>
      </c>
      <c r="T1435" s="20" t="str">
        <f t="shared" si="158"/>
        <v/>
      </c>
      <c r="U1435" s="20" t="str">
        <f>IF(OR('Intragroup liabilities'!F1429="P_20",'Intragroup liabilities'!F1429="P_21"),'T 03.01'!T1435,CONCATENATE(RIGHT('Intragroup liabilities'!U1429,4),"-",LEFT(RIGHT('Intragroup liabilities'!U1429,7),2),"-",LEFT('Intragroup liabilities'!U1429,2)))</f>
        <v>--</v>
      </c>
      <c r="V1435" s="10" t="str">
        <f t="shared" si="159"/>
        <v>Secured</v>
      </c>
      <c r="W1435" s="10">
        <v>0</v>
      </c>
      <c r="X1435" s="10" t="s">
        <v>83</v>
      </c>
      <c r="Y1435" s="10" t="str">
        <f t="shared" si="160"/>
        <v>Non-structured/Vanilla</v>
      </c>
      <c r="Z1435" s="10"/>
      <c r="AA1435" s="10" t="str">
        <f>IF('Intragroup liabilities'!Q1429="GF2","Grandfathered T2",IF('Intragroup liabilities'!Q1429="CET1","CET1","No"))</f>
        <v>No</v>
      </c>
      <c r="AB1435" s="10">
        <f>IF('Intragroup liabilities'!R1429="",0,'Intragroup liabilities'!R1429)</f>
        <v>0</v>
      </c>
      <c r="AC1435"/>
    </row>
    <row r="1436" spans="3:29" ht="35.25" thickBot="1" x14ac:dyDescent="0.5">
      <c r="C1436" s="17">
        <f t="shared" si="155"/>
        <v>999</v>
      </c>
      <c r="D1436" s="18">
        <f t="shared" si="161"/>
        <v>1429</v>
      </c>
      <c r="E1436" s="10" t="str">
        <f>IF(AND(I1436="SANTANDER TOTTA, SGPS, SA",'Intragroup liabilities'!F1430="P_22"),"r0531 - o/w (part of) subordinated liabilities recognised as own funds",IF(AND(I1436="Totta Seguros - Comp. Seg. Vida, SA.",'Intragroup liabilities'!F1430="P_22"),"r0350 - Structured notes",IF(AND(AA1436&lt;&gt;"No",'Intragroup liabilities'!F1430="P_23"),"r0531 - o/w (part of) subordinated liabilities recognised as own funds",IF(AND(AA1436="No",'Intragroup liabilities'!F1430="P_23"),"r0120 - Secured liabilities - collateralized part (BRRD art. 44/2/b)",IF('Intragroup liabilities'!F1430="C_31","r0511 - o/w capital instruments/share capital",IF('Intragroup liabilities'!F1430="C_32","r0511 - o/w capital instruments/share capital",IF('Intragroup liabilities'!F1430="C_33","r0512 - o/w instruments ranking pari passu with ordinary shares",IF(OR(ISNUMBER(SEARCH("ATLANTES",I1436)),ISNUMBER(SEARCH("AZOR",I1436)),ISNUMBER(SEARCH("HIPOTOTTA",I1436)))=TRUE,"r0120 - Secured liabilities - collateralized part (BRRD art. 44/2/b)",IF(OR('Intragroup liabilities'!F1430="P_27.1",'Intragroup liabilities'!F1430="P_27.2",'Intragroup liabilities'!F1430="P_24"),"r0390 - Non-financial liabilities",IF('Intragroup liabilities'!F1430="P_30.1","r0170 - Employee liabilities (BRRD art. 44/2/g/i)",IF('Intragroup liabilities'!F1430="P_30.3","r0390 - Non-financial liabilities",IF('Intragroup liabilities'!F1430="C_36","r0511 - o/w capital instruments/share capital",IF(AND('Intragroup liabilities'!F1430="P_20",IFERROR(VLOOKUP('Intragroup liabilities'!I1430,'Auxiliar 210'!$B$18:$B$20,1,FALSE),0)&lt;&gt;0),"r0210 - Liabilities towards other entities of the resolution group (BRRD art. 44/2/h)",IF(AND('Intragroup liabilities'!F1430="P_21",IFERROR(VLOOKUP('Intragroup liabilities'!I1430,'Auxiliar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36" s="10" t="s">
        <v>153</v>
      </c>
      <c r="G1436" s="10" t="str">
        <f t="shared" si="156"/>
        <v>Rank 20 - Ranking in insolvency (master scale)</v>
      </c>
      <c r="H1436" s="10" t="s">
        <v>1284</v>
      </c>
      <c r="I1436" s="10" t="s">
        <v>73</v>
      </c>
      <c r="J1436" s="10" t="s">
        <v>167</v>
      </c>
      <c r="K1436" s="10" t="s">
        <v>155</v>
      </c>
      <c r="L1436" s="10" t="str">
        <f t="shared" si="157"/>
        <v>Sister</v>
      </c>
      <c r="M1436" s="10" t="str">
        <f>IF(OR('Intragroup liabilities'!W1430="x",'Intragroup liabilities'!W1430="E"),"true","false")</f>
        <v>true</v>
      </c>
      <c r="N1436" s="10" t="s">
        <v>470</v>
      </c>
      <c r="O1436" s="10" t="s">
        <v>471</v>
      </c>
      <c r="P1436" s="11">
        <v>-19404641.530000001</v>
      </c>
      <c r="Q1436" s="11">
        <f>IF('Intragroup liabilities'!E1430="",0,'Intragroup liabilities'!E1430)</f>
        <v>0</v>
      </c>
      <c r="R1436" s="10" t="str">
        <f>+IF('Intragroup liabilities'!C1430="EURO","Euro",IF('Intragroup liabilities'!C1430="LIBRA INGLESA"," US Dollar",""))</f>
        <v>Euro</v>
      </c>
      <c r="S1436" s="10" t="str">
        <f>IF(OR('Intragroup liabilities'!F1430="P_20",'Intragroup liabilities'!F1430="P_21"),'Intragroup liabilities'!M1430,CONCATENATE(RIGHT('Intragroup liabilities'!T1430,4),"-",LEFT(RIGHT('Intragroup liabilities'!T1430,7),2),"-",LEFT('Intragroup liabilities'!T1430,2)))</f>
        <v>--</v>
      </c>
      <c r="T1436" s="20" t="str">
        <f t="shared" si="158"/>
        <v/>
      </c>
      <c r="U1436" s="20" t="str">
        <f>IF(OR('Intragroup liabilities'!F1430="P_20",'Intragroup liabilities'!F1430="P_21"),'T 03.01'!T1436,CONCATENATE(RIGHT('Intragroup liabilities'!U1430,4),"-",LEFT(RIGHT('Intragroup liabilities'!U1430,7),2),"-",LEFT('Intragroup liabilities'!U1430,2)))</f>
        <v>--</v>
      </c>
      <c r="V1436" s="10" t="str">
        <f t="shared" si="159"/>
        <v>Secured</v>
      </c>
      <c r="W1436" s="10">
        <v>0</v>
      </c>
      <c r="X1436" s="10" t="s">
        <v>83</v>
      </c>
      <c r="Y1436" s="10" t="str">
        <f t="shared" si="160"/>
        <v>Non-structured/Vanilla</v>
      </c>
      <c r="Z1436" s="10"/>
      <c r="AA1436" s="10" t="str">
        <f>IF('Intragroup liabilities'!Q1430="GF2","Grandfathered T2",IF('Intragroup liabilities'!Q1430="CET1","CET1","No"))</f>
        <v>No</v>
      </c>
      <c r="AB1436" s="10">
        <f>IF('Intragroup liabilities'!R1430="",0,'Intragroup liabilities'!R1430)</f>
        <v>0</v>
      </c>
      <c r="AC1436"/>
    </row>
    <row r="1437" spans="3:29" ht="23.65" thickBot="1" x14ac:dyDescent="0.5">
      <c r="C1437" s="17">
        <f t="shared" si="155"/>
        <v>999</v>
      </c>
      <c r="D1437" s="18">
        <f t="shared" si="161"/>
        <v>1430</v>
      </c>
      <c r="E1437" s="10" t="str">
        <f>IF(AND(I1437="SANTANDER TOTTA, SGPS, SA",'Intragroup liabilities'!F1431="P_22"),"r0531 - o/w (part of) subordinated liabilities recognised as own funds",IF(AND(I1437="Totta Seguros - Comp. Seg. Vida, SA.",'Intragroup liabilities'!F1431="P_22"),"r0350 - Structured notes",IF(AND(AA1437&lt;&gt;"No",'Intragroup liabilities'!F1431="P_23"),"r0531 - o/w (part of) subordinated liabilities recognised as own funds",IF(AND(AA1437="No",'Intragroup liabilities'!F1431="P_23"),"r0120 - Secured liabilities - collateralized part (BRRD art. 44/2/b)",IF('Intragroup liabilities'!F1431="C_31","r0511 - o/w capital instruments/share capital",IF('Intragroup liabilities'!F1431="C_32","r0511 - o/w capital instruments/share capital",IF('Intragroup liabilities'!F1431="C_33","r0512 - o/w instruments ranking pari passu with ordinary shares",IF(OR(ISNUMBER(SEARCH("ATLANTES",I1437)),ISNUMBER(SEARCH("AZOR",I1437)),ISNUMBER(SEARCH("HIPOTOTTA",I1437)))=TRUE,"r0120 - Secured liabilities - collateralized part (BRRD art. 44/2/b)",IF(OR('Intragroup liabilities'!F1431="P_27.1",'Intragroup liabilities'!F1431="P_27.2",'Intragroup liabilities'!F1431="P_24"),"r0390 - Non-financial liabilities",IF('Intragroup liabilities'!F1431="P_30.1","r0170 - Employee liabilities (BRRD art. 44/2/g/i)",IF('Intragroup liabilities'!F1431="P_30.3","r0390 - Non-financial liabilities",IF('Intragroup liabilities'!F1431="C_36","r0511 - o/w capital instruments/share capital",IF(AND('Intragroup liabilities'!F1431="P_20",IFERROR(VLOOKUP('Intragroup liabilities'!I1431,'Auxiliar 210'!$B$18:$B$20,1,FALSE),0)&lt;&gt;0),"r0210 - Liabilities towards other entities of the resolution group (BRRD art. 44/2/h)",IF(AND('Intragroup liabilities'!F1431="P_21",IFERROR(VLOOKUP('Intragroup liabilities'!I1431,'Auxiliar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7" s="10" t="s">
        <v>483</v>
      </c>
      <c r="G1437" s="10" t="str">
        <f t="shared" si="156"/>
        <v>Rank 9 - Ranking in insolvency (master scale)</v>
      </c>
      <c r="H1437" s="10" t="s">
        <v>738</v>
      </c>
      <c r="I1437" s="10" t="s">
        <v>704</v>
      </c>
      <c r="J1437" s="10" t="s">
        <v>710</v>
      </c>
      <c r="K1437" s="10" t="s">
        <v>155</v>
      </c>
      <c r="L1437" s="10" t="str">
        <f t="shared" si="157"/>
        <v>Sister</v>
      </c>
      <c r="M1437" s="10" t="str">
        <f>IF(OR('Intragroup liabilities'!W1431="x",'Intragroup liabilities'!W1431="E"),"true","false")</f>
        <v>false</v>
      </c>
      <c r="N1437" s="10" t="s">
        <v>470</v>
      </c>
      <c r="O1437" s="10" t="s">
        <v>471</v>
      </c>
      <c r="P1437" s="11">
        <v>3.23</v>
      </c>
      <c r="Q1437" s="11">
        <f>IF('Intragroup liabilities'!E1431="",0,'Intragroup liabilities'!E1431)</f>
        <v>0</v>
      </c>
      <c r="R1437" s="10" t="str">
        <f>+IF('Intragroup liabilities'!C1431="EURO","Euro",IF('Intragroup liabilities'!C1431="LIBRA INGLESA"," US Dollar",""))</f>
        <v>Euro</v>
      </c>
      <c r="S1437" s="10" t="str">
        <f>IF(OR('Intragroup liabilities'!F1431="P_20",'Intragroup liabilities'!F1431="P_21"),'Intragroup liabilities'!M1431,CONCATENATE(RIGHT('Intragroup liabilities'!T1431,4),"-",LEFT(RIGHT('Intragroup liabilities'!T1431,7),2),"-",LEFT('Intragroup liabilities'!T1431,2)))</f>
        <v>--</v>
      </c>
      <c r="T1437" s="20" t="str">
        <f t="shared" si="158"/>
        <v>--</v>
      </c>
      <c r="U1437" s="20" t="str">
        <f>IF(OR('Intragroup liabilities'!F1431="P_20",'Intragroup liabilities'!F1431="P_21"),'T 03.01'!T1437,CONCATENATE(RIGHT('Intragroup liabilities'!U1431,4),"-",LEFT(RIGHT('Intragroup liabilities'!U1431,7),2),"-",LEFT('Intragroup liabilities'!U1431,2)))</f>
        <v>--</v>
      </c>
      <c r="V1437" s="10" t="str">
        <f t="shared" si="159"/>
        <v>Unsecured</v>
      </c>
      <c r="W1437" s="10">
        <v>0</v>
      </c>
      <c r="X1437" s="10" t="s">
        <v>83</v>
      </c>
      <c r="Y1437" s="10" t="str">
        <f t="shared" si="160"/>
        <v>Structured</v>
      </c>
      <c r="Z1437" s="10"/>
      <c r="AA1437" s="10" t="str">
        <f>IF('Intragroup liabilities'!Q1431="GF2","Grandfathered T2",IF('Intragroup liabilities'!Q1431="CET1","CET1","No"))</f>
        <v>No</v>
      </c>
      <c r="AB1437" s="10">
        <f>IF('Intragroup liabilities'!R1431="",0,'Intragroup liabilities'!R1431)</f>
        <v>0</v>
      </c>
      <c r="AC1437"/>
    </row>
    <row r="1438" spans="3:29" ht="23.65" thickBot="1" x14ac:dyDescent="0.5">
      <c r="C1438" s="17">
        <f t="shared" si="155"/>
        <v>999</v>
      </c>
      <c r="D1438" s="18">
        <f t="shared" si="161"/>
        <v>1431</v>
      </c>
      <c r="E1438" s="10" t="str">
        <f>IF(AND(I1438="SANTANDER TOTTA, SGPS, SA",'Intragroup liabilities'!F1432="P_22"),"r0531 - o/w (part of) subordinated liabilities recognised as own funds",IF(AND(I1438="Totta Seguros - Comp. Seg. Vida, SA.",'Intragroup liabilities'!F1432="P_22"),"r0350 - Structured notes",IF(AND(AA1438&lt;&gt;"No",'Intragroup liabilities'!F1432="P_23"),"r0531 - o/w (part of) subordinated liabilities recognised as own funds",IF(AND(AA1438="No",'Intragroup liabilities'!F1432="P_23"),"r0120 - Secured liabilities - collateralized part (BRRD art. 44/2/b)",IF('Intragroup liabilities'!F1432="C_31","r0511 - o/w capital instruments/share capital",IF('Intragroup liabilities'!F1432="C_32","r0511 - o/w capital instruments/share capital",IF('Intragroup liabilities'!F1432="C_33","r0512 - o/w instruments ranking pari passu with ordinary shares",IF(OR(ISNUMBER(SEARCH("ATLANTES",I1438)),ISNUMBER(SEARCH("AZOR",I1438)),ISNUMBER(SEARCH("HIPOTOTTA",I1438)))=TRUE,"r0120 - Secured liabilities - collateralized part (BRRD art. 44/2/b)",IF(OR('Intragroup liabilities'!F1432="P_27.1",'Intragroup liabilities'!F1432="P_27.2",'Intragroup liabilities'!F1432="P_24"),"r0390 - Non-financial liabilities",IF('Intragroup liabilities'!F1432="P_30.1","r0170 - Employee liabilities (BRRD art. 44/2/g/i)",IF('Intragroup liabilities'!F1432="P_30.3","r0390 - Non-financial liabilities",IF('Intragroup liabilities'!F1432="C_36","r0511 - o/w capital instruments/share capital",IF(AND('Intragroup liabilities'!F1432="P_20",IFERROR(VLOOKUP('Intragroup liabilities'!I1432,'Auxiliar 210'!$B$18:$B$20,1,FALSE),0)&lt;&gt;0),"r0210 - Liabilities towards other entities of the resolution group (BRRD art. 44/2/h)",IF(AND('Intragroup liabilities'!F1432="P_21",IFERROR(VLOOKUP('Intragroup liabilities'!I1432,'Auxiliar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8" s="10" t="s">
        <v>483</v>
      </c>
      <c r="G1438" s="10" t="str">
        <f t="shared" si="156"/>
        <v>Rank 9 - Ranking in insolvency (master scale)</v>
      </c>
      <c r="H1438" s="10" t="s">
        <v>977</v>
      </c>
      <c r="I1438" s="10" t="s">
        <v>704</v>
      </c>
      <c r="J1438" s="10" t="s">
        <v>710</v>
      </c>
      <c r="K1438" s="10" t="s">
        <v>155</v>
      </c>
      <c r="L1438" s="10" t="str">
        <f t="shared" si="157"/>
        <v>Sister</v>
      </c>
      <c r="M1438" s="10" t="str">
        <f>IF(OR('Intragroup liabilities'!W1432="x",'Intragroup liabilities'!W1432="E"),"true","false")</f>
        <v>false</v>
      </c>
      <c r="N1438" s="10" t="s">
        <v>470</v>
      </c>
      <c r="O1438" s="10" t="s">
        <v>471</v>
      </c>
      <c r="P1438" s="11">
        <v>0.96</v>
      </c>
      <c r="Q1438" s="11">
        <f>IF('Intragroup liabilities'!E1432="",0,'Intragroup liabilities'!E1432)</f>
        <v>0</v>
      </c>
      <c r="R1438" s="10" t="str">
        <f>+IF('Intragroup liabilities'!C1432="EURO","Euro",IF('Intragroup liabilities'!C1432="LIBRA INGLESA"," US Dollar",""))</f>
        <v>Euro</v>
      </c>
      <c r="S1438" s="10" t="str">
        <f>IF(OR('Intragroup liabilities'!F1432="P_20",'Intragroup liabilities'!F1432="P_21"),'Intragroup liabilities'!M1432,CONCATENATE(RIGHT('Intragroup liabilities'!T1432,4),"-",LEFT(RIGHT('Intragroup liabilities'!T1432,7),2),"-",LEFT('Intragroup liabilities'!T1432,2)))</f>
        <v>--</v>
      </c>
      <c r="T1438" s="20" t="str">
        <f t="shared" si="158"/>
        <v>--</v>
      </c>
      <c r="U1438" s="20" t="str">
        <f>IF(OR('Intragroup liabilities'!F1432="P_20",'Intragroup liabilities'!F1432="P_21"),'T 03.01'!T1438,CONCATENATE(RIGHT('Intragroup liabilities'!U1432,4),"-",LEFT(RIGHT('Intragroup liabilities'!U1432,7),2),"-",LEFT('Intragroup liabilities'!U1432,2)))</f>
        <v>--</v>
      </c>
      <c r="V1438" s="10" t="str">
        <f t="shared" si="159"/>
        <v>Unsecured</v>
      </c>
      <c r="W1438" s="10">
        <v>0</v>
      </c>
      <c r="X1438" s="10" t="s">
        <v>83</v>
      </c>
      <c r="Y1438" s="10" t="str">
        <f t="shared" si="160"/>
        <v>Structured</v>
      </c>
      <c r="Z1438" s="10"/>
      <c r="AA1438" s="10" t="str">
        <f>IF('Intragroup liabilities'!Q1432="GF2","Grandfathered T2",IF('Intragroup liabilities'!Q1432="CET1","CET1","No"))</f>
        <v>No</v>
      </c>
      <c r="AB1438" s="10">
        <f>IF('Intragroup liabilities'!R1432="",0,'Intragroup liabilities'!R1432)</f>
        <v>0</v>
      </c>
      <c r="AC1438"/>
    </row>
    <row r="1439" spans="3:29" ht="23.65" thickBot="1" x14ac:dyDescent="0.5">
      <c r="C1439" s="17">
        <f t="shared" si="155"/>
        <v>999</v>
      </c>
      <c r="D1439" s="18">
        <f t="shared" si="161"/>
        <v>1432</v>
      </c>
      <c r="E1439" s="10" t="str">
        <f>IF(AND(I1439="SANTANDER TOTTA, SGPS, SA",'Intragroup liabilities'!F1433="P_22"),"r0531 - o/w (part of) subordinated liabilities recognised as own funds",IF(AND(I1439="Totta Seguros - Comp. Seg. Vida, SA.",'Intragroup liabilities'!F1433="P_22"),"r0350 - Structured notes",IF(AND(AA1439&lt;&gt;"No",'Intragroup liabilities'!F1433="P_23"),"r0531 - o/w (part of) subordinated liabilities recognised as own funds",IF(AND(AA1439="No",'Intragroup liabilities'!F1433="P_23"),"r0120 - Secured liabilities - collateralized part (BRRD art. 44/2/b)",IF('Intragroup liabilities'!F1433="C_31","r0511 - o/w capital instruments/share capital",IF('Intragroup liabilities'!F1433="C_32","r0511 - o/w capital instruments/share capital",IF('Intragroup liabilities'!F1433="C_33","r0512 - o/w instruments ranking pari passu with ordinary shares",IF(OR(ISNUMBER(SEARCH("ATLANTES",I1439)),ISNUMBER(SEARCH("AZOR",I1439)),ISNUMBER(SEARCH("HIPOTOTTA",I1439)))=TRUE,"r0120 - Secured liabilities - collateralized part (BRRD art. 44/2/b)",IF(OR('Intragroup liabilities'!F1433="P_27.1",'Intragroup liabilities'!F1433="P_27.2",'Intragroup liabilities'!F1433="P_24"),"r0390 - Non-financial liabilities",IF('Intragroup liabilities'!F1433="P_30.1","r0170 - Employee liabilities (BRRD art. 44/2/g/i)",IF('Intragroup liabilities'!F1433="P_30.3","r0390 - Non-financial liabilities",IF('Intragroup liabilities'!F1433="C_36","r0511 - o/w capital instruments/share capital",IF(AND('Intragroup liabilities'!F1433="P_20",IFERROR(VLOOKUP('Intragroup liabilities'!I1433,'Auxiliar 210'!$B$18:$B$20,1,FALSE),0)&lt;&gt;0),"r0210 - Liabilities towards other entities of the resolution group (BRRD art. 44/2/h)",IF(AND('Intragroup liabilities'!F1433="P_21",IFERROR(VLOOKUP('Intragroup liabilities'!I1433,'Auxiliar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39" s="10" t="s">
        <v>153</v>
      </c>
      <c r="G1439" s="10" t="str">
        <f t="shared" si="156"/>
        <v>Rank 9 - Ranking in insolvency (master scale)</v>
      </c>
      <c r="H1439" s="10" t="s">
        <v>671</v>
      </c>
      <c r="I1439" s="10" t="s">
        <v>69</v>
      </c>
      <c r="J1439" s="10" t="s">
        <v>359</v>
      </c>
      <c r="K1439" s="10" t="s">
        <v>155</v>
      </c>
      <c r="L1439" s="10" t="str">
        <f t="shared" si="157"/>
        <v>Sister</v>
      </c>
      <c r="M1439" s="10" t="str">
        <f>IF(OR('Intragroup liabilities'!W1433="x",'Intragroup liabilities'!W1433="E"),"true","false")</f>
        <v>true</v>
      </c>
      <c r="N1439" s="10" t="s">
        <v>470</v>
      </c>
      <c r="O1439" s="10" t="s">
        <v>471</v>
      </c>
      <c r="P1439" s="11">
        <v>31209.200000000001</v>
      </c>
      <c r="Q1439" s="11">
        <f>IF('Intragroup liabilities'!E1433="",0,'Intragroup liabilities'!E1433)</f>
        <v>0</v>
      </c>
      <c r="R1439" s="10" t="str">
        <f>+IF('Intragroup liabilities'!C1433="EURO","Euro",IF('Intragroup liabilities'!C1433="LIBRA INGLESA"," US Dollar",""))</f>
        <v>Euro</v>
      </c>
      <c r="S1439" s="10" t="str">
        <f>IF(OR('Intragroup liabilities'!F1433="P_20",'Intragroup liabilities'!F1433="P_21"),'Intragroup liabilities'!M1433,CONCATENATE(RIGHT('Intragroup liabilities'!T1433,4),"-",LEFT(RIGHT('Intragroup liabilities'!T1433,7),2),"-",LEFT('Intragroup liabilities'!T1433,2)))</f>
        <v>--</v>
      </c>
      <c r="T1439" s="20" t="str">
        <f t="shared" si="158"/>
        <v>--</v>
      </c>
      <c r="U1439" s="20" t="str">
        <f>IF(OR('Intragroup liabilities'!F1433="P_20",'Intragroup liabilities'!F1433="P_21"),'T 03.01'!T1439,CONCATENATE(RIGHT('Intragroup liabilities'!U1433,4),"-",LEFT(RIGHT('Intragroup liabilities'!U1433,7),2),"-",LEFT('Intragroup liabilities'!U1433,2)))</f>
        <v>--</v>
      </c>
      <c r="V1439" s="10" t="str">
        <f t="shared" si="159"/>
        <v>Unsecured</v>
      </c>
      <c r="W1439" s="10">
        <v>0</v>
      </c>
      <c r="X1439" s="10" t="s">
        <v>83</v>
      </c>
      <c r="Y1439" s="10" t="str">
        <f t="shared" si="160"/>
        <v>Structured</v>
      </c>
      <c r="Z1439" s="10"/>
      <c r="AA1439" s="10" t="str">
        <f>IF('Intragroup liabilities'!Q1433="GF2","Grandfathered T2",IF('Intragroup liabilities'!Q1433="CET1","CET1","No"))</f>
        <v>No</v>
      </c>
      <c r="AB1439" s="10">
        <f>IF('Intragroup liabilities'!R1433="",0,'Intragroup liabilities'!R1433)</f>
        <v>0</v>
      </c>
      <c r="AC1439"/>
    </row>
    <row r="1440" spans="3:29" ht="23.65" thickBot="1" x14ac:dyDescent="0.5">
      <c r="C1440" s="17">
        <f t="shared" si="155"/>
        <v>999</v>
      </c>
      <c r="D1440" s="18">
        <f t="shared" si="161"/>
        <v>1433</v>
      </c>
      <c r="E1440" s="10" t="str">
        <f>IF(AND(I1440="SANTANDER TOTTA, SGPS, SA",'Intragroup liabilities'!F1434="P_22"),"r0531 - o/w (part of) subordinated liabilities recognised as own funds",IF(AND(I1440="Totta Seguros - Comp. Seg. Vida, SA.",'Intragroup liabilities'!F1434="P_22"),"r0350 - Structured notes",IF(AND(AA1440&lt;&gt;"No",'Intragroup liabilities'!F1434="P_23"),"r0531 - o/w (part of) subordinated liabilities recognised as own funds",IF(AND(AA1440="No",'Intragroup liabilities'!F1434="P_23"),"r0120 - Secured liabilities - collateralized part (BRRD art. 44/2/b)",IF('Intragroup liabilities'!F1434="C_31","r0511 - o/w capital instruments/share capital",IF('Intragroup liabilities'!F1434="C_32","r0511 - o/w capital instruments/share capital",IF('Intragroup liabilities'!F1434="C_33","r0512 - o/w instruments ranking pari passu with ordinary shares",IF(OR(ISNUMBER(SEARCH("ATLANTES",I1440)),ISNUMBER(SEARCH("AZOR",I1440)),ISNUMBER(SEARCH("HIPOTOTTA",I1440)))=TRUE,"r0120 - Secured liabilities - collateralized part (BRRD art. 44/2/b)",IF(OR('Intragroup liabilities'!F1434="P_27.1",'Intragroup liabilities'!F1434="P_27.2",'Intragroup liabilities'!F1434="P_24"),"r0390 - Non-financial liabilities",IF('Intragroup liabilities'!F1434="P_30.1","r0170 - Employee liabilities (BRRD art. 44/2/g/i)",IF('Intragroup liabilities'!F1434="P_30.3","r0390 - Non-financial liabilities",IF('Intragroup liabilities'!F1434="C_36","r0511 - o/w capital instruments/share capital",IF(AND('Intragroup liabilities'!F1434="P_20",IFERROR(VLOOKUP('Intragroup liabilities'!I1434,'Auxiliar 210'!$B$18:$B$20,1,FALSE),0)&lt;&gt;0),"r0210 - Liabilities towards other entities of the resolution group (BRRD art. 44/2/h)",IF(AND('Intragroup liabilities'!F1434="P_21",IFERROR(VLOOKUP('Intragroup liabilities'!I1434,'Auxiliar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40" s="10" t="s">
        <v>153</v>
      </c>
      <c r="G1440" s="10" t="str">
        <f t="shared" si="156"/>
        <v>Rank 9 - Ranking in insolvency (master scale)</v>
      </c>
      <c r="H1440" s="10" t="s">
        <v>540</v>
      </c>
      <c r="I1440" s="10" t="s">
        <v>69</v>
      </c>
      <c r="J1440" s="10" t="s">
        <v>359</v>
      </c>
      <c r="K1440" s="10" t="s">
        <v>155</v>
      </c>
      <c r="L1440" s="10" t="str">
        <f t="shared" si="157"/>
        <v>Sister</v>
      </c>
      <c r="M1440" s="10" t="str">
        <f>IF(OR('Intragroup liabilities'!W1434="x",'Intragroup liabilities'!W1434="E"),"true","false")</f>
        <v>true</v>
      </c>
      <c r="N1440" s="10" t="s">
        <v>470</v>
      </c>
      <c r="O1440" s="10" t="s">
        <v>471</v>
      </c>
      <c r="P1440" s="11">
        <v>48184.93</v>
      </c>
      <c r="Q1440" s="11">
        <f>IF('Intragroup liabilities'!E1434="",0,'Intragroup liabilities'!E1434)</f>
        <v>0</v>
      </c>
      <c r="R1440" s="10" t="str">
        <f>+IF('Intragroup liabilities'!C1434="EURO","Euro",IF('Intragroup liabilities'!C1434="LIBRA INGLESA"," US Dollar",""))</f>
        <v>Euro</v>
      </c>
      <c r="S1440" s="10" t="str">
        <f>IF(OR('Intragroup liabilities'!F1434="P_20",'Intragroup liabilities'!F1434="P_21"),'Intragroup liabilities'!M1434,CONCATENATE(RIGHT('Intragroup liabilities'!T1434,4),"-",LEFT(RIGHT('Intragroup liabilities'!T1434,7),2),"-",LEFT('Intragroup liabilities'!T1434,2)))</f>
        <v>--</v>
      </c>
      <c r="T1440" s="20" t="str">
        <f t="shared" si="158"/>
        <v>--</v>
      </c>
      <c r="U1440" s="20" t="str">
        <f>IF(OR('Intragroup liabilities'!F1434="P_20",'Intragroup liabilities'!F1434="P_21"),'T 03.01'!T1440,CONCATENATE(RIGHT('Intragroup liabilities'!U1434,4),"-",LEFT(RIGHT('Intragroup liabilities'!U1434,7),2),"-",LEFT('Intragroup liabilities'!U1434,2)))</f>
        <v>--</v>
      </c>
      <c r="V1440" s="10" t="str">
        <f t="shared" si="159"/>
        <v>Unsecured</v>
      </c>
      <c r="W1440" s="10">
        <v>0</v>
      </c>
      <c r="X1440" s="10" t="s">
        <v>83</v>
      </c>
      <c r="Y1440" s="10" t="str">
        <f t="shared" si="160"/>
        <v>Structured</v>
      </c>
      <c r="Z1440" s="10"/>
      <c r="AA1440" s="10" t="str">
        <f>IF('Intragroup liabilities'!Q1434="GF2","Grandfathered T2",IF('Intragroup liabilities'!Q1434="CET1","CET1","No"))</f>
        <v>No</v>
      </c>
      <c r="AB1440" s="10">
        <f>IF('Intragroup liabilities'!R1434="",0,'Intragroup liabilities'!R1434)</f>
        <v>0</v>
      </c>
      <c r="AC1440"/>
    </row>
    <row r="1441" spans="3:29" ht="23.65" thickBot="1" x14ac:dyDescent="0.5">
      <c r="C1441" s="17">
        <f t="shared" si="155"/>
        <v>999</v>
      </c>
      <c r="D1441" s="18">
        <f t="shared" si="161"/>
        <v>1434</v>
      </c>
      <c r="E1441" s="10" t="str">
        <f>IF(AND(I1441="SANTANDER TOTTA, SGPS, SA",'Intragroup liabilities'!F1435="P_22"),"r0531 - o/w (part of) subordinated liabilities recognised as own funds",IF(AND(I1441="Totta Seguros - Comp. Seg. Vida, SA.",'Intragroup liabilities'!F1435="P_22"),"r0350 - Structured notes",IF(AND(AA1441&lt;&gt;"No",'Intragroup liabilities'!F1435="P_23"),"r0531 - o/w (part of) subordinated liabilities recognised as own funds",IF(AND(AA1441="No",'Intragroup liabilities'!F1435="P_23"),"r0120 - Secured liabilities - collateralized part (BRRD art. 44/2/b)",IF('Intragroup liabilities'!F1435="C_31","r0511 - o/w capital instruments/share capital",IF('Intragroup liabilities'!F1435="C_32","r0511 - o/w capital instruments/share capital",IF('Intragroup liabilities'!F1435="C_33","r0512 - o/w instruments ranking pari passu with ordinary shares",IF(OR(ISNUMBER(SEARCH("ATLANTES",I1441)),ISNUMBER(SEARCH("AZOR",I1441)),ISNUMBER(SEARCH("HIPOTOTTA",I1441)))=TRUE,"r0120 - Secured liabilities - collateralized part (BRRD art. 44/2/b)",IF(OR('Intragroup liabilities'!F1435="P_27.1",'Intragroup liabilities'!F1435="P_27.2",'Intragroup liabilities'!F1435="P_24"),"r0390 - Non-financial liabilities",IF('Intragroup liabilities'!F1435="P_30.1","r0170 - Employee liabilities (BRRD art. 44/2/g/i)",IF('Intragroup liabilities'!F1435="P_30.3","r0390 - Non-financial liabilities",IF('Intragroup liabilities'!F1435="C_36","r0511 - o/w capital instruments/share capital",IF(AND('Intragroup liabilities'!F1435="P_20",IFERROR(VLOOKUP('Intragroup liabilities'!I1435,'Auxiliar 210'!$B$18:$B$20,1,FALSE),0)&lt;&gt;0),"r0210 - Liabilities towards other entities of the resolution group (BRRD art. 44/2/h)",IF(AND('Intragroup liabilities'!F1435="P_21",IFERROR(VLOOKUP('Intragroup liabilities'!I1435,'Auxiliar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41" s="10" t="s">
        <v>153</v>
      </c>
      <c r="G1441" s="10" t="str">
        <f t="shared" si="156"/>
        <v>Rank 9 - Ranking in insolvency (master scale)</v>
      </c>
      <c r="H1441" s="10" t="s">
        <v>675</v>
      </c>
      <c r="I1441" s="10" t="s">
        <v>69</v>
      </c>
      <c r="J1441" s="10" t="s">
        <v>359</v>
      </c>
      <c r="K1441" s="10" t="s">
        <v>155</v>
      </c>
      <c r="L1441" s="10" t="str">
        <f t="shared" si="157"/>
        <v>Sister</v>
      </c>
      <c r="M1441" s="10" t="str">
        <f>IF(OR('Intragroup liabilities'!W1435="x",'Intragroup liabilities'!W1435="E"),"true","false")</f>
        <v>true</v>
      </c>
      <c r="N1441" s="10" t="s">
        <v>470</v>
      </c>
      <c r="O1441" s="10" t="s">
        <v>471</v>
      </c>
      <c r="P1441" s="11">
        <v>108665.13</v>
      </c>
      <c r="Q1441" s="11">
        <f>IF('Intragroup liabilities'!E1435="",0,'Intragroup liabilities'!E1435)</f>
        <v>0</v>
      </c>
      <c r="R1441" s="10" t="str">
        <f>+IF('Intragroup liabilities'!C1435="EURO","Euro",IF('Intragroup liabilities'!C1435="LIBRA INGLESA"," US Dollar",""))</f>
        <v>Euro</v>
      </c>
      <c r="S1441" s="10" t="str">
        <f>IF(OR('Intragroup liabilities'!F1435="P_20",'Intragroup liabilities'!F1435="P_21"),'Intragroup liabilities'!M1435,CONCATENATE(RIGHT('Intragroup liabilities'!T1435,4),"-",LEFT(RIGHT('Intragroup liabilities'!T1435,7),2),"-",LEFT('Intragroup liabilities'!T1435,2)))</f>
        <v>--</v>
      </c>
      <c r="T1441" s="20" t="str">
        <f t="shared" si="158"/>
        <v>--</v>
      </c>
      <c r="U1441" s="20" t="str">
        <f>IF(OR('Intragroup liabilities'!F1435="P_20",'Intragroup liabilities'!F1435="P_21"),'T 03.01'!T1441,CONCATENATE(RIGHT('Intragroup liabilities'!U1435,4),"-",LEFT(RIGHT('Intragroup liabilities'!U1435,7),2),"-",LEFT('Intragroup liabilities'!U1435,2)))</f>
        <v>--</v>
      </c>
      <c r="V1441" s="10" t="str">
        <f t="shared" si="159"/>
        <v>Unsecured</v>
      </c>
      <c r="W1441" s="10">
        <v>0</v>
      </c>
      <c r="X1441" s="10" t="s">
        <v>83</v>
      </c>
      <c r="Y1441" s="10" t="str">
        <f t="shared" si="160"/>
        <v>Structured</v>
      </c>
      <c r="Z1441" s="10"/>
      <c r="AA1441" s="10" t="str">
        <f>IF('Intragroup liabilities'!Q1435="GF2","Grandfathered T2",IF('Intragroup liabilities'!Q1435="CET1","CET1","No"))</f>
        <v>No</v>
      </c>
      <c r="AB1441" s="10">
        <f>IF('Intragroup liabilities'!R1435="",0,'Intragroup liabilities'!R1435)</f>
        <v>0</v>
      </c>
      <c r="AC1441"/>
    </row>
    <row r="1442" spans="3:29" ht="35.25" thickBot="1" x14ac:dyDescent="0.5">
      <c r="C1442" s="17">
        <f t="shared" si="155"/>
        <v>999</v>
      </c>
      <c r="D1442" s="18">
        <f t="shared" si="161"/>
        <v>1435</v>
      </c>
      <c r="E1442" s="10" t="str">
        <f>IF(AND(I1442="SANTANDER TOTTA, SGPS, SA",'Intragroup liabilities'!F1436="P_22"),"r0531 - o/w (part of) subordinated liabilities recognised as own funds",IF(AND(I1442="Totta Seguros - Comp. Seg. Vida, SA.",'Intragroup liabilities'!F1436="P_22"),"r0350 - Structured notes",IF(AND(AA1442&lt;&gt;"No",'Intragroup liabilities'!F1436="P_23"),"r0531 - o/w (part of) subordinated liabilities recognised as own funds",IF(AND(AA1442="No",'Intragroup liabilities'!F1436="P_23"),"r0120 - Secured liabilities - collateralized part (BRRD art. 44/2/b)",IF('Intragroup liabilities'!F1436="C_31","r0511 - o/w capital instruments/share capital",IF('Intragroup liabilities'!F1436="C_32","r0511 - o/w capital instruments/share capital",IF('Intragroup liabilities'!F1436="C_33","r0512 - o/w instruments ranking pari passu with ordinary shares",IF(OR(ISNUMBER(SEARCH("ATLANTES",I1442)),ISNUMBER(SEARCH("AZOR",I1442)),ISNUMBER(SEARCH("HIPOTOTTA",I1442)))=TRUE,"r0120 - Secured liabilities - collateralized part (BRRD art. 44/2/b)",IF(OR('Intragroup liabilities'!F1436="P_27.1",'Intragroup liabilities'!F1436="P_27.2",'Intragroup liabilities'!F1436="P_24"),"r0390 - Non-financial liabilities",IF('Intragroup liabilities'!F1436="P_30.1","r0170 - Employee liabilities (BRRD art. 44/2/g/i)",IF('Intragroup liabilities'!F1436="P_30.3","r0390 - Non-financial liabilities",IF('Intragroup liabilities'!F1436="C_36","r0511 - o/w capital instruments/share capital",IF(AND('Intragroup liabilities'!F1436="P_20",IFERROR(VLOOKUP('Intragroup liabilities'!I1436,'Auxiliar 210'!$B$18:$B$20,1,FALSE),0)&lt;&gt;0),"r0210 - Liabilities towards other entities of the resolution group (BRRD art. 44/2/h)",IF(AND('Intragroup liabilities'!F1436="P_21",IFERROR(VLOOKUP('Intragroup liabilities'!I1436,'Auxiliar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2" s="10" t="s">
        <v>153</v>
      </c>
      <c r="G1442" s="10" t="str">
        <f t="shared" si="156"/>
        <v>Rank 20 - Ranking in insolvency (master scale)</v>
      </c>
      <c r="H1442" s="10" t="s">
        <v>388</v>
      </c>
      <c r="I1442" s="10" t="s">
        <v>74</v>
      </c>
      <c r="J1442" s="10" t="s">
        <v>170</v>
      </c>
      <c r="K1442" s="10" t="s">
        <v>155</v>
      </c>
      <c r="L1442" s="10" t="str">
        <f t="shared" si="157"/>
        <v>Sister</v>
      </c>
      <c r="M1442" s="10" t="str">
        <f>IF(OR('Intragroup liabilities'!W1436="x",'Intragroup liabilities'!W1436="E"),"true","false")</f>
        <v>true</v>
      </c>
      <c r="N1442" s="10" t="s">
        <v>470</v>
      </c>
      <c r="O1442" s="10" t="s">
        <v>471</v>
      </c>
      <c r="P1442" s="11">
        <v>100433.46</v>
      </c>
      <c r="Q1442" s="11">
        <f>IF('Intragroup liabilities'!E1436="",0,'Intragroup liabilities'!E1436)</f>
        <v>45.47</v>
      </c>
      <c r="R1442" s="10" t="str">
        <f>+IF('Intragroup liabilities'!C1436="EURO","Euro",IF('Intragroup liabilities'!C1436="LIBRA INGLESA"," US Dollar",""))</f>
        <v>Euro</v>
      </c>
      <c r="S1442" s="10" t="str">
        <f>IF(OR('Intragroup liabilities'!F1436="P_20",'Intragroup liabilities'!F1436="P_21"),'Intragroup liabilities'!M1436,CONCATENATE(RIGHT('Intragroup liabilities'!T1436,4),"-",LEFT(RIGHT('Intragroup liabilities'!T1436,7),2),"-",LEFT('Intragroup liabilities'!T1436,2)))</f>
        <v>--</v>
      </c>
      <c r="T1442" s="20" t="str">
        <f t="shared" si="158"/>
        <v/>
      </c>
      <c r="U1442" s="20" t="str">
        <f>IF(OR('Intragroup liabilities'!F1436="P_20",'Intragroup liabilities'!F1436="P_21"),'T 03.01'!T1442,CONCATENATE(RIGHT('Intragroup liabilities'!U1436,4),"-",LEFT(RIGHT('Intragroup liabilities'!U1436,7),2),"-",LEFT('Intragroup liabilities'!U1436,2)))</f>
        <v>--</v>
      </c>
      <c r="V1442" s="10" t="str">
        <f t="shared" si="159"/>
        <v>Secured</v>
      </c>
      <c r="W1442" s="10">
        <v>0</v>
      </c>
      <c r="X1442" s="10" t="s">
        <v>83</v>
      </c>
      <c r="Y1442" s="10" t="str">
        <f t="shared" si="160"/>
        <v>Non-structured/Vanilla</v>
      </c>
      <c r="Z1442" s="10"/>
      <c r="AA1442" s="10" t="str">
        <f>IF('Intragroup liabilities'!Q1436="GF2","Grandfathered T2",IF('Intragroup liabilities'!Q1436="CET1","CET1","No"))</f>
        <v>No</v>
      </c>
      <c r="AB1442" s="10">
        <f>IF('Intragroup liabilities'!R1436="",0,'Intragroup liabilities'!R1436)</f>
        <v>0</v>
      </c>
      <c r="AC1442"/>
    </row>
    <row r="1443" spans="3:29" ht="35.25" thickBot="1" x14ac:dyDescent="0.5">
      <c r="C1443" s="17">
        <f t="shared" si="155"/>
        <v>999</v>
      </c>
      <c r="D1443" s="18">
        <f t="shared" si="161"/>
        <v>1436</v>
      </c>
      <c r="E1443" s="10" t="str">
        <f>IF(AND(I1443="SANTANDER TOTTA, SGPS, SA",'Intragroup liabilities'!F1437="P_22"),"r0531 - o/w (part of) subordinated liabilities recognised as own funds",IF(AND(I1443="Totta Seguros - Comp. Seg. Vida, SA.",'Intragroup liabilities'!F1437="P_22"),"r0350 - Structured notes",IF(AND(AA1443&lt;&gt;"No",'Intragroup liabilities'!F1437="P_23"),"r0531 - o/w (part of) subordinated liabilities recognised as own funds",IF(AND(AA1443="No",'Intragroup liabilities'!F1437="P_23"),"r0120 - Secured liabilities - collateralized part (BRRD art. 44/2/b)",IF('Intragroup liabilities'!F1437="C_31","r0511 - o/w capital instruments/share capital",IF('Intragroup liabilities'!F1437="C_32","r0511 - o/w capital instruments/share capital",IF('Intragroup liabilities'!F1437="C_33","r0512 - o/w instruments ranking pari passu with ordinary shares",IF(OR(ISNUMBER(SEARCH("ATLANTES",I1443)),ISNUMBER(SEARCH("AZOR",I1443)),ISNUMBER(SEARCH("HIPOTOTTA",I1443)))=TRUE,"r0120 - Secured liabilities - collateralized part (BRRD art. 44/2/b)",IF(OR('Intragroup liabilities'!F1437="P_27.1",'Intragroup liabilities'!F1437="P_27.2",'Intragroup liabilities'!F1437="P_24"),"r0390 - Non-financial liabilities",IF('Intragroup liabilities'!F1437="P_30.1","r0170 - Employee liabilities (BRRD art. 44/2/g/i)",IF('Intragroup liabilities'!F1437="P_30.3","r0390 - Non-financial liabilities",IF('Intragroup liabilities'!F1437="C_36","r0511 - o/w capital instruments/share capital",IF(AND('Intragroup liabilities'!F1437="P_20",IFERROR(VLOOKUP('Intragroup liabilities'!I1437,'Auxiliar 210'!$B$18:$B$20,1,FALSE),0)&lt;&gt;0),"r0210 - Liabilities towards other entities of the resolution group (BRRD art. 44/2/h)",IF(AND('Intragroup liabilities'!F1437="P_21",IFERROR(VLOOKUP('Intragroup liabilities'!I1437,'Auxiliar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3" s="10" t="s">
        <v>153</v>
      </c>
      <c r="G1443" s="10" t="str">
        <f t="shared" si="156"/>
        <v>Rank 20 - Ranking in insolvency (master scale)</v>
      </c>
      <c r="H1443" s="10" t="s">
        <v>249</v>
      </c>
      <c r="I1443" s="10" t="s">
        <v>30</v>
      </c>
      <c r="J1443" s="10" t="s">
        <v>164</v>
      </c>
      <c r="K1443" s="10" t="s">
        <v>155</v>
      </c>
      <c r="L1443" s="10" t="str">
        <f t="shared" si="157"/>
        <v>Sister</v>
      </c>
      <c r="M1443" s="10" t="str">
        <f>IF(OR('Intragroup liabilities'!W1437="x",'Intragroup liabilities'!W1437="E"),"true","false")</f>
        <v>true</v>
      </c>
      <c r="N1443" s="10" t="s">
        <v>470</v>
      </c>
      <c r="O1443" s="10" t="s">
        <v>471</v>
      </c>
      <c r="P1443" s="11">
        <v>56244.92</v>
      </c>
      <c r="Q1443" s="11">
        <f>IF('Intragroup liabilities'!E1437="",0,'Intragroup liabilities'!E1437)</f>
        <v>56.05</v>
      </c>
      <c r="R1443" s="10" t="str">
        <f>+IF('Intragroup liabilities'!C1437="EURO","Euro",IF('Intragroup liabilities'!C1437="LIBRA INGLESA"," US Dollar",""))</f>
        <v>Euro</v>
      </c>
      <c r="S1443" s="10" t="str">
        <f>IF(OR('Intragroup liabilities'!F1437="P_20",'Intragroup liabilities'!F1437="P_21"),'Intragroup liabilities'!M1437,CONCATENATE(RIGHT('Intragroup liabilities'!T1437,4),"-",LEFT(RIGHT('Intragroup liabilities'!T1437,7),2),"-",LEFT('Intragroup liabilities'!T1437,2)))</f>
        <v>--</v>
      </c>
      <c r="T1443" s="20" t="str">
        <f t="shared" si="158"/>
        <v/>
      </c>
      <c r="U1443" s="20" t="str">
        <f>IF(OR('Intragroup liabilities'!F1437="P_20",'Intragroup liabilities'!F1437="P_21"),'T 03.01'!T1443,CONCATENATE(RIGHT('Intragroup liabilities'!U1437,4),"-",LEFT(RIGHT('Intragroup liabilities'!U1437,7),2),"-",LEFT('Intragroup liabilities'!U1437,2)))</f>
        <v>--</v>
      </c>
      <c r="V1443" s="10" t="str">
        <f t="shared" si="159"/>
        <v>Secured</v>
      </c>
      <c r="W1443" s="10">
        <v>0</v>
      </c>
      <c r="X1443" s="10" t="s">
        <v>83</v>
      </c>
      <c r="Y1443" s="10" t="str">
        <f t="shared" si="160"/>
        <v>Non-structured/Vanilla</v>
      </c>
      <c r="Z1443" s="10"/>
      <c r="AA1443" s="10" t="str">
        <f>IF('Intragroup liabilities'!Q1437="GF2","Grandfathered T2",IF('Intragroup liabilities'!Q1437="CET1","CET1","No"))</f>
        <v>No</v>
      </c>
      <c r="AB1443" s="10">
        <f>IF('Intragroup liabilities'!R1437="",0,'Intragroup liabilities'!R1437)</f>
        <v>0</v>
      </c>
      <c r="AC1443"/>
    </row>
    <row r="1444" spans="3:29" ht="23.65" thickBot="1" x14ac:dyDescent="0.5">
      <c r="C1444" s="17">
        <f t="shared" si="155"/>
        <v>999</v>
      </c>
      <c r="D1444" s="18">
        <f t="shared" si="161"/>
        <v>1437</v>
      </c>
      <c r="E1444" s="10" t="str">
        <f>IF(AND(I1444="SANTANDER TOTTA, SGPS, SA",'Intragroup liabilities'!F1438="P_22"),"r0531 - o/w (part of) subordinated liabilities recognised as own funds",IF(AND(I1444="Totta Seguros - Comp. Seg. Vida, SA.",'Intragroup liabilities'!F1438="P_22"),"r0350 - Structured notes",IF(AND(AA1444&lt;&gt;"No",'Intragroup liabilities'!F1438="P_23"),"r0531 - o/w (part of) subordinated liabilities recognised as own funds",IF(AND(AA1444="No",'Intragroup liabilities'!F1438="P_23"),"r0120 - Secured liabilities - collateralized part (BRRD art. 44/2/b)",IF('Intragroup liabilities'!F1438="C_31","r0511 - o/w capital instruments/share capital",IF('Intragroup liabilities'!F1438="C_32","r0511 - o/w capital instruments/share capital",IF('Intragroup liabilities'!F1438="C_33","r0512 - o/w instruments ranking pari passu with ordinary shares",IF(OR(ISNUMBER(SEARCH("ATLANTES",I1444)),ISNUMBER(SEARCH("AZOR",I1444)),ISNUMBER(SEARCH("HIPOTOTTA",I1444)))=TRUE,"r0120 - Secured liabilities - collateralized part (BRRD art. 44/2/b)",IF(OR('Intragroup liabilities'!F1438="P_27.1",'Intragroup liabilities'!F1438="P_27.2",'Intragroup liabilities'!F1438="P_24"),"r0390 - Non-financial liabilities",IF('Intragroup liabilities'!F1438="P_30.1","r0170 - Employee liabilities (BRRD art. 44/2/g/i)",IF('Intragroup liabilities'!F1438="P_30.3","r0390 - Non-financial liabilities",IF('Intragroup liabilities'!F1438="C_36","r0511 - o/w capital instruments/share capital",IF(AND('Intragroup liabilities'!F1438="P_20",IFERROR(VLOOKUP('Intragroup liabilities'!I1438,'Auxiliar 210'!$B$18:$B$20,1,FALSE),0)&lt;&gt;0),"r0210 - Liabilities towards other entities of the resolution group (BRRD art. 44/2/h)",IF(AND('Intragroup liabilities'!F1438="P_21",IFERROR(VLOOKUP('Intragroup liabilities'!I1438,'Auxiliar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44" s="10" t="s">
        <v>153</v>
      </c>
      <c r="G1444" s="10" t="str">
        <f t="shared" si="156"/>
        <v>Rank 9 - Ranking in insolvency (master scale)</v>
      </c>
      <c r="H1444" s="10" t="s">
        <v>488</v>
      </c>
      <c r="I1444" s="10" t="s">
        <v>69</v>
      </c>
      <c r="J1444" s="10" t="s">
        <v>359</v>
      </c>
      <c r="K1444" s="10" t="s">
        <v>155</v>
      </c>
      <c r="L1444" s="10" t="str">
        <f t="shared" si="157"/>
        <v>Sister</v>
      </c>
      <c r="M1444" s="10" t="str">
        <f>IF(OR('Intragroup liabilities'!W1438="x",'Intragroup liabilities'!W1438="E"),"true","false")</f>
        <v>true</v>
      </c>
      <c r="N1444" s="10" t="s">
        <v>470</v>
      </c>
      <c r="O1444" s="10" t="s">
        <v>471</v>
      </c>
      <c r="P1444" s="11">
        <v>16758.919999999998</v>
      </c>
      <c r="Q1444" s="11">
        <f>IF('Intragroup liabilities'!E1438="",0,'Intragroup liabilities'!E1438)</f>
        <v>0</v>
      </c>
      <c r="R1444" s="10" t="str">
        <f>+IF('Intragroup liabilities'!C1438="EURO","Euro",IF('Intragroup liabilities'!C1438="LIBRA INGLESA"," US Dollar",""))</f>
        <v>Euro</v>
      </c>
      <c r="S1444" s="10" t="str">
        <f>IF(OR('Intragroup liabilities'!F1438="P_20",'Intragroup liabilities'!F1438="P_21"),'Intragroup liabilities'!M1438,CONCATENATE(RIGHT('Intragroup liabilities'!T1438,4),"-",LEFT(RIGHT('Intragroup liabilities'!T1438,7),2),"-",LEFT('Intragroup liabilities'!T1438,2)))</f>
        <v>--</v>
      </c>
      <c r="T1444" s="20" t="str">
        <f t="shared" si="158"/>
        <v>--</v>
      </c>
      <c r="U1444" s="20" t="str">
        <f>IF(OR('Intragroup liabilities'!F1438="P_20",'Intragroup liabilities'!F1438="P_21"),'T 03.01'!T1444,CONCATENATE(RIGHT('Intragroup liabilities'!U1438,4),"-",LEFT(RIGHT('Intragroup liabilities'!U1438,7),2),"-",LEFT('Intragroup liabilities'!U1438,2)))</f>
        <v>--</v>
      </c>
      <c r="V1444" s="10" t="str">
        <f t="shared" si="159"/>
        <v>Unsecured</v>
      </c>
      <c r="W1444" s="10">
        <v>0</v>
      </c>
      <c r="X1444" s="10" t="s">
        <v>83</v>
      </c>
      <c r="Y1444" s="10" t="str">
        <f t="shared" si="160"/>
        <v>Structured</v>
      </c>
      <c r="Z1444" s="10"/>
      <c r="AA1444" s="10" t="str">
        <f>IF('Intragroup liabilities'!Q1438="GF2","Grandfathered T2",IF('Intragroup liabilities'!Q1438="CET1","CET1","No"))</f>
        <v>No</v>
      </c>
      <c r="AB1444" s="10">
        <f>IF('Intragroup liabilities'!R1438="",0,'Intragroup liabilities'!R1438)</f>
        <v>0</v>
      </c>
      <c r="AC1444"/>
    </row>
    <row r="1445" spans="3:29" ht="35.25" thickBot="1" x14ac:dyDescent="0.5">
      <c r="C1445" s="17">
        <f t="shared" si="155"/>
        <v>999</v>
      </c>
      <c r="D1445" s="18">
        <f t="shared" si="161"/>
        <v>1438</v>
      </c>
      <c r="E1445" s="10" t="str">
        <f>IF(AND(I1445="SANTANDER TOTTA, SGPS, SA",'Intragroup liabilities'!F1439="P_22"),"r0531 - o/w (part of) subordinated liabilities recognised as own funds",IF(AND(I1445="Totta Seguros - Comp. Seg. Vida, SA.",'Intragroup liabilities'!F1439="P_22"),"r0350 - Structured notes",IF(AND(AA1445&lt;&gt;"No",'Intragroup liabilities'!F1439="P_23"),"r0531 - o/w (part of) subordinated liabilities recognised as own funds",IF(AND(AA1445="No",'Intragroup liabilities'!F1439="P_23"),"r0120 - Secured liabilities - collateralized part (BRRD art. 44/2/b)",IF('Intragroup liabilities'!F1439="C_31","r0511 - o/w capital instruments/share capital",IF('Intragroup liabilities'!F1439="C_32","r0511 - o/w capital instruments/share capital",IF('Intragroup liabilities'!F1439="C_33","r0512 - o/w instruments ranking pari passu with ordinary shares",IF(OR(ISNUMBER(SEARCH("ATLANTES",I1445)),ISNUMBER(SEARCH("AZOR",I1445)),ISNUMBER(SEARCH("HIPOTOTTA",I1445)))=TRUE,"r0120 - Secured liabilities - collateralized part (BRRD art. 44/2/b)",IF(OR('Intragroup liabilities'!F1439="P_27.1",'Intragroup liabilities'!F1439="P_27.2",'Intragroup liabilities'!F1439="P_24"),"r0390 - Non-financial liabilities",IF('Intragroup liabilities'!F1439="P_30.1","r0170 - Employee liabilities (BRRD art. 44/2/g/i)",IF('Intragroup liabilities'!F1439="P_30.3","r0390 - Non-financial liabilities",IF('Intragroup liabilities'!F1439="C_36","r0511 - o/w capital instruments/share capital",IF(AND('Intragroup liabilities'!F1439="P_20",IFERROR(VLOOKUP('Intragroup liabilities'!I1439,'Auxiliar 210'!$B$18:$B$20,1,FALSE),0)&lt;&gt;0),"r0210 - Liabilities towards other entities of the resolution group (BRRD art. 44/2/h)",IF(AND('Intragroup liabilities'!F1439="P_21",IFERROR(VLOOKUP('Intragroup liabilities'!I1439,'Auxiliar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5" s="10" t="s">
        <v>153</v>
      </c>
      <c r="G1445" s="10" t="str">
        <f t="shared" si="156"/>
        <v>Rank 20 - Ranking in insolvency (master scale)</v>
      </c>
      <c r="H1445" s="10" t="s">
        <v>387</v>
      </c>
      <c r="I1445" s="10" t="s">
        <v>30</v>
      </c>
      <c r="J1445" s="10" t="s">
        <v>164</v>
      </c>
      <c r="K1445" s="10" t="s">
        <v>155</v>
      </c>
      <c r="L1445" s="10" t="str">
        <f t="shared" si="157"/>
        <v>Sister</v>
      </c>
      <c r="M1445" s="10" t="str">
        <f>IF(OR('Intragroup liabilities'!W1439="x",'Intragroup liabilities'!W1439="E"),"true","false")</f>
        <v>true</v>
      </c>
      <c r="N1445" s="10" t="s">
        <v>470</v>
      </c>
      <c r="O1445" s="10" t="s">
        <v>471</v>
      </c>
      <c r="P1445" s="11">
        <v>60592.17</v>
      </c>
      <c r="Q1445" s="11">
        <f>IF('Intragroup liabilities'!E1439="",0,'Intragroup liabilities'!E1439)</f>
        <v>199.93</v>
      </c>
      <c r="R1445" s="10" t="str">
        <f>+IF('Intragroup liabilities'!C1439="EURO","Euro",IF('Intragroup liabilities'!C1439="LIBRA INGLESA"," US Dollar",""))</f>
        <v>Euro</v>
      </c>
      <c r="S1445" s="10" t="str">
        <f>IF(OR('Intragroup liabilities'!F1439="P_20",'Intragroup liabilities'!F1439="P_21"),'Intragroup liabilities'!M1439,CONCATENATE(RIGHT('Intragroup liabilities'!T1439,4),"-",LEFT(RIGHT('Intragroup liabilities'!T1439,7),2),"-",LEFT('Intragroup liabilities'!T1439,2)))</f>
        <v>--</v>
      </c>
      <c r="T1445" s="20" t="str">
        <f t="shared" si="158"/>
        <v/>
      </c>
      <c r="U1445" s="20" t="str">
        <f>IF(OR('Intragroup liabilities'!F1439="P_20",'Intragroup liabilities'!F1439="P_21"),'T 03.01'!T1445,CONCATENATE(RIGHT('Intragroup liabilities'!U1439,4),"-",LEFT(RIGHT('Intragroup liabilities'!U1439,7),2),"-",LEFT('Intragroup liabilities'!U1439,2)))</f>
        <v>--</v>
      </c>
      <c r="V1445" s="10" t="str">
        <f t="shared" si="159"/>
        <v>Secured</v>
      </c>
      <c r="W1445" s="10">
        <v>0</v>
      </c>
      <c r="X1445" s="10" t="s">
        <v>83</v>
      </c>
      <c r="Y1445" s="10" t="str">
        <f t="shared" si="160"/>
        <v>Non-structured/Vanilla</v>
      </c>
      <c r="Z1445" s="10"/>
      <c r="AA1445" s="10" t="str">
        <f>IF('Intragroup liabilities'!Q1439="GF2","Grandfathered T2",IF('Intragroup liabilities'!Q1439="CET1","CET1","No"))</f>
        <v>No</v>
      </c>
      <c r="AB1445" s="10">
        <f>IF('Intragroup liabilities'!R1439="",0,'Intragroup liabilities'!R1439)</f>
        <v>0</v>
      </c>
      <c r="AC1445"/>
    </row>
    <row r="1446" spans="3:29" ht="35.25" thickBot="1" x14ac:dyDescent="0.5">
      <c r="C1446" s="17">
        <f t="shared" si="155"/>
        <v>999</v>
      </c>
      <c r="D1446" s="18">
        <f t="shared" si="161"/>
        <v>1439</v>
      </c>
      <c r="E1446" s="10" t="str">
        <f>IF(AND(I1446="SANTANDER TOTTA, SGPS, SA",'Intragroup liabilities'!F1440="P_22"),"r0531 - o/w (part of) subordinated liabilities recognised as own funds",IF(AND(I1446="Totta Seguros - Comp. Seg. Vida, SA.",'Intragroup liabilities'!F1440="P_22"),"r0350 - Structured notes",IF(AND(AA1446&lt;&gt;"No",'Intragroup liabilities'!F1440="P_23"),"r0531 - o/w (part of) subordinated liabilities recognised as own funds",IF(AND(AA1446="No",'Intragroup liabilities'!F1440="P_23"),"r0120 - Secured liabilities - collateralized part (BRRD art. 44/2/b)",IF('Intragroup liabilities'!F1440="C_31","r0511 - o/w capital instruments/share capital",IF('Intragroup liabilities'!F1440="C_32","r0511 - o/w capital instruments/share capital",IF('Intragroup liabilities'!F1440="C_33","r0512 - o/w instruments ranking pari passu with ordinary shares",IF(OR(ISNUMBER(SEARCH("ATLANTES",I1446)),ISNUMBER(SEARCH("AZOR",I1446)),ISNUMBER(SEARCH("HIPOTOTTA",I1446)))=TRUE,"r0120 - Secured liabilities - collateralized part (BRRD art. 44/2/b)",IF(OR('Intragroup liabilities'!F1440="P_27.1",'Intragroup liabilities'!F1440="P_27.2",'Intragroup liabilities'!F1440="P_24"),"r0390 - Non-financial liabilities",IF('Intragroup liabilities'!F1440="P_30.1","r0170 - Employee liabilities (BRRD art. 44/2/g/i)",IF('Intragroup liabilities'!F1440="P_30.3","r0390 - Non-financial liabilities",IF('Intragroup liabilities'!F1440="C_36","r0511 - o/w capital instruments/share capital",IF(AND('Intragroup liabilities'!F1440="P_20",IFERROR(VLOOKUP('Intragroup liabilities'!I1440,'Auxiliar 210'!$B$18:$B$20,1,FALSE),0)&lt;&gt;0),"r0210 - Liabilities towards other entities of the resolution group (BRRD art. 44/2/h)",IF(AND('Intragroup liabilities'!F1440="P_21",IFERROR(VLOOKUP('Intragroup liabilities'!I1440,'Auxiliar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6" s="10" t="s">
        <v>153</v>
      </c>
      <c r="G1446" s="10" t="str">
        <f t="shared" si="156"/>
        <v>Rank 20 - Ranking in insolvency (master scale)</v>
      </c>
      <c r="H1446" s="10" t="s">
        <v>389</v>
      </c>
      <c r="I1446" s="10" t="s">
        <v>73</v>
      </c>
      <c r="J1446" s="10" t="s">
        <v>167</v>
      </c>
      <c r="K1446" s="10" t="s">
        <v>155</v>
      </c>
      <c r="L1446" s="10" t="str">
        <f t="shared" si="157"/>
        <v>Sister</v>
      </c>
      <c r="M1446" s="10" t="str">
        <f>IF(OR('Intragroup liabilities'!W1440="x",'Intragroup liabilities'!W1440="E"),"true","false")</f>
        <v>true</v>
      </c>
      <c r="N1446" s="10" t="s">
        <v>470</v>
      </c>
      <c r="O1446" s="10" t="s">
        <v>471</v>
      </c>
      <c r="P1446" s="11">
        <v>146649.95000000001</v>
      </c>
      <c r="Q1446" s="11">
        <f>IF('Intragroup liabilities'!E1440="",0,'Intragroup liabilities'!E1440)</f>
        <v>361.24</v>
      </c>
      <c r="R1446" s="10" t="str">
        <f>+IF('Intragroup liabilities'!C1440="EURO","Euro",IF('Intragroup liabilities'!C1440="LIBRA INGLESA"," US Dollar",""))</f>
        <v>Euro</v>
      </c>
      <c r="S1446" s="10" t="str">
        <f>IF(OR('Intragroup liabilities'!F1440="P_20",'Intragroup liabilities'!F1440="P_21"),'Intragroup liabilities'!M1440,CONCATENATE(RIGHT('Intragroup liabilities'!T1440,4),"-",LEFT(RIGHT('Intragroup liabilities'!T1440,7),2),"-",LEFT('Intragroup liabilities'!T1440,2)))</f>
        <v>--</v>
      </c>
      <c r="T1446" s="20" t="str">
        <f t="shared" si="158"/>
        <v/>
      </c>
      <c r="U1446" s="20" t="str">
        <f>IF(OR('Intragroup liabilities'!F1440="P_20",'Intragroup liabilities'!F1440="P_21"),'T 03.01'!T1446,CONCATENATE(RIGHT('Intragroup liabilities'!U1440,4),"-",LEFT(RIGHT('Intragroup liabilities'!U1440,7),2),"-",LEFT('Intragroup liabilities'!U1440,2)))</f>
        <v>--</v>
      </c>
      <c r="V1446" s="10" t="str">
        <f t="shared" si="159"/>
        <v>Secured</v>
      </c>
      <c r="W1446" s="10">
        <v>0</v>
      </c>
      <c r="X1446" s="10" t="s">
        <v>83</v>
      </c>
      <c r="Y1446" s="10" t="str">
        <f t="shared" si="160"/>
        <v>Non-structured/Vanilla</v>
      </c>
      <c r="Z1446" s="10"/>
      <c r="AA1446" s="10" t="str">
        <f>IF('Intragroup liabilities'!Q1440="GF2","Grandfathered T2",IF('Intragroup liabilities'!Q1440="CET1","CET1","No"))</f>
        <v>No</v>
      </c>
      <c r="AB1446" s="10">
        <f>IF('Intragroup liabilities'!R1440="",0,'Intragroup liabilities'!R1440)</f>
        <v>0</v>
      </c>
      <c r="AC1446"/>
    </row>
    <row r="1447" spans="3:29" ht="35.25" thickBot="1" x14ac:dyDescent="0.5">
      <c r="C1447" s="17">
        <f t="shared" si="155"/>
        <v>999</v>
      </c>
      <c r="D1447" s="18">
        <f t="shared" si="161"/>
        <v>1440</v>
      </c>
      <c r="E1447" s="10" t="str">
        <f>IF(AND(I1447="SANTANDER TOTTA, SGPS, SA",'Intragroup liabilities'!F1441="P_22"),"r0531 - o/w (part of) subordinated liabilities recognised as own funds",IF(AND(I1447="Totta Seguros - Comp. Seg. Vida, SA.",'Intragroup liabilities'!F1441="P_22"),"r0350 - Structured notes",IF(AND(AA1447&lt;&gt;"No",'Intragroup liabilities'!F1441="P_23"),"r0531 - o/w (part of) subordinated liabilities recognised as own funds",IF(AND(AA1447="No",'Intragroup liabilities'!F1441="P_23"),"r0120 - Secured liabilities - collateralized part (BRRD art. 44/2/b)",IF('Intragroup liabilities'!F1441="C_31","r0511 - o/w capital instruments/share capital",IF('Intragroup liabilities'!F1441="C_32","r0511 - o/w capital instruments/share capital",IF('Intragroup liabilities'!F1441="C_33","r0512 - o/w instruments ranking pari passu with ordinary shares",IF(OR(ISNUMBER(SEARCH("ATLANTES",I1447)),ISNUMBER(SEARCH("AZOR",I1447)),ISNUMBER(SEARCH("HIPOTOTTA",I1447)))=TRUE,"r0120 - Secured liabilities - collateralized part (BRRD art. 44/2/b)",IF(OR('Intragroup liabilities'!F1441="P_27.1",'Intragroup liabilities'!F1441="P_27.2",'Intragroup liabilities'!F1441="P_24"),"r0390 - Non-financial liabilities",IF('Intragroup liabilities'!F1441="P_30.1","r0170 - Employee liabilities (BRRD art. 44/2/g/i)",IF('Intragroup liabilities'!F1441="P_30.3","r0390 - Non-financial liabilities",IF('Intragroup liabilities'!F1441="C_36","r0511 - o/w capital instruments/share capital",IF(AND('Intragroup liabilities'!F1441="P_20",IFERROR(VLOOKUP('Intragroup liabilities'!I1441,'Auxiliar 210'!$B$18:$B$20,1,FALSE),0)&lt;&gt;0),"r0210 - Liabilities towards other entities of the resolution group (BRRD art. 44/2/h)",IF(AND('Intragroup liabilities'!F1441="P_21",IFERROR(VLOOKUP('Intragroup liabilities'!I1441,'Auxiliar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7" s="10" t="s">
        <v>153</v>
      </c>
      <c r="G1447" s="10" t="str">
        <f t="shared" si="156"/>
        <v>Rank 20 - Ranking in insolvency (master scale)</v>
      </c>
      <c r="H1447" s="10" t="s">
        <v>306</v>
      </c>
      <c r="I1447" s="10" t="s">
        <v>73</v>
      </c>
      <c r="J1447" s="10" t="s">
        <v>167</v>
      </c>
      <c r="K1447" s="10" t="s">
        <v>155</v>
      </c>
      <c r="L1447" s="10" t="str">
        <f t="shared" si="157"/>
        <v>Sister</v>
      </c>
      <c r="M1447" s="10" t="str">
        <f>IF(OR('Intragroup liabilities'!W1441="x",'Intragroup liabilities'!W1441="E"),"true","false")</f>
        <v>true</v>
      </c>
      <c r="N1447" s="10" t="s">
        <v>470</v>
      </c>
      <c r="O1447" s="10" t="s">
        <v>471</v>
      </c>
      <c r="P1447" s="11">
        <v>77116.53</v>
      </c>
      <c r="Q1447" s="11">
        <f>IF('Intragroup liabilities'!E1441="",0,'Intragroup liabilities'!E1441)</f>
        <v>86.16</v>
      </c>
      <c r="R1447" s="10" t="str">
        <f>+IF('Intragroup liabilities'!C1441="EURO","Euro",IF('Intragroup liabilities'!C1441="LIBRA INGLESA"," US Dollar",""))</f>
        <v>Euro</v>
      </c>
      <c r="S1447" s="10" t="str">
        <f>IF(OR('Intragroup liabilities'!F1441="P_20",'Intragroup liabilities'!F1441="P_21"),'Intragroup liabilities'!M1441,CONCATENATE(RIGHT('Intragroup liabilities'!T1441,4),"-",LEFT(RIGHT('Intragroup liabilities'!T1441,7),2),"-",LEFT('Intragroup liabilities'!T1441,2)))</f>
        <v>--</v>
      </c>
      <c r="T1447" s="20" t="str">
        <f t="shared" si="158"/>
        <v/>
      </c>
      <c r="U1447" s="20" t="str">
        <f>IF(OR('Intragroup liabilities'!F1441="P_20",'Intragroup liabilities'!F1441="P_21"),'T 03.01'!T1447,CONCATENATE(RIGHT('Intragroup liabilities'!U1441,4),"-",LEFT(RIGHT('Intragroup liabilities'!U1441,7),2),"-",LEFT('Intragroup liabilities'!U1441,2)))</f>
        <v>--</v>
      </c>
      <c r="V1447" s="10" t="str">
        <f t="shared" si="159"/>
        <v>Secured</v>
      </c>
      <c r="W1447" s="10">
        <v>0</v>
      </c>
      <c r="X1447" s="10" t="s">
        <v>83</v>
      </c>
      <c r="Y1447" s="10" t="str">
        <f t="shared" si="160"/>
        <v>Non-structured/Vanilla</v>
      </c>
      <c r="Z1447" s="10"/>
      <c r="AA1447" s="10" t="str">
        <f>IF('Intragroup liabilities'!Q1441="GF2","Grandfathered T2",IF('Intragroup liabilities'!Q1441="CET1","CET1","No"))</f>
        <v>No</v>
      </c>
      <c r="AB1447" s="10">
        <f>IF('Intragroup liabilities'!R1441="",0,'Intragroup liabilities'!R1441)</f>
        <v>0</v>
      </c>
      <c r="AC1447"/>
    </row>
    <row r="1448" spans="3:29" ht="35.25" thickBot="1" x14ac:dyDescent="0.5">
      <c r="C1448" s="17">
        <f t="shared" si="155"/>
        <v>999</v>
      </c>
      <c r="D1448" s="18">
        <f t="shared" si="161"/>
        <v>1441</v>
      </c>
      <c r="E1448" s="10" t="str">
        <f>IF(AND(I1448="SANTANDER TOTTA, SGPS, SA",'Intragroup liabilities'!F1442="P_22"),"r0531 - o/w (part of) subordinated liabilities recognised as own funds",IF(AND(I1448="Totta Seguros - Comp. Seg. Vida, SA.",'Intragroup liabilities'!F1442="P_22"),"r0350 - Structured notes",IF(AND(AA1448&lt;&gt;"No",'Intragroup liabilities'!F1442="P_23"),"r0531 - o/w (part of) subordinated liabilities recognised as own funds",IF(AND(AA1448="No",'Intragroup liabilities'!F1442="P_23"),"r0120 - Secured liabilities - collateralized part (BRRD art. 44/2/b)",IF('Intragroup liabilities'!F1442="C_31","r0511 - o/w capital instruments/share capital",IF('Intragroup liabilities'!F1442="C_32","r0511 - o/w capital instruments/share capital",IF('Intragroup liabilities'!F1442="C_33","r0512 - o/w instruments ranking pari passu with ordinary shares",IF(OR(ISNUMBER(SEARCH("ATLANTES",I1448)),ISNUMBER(SEARCH("AZOR",I1448)),ISNUMBER(SEARCH("HIPOTOTTA",I1448)))=TRUE,"r0120 - Secured liabilities - collateralized part (BRRD art. 44/2/b)",IF(OR('Intragroup liabilities'!F1442="P_27.1",'Intragroup liabilities'!F1442="P_27.2",'Intragroup liabilities'!F1442="P_24"),"r0390 - Non-financial liabilities",IF('Intragroup liabilities'!F1442="P_30.1","r0170 - Employee liabilities (BRRD art. 44/2/g/i)",IF('Intragroup liabilities'!F1442="P_30.3","r0390 - Non-financial liabilities",IF('Intragroup liabilities'!F1442="C_36","r0511 - o/w capital instruments/share capital",IF(AND('Intragroup liabilities'!F1442="P_20",IFERROR(VLOOKUP('Intragroup liabilities'!I1442,'Auxiliar 210'!$B$18:$B$20,1,FALSE),0)&lt;&gt;0),"r0210 - Liabilities towards other entities of the resolution group (BRRD art. 44/2/h)",IF(AND('Intragroup liabilities'!F1442="P_21",IFERROR(VLOOKUP('Intragroup liabilities'!I1442,'Auxiliar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8" s="10" t="s">
        <v>153</v>
      </c>
      <c r="G1448" s="10" t="str">
        <f t="shared" si="156"/>
        <v>Rank 20 - Ranking in insolvency (master scale)</v>
      </c>
      <c r="H1448" s="10" t="s">
        <v>461</v>
      </c>
      <c r="I1448" s="10" t="s">
        <v>73</v>
      </c>
      <c r="J1448" s="10" t="s">
        <v>167</v>
      </c>
      <c r="K1448" s="10" t="s">
        <v>155</v>
      </c>
      <c r="L1448" s="10" t="str">
        <f t="shared" si="157"/>
        <v>Sister</v>
      </c>
      <c r="M1448" s="10" t="str">
        <f>IF(OR('Intragroup liabilities'!W1442="x",'Intragroup liabilities'!W1442="E"),"true","false")</f>
        <v>true</v>
      </c>
      <c r="N1448" s="10" t="s">
        <v>470</v>
      </c>
      <c r="O1448" s="10" t="s">
        <v>471</v>
      </c>
      <c r="P1448" s="11">
        <v>66097.7</v>
      </c>
      <c r="Q1448" s="11">
        <f>IF('Intragroup liabilities'!E1442="",0,'Intragroup liabilities'!E1442)</f>
        <v>70</v>
      </c>
      <c r="R1448" s="10" t="str">
        <f>+IF('Intragroup liabilities'!C1442="EURO","Euro",IF('Intragroup liabilities'!C1442="LIBRA INGLESA"," US Dollar",""))</f>
        <v>Euro</v>
      </c>
      <c r="S1448" s="10" t="str">
        <f>IF(OR('Intragroup liabilities'!F1442="P_20",'Intragroup liabilities'!F1442="P_21"),'Intragroup liabilities'!M1442,CONCATENATE(RIGHT('Intragroup liabilities'!T1442,4),"-",LEFT(RIGHT('Intragroup liabilities'!T1442,7),2),"-",LEFT('Intragroup liabilities'!T1442,2)))</f>
        <v>--</v>
      </c>
      <c r="T1448" s="20" t="str">
        <f t="shared" si="158"/>
        <v/>
      </c>
      <c r="U1448" s="20" t="str">
        <f>IF(OR('Intragroup liabilities'!F1442="P_20",'Intragroup liabilities'!F1442="P_21"),'T 03.01'!T1448,CONCATENATE(RIGHT('Intragroup liabilities'!U1442,4),"-",LEFT(RIGHT('Intragroup liabilities'!U1442,7),2),"-",LEFT('Intragroup liabilities'!U1442,2)))</f>
        <v>--</v>
      </c>
      <c r="V1448" s="10" t="str">
        <f t="shared" si="159"/>
        <v>Secured</v>
      </c>
      <c r="W1448" s="10">
        <v>0</v>
      </c>
      <c r="X1448" s="10" t="s">
        <v>83</v>
      </c>
      <c r="Y1448" s="10" t="str">
        <f t="shared" si="160"/>
        <v>Non-structured/Vanilla</v>
      </c>
      <c r="Z1448" s="10"/>
      <c r="AA1448" s="10" t="str">
        <f>IF('Intragroup liabilities'!Q1442="GF2","Grandfathered T2",IF('Intragroup liabilities'!Q1442="CET1","CET1","No"))</f>
        <v>No</v>
      </c>
      <c r="AB1448" s="10">
        <f>IF('Intragroup liabilities'!R1442="",0,'Intragroup liabilities'!R1442)</f>
        <v>0</v>
      </c>
      <c r="AC1448"/>
    </row>
    <row r="1449" spans="3:29" ht="35.25" thickBot="1" x14ac:dyDescent="0.5">
      <c r="C1449" s="17">
        <f t="shared" si="155"/>
        <v>999</v>
      </c>
      <c r="D1449" s="18">
        <f t="shared" si="161"/>
        <v>1442</v>
      </c>
      <c r="E1449" s="10" t="str">
        <f>IF(AND(I1449="SANTANDER TOTTA, SGPS, SA",'Intragroup liabilities'!F1443="P_22"),"r0531 - o/w (part of) subordinated liabilities recognised as own funds",IF(AND(I1449="Totta Seguros - Comp. Seg. Vida, SA.",'Intragroup liabilities'!F1443="P_22"),"r0350 - Structured notes",IF(AND(AA1449&lt;&gt;"No",'Intragroup liabilities'!F1443="P_23"),"r0531 - o/w (part of) subordinated liabilities recognised as own funds",IF(AND(AA1449="No",'Intragroup liabilities'!F1443="P_23"),"r0120 - Secured liabilities - collateralized part (BRRD art. 44/2/b)",IF('Intragroup liabilities'!F1443="C_31","r0511 - o/w capital instruments/share capital",IF('Intragroup liabilities'!F1443="C_32","r0511 - o/w capital instruments/share capital",IF('Intragroup liabilities'!F1443="C_33","r0512 - o/w instruments ranking pari passu with ordinary shares",IF(OR(ISNUMBER(SEARCH("ATLANTES",I1449)),ISNUMBER(SEARCH("AZOR",I1449)),ISNUMBER(SEARCH("HIPOTOTTA",I1449)))=TRUE,"r0120 - Secured liabilities - collateralized part (BRRD art. 44/2/b)",IF(OR('Intragroup liabilities'!F1443="P_27.1",'Intragroup liabilities'!F1443="P_27.2",'Intragroup liabilities'!F1443="P_24"),"r0390 - Non-financial liabilities",IF('Intragroup liabilities'!F1443="P_30.1","r0170 - Employee liabilities (BRRD art. 44/2/g/i)",IF('Intragroup liabilities'!F1443="P_30.3","r0390 - Non-financial liabilities",IF('Intragroup liabilities'!F1443="C_36","r0511 - o/w capital instruments/share capital",IF(AND('Intragroup liabilities'!F1443="P_20",IFERROR(VLOOKUP('Intragroup liabilities'!I1443,'Auxiliar 210'!$B$18:$B$20,1,FALSE),0)&lt;&gt;0),"r0210 - Liabilities towards other entities of the resolution group (BRRD art. 44/2/h)",IF(AND('Intragroup liabilities'!F1443="P_21",IFERROR(VLOOKUP('Intragroup liabilities'!I1443,'Auxiliar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49" s="10" t="s">
        <v>153</v>
      </c>
      <c r="G1449" s="10" t="str">
        <f t="shared" si="156"/>
        <v>Rank 20 - Ranking in insolvency (master scale)</v>
      </c>
      <c r="H1449" s="10" t="s">
        <v>392</v>
      </c>
      <c r="I1449" s="10" t="s">
        <v>74</v>
      </c>
      <c r="J1449" s="10" t="s">
        <v>170</v>
      </c>
      <c r="K1449" s="10" t="s">
        <v>155</v>
      </c>
      <c r="L1449" s="10" t="str">
        <f t="shared" si="157"/>
        <v>Sister</v>
      </c>
      <c r="M1449" s="10" t="str">
        <f>IF(OR('Intragroup liabilities'!W1443="x",'Intragroup liabilities'!W1443="E"),"true","false")</f>
        <v>true</v>
      </c>
      <c r="N1449" s="10" t="s">
        <v>470</v>
      </c>
      <c r="O1449" s="10" t="s">
        <v>471</v>
      </c>
      <c r="P1449" s="11">
        <v>19119.48</v>
      </c>
      <c r="Q1449" s="11">
        <f>IF('Intragroup liabilities'!E1443="",0,'Intragroup liabilities'!E1443)</f>
        <v>61.56</v>
      </c>
      <c r="R1449" s="10" t="str">
        <f>+IF('Intragroup liabilities'!C1443="EURO","Euro",IF('Intragroup liabilities'!C1443="LIBRA INGLESA"," US Dollar",""))</f>
        <v>Euro</v>
      </c>
      <c r="S1449" s="10" t="str">
        <f>IF(OR('Intragroup liabilities'!F1443="P_20",'Intragroup liabilities'!F1443="P_21"),'Intragroup liabilities'!M1443,CONCATENATE(RIGHT('Intragroup liabilities'!T1443,4),"-",LEFT(RIGHT('Intragroup liabilities'!T1443,7),2),"-",LEFT('Intragroup liabilities'!T1443,2)))</f>
        <v>--</v>
      </c>
      <c r="T1449" s="20" t="str">
        <f t="shared" si="158"/>
        <v/>
      </c>
      <c r="U1449" s="20" t="str">
        <f>IF(OR('Intragroup liabilities'!F1443="P_20",'Intragroup liabilities'!F1443="P_21"),'T 03.01'!T1449,CONCATENATE(RIGHT('Intragroup liabilities'!U1443,4),"-",LEFT(RIGHT('Intragroup liabilities'!U1443,7),2),"-",LEFT('Intragroup liabilities'!U1443,2)))</f>
        <v>--</v>
      </c>
      <c r="V1449" s="10" t="str">
        <f t="shared" si="159"/>
        <v>Secured</v>
      </c>
      <c r="W1449" s="10">
        <v>0</v>
      </c>
      <c r="X1449" s="10" t="s">
        <v>83</v>
      </c>
      <c r="Y1449" s="10" t="str">
        <f t="shared" si="160"/>
        <v>Non-structured/Vanilla</v>
      </c>
      <c r="Z1449" s="10"/>
      <c r="AA1449" s="10" t="str">
        <f>IF('Intragroup liabilities'!Q1443="GF2","Grandfathered T2",IF('Intragroup liabilities'!Q1443="CET1","CET1","No"))</f>
        <v>No</v>
      </c>
      <c r="AB1449" s="10">
        <f>IF('Intragroup liabilities'!R1443="",0,'Intragroup liabilities'!R1443)</f>
        <v>0</v>
      </c>
      <c r="AC1449"/>
    </row>
    <row r="1450" spans="3:29" ht="23.65" thickBot="1" x14ac:dyDescent="0.5">
      <c r="C1450" s="17">
        <f t="shared" si="155"/>
        <v>999</v>
      </c>
      <c r="D1450" s="18">
        <f t="shared" si="161"/>
        <v>1443</v>
      </c>
      <c r="E1450" s="10" t="str">
        <f>IF(AND(I1450="SANTANDER TOTTA, SGPS, SA",'Intragroup liabilities'!F1444="P_22"),"r0531 - o/w (part of) subordinated liabilities recognised as own funds",IF(AND(I1450="Totta Seguros - Comp. Seg. Vida, SA.",'Intragroup liabilities'!F1444="P_22"),"r0350 - Structured notes",IF(AND(AA1450&lt;&gt;"No",'Intragroup liabilities'!F1444="P_23"),"r0531 - o/w (part of) subordinated liabilities recognised as own funds",IF(AND(AA1450="No",'Intragroup liabilities'!F1444="P_23"),"r0120 - Secured liabilities - collateralized part (BRRD art. 44/2/b)",IF('Intragroup liabilities'!F1444="C_31","r0511 - o/w capital instruments/share capital",IF('Intragroup liabilities'!F1444="C_32","r0511 - o/w capital instruments/share capital",IF('Intragroup liabilities'!F1444="C_33","r0512 - o/w instruments ranking pari passu with ordinary shares",IF(OR(ISNUMBER(SEARCH("ATLANTES",I1450)),ISNUMBER(SEARCH("AZOR",I1450)),ISNUMBER(SEARCH("HIPOTOTTA",I1450)))=TRUE,"r0120 - Secured liabilities - collateralized part (BRRD art. 44/2/b)",IF(OR('Intragroup liabilities'!F1444="P_27.1",'Intragroup liabilities'!F1444="P_27.2",'Intragroup liabilities'!F1444="P_24"),"r0390 - Non-financial liabilities",IF('Intragroup liabilities'!F1444="P_30.1","r0170 - Employee liabilities (BRRD art. 44/2/g/i)",IF('Intragroup liabilities'!F1444="P_30.3","r0390 - Non-financial liabilities",IF('Intragroup liabilities'!F1444="C_36","r0511 - o/w capital instruments/share capital",IF(AND('Intragroup liabilities'!F1444="P_20",IFERROR(VLOOKUP('Intragroup liabilities'!I1444,'Auxiliar 210'!$B$18:$B$20,1,FALSE),0)&lt;&gt;0),"r0210 - Liabilities towards other entities of the resolution group (BRRD art. 44/2/h)",IF(AND('Intragroup liabilities'!F1444="P_21",IFERROR(VLOOKUP('Intragroup liabilities'!I1444,'Auxiliar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50" s="10" t="s">
        <v>483</v>
      </c>
      <c r="G1450" s="10" t="str">
        <f t="shared" si="156"/>
        <v>Rank 9 - Ranking in insolvency (master scale)</v>
      </c>
      <c r="H1450" s="10" t="s">
        <v>1174</v>
      </c>
      <c r="I1450" s="10" t="s">
        <v>704</v>
      </c>
      <c r="J1450" s="10" t="s">
        <v>710</v>
      </c>
      <c r="K1450" s="10" t="s">
        <v>155</v>
      </c>
      <c r="L1450" s="10" t="str">
        <f t="shared" si="157"/>
        <v>Sister</v>
      </c>
      <c r="M1450" s="10" t="str">
        <f>IF(OR('Intragroup liabilities'!W1444="x",'Intragroup liabilities'!W1444="E"),"true","false")</f>
        <v>false</v>
      </c>
      <c r="N1450" s="10" t="s">
        <v>470</v>
      </c>
      <c r="O1450" s="10" t="s">
        <v>471</v>
      </c>
      <c r="P1450" s="11">
        <v>2.8</v>
      </c>
      <c r="Q1450" s="11">
        <f>IF('Intragroup liabilities'!E1444="",0,'Intragroup liabilities'!E1444)</f>
        <v>0</v>
      </c>
      <c r="R1450" s="10" t="str">
        <f>+IF('Intragroup liabilities'!C1444="EURO","Euro",IF('Intragroup liabilities'!C1444="LIBRA INGLESA"," US Dollar",""))</f>
        <v>Euro</v>
      </c>
      <c r="S1450" s="10" t="str">
        <f>IF(OR('Intragroup liabilities'!F1444="P_20",'Intragroup liabilities'!F1444="P_21"),'Intragroup liabilities'!M1444,CONCATENATE(RIGHT('Intragroup liabilities'!T1444,4),"-",LEFT(RIGHT('Intragroup liabilities'!T1444,7),2),"-",LEFT('Intragroup liabilities'!T1444,2)))</f>
        <v>--</v>
      </c>
      <c r="T1450" s="20" t="str">
        <f t="shared" si="158"/>
        <v>--</v>
      </c>
      <c r="U1450" s="20" t="str">
        <f>IF(OR('Intragroup liabilities'!F1444="P_20",'Intragroup liabilities'!F1444="P_21"),'T 03.01'!T1450,CONCATENATE(RIGHT('Intragroup liabilities'!U1444,4),"-",LEFT(RIGHT('Intragroup liabilities'!U1444,7),2),"-",LEFT('Intragroup liabilities'!U1444,2)))</f>
        <v>--</v>
      </c>
      <c r="V1450" s="10" t="str">
        <f t="shared" si="159"/>
        <v>Unsecured</v>
      </c>
      <c r="W1450" s="10">
        <v>0</v>
      </c>
      <c r="X1450" s="10" t="s">
        <v>83</v>
      </c>
      <c r="Y1450" s="10" t="str">
        <f t="shared" si="160"/>
        <v>Structured</v>
      </c>
      <c r="Z1450" s="10"/>
      <c r="AA1450" s="10" t="str">
        <f>IF('Intragroup liabilities'!Q1444="GF2","Grandfathered T2",IF('Intragroup liabilities'!Q1444="CET1","CET1","No"))</f>
        <v>No</v>
      </c>
      <c r="AB1450" s="10">
        <f>IF('Intragroup liabilities'!R1444="",0,'Intragroup liabilities'!R1444)</f>
        <v>0</v>
      </c>
      <c r="AC1450"/>
    </row>
    <row r="1451" spans="3:29" ht="23.65" thickBot="1" x14ac:dyDescent="0.5">
      <c r="C1451" s="17">
        <f t="shared" si="155"/>
        <v>999</v>
      </c>
      <c r="D1451" s="18">
        <f t="shared" si="161"/>
        <v>1444</v>
      </c>
      <c r="E1451" s="10" t="str">
        <f>IF(AND(I1451="SANTANDER TOTTA, SGPS, SA",'Intragroup liabilities'!F1445="P_22"),"r0531 - o/w (part of) subordinated liabilities recognised as own funds",IF(AND(I1451="Totta Seguros - Comp. Seg. Vida, SA.",'Intragroup liabilities'!F1445="P_22"),"r0350 - Structured notes",IF(AND(AA1451&lt;&gt;"No",'Intragroup liabilities'!F1445="P_23"),"r0531 - o/w (part of) subordinated liabilities recognised as own funds",IF(AND(AA1451="No",'Intragroup liabilities'!F1445="P_23"),"r0120 - Secured liabilities - collateralized part (BRRD art. 44/2/b)",IF('Intragroup liabilities'!F1445="C_31","r0511 - o/w capital instruments/share capital",IF('Intragroup liabilities'!F1445="C_32","r0511 - o/w capital instruments/share capital",IF('Intragroup liabilities'!F1445="C_33","r0512 - o/w instruments ranking pari passu with ordinary shares",IF(OR(ISNUMBER(SEARCH("ATLANTES",I1451)),ISNUMBER(SEARCH("AZOR",I1451)),ISNUMBER(SEARCH("HIPOTOTTA",I1451)))=TRUE,"r0120 - Secured liabilities - collateralized part (BRRD art. 44/2/b)",IF(OR('Intragroup liabilities'!F1445="P_27.1",'Intragroup liabilities'!F1445="P_27.2",'Intragroup liabilities'!F1445="P_24"),"r0390 - Non-financial liabilities",IF('Intragroup liabilities'!F1445="P_30.1","r0170 - Employee liabilities (BRRD art. 44/2/g/i)",IF('Intragroup liabilities'!F1445="P_30.3","r0390 - Non-financial liabilities",IF('Intragroup liabilities'!F1445="C_36","r0511 - o/w capital instruments/share capital",IF(AND('Intragroup liabilities'!F1445="P_20",IFERROR(VLOOKUP('Intragroup liabilities'!I1445,'Auxiliar 210'!$B$18:$B$20,1,FALSE),0)&lt;&gt;0),"r0210 - Liabilities towards other entities of the resolution group (BRRD art. 44/2/h)",IF(AND('Intragroup liabilities'!F1445="P_21",IFERROR(VLOOKUP('Intragroup liabilities'!I1445,'Auxiliar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51" s="10" t="s">
        <v>483</v>
      </c>
      <c r="G1451" s="10" t="str">
        <f t="shared" si="156"/>
        <v>Rank 9 - Ranking in insolvency (master scale)</v>
      </c>
      <c r="H1451" s="10" t="s">
        <v>1171</v>
      </c>
      <c r="I1451" s="10" t="s">
        <v>704</v>
      </c>
      <c r="J1451" s="10" t="s">
        <v>710</v>
      </c>
      <c r="K1451" s="10" t="s">
        <v>155</v>
      </c>
      <c r="L1451" s="10" t="str">
        <f t="shared" si="157"/>
        <v>Sister</v>
      </c>
      <c r="M1451" s="10" t="str">
        <f>IF(OR('Intragroup liabilities'!W1445="x",'Intragroup liabilities'!W1445="E"),"true","false")</f>
        <v>false</v>
      </c>
      <c r="N1451" s="10" t="s">
        <v>470</v>
      </c>
      <c r="O1451" s="10" t="s">
        <v>471</v>
      </c>
      <c r="P1451" s="11">
        <v>1.45</v>
      </c>
      <c r="Q1451" s="11">
        <f>IF('Intragroup liabilities'!E1445="",0,'Intragroup liabilities'!E1445)</f>
        <v>0</v>
      </c>
      <c r="R1451" s="10" t="str">
        <f>+IF('Intragroup liabilities'!C1445="EURO","Euro",IF('Intragroup liabilities'!C1445="LIBRA INGLESA"," US Dollar",""))</f>
        <v>Euro</v>
      </c>
      <c r="S1451" s="10" t="str">
        <f>IF(OR('Intragroup liabilities'!F1445="P_20",'Intragroup liabilities'!F1445="P_21"),'Intragroup liabilities'!M1445,CONCATENATE(RIGHT('Intragroup liabilities'!T1445,4),"-",LEFT(RIGHT('Intragroup liabilities'!T1445,7),2),"-",LEFT('Intragroup liabilities'!T1445,2)))</f>
        <v>--</v>
      </c>
      <c r="T1451" s="20" t="str">
        <f t="shared" si="158"/>
        <v>--</v>
      </c>
      <c r="U1451" s="20" t="str">
        <f>IF(OR('Intragroup liabilities'!F1445="P_20",'Intragroup liabilities'!F1445="P_21"),'T 03.01'!T1451,CONCATENATE(RIGHT('Intragroup liabilities'!U1445,4),"-",LEFT(RIGHT('Intragroup liabilities'!U1445,7),2),"-",LEFT('Intragroup liabilities'!U1445,2)))</f>
        <v>--</v>
      </c>
      <c r="V1451" s="10" t="str">
        <f t="shared" si="159"/>
        <v>Unsecured</v>
      </c>
      <c r="W1451" s="10">
        <v>0</v>
      </c>
      <c r="X1451" s="10" t="s">
        <v>83</v>
      </c>
      <c r="Y1451" s="10" t="str">
        <f t="shared" si="160"/>
        <v>Structured</v>
      </c>
      <c r="Z1451" s="10"/>
      <c r="AA1451" s="10" t="str">
        <f>IF('Intragroup liabilities'!Q1445="GF2","Grandfathered T2",IF('Intragroup liabilities'!Q1445="CET1","CET1","No"))</f>
        <v>No</v>
      </c>
      <c r="AB1451" s="10">
        <f>IF('Intragroup liabilities'!R1445="",0,'Intragroup liabilities'!R1445)</f>
        <v>0</v>
      </c>
      <c r="AC1451"/>
    </row>
    <row r="1452" spans="3:29" ht="35.25" thickBot="1" x14ac:dyDescent="0.5">
      <c r="C1452" s="17">
        <f t="shared" si="155"/>
        <v>999</v>
      </c>
      <c r="D1452" s="18">
        <f t="shared" si="161"/>
        <v>1445</v>
      </c>
      <c r="E1452" s="10" t="str">
        <f>IF(AND(I1452="SANTANDER TOTTA, SGPS, SA",'Intragroup liabilities'!F1446="P_22"),"r0531 - o/w (part of) subordinated liabilities recognised as own funds",IF(AND(I1452="Totta Seguros - Comp. Seg. Vida, SA.",'Intragroup liabilities'!F1446="P_22"),"r0350 - Structured notes",IF(AND(AA1452&lt;&gt;"No",'Intragroup liabilities'!F1446="P_23"),"r0531 - o/w (part of) subordinated liabilities recognised as own funds",IF(AND(AA1452="No",'Intragroup liabilities'!F1446="P_23"),"r0120 - Secured liabilities - collateralized part (BRRD art. 44/2/b)",IF('Intragroup liabilities'!F1446="C_31","r0511 - o/w capital instruments/share capital",IF('Intragroup liabilities'!F1446="C_32","r0511 - o/w capital instruments/share capital",IF('Intragroup liabilities'!F1446="C_33","r0512 - o/w instruments ranking pari passu with ordinary shares",IF(OR(ISNUMBER(SEARCH("ATLANTES",I1452)),ISNUMBER(SEARCH("AZOR",I1452)),ISNUMBER(SEARCH("HIPOTOTTA",I1452)))=TRUE,"r0120 - Secured liabilities - collateralized part (BRRD art. 44/2/b)",IF(OR('Intragroup liabilities'!F1446="P_27.1",'Intragroup liabilities'!F1446="P_27.2",'Intragroup liabilities'!F1446="P_24"),"r0390 - Non-financial liabilities",IF('Intragroup liabilities'!F1446="P_30.1","r0170 - Employee liabilities (BRRD art. 44/2/g/i)",IF('Intragroup liabilities'!F1446="P_30.3","r0390 - Non-financial liabilities",IF('Intragroup liabilities'!F1446="C_36","r0511 - o/w capital instruments/share capital",IF(AND('Intragroup liabilities'!F1446="P_20",IFERROR(VLOOKUP('Intragroup liabilities'!I1446,'Auxiliar 210'!$B$18:$B$20,1,FALSE),0)&lt;&gt;0),"r0210 - Liabilities towards other entities of the resolution group (BRRD art. 44/2/h)",IF(AND('Intragroup liabilities'!F1446="P_21",IFERROR(VLOOKUP('Intragroup liabilities'!I1446,'Auxiliar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2" s="10" t="s">
        <v>153</v>
      </c>
      <c r="G1452" s="10" t="str">
        <f t="shared" si="156"/>
        <v>Rank 20 - Ranking in insolvency (master scale)</v>
      </c>
      <c r="H1452" s="10" t="s">
        <v>396</v>
      </c>
      <c r="I1452" s="10" t="s">
        <v>74</v>
      </c>
      <c r="J1452" s="10" t="s">
        <v>170</v>
      </c>
      <c r="K1452" s="10" t="s">
        <v>155</v>
      </c>
      <c r="L1452" s="10" t="str">
        <f t="shared" si="157"/>
        <v>Sister</v>
      </c>
      <c r="M1452" s="10" t="str">
        <f>IF(OR('Intragroup liabilities'!W1446="x",'Intragroup liabilities'!W1446="E"),"true","false")</f>
        <v>true</v>
      </c>
      <c r="N1452" s="10" t="s">
        <v>470</v>
      </c>
      <c r="O1452" s="10" t="s">
        <v>471</v>
      </c>
      <c r="P1452" s="11">
        <v>173502.96</v>
      </c>
      <c r="Q1452" s="11">
        <f>IF('Intragroup liabilities'!E1446="",0,'Intragroup liabilities'!E1446)</f>
        <v>183.05</v>
      </c>
      <c r="R1452" s="10" t="str">
        <f>+IF('Intragroup liabilities'!C1446="EURO","Euro",IF('Intragroup liabilities'!C1446="LIBRA INGLESA"," US Dollar",""))</f>
        <v>Euro</v>
      </c>
      <c r="S1452" s="10" t="str">
        <f>IF(OR('Intragroup liabilities'!F1446="P_20",'Intragroup liabilities'!F1446="P_21"),'Intragroup liabilities'!M1446,CONCATENATE(RIGHT('Intragroup liabilities'!T1446,4),"-",LEFT(RIGHT('Intragroup liabilities'!T1446,7),2),"-",LEFT('Intragroup liabilities'!T1446,2)))</f>
        <v>--</v>
      </c>
      <c r="T1452" s="20" t="str">
        <f t="shared" si="158"/>
        <v/>
      </c>
      <c r="U1452" s="20" t="str">
        <f>IF(OR('Intragroup liabilities'!F1446="P_20",'Intragroup liabilities'!F1446="P_21"),'T 03.01'!T1452,CONCATENATE(RIGHT('Intragroup liabilities'!U1446,4),"-",LEFT(RIGHT('Intragroup liabilities'!U1446,7),2),"-",LEFT('Intragroup liabilities'!U1446,2)))</f>
        <v>--</v>
      </c>
      <c r="V1452" s="10" t="str">
        <f t="shared" si="159"/>
        <v>Secured</v>
      </c>
      <c r="W1452" s="10">
        <v>0</v>
      </c>
      <c r="X1452" s="10" t="s">
        <v>83</v>
      </c>
      <c r="Y1452" s="10" t="str">
        <f t="shared" si="160"/>
        <v>Non-structured/Vanilla</v>
      </c>
      <c r="Z1452" s="10"/>
      <c r="AA1452" s="10" t="str">
        <f>IF('Intragroup liabilities'!Q1446="GF2","Grandfathered T2",IF('Intragroup liabilities'!Q1446="CET1","CET1","No"))</f>
        <v>No</v>
      </c>
      <c r="AB1452" s="10">
        <f>IF('Intragroup liabilities'!R1446="",0,'Intragroup liabilities'!R1446)</f>
        <v>0</v>
      </c>
      <c r="AC1452"/>
    </row>
    <row r="1453" spans="3:29" ht="35.25" thickBot="1" x14ac:dyDescent="0.5">
      <c r="C1453" s="17">
        <f t="shared" si="155"/>
        <v>999</v>
      </c>
      <c r="D1453" s="18">
        <f t="shared" si="161"/>
        <v>1446</v>
      </c>
      <c r="E1453" s="10" t="str">
        <f>IF(AND(I1453="SANTANDER TOTTA, SGPS, SA",'Intragroup liabilities'!F1447="P_22"),"r0531 - o/w (part of) subordinated liabilities recognised as own funds",IF(AND(I1453="Totta Seguros - Comp. Seg. Vida, SA.",'Intragroup liabilities'!F1447="P_22"),"r0350 - Structured notes",IF(AND(AA1453&lt;&gt;"No",'Intragroup liabilities'!F1447="P_23"),"r0531 - o/w (part of) subordinated liabilities recognised as own funds",IF(AND(AA1453="No",'Intragroup liabilities'!F1447="P_23"),"r0120 - Secured liabilities - collateralized part (BRRD art. 44/2/b)",IF('Intragroup liabilities'!F1447="C_31","r0511 - o/w capital instruments/share capital",IF('Intragroup liabilities'!F1447="C_32","r0511 - o/w capital instruments/share capital",IF('Intragroup liabilities'!F1447="C_33","r0512 - o/w instruments ranking pari passu with ordinary shares",IF(OR(ISNUMBER(SEARCH("ATLANTES",I1453)),ISNUMBER(SEARCH("AZOR",I1453)),ISNUMBER(SEARCH("HIPOTOTTA",I1453)))=TRUE,"r0120 - Secured liabilities - collateralized part (BRRD art. 44/2/b)",IF(OR('Intragroup liabilities'!F1447="P_27.1",'Intragroup liabilities'!F1447="P_27.2",'Intragroup liabilities'!F1447="P_24"),"r0390 - Non-financial liabilities",IF('Intragroup liabilities'!F1447="P_30.1","r0170 - Employee liabilities (BRRD art. 44/2/g/i)",IF('Intragroup liabilities'!F1447="P_30.3","r0390 - Non-financial liabilities",IF('Intragroup liabilities'!F1447="C_36","r0511 - o/w capital instruments/share capital",IF(AND('Intragroup liabilities'!F1447="P_20",IFERROR(VLOOKUP('Intragroup liabilities'!I1447,'Auxiliar 210'!$B$18:$B$20,1,FALSE),0)&lt;&gt;0),"r0210 - Liabilities towards other entities of the resolution group (BRRD art. 44/2/h)",IF(AND('Intragroup liabilities'!F1447="P_21",IFERROR(VLOOKUP('Intragroup liabilities'!I1447,'Auxiliar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3" s="10" t="s">
        <v>153</v>
      </c>
      <c r="G1453" s="10" t="str">
        <f t="shared" si="156"/>
        <v>Rank 20 - Ranking in insolvency (master scale)</v>
      </c>
      <c r="H1453" s="10" t="s">
        <v>395</v>
      </c>
      <c r="I1453" s="10" t="s">
        <v>73</v>
      </c>
      <c r="J1453" s="10" t="s">
        <v>167</v>
      </c>
      <c r="K1453" s="10" t="s">
        <v>155</v>
      </c>
      <c r="L1453" s="10" t="str">
        <f t="shared" si="157"/>
        <v>Sister</v>
      </c>
      <c r="M1453" s="10" t="str">
        <f>IF(OR('Intragroup liabilities'!W1447="x",'Intragroup liabilities'!W1447="E"),"true","false")</f>
        <v>true</v>
      </c>
      <c r="N1453" s="10" t="s">
        <v>470</v>
      </c>
      <c r="O1453" s="10" t="s">
        <v>471</v>
      </c>
      <c r="P1453" s="11">
        <v>58493.4</v>
      </c>
      <c r="Q1453" s="11">
        <f>IF('Intragroup liabilities'!E1447="",0,'Intragroup liabilities'!E1447)</f>
        <v>125.86</v>
      </c>
      <c r="R1453" s="10" t="str">
        <f>+IF('Intragroup liabilities'!C1447="EURO","Euro",IF('Intragroup liabilities'!C1447="LIBRA INGLESA"," US Dollar",""))</f>
        <v>Euro</v>
      </c>
      <c r="S1453" s="10" t="str">
        <f>IF(OR('Intragroup liabilities'!F1447="P_20",'Intragroup liabilities'!F1447="P_21"),'Intragroup liabilities'!M1447,CONCATENATE(RIGHT('Intragroup liabilities'!T1447,4),"-",LEFT(RIGHT('Intragroup liabilities'!T1447,7),2),"-",LEFT('Intragroup liabilities'!T1447,2)))</f>
        <v>--</v>
      </c>
      <c r="T1453" s="20" t="str">
        <f t="shared" si="158"/>
        <v/>
      </c>
      <c r="U1453" s="20" t="str">
        <f>IF(OR('Intragroup liabilities'!F1447="P_20",'Intragroup liabilities'!F1447="P_21"),'T 03.01'!T1453,CONCATENATE(RIGHT('Intragroup liabilities'!U1447,4),"-",LEFT(RIGHT('Intragroup liabilities'!U1447,7),2),"-",LEFT('Intragroup liabilities'!U1447,2)))</f>
        <v>--</v>
      </c>
      <c r="V1453" s="10" t="str">
        <f t="shared" si="159"/>
        <v>Secured</v>
      </c>
      <c r="W1453" s="10">
        <v>0</v>
      </c>
      <c r="X1453" s="10" t="s">
        <v>83</v>
      </c>
      <c r="Y1453" s="10" t="str">
        <f t="shared" si="160"/>
        <v>Non-structured/Vanilla</v>
      </c>
      <c r="Z1453" s="10"/>
      <c r="AA1453" s="10" t="str">
        <f>IF('Intragroup liabilities'!Q1447="GF2","Grandfathered T2",IF('Intragroup liabilities'!Q1447="CET1","CET1","No"))</f>
        <v>No</v>
      </c>
      <c r="AB1453" s="10">
        <f>IF('Intragroup liabilities'!R1447="",0,'Intragroup liabilities'!R1447)</f>
        <v>0</v>
      </c>
      <c r="AC1453"/>
    </row>
    <row r="1454" spans="3:29" ht="35.25" thickBot="1" x14ac:dyDescent="0.5">
      <c r="C1454" s="17">
        <f t="shared" si="155"/>
        <v>999</v>
      </c>
      <c r="D1454" s="18">
        <f t="shared" si="161"/>
        <v>1447</v>
      </c>
      <c r="E1454" s="10" t="str">
        <f>IF(AND(I1454="SANTANDER TOTTA, SGPS, SA",'Intragroup liabilities'!F1448="P_22"),"r0531 - o/w (part of) subordinated liabilities recognised as own funds",IF(AND(I1454="Totta Seguros - Comp. Seg. Vida, SA.",'Intragroup liabilities'!F1448="P_22"),"r0350 - Structured notes",IF(AND(AA1454&lt;&gt;"No",'Intragroup liabilities'!F1448="P_23"),"r0531 - o/w (part of) subordinated liabilities recognised as own funds",IF(AND(AA1454="No",'Intragroup liabilities'!F1448="P_23"),"r0120 - Secured liabilities - collateralized part (BRRD art. 44/2/b)",IF('Intragroup liabilities'!F1448="C_31","r0511 - o/w capital instruments/share capital",IF('Intragroup liabilities'!F1448="C_32","r0511 - o/w capital instruments/share capital",IF('Intragroup liabilities'!F1448="C_33","r0512 - o/w instruments ranking pari passu with ordinary shares",IF(OR(ISNUMBER(SEARCH("ATLANTES",I1454)),ISNUMBER(SEARCH("AZOR",I1454)),ISNUMBER(SEARCH("HIPOTOTTA",I1454)))=TRUE,"r0120 - Secured liabilities - collateralized part (BRRD art. 44/2/b)",IF(OR('Intragroup liabilities'!F1448="P_27.1",'Intragroup liabilities'!F1448="P_27.2",'Intragroup liabilities'!F1448="P_24"),"r0390 - Non-financial liabilities",IF('Intragroup liabilities'!F1448="P_30.1","r0170 - Employee liabilities (BRRD art. 44/2/g/i)",IF('Intragroup liabilities'!F1448="P_30.3","r0390 - Non-financial liabilities",IF('Intragroup liabilities'!F1448="C_36","r0511 - o/w capital instruments/share capital",IF(AND('Intragroup liabilities'!F1448="P_20",IFERROR(VLOOKUP('Intragroup liabilities'!I1448,'Auxiliar 210'!$B$18:$B$20,1,FALSE),0)&lt;&gt;0),"r0210 - Liabilities towards other entities of the resolution group (BRRD art. 44/2/h)",IF(AND('Intragroup liabilities'!F1448="P_21",IFERROR(VLOOKUP('Intragroup liabilities'!I1448,'Auxiliar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4" s="10" t="s">
        <v>153</v>
      </c>
      <c r="G1454" s="10" t="str">
        <f t="shared" si="156"/>
        <v>Rank 20 - Ranking in insolvency (master scale)</v>
      </c>
      <c r="H1454" s="10" t="s">
        <v>395</v>
      </c>
      <c r="I1454" s="10" t="s">
        <v>74</v>
      </c>
      <c r="J1454" s="10" t="s">
        <v>170</v>
      </c>
      <c r="K1454" s="10" t="s">
        <v>155</v>
      </c>
      <c r="L1454" s="10" t="str">
        <f t="shared" si="157"/>
        <v>Sister</v>
      </c>
      <c r="M1454" s="10" t="str">
        <f>IF(OR('Intragroup liabilities'!W1448="x",'Intragroup liabilities'!W1448="E"),"true","false")</f>
        <v>true</v>
      </c>
      <c r="N1454" s="10" t="s">
        <v>470</v>
      </c>
      <c r="O1454" s="10" t="s">
        <v>471</v>
      </c>
      <c r="P1454" s="11">
        <v>18496.599999999999</v>
      </c>
      <c r="Q1454" s="11">
        <f>IF('Intragroup liabilities'!E1448="",0,'Intragroup liabilities'!E1448)</f>
        <v>83.38</v>
      </c>
      <c r="R1454" s="10" t="str">
        <f>+IF('Intragroup liabilities'!C1448="EURO","Euro",IF('Intragroup liabilities'!C1448="LIBRA INGLESA"," US Dollar",""))</f>
        <v>Euro</v>
      </c>
      <c r="S1454" s="10" t="str">
        <f>IF(OR('Intragroup liabilities'!F1448="P_20",'Intragroup liabilities'!F1448="P_21"),'Intragroup liabilities'!M1448,CONCATENATE(RIGHT('Intragroup liabilities'!T1448,4),"-",LEFT(RIGHT('Intragroup liabilities'!T1448,7),2),"-",LEFT('Intragroup liabilities'!T1448,2)))</f>
        <v>--</v>
      </c>
      <c r="T1454" s="20" t="str">
        <f t="shared" si="158"/>
        <v/>
      </c>
      <c r="U1454" s="20" t="str">
        <f>IF(OR('Intragroup liabilities'!F1448="P_20",'Intragroup liabilities'!F1448="P_21"),'T 03.01'!T1454,CONCATENATE(RIGHT('Intragroup liabilities'!U1448,4),"-",LEFT(RIGHT('Intragroup liabilities'!U1448,7),2),"-",LEFT('Intragroup liabilities'!U1448,2)))</f>
        <v>--</v>
      </c>
      <c r="V1454" s="10" t="str">
        <f t="shared" si="159"/>
        <v>Secured</v>
      </c>
      <c r="W1454" s="10">
        <v>0</v>
      </c>
      <c r="X1454" s="10" t="s">
        <v>83</v>
      </c>
      <c r="Y1454" s="10" t="str">
        <f t="shared" si="160"/>
        <v>Non-structured/Vanilla</v>
      </c>
      <c r="Z1454" s="10"/>
      <c r="AA1454" s="10" t="str">
        <f>IF('Intragroup liabilities'!Q1448="GF2","Grandfathered T2",IF('Intragroup liabilities'!Q1448="CET1","CET1","No"))</f>
        <v>No</v>
      </c>
      <c r="AB1454" s="10">
        <f>IF('Intragroup liabilities'!R1448="",0,'Intragroup liabilities'!R1448)</f>
        <v>0</v>
      </c>
      <c r="AC1454"/>
    </row>
    <row r="1455" spans="3:29" ht="35.25" thickBot="1" x14ac:dyDescent="0.5">
      <c r="C1455" s="17">
        <f t="shared" si="155"/>
        <v>999</v>
      </c>
      <c r="D1455" s="18">
        <f t="shared" si="161"/>
        <v>1448</v>
      </c>
      <c r="E1455" s="10" t="str">
        <f>IF(AND(I1455="SANTANDER TOTTA, SGPS, SA",'Intragroup liabilities'!F1449="P_22"),"r0531 - o/w (part of) subordinated liabilities recognised as own funds",IF(AND(I1455="Totta Seguros - Comp. Seg. Vida, SA.",'Intragroup liabilities'!F1449="P_22"),"r0350 - Structured notes",IF(AND(AA1455&lt;&gt;"No",'Intragroup liabilities'!F1449="P_23"),"r0531 - o/w (part of) subordinated liabilities recognised as own funds",IF(AND(AA1455="No",'Intragroup liabilities'!F1449="P_23"),"r0120 - Secured liabilities - collateralized part (BRRD art. 44/2/b)",IF('Intragroup liabilities'!F1449="C_31","r0511 - o/w capital instruments/share capital",IF('Intragroup liabilities'!F1449="C_32","r0511 - o/w capital instruments/share capital",IF('Intragroup liabilities'!F1449="C_33","r0512 - o/w instruments ranking pari passu with ordinary shares",IF(OR(ISNUMBER(SEARCH("ATLANTES",I1455)),ISNUMBER(SEARCH("AZOR",I1455)),ISNUMBER(SEARCH("HIPOTOTTA",I1455)))=TRUE,"r0120 - Secured liabilities - collateralized part (BRRD art. 44/2/b)",IF(OR('Intragroup liabilities'!F1449="P_27.1",'Intragroup liabilities'!F1449="P_27.2",'Intragroup liabilities'!F1449="P_24"),"r0390 - Non-financial liabilities",IF('Intragroup liabilities'!F1449="P_30.1","r0170 - Employee liabilities (BRRD art. 44/2/g/i)",IF('Intragroup liabilities'!F1449="P_30.3","r0390 - Non-financial liabilities",IF('Intragroup liabilities'!F1449="C_36","r0511 - o/w capital instruments/share capital",IF(AND('Intragroup liabilities'!F1449="P_20",IFERROR(VLOOKUP('Intragroup liabilities'!I1449,'Auxiliar 210'!$B$18:$B$20,1,FALSE),0)&lt;&gt;0),"r0210 - Liabilities towards other entities of the resolution group (BRRD art. 44/2/h)",IF(AND('Intragroup liabilities'!F1449="P_21",IFERROR(VLOOKUP('Intragroup liabilities'!I1449,'Auxiliar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5" s="10" t="s">
        <v>153</v>
      </c>
      <c r="G1455" s="10" t="str">
        <f t="shared" si="156"/>
        <v>Rank 20 - Ranking in insolvency (master scale)</v>
      </c>
      <c r="H1455" s="10" t="s">
        <v>397</v>
      </c>
      <c r="I1455" s="10" t="s">
        <v>30</v>
      </c>
      <c r="J1455" s="10" t="s">
        <v>164</v>
      </c>
      <c r="K1455" s="10" t="s">
        <v>155</v>
      </c>
      <c r="L1455" s="10" t="str">
        <f t="shared" si="157"/>
        <v>Sister</v>
      </c>
      <c r="M1455" s="10" t="str">
        <f>IF(OR('Intragroup liabilities'!W1449="x",'Intragroup liabilities'!W1449="E"),"true","false")</f>
        <v>true</v>
      </c>
      <c r="N1455" s="10" t="s">
        <v>470</v>
      </c>
      <c r="O1455" s="10" t="s">
        <v>471</v>
      </c>
      <c r="P1455" s="11">
        <v>20577.61</v>
      </c>
      <c r="Q1455" s="11">
        <f>IF('Intragroup liabilities'!E1449="",0,'Intragroup liabilities'!E1449)</f>
        <v>34.119999999999997</v>
      </c>
      <c r="R1455" s="10" t="str">
        <f>+IF('Intragroup liabilities'!C1449="EURO","Euro",IF('Intragroup liabilities'!C1449="LIBRA INGLESA"," US Dollar",""))</f>
        <v>Euro</v>
      </c>
      <c r="S1455" s="10" t="str">
        <f>IF(OR('Intragroup liabilities'!F1449="P_20",'Intragroup liabilities'!F1449="P_21"),'Intragroup liabilities'!M1449,CONCATENATE(RIGHT('Intragroup liabilities'!T1449,4),"-",LEFT(RIGHT('Intragroup liabilities'!T1449,7),2),"-",LEFT('Intragroup liabilities'!T1449,2)))</f>
        <v>--</v>
      </c>
      <c r="T1455" s="20" t="str">
        <f t="shared" si="158"/>
        <v/>
      </c>
      <c r="U1455" s="20" t="str">
        <f>IF(OR('Intragroup liabilities'!F1449="P_20",'Intragroup liabilities'!F1449="P_21"),'T 03.01'!T1455,CONCATENATE(RIGHT('Intragroup liabilities'!U1449,4),"-",LEFT(RIGHT('Intragroup liabilities'!U1449,7),2),"-",LEFT('Intragroup liabilities'!U1449,2)))</f>
        <v>--</v>
      </c>
      <c r="V1455" s="10" t="str">
        <f t="shared" si="159"/>
        <v>Secured</v>
      </c>
      <c r="W1455" s="10">
        <v>0</v>
      </c>
      <c r="X1455" s="10" t="s">
        <v>83</v>
      </c>
      <c r="Y1455" s="10" t="str">
        <f t="shared" si="160"/>
        <v>Non-structured/Vanilla</v>
      </c>
      <c r="Z1455" s="10"/>
      <c r="AA1455" s="10" t="str">
        <f>IF('Intragroup liabilities'!Q1449="GF2","Grandfathered T2",IF('Intragroup liabilities'!Q1449="CET1","CET1","No"))</f>
        <v>No</v>
      </c>
      <c r="AB1455" s="10">
        <f>IF('Intragroup liabilities'!R1449="",0,'Intragroup liabilities'!R1449)</f>
        <v>0</v>
      </c>
      <c r="AC1455"/>
    </row>
    <row r="1456" spans="3:29" ht="35.25" thickBot="1" x14ac:dyDescent="0.5">
      <c r="C1456" s="17">
        <f t="shared" si="155"/>
        <v>999</v>
      </c>
      <c r="D1456" s="18">
        <f t="shared" si="161"/>
        <v>1449</v>
      </c>
      <c r="E1456" s="10" t="str">
        <f>IF(AND(I1456="SANTANDER TOTTA, SGPS, SA",'Intragroup liabilities'!F1450="P_22"),"r0531 - o/w (part of) subordinated liabilities recognised as own funds",IF(AND(I1456="Totta Seguros - Comp. Seg. Vida, SA.",'Intragroup liabilities'!F1450="P_22"),"r0350 - Structured notes",IF(AND(AA1456&lt;&gt;"No",'Intragroup liabilities'!F1450="P_23"),"r0531 - o/w (part of) subordinated liabilities recognised as own funds",IF(AND(AA1456="No",'Intragroup liabilities'!F1450="P_23"),"r0120 - Secured liabilities - collateralized part (BRRD art. 44/2/b)",IF('Intragroup liabilities'!F1450="C_31","r0511 - o/w capital instruments/share capital",IF('Intragroup liabilities'!F1450="C_32","r0511 - o/w capital instruments/share capital",IF('Intragroup liabilities'!F1450="C_33","r0512 - o/w instruments ranking pari passu with ordinary shares",IF(OR(ISNUMBER(SEARCH("ATLANTES",I1456)),ISNUMBER(SEARCH("AZOR",I1456)),ISNUMBER(SEARCH("HIPOTOTTA",I1456)))=TRUE,"r0120 - Secured liabilities - collateralized part (BRRD art. 44/2/b)",IF(OR('Intragroup liabilities'!F1450="P_27.1",'Intragroup liabilities'!F1450="P_27.2",'Intragroup liabilities'!F1450="P_24"),"r0390 - Non-financial liabilities",IF('Intragroup liabilities'!F1450="P_30.1","r0170 - Employee liabilities (BRRD art. 44/2/g/i)",IF('Intragroup liabilities'!F1450="P_30.3","r0390 - Non-financial liabilities",IF('Intragroup liabilities'!F1450="C_36","r0511 - o/w capital instruments/share capital",IF(AND('Intragroup liabilities'!F1450="P_20",IFERROR(VLOOKUP('Intragroup liabilities'!I1450,'Auxiliar 210'!$B$18:$B$20,1,FALSE),0)&lt;&gt;0),"r0210 - Liabilities towards other entities of the resolution group (BRRD art. 44/2/h)",IF(AND('Intragroup liabilities'!F1450="P_21",IFERROR(VLOOKUP('Intragroup liabilities'!I1450,'Auxiliar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6" s="10" t="s">
        <v>153</v>
      </c>
      <c r="G1456" s="10" t="str">
        <f t="shared" si="156"/>
        <v>Rank 20 - Ranking in insolvency (master scale)</v>
      </c>
      <c r="H1456" s="10" t="s">
        <v>385</v>
      </c>
      <c r="I1456" s="10" t="s">
        <v>73</v>
      </c>
      <c r="J1456" s="10" t="s">
        <v>167</v>
      </c>
      <c r="K1456" s="10" t="s">
        <v>155</v>
      </c>
      <c r="L1456" s="10" t="str">
        <f t="shared" si="157"/>
        <v>Sister</v>
      </c>
      <c r="M1456" s="10" t="str">
        <f>IF(OR('Intragroup liabilities'!W1450="x",'Intragroup liabilities'!W1450="E"),"true","false")</f>
        <v>true</v>
      </c>
      <c r="N1456" s="10" t="s">
        <v>470</v>
      </c>
      <c r="O1456" s="10" t="s">
        <v>471</v>
      </c>
      <c r="P1456" s="11">
        <v>64861.07</v>
      </c>
      <c r="Q1456" s="11">
        <f>IF('Intragroup liabilities'!E1450="",0,'Intragroup liabilities'!E1450)</f>
        <v>151.31</v>
      </c>
      <c r="R1456" s="10" t="str">
        <f>+IF('Intragroup liabilities'!C1450="EURO","Euro",IF('Intragroup liabilities'!C1450="LIBRA INGLESA"," US Dollar",""))</f>
        <v>Euro</v>
      </c>
      <c r="S1456" s="10" t="str">
        <f>IF(OR('Intragroup liabilities'!F1450="P_20",'Intragroup liabilities'!F1450="P_21"),'Intragroup liabilities'!M1450,CONCATENATE(RIGHT('Intragroup liabilities'!T1450,4),"-",LEFT(RIGHT('Intragroup liabilities'!T1450,7),2),"-",LEFT('Intragroup liabilities'!T1450,2)))</f>
        <v>--</v>
      </c>
      <c r="T1456" s="20" t="str">
        <f t="shared" si="158"/>
        <v/>
      </c>
      <c r="U1456" s="20" t="str">
        <f>IF(OR('Intragroup liabilities'!F1450="P_20",'Intragroup liabilities'!F1450="P_21"),'T 03.01'!T1456,CONCATENATE(RIGHT('Intragroup liabilities'!U1450,4),"-",LEFT(RIGHT('Intragroup liabilities'!U1450,7),2),"-",LEFT('Intragroup liabilities'!U1450,2)))</f>
        <v>--</v>
      </c>
      <c r="V1456" s="10" t="str">
        <f t="shared" si="159"/>
        <v>Secured</v>
      </c>
      <c r="W1456" s="10">
        <v>0</v>
      </c>
      <c r="X1456" s="10" t="s">
        <v>83</v>
      </c>
      <c r="Y1456" s="10" t="str">
        <f t="shared" si="160"/>
        <v>Non-structured/Vanilla</v>
      </c>
      <c r="Z1456" s="10"/>
      <c r="AA1456" s="10" t="str">
        <f>IF('Intragroup liabilities'!Q1450="GF2","Grandfathered T2",IF('Intragroup liabilities'!Q1450="CET1","CET1","No"))</f>
        <v>No</v>
      </c>
      <c r="AB1456" s="10">
        <f>IF('Intragroup liabilities'!R1450="",0,'Intragroup liabilities'!R1450)</f>
        <v>0</v>
      </c>
      <c r="AC1456"/>
    </row>
    <row r="1457" spans="3:29" ht="35.25" thickBot="1" x14ac:dyDescent="0.5">
      <c r="C1457" s="17">
        <f t="shared" si="155"/>
        <v>999</v>
      </c>
      <c r="D1457" s="18">
        <f t="shared" si="161"/>
        <v>1450</v>
      </c>
      <c r="E1457" s="10" t="str">
        <f>IF(AND(I1457="SANTANDER TOTTA, SGPS, SA",'Intragroup liabilities'!F1451="P_22"),"r0531 - o/w (part of) subordinated liabilities recognised as own funds",IF(AND(I1457="Totta Seguros - Comp. Seg. Vida, SA.",'Intragroup liabilities'!F1451="P_22"),"r0350 - Structured notes",IF(AND(AA1457&lt;&gt;"No",'Intragroup liabilities'!F1451="P_23"),"r0531 - o/w (part of) subordinated liabilities recognised as own funds",IF(AND(AA1457="No",'Intragroup liabilities'!F1451="P_23"),"r0120 - Secured liabilities - collateralized part (BRRD art. 44/2/b)",IF('Intragroup liabilities'!F1451="C_31","r0511 - o/w capital instruments/share capital",IF('Intragroup liabilities'!F1451="C_32","r0511 - o/w capital instruments/share capital",IF('Intragroup liabilities'!F1451="C_33","r0512 - o/w instruments ranking pari passu with ordinary shares",IF(OR(ISNUMBER(SEARCH("ATLANTES",I1457)),ISNUMBER(SEARCH("AZOR",I1457)),ISNUMBER(SEARCH("HIPOTOTTA",I1457)))=TRUE,"r0120 - Secured liabilities - collateralized part (BRRD art. 44/2/b)",IF(OR('Intragroup liabilities'!F1451="P_27.1",'Intragroup liabilities'!F1451="P_27.2",'Intragroup liabilities'!F1451="P_24"),"r0390 - Non-financial liabilities",IF('Intragroup liabilities'!F1451="P_30.1","r0170 - Employee liabilities (BRRD art. 44/2/g/i)",IF('Intragroup liabilities'!F1451="P_30.3","r0390 - Non-financial liabilities",IF('Intragroup liabilities'!F1451="C_36","r0511 - o/w capital instruments/share capital",IF(AND('Intragroup liabilities'!F1451="P_20",IFERROR(VLOOKUP('Intragroup liabilities'!I1451,'Auxiliar 210'!$B$18:$B$20,1,FALSE),0)&lt;&gt;0),"r0210 - Liabilities towards other entities of the resolution group (BRRD art. 44/2/h)",IF(AND('Intragroup liabilities'!F1451="P_21",IFERROR(VLOOKUP('Intragroup liabilities'!I1451,'Auxiliar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7" s="10" t="s">
        <v>153</v>
      </c>
      <c r="G1457" s="10" t="str">
        <f t="shared" si="156"/>
        <v>Rank 20 - Ranking in insolvency (master scale)</v>
      </c>
      <c r="H1457" s="10" t="s">
        <v>399</v>
      </c>
      <c r="I1457" s="10" t="s">
        <v>73</v>
      </c>
      <c r="J1457" s="10" t="s">
        <v>167</v>
      </c>
      <c r="K1457" s="10" t="s">
        <v>155</v>
      </c>
      <c r="L1457" s="10" t="str">
        <f t="shared" si="157"/>
        <v>Sister</v>
      </c>
      <c r="M1457" s="10" t="str">
        <f>IF(OR('Intragroup liabilities'!W1451="x",'Intragroup liabilities'!W1451="E"),"true","false")</f>
        <v>true</v>
      </c>
      <c r="N1457" s="10" t="s">
        <v>470</v>
      </c>
      <c r="O1457" s="10" t="s">
        <v>471</v>
      </c>
      <c r="P1457" s="11">
        <v>103036.85</v>
      </c>
      <c r="Q1457" s="11">
        <f>IF('Intragroup liabilities'!E1451="",0,'Intragroup liabilities'!E1451)</f>
        <v>104.75</v>
      </c>
      <c r="R1457" s="10" t="str">
        <f>+IF('Intragroup liabilities'!C1451="EURO","Euro",IF('Intragroup liabilities'!C1451="LIBRA INGLESA"," US Dollar",""))</f>
        <v>Euro</v>
      </c>
      <c r="S1457" s="10" t="str">
        <f>IF(OR('Intragroup liabilities'!F1451="P_20",'Intragroup liabilities'!F1451="P_21"),'Intragroup liabilities'!M1451,CONCATENATE(RIGHT('Intragroup liabilities'!T1451,4),"-",LEFT(RIGHT('Intragroup liabilities'!T1451,7),2),"-",LEFT('Intragroup liabilities'!T1451,2)))</f>
        <v>--</v>
      </c>
      <c r="T1457" s="20" t="str">
        <f t="shared" si="158"/>
        <v/>
      </c>
      <c r="U1457" s="20" t="str">
        <f>IF(OR('Intragroup liabilities'!F1451="P_20",'Intragroup liabilities'!F1451="P_21"),'T 03.01'!T1457,CONCATENATE(RIGHT('Intragroup liabilities'!U1451,4),"-",LEFT(RIGHT('Intragroup liabilities'!U1451,7),2),"-",LEFT('Intragroup liabilities'!U1451,2)))</f>
        <v>--</v>
      </c>
      <c r="V1457" s="10" t="str">
        <f t="shared" si="159"/>
        <v>Secured</v>
      </c>
      <c r="W1457" s="10">
        <v>0</v>
      </c>
      <c r="X1457" s="10" t="s">
        <v>83</v>
      </c>
      <c r="Y1457" s="10" t="str">
        <f t="shared" si="160"/>
        <v>Non-structured/Vanilla</v>
      </c>
      <c r="Z1457" s="10"/>
      <c r="AA1457" s="10" t="str">
        <f>IF('Intragroup liabilities'!Q1451="GF2","Grandfathered T2",IF('Intragroup liabilities'!Q1451="CET1","CET1","No"))</f>
        <v>No</v>
      </c>
      <c r="AB1457" s="10">
        <f>IF('Intragroup liabilities'!R1451="",0,'Intragroup liabilities'!R1451)</f>
        <v>0</v>
      </c>
      <c r="AC1457"/>
    </row>
    <row r="1458" spans="3:29" ht="35.25" thickBot="1" x14ac:dyDescent="0.5">
      <c r="C1458" s="17">
        <f t="shared" si="155"/>
        <v>999</v>
      </c>
      <c r="D1458" s="18">
        <f t="shared" si="161"/>
        <v>1451</v>
      </c>
      <c r="E1458" s="10" t="str">
        <f>IF(AND(I1458="SANTANDER TOTTA, SGPS, SA",'Intragroup liabilities'!F1452="P_22"),"r0531 - o/w (part of) subordinated liabilities recognised as own funds",IF(AND(I1458="Totta Seguros - Comp. Seg. Vida, SA.",'Intragroup liabilities'!F1452="P_22"),"r0350 - Structured notes",IF(AND(AA1458&lt;&gt;"No",'Intragroup liabilities'!F1452="P_23"),"r0531 - o/w (part of) subordinated liabilities recognised as own funds",IF(AND(AA1458="No",'Intragroup liabilities'!F1452="P_23"),"r0120 - Secured liabilities - collateralized part (BRRD art. 44/2/b)",IF('Intragroup liabilities'!F1452="C_31","r0511 - o/w capital instruments/share capital",IF('Intragroup liabilities'!F1452="C_32","r0511 - o/w capital instruments/share capital",IF('Intragroup liabilities'!F1452="C_33","r0512 - o/w instruments ranking pari passu with ordinary shares",IF(OR(ISNUMBER(SEARCH("ATLANTES",I1458)),ISNUMBER(SEARCH("AZOR",I1458)),ISNUMBER(SEARCH("HIPOTOTTA",I1458)))=TRUE,"r0120 - Secured liabilities - collateralized part (BRRD art. 44/2/b)",IF(OR('Intragroup liabilities'!F1452="P_27.1",'Intragroup liabilities'!F1452="P_27.2",'Intragroup liabilities'!F1452="P_24"),"r0390 - Non-financial liabilities",IF('Intragroup liabilities'!F1452="P_30.1","r0170 - Employee liabilities (BRRD art. 44/2/g/i)",IF('Intragroup liabilities'!F1452="P_30.3","r0390 - Non-financial liabilities",IF('Intragroup liabilities'!F1452="C_36","r0511 - o/w capital instruments/share capital",IF(AND('Intragroup liabilities'!F1452="P_20",IFERROR(VLOOKUP('Intragroup liabilities'!I1452,'Auxiliar 210'!$B$18:$B$20,1,FALSE),0)&lt;&gt;0),"r0210 - Liabilities towards other entities of the resolution group (BRRD art. 44/2/h)",IF(AND('Intragroup liabilities'!F1452="P_21",IFERROR(VLOOKUP('Intragroup liabilities'!I1452,'Auxiliar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8" s="10" t="s">
        <v>153</v>
      </c>
      <c r="G1458" s="10" t="str">
        <f t="shared" si="156"/>
        <v>Rank 20 - Ranking in insolvency (master scale)</v>
      </c>
      <c r="H1458" s="10" t="s">
        <v>386</v>
      </c>
      <c r="I1458" s="10" t="s">
        <v>73</v>
      </c>
      <c r="J1458" s="10" t="s">
        <v>167</v>
      </c>
      <c r="K1458" s="10" t="s">
        <v>155</v>
      </c>
      <c r="L1458" s="10" t="str">
        <f t="shared" si="157"/>
        <v>Sister</v>
      </c>
      <c r="M1458" s="10" t="str">
        <f>IF(OR('Intragroup liabilities'!W1452="x",'Intragroup liabilities'!W1452="E"),"true","false")</f>
        <v>true</v>
      </c>
      <c r="N1458" s="10" t="s">
        <v>470</v>
      </c>
      <c r="O1458" s="10" t="s">
        <v>471</v>
      </c>
      <c r="P1458" s="11">
        <v>290050.28999999998</v>
      </c>
      <c r="Q1458" s="11">
        <f>IF('Intragroup liabilities'!E1452="",0,'Intragroup liabilities'!E1452)</f>
        <v>470.46</v>
      </c>
      <c r="R1458" s="10" t="str">
        <f>+IF('Intragroup liabilities'!C1452="EURO","Euro",IF('Intragroup liabilities'!C1452="LIBRA INGLESA"," US Dollar",""))</f>
        <v>Euro</v>
      </c>
      <c r="S1458" s="10" t="str">
        <f>IF(OR('Intragroup liabilities'!F1452="P_20",'Intragroup liabilities'!F1452="P_21"),'Intragroup liabilities'!M1452,CONCATENATE(RIGHT('Intragroup liabilities'!T1452,4),"-",LEFT(RIGHT('Intragroup liabilities'!T1452,7),2),"-",LEFT('Intragroup liabilities'!T1452,2)))</f>
        <v>--</v>
      </c>
      <c r="T1458" s="20" t="str">
        <f t="shared" si="158"/>
        <v/>
      </c>
      <c r="U1458" s="20" t="str">
        <f>IF(OR('Intragroup liabilities'!F1452="P_20",'Intragroup liabilities'!F1452="P_21"),'T 03.01'!T1458,CONCATENATE(RIGHT('Intragroup liabilities'!U1452,4),"-",LEFT(RIGHT('Intragroup liabilities'!U1452,7),2),"-",LEFT('Intragroup liabilities'!U1452,2)))</f>
        <v>--</v>
      </c>
      <c r="V1458" s="10" t="str">
        <f t="shared" si="159"/>
        <v>Secured</v>
      </c>
      <c r="W1458" s="10">
        <v>0</v>
      </c>
      <c r="X1458" s="10" t="s">
        <v>83</v>
      </c>
      <c r="Y1458" s="10" t="str">
        <f t="shared" si="160"/>
        <v>Non-structured/Vanilla</v>
      </c>
      <c r="Z1458" s="10"/>
      <c r="AA1458" s="10" t="str">
        <f>IF('Intragroup liabilities'!Q1452="GF2","Grandfathered T2",IF('Intragroup liabilities'!Q1452="CET1","CET1","No"))</f>
        <v>No</v>
      </c>
      <c r="AB1458" s="10">
        <f>IF('Intragroup liabilities'!R1452="",0,'Intragroup liabilities'!R1452)</f>
        <v>0</v>
      </c>
      <c r="AC1458"/>
    </row>
    <row r="1459" spans="3:29" ht="35.25" thickBot="1" x14ac:dyDescent="0.5">
      <c r="C1459" s="17">
        <f t="shared" si="155"/>
        <v>999</v>
      </c>
      <c r="D1459" s="18">
        <f t="shared" si="161"/>
        <v>1452</v>
      </c>
      <c r="E1459" s="10" t="str">
        <f>IF(AND(I1459="SANTANDER TOTTA, SGPS, SA",'Intragroup liabilities'!F1453="P_22"),"r0531 - o/w (part of) subordinated liabilities recognised as own funds",IF(AND(I1459="Totta Seguros - Comp. Seg. Vida, SA.",'Intragroup liabilities'!F1453="P_22"),"r0350 - Structured notes",IF(AND(AA1459&lt;&gt;"No",'Intragroup liabilities'!F1453="P_23"),"r0531 - o/w (part of) subordinated liabilities recognised as own funds",IF(AND(AA1459="No",'Intragroup liabilities'!F1453="P_23"),"r0120 - Secured liabilities - collateralized part (BRRD art. 44/2/b)",IF('Intragroup liabilities'!F1453="C_31","r0511 - o/w capital instruments/share capital",IF('Intragroup liabilities'!F1453="C_32","r0511 - o/w capital instruments/share capital",IF('Intragroup liabilities'!F1453="C_33","r0512 - o/w instruments ranking pari passu with ordinary shares",IF(OR(ISNUMBER(SEARCH("ATLANTES",I1459)),ISNUMBER(SEARCH("AZOR",I1459)),ISNUMBER(SEARCH("HIPOTOTTA",I1459)))=TRUE,"r0120 - Secured liabilities - collateralized part (BRRD art. 44/2/b)",IF(OR('Intragroup liabilities'!F1453="P_27.1",'Intragroup liabilities'!F1453="P_27.2",'Intragroup liabilities'!F1453="P_24"),"r0390 - Non-financial liabilities",IF('Intragroup liabilities'!F1453="P_30.1","r0170 - Employee liabilities (BRRD art. 44/2/g/i)",IF('Intragroup liabilities'!F1453="P_30.3","r0390 - Non-financial liabilities",IF('Intragroup liabilities'!F1453="C_36","r0511 - o/w capital instruments/share capital",IF(AND('Intragroup liabilities'!F1453="P_20",IFERROR(VLOOKUP('Intragroup liabilities'!I1453,'Auxiliar 210'!$B$18:$B$20,1,FALSE),0)&lt;&gt;0),"r0210 - Liabilities towards other entities of the resolution group (BRRD art. 44/2/h)",IF(AND('Intragroup liabilities'!F1453="P_21",IFERROR(VLOOKUP('Intragroup liabilities'!I1453,'Auxiliar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59" s="10" t="s">
        <v>153</v>
      </c>
      <c r="G1459" s="10" t="str">
        <f t="shared" si="156"/>
        <v>Rank 20 - Ranking in insolvency (master scale)</v>
      </c>
      <c r="H1459" s="10" t="s">
        <v>249</v>
      </c>
      <c r="I1459" s="10" t="s">
        <v>74</v>
      </c>
      <c r="J1459" s="10" t="s">
        <v>170</v>
      </c>
      <c r="K1459" s="10" t="s">
        <v>155</v>
      </c>
      <c r="L1459" s="10" t="str">
        <f t="shared" si="157"/>
        <v>Sister</v>
      </c>
      <c r="M1459" s="10" t="str">
        <f>IF(OR('Intragroup liabilities'!W1453="x",'Intragroup liabilities'!W1453="E"),"true","false")</f>
        <v>true</v>
      </c>
      <c r="N1459" s="10" t="s">
        <v>470</v>
      </c>
      <c r="O1459" s="10" t="s">
        <v>471</v>
      </c>
      <c r="P1459" s="11">
        <v>30338.84</v>
      </c>
      <c r="Q1459" s="11">
        <f>IF('Intragroup liabilities'!E1453="",0,'Intragroup liabilities'!E1453)</f>
        <v>19.940000000000001</v>
      </c>
      <c r="R1459" s="10" t="str">
        <f>+IF('Intragroup liabilities'!C1453="EURO","Euro",IF('Intragroup liabilities'!C1453="LIBRA INGLESA"," US Dollar",""))</f>
        <v>Euro</v>
      </c>
      <c r="S1459" s="10" t="str">
        <f>IF(OR('Intragroup liabilities'!F1453="P_20",'Intragroup liabilities'!F1453="P_21"),'Intragroup liabilities'!M1453,CONCATENATE(RIGHT('Intragroup liabilities'!T1453,4),"-",LEFT(RIGHT('Intragroup liabilities'!T1453,7),2),"-",LEFT('Intragroup liabilities'!T1453,2)))</f>
        <v>--</v>
      </c>
      <c r="T1459" s="20" t="str">
        <f t="shared" si="158"/>
        <v/>
      </c>
      <c r="U1459" s="20" t="str">
        <f>IF(OR('Intragroup liabilities'!F1453="P_20",'Intragroup liabilities'!F1453="P_21"),'T 03.01'!T1459,CONCATENATE(RIGHT('Intragroup liabilities'!U1453,4),"-",LEFT(RIGHT('Intragroup liabilities'!U1453,7),2),"-",LEFT('Intragroup liabilities'!U1453,2)))</f>
        <v>--</v>
      </c>
      <c r="V1459" s="10" t="str">
        <f t="shared" si="159"/>
        <v>Secured</v>
      </c>
      <c r="W1459" s="10">
        <v>0</v>
      </c>
      <c r="X1459" s="10" t="s">
        <v>83</v>
      </c>
      <c r="Y1459" s="10" t="str">
        <f t="shared" si="160"/>
        <v>Non-structured/Vanilla</v>
      </c>
      <c r="Z1459" s="10"/>
      <c r="AA1459" s="10" t="str">
        <f>IF('Intragroup liabilities'!Q1453="GF2","Grandfathered T2",IF('Intragroup liabilities'!Q1453="CET1","CET1","No"))</f>
        <v>No</v>
      </c>
      <c r="AB1459" s="10">
        <f>IF('Intragroup liabilities'!R1453="",0,'Intragroup liabilities'!R1453)</f>
        <v>0</v>
      </c>
      <c r="AC1459"/>
    </row>
    <row r="1460" spans="3:29" ht="35.25" thickBot="1" x14ac:dyDescent="0.5">
      <c r="C1460" s="17">
        <f t="shared" si="155"/>
        <v>999</v>
      </c>
      <c r="D1460" s="18">
        <f t="shared" si="161"/>
        <v>1453</v>
      </c>
      <c r="E1460" s="10" t="str">
        <f>IF(AND(I1460="SANTANDER TOTTA, SGPS, SA",'Intragroup liabilities'!F1454="P_22"),"r0531 - o/w (part of) subordinated liabilities recognised as own funds",IF(AND(I1460="Totta Seguros - Comp. Seg. Vida, SA.",'Intragroup liabilities'!F1454="P_22"),"r0350 - Structured notes",IF(AND(AA1460&lt;&gt;"No",'Intragroup liabilities'!F1454="P_23"),"r0531 - o/w (part of) subordinated liabilities recognised as own funds",IF(AND(AA1460="No",'Intragroup liabilities'!F1454="P_23"),"r0120 - Secured liabilities - collateralized part (BRRD art. 44/2/b)",IF('Intragroup liabilities'!F1454="C_31","r0511 - o/w capital instruments/share capital",IF('Intragroup liabilities'!F1454="C_32","r0511 - o/w capital instruments/share capital",IF('Intragroup liabilities'!F1454="C_33","r0512 - o/w instruments ranking pari passu with ordinary shares",IF(OR(ISNUMBER(SEARCH("ATLANTES",I1460)),ISNUMBER(SEARCH("AZOR",I1460)),ISNUMBER(SEARCH("HIPOTOTTA",I1460)))=TRUE,"r0120 - Secured liabilities - collateralized part (BRRD art. 44/2/b)",IF(OR('Intragroup liabilities'!F1454="P_27.1",'Intragroup liabilities'!F1454="P_27.2",'Intragroup liabilities'!F1454="P_24"),"r0390 - Non-financial liabilities",IF('Intragroup liabilities'!F1454="P_30.1","r0170 - Employee liabilities (BRRD art. 44/2/g/i)",IF('Intragroup liabilities'!F1454="P_30.3","r0390 - Non-financial liabilities",IF('Intragroup liabilities'!F1454="C_36","r0511 - o/w capital instruments/share capital",IF(AND('Intragroup liabilities'!F1454="P_20",IFERROR(VLOOKUP('Intragroup liabilities'!I1454,'Auxiliar 210'!$B$18:$B$20,1,FALSE),0)&lt;&gt;0),"r0210 - Liabilities towards other entities of the resolution group (BRRD art. 44/2/h)",IF(AND('Intragroup liabilities'!F1454="P_21",IFERROR(VLOOKUP('Intragroup liabilities'!I1454,'Auxiliar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0" s="10" t="s">
        <v>153</v>
      </c>
      <c r="G1460" s="10" t="str">
        <f t="shared" si="156"/>
        <v>Rank 20 - Ranking in insolvency (master scale)</v>
      </c>
      <c r="H1460" s="10" t="s">
        <v>402</v>
      </c>
      <c r="I1460" s="10" t="s">
        <v>30</v>
      </c>
      <c r="J1460" s="10" t="s">
        <v>164</v>
      </c>
      <c r="K1460" s="10" t="s">
        <v>155</v>
      </c>
      <c r="L1460" s="10" t="str">
        <f t="shared" si="157"/>
        <v>Sister</v>
      </c>
      <c r="M1460" s="10" t="str">
        <f>IF(OR('Intragroup liabilities'!W1454="x",'Intragroup liabilities'!W1454="E"),"true","false")</f>
        <v>true</v>
      </c>
      <c r="N1460" s="10" t="s">
        <v>470</v>
      </c>
      <c r="O1460" s="10" t="s">
        <v>471</v>
      </c>
      <c r="P1460" s="11">
        <v>140410.48000000001</v>
      </c>
      <c r="Q1460" s="11">
        <f>IF('Intragroup liabilities'!E1454="",0,'Intragroup liabilities'!E1454)</f>
        <v>348.67</v>
      </c>
      <c r="R1460" s="10" t="str">
        <f>+IF('Intragroup liabilities'!C1454="EURO","Euro",IF('Intragroup liabilities'!C1454="LIBRA INGLESA"," US Dollar",""))</f>
        <v>Euro</v>
      </c>
      <c r="S1460" s="10" t="str">
        <f>IF(OR('Intragroup liabilities'!F1454="P_20",'Intragroup liabilities'!F1454="P_21"),'Intragroup liabilities'!M1454,CONCATENATE(RIGHT('Intragroup liabilities'!T1454,4),"-",LEFT(RIGHT('Intragroup liabilities'!T1454,7),2),"-",LEFT('Intragroup liabilities'!T1454,2)))</f>
        <v>--</v>
      </c>
      <c r="T1460" s="20" t="str">
        <f t="shared" si="158"/>
        <v/>
      </c>
      <c r="U1460" s="20" t="str">
        <f>IF(OR('Intragroup liabilities'!F1454="P_20",'Intragroup liabilities'!F1454="P_21"),'T 03.01'!T1460,CONCATENATE(RIGHT('Intragroup liabilities'!U1454,4),"-",LEFT(RIGHT('Intragroup liabilities'!U1454,7),2),"-",LEFT('Intragroup liabilities'!U1454,2)))</f>
        <v>--</v>
      </c>
      <c r="V1460" s="10" t="str">
        <f t="shared" si="159"/>
        <v>Secured</v>
      </c>
      <c r="W1460" s="10">
        <v>0</v>
      </c>
      <c r="X1460" s="10" t="s">
        <v>83</v>
      </c>
      <c r="Y1460" s="10" t="str">
        <f t="shared" si="160"/>
        <v>Non-structured/Vanilla</v>
      </c>
      <c r="Z1460" s="10"/>
      <c r="AA1460" s="10" t="str">
        <f>IF('Intragroup liabilities'!Q1454="GF2","Grandfathered T2",IF('Intragroup liabilities'!Q1454="CET1","CET1","No"))</f>
        <v>No</v>
      </c>
      <c r="AB1460" s="10">
        <f>IF('Intragroup liabilities'!R1454="",0,'Intragroup liabilities'!R1454)</f>
        <v>0</v>
      </c>
      <c r="AC1460"/>
    </row>
    <row r="1461" spans="3:29" ht="35.25" thickBot="1" x14ac:dyDescent="0.5">
      <c r="C1461" s="17">
        <f t="shared" si="155"/>
        <v>999</v>
      </c>
      <c r="D1461" s="18">
        <f t="shared" si="161"/>
        <v>1454</v>
      </c>
      <c r="E1461" s="10" t="str">
        <f>IF(AND(I1461="SANTANDER TOTTA, SGPS, SA",'Intragroup liabilities'!F1455="P_22"),"r0531 - o/w (part of) subordinated liabilities recognised as own funds",IF(AND(I1461="Totta Seguros - Comp. Seg. Vida, SA.",'Intragroup liabilities'!F1455="P_22"),"r0350 - Structured notes",IF(AND(AA1461&lt;&gt;"No",'Intragroup liabilities'!F1455="P_23"),"r0531 - o/w (part of) subordinated liabilities recognised as own funds",IF(AND(AA1461="No",'Intragroup liabilities'!F1455="P_23"),"r0120 - Secured liabilities - collateralized part (BRRD art. 44/2/b)",IF('Intragroup liabilities'!F1455="C_31","r0511 - o/w capital instruments/share capital",IF('Intragroup liabilities'!F1455="C_32","r0511 - o/w capital instruments/share capital",IF('Intragroup liabilities'!F1455="C_33","r0512 - o/w instruments ranking pari passu with ordinary shares",IF(OR(ISNUMBER(SEARCH("ATLANTES",I1461)),ISNUMBER(SEARCH("AZOR",I1461)),ISNUMBER(SEARCH("HIPOTOTTA",I1461)))=TRUE,"r0120 - Secured liabilities - collateralized part (BRRD art. 44/2/b)",IF(OR('Intragroup liabilities'!F1455="P_27.1",'Intragroup liabilities'!F1455="P_27.2",'Intragroup liabilities'!F1455="P_24"),"r0390 - Non-financial liabilities",IF('Intragroup liabilities'!F1455="P_30.1","r0170 - Employee liabilities (BRRD art. 44/2/g/i)",IF('Intragroup liabilities'!F1455="P_30.3","r0390 - Non-financial liabilities",IF('Intragroup liabilities'!F1455="C_36","r0511 - o/w capital instruments/share capital",IF(AND('Intragroup liabilities'!F1455="P_20",IFERROR(VLOOKUP('Intragroup liabilities'!I1455,'Auxiliar 210'!$B$18:$B$20,1,FALSE),0)&lt;&gt;0),"r0210 - Liabilities towards other entities of the resolution group (BRRD art. 44/2/h)",IF(AND('Intragroup liabilities'!F1455="P_21",IFERROR(VLOOKUP('Intragroup liabilities'!I1455,'Auxiliar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1" s="10" t="s">
        <v>153</v>
      </c>
      <c r="G1461" s="10" t="str">
        <f t="shared" si="156"/>
        <v>Rank 20 - Ranking in insolvency (master scale)</v>
      </c>
      <c r="H1461" s="10" t="s">
        <v>253</v>
      </c>
      <c r="I1461" s="10" t="s">
        <v>74</v>
      </c>
      <c r="J1461" s="10" t="s">
        <v>170</v>
      </c>
      <c r="K1461" s="10" t="s">
        <v>155</v>
      </c>
      <c r="L1461" s="10" t="str">
        <f t="shared" si="157"/>
        <v>Sister</v>
      </c>
      <c r="M1461" s="10" t="str">
        <f>IF(OR('Intragroup liabilities'!W1455="x",'Intragroup liabilities'!W1455="E"),"true","false")</f>
        <v>true</v>
      </c>
      <c r="N1461" s="10" t="s">
        <v>470</v>
      </c>
      <c r="O1461" s="10" t="s">
        <v>471</v>
      </c>
      <c r="P1461" s="11">
        <v>58631.5</v>
      </c>
      <c r="Q1461" s="11">
        <f>IF('Intragroup liabilities'!E1455="",0,'Intragroup liabilities'!E1455)</f>
        <v>72.59</v>
      </c>
      <c r="R1461" s="10" t="str">
        <f>+IF('Intragroup liabilities'!C1455="EURO","Euro",IF('Intragroup liabilities'!C1455="LIBRA INGLESA"," US Dollar",""))</f>
        <v>Euro</v>
      </c>
      <c r="S1461" s="10" t="str">
        <f>IF(OR('Intragroup liabilities'!F1455="P_20",'Intragroup liabilities'!F1455="P_21"),'Intragroup liabilities'!M1455,CONCATENATE(RIGHT('Intragroup liabilities'!T1455,4),"-",LEFT(RIGHT('Intragroup liabilities'!T1455,7),2),"-",LEFT('Intragroup liabilities'!T1455,2)))</f>
        <v>--</v>
      </c>
      <c r="T1461" s="20" t="str">
        <f t="shared" si="158"/>
        <v/>
      </c>
      <c r="U1461" s="20" t="str">
        <f>IF(OR('Intragroup liabilities'!F1455="P_20",'Intragroup liabilities'!F1455="P_21"),'T 03.01'!T1461,CONCATENATE(RIGHT('Intragroup liabilities'!U1455,4),"-",LEFT(RIGHT('Intragroup liabilities'!U1455,7),2),"-",LEFT('Intragroup liabilities'!U1455,2)))</f>
        <v>--</v>
      </c>
      <c r="V1461" s="10" t="str">
        <f t="shared" si="159"/>
        <v>Secured</v>
      </c>
      <c r="W1461" s="10">
        <v>0</v>
      </c>
      <c r="X1461" s="10" t="s">
        <v>83</v>
      </c>
      <c r="Y1461" s="10" t="str">
        <f t="shared" si="160"/>
        <v>Non-structured/Vanilla</v>
      </c>
      <c r="Z1461" s="10"/>
      <c r="AA1461" s="10" t="str">
        <f>IF('Intragroup liabilities'!Q1455="GF2","Grandfathered T2",IF('Intragroup liabilities'!Q1455="CET1","CET1","No"))</f>
        <v>No</v>
      </c>
      <c r="AB1461" s="10">
        <f>IF('Intragroup liabilities'!R1455="",0,'Intragroup liabilities'!R1455)</f>
        <v>0</v>
      </c>
      <c r="AC1461"/>
    </row>
    <row r="1462" spans="3:29" ht="35.25" thickBot="1" x14ac:dyDescent="0.5">
      <c r="C1462" s="17">
        <f t="shared" si="155"/>
        <v>999</v>
      </c>
      <c r="D1462" s="18">
        <f t="shared" si="161"/>
        <v>1455</v>
      </c>
      <c r="E1462" s="10" t="str">
        <f>IF(AND(I1462="SANTANDER TOTTA, SGPS, SA",'Intragroup liabilities'!F1456="P_22"),"r0531 - o/w (part of) subordinated liabilities recognised as own funds",IF(AND(I1462="Totta Seguros - Comp. Seg. Vida, SA.",'Intragroup liabilities'!F1456="P_22"),"r0350 - Structured notes",IF(AND(AA1462&lt;&gt;"No",'Intragroup liabilities'!F1456="P_23"),"r0531 - o/w (part of) subordinated liabilities recognised as own funds",IF(AND(AA1462="No",'Intragroup liabilities'!F1456="P_23"),"r0120 - Secured liabilities - collateralized part (BRRD art. 44/2/b)",IF('Intragroup liabilities'!F1456="C_31","r0511 - o/w capital instruments/share capital",IF('Intragroup liabilities'!F1456="C_32","r0511 - o/w capital instruments/share capital",IF('Intragroup liabilities'!F1456="C_33","r0512 - o/w instruments ranking pari passu with ordinary shares",IF(OR(ISNUMBER(SEARCH("ATLANTES",I1462)),ISNUMBER(SEARCH("AZOR",I1462)),ISNUMBER(SEARCH("HIPOTOTTA",I1462)))=TRUE,"r0120 - Secured liabilities - collateralized part (BRRD art. 44/2/b)",IF(OR('Intragroup liabilities'!F1456="P_27.1",'Intragroup liabilities'!F1456="P_27.2",'Intragroup liabilities'!F1456="P_24"),"r0390 - Non-financial liabilities",IF('Intragroup liabilities'!F1456="P_30.1","r0170 - Employee liabilities (BRRD art. 44/2/g/i)",IF('Intragroup liabilities'!F1456="P_30.3","r0390 - Non-financial liabilities",IF('Intragroup liabilities'!F1456="C_36","r0511 - o/w capital instruments/share capital",IF(AND('Intragroup liabilities'!F1456="P_20",IFERROR(VLOOKUP('Intragroup liabilities'!I1456,'Auxiliar 210'!$B$18:$B$20,1,FALSE),0)&lt;&gt;0),"r0210 - Liabilities towards other entities of the resolution group (BRRD art. 44/2/h)",IF(AND('Intragroup liabilities'!F1456="P_21",IFERROR(VLOOKUP('Intragroup liabilities'!I1456,'Auxiliar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2" s="10" t="s">
        <v>153</v>
      </c>
      <c r="G1462" s="10" t="str">
        <f t="shared" si="156"/>
        <v>Rank 20 - Ranking in insolvency (master scale)</v>
      </c>
      <c r="H1462" s="10" t="s">
        <v>401</v>
      </c>
      <c r="I1462" s="10" t="s">
        <v>73</v>
      </c>
      <c r="J1462" s="10" t="s">
        <v>167</v>
      </c>
      <c r="K1462" s="10" t="s">
        <v>155</v>
      </c>
      <c r="L1462" s="10" t="str">
        <f t="shared" si="157"/>
        <v>Sister</v>
      </c>
      <c r="M1462" s="10" t="str">
        <f>IF(OR('Intragroup liabilities'!W1456="x",'Intragroup liabilities'!W1456="E"),"true","false")</f>
        <v>true</v>
      </c>
      <c r="N1462" s="10" t="s">
        <v>470</v>
      </c>
      <c r="O1462" s="10" t="s">
        <v>471</v>
      </c>
      <c r="P1462" s="11">
        <v>513642.92</v>
      </c>
      <c r="Q1462" s="11">
        <f>IF('Intragroup liabilities'!E1456="",0,'Intragroup liabilities'!E1456)</f>
        <v>1117.67</v>
      </c>
      <c r="R1462" s="10" t="str">
        <f>+IF('Intragroup liabilities'!C1456="EURO","Euro",IF('Intragroup liabilities'!C1456="LIBRA INGLESA"," US Dollar",""))</f>
        <v>Euro</v>
      </c>
      <c r="S1462" s="10" t="str">
        <f>IF(OR('Intragroup liabilities'!F1456="P_20",'Intragroup liabilities'!F1456="P_21"),'Intragroup liabilities'!M1456,CONCATENATE(RIGHT('Intragroup liabilities'!T1456,4),"-",LEFT(RIGHT('Intragroup liabilities'!T1456,7),2),"-",LEFT('Intragroup liabilities'!T1456,2)))</f>
        <v>--</v>
      </c>
      <c r="T1462" s="20" t="str">
        <f t="shared" si="158"/>
        <v/>
      </c>
      <c r="U1462" s="20" t="str">
        <f>IF(OR('Intragroup liabilities'!F1456="P_20",'Intragroup liabilities'!F1456="P_21"),'T 03.01'!T1462,CONCATENATE(RIGHT('Intragroup liabilities'!U1456,4),"-",LEFT(RIGHT('Intragroup liabilities'!U1456,7),2),"-",LEFT('Intragroup liabilities'!U1456,2)))</f>
        <v>--</v>
      </c>
      <c r="V1462" s="10" t="str">
        <f t="shared" si="159"/>
        <v>Secured</v>
      </c>
      <c r="W1462" s="10">
        <v>0</v>
      </c>
      <c r="X1462" s="10" t="s">
        <v>83</v>
      </c>
      <c r="Y1462" s="10" t="str">
        <f t="shared" si="160"/>
        <v>Non-structured/Vanilla</v>
      </c>
      <c r="Z1462" s="10"/>
      <c r="AA1462" s="10" t="str">
        <f>IF('Intragroup liabilities'!Q1456="GF2","Grandfathered T2",IF('Intragroup liabilities'!Q1456="CET1","CET1","No"))</f>
        <v>No</v>
      </c>
      <c r="AB1462" s="10">
        <f>IF('Intragroup liabilities'!R1456="",0,'Intragroup liabilities'!R1456)</f>
        <v>0</v>
      </c>
      <c r="AC1462"/>
    </row>
    <row r="1463" spans="3:29" ht="35.25" thickBot="1" x14ac:dyDescent="0.5">
      <c r="C1463" s="17">
        <f t="shared" si="155"/>
        <v>999</v>
      </c>
      <c r="D1463" s="18">
        <f t="shared" si="161"/>
        <v>1456</v>
      </c>
      <c r="E1463" s="10" t="str">
        <f>IF(AND(I1463="SANTANDER TOTTA, SGPS, SA",'Intragroup liabilities'!F1457="P_22"),"r0531 - o/w (part of) subordinated liabilities recognised as own funds",IF(AND(I1463="Totta Seguros - Comp. Seg. Vida, SA.",'Intragroup liabilities'!F1457="P_22"),"r0350 - Structured notes",IF(AND(AA1463&lt;&gt;"No",'Intragroup liabilities'!F1457="P_23"),"r0531 - o/w (part of) subordinated liabilities recognised as own funds",IF(AND(AA1463="No",'Intragroup liabilities'!F1457="P_23"),"r0120 - Secured liabilities - collateralized part (BRRD art. 44/2/b)",IF('Intragroup liabilities'!F1457="C_31","r0511 - o/w capital instruments/share capital",IF('Intragroup liabilities'!F1457="C_32","r0511 - o/w capital instruments/share capital",IF('Intragroup liabilities'!F1457="C_33","r0512 - o/w instruments ranking pari passu with ordinary shares",IF(OR(ISNUMBER(SEARCH("ATLANTES",I1463)),ISNUMBER(SEARCH("AZOR",I1463)),ISNUMBER(SEARCH("HIPOTOTTA",I1463)))=TRUE,"r0120 - Secured liabilities - collateralized part (BRRD art. 44/2/b)",IF(OR('Intragroup liabilities'!F1457="P_27.1",'Intragroup liabilities'!F1457="P_27.2",'Intragroup liabilities'!F1457="P_24"),"r0390 - Non-financial liabilities",IF('Intragroup liabilities'!F1457="P_30.1","r0170 - Employee liabilities (BRRD art. 44/2/g/i)",IF('Intragroup liabilities'!F1457="P_30.3","r0390 - Non-financial liabilities",IF('Intragroup liabilities'!F1457="C_36","r0511 - o/w capital instruments/share capital",IF(AND('Intragroup liabilities'!F1457="P_20",IFERROR(VLOOKUP('Intragroup liabilities'!I1457,'Auxiliar 210'!$B$18:$B$20,1,FALSE),0)&lt;&gt;0),"r0210 - Liabilities towards other entities of the resolution group (BRRD art. 44/2/h)",IF(AND('Intragroup liabilities'!F1457="P_21",IFERROR(VLOOKUP('Intragroup liabilities'!I1457,'Auxiliar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3" s="10" t="s">
        <v>153</v>
      </c>
      <c r="G1463" s="10" t="str">
        <f t="shared" si="156"/>
        <v>Rank 20 - Ranking in insolvency (master scale)</v>
      </c>
      <c r="H1463" s="10" t="s">
        <v>380</v>
      </c>
      <c r="I1463" s="10" t="s">
        <v>74</v>
      </c>
      <c r="J1463" s="10" t="s">
        <v>170</v>
      </c>
      <c r="K1463" s="10" t="s">
        <v>155</v>
      </c>
      <c r="L1463" s="10" t="str">
        <f t="shared" si="157"/>
        <v>Sister</v>
      </c>
      <c r="M1463" s="10" t="str">
        <f>IF(OR('Intragroup liabilities'!W1457="x",'Intragroup liabilities'!W1457="E"),"true","false")</f>
        <v>true</v>
      </c>
      <c r="N1463" s="10" t="s">
        <v>470</v>
      </c>
      <c r="O1463" s="10" t="s">
        <v>471</v>
      </c>
      <c r="P1463" s="11">
        <v>56860.75</v>
      </c>
      <c r="Q1463" s="11">
        <f>IF('Intragroup liabilities'!E1457="",0,'Intragroup liabilities'!E1457)</f>
        <v>62.57</v>
      </c>
      <c r="R1463" s="10" t="str">
        <f>+IF('Intragroup liabilities'!C1457="EURO","Euro",IF('Intragroup liabilities'!C1457="LIBRA INGLESA"," US Dollar",""))</f>
        <v>Euro</v>
      </c>
      <c r="S1463" s="10" t="str">
        <f>IF(OR('Intragroup liabilities'!F1457="P_20",'Intragroup liabilities'!F1457="P_21"),'Intragroup liabilities'!M1457,CONCATENATE(RIGHT('Intragroup liabilities'!T1457,4),"-",LEFT(RIGHT('Intragroup liabilities'!T1457,7),2),"-",LEFT('Intragroup liabilities'!T1457,2)))</f>
        <v>--</v>
      </c>
      <c r="T1463" s="20" t="str">
        <f t="shared" si="158"/>
        <v/>
      </c>
      <c r="U1463" s="20" t="str">
        <f>IF(OR('Intragroup liabilities'!F1457="P_20",'Intragroup liabilities'!F1457="P_21"),'T 03.01'!T1463,CONCATENATE(RIGHT('Intragroup liabilities'!U1457,4),"-",LEFT(RIGHT('Intragroup liabilities'!U1457,7),2),"-",LEFT('Intragroup liabilities'!U1457,2)))</f>
        <v>--</v>
      </c>
      <c r="V1463" s="10" t="str">
        <f t="shared" si="159"/>
        <v>Secured</v>
      </c>
      <c r="W1463" s="10">
        <v>0</v>
      </c>
      <c r="X1463" s="10" t="s">
        <v>83</v>
      </c>
      <c r="Y1463" s="10" t="str">
        <f t="shared" si="160"/>
        <v>Non-structured/Vanilla</v>
      </c>
      <c r="Z1463" s="10"/>
      <c r="AA1463" s="10" t="str">
        <f>IF('Intragroup liabilities'!Q1457="GF2","Grandfathered T2",IF('Intragroup liabilities'!Q1457="CET1","CET1","No"))</f>
        <v>No</v>
      </c>
      <c r="AB1463" s="10">
        <f>IF('Intragroup liabilities'!R1457="",0,'Intragroup liabilities'!R1457)</f>
        <v>0</v>
      </c>
      <c r="AC1463"/>
    </row>
    <row r="1464" spans="3:29" ht="35.25" thickBot="1" x14ac:dyDescent="0.5">
      <c r="C1464" s="17">
        <f t="shared" si="155"/>
        <v>999</v>
      </c>
      <c r="D1464" s="18">
        <f t="shared" si="161"/>
        <v>1457</v>
      </c>
      <c r="E1464" s="10" t="str">
        <f>IF(AND(I1464="SANTANDER TOTTA, SGPS, SA",'Intragroup liabilities'!F1458="P_22"),"r0531 - o/w (part of) subordinated liabilities recognised as own funds",IF(AND(I1464="Totta Seguros - Comp. Seg. Vida, SA.",'Intragroup liabilities'!F1458="P_22"),"r0350 - Structured notes",IF(AND(AA1464&lt;&gt;"No",'Intragroup liabilities'!F1458="P_23"),"r0531 - o/w (part of) subordinated liabilities recognised as own funds",IF(AND(AA1464="No",'Intragroup liabilities'!F1458="P_23"),"r0120 - Secured liabilities - collateralized part (BRRD art. 44/2/b)",IF('Intragroup liabilities'!F1458="C_31","r0511 - o/w capital instruments/share capital",IF('Intragroup liabilities'!F1458="C_32","r0511 - o/w capital instruments/share capital",IF('Intragroup liabilities'!F1458="C_33","r0512 - o/w instruments ranking pari passu with ordinary shares",IF(OR(ISNUMBER(SEARCH("ATLANTES",I1464)),ISNUMBER(SEARCH("AZOR",I1464)),ISNUMBER(SEARCH("HIPOTOTTA",I1464)))=TRUE,"r0120 - Secured liabilities - collateralized part (BRRD art. 44/2/b)",IF(OR('Intragroup liabilities'!F1458="P_27.1",'Intragroup liabilities'!F1458="P_27.2",'Intragroup liabilities'!F1458="P_24"),"r0390 - Non-financial liabilities",IF('Intragroup liabilities'!F1458="P_30.1","r0170 - Employee liabilities (BRRD art. 44/2/g/i)",IF('Intragroup liabilities'!F1458="P_30.3","r0390 - Non-financial liabilities",IF('Intragroup liabilities'!F1458="C_36","r0511 - o/w capital instruments/share capital",IF(AND('Intragroup liabilities'!F1458="P_20",IFERROR(VLOOKUP('Intragroup liabilities'!I1458,'Auxiliar 210'!$B$18:$B$20,1,FALSE),0)&lt;&gt;0),"r0210 - Liabilities towards other entities of the resolution group (BRRD art. 44/2/h)",IF(AND('Intragroup liabilities'!F1458="P_21",IFERROR(VLOOKUP('Intragroup liabilities'!I1458,'Auxiliar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4" s="10" t="s">
        <v>153</v>
      </c>
      <c r="G1464" s="10" t="str">
        <f t="shared" si="156"/>
        <v>Rank 20 - Ranking in insolvency (master scale)</v>
      </c>
      <c r="H1464" s="10" t="s">
        <v>307</v>
      </c>
      <c r="I1464" s="10" t="s">
        <v>30</v>
      </c>
      <c r="J1464" s="10" t="s">
        <v>164</v>
      </c>
      <c r="K1464" s="10" t="s">
        <v>155</v>
      </c>
      <c r="L1464" s="10" t="str">
        <f t="shared" si="157"/>
        <v>Sister</v>
      </c>
      <c r="M1464" s="10" t="str">
        <f>IF(OR('Intragroup liabilities'!W1458="x",'Intragroup liabilities'!W1458="E"),"true","false")</f>
        <v>true</v>
      </c>
      <c r="N1464" s="10" t="s">
        <v>470</v>
      </c>
      <c r="O1464" s="10" t="s">
        <v>471</v>
      </c>
      <c r="P1464" s="11">
        <v>2960.91</v>
      </c>
      <c r="Q1464" s="11">
        <f>IF('Intragroup liabilities'!E1458="",0,'Intragroup liabilities'!E1458)</f>
        <v>7.44</v>
      </c>
      <c r="R1464" s="10" t="str">
        <f>+IF('Intragroup liabilities'!C1458="EURO","Euro",IF('Intragroup liabilities'!C1458="LIBRA INGLESA"," US Dollar",""))</f>
        <v>Euro</v>
      </c>
      <c r="S1464" s="10" t="str">
        <f>IF(OR('Intragroup liabilities'!F1458="P_20",'Intragroup liabilities'!F1458="P_21"),'Intragroup liabilities'!M1458,CONCATENATE(RIGHT('Intragroup liabilities'!T1458,4),"-",LEFT(RIGHT('Intragroup liabilities'!T1458,7),2),"-",LEFT('Intragroup liabilities'!T1458,2)))</f>
        <v>--</v>
      </c>
      <c r="T1464" s="20" t="str">
        <f t="shared" si="158"/>
        <v/>
      </c>
      <c r="U1464" s="20" t="str">
        <f>IF(OR('Intragroup liabilities'!F1458="P_20",'Intragroup liabilities'!F1458="P_21"),'T 03.01'!T1464,CONCATENATE(RIGHT('Intragroup liabilities'!U1458,4),"-",LEFT(RIGHT('Intragroup liabilities'!U1458,7),2),"-",LEFT('Intragroup liabilities'!U1458,2)))</f>
        <v>--</v>
      </c>
      <c r="V1464" s="10" t="str">
        <f t="shared" si="159"/>
        <v>Secured</v>
      </c>
      <c r="W1464" s="10">
        <v>0</v>
      </c>
      <c r="X1464" s="10" t="s">
        <v>83</v>
      </c>
      <c r="Y1464" s="10" t="str">
        <f t="shared" si="160"/>
        <v>Non-structured/Vanilla</v>
      </c>
      <c r="Z1464" s="10"/>
      <c r="AA1464" s="10" t="str">
        <f>IF('Intragroup liabilities'!Q1458="GF2","Grandfathered T2",IF('Intragroup liabilities'!Q1458="CET1","CET1","No"))</f>
        <v>No</v>
      </c>
      <c r="AB1464" s="10">
        <f>IF('Intragroup liabilities'!R1458="",0,'Intragroup liabilities'!R1458)</f>
        <v>0</v>
      </c>
      <c r="AC1464"/>
    </row>
    <row r="1465" spans="3:29" ht="35.25" thickBot="1" x14ac:dyDescent="0.5">
      <c r="C1465" s="17">
        <f t="shared" si="155"/>
        <v>999</v>
      </c>
      <c r="D1465" s="18">
        <f t="shared" si="161"/>
        <v>1458</v>
      </c>
      <c r="E1465" s="10" t="str">
        <f>IF(AND(I1465="SANTANDER TOTTA, SGPS, SA",'Intragroup liabilities'!F1459="P_22"),"r0531 - o/w (part of) subordinated liabilities recognised as own funds",IF(AND(I1465="Totta Seguros - Comp. Seg. Vida, SA.",'Intragroup liabilities'!F1459="P_22"),"r0350 - Structured notes",IF(AND(AA1465&lt;&gt;"No",'Intragroup liabilities'!F1459="P_23"),"r0531 - o/w (part of) subordinated liabilities recognised as own funds",IF(AND(AA1465="No",'Intragroup liabilities'!F1459="P_23"),"r0120 - Secured liabilities - collateralized part (BRRD art. 44/2/b)",IF('Intragroup liabilities'!F1459="C_31","r0511 - o/w capital instruments/share capital",IF('Intragroup liabilities'!F1459="C_32","r0511 - o/w capital instruments/share capital",IF('Intragroup liabilities'!F1459="C_33","r0512 - o/w instruments ranking pari passu with ordinary shares",IF(OR(ISNUMBER(SEARCH("ATLANTES",I1465)),ISNUMBER(SEARCH("AZOR",I1465)),ISNUMBER(SEARCH("HIPOTOTTA",I1465)))=TRUE,"r0120 - Secured liabilities - collateralized part (BRRD art. 44/2/b)",IF(OR('Intragroup liabilities'!F1459="P_27.1",'Intragroup liabilities'!F1459="P_27.2",'Intragroup liabilities'!F1459="P_24"),"r0390 - Non-financial liabilities",IF('Intragroup liabilities'!F1459="P_30.1","r0170 - Employee liabilities (BRRD art. 44/2/g/i)",IF('Intragroup liabilities'!F1459="P_30.3","r0390 - Non-financial liabilities",IF('Intragroup liabilities'!F1459="C_36","r0511 - o/w capital instruments/share capital",IF(AND('Intragroup liabilities'!F1459="P_20",IFERROR(VLOOKUP('Intragroup liabilities'!I1459,'Auxiliar 210'!$B$18:$B$20,1,FALSE),0)&lt;&gt;0),"r0210 - Liabilities towards other entities of the resolution group (BRRD art. 44/2/h)",IF(AND('Intragroup liabilities'!F1459="P_21",IFERROR(VLOOKUP('Intragroup liabilities'!I1459,'Auxiliar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5" s="10" t="s">
        <v>153</v>
      </c>
      <c r="G1465" s="10" t="str">
        <f t="shared" si="156"/>
        <v>Rank 20 - Ranking in insolvency (master scale)</v>
      </c>
      <c r="H1465" s="10" t="s">
        <v>403</v>
      </c>
      <c r="I1465" s="10" t="s">
        <v>73</v>
      </c>
      <c r="J1465" s="10" t="s">
        <v>167</v>
      </c>
      <c r="K1465" s="10" t="s">
        <v>155</v>
      </c>
      <c r="L1465" s="10" t="str">
        <f t="shared" si="157"/>
        <v>Sister</v>
      </c>
      <c r="M1465" s="10" t="str">
        <f>IF(OR('Intragroup liabilities'!W1459="x",'Intragroup liabilities'!W1459="E"),"true","false")</f>
        <v>true</v>
      </c>
      <c r="N1465" s="10" t="s">
        <v>470</v>
      </c>
      <c r="O1465" s="10" t="s">
        <v>471</v>
      </c>
      <c r="P1465" s="11">
        <v>309741.38</v>
      </c>
      <c r="Q1465" s="11">
        <f>IF('Intragroup liabilities'!E1459="",0,'Intragroup liabilities'!E1459)</f>
        <v>1204.8900000000001</v>
      </c>
      <c r="R1465" s="10" t="str">
        <f>+IF('Intragroup liabilities'!C1459="EURO","Euro",IF('Intragroup liabilities'!C1459="LIBRA INGLESA"," US Dollar",""))</f>
        <v>Euro</v>
      </c>
      <c r="S1465" s="10" t="str">
        <f>IF(OR('Intragroup liabilities'!F1459="P_20",'Intragroup liabilities'!F1459="P_21"),'Intragroup liabilities'!M1459,CONCATENATE(RIGHT('Intragroup liabilities'!T1459,4),"-",LEFT(RIGHT('Intragroup liabilities'!T1459,7),2),"-",LEFT('Intragroup liabilities'!T1459,2)))</f>
        <v>--</v>
      </c>
      <c r="T1465" s="20" t="str">
        <f t="shared" si="158"/>
        <v/>
      </c>
      <c r="U1465" s="20" t="str">
        <f>IF(OR('Intragroup liabilities'!F1459="P_20",'Intragroup liabilities'!F1459="P_21"),'T 03.01'!T1465,CONCATENATE(RIGHT('Intragroup liabilities'!U1459,4),"-",LEFT(RIGHT('Intragroup liabilities'!U1459,7),2),"-",LEFT('Intragroup liabilities'!U1459,2)))</f>
        <v>--</v>
      </c>
      <c r="V1465" s="10" t="str">
        <f t="shared" si="159"/>
        <v>Secured</v>
      </c>
      <c r="W1465" s="10">
        <v>0</v>
      </c>
      <c r="X1465" s="10" t="s">
        <v>83</v>
      </c>
      <c r="Y1465" s="10" t="str">
        <f t="shared" si="160"/>
        <v>Non-structured/Vanilla</v>
      </c>
      <c r="Z1465" s="10"/>
      <c r="AA1465" s="10" t="str">
        <f>IF('Intragroup liabilities'!Q1459="GF2","Grandfathered T2",IF('Intragroup liabilities'!Q1459="CET1","CET1","No"))</f>
        <v>No</v>
      </c>
      <c r="AB1465" s="10">
        <f>IF('Intragroup liabilities'!R1459="",0,'Intragroup liabilities'!R1459)</f>
        <v>0</v>
      </c>
      <c r="AC1465"/>
    </row>
    <row r="1466" spans="3:29" ht="35.25" thickBot="1" x14ac:dyDescent="0.5">
      <c r="C1466" s="17">
        <f t="shared" si="155"/>
        <v>999</v>
      </c>
      <c r="D1466" s="18">
        <f t="shared" si="161"/>
        <v>1459</v>
      </c>
      <c r="E1466" s="10" t="str">
        <f>IF(AND(I1466="SANTANDER TOTTA, SGPS, SA",'Intragroup liabilities'!F1460="P_22"),"r0531 - o/w (part of) subordinated liabilities recognised as own funds",IF(AND(I1466="Totta Seguros - Comp. Seg. Vida, SA.",'Intragroup liabilities'!F1460="P_22"),"r0350 - Structured notes",IF(AND(AA1466&lt;&gt;"No",'Intragroup liabilities'!F1460="P_23"),"r0531 - o/w (part of) subordinated liabilities recognised as own funds",IF(AND(AA1466="No",'Intragroup liabilities'!F1460="P_23"),"r0120 - Secured liabilities - collateralized part (BRRD art. 44/2/b)",IF('Intragroup liabilities'!F1460="C_31","r0511 - o/w capital instruments/share capital",IF('Intragroup liabilities'!F1460="C_32","r0511 - o/w capital instruments/share capital",IF('Intragroup liabilities'!F1460="C_33","r0512 - o/w instruments ranking pari passu with ordinary shares",IF(OR(ISNUMBER(SEARCH("ATLANTES",I1466)),ISNUMBER(SEARCH("AZOR",I1466)),ISNUMBER(SEARCH("HIPOTOTTA",I1466)))=TRUE,"r0120 - Secured liabilities - collateralized part (BRRD art. 44/2/b)",IF(OR('Intragroup liabilities'!F1460="P_27.1",'Intragroup liabilities'!F1460="P_27.2",'Intragroup liabilities'!F1460="P_24"),"r0390 - Non-financial liabilities",IF('Intragroup liabilities'!F1460="P_30.1","r0170 - Employee liabilities (BRRD art. 44/2/g/i)",IF('Intragroup liabilities'!F1460="P_30.3","r0390 - Non-financial liabilities",IF('Intragroup liabilities'!F1460="C_36","r0511 - o/w capital instruments/share capital",IF(AND('Intragroup liabilities'!F1460="P_20",IFERROR(VLOOKUP('Intragroup liabilities'!I1460,'Auxiliar 210'!$B$18:$B$20,1,FALSE),0)&lt;&gt;0),"r0210 - Liabilities towards other entities of the resolution group (BRRD art. 44/2/h)",IF(AND('Intragroup liabilities'!F1460="P_21",IFERROR(VLOOKUP('Intragroup liabilities'!I1460,'Auxiliar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6" s="10" t="s">
        <v>153</v>
      </c>
      <c r="G1466" s="10" t="str">
        <f t="shared" si="156"/>
        <v>Rank 20 - Ranking in insolvency (master scale)</v>
      </c>
      <c r="H1466" s="10" t="s">
        <v>1599</v>
      </c>
      <c r="I1466" s="10" t="s">
        <v>30</v>
      </c>
      <c r="J1466" s="10" t="s">
        <v>164</v>
      </c>
      <c r="K1466" s="10" t="s">
        <v>155</v>
      </c>
      <c r="L1466" s="10" t="str">
        <f t="shared" si="157"/>
        <v>Sister</v>
      </c>
      <c r="M1466" s="10" t="str">
        <f>IF(OR('Intragroup liabilities'!W1460="x",'Intragroup liabilities'!W1460="E"),"true","false")</f>
        <v>true</v>
      </c>
      <c r="N1466" s="10" t="s">
        <v>470</v>
      </c>
      <c r="O1466" s="10" t="s">
        <v>471</v>
      </c>
      <c r="P1466" s="11">
        <v>0</v>
      </c>
      <c r="Q1466" s="11">
        <f>IF('Intragroup liabilities'!E1460="",0,'Intragroup liabilities'!E1460)</f>
        <v>14.39</v>
      </c>
      <c r="R1466" s="10" t="str">
        <f>+IF('Intragroup liabilities'!C1460="EURO","Euro",IF('Intragroup liabilities'!C1460="LIBRA INGLESA"," US Dollar",""))</f>
        <v>Euro</v>
      </c>
      <c r="S1466" s="10" t="str">
        <f>IF(OR('Intragroup liabilities'!F1460="P_20",'Intragroup liabilities'!F1460="P_21"),'Intragroup liabilities'!M1460,CONCATENATE(RIGHT('Intragroup liabilities'!T1460,4),"-",LEFT(RIGHT('Intragroup liabilities'!T1460,7),2),"-",LEFT('Intragroup liabilities'!T1460,2)))</f>
        <v>--</v>
      </c>
      <c r="T1466" s="20" t="str">
        <f t="shared" si="158"/>
        <v/>
      </c>
      <c r="U1466" s="20" t="str">
        <f>IF(OR('Intragroup liabilities'!F1460="P_20",'Intragroup liabilities'!F1460="P_21"),'T 03.01'!T1466,CONCATENATE(RIGHT('Intragroup liabilities'!U1460,4),"-",LEFT(RIGHT('Intragroup liabilities'!U1460,7),2),"-",LEFT('Intragroup liabilities'!U1460,2)))</f>
        <v>--</v>
      </c>
      <c r="V1466" s="10" t="str">
        <f t="shared" si="159"/>
        <v>Secured</v>
      </c>
      <c r="W1466" s="10">
        <v>0</v>
      </c>
      <c r="X1466" s="10" t="s">
        <v>83</v>
      </c>
      <c r="Y1466" s="10" t="str">
        <f t="shared" si="160"/>
        <v>Non-structured/Vanilla</v>
      </c>
      <c r="Z1466" s="10"/>
      <c r="AA1466" s="10" t="str">
        <f>IF('Intragroup liabilities'!Q1460="GF2","Grandfathered T2",IF('Intragroup liabilities'!Q1460="CET1","CET1","No"))</f>
        <v>No</v>
      </c>
      <c r="AB1466" s="10">
        <f>IF('Intragroup liabilities'!R1460="",0,'Intragroup liabilities'!R1460)</f>
        <v>0</v>
      </c>
      <c r="AC1466"/>
    </row>
    <row r="1467" spans="3:29" ht="35.25" thickBot="1" x14ac:dyDescent="0.5">
      <c r="C1467" s="17">
        <f t="shared" si="155"/>
        <v>999</v>
      </c>
      <c r="D1467" s="18">
        <f t="shared" si="161"/>
        <v>1460</v>
      </c>
      <c r="E1467" s="10" t="str">
        <f>IF(AND(I1467="SANTANDER TOTTA, SGPS, SA",'Intragroup liabilities'!F1461="P_22"),"r0531 - o/w (part of) subordinated liabilities recognised as own funds",IF(AND(I1467="Totta Seguros - Comp. Seg. Vida, SA.",'Intragroup liabilities'!F1461="P_22"),"r0350 - Structured notes",IF(AND(AA1467&lt;&gt;"No",'Intragroup liabilities'!F1461="P_23"),"r0531 - o/w (part of) subordinated liabilities recognised as own funds",IF(AND(AA1467="No",'Intragroup liabilities'!F1461="P_23"),"r0120 - Secured liabilities - collateralized part (BRRD art. 44/2/b)",IF('Intragroup liabilities'!F1461="C_31","r0511 - o/w capital instruments/share capital",IF('Intragroup liabilities'!F1461="C_32","r0511 - o/w capital instruments/share capital",IF('Intragroup liabilities'!F1461="C_33","r0512 - o/w instruments ranking pari passu with ordinary shares",IF(OR(ISNUMBER(SEARCH("ATLANTES",I1467)),ISNUMBER(SEARCH("AZOR",I1467)),ISNUMBER(SEARCH("HIPOTOTTA",I1467)))=TRUE,"r0120 - Secured liabilities - collateralized part (BRRD art. 44/2/b)",IF(OR('Intragroup liabilities'!F1461="P_27.1",'Intragroup liabilities'!F1461="P_27.2",'Intragroup liabilities'!F1461="P_24"),"r0390 - Non-financial liabilities",IF('Intragroup liabilities'!F1461="P_30.1","r0170 - Employee liabilities (BRRD art. 44/2/g/i)",IF('Intragroup liabilities'!F1461="P_30.3","r0390 - Non-financial liabilities",IF('Intragroup liabilities'!F1461="C_36","r0511 - o/w capital instruments/share capital",IF(AND('Intragroup liabilities'!F1461="P_20",IFERROR(VLOOKUP('Intragroup liabilities'!I1461,'Auxiliar 210'!$B$18:$B$20,1,FALSE),0)&lt;&gt;0),"r0210 - Liabilities towards other entities of the resolution group (BRRD art. 44/2/h)",IF(AND('Intragroup liabilities'!F1461="P_21",IFERROR(VLOOKUP('Intragroup liabilities'!I1461,'Auxiliar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7" s="10" t="s">
        <v>153</v>
      </c>
      <c r="G1467" s="10" t="str">
        <f t="shared" si="156"/>
        <v>Rank 20 - Ranking in insolvency (master scale)</v>
      </c>
      <c r="H1467" s="10" t="s">
        <v>405</v>
      </c>
      <c r="I1467" s="10" t="s">
        <v>73</v>
      </c>
      <c r="J1467" s="10" t="s">
        <v>167</v>
      </c>
      <c r="K1467" s="10" t="s">
        <v>155</v>
      </c>
      <c r="L1467" s="10" t="str">
        <f t="shared" si="157"/>
        <v>Sister</v>
      </c>
      <c r="M1467" s="10" t="str">
        <f>IF(OR('Intragroup liabilities'!W1461="x",'Intragroup liabilities'!W1461="E"),"true","false")</f>
        <v>true</v>
      </c>
      <c r="N1467" s="10" t="s">
        <v>470</v>
      </c>
      <c r="O1467" s="10" t="s">
        <v>471</v>
      </c>
      <c r="P1467" s="11">
        <v>66339.33</v>
      </c>
      <c r="Q1467" s="11">
        <f>IF('Intragroup liabilities'!E1461="",0,'Intragroup liabilities'!E1461)</f>
        <v>117.35</v>
      </c>
      <c r="R1467" s="10" t="str">
        <f>+IF('Intragroup liabilities'!C1461="EURO","Euro",IF('Intragroup liabilities'!C1461="LIBRA INGLESA"," US Dollar",""))</f>
        <v>Euro</v>
      </c>
      <c r="S1467" s="10" t="str">
        <f>IF(OR('Intragroup liabilities'!F1461="P_20",'Intragroup liabilities'!F1461="P_21"),'Intragroup liabilities'!M1461,CONCATENATE(RIGHT('Intragroup liabilities'!T1461,4),"-",LEFT(RIGHT('Intragroup liabilities'!T1461,7),2),"-",LEFT('Intragroup liabilities'!T1461,2)))</f>
        <v>--</v>
      </c>
      <c r="T1467" s="20" t="str">
        <f t="shared" si="158"/>
        <v/>
      </c>
      <c r="U1467" s="20" t="str">
        <f>IF(OR('Intragroup liabilities'!F1461="P_20",'Intragroup liabilities'!F1461="P_21"),'T 03.01'!T1467,CONCATENATE(RIGHT('Intragroup liabilities'!U1461,4),"-",LEFT(RIGHT('Intragroup liabilities'!U1461,7),2),"-",LEFT('Intragroup liabilities'!U1461,2)))</f>
        <v>--</v>
      </c>
      <c r="V1467" s="10" t="str">
        <f t="shared" si="159"/>
        <v>Secured</v>
      </c>
      <c r="W1467" s="10">
        <v>0</v>
      </c>
      <c r="X1467" s="10" t="s">
        <v>83</v>
      </c>
      <c r="Y1467" s="10" t="str">
        <f t="shared" si="160"/>
        <v>Non-structured/Vanilla</v>
      </c>
      <c r="Z1467" s="10"/>
      <c r="AA1467" s="10" t="str">
        <f>IF('Intragroup liabilities'!Q1461="GF2","Grandfathered T2",IF('Intragroup liabilities'!Q1461="CET1","CET1","No"))</f>
        <v>No</v>
      </c>
      <c r="AB1467" s="10">
        <f>IF('Intragroup liabilities'!R1461="",0,'Intragroup liabilities'!R1461)</f>
        <v>0</v>
      </c>
      <c r="AC1467"/>
    </row>
    <row r="1468" spans="3:29" ht="35.25" thickBot="1" x14ac:dyDescent="0.5">
      <c r="C1468" s="17">
        <f t="shared" si="155"/>
        <v>999</v>
      </c>
      <c r="D1468" s="18">
        <f t="shared" si="161"/>
        <v>1461</v>
      </c>
      <c r="E1468" s="10" t="str">
        <f>IF(AND(I1468="SANTANDER TOTTA, SGPS, SA",'Intragroup liabilities'!F1462="P_22"),"r0531 - o/w (part of) subordinated liabilities recognised as own funds",IF(AND(I1468="Totta Seguros - Comp. Seg. Vida, SA.",'Intragroup liabilities'!F1462="P_22"),"r0350 - Structured notes",IF(AND(AA1468&lt;&gt;"No",'Intragroup liabilities'!F1462="P_23"),"r0531 - o/w (part of) subordinated liabilities recognised as own funds",IF(AND(AA1468="No",'Intragroup liabilities'!F1462="P_23"),"r0120 - Secured liabilities - collateralized part (BRRD art. 44/2/b)",IF('Intragroup liabilities'!F1462="C_31","r0511 - o/w capital instruments/share capital",IF('Intragroup liabilities'!F1462="C_32","r0511 - o/w capital instruments/share capital",IF('Intragroup liabilities'!F1462="C_33","r0512 - o/w instruments ranking pari passu with ordinary shares",IF(OR(ISNUMBER(SEARCH("ATLANTES",I1468)),ISNUMBER(SEARCH("AZOR",I1468)),ISNUMBER(SEARCH("HIPOTOTTA",I1468)))=TRUE,"r0120 - Secured liabilities - collateralized part (BRRD art. 44/2/b)",IF(OR('Intragroup liabilities'!F1462="P_27.1",'Intragroup liabilities'!F1462="P_27.2",'Intragroup liabilities'!F1462="P_24"),"r0390 - Non-financial liabilities",IF('Intragroup liabilities'!F1462="P_30.1","r0170 - Employee liabilities (BRRD art. 44/2/g/i)",IF('Intragroup liabilities'!F1462="P_30.3","r0390 - Non-financial liabilities",IF('Intragroup liabilities'!F1462="C_36","r0511 - o/w capital instruments/share capital",IF(AND('Intragroup liabilities'!F1462="P_20",IFERROR(VLOOKUP('Intragroup liabilities'!I1462,'Auxiliar 210'!$B$18:$B$20,1,FALSE),0)&lt;&gt;0),"r0210 - Liabilities towards other entities of the resolution group (BRRD art. 44/2/h)",IF(AND('Intragroup liabilities'!F1462="P_21",IFERROR(VLOOKUP('Intragroup liabilities'!I1462,'Auxiliar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8" s="10" t="s">
        <v>153</v>
      </c>
      <c r="G1468" s="10" t="str">
        <f t="shared" si="156"/>
        <v>Rank 20 - Ranking in insolvency (master scale)</v>
      </c>
      <c r="H1468" s="10" t="s">
        <v>405</v>
      </c>
      <c r="I1468" s="10" t="s">
        <v>74</v>
      </c>
      <c r="J1468" s="10" t="s">
        <v>170</v>
      </c>
      <c r="K1468" s="10" t="s">
        <v>155</v>
      </c>
      <c r="L1468" s="10" t="str">
        <f t="shared" si="157"/>
        <v>Sister</v>
      </c>
      <c r="M1468" s="10" t="str">
        <f>IF(OR('Intragroup liabilities'!W1462="x",'Intragroup liabilities'!W1462="E"),"true","false")</f>
        <v>true</v>
      </c>
      <c r="N1468" s="10" t="s">
        <v>470</v>
      </c>
      <c r="O1468" s="10" t="s">
        <v>471</v>
      </c>
      <c r="P1468" s="11">
        <v>37000.019999999997</v>
      </c>
      <c r="Q1468" s="11">
        <f>IF('Intragroup liabilities'!E1462="",0,'Intragroup liabilities'!E1462)</f>
        <v>119.13</v>
      </c>
      <c r="R1468" s="10" t="str">
        <f>+IF('Intragroup liabilities'!C1462="EURO","Euro",IF('Intragroup liabilities'!C1462="LIBRA INGLESA"," US Dollar",""))</f>
        <v>Euro</v>
      </c>
      <c r="S1468" s="10" t="str">
        <f>IF(OR('Intragroup liabilities'!F1462="P_20",'Intragroup liabilities'!F1462="P_21"),'Intragroup liabilities'!M1462,CONCATENATE(RIGHT('Intragroup liabilities'!T1462,4),"-",LEFT(RIGHT('Intragroup liabilities'!T1462,7),2),"-",LEFT('Intragroup liabilities'!T1462,2)))</f>
        <v>--</v>
      </c>
      <c r="T1468" s="20" t="str">
        <f t="shared" si="158"/>
        <v/>
      </c>
      <c r="U1468" s="20" t="str">
        <f>IF(OR('Intragroup liabilities'!F1462="P_20",'Intragroup liabilities'!F1462="P_21"),'T 03.01'!T1468,CONCATENATE(RIGHT('Intragroup liabilities'!U1462,4),"-",LEFT(RIGHT('Intragroup liabilities'!U1462,7),2),"-",LEFT('Intragroup liabilities'!U1462,2)))</f>
        <v>--</v>
      </c>
      <c r="V1468" s="10" t="str">
        <f t="shared" si="159"/>
        <v>Secured</v>
      </c>
      <c r="W1468" s="10">
        <v>0</v>
      </c>
      <c r="X1468" s="10" t="s">
        <v>83</v>
      </c>
      <c r="Y1468" s="10" t="str">
        <f t="shared" si="160"/>
        <v>Non-structured/Vanilla</v>
      </c>
      <c r="Z1468" s="10"/>
      <c r="AA1468" s="10" t="str">
        <f>IF('Intragroup liabilities'!Q1462="GF2","Grandfathered T2",IF('Intragroup liabilities'!Q1462="CET1","CET1","No"))</f>
        <v>No</v>
      </c>
      <c r="AB1468" s="10">
        <f>IF('Intragroup liabilities'!R1462="",0,'Intragroup liabilities'!R1462)</f>
        <v>0</v>
      </c>
      <c r="AC1468"/>
    </row>
    <row r="1469" spans="3:29" ht="35.25" thickBot="1" x14ac:dyDescent="0.5">
      <c r="C1469" s="17">
        <f t="shared" si="155"/>
        <v>999</v>
      </c>
      <c r="D1469" s="18">
        <f t="shared" si="161"/>
        <v>1462</v>
      </c>
      <c r="E1469" s="10" t="str">
        <f>IF(AND(I1469="SANTANDER TOTTA, SGPS, SA",'Intragroup liabilities'!F1463="P_22"),"r0531 - o/w (part of) subordinated liabilities recognised as own funds",IF(AND(I1469="Totta Seguros - Comp. Seg. Vida, SA.",'Intragroup liabilities'!F1463="P_22"),"r0350 - Structured notes",IF(AND(AA1469&lt;&gt;"No",'Intragroup liabilities'!F1463="P_23"),"r0531 - o/w (part of) subordinated liabilities recognised as own funds",IF(AND(AA1469="No",'Intragroup liabilities'!F1463="P_23"),"r0120 - Secured liabilities - collateralized part (BRRD art. 44/2/b)",IF('Intragroup liabilities'!F1463="C_31","r0511 - o/w capital instruments/share capital",IF('Intragroup liabilities'!F1463="C_32","r0511 - o/w capital instruments/share capital",IF('Intragroup liabilities'!F1463="C_33","r0512 - o/w instruments ranking pari passu with ordinary shares",IF(OR(ISNUMBER(SEARCH("ATLANTES",I1469)),ISNUMBER(SEARCH("AZOR",I1469)),ISNUMBER(SEARCH("HIPOTOTTA",I1469)))=TRUE,"r0120 - Secured liabilities - collateralized part (BRRD art. 44/2/b)",IF(OR('Intragroup liabilities'!F1463="P_27.1",'Intragroup liabilities'!F1463="P_27.2",'Intragroup liabilities'!F1463="P_24"),"r0390 - Non-financial liabilities",IF('Intragroup liabilities'!F1463="P_30.1","r0170 - Employee liabilities (BRRD art. 44/2/g/i)",IF('Intragroup liabilities'!F1463="P_30.3","r0390 - Non-financial liabilities",IF('Intragroup liabilities'!F1463="C_36","r0511 - o/w capital instruments/share capital",IF(AND('Intragroup liabilities'!F1463="P_20",IFERROR(VLOOKUP('Intragroup liabilities'!I1463,'Auxiliar 210'!$B$18:$B$20,1,FALSE),0)&lt;&gt;0),"r0210 - Liabilities towards other entities of the resolution group (BRRD art. 44/2/h)",IF(AND('Intragroup liabilities'!F1463="P_21",IFERROR(VLOOKUP('Intragroup liabilities'!I1463,'Auxiliar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69" s="10" t="s">
        <v>153</v>
      </c>
      <c r="G1469" s="10" t="str">
        <f t="shared" si="156"/>
        <v>Rank 20 - Ranking in insolvency (master scale)</v>
      </c>
      <c r="H1469" s="10" t="s">
        <v>212</v>
      </c>
      <c r="I1469" s="10" t="s">
        <v>30</v>
      </c>
      <c r="J1469" s="10" t="s">
        <v>164</v>
      </c>
      <c r="K1469" s="10" t="s">
        <v>155</v>
      </c>
      <c r="L1469" s="10" t="str">
        <f t="shared" si="157"/>
        <v>Sister</v>
      </c>
      <c r="M1469" s="10" t="str">
        <f>IF(OR('Intragroup liabilities'!W1463="x",'Intragroup liabilities'!W1463="E"),"true","false")</f>
        <v>true</v>
      </c>
      <c r="N1469" s="10" t="s">
        <v>470</v>
      </c>
      <c r="O1469" s="10" t="s">
        <v>471</v>
      </c>
      <c r="P1469" s="11">
        <v>104021.53</v>
      </c>
      <c r="Q1469" s="11">
        <f>IF('Intragroup liabilities'!E1463="",0,'Intragroup liabilities'!E1463)</f>
        <v>197.96</v>
      </c>
      <c r="R1469" s="10" t="str">
        <f>+IF('Intragroup liabilities'!C1463="EURO","Euro",IF('Intragroup liabilities'!C1463="LIBRA INGLESA"," US Dollar",""))</f>
        <v>Euro</v>
      </c>
      <c r="S1469" s="10" t="str">
        <f>IF(OR('Intragroup liabilities'!F1463="P_20",'Intragroup liabilities'!F1463="P_21"),'Intragroup liabilities'!M1463,CONCATENATE(RIGHT('Intragroup liabilities'!T1463,4),"-",LEFT(RIGHT('Intragroup liabilities'!T1463,7),2),"-",LEFT('Intragroup liabilities'!T1463,2)))</f>
        <v>--</v>
      </c>
      <c r="T1469" s="20" t="str">
        <f t="shared" si="158"/>
        <v/>
      </c>
      <c r="U1469" s="20" t="str">
        <f>IF(OR('Intragroup liabilities'!F1463="P_20",'Intragroup liabilities'!F1463="P_21"),'T 03.01'!T1469,CONCATENATE(RIGHT('Intragroup liabilities'!U1463,4),"-",LEFT(RIGHT('Intragroup liabilities'!U1463,7),2),"-",LEFT('Intragroup liabilities'!U1463,2)))</f>
        <v>--</v>
      </c>
      <c r="V1469" s="10" t="str">
        <f t="shared" si="159"/>
        <v>Secured</v>
      </c>
      <c r="W1469" s="10">
        <v>0</v>
      </c>
      <c r="X1469" s="10" t="s">
        <v>83</v>
      </c>
      <c r="Y1469" s="10" t="str">
        <f t="shared" si="160"/>
        <v>Non-structured/Vanilla</v>
      </c>
      <c r="Z1469" s="10"/>
      <c r="AA1469" s="10" t="str">
        <f>IF('Intragroup liabilities'!Q1463="GF2","Grandfathered T2",IF('Intragroup liabilities'!Q1463="CET1","CET1","No"))</f>
        <v>No</v>
      </c>
      <c r="AB1469" s="10">
        <f>IF('Intragroup liabilities'!R1463="",0,'Intragroup liabilities'!R1463)</f>
        <v>0</v>
      </c>
      <c r="AC1469"/>
    </row>
    <row r="1470" spans="3:29" ht="35.25" thickBot="1" x14ac:dyDescent="0.5">
      <c r="C1470" s="17">
        <f t="shared" si="155"/>
        <v>999</v>
      </c>
      <c r="D1470" s="18">
        <f t="shared" si="161"/>
        <v>1463</v>
      </c>
      <c r="E1470" s="10" t="str">
        <f>IF(AND(I1470="SANTANDER TOTTA, SGPS, SA",'Intragroup liabilities'!F1464="P_22"),"r0531 - o/w (part of) subordinated liabilities recognised as own funds",IF(AND(I1470="Totta Seguros - Comp. Seg. Vida, SA.",'Intragroup liabilities'!F1464="P_22"),"r0350 - Structured notes",IF(AND(AA1470&lt;&gt;"No",'Intragroup liabilities'!F1464="P_23"),"r0531 - o/w (part of) subordinated liabilities recognised as own funds",IF(AND(AA1470="No",'Intragroup liabilities'!F1464="P_23"),"r0120 - Secured liabilities - collateralized part (BRRD art. 44/2/b)",IF('Intragroup liabilities'!F1464="C_31","r0511 - o/w capital instruments/share capital",IF('Intragroup liabilities'!F1464="C_32","r0511 - o/w capital instruments/share capital",IF('Intragroup liabilities'!F1464="C_33","r0512 - o/w instruments ranking pari passu with ordinary shares",IF(OR(ISNUMBER(SEARCH("ATLANTES",I1470)),ISNUMBER(SEARCH("AZOR",I1470)),ISNUMBER(SEARCH("HIPOTOTTA",I1470)))=TRUE,"r0120 - Secured liabilities - collateralized part (BRRD art. 44/2/b)",IF(OR('Intragroup liabilities'!F1464="P_27.1",'Intragroup liabilities'!F1464="P_27.2",'Intragroup liabilities'!F1464="P_24"),"r0390 - Non-financial liabilities",IF('Intragroup liabilities'!F1464="P_30.1","r0170 - Employee liabilities (BRRD art. 44/2/g/i)",IF('Intragroup liabilities'!F1464="P_30.3","r0390 - Non-financial liabilities",IF('Intragroup liabilities'!F1464="C_36","r0511 - o/w capital instruments/share capital",IF(AND('Intragroup liabilities'!F1464="P_20",IFERROR(VLOOKUP('Intragroup liabilities'!I1464,'Auxiliar 210'!$B$18:$B$20,1,FALSE),0)&lt;&gt;0),"r0210 - Liabilities towards other entities of the resolution group (BRRD art. 44/2/h)",IF(AND('Intragroup liabilities'!F1464="P_21",IFERROR(VLOOKUP('Intragroup liabilities'!I1464,'Auxiliar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0" s="10" t="s">
        <v>153</v>
      </c>
      <c r="G1470" s="10" t="str">
        <f t="shared" si="156"/>
        <v>Rank 20 - Ranking in insolvency (master scale)</v>
      </c>
      <c r="H1470" s="10" t="s">
        <v>305</v>
      </c>
      <c r="I1470" s="10" t="s">
        <v>30</v>
      </c>
      <c r="J1470" s="10" t="s">
        <v>164</v>
      </c>
      <c r="K1470" s="10" t="s">
        <v>155</v>
      </c>
      <c r="L1470" s="10" t="str">
        <f t="shared" si="157"/>
        <v>Sister</v>
      </c>
      <c r="M1470" s="10" t="str">
        <f>IF(OR('Intragroup liabilities'!W1464="x",'Intragroup liabilities'!W1464="E"),"true","false")</f>
        <v>true</v>
      </c>
      <c r="N1470" s="10" t="s">
        <v>470</v>
      </c>
      <c r="O1470" s="10" t="s">
        <v>471</v>
      </c>
      <c r="P1470" s="11">
        <v>4140.4799999999996</v>
      </c>
      <c r="Q1470" s="11">
        <f>IF('Intragroup liabilities'!E1464="",0,'Intragroup liabilities'!E1464)</f>
        <v>18.66</v>
      </c>
      <c r="R1470" s="10" t="str">
        <f>+IF('Intragroup liabilities'!C1464="EURO","Euro",IF('Intragroup liabilities'!C1464="LIBRA INGLESA"," US Dollar",""))</f>
        <v>Euro</v>
      </c>
      <c r="S1470" s="10" t="str">
        <f>IF(OR('Intragroup liabilities'!F1464="P_20",'Intragroup liabilities'!F1464="P_21"),'Intragroup liabilities'!M1464,CONCATENATE(RIGHT('Intragroup liabilities'!T1464,4),"-",LEFT(RIGHT('Intragroup liabilities'!T1464,7),2),"-",LEFT('Intragroup liabilities'!T1464,2)))</f>
        <v>--</v>
      </c>
      <c r="T1470" s="20" t="str">
        <f t="shared" si="158"/>
        <v/>
      </c>
      <c r="U1470" s="20" t="str">
        <f>IF(OR('Intragroup liabilities'!F1464="P_20",'Intragroup liabilities'!F1464="P_21"),'T 03.01'!T1470,CONCATENATE(RIGHT('Intragroup liabilities'!U1464,4),"-",LEFT(RIGHT('Intragroup liabilities'!U1464,7),2),"-",LEFT('Intragroup liabilities'!U1464,2)))</f>
        <v>--</v>
      </c>
      <c r="V1470" s="10" t="str">
        <f t="shared" si="159"/>
        <v>Secured</v>
      </c>
      <c r="W1470" s="10">
        <v>0</v>
      </c>
      <c r="X1470" s="10" t="s">
        <v>83</v>
      </c>
      <c r="Y1470" s="10" t="str">
        <f t="shared" si="160"/>
        <v>Non-structured/Vanilla</v>
      </c>
      <c r="Z1470" s="10"/>
      <c r="AA1470" s="10" t="str">
        <f>IF('Intragroup liabilities'!Q1464="GF2","Grandfathered T2",IF('Intragroup liabilities'!Q1464="CET1","CET1","No"))</f>
        <v>No</v>
      </c>
      <c r="AB1470" s="10">
        <f>IF('Intragroup liabilities'!R1464="",0,'Intragroup liabilities'!R1464)</f>
        <v>0</v>
      </c>
      <c r="AC1470"/>
    </row>
    <row r="1471" spans="3:29" ht="35.25" thickBot="1" x14ac:dyDescent="0.5">
      <c r="C1471" s="17">
        <f t="shared" si="155"/>
        <v>999</v>
      </c>
      <c r="D1471" s="18">
        <f t="shared" si="161"/>
        <v>1464</v>
      </c>
      <c r="E1471" s="10" t="str">
        <f>IF(AND(I1471="SANTANDER TOTTA, SGPS, SA",'Intragroup liabilities'!F1465="P_22"),"r0531 - o/w (part of) subordinated liabilities recognised as own funds",IF(AND(I1471="Totta Seguros - Comp. Seg. Vida, SA.",'Intragroup liabilities'!F1465="P_22"),"r0350 - Structured notes",IF(AND(AA1471&lt;&gt;"No",'Intragroup liabilities'!F1465="P_23"),"r0531 - o/w (part of) subordinated liabilities recognised as own funds",IF(AND(AA1471="No",'Intragroup liabilities'!F1465="P_23"),"r0120 - Secured liabilities - collateralized part (BRRD art. 44/2/b)",IF('Intragroup liabilities'!F1465="C_31","r0511 - o/w capital instruments/share capital",IF('Intragroup liabilities'!F1465="C_32","r0511 - o/w capital instruments/share capital",IF('Intragroup liabilities'!F1465="C_33","r0512 - o/w instruments ranking pari passu with ordinary shares",IF(OR(ISNUMBER(SEARCH("ATLANTES",I1471)),ISNUMBER(SEARCH("AZOR",I1471)),ISNUMBER(SEARCH("HIPOTOTTA",I1471)))=TRUE,"r0120 - Secured liabilities - collateralized part (BRRD art. 44/2/b)",IF(OR('Intragroup liabilities'!F1465="P_27.1",'Intragroup liabilities'!F1465="P_27.2",'Intragroup liabilities'!F1465="P_24"),"r0390 - Non-financial liabilities",IF('Intragroup liabilities'!F1465="P_30.1","r0170 - Employee liabilities (BRRD art. 44/2/g/i)",IF('Intragroup liabilities'!F1465="P_30.3","r0390 - Non-financial liabilities",IF('Intragroup liabilities'!F1465="C_36","r0511 - o/w capital instruments/share capital",IF(AND('Intragroup liabilities'!F1465="P_20",IFERROR(VLOOKUP('Intragroup liabilities'!I1465,'Auxiliar 210'!$B$18:$B$20,1,FALSE),0)&lt;&gt;0),"r0210 - Liabilities towards other entities of the resolution group (BRRD art. 44/2/h)",IF(AND('Intragroup liabilities'!F1465="P_21",IFERROR(VLOOKUP('Intragroup liabilities'!I1465,'Auxiliar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1" s="10" t="s">
        <v>153</v>
      </c>
      <c r="G1471" s="10" t="str">
        <f t="shared" si="156"/>
        <v>Rank 20 - Ranking in insolvency (master scale)</v>
      </c>
      <c r="H1471" s="10" t="s">
        <v>408</v>
      </c>
      <c r="I1471" s="10" t="s">
        <v>73</v>
      </c>
      <c r="J1471" s="10" t="s">
        <v>167</v>
      </c>
      <c r="K1471" s="10" t="s">
        <v>155</v>
      </c>
      <c r="L1471" s="10" t="str">
        <f t="shared" si="157"/>
        <v>Sister</v>
      </c>
      <c r="M1471" s="10" t="str">
        <f>IF(OR('Intragroup liabilities'!W1465="x",'Intragroup liabilities'!W1465="E"),"true","false")</f>
        <v>true</v>
      </c>
      <c r="N1471" s="10" t="s">
        <v>470</v>
      </c>
      <c r="O1471" s="10" t="s">
        <v>471</v>
      </c>
      <c r="P1471" s="11">
        <v>61639.54</v>
      </c>
      <c r="Q1471" s="11">
        <f>IF('Intragroup liabilities'!E1465="",0,'Intragroup liabilities'!E1465)</f>
        <v>128.94999999999999</v>
      </c>
      <c r="R1471" s="10" t="str">
        <f>+IF('Intragroup liabilities'!C1465="EURO","Euro",IF('Intragroup liabilities'!C1465="LIBRA INGLESA"," US Dollar",""))</f>
        <v>Euro</v>
      </c>
      <c r="S1471" s="10" t="str">
        <f>IF(OR('Intragroup liabilities'!F1465="P_20",'Intragroup liabilities'!F1465="P_21"),'Intragroup liabilities'!M1465,CONCATENATE(RIGHT('Intragroup liabilities'!T1465,4),"-",LEFT(RIGHT('Intragroup liabilities'!T1465,7),2),"-",LEFT('Intragroup liabilities'!T1465,2)))</f>
        <v>--</v>
      </c>
      <c r="T1471" s="20" t="str">
        <f t="shared" si="158"/>
        <v/>
      </c>
      <c r="U1471" s="20" t="str">
        <f>IF(OR('Intragroup liabilities'!F1465="P_20",'Intragroup liabilities'!F1465="P_21"),'T 03.01'!T1471,CONCATENATE(RIGHT('Intragroup liabilities'!U1465,4),"-",LEFT(RIGHT('Intragroup liabilities'!U1465,7),2),"-",LEFT('Intragroup liabilities'!U1465,2)))</f>
        <v>--</v>
      </c>
      <c r="V1471" s="10" t="str">
        <f t="shared" si="159"/>
        <v>Secured</v>
      </c>
      <c r="W1471" s="10">
        <v>0</v>
      </c>
      <c r="X1471" s="10" t="s">
        <v>83</v>
      </c>
      <c r="Y1471" s="10" t="str">
        <f t="shared" si="160"/>
        <v>Non-structured/Vanilla</v>
      </c>
      <c r="Z1471" s="10"/>
      <c r="AA1471" s="10" t="str">
        <f>IF('Intragroup liabilities'!Q1465="GF2","Grandfathered T2",IF('Intragroup liabilities'!Q1465="CET1","CET1","No"))</f>
        <v>No</v>
      </c>
      <c r="AB1471" s="10">
        <f>IF('Intragroup liabilities'!R1465="",0,'Intragroup liabilities'!R1465)</f>
        <v>0</v>
      </c>
      <c r="AC1471"/>
    </row>
    <row r="1472" spans="3:29" ht="35.25" thickBot="1" x14ac:dyDescent="0.5">
      <c r="C1472" s="17">
        <f t="shared" si="155"/>
        <v>999</v>
      </c>
      <c r="D1472" s="18">
        <f t="shared" si="161"/>
        <v>1465</v>
      </c>
      <c r="E1472" s="10" t="str">
        <f>IF(AND(I1472="SANTANDER TOTTA, SGPS, SA",'Intragroup liabilities'!F1466="P_22"),"r0531 - o/w (part of) subordinated liabilities recognised as own funds",IF(AND(I1472="Totta Seguros - Comp. Seg. Vida, SA.",'Intragroup liabilities'!F1466="P_22"),"r0350 - Structured notes",IF(AND(AA1472&lt;&gt;"No",'Intragroup liabilities'!F1466="P_23"),"r0531 - o/w (part of) subordinated liabilities recognised as own funds",IF(AND(AA1472="No",'Intragroup liabilities'!F1466="P_23"),"r0120 - Secured liabilities - collateralized part (BRRD art. 44/2/b)",IF('Intragroup liabilities'!F1466="C_31","r0511 - o/w capital instruments/share capital",IF('Intragroup liabilities'!F1466="C_32","r0511 - o/w capital instruments/share capital",IF('Intragroup liabilities'!F1466="C_33","r0512 - o/w instruments ranking pari passu with ordinary shares",IF(OR(ISNUMBER(SEARCH("ATLANTES",I1472)),ISNUMBER(SEARCH("AZOR",I1472)),ISNUMBER(SEARCH("HIPOTOTTA",I1472)))=TRUE,"r0120 - Secured liabilities - collateralized part (BRRD art. 44/2/b)",IF(OR('Intragroup liabilities'!F1466="P_27.1",'Intragroup liabilities'!F1466="P_27.2",'Intragroup liabilities'!F1466="P_24"),"r0390 - Non-financial liabilities",IF('Intragroup liabilities'!F1466="P_30.1","r0170 - Employee liabilities (BRRD art. 44/2/g/i)",IF('Intragroup liabilities'!F1466="P_30.3","r0390 - Non-financial liabilities",IF('Intragroup liabilities'!F1466="C_36","r0511 - o/w capital instruments/share capital",IF(AND('Intragroup liabilities'!F1466="P_20",IFERROR(VLOOKUP('Intragroup liabilities'!I1466,'Auxiliar 210'!$B$18:$B$20,1,FALSE),0)&lt;&gt;0),"r0210 - Liabilities towards other entities of the resolution group (BRRD art. 44/2/h)",IF(AND('Intragroup liabilities'!F1466="P_21",IFERROR(VLOOKUP('Intragroup liabilities'!I1466,'Auxiliar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2" s="10" t="s">
        <v>153</v>
      </c>
      <c r="G1472" s="10" t="str">
        <f t="shared" si="156"/>
        <v>Rank 20 - Ranking in insolvency (master scale)</v>
      </c>
      <c r="H1472" s="10" t="s">
        <v>1457</v>
      </c>
      <c r="I1472" s="10" t="s">
        <v>73</v>
      </c>
      <c r="J1472" s="10" t="s">
        <v>167</v>
      </c>
      <c r="K1472" s="10" t="s">
        <v>155</v>
      </c>
      <c r="L1472" s="10" t="str">
        <f t="shared" si="157"/>
        <v>Sister</v>
      </c>
      <c r="M1472" s="10" t="str">
        <f>IF(OR('Intragroup liabilities'!W1466="x",'Intragroup liabilities'!W1466="E"),"true","false")</f>
        <v>true</v>
      </c>
      <c r="N1472" s="10" t="s">
        <v>470</v>
      </c>
      <c r="O1472" s="10" t="s">
        <v>471</v>
      </c>
      <c r="P1472" s="11">
        <v>64.55</v>
      </c>
      <c r="Q1472" s="11">
        <f>IF('Intragroup liabilities'!E1466="",0,'Intragroup liabilities'!E1466)</f>
        <v>0</v>
      </c>
      <c r="R1472" s="10" t="str">
        <f>+IF('Intragroup liabilities'!C1466="EURO","Euro",IF('Intragroup liabilities'!C1466="LIBRA INGLESA"," US Dollar",""))</f>
        <v>Euro</v>
      </c>
      <c r="S1472" s="10" t="str">
        <f>IF(OR('Intragroup liabilities'!F1466="P_20",'Intragroup liabilities'!F1466="P_21"),'Intragroup liabilities'!M1466,CONCATENATE(RIGHT('Intragroup liabilities'!T1466,4),"-",LEFT(RIGHT('Intragroup liabilities'!T1466,7),2),"-",LEFT('Intragroup liabilities'!T1466,2)))</f>
        <v>--</v>
      </c>
      <c r="T1472" s="20" t="str">
        <f t="shared" si="158"/>
        <v/>
      </c>
      <c r="U1472" s="20" t="str">
        <f>IF(OR('Intragroup liabilities'!F1466="P_20",'Intragroup liabilities'!F1466="P_21"),'T 03.01'!T1472,CONCATENATE(RIGHT('Intragroup liabilities'!U1466,4),"-",LEFT(RIGHT('Intragroup liabilities'!U1466,7),2),"-",LEFT('Intragroup liabilities'!U1466,2)))</f>
        <v>--</v>
      </c>
      <c r="V1472" s="10" t="str">
        <f t="shared" si="159"/>
        <v>Secured</v>
      </c>
      <c r="W1472" s="10">
        <v>0</v>
      </c>
      <c r="X1472" s="10" t="s">
        <v>83</v>
      </c>
      <c r="Y1472" s="10" t="str">
        <f t="shared" si="160"/>
        <v>Non-structured/Vanilla</v>
      </c>
      <c r="Z1472" s="10"/>
      <c r="AA1472" s="10" t="str">
        <f>IF('Intragroup liabilities'!Q1466="GF2","Grandfathered T2",IF('Intragroup liabilities'!Q1466="CET1","CET1","No"))</f>
        <v>No</v>
      </c>
      <c r="AB1472" s="10">
        <f>IF('Intragroup liabilities'!R1466="",0,'Intragroup liabilities'!R1466)</f>
        <v>0</v>
      </c>
      <c r="AC1472"/>
    </row>
    <row r="1473" spans="3:29" ht="35.25" thickBot="1" x14ac:dyDescent="0.5">
      <c r="C1473" s="17">
        <f t="shared" si="155"/>
        <v>999</v>
      </c>
      <c r="D1473" s="18">
        <f t="shared" si="161"/>
        <v>1466</v>
      </c>
      <c r="E1473" s="10" t="str">
        <f>IF(AND(I1473="SANTANDER TOTTA, SGPS, SA",'Intragroup liabilities'!F1467="P_22"),"r0531 - o/w (part of) subordinated liabilities recognised as own funds",IF(AND(I1473="Totta Seguros - Comp. Seg. Vida, SA.",'Intragroup liabilities'!F1467="P_22"),"r0350 - Structured notes",IF(AND(AA1473&lt;&gt;"No",'Intragroup liabilities'!F1467="P_23"),"r0531 - o/w (part of) subordinated liabilities recognised as own funds",IF(AND(AA1473="No",'Intragroup liabilities'!F1467="P_23"),"r0120 - Secured liabilities - collateralized part (BRRD art. 44/2/b)",IF('Intragroup liabilities'!F1467="C_31","r0511 - o/w capital instruments/share capital",IF('Intragroup liabilities'!F1467="C_32","r0511 - o/w capital instruments/share capital",IF('Intragroup liabilities'!F1467="C_33","r0512 - o/w instruments ranking pari passu with ordinary shares",IF(OR(ISNUMBER(SEARCH("ATLANTES",I1473)),ISNUMBER(SEARCH("AZOR",I1473)),ISNUMBER(SEARCH("HIPOTOTTA",I1473)))=TRUE,"r0120 - Secured liabilities - collateralized part (BRRD art. 44/2/b)",IF(OR('Intragroup liabilities'!F1467="P_27.1",'Intragroup liabilities'!F1467="P_27.2",'Intragroup liabilities'!F1467="P_24"),"r0390 - Non-financial liabilities",IF('Intragroup liabilities'!F1467="P_30.1","r0170 - Employee liabilities (BRRD art. 44/2/g/i)",IF('Intragroup liabilities'!F1467="P_30.3","r0390 - Non-financial liabilities",IF('Intragroup liabilities'!F1467="C_36","r0511 - o/w capital instruments/share capital",IF(AND('Intragroup liabilities'!F1467="P_20",IFERROR(VLOOKUP('Intragroup liabilities'!I1467,'Auxiliar 210'!$B$18:$B$20,1,FALSE),0)&lt;&gt;0),"r0210 - Liabilities towards other entities of the resolution group (BRRD art. 44/2/h)",IF(AND('Intragroup liabilities'!F1467="P_21",IFERROR(VLOOKUP('Intragroup liabilities'!I1467,'Auxiliar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3" s="10" t="s">
        <v>153</v>
      </c>
      <c r="G1473" s="10" t="str">
        <f t="shared" si="156"/>
        <v>Rank 20 - Ranking in insolvency (master scale)</v>
      </c>
      <c r="H1473" s="10" t="s">
        <v>313</v>
      </c>
      <c r="I1473" s="10" t="s">
        <v>73</v>
      </c>
      <c r="J1473" s="10" t="s">
        <v>167</v>
      </c>
      <c r="K1473" s="10" t="s">
        <v>155</v>
      </c>
      <c r="L1473" s="10" t="str">
        <f t="shared" si="157"/>
        <v>Sister</v>
      </c>
      <c r="M1473" s="10" t="str">
        <f>IF(OR('Intragroup liabilities'!W1467="x",'Intragroup liabilities'!W1467="E"),"true","false")</f>
        <v>true</v>
      </c>
      <c r="N1473" s="10" t="s">
        <v>470</v>
      </c>
      <c r="O1473" s="10" t="s">
        <v>471</v>
      </c>
      <c r="P1473" s="11">
        <v>246061.79</v>
      </c>
      <c r="Q1473" s="11">
        <f>IF('Intragroup liabilities'!E1467="",0,'Intragroup liabilities'!E1467)</f>
        <v>570.04</v>
      </c>
      <c r="R1473" s="10" t="str">
        <f>+IF('Intragroup liabilities'!C1467="EURO","Euro",IF('Intragroup liabilities'!C1467="LIBRA INGLESA"," US Dollar",""))</f>
        <v>Euro</v>
      </c>
      <c r="S1473" s="10" t="str">
        <f>IF(OR('Intragroup liabilities'!F1467="P_20",'Intragroup liabilities'!F1467="P_21"),'Intragroup liabilities'!M1467,CONCATENATE(RIGHT('Intragroup liabilities'!T1467,4),"-",LEFT(RIGHT('Intragroup liabilities'!T1467,7),2),"-",LEFT('Intragroup liabilities'!T1467,2)))</f>
        <v>--</v>
      </c>
      <c r="T1473" s="20" t="str">
        <f t="shared" si="158"/>
        <v/>
      </c>
      <c r="U1473" s="20" t="str">
        <f>IF(OR('Intragroup liabilities'!F1467="P_20",'Intragroup liabilities'!F1467="P_21"),'T 03.01'!T1473,CONCATENATE(RIGHT('Intragroup liabilities'!U1467,4),"-",LEFT(RIGHT('Intragroup liabilities'!U1467,7),2),"-",LEFT('Intragroup liabilities'!U1467,2)))</f>
        <v>--</v>
      </c>
      <c r="V1473" s="10" t="str">
        <f t="shared" si="159"/>
        <v>Secured</v>
      </c>
      <c r="W1473" s="10">
        <v>0</v>
      </c>
      <c r="X1473" s="10" t="s">
        <v>83</v>
      </c>
      <c r="Y1473" s="10" t="str">
        <f t="shared" si="160"/>
        <v>Non-structured/Vanilla</v>
      </c>
      <c r="Z1473" s="10"/>
      <c r="AA1473" s="10" t="str">
        <f>IF('Intragroup liabilities'!Q1467="GF2","Grandfathered T2",IF('Intragroup liabilities'!Q1467="CET1","CET1","No"))</f>
        <v>No</v>
      </c>
      <c r="AB1473" s="10">
        <f>IF('Intragroup liabilities'!R1467="",0,'Intragroup liabilities'!R1467)</f>
        <v>0</v>
      </c>
      <c r="AC1473"/>
    </row>
    <row r="1474" spans="3:29" ht="35.25" thickBot="1" x14ac:dyDescent="0.5">
      <c r="C1474" s="17">
        <f t="shared" si="155"/>
        <v>999</v>
      </c>
      <c r="D1474" s="18">
        <f t="shared" si="161"/>
        <v>1467</v>
      </c>
      <c r="E1474" s="10" t="str">
        <f>IF(AND(I1474="SANTANDER TOTTA, SGPS, SA",'Intragroup liabilities'!F1468="P_22"),"r0531 - o/w (part of) subordinated liabilities recognised as own funds",IF(AND(I1474="Totta Seguros - Comp. Seg. Vida, SA.",'Intragroup liabilities'!F1468="P_22"),"r0350 - Structured notes",IF(AND(AA1474&lt;&gt;"No",'Intragroup liabilities'!F1468="P_23"),"r0531 - o/w (part of) subordinated liabilities recognised as own funds",IF(AND(AA1474="No",'Intragroup liabilities'!F1468="P_23"),"r0120 - Secured liabilities - collateralized part (BRRD art. 44/2/b)",IF('Intragroup liabilities'!F1468="C_31","r0511 - o/w capital instruments/share capital",IF('Intragroup liabilities'!F1468="C_32","r0511 - o/w capital instruments/share capital",IF('Intragroup liabilities'!F1468="C_33","r0512 - o/w instruments ranking pari passu with ordinary shares",IF(OR(ISNUMBER(SEARCH("ATLANTES",I1474)),ISNUMBER(SEARCH("AZOR",I1474)),ISNUMBER(SEARCH("HIPOTOTTA",I1474)))=TRUE,"r0120 - Secured liabilities - collateralized part (BRRD art. 44/2/b)",IF(OR('Intragroup liabilities'!F1468="P_27.1",'Intragroup liabilities'!F1468="P_27.2",'Intragroup liabilities'!F1468="P_24"),"r0390 - Non-financial liabilities",IF('Intragroup liabilities'!F1468="P_30.1","r0170 - Employee liabilities (BRRD art. 44/2/g/i)",IF('Intragroup liabilities'!F1468="P_30.3","r0390 - Non-financial liabilities",IF('Intragroup liabilities'!F1468="C_36","r0511 - o/w capital instruments/share capital",IF(AND('Intragroup liabilities'!F1468="P_20",IFERROR(VLOOKUP('Intragroup liabilities'!I1468,'Auxiliar 210'!$B$18:$B$20,1,FALSE),0)&lt;&gt;0),"r0210 - Liabilities towards other entities of the resolution group (BRRD art. 44/2/h)",IF(AND('Intragroup liabilities'!F1468="P_21",IFERROR(VLOOKUP('Intragroup liabilities'!I1468,'Auxiliar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4" s="10" t="s">
        <v>153</v>
      </c>
      <c r="G1474" s="10" t="str">
        <f t="shared" si="156"/>
        <v>Rank 20 - Ranking in insolvency (master scale)</v>
      </c>
      <c r="H1474" s="10" t="s">
        <v>309</v>
      </c>
      <c r="I1474" s="10" t="s">
        <v>74</v>
      </c>
      <c r="J1474" s="10" t="s">
        <v>170</v>
      </c>
      <c r="K1474" s="10" t="s">
        <v>155</v>
      </c>
      <c r="L1474" s="10" t="str">
        <f t="shared" si="157"/>
        <v>Sister</v>
      </c>
      <c r="M1474" s="10" t="str">
        <f>IF(OR('Intragroup liabilities'!W1468="x",'Intragroup liabilities'!W1468="E"),"true","false")</f>
        <v>true</v>
      </c>
      <c r="N1474" s="10" t="s">
        <v>470</v>
      </c>
      <c r="O1474" s="10" t="s">
        <v>471</v>
      </c>
      <c r="P1474" s="11">
        <v>68135.12</v>
      </c>
      <c r="Q1474" s="11">
        <f>IF('Intragroup liabilities'!E1468="",0,'Intragroup liabilities'!E1468)</f>
        <v>174.05</v>
      </c>
      <c r="R1474" s="10" t="str">
        <f>+IF('Intragroup liabilities'!C1468="EURO","Euro",IF('Intragroup liabilities'!C1468="LIBRA INGLESA"," US Dollar",""))</f>
        <v>Euro</v>
      </c>
      <c r="S1474" s="10" t="str">
        <f>IF(OR('Intragroup liabilities'!F1468="P_20",'Intragroup liabilities'!F1468="P_21"),'Intragroup liabilities'!M1468,CONCATENATE(RIGHT('Intragroup liabilities'!T1468,4),"-",LEFT(RIGHT('Intragroup liabilities'!T1468,7),2),"-",LEFT('Intragroup liabilities'!T1468,2)))</f>
        <v>--</v>
      </c>
      <c r="T1474" s="20" t="str">
        <f t="shared" si="158"/>
        <v/>
      </c>
      <c r="U1474" s="20" t="str">
        <f>IF(OR('Intragroup liabilities'!F1468="P_20",'Intragroup liabilities'!F1468="P_21"),'T 03.01'!T1474,CONCATENATE(RIGHT('Intragroup liabilities'!U1468,4),"-",LEFT(RIGHT('Intragroup liabilities'!U1468,7),2),"-",LEFT('Intragroup liabilities'!U1468,2)))</f>
        <v>--</v>
      </c>
      <c r="V1474" s="10" t="str">
        <f t="shared" si="159"/>
        <v>Secured</v>
      </c>
      <c r="W1474" s="10">
        <v>0</v>
      </c>
      <c r="X1474" s="10" t="s">
        <v>83</v>
      </c>
      <c r="Y1474" s="10" t="str">
        <f t="shared" si="160"/>
        <v>Non-structured/Vanilla</v>
      </c>
      <c r="Z1474" s="10"/>
      <c r="AA1474" s="10" t="str">
        <f>IF('Intragroup liabilities'!Q1468="GF2","Grandfathered T2",IF('Intragroup liabilities'!Q1468="CET1","CET1","No"))</f>
        <v>No</v>
      </c>
      <c r="AB1474" s="10">
        <f>IF('Intragroup liabilities'!R1468="",0,'Intragroup liabilities'!R1468)</f>
        <v>0</v>
      </c>
      <c r="AC1474"/>
    </row>
    <row r="1475" spans="3:29" ht="23.65" thickBot="1" x14ac:dyDescent="0.5">
      <c r="C1475" s="17">
        <f t="shared" si="155"/>
        <v>999</v>
      </c>
      <c r="D1475" s="18">
        <f t="shared" si="161"/>
        <v>1468</v>
      </c>
      <c r="E1475" s="10" t="str">
        <f>IF(AND(I1475="SANTANDER TOTTA, SGPS, SA",'Intragroup liabilities'!F1469="P_22"),"r0531 - o/w (part of) subordinated liabilities recognised as own funds",IF(AND(I1475="Totta Seguros - Comp. Seg. Vida, SA.",'Intragroup liabilities'!F1469="P_22"),"r0350 - Structured notes",IF(AND(AA1475&lt;&gt;"No",'Intragroup liabilities'!F1469="P_23"),"r0531 - o/w (part of) subordinated liabilities recognised as own funds",IF(AND(AA1475="No",'Intragroup liabilities'!F1469="P_23"),"r0120 - Secured liabilities - collateralized part (BRRD art. 44/2/b)",IF('Intragroup liabilities'!F1469="C_31","r0511 - o/w capital instruments/share capital",IF('Intragroup liabilities'!F1469="C_32","r0511 - o/w capital instruments/share capital",IF('Intragroup liabilities'!F1469="C_33","r0512 - o/w instruments ranking pari passu with ordinary shares",IF(OR(ISNUMBER(SEARCH("ATLANTES",I1475)),ISNUMBER(SEARCH("AZOR",I1475)),ISNUMBER(SEARCH("HIPOTOTTA",I1475)))=TRUE,"r0120 - Secured liabilities - collateralized part (BRRD art. 44/2/b)",IF(OR('Intragroup liabilities'!F1469="P_27.1",'Intragroup liabilities'!F1469="P_27.2",'Intragroup liabilities'!F1469="P_24"),"r0390 - Non-financial liabilities",IF('Intragroup liabilities'!F1469="P_30.1","r0170 - Employee liabilities (BRRD art. 44/2/g/i)",IF('Intragroup liabilities'!F1469="P_30.3","r0390 - Non-financial liabilities",IF('Intragroup liabilities'!F1469="C_36","r0511 - o/w capital instruments/share capital",IF(AND('Intragroup liabilities'!F1469="P_20",IFERROR(VLOOKUP('Intragroup liabilities'!I1469,'Auxiliar 210'!$B$18:$B$20,1,FALSE),0)&lt;&gt;0),"r0210 - Liabilities towards other entities of the resolution group (BRRD art. 44/2/h)",IF(AND('Intragroup liabilities'!F1469="P_21",IFERROR(VLOOKUP('Intragroup liabilities'!I1469,'Auxiliar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75" s="10" t="s">
        <v>483</v>
      </c>
      <c r="G1475" s="10" t="str">
        <f t="shared" si="156"/>
        <v>Rank 9 - Ranking in insolvency (master scale)</v>
      </c>
      <c r="H1475" s="10" t="s">
        <v>825</v>
      </c>
      <c r="I1475" s="10" t="s">
        <v>704</v>
      </c>
      <c r="J1475" s="10" t="s">
        <v>710</v>
      </c>
      <c r="K1475" s="10" t="s">
        <v>155</v>
      </c>
      <c r="L1475" s="10" t="str">
        <f t="shared" si="157"/>
        <v>Sister</v>
      </c>
      <c r="M1475" s="10" t="str">
        <f>IF(OR('Intragroup liabilities'!W1469="x",'Intragroup liabilities'!W1469="E"),"true","false")</f>
        <v>false</v>
      </c>
      <c r="N1475" s="10" t="s">
        <v>470</v>
      </c>
      <c r="O1475" s="10" t="s">
        <v>471</v>
      </c>
      <c r="P1475" s="11">
        <v>1.27</v>
      </c>
      <c r="Q1475" s="11">
        <f>IF('Intragroup liabilities'!E1469="",0,'Intragroup liabilities'!E1469)</f>
        <v>0</v>
      </c>
      <c r="R1475" s="10" t="str">
        <f>+IF('Intragroup liabilities'!C1469="EURO","Euro",IF('Intragroup liabilities'!C1469="LIBRA INGLESA"," US Dollar",""))</f>
        <v>Euro</v>
      </c>
      <c r="S1475" s="10" t="str">
        <f>IF(OR('Intragroup liabilities'!F1469="P_20",'Intragroup liabilities'!F1469="P_21"),'Intragroup liabilities'!M1469,CONCATENATE(RIGHT('Intragroup liabilities'!T1469,4),"-",LEFT(RIGHT('Intragroup liabilities'!T1469,7),2),"-",LEFT('Intragroup liabilities'!T1469,2)))</f>
        <v>--</v>
      </c>
      <c r="T1475" s="20" t="str">
        <f t="shared" si="158"/>
        <v>--</v>
      </c>
      <c r="U1475" s="20" t="str">
        <f>IF(OR('Intragroup liabilities'!F1469="P_20",'Intragroup liabilities'!F1469="P_21"),'T 03.01'!T1475,CONCATENATE(RIGHT('Intragroup liabilities'!U1469,4),"-",LEFT(RIGHT('Intragroup liabilities'!U1469,7),2),"-",LEFT('Intragroup liabilities'!U1469,2)))</f>
        <v>--</v>
      </c>
      <c r="V1475" s="10" t="str">
        <f t="shared" si="159"/>
        <v>Unsecured</v>
      </c>
      <c r="W1475" s="10">
        <v>0</v>
      </c>
      <c r="X1475" s="10" t="s">
        <v>83</v>
      </c>
      <c r="Y1475" s="10" t="str">
        <f t="shared" si="160"/>
        <v>Structured</v>
      </c>
      <c r="Z1475" s="10"/>
      <c r="AA1475" s="10" t="str">
        <f>IF('Intragroup liabilities'!Q1469="GF2","Grandfathered T2",IF('Intragroup liabilities'!Q1469="CET1","CET1","No"))</f>
        <v>No</v>
      </c>
      <c r="AB1475" s="10">
        <f>IF('Intragroup liabilities'!R1469="",0,'Intragroup liabilities'!R1469)</f>
        <v>0</v>
      </c>
      <c r="AC1475"/>
    </row>
    <row r="1476" spans="3:29" ht="35.25" thickBot="1" x14ac:dyDescent="0.5">
      <c r="C1476" s="17">
        <f t="shared" si="155"/>
        <v>999</v>
      </c>
      <c r="D1476" s="18">
        <f t="shared" si="161"/>
        <v>1469</v>
      </c>
      <c r="E1476" s="10" t="str">
        <f>IF(AND(I1476="SANTANDER TOTTA, SGPS, SA",'Intragroup liabilities'!F1470="P_22"),"r0531 - o/w (part of) subordinated liabilities recognised as own funds",IF(AND(I1476="Totta Seguros - Comp. Seg. Vida, SA.",'Intragroup liabilities'!F1470="P_22"),"r0350 - Structured notes",IF(AND(AA1476&lt;&gt;"No",'Intragroup liabilities'!F1470="P_23"),"r0531 - o/w (part of) subordinated liabilities recognised as own funds",IF(AND(AA1476="No",'Intragroup liabilities'!F1470="P_23"),"r0120 - Secured liabilities - collateralized part (BRRD art. 44/2/b)",IF('Intragroup liabilities'!F1470="C_31","r0511 - o/w capital instruments/share capital",IF('Intragroup liabilities'!F1470="C_32","r0511 - o/w capital instruments/share capital",IF('Intragroup liabilities'!F1470="C_33","r0512 - o/w instruments ranking pari passu with ordinary shares",IF(OR(ISNUMBER(SEARCH("ATLANTES",I1476)),ISNUMBER(SEARCH("AZOR",I1476)),ISNUMBER(SEARCH("HIPOTOTTA",I1476)))=TRUE,"r0120 - Secured liabilities - collateralized part (BRRD art. 44/2/b)",IF(OR('Intragroup liabilities'!F1470="P_27.1",'Intragroup liabilities'!F1470="P_27.2",'Intragroup liabilities'!F1470="P_24"),"r0390 - Non-financial liabilities",IF('Intragroup liabilities'!F1470="P_30.1","r0170 - Employee liabilities (BRRD art. 44/2/g/i)",IF('Intragroup liabilities'!F1470="P_30.3","r0390 - Non-financial liabilities",IF('Intragroup liabilities'!F1470="C_36","r0511 - o/w capital instruments/share capital",IF(AND('Intragroup liabilities'!F1470="P_20",IFERROR(VLOOKUP('Intragroup liabilities'!I1470,'Auxiliar 210'!$B$18:$B$20,1,FALSE),0)&lt;&gt;0),"r0210 - Liabilities towards other entities of the resolution group (BRRD art. 44/2/h)",IF(AND('Intragroup liabilities'!F1470="P_21",IFERROR(VLOOKUP('Intragroup liabilities'!I1470,'Auxiliar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6" s="10" t="s">
        <v>153</v>
      </c>
      <c r="G1476" s="10" t="str">
        <f t="shared" si="156"/>
        <v>Rank 20 - Ranking in insolvency (master scale)</v>
      </c>
      <c r="H1476" s="10" t="s">
        <v>398</v>
      </c>
      <c r="I1476" s="10" t="s">
        <v>30</v>
      </c>
      <c r="J1476" s="10" t="s">
        <v>164</v>
      </c>
      <c r="K1476" s="10" t="s">
        <v>155</v>
      </c>
      <c r="L1476" s="10" t="str">
        <f t="shared" si="157"/>
        <v>Sister</v>
      </c>
      <c r="M1476" s="10" t="str">
        <f>IF(OR('Intragroup liabilities'!W1470="x",'Intragroup liabilities'!W1470="E"),"true","false")</f>
        <v>true</v>
      </c>
      <c r="N1476" s="10" t="s">
        <v>470</v>
      </c>
      <c r="O1476" s="10" t="s">
        <v>471</v>
      </c>
      <c r="P1476" s="11">
        <v>80385.97</v>
      </c>
      <c r="Q1476" s="11">
        <f>IF('Intragroup liabilities'!E1470="",0,'Intragroup liabilities'!E1470)</f>
        <v>80.73</v>
      </c>
      <c r="R1476" s="10" t="str">
        <f>+IF('Intragroup liabilities'!C1470="EURO","Euro",IF('Intragroup liabilities'!C1470="LIBRA INGLESA"," US Dollar",""))</f>
        <v>Euro</v>
      </c>
      <c r="S1476" s="10" t="str">
        <f>IF(OR('Intragroup liabilities'!F1470="P_20",'Intragroup liabilities'!F1470="P_21"),'Intragroup liabilities'!M1470,CONCATENATE(RIGHT('Intragroup liabilities'!T1470,4),"-",LEFT(RIGHT('Intragroup liabilities'!T1470,7),2),"-",LEFT('Intragroup liabilities'!T1470,2)))</f>
        <v>--</v>
      </c>
      <c r="T1476" s="20" t="str">
        <f t="shared" si="158"/>
        <v/>
      </c>
      <c r="U1476" s="20" t="str">
        <f>IF(OR('Intragroup liabilities'!F1470="P_20",'Intragroup liabilities'!F1470="P_21"),'T 03.01'!T1476,CONCATENATE(RIGHT('Intragroup liabilities'!U1470,4),"-",LEFT(RIGHT('Intragroup liabilities'!U1470,7),2),"-",LEFT('Intragroup liabilities'!U1470,2)))</f>
        <v>--</v>
      </c>
      <c r="V1476" s="10" t="str">
        <f t="shared" si="159"/>
        <v>Secured</v>
      </c>
      <c r="W1476" s="10">
        <v>0</v>
      </c>
      <c r="X1476" s="10" t="s">
        <v>83</v>
      </c>
      <c r="Y1476" s="10" t="str">
        <f t="shared" si="160"/>
        <v>Non-structured/Vanilla</v>
      </c>
      <c r="Z1476" s="10"/>
      <c r="AA1476" s="10" t="str">
        <f>IF('Intragroup liabilities'!Q1470="GF2","Grandfathered T2",IF('Intragroup liabilities'!Q1470="CET1","CET1","No"))</f>
        <v>No</v>
      </c>
      <c r="AB1476" s="10">
        <f>IF('Intragroup liabilities'!R1470="",0,'Intragroup liabilities'!R1470)</f>
        <v>0</v>
      </c>
      <c r="AC1476"/>
    </row>
    <row r="1477" spans="3:29" ht="35.25" thickBot="1" x14ac:dyDescent="0.5">
      <c r="C1477" s="17">
        <f t="shared" si="155"/>
        <v>999</v>
      </c>
      <c r="D1477" s="18">
        <f t="shared" si="161"/>
        <v>1470</v>
      </c>
      <c r="E1477" s="10" t="str">
        <f>IF(AND(I1477="SANTANDER TOTTA, SGPS, SA",'Intragroup liabilities'!F1471="P_22"),"r0531 - o/w (part of) subordinated liabilities recognised as own funds",IF(AND(I1477="Totta Seguros - Comp. Seg. Vida, SA.",'Intragroup liabilities'!F1471="P_22"),"r0350 - Structured notes",IF(AND(AA1477&lt;&gt;"No",'Intragroup liabilities'!F1471="P_23"),"r0531 - o/w (part of) subordinated liabilities recognised as own funds",IF(AND(AA1477="No",'Intragroup liabilities'!F1471="P_23"),"r0120 - Secured liabilities - collateralized part (BRRD art. 44/2/b)",IF('Intragroup liabilities'!F1471="C_31","r0511 - o/w capital instruments/share capital",IF('Intragroup liabilities'!F1471="C_32","r0511 - o/w capital instruments/share capital",IF('Intragroup liabilities'!F1471="C_33","r0512 - o/w instruments ranking pari passu with ordinary shares",IF(OR(ISNUMBER(SEARCH("ATLANTES",I1477)),ISNUMBER(SEARCH("AZOR",I1477)),ISNUMBER(SEARCH("HIPOTOTTA",I1477)))=TRUE,"r0120 - Secured liabilities - collateralized part (BRRD art. 44/2/b)",IF(OR('Intragroup liabilities'!F1471="P_27.1",'Intragroup liabilities'!F1471="P_27.2",'Intragroup liabilities'!F1471="P_24"),"r0390 - Non-financial liabilities",IF('Intragroup liabilities'!F1471="P_30.1","r0170 - Employee liabilities (BRRD art. 44/2/g/i)",IF('Intragroup liabilities'!F1471="P_30.3","r0390 - Non-financial liabilities",IF('Intragroup liabilities'!F1471="C_36","r0511 - o/w capital instruments/share capital",IF(AND('Intragroup liabilities'!F1471="P_20",IFERROR(VLOOKUP('Intragroup liabilities'!I1471,'Auxiliar 210'!$B$18:$B$20,1,FALSE),0)&lt;&gt;0),"r0210 - Liabilities towards other entities of the resolution group (BRRD art. 44/2/h)",IF(AND('Intragroup liabilities'!F1471="P_21",IFERROR(VLOOKUP('Intragroup liabilities'!I1471,'Auxiliar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7" s="10" t="s">
        <v>153</v>
      </c>
      <c r="G1477" s="10" t="str">
        <f t="shared" si="156"/>
        <v>Rank 20 - Ranking in insolvency (master scale)</v>
      </c>
      <c r="H1477" s="10" t="s">
        <v>412</v>
      </c>
      <c r="I1477" s="10" t="s">
        <v>30</v>
      </c>
      <c r="J1477" s="10" t="s">
        <v>164</v>
      </c>
      <c r="K1477" s="10" t="s">
        <v>155</v>
      </c>
      <c r="L1477" s="10" t="str">
        <f t="shared" si="157"/>
        <v>Sister</v>
      </c>
      <c r="M1477" s="10" t="str">
        <f>IF(OR('Intragroup liabilities'!W1471="x",'Intragroup liabilities'!W1471="E"),"true","false")</f>
        <v>true</v>
      </c>
      <c r="N1477" s="10" t="s">
        <v>470</v>
      </c>
      <c r="O1477" s="10" t="s">
        <v>471</v>
      </c>
      <c r="P1477" s="11">
        <v>184125.41</v>
      </c>
      <c r="Q1477" s="11">
        <f>IF('Intragroup liabilities'!E1471="",0,'Intragroup liabilities'!E1471)</f>
        <v>377.34</v>
      </c>
      <c r="R1477" s="10" t="str">
        <f>+IF('Intragroup liabilities'!C1471="EURO","Euro",IF('Intragroup liabilities'!C1471="LIBRA INGLESA"," US Dollar",""))</f>
        <v>Euro</v>
      </c>
      <c r="S1477" s="10" t="str">
        <f>IF(OR('Intragroup liabilities'!F1471="P_20",'Intragroup liabilities'!F1471="P_21"),'Intragroup liabilities'!M1471,CONCATENATE(RIGHT('Intragroup liabilities'!T1471,4),"-",LEFT(RIGHT('Intragroup liabilities'!T1471,7),2),"-",LEFT('Intragroup liabilities'!T1471,2)))</f>
        <v>--</v>
      </c>
      <c r="T1477" s="20" t="str">
        <f t="shared" si="158"/>
        <v/>
      </c>
      <c r="U1477" s="20" t="str">
        <f>IF(OR('Intragroup liabilities'!F1471="P_20",'Intragroup liabilities'!F1471="P_21"),'T 03.01'!T1477,CONCATENATE(RIGHT('Intragroup liabilities'!U1471,4),"-",LEFT(RIGHT('Intragroup liabilities'!U1471,7),2),"-",LEFT('Intragroup liabilities'!U1471,2)))</f>
        <v>--</v>
      </c>
      <c r="V1477" s="10" t="str">
        <f t="shared" si="159"/>
        <v>Secured</v>
      </c>
      <c r="W1477" s="10">
        <v>0</v>
      </c>
      <c r="X1477" s="10" t="s">
        <v>83</v>
      </c>
      <c r="Y1477" s="10" t="str">
        <f t="shared" si="160"/>
        <v>Non-structured/Vanilla</v>
      </c>
      <c r="Z1477" s="10"/>
      <c r="AA1477" s="10" t="str">
        <f>IF('Intragroup liabilities'!Q1471="GF2","Grandfathered T2",IF('Intragroup liabilities'!Q1471="CET1","CET1","No"))</f>
        <v>No</v>
      </c>
      <c r="AB1477" s="10">
        <f>IF('Intragroup liabilities'!R1471="",0,'Intragroup liabilities'!R1471)</f>
        <v>0</v>
      </c>
      <c r="AC1477"/>
    </row>
    <row r="1478" spans="3:29" ht="35.25" thickBot="1" x14ac:dyDescent="0.5">
      <c r="C1478" s="17">
        <f t="shared" si="155"/>
        <v>999</v>
      </c>
      <c r="D1478" s="18">
        <f t="shared" si="161"/>
        <v>1471</v>
      </c>
      <c r="E1478" s="10" t="str">
        <f>IF(AND(I1478="SANTANDER TOTTA, SGPS, SA",'Intragroup liabilities'!F1472="P_22"),"r0531 - o/w (part of) subordinated liabilities recognised as own funds",IF(AND(I1478="Totta Seguros - Comp. Seg. Vida, SA.",'Intragroup liabilities'!F1472="P_22"),"r0350 - Structured notes",IF(AND(AA1478&lt;&gt;"No",'Intragroup liabilities'!F1472="P_23"),"r0531 - o/w (part of) subordinated liabilities recognised as own funds",IF(AND(AA1478="No",'Intragroup liabilities'!F1472="P_23"),"r0120 - Secured liabilities - collateralized part (BRRD art. 44/2/b)",IF('Intragroup liabilities'!F1472="C_31","r0511 - o/w capital instruments/share capital",IF('Intragroup liabilities'!F1472="C_32","r0511 - o/w capital instruments/share capital",IF('Intragroup liabilities'!F1472="C_33","r0512 - o/w instruments ranking pari passu with ordinary shares",IF(OR(ISNUMBER(SEARCH("ATLANTES",I1478)),ISNUMBER(SEARCH("AZOR",I1478)),ISNUMBER(SEARCH("HIPOTOTTA",I1478)))=TRUE,"r0120 - Secured liabilities - collateralized part (BRRD art. 44/2/b)",IF(OR('Intragroup liabilities'!F1472="P_27.1",'Intragroup liabilities'!F1472="P_27.2",'Intragroup liabilities'!F1472="P_24"),"r0390 - Non-financial liabilities",IF('Intragroup liabilities'!F1472="P_30.1","r0170 - Employee liabilities (BRRD art. 44/2/g/i)",IF('Intragroup liabilities'!F1472="P_30.3","r0390 - Non-financial liabilities",IF('Intragroup liabilities'!F1472="C_36","r0511 - o/w capital instruments/share capital",IF(AND('Intragroup liabilities'!F1472="P_20",IFERROR(VLOOKUP('Intragroup liabilities'!I1472,'Auxiliar 210'!$B$18:$B$20,1,FALSE),0)&lt;&gt;0),"r0210 - Liabilities towards other entities of the resolution group (BRRD art. 44/2/h)",IF(AND('Intragroup liabilities'!F1472="P_21",IFERROR(VLOOKUP('Intragroup liabilities'!I1472,'Auxiliar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478" s="10" t="s">
        <v>153</v>
      </c>
      <c r="G1478" s="10" t="str">
        <f t="shared" si="156"/>
        <v>Rank 20 - Ranking in insolvency (master scale)</v>
      </c>
      <c r="H1478" s="10" t="s">
        <v>257</v>
      </c>
      <c r="I1478" s="10" t="s">
        <v>30</v>
      </c>
      <c r="J1478" s="10" t="s">
        <v>164</v>
      </c>
      <c r="K1478" s="10" t="s">
        <v>155</v>
      </c>
      <c r="L1478" s="10" t="str">
        <f t="shared" si="157"/>
        <v>Sister</v>
      </c>
      <c r="M1478" s="10" t="str">
        <f>IF(OR('Intragroup liabilities'!W1472="x",'Intragroup liabilities'!W1472="E"),"true","false")</f>
        <v>true</v>
      </c>
      <c r="N1478" s="10" t="s">
        <v>470</v>
      </c>
      <c r="O1478" s="10" t="s">
        <v>471</v>
      </c>
      <c r="P1478" s="11">
        <v>41477.129999999997</v>
      </c>
      <c r="Q1478" s="11">
        <f>IF('Intragroup liabilities'!E1472="",0,'Intragroup liabilities'!E1472)</f>
        <v>26.7</v>
      </c>
      <c r="R1478" s="10" t="str">
        <f>+IF('Intragroup liabilities'!C1472="EURO","Euro",IF('Intragroup liabilities'!C1472="LIBRA INGLESA"," US Dollar",""))</f>
        <v>Euro</v>
      </c>
      <c r="S1478" s="10" t="str">
        <f>IF(OR('Intragroup liabilities'!F1472="P_20",'Intragroup liabilities'!F1472="P_21"),'Intragroup liabilities'!M1472,CONCATENATE(RIGHT('Intragroup liabilities'!T1472,4),"-",LEFT(RIGHT('Intragroup liabilities'!T1472,7),2),"-",LEFT('Intragroup liabilities'!T1472,2)))</f>
        <v>--</v>
      </c>
      <c r="T1478" s="20" t="str">
        <f t="shared" si="158"/>
        <v/>
      </c>
      <c r="U1478" s="20" t="str">
        <f>IF(OR('Intragroup liabilities'!F1472="P_20",'Intragroup liabilities'!F1472="P_21"),'T 03.01'!T1478,CONCATENATE(RIGHT('Intragroup liabilities'!U1472,4),"-",LEFT(RIGHT('Intragroup liabilities'!U1472,7),2),"-",LEFT('Intragroup liabilities'!U1472,2)))</f>
        <v>--</v>
      </c>
      <c r="V1478" s="10" t="str">
        <f t="shared" si="159"/>
        <v>Secured</v>
      </c>
      <c r="W1478" s="10">
        <v>0</v>
      </c>
      <c r="X1478" s="10" t="s">
        <v>83</v>
      </c>
      <c r="Y1478" s="10" t="str">
        <f t="shared" si="160"/>
        <v>Non-structured/Vanilla</v>
      </c>
      <c r="Z1478" s="10"/>
      <c r="AA1478" s="10" t="str">
        <f>IF('Intragroup liabilities'!Q1472="GF2","Grandfathered T2",IF('Intragroup liabilities'!Q1472="CET1","CET1","No"))</f>
        <v>No</v>
      </c>
      <c r="AB1478" s="10">
        <f>IF('Intragroup liabilities'!R1472="",0,'Intragroup liabilities'!R1472)</f>
        <v>0</v>
      </c>
      <c r="AC1478"/>
    </row>
    <row r="1479" spans="3:29" ht="23.65" thickBot="1" x14ac:dyDescent="0.5">
      <c r="C1479" s="17">
        <f t="shared" si="155"/>
        <v>999</v>
      </c>
      <c r="D1479" s="18">
        <f t="shared" si="161"/>
        <v>1472</v>
      </c>
      <c r="E1479" s="10" t="str">
        <f>IF(AND(I1479="SANTANDER TOTTA, SGPS, SA",'Intragroup liabilities'!F1473="P_22"),"r0531 - o/w (part of) subordinated liabilities recognised as own funds",IF(AND(I1479="Totta Seguros - Comp. Seg. Vida, SA.",'Intragroup liabilities'!F1473="P_22"),"r0350 - Structured notes",IF(AND(AA1479&lt;&gt;"No",'Intragroup liabilities'!F1473="P_23"),"r0531 - o/w (part of) subordinated liabilities recognised as own funds",IF(AND(AA1479="No",'Intragroup liabilities'!F1473="P_23"),"r0120 - Secured liabilities - collateralized part (BRRD art. 44/2/b)",IF('Intragroup liabilities'!F1473="C_31","r0511 - o/w capital instruments/share capital",IF('Intragroup liabilities'!F1473="C_32","r0511 - o/w capital instruments/share capital",IF('Intragroup liabilities'!F1473="C_33","r0512 - o/w instruments ranking pari passu with ordinary shares",IF(OR(ISNUMBER(SEARCH("ATLANTES",I1479)),ISNUMBER(SEARCH("AZOR",I1479)),ISNUMBER(SEARCH("HIPOTOTTA",I1479)))=TRUE,"r0120 - Secured liabilities - collateralized part (BRRD art. 44/2/b)",IF(OR('Intragroup liabilities'!F1473="P_27.1",'Intragroup liabilities'!F1473="P_27.2",'Intragroup liabilities'!F1473="P_24"),"r0390 - Non-financial liabilities",IF('Intragroup liabilities'!F1473="P_30.1","r0170 - Employee liabilities (BRRD art. 44/2/g/i)",IF('Intragroup liabilities'!F1473="P_30.3","r0390 - Non-financial liabilities",IF('Intragroup liabilities'!F1473="C_36","r0511 - o/w capital instruments/share capital",IF(AND('Intragroup liabilities'!F1473="P_20",IFERROR(VLOOKUP('Intragroup liabilities'!I1473,'Auxiliar 210'!$B$18:$B$20,1,FALSE),0)&lt;&gt;0),"r0210 - Liabilities towards other entities of the resolution group (BRRD art. 44/2/h)",IF(AND('Intragroup liabilities'!F1473="P_21",IFERROR(VLOOKUP('Intragroup liabilities'!I1473,'Auxiliar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79" s="10" t="s">
        <v>483</v>
      </c>
      <c r="G1479" s="10" t="str">
        <f t="shared" si="156"/>
        <v>Rank 9 - Ranking in insolvency (master scale)</v>
      </c>
      <c r="H1479" s="10" t="s">
        <v>826</v>
      </c>
      <c r="I1479" s="10" t="s">
        <v>704</v>
      </c>
      <c r="J1479" s="10" t="s">
        <v>710</v>
      </c>
      <c r="K1479" s="10" t="s">
        <v>155</v>
      </c>
      <c r="L1479" s="10" t="str">
        <f t="shared" si="157"/>
        <v>Sister</v>
      </c>
      <c r="M1479" s="10" t="str">
        <f>IF(OR('Intragroup liabilities'!W1473="x",'Intragroup liabilities'!W1473="E"),"true","false")</f>
        <v>false</v>
      </c>
      <c r="N1479" s="10" t="s">
        <v>470</v>
      </c>
      <c r="O1479" s="10" t="s">
        <v>471</v>
      </c>
      <c r="P1479" s="11">
        <v>7.58</v>
      </c>
      <c r="Q1479" s="11">
        <f>IF('Intragroup liabilities'!E1473="",0,'Intragroup liabilities'!E1473)</f>
        <v>0</v>
      </c>
      <c r="R1479" s="10" t="str">
        <f>+IF('Intragroup liabilities'!C1473="EURO","Euro",IF('Intragroup liabilities'!C1473="LIBRA INGLESA"," US Dollar",""))</f>
        <v>Euro</v>
      </c>
      <c r="S1479" s="10" t="str">
        <f>IF(OR('Intragroup liabilities'!F1473="P_20",'Intragroup liabilities'!F1473="P_21"),'Intragroup liabilities'!M1473,CONCATENATE(RIGHT('Intragroup liabilities'!T1473,4),"-",LEFT(RIGHT('Intragroup liabilities'!T1473,7),2),"-",LEFT('Intragroup liabilities'!T1473,2)))</f>
        <v>--</v>
      </c>
      <c r="T1479" s="20" t="str">
        <f t="shared" si="158"/>
        <v>--</v>
      </c>
      <c r="U1479" s="20" t="str">
        <f>IF(OR('Intragroup liabilities'!F1473="P_20",'Intragroup liabilities'!F1473="P_21"),'T 03.01'!T1479,CONCATENATE(RIGHT('Intragroup liabilities'!U1473,4),"-",LEFT(RIGHT('Intragroup liabilities'!U1473,7),2),"-",LEFT('Intragroup liabilities'!U1473,2)))</f>
        <v>--</v>
      </c>
      <c r="V1479" s="10" t="str">
        <f t="shared" si="159"/>
        <v>Unsecured</v>
      </c>
      <c r="W1479" s="10">
        <v>0</v>
      </c>
      <c r="X1479" s="10" t="s">
        <v>83</v>
      </c>
      <c r="Y1479" s="10" t="str">
        <f t="shared" si="160"/>
        <v>Structured</v>
      </c>
      <c r="Z1479" s="10"/>
      <c r="AA1479" s="10" t="str">
        <f>IF('Intragroup liabilities'!Q1473="GF2","Grandfathered T2",IF('Intragroup liabilities'!Q1473="CET1","CET1","No"))</f>
        <v>No</v>
      </c>
      <c r="AB1479" s="10">
        <f>IF('Intragroup liabilities'!R1473="",0,'Intragroup liabilities'!R1473)</f>
        <v>0</v>
      </c>
      <c r="AC1479"/>
    </row>
    <row r="1480" spans="3:29" ht="23.65" thickBot="1" x14ac:dyDescent="0.5">
      <c r="C1480" s="17">
        <f t="shared" si="155"/>
        <v>999</v>
      </c>
      <c r="D1480" s="18">
        <f t="shared" si="161"/>
        <v>1473</v>
      </c>
      <c r="E1480" s="10" t="str">
        <f>IF(AND(I1480="SANTANDER TOTTA, SGPS, SA",'Intragroup liabilities'!F1474="P_22"),"r0531 - o/w (part of) subordinated liabilities recognised as own funds",IF(AND(I1480="Totta Seguros - Comp. Seg. Vida, SA.",'Intragroup liabilities'!F1474="P_22"),"r0350 - Structured notes",IF(AND(AA1480&lt;&gt;"No",'Intragroup liabilities'!F1474="P_23"),"r0531 - o/w (part of) subordinated liabilities recognised as own funds",IF(AND(AA1480="No",'Intragroup liabilities'!F1474="P_23"),"r0120 - Secured liabilities - collateralized part (BRRD art. 44/2/b)",IF('Intragroup liabilities'!F1474="C_31","r0511 - o/w capital instruments/share capital",IF('Intragroup liabilities'!F1474="C_32","r0511 - o/w capital instruments/share capital",IF('Intragroup liabilities'!F1474="C_33","r0512 - o/w instruments ranking pari passu with ordinary shares",IF(OR(ISNUMBER(SEARCH("ATLANTES",I1480)),ISNUMBER(SEARCH("AZOR",I1480)),ISNUMBER(SEARCH("HIPOTOTTA",I1480)))=TRUE,"r0120 - Secured liabilities - collateralized part (BRRD art. 44/2/b)",IF(OR('Intragroup liabilities'!F1474="P_27.1",'Intragroup liabilities'!F1474="P_27.2",'Intragroup liabilities'!F1474="P_24"),"r0390 - Non-financial liabilities",IF('Intragroup liabilities'!F1474="P_30.1","r0170 - Employee liabilities (BRRD art. 44/2/g/i)",IF('Intragroup liabilities'!F1474="P_30.3","r0390 - Non-financial liabilities",IF('Intragroup liabilities'!F1474="C_36","r0511 - o/w capital instruments/share capital",IF(AND('Intragroup liabilities'!F1474="P_20",IFERROR(VLOOKUP('Intragroup liabilities'!I1474,'Auxiliar 210'!$B$18:$B$20,1,FALSE),0)&lt;&gt;0),"r0210 - Liabilities towards other entities of the resolution group (BRRD art. 44/2/h)",IF(AND('Intragroup liabilities'!F1474="P_21",IFERROR(VLOOKUP('Intragroup liabilities'!I1474,'Auxiliar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0" s="10" t="s">
        <v>161</v>
      </c>
      <c r="G1480" s="10" t="str">
        <f t="shared" si="156"/>
        <v>Rank 9 - Ranking in insolvency (master scale)</v>
      </c>
      <c r="H1480" s="10" t="s">
        <v>619</v>
      </c>
      <c r="I1480" s="10" t="s">
        <v>57</v>
      </c>
      <c r="J1480" s="10" t="s">
        <v>213</v>
      </c>
      <c r="K1480" s="10" t="s">
        <v>155</v>
      </c>
      <c r="L1480" s="10" t="str">
        <f t="shared" si="157"/>
        <v>Sister</v>
      </c>
      <c r="M1480" s="10" t="str">
        <f>IF(OR('Intragroup liabilities'!W1474="x",'Intragroup liabilities'!W1474="E"),"true","false")</f>
        <v>false</v>
      </c>
      <c r="N1480" s="10" t="s">
        <v>470</v>
      </c>
      <c r="O1480" s="10" t="s">
        <v>471</v>
      </c>
      <c r="P1480" s="11">
        <v>17.62</v>
      </c>
      <c r="Q1480" s="11">
        <f>IF('Intragroup liabilities'!E1474="",0,'Intragroup liabilities'!E1474)</f>
        <v>0</v>
      </c>
      <c r="R1480" s="10" t="str">
        <f>+IF('Intragroup liabilities'!C1474="EURO","Euro",IF('Intragroup liabilities'!C1474="LIBRA INGLESA"," US Dollar",""))</f>
        <v>Euro</v>
      </c>
      <c r="S1480" s="10" t="str">
        <f>IF(OR('Intragroup liabilities'!F1474="P_20",'Intragroup liabilities'!F1474="P_21"),'Intragroup liabilities'!M1474,CONCATENATE(RIGHT('Intragroup liabilities'!T1474,4),"-",LEFT(RIGHT('Intragroup liabilities'!T1474,7),2),"-",LEFT('Intragroup liabilities'!T1474,2)))</f>
        <v>--</v>
      </c>
      <c r="T1480" s="20" t="str">
        <f t="shared" si="158"/>
        <v>--</v>
      </c>
      <c r="U1480" s="20" t="str">
        <f>IF(OR('Intragroup liabilities'!F1474="P_20",'Intragroup liabilities'!F1474="P_21"),'T 03.01'!T1480,CONCATENATE(RIGHT('Intragroup liabilities'!U1474,4),"-",LEFT(RIGHT('Intragroup liabilities'!U1474,7),2),"-",LEFT('Intragroup liabilities'!U1474,2)))</f>
        <v>--</v>
      </c>
      <c r="V1480" s="10" t="str">
        <f t="shared" si="159"/>
        <v>Unsecured</v>
      </c>
      <c r="W1480" s="10">
        <v>0</v>
      </c>
      <c r="X1480" s="10" t="s">
        <v>83</v>
      </c>
      <c r="Y1480" s="10" t="str">
        <f t="shared" si="160"/>
        <v>Structured</v>
      </c>
      <c r="Z1480" s="10"/>
      <c r="AA1480" s="10" t="str">
        <f>IF('Intragroup liabilities'!Q1474="GF2","Grandfathered T2",IF('Intragroup liabilities'!Q1474="CET1","CET1","No"))</f>
        <v>No</v>
      </c>
      <c r="AB1480" s="10">
        <f>IF('Intragroup liabilities'!R1474="",0,'Intragroup liabilities'!R1474)</f>
        <v>0</v>
      </c>
      <c r="AC1480"/>
    </row>
    <row r="1481" spans="3:29" ht="23.65" thickBot="1" x14ac:dyDescent="0.5">
      <c r="C1481" s="17">
        <f t="shared" ref="C1481:C1544" si="162">+IF(E1481="","",999)</f>
        <v>999</v>
      </c>
      <c r="D1481" s="18">
        <f t="shared" si="161"/>
        <v>1474</v>
      </c>
      <c r="E1481" s="10" t="str">
        <f>IF(AND(I1481="SANTANDER TOTTA, SGPS, SA",'Intragroup liabilities'!F1475="P_22"),"r0531 - o/w (part of) subordinated liabilities recognised as own funds",IF(AND(I1481="Totta Seguros - Comp. Seg. Vida, SA.",'Intragroup liabilities'!F1475="P_22"),"r0350 - Structured notes",IF(AND(AA1481&lt;&gt;"No",'Intragroup liabilities'!F1475="P_23"),"r0531 - o/w (part of) subordinated liabilities recognised as own funds",IF(AND(AA1481="No",'Intragroup liabilities'!F1475="P_23"),"r0120 - Secured liabilities - collateralized part (BRRD art. 44/2/b)",IF('Intragroup liabilities'!F1475="C_31","r0511 - o/w capital instruments/share capital",IF('Intragroup liabilities'!F1475="C_32","r0511 - o/w capital instruments/share capital",IF('Intragroup liabilities'!F1475="C_33","r0512 - o/w instruments ranking pari passu with ordinary shares",IF(OR(ISNUMBER(SEARCH("ATLANTES",I1481)),ISNUMBER(SEARCH("AZOR",I1481)),ISNUMBER(SEARCH("HIPOTOTTA",I1481)))=TRUE,"r0120 - Secured liabilities - collateralized part (BRRD art. 44/2/b)",IF(OR('Intragroup liabilities'!F1475="P_27.1",'Intragroup liabilities'!F1475="P_27.2",'Intragroup liabilities'!F1475="P_24"),"r0390 - Non-financial liabilities",IF('Intragroup liabilities'!F1475="P_30.1","r0170 - Employee liabilities (BRRD art. 44/2/g/i)",IF('Intragroup liabilities'!F1475="P_30.3","r0390 - Non-financial liabilities",IF('Intragroup liabilities'!F1475="C_36","r0511 - o/w capital instruments/share capital",IF(AND('Intragroup liabilities'!F1475="P_20",IFERROR(VLOOKUP('Intragroup liabilities'!I1475,'Auxiliar 210'!$B$18:$B$20,1,FALSE),0)&lt;&gt;0),"r0210 - Liabilities towards other entities of the resolution group (BRRD art. 44/2/h)",IF(AND('Intragroup liabilities'!F1475="P_21",IFERROR(VLOOKUP('Intragroup liabilities'!I1475,'Auxiliar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1" s="10" t="s">
        <v>153</v>
      </c>
      <c r="G1481" s="10" t="str">
        <f t="shared" ref="G1481:G1544" si="163">IF(E1481="r0110 - Covered deposits (BRRD art. 44/2/a)","Rank 14 - Ranking in insolvency (master scale)",IF(E1481="r0120 - Secured liabilities - collateralized part (BRRD art. 44/2/b)","Rank 20 - Ranking in insolvency (master scale)",IF(E1481="r0320 - Deposits, not covered and not preferential","Rank 12 - Ranking in insolvency (master scale)",IF(E1481="r0370 - Subordinated liabilities (not recognised as own funds)","Rank 4 - Ranking in insolvency (master scale)",IF(OR(E1481="r0511 - o/w capital instruments/share capital",E1481="r0512 - o/w instruments ranking pari passu with ordinary shares"),"Rank 1 - Ranking in insolvency (master scale)",IF(E1481="r0531 - o/w (part of) subordinated liabilities recognised as own funds","Rank 3 - Ranking in insolvency (master scale)",IF(E1481="r0350 - Structured notes","Rank 9 - Ranking in insolvency (master scale)",IF(E1481="r0390 - Non-financial liabilities","Rank 9 - Ranking in insolvency (master scale)",""))))))))</f>
        <v>Rank 9 - Ranking in insolvency (master scale)</v>
      </c>
      <c r="H1481" s="10" t="s">
        <v>677</v>
      </c>
      <c r="I1481" s="10" t="s">
        <v>69</v>
      </c>
      <c r="J1481" s="10" t="s">
        <v>359</v>
      </c>
      <c r="K1481" s="10" t="s">
        <v>155</v>
      </c>
      <c r="L1481" s="10" t="str">
        <f t="shared" ref="L1481:L1544" si="164">IF(OR(I1481="SANTANDER TOTTA, SGPS, SA",I1481="BANCO SANTANDER TOTTA SA"),"Parent","Sister")</f>
        <v>Sister</v>
      </c>
      <c r="M1481" s="10" t="str">
        <f>IF(OR('Intragroup liabilities'!W1475="x",'Intragroup liabilities'!W1475="E"),"true","false")</f>
        <v>true</v>
      </c>
      <c r="N1481" s="10" t="s">
        <v>470</v>
      </c>
      <c r="O1481" s="10" t="s">
        <v>471</v>
      </c>
      <c r="P1481" s="11">
        <v>31826.95</v>
      </c>
      <c r="Q1481" s="11">
        <f>IF('Intragroup liabilities'!E1475="",0,'Intragroup liabilities'!E1475)</f>
        <v>0</v>
      </c>
      <c r="R1481" s="10" t="str">
        <f>+IF('Intragroup liabilities'!C1475="EURO","Euro",IF('Intragroup liabilities'!C1475="LIBRA INGLESA"," US Dollar",""))</f>
        <v>Euro</v>
      </c>
      <c r="S1481" s="10" t="str">
        <f>IF(OR('Intragroup liabilities'!F1475="P_20",'Intragroup liabilities'!F1475="P_21"),'Intragroup liabilities'!M1475,CONCATENATE(RIGHT('Intragroup liabilities'!T1475,4),"-",LEFT(RIGHT('Intragroup liabilities'!T1475,7),2),"-",LEFT('Intragroup liabilities'!T1475,2)))</f>
        <v>--</v>
      </c>
      <c r="T1481" s="20" t="str">
        <f t="shared" ref="T1481:T1544" si="165">IFERROR(IF(OR(E1481="r0110 - Covered deposits (BRRD art. 44/2/a)",E1481="r0120 - Secured liabilities - collateralized part (BRRD art. 44/2/b)",E1481="r0320 - Deposits, not covered and not preferential"),WORKDAY(S1481,1,"1/1/2021"),S1481),"")</f>
        <v>--</v>
      </c>
      <c r="U1481" s="20" t="str">
        <f>IF(OR('Intragroup liabilities'!F1475="P_20",'Intragroup liabilities'!F1475="P_21"),'T 03.01'!T1481,CONCATENATE(RIGHT('Intragroup liabilities'!U1475,4),"-",LEFT(RIGHT('Intragroup liabilities'!U1475,7),2),"-",LEFT('Intragroup liabilities'!U1475,2)))</f>
        <v>--</v>
      </c>
      <c r="V1481" s="10" t="str">
        <f t="shared" ref="V1481:V1544" si="166">IF(E1481="r0120 - Secured liabilities - collateralized part (BRRD art. 44/2/b)","Secured","Unsecured")</f>
        <v>Unsecured</v>
      </c>
      <c r="W1481" s="10">
        <v>0</v>
      </c>
      <c r="X1481" s="10" t="s">
        <v>83</v>
      </c>
      <c r="Y1481" s="10" t="str">
        <f t="shared" ref="Y1481:Y1544" si="167">IFERROR(IF(OR(E1481="r0110 - Covered deposits (BRRD art. 44/2/a)",E1481="r0120 - Secured liabilities - collateralized part (BRRD art. 44/2/b)",E1481="r0320 - Deposits, not covered and not preferential"),"Non-structured/Vanilla","Structured"),"")</f>
        <v>Structured</v>
      </c>
      <c r="Z1481" s="10"/>
      <c r="AA1481" s="10" t="str">
        <f>IF('Intragroup liabilities'!Q1475="GF2","Grandfathered T2",IF('Intragroup liabilities'!Q1475="CET1","CET1","No"))</f>
        <v>No</v>
      </c>
      <c r="AB1481" s="10">
        <f>IF('Intragroup liabilities'!R1475="",0,'Intragroup liabilities'!R1475)</f>
        <v>0</v>
      </c>
      <c r="AC1481"/>
    </row>
    <row r="1482" spans="3:29" ht="23.65" thickBot="1" x14ac:dyDescent="0.5">
      <c r="C1482" s="17">
        <f t="shared" si="162"/>
        <v>999</v>
      </c>
      <c r="D1482" s="18">
        <f t="shared" ref="D1482:D1545" si="168">IF(E1482="","",D1481+1)</f>
        <v>1475</v>
      </c>
      <c r="E1482" s="10" t="str">
        <f>IF(AND(I1482="SANTANDER TOTTA, SGPS, SA",'Intragroup liabilities'!F1476="P_22"),"r0531 - o/w (part of) subordinated liabilities recognised as own funds",IF(AND(I1482="Totta Seguros - Comp. Seg. Vida, SA.",'Intragroup liabilities'!F1476="P_22"),"r0350 - Structured notes",IF(AND(AA1482&lt;&gt;"No",'Intragroup liabilities'!F1476="P_23"),"r0531 - o/w (part of) subordinated liabilities recognised as own funds",IF(AND(AA1482="No",'Intragroup liabilities'!F1476="P_23"),"r0120 - Secured liabilities - collateralized part (BRRD art. 44/2/b)",IF('Intragroup liabilities'!F1476="C_31","r0511 - o/w capital instruments/share capital",IF('Intragroup liabilities'!F1476="C_32","r0511 - o/w capital instruments/share capital",IF('Intragroup liabilities'!F1476="C_33","r0512 - o/w instruments ranking pari passu with ordinary shares",IF(OR(ISNUMBER(SEARCH("ATLANTES",I1482)),ISNUMBER(SEARCH("AZOR",I1482)),ISNUMBER(SEARCH("HIPOTOTTA",I1482)))=TRUE,"r0120 - Secured liabilities - collateralized part (BRRD art. 44/2/b)",IF(OR('Intragroup liabilities'!F1476="P_27.1",'Intragroup liabilities'!F1476="P_27.2",'Intragroup liabilities'!F1476="P_24"),"r0390 - Non-financial liabilities",IF('Intragroup liabilities'!F1476="P_30.1","r0170 - Employee liabilities (BRRD art. 44/2/g/i)",IF('Intragroup liabilities'!F1476="P_30.3","r0390 - Non-financial liabilities",IF('Intragroup liabilities'!F1476="C_36","r0511 - o/w capital instruments/share capital",IF(AND('Intragroup liabilities'!F1476="P_20",IFERROR(VLOOKUP('Intragroup liabilities'!I1476,'Auxiliar 210'!$B$18:$B$20,1,FALSE),0)&lt;&gt;0),"r0210 - Liabilities towards other entities of the resolution group (BRRD art. 44/2/h)",IF(AND('Intragroup liabilities'!F1476="P_21",IFERROR(VLOOKUP('Intragroup liabilities'!I1476,'Auxiliar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2" s="10" t="s">
        <v>483</v>
      </c>
      <c r="G1482" s="10" t="str">
        <f t="shared" si="163"/>
        <v>Rank 9 - Ranking in insolvency (master scale)</v>
      </c>
      <c r="H1482" s="10" t="s">
        <v>1127</v>
      </c>
      <c r="I1482" s="10" t="s">
        <v>704</v>
      </c>
      <c r="J1482" s="10" t="s">
        <v>710</v>
      </c>
      <c r="K1482" s="10" t="s">
        <v>155</v>
      </c>
      <c r="L1482" s="10" t="str">
        <f t="shared" si="164"/>
        <v>Sister</v>
      </c>
      <c r="M1482" s="10" t="str">
        <f>IF(OR('Intragroup liabilities'!W1476="x",'Intragroup liabilities'!W1476="E"),"true","false")</f>
        <v>false</v>
      </c>
      <c r="N1482" s="10" t="s">
        <v>470</v>
      </c>
      <c r="O1482" s="10" t="s">
        <v>471</v>
      </c>
      <c r="P1482" s="11">
        <v>0.86</v>
      </c>
      <c r="Q1482" s="11">
        <f>IF('Intragroup liabilities'!E1476="",0,'Intragroup liabilities'!E1476)</f>
        <v>0</v>
      </c>
      <c r="R1482" s="10" t="str">
        <f>+IF('Intragroup liabilities'!C1476="EURO","Euro",IF('Intragroup liabilities'!C1476="LIBRA INGLESA"," US Dollar",""))</f>
        <v>Euro</v>
      </c>
      <c r="S1482" s="10" t="str">
        <f>IF(OR('Intragroup liabilities'!F1476="P_20",'Intragroup liabilities'!F1476="P_21"),'Intragroup liabilities'!M1476,CONCATENATE(RIGHT('Intragroup liabilities'!T1476,4),"-",LEFT(RIGHT('Intragroup liabilities'!T1476,7),2),"-",LEFT('Intragroup liabilities'!T1476,2)))</f>
        <v>--</v>
      </c>
      <c r="T1482" s="20" t="str">
        <f t="shared" si="165"/>
        <v>--</v>
      </c>
      <c r="U1482" s="20" t="str">
        <f>IF(OR('Intragroup liabilities'!F1476="P_20",'Intragroup liabilities'!F1476="P_21"),'T 03.01'!T1482,CONCATENATE(RIGHT('Intragroup liabilities'!U1476,4),"-",LEFT(RIGHT('Intragroup liabilities'!U1476,7),2),"-",LEFT('Intragroup liabilities'!U1476,2)))</f>
        <v>--</v>
      </c>
      <c r="V1482" s="10" t="str">
        <f t="shared" si="166"/>
        <v>Unsecured</v>
      </c>
      <c r="W1482" s="10">
        <v>0</v>
      </c>
      <c r="X1482" s="10" t="s">
        <v>83</v>
      </c>
      <c r="Y1482" s="10" t="str">
        <f t="shared" si="167"/>
        <v>Structured</v>
      </c>
      <c r="Z1482" s="10"/>
      <c r="AA1482" s="10" t="str">
        <f>IF('Intragroup liabilities'!Q1476="GF2","Grandfathered T2",IF('Intragroup liabilities'!Q1476="CET1","CET1","No"))</f>
        <v>No</v>
      </c>
      <c r="AB1482" s="10">
        <f>IF('Intragroup liabilities'!R1476="",0,'Intragroup liabilities'!R1476)</f>
        <v>0</v>
      </c>
      <c r="AC1482"/>
    </row>
    <row r="1483" spans="3:29" ht="23.65" thickBot="1" x14ac:dyDescent="0.5">
      <c r="C1483" s="17">
        <f t="shared" si="162"/>
        <v>999</v>
      </c>
      <c r="D1483" s="18">
        <f t="shared" si="168"/>
        <v>1476</v>
      </c>
      <c r="E1483" s="10" t="str">
        <f>IF(AND(I1483="SANTANDER TOTTA, SGPS, SA",'Intragroup liabilities'!F1477="P_22"),"r0531 - o/w (part of) subordinated liabilities recognised as own funds",IF(AND(I1483="Totta Seguros - Comp. Seg. Vida, SA.",'Intragroup liabilities'!F1477="P_22"),"r0350 - Structured notes",IF(AND(AA1483&lt;&gt;"No",'Intragroup liabilities'!F1477="P_23"),"r0531 - o/w (part of) subordinated liabilities recognised as own funds",IF(AND(AA1483="No",'Intragroup liabilities'!F1477="P_23"),"r0120 - Secured liabilities - collateralized part (BRRD art. 44/2/b)",IF('Intragroup liabilities'!F1477="C_31","r0511 - o/w capital instruments/share capital",IF('Intragroup liabilities'!F1477="C_32","r0511 - o/w capital instruments/share capital",IF('Intragroup liabilities'!F1477="C_33","r0512 - o/w instruments ranking pari passu with ordinary shares",IF(OR(ISNUMBER(SEARCH("ATLANTES",I1483)),ISNUMBER(SEARCH("AZOR",I1483)),ISNUMBER(SEARCH("HIPOTOTTA",I1483)))=TRUE,"r0120 - Secured liabilities - collateralized part (BRRD art. 44/2/b)",IF(OR('Intragroup liabilities'!F1477="P_27.1",'Intragroup liabilities'!F1477="P_27.2",'Intragroup liabilities'!F1477="P_24"),"r0390 - Non-financial liabilities",IF('Intragroup liabilities'!F1477="P_30.1","r0170 - Employee liabilities (BRRD art. 44/2/g/i)",IF('Intragroup liabilities'!F1477="P_30.3","r0390 - Non-financial liabilities",IF('Intragroup liabilities'!F1477="C_36","r0511 - o/w capital instruments/share capital",IF(AND('Intragroup liabilities'!F1477="P_20",IFERROR(VLOOKUP('Intragroup liabilities'!I1477,'Auxiliar 210'!$B$18:$B$20,1,FALSE),0)&lt;&gt;0),"r0210 - Liabilities towards other entities of the resolution group (BRRD art. 44/2/h)",IF(AND('Intragroup liabilities'!F1477="P_21",IFERROR(VLOOKUP('Intragroup liabilities'!I1477,'Auxiliar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3" s="10" t="s">
        <v>483</v>
      </c>
      <c r="G1483" s="10" t="str">
        <f t="shared" si="163"/>
        <v>Rank 9 - Ranking in insolvency (master scale)</v>
      </c>
      <c r="H1483" s="10" t="s">
        <v>1130</v>
      </c>
      <c r="I1483" s="10" t="s">
        <v>704</v>
      </c>
      <c r="J1483" s="10" t="s">
        <v>710</v>
      </c>
      <c r="K1483" s="10" t="s">
        <v>155</v>
      </c>
      <c r="L1483" s="10" t="str">
        <f t="shared" si="164"/>
        <v>Sister</v>
      </c>
      <c r="M1483" s="10" t="str">
        <f>IF(OR('Intragroup liabilities'!W1477="x",'Intragroup liabilities'!W1477="E"),"true","false")</f>
        <v>false</v>
      </c>
      <c r="N1483" s="10" t="s">
        <v>470</v>
      </c>
      <c r="O1483" s="10" t="s">
        <v>471</v>
      </c>
      <c r="P1483" s="11">
        <v>1.89</v>
      </c>
      <c r="Q1483" s="11">
        <f>IF('Intragroup liabilities'!E1477="",0,'Intragroup liabilities'!E1477)</f>
        <v>0</v>
      </c>
      <c r="R1483" s="10" t="str">
        <f>+IF('Intragroup liabilities'!C1477="EURO","Euro",IF('Intragroup liabilities'!C1477="LIBRA INGLESA"," US Dollar",""))</f>
        <v>Euro</v>
      </c>
      <c r="S1483" s="10" t="str">
        <f>IF(OR('Intragroup liabilities'!F1477="P_20",'Intragroup liabilities'!F1477="P_21"),'Intragroup liabilities'!M1477,CONCATENATE(RIGHT('Intragroup liabilities'!T1477,4),"-",LEFT(RIGHT('Intragroup liabilities'!T1477,7),2),"-",LEFT('Intragroup liabilities'!T1477,2)))</f>
        <v>--</v>
      </c>
      <c r="T1483" s="20" t="str">
        <f t="shared" si="165"/>
        <v>--</v>
      </c>
      <c r="U1483" s="20" t="str">
        <f>IF(OR('Intragroup liabilities'!F1477="P_20",'Intragroup liabilities'!F1477="P_21"),'T 03.01'!T1483,CONCATENATE(RIGHT('Intragroup liabilities'!U1477,4),"-",LEFT(RIGHT('Intragroup liabilities'!U1477,7),2),"-",LEFT('Intragroup liabilities'!U1477,2)))</f>
        <v>--</v>
      </c>
      <c r="V1483" s="10" t="str">
        <f t="shared" si="166"/>
        <v>Unsecured</v>
      </c>
      <c r="W1483" s="10">
        <v>0</v>
      </c>
      <c r="X1483" s="10" t="s">
        <v>83</v>
      </c>
      <c r="Y1483" s="10" t="str">
        <f t="shared" si="167"/>
        <v>Structured</v>
      </c>
      <c r="Z1483" s="10"/>
      <c r="AA1483" s="10" t="str">
        <f>IF('Intragroup liabilities'!Q1477="GF2","Grandfathered T2",IF('Intragroup liabilities'!Q1477="CET1","CET1","No"))</f>
        <v>No</v>
      </c>
      <c r="AB1483" s="10">
        <f>IF('Intragroup liabilities'!R1477="",0,'Intragroup liabilities'!R1477)</f>
        <v>0</v>
      </c>
      <c r="AC1483"/>
    </row>
    <row r="1484" spans="3:29" ht="23.65" thickBot="1" x14ac:dyDescent="0.5">
      <c r="C1484" s="17">
        <f t="shared" si="162"/>
        <v>999</v>
      </c>
      <c r="D1484" s="18">
        <f t="shared" si="168"/>
        <v>1477</v>
      </c>
      <c r="E1484" s="10" t="str">
        <f>IF(AND(I1484="SANTANDER TOTTA, SGPS, SA",'Intragroup liabilities'!F1478="P_22"),"r0531 - o/w (part of) subordinated liabilities recognised as own funds",IF(AND(I1484="Totta Seguros - Comp. Seg. Vida, SA.",'Intragroup liabilities'!F1478="P_22"),"r0350 - Structured notes",IF(AND(AA1484&lt;&gt;"No",'Intragroup liabilities'!F1478="P_23"),"r0531 - o/w (part of) subordinated liabilities recognised as own funds",IF(AND(AA1484="No",'Intragroup liabilities'!F1478="P_23"),"r0120 - Secured liabilities - collateralized part (BRRD art. 44/2/b)",IF('Intragroup liabilities'!F1478="C_31","r0511 - o/w capital instruments/share capital",IF('Intragroup liabilities'!F1478="C_32","r0511 - o/w capital instruments/share capital",IF('Intragroup liabilities'!F1478="C_33","r0512 - o/w instruments ranking pari passu with ordinary shares",IF(OR(ISNUMBER(SEARCH("ATLANTES",I1484)),ISNUMBER(SEARCH("AZOR",I1484)),ISNUMBER(SEARCH("HIPOTOTTA",I1484)))=TRUE,"r0120 - Secured liabilities - collateralized part (BRRD art. 44/2/b)",IF(OR('Intragroup liabilities'!F1478="P_27.1",'Intragroup liabilities'!F1478="P_27.2",'Intragroup liabilities'!F1478="P_24"),"r0390 - Non-financial liabilities",IF('Intragroup liabilities'!F1478="P_30.1","r0170 - Employee liabilities (BRRD art. 44/2/g/i)",IF('Intragroup liabilities'!F1478="P_30.3","r0390 - Non-financial liabilities",IF('Intragroup liabilities'!F1478="C_36","r0511 - o/w capital instruments/share capital",IF(AND('Intragroup liabilities'!F1478="P_20",IFERROR(VLOOKUP('Intragroup liabilities'!I1478,'Auxiliar 210'!$B$18:$B$20,1,FALSE),0)&lt;&gt;0),"r0210 - Liabilities towards other entities of the resolution group (BRRD art. 44/2/h)",IF(AND('Intragroup liabilities'!F1478="P_21",IFERROR(VLOOKUP('Intragroup liabilities'!I1478,'Auxiliar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4" s="10" t="s">
        <v>161</v>
      </c>
      <c r="G1484" s="10" t="str">
        <f t="shared" si="163"/>
        <v>Rank 9 - Ranking in insolvency (master scale)</v>
      </c>
      <c r="H1484" s="10" t="s">
        <v>623</v>
      </c>
      <c r="I1484" s="10" t="s">
        <v>57</v>
      </c>
      <c r="J1484" s="10" t="s">
        <v>213</v>
      </c>
      <c r="K1484" s="10" t="s">
        <v>155</v>
      </c>
      <c r="L1484" s="10" t="str">
        <f t="shared" si="164"/>
        <v>Sister</v>
      </c>
      <c r="M1484" s="10" t="str">
        <f>IF(OR('Intragroup liabilities'!W1478="x",'Intragroup liabilities'!W1478="E"),"true","false")</f>
        <v>false</v>
      </c>
      <c r="N1484" s="10" t="s">
        <v>470</v>
      </c>
      <c r="O1484" s="10" t="s">
        <v>471</v>
      </c>
      <c r="P1484" s="11">
        <v>5.71</v>
      </c>
      <c r="Q1484" s="11">
        <f>IF('Intragroup liabilities'!E1478="",0,'Intragroup liabilities'!E1478)</f>
        <v>0</v>
      </c>
      <c r="R1484" s="10" t="str">
        <f>+IF('Intragroup liabilities'!C1478="EURO","Euro",IF('Intragroup liabilities'!C1478="LIBRA INGLESA"," US Dollar",""))</f>
        <v>Euro</v>
      </c>
      <c r="S1484" s="10" t="str">
        <f>IF(OR('Intragroup liabilities'!F1478="P_20",'Intragroup liabilities'!F1478="P_21"),'Intragroup liabilities'!M1478,CONCATENATE(RIGHT('Intragroup liabilities'!T1478,4),"-",LEFT(RIGHT('Intragroup liabilities'!T1478,7),2),"-",LEFT('Intragroup liabilities'!T1478,2)))</f>
        <v>--</v>
      </c>
      <c r="T1484" s="20" t="str">
        <f t="shared" si="165"/>
        <v>--</v>
      </c>
      <c r="U1484" s="20" t="str">
        <f>IF(OR('Intragroup liabilities'!F1478="P_20",'Intragroup liabilities'!F1478="P_21"),'T 03.01'!T1484,CONCATENATE(RIGHT('Intragroup liabilities'!U1478,4),"-",LEFT(RIGHT('Intragroup liabilities'!U1478,7),2),"-",LEFT('Intragroup liabilities'!U1478,2)))</f>
        <v>--</v>
      </c>
      <c r="V1484" s="10" t="str">
        <f t="shared" si="166"/>
        <v>Unsecured</v>
      </c>
      <c r="W1484" s="10">
        <v>0</v>
      </c>
      <c r="X1484" s="10" t="s">
        <v>83</v>
      </c>
      <c r="Y1484" s="10" t="str">
        <f t="shared" si="167"/>
        <v>Structured</v>
      </c>
      <c r="Z1484" s="10"/>
      <c r="AA1484" s="10" t="str">
        <f>IF('Intragroup liabilities'!Q1478="GF2","Grandfathered T2",IF('Intragroup liabilities'!Q1478="CET1","CET1","No"))</f>
        <v>No</v>
      </c>
      <c r="AB1484" s="10">
        <f>IF('Intragroup liabilities'!R1478="",0,'Intragroup liabilities'!R1478)</f>
        <v>0</v>
      </c>
      <c r="AC1484"/>
    </row>
    <row r="1485" spans="3:29" ht="23.65" thickBot="1" x14ac:dyDescent="0.5">
      <c r="C1485" s="17">
        <f t="shared" si="162"/>
        <v>999</v>
      </c>
      <c r="D1485" s="18">
        <f t="shared" si="168"/>
        <v>1478</v>
      </c>
      <c r="E1485" s="10" t="str">
        <f>IF(AND(I1485="SANTANDER TOTTA, SGPS, SA",'Intragroup liabilities'!F1479="P_22"),"r0531 - o/w (part of) subordinated liabilities recognised as own funds",IF(AND(I1485="Totta Seguros - Comp. Seg. Vida, SA.",'Intragroup liabilities'!F1479="P_22"),"r0350 - Structured notes",IF(AND(AA1485&lt;&gt;"No",'Intragroup liabilities'!F1479="P_23"),"r0531 - o/w (part of) subordinated liabilities recognised as own funds",IF(AND(AA1485="No",'Intragroup liabilities'!F1479="P_23"),"r0120 - Secured liabilities - collateralized part (BRRD art. 44/2/b)",IF('Intragroup liabilities'!F1479="C_31","r0511 - o/w capital instruments/share capital",IF('Intragroup liabilities'!F1479="C_32","r0511 - o/w capital instruments/share capital",IF('Intragroup liabilities'!F1479="C_33","r0512 - o/w instruments ranking pari passu with ordinary shares",IF(OR(ISNUMBER(SEARCH("ATLANTES",I1485)),ISNUMBER(SEARCH("AZOR",I1485)),ISNUMBER(SEARCH("HIPOTOTTA",I1485)))=TRUE,"r0120 - Secured liabilities - collateralized part (BRRD art. 44/2/b)",IF(OR('Intragroup liabilities'!F1479="P_27.1",'Intragroup liabilities'!F1479="P_27.2",'Intragroup liabilities'!F1479="P_24"),"r0390 - Non-financial liabilities",IF('Intragroup liabilities'!F1479="P_30.1","r0170 - Employee liabilities (BRRD art. 44/2/g/i)",IF('Intragroup liabilities'!F1479="P_30.3","r0390 - Non-financial liabilities",IF('Intragroup liabilities'!F1479="C_36","r0511 - o/w capital instruments/share capital",IF(AND('Intragroup liabilities'!F1479="P_20",IFERROR(VLOOKUP('Intragroup liabilities'!I1479,'Auxiliar 210'!$B$18:$B$20,1,FALSE),0)&lt;&gt;0),"r0210 - Liabilities towards other entities of the resolution group (BRRD art. 44/2/h)",IF(AND('Intragroup liabilities'!F1479="P_21",IFERROR(VLOOKUP('Intragroup liabilities'!I1479,'Auxiliar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5" s="10" t="s">
        <v>483</v>
      </c>
      <c r="G1485" s="10" t="str">
        <f t="shared" si="163"/>
        <v>Rank 9 - Ranking in insolvency (master scale)</v>
      </c>
      <c r="H1485" s="10" t="s">
        <v>1086</v>
      </c>
      <c r="I1485" s="10" t="s">
        <v>704</v>
      </c>
      <c r="J1485" s="10" t="s">
        <v>710</v>
      </c>
      <c r="K1485" s="10" t="s">
        <v>155</v>
      </c>
      <c r="L1485" s="10" t="str">
        <f t="shared" si="164"/>
        <v>Sister</v>
      </c>
      <c r="M1485" s="10" t="str">
        <f>IF(OR('Intragroup liabilities'!W1479="x",'Intragroup liabilities'!W1479="E"),"true","false")</f>
        <v>false</v>
      </c>
      <c r="N1485" s="10" t="s">
        <v>470</v>
      </c>
      <c r="O1485" s="10" t="s">
        <v>471</v>
      </c>
      <c r="P1485" s="11">
        <v>5.55</v>
      </c>
      <c r="Q1485" s="11">
        <f>IF('Intragroup liabilities'!E1479="",0,'Intragroup liabilities'!E1479)</f>
        <v>0</v>
      </c>
      <c r="R1485" s="10" t="str">
        <f>+IF('Intragroup liabilities'!C1479="EURO","Euro",IF('Intragroup liabilities'!C1479="LIBRA INGLESA"," US Dollar",""))</f>
        <v>Euro</v>
      </c>
      <c r="S1485" s="10" t="str">
        <f>IF(OR('Intragroup liabilities'!F1479="P_20",'Intragroup liabilities'!F1479="P_21"),'Intragroup liabilities'!M1479,CONCATENATE(RIGHT('Intragroup liabilities'!T1479,4),"-",LEFT(RIGHT('Intragroup liabilities'!T1479,7),2),"-",LEFT('Intragroup liabilities'!T1479,2)))</f>
        <v>--</v>
      </c>
      <c r="T1485" s="20" t="str">
        <f t="shared" si="165"/>
        <v>--</v>
      </c>
      <c r="U1485" s="20" t="str">
        <f>IF(OR('Intragroup liabilities'!F1479="P_20",'Intragroup liabilities'!F1479="P_21"),'T 03.01'!T1485,CONCATENATE(RIGHT('Intragroup liabilities'!U1479,4),"-",LEFT(RIGHT('Intragroup liabilities'!U1479,7),2),"-",LEFT('Intragroup liabilities'!U1479,2)))</f>
        <v>--</v>
      </c>
      <c r="V1485" s="10" t="str">
        <f t="shared" si="166"/>
        <v>Unsecured</v>
      </c>
      <c r="W1485" s="10">
        <v>0</v>
      </c>
      <c r="X1485" s="10" t="s">
        <v>83</v>
      </c>
      <c r="Y1485" s="10" t="str">
        <f t="shared" si="167"/>
        <v>Structured</v>
      </c>
      <c r="Z1485" s="10"/>
      <c r="AA1485" s="10" t="str">
        <f>IF('Intragroup liabilities'!Q1479="GF2","Grandfathered T2",IF('Intragroup liabilities'!Q1479="CET1","CET1","No"))</f>
        <v>No</v>
      </c>
      <c r="AB1485" s="10">
        <f>IF('Intragroup liabilities'!R1479="",0,'Intragroup liabilities'!R1479)</f>
        <v>0</v>
      </c>
      <c r="AC1485"/>
    </row>
    <row r="1486" spans="3:29" ht="23.65" thickBot="1" x14ac:dyDescent="0.5">
      <c r="C1486" s="17">
        <f t="shared" si="162"/>
        <v>999</v>
      </c>
      <c r="D1486" s="18">
        <f t="shared" si="168"/>
        <v>1479</v>
      </c>
      <c r="E1486" s="10" t="str">
        <f>IF(AND(I1486="SANTANDER TOTTA, SGPS, SA",'Intragroup liabilities'!F1480="P_22"),"r0531 - o/w (part of) subordinated liabilities recognised as own funds",IF(AND(I1486="Totta Seguros - Comp. Seg. Vida, SA.",'Intragroup liabilities'!F1480="P_22"),"r0350 - Structured notes",IF(AND(AA1486&lt;&gt;"No",'Intragroup liabilities'!F1480="P_23"),"r0531 - o/w (part of) subordinated liabilities recognised as own funds",IF(AND(AA1486="No",'Intragroup liabilities'!F1480="P_23"),"r0120 - Secured liabilities - collateralized part (BRRD art. 44/2/b)",IF('Intragroup liabilities'!F1480="C_31","r0511 - o/w capital instruments/share capital",IF('Intragroup liabilities'!F1480="C_32","r0511 - o/w capital instruments/share capital",IF('Intragroup liabilities'!F1480="C_33","r0512 - o/w instruments ranking pari passu with ordinary shares",IF(OR(ISNUMBER(SEARCH("ATLANTES",I1486)),ISNUMBER(SEARCH("AZOR",I1486)),ISNUMBER(SEARCH("HIPOTOTTA",I1486)))=TRUE,"r0120 - Secured liabilities - collateralized part (BRRD art. 44/2/b)",IF(OR('Intragroup liabilities'!F1480="P_27.1",'Intragroup liabilities'!F1480="P_27.2",'Intragroup liabilities'!F1480="P_24"),"r0390 - Non-financial liabilities",IF('Intragroup liabilities'!F1480="P_30.1","r0170 - Employee liabilities (BRRD art. 44/2/g/i)",IF('Intragroup liabilities'!F1480="P_30.3","r0390 - Non-financial liabilities",IF('Intragroup liabilities'!F1480="C_36","r0511 - o/w capital instruments/share capital",IF(AND('Intragroup liabilities'!F1480="P_20",IFERROR(VLOOKUP('Intragroup liabilities'!I1480,'Auxiliar 210'!$B$18:$B$20,1,FALSE),0)&lt;&gt;0),"r0210 - Liabilities towards other entities of the resolution group (BRRD art. 44/2/h)",IF(AND('Intragroup liabilities'!F1480="P_21",IFERROR(VLOOKUP('Intragroup liabilities'!I1480,'Auxiliar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6" s="10" t="s">
        <v>161</v>
      </c>
      <c r="G1486" s="10" t="str">
        <f t="shared" si="163"/>
        <v>Rank 9 - Ranking in insolvency (master scale)</v>
      </c>
      <c r="H1486" s="10" t="s">
        <v>630</v>
      </c>
      <c r="I1486" s="10" t="s">
        <v>57</v>
      </c>
      <c r="J1486" s="10" t="s">
        <v>213</v>
      </c>
      <c r="K1486" s="10" t="s">
        <v>155</v>
      </c>
      <c r="L1486" s="10" t="str">
        <f t="shared" si="164"/>
        <v>Sister</v>
      </c>
      <c r="M1486" s="10" t="str">
        <f>IF(OR('Intragroup liabilities'!W1480="x",'Intragroup liabilities'!W1480="E"),"true","false")</f>
        <v>false</v>
      </c>
      <c r="N1486" s="10" t="s">
        <v>470</v>
      </c>
      <c r="O1486" s="10" t="s">
        <v>471</v>
      </c>
      <c r="P1486" s="11">
        <v>32.840000000000003</v>
      </c>
      <c r="Q1486" s="11">
        <f>IF('Intragroup liabilities'!E1480="",0,'Intragroup liabilities'!E1480)</f>
        <v>0</v>
      </c>
      <c r="R1486" s="10" t="str">
        <f>+IF('Intragroup liabilities'!C1480="EURO","Euro",IF('Intragroup liabilities'!C1480="LIBRA INGLESA"," US Dollar",""))</f>
        <v>Euro</v>
      </c>
      <c r="S1486" s="10" t="str">
        <f>IF(OR('Intragroup liabilities'!F1480="P_20",'Intragroup liabilities'!F1480="P_21"),'Intragroup liabilities'!M1480,CONCATENATE(RIGHT('Intragroup liabilities'!T1480,4),"-",LEFT(RIGHT('Intragroup liabilities'!T1480,7),2),"-",LEFT('Intragroup liabilities'!T1480,2)))</f>
        <v>--</v>
      </c>
      <c r="T1486" s="20" t="str">
        <f t="shared" si="165"/>
        <v>--</v>
      </c>
      <c r="U1486" s="20" t="str">
        <f>IF(OR('Intragroup liabilities'!F1480="P_20",'Intragroup liabilities'!F1480="P_21"),'T 03.01'!T1486,CONCATENATE(RIGHT('Intragroup liabilities'!U1480,4),"-",LEFT(RIGHT('Intragroup liabilities'!U1480,7),2),"-",LEFT('Intragroup liabilities'!U1480,2)))</f>
        <v>--</v>
      </c>
      <c r="V1486" s="10" t="str">
        <f t="shared" si="166"/>
        <v>Unsecured</v>
      </c>
      <c r="W1486" s="10">
        <v>0</v>
      </c>
      <c r="X1486" s="10" t="s">
        <v>83</v>
      </c>
      <c r="Y1486" s="10" t="str">
        <f t="shared" si="167"/>
        <v>Structured</v>
      </c>
      <c r="Z1486" s="10"/>
      <c r="AA1486" s="10" t="str">
        <f>IF('Intragroup liabilities'!Q1480="GF2","Grandfathered T2",IF('Intragroup liabilities'!Q1480="CET1","CET1","No"))</f>
        <v>No</v>
      </c>
      <c r="AB1486" s="10">
        <f>IF('Intragroup liabilities'!R1480="",0,'Intragroup liabilities'!R1480)</f>
        <v>0</v>
      </c>
      <c r="AC1486"/>
    </row>
    <row r="1487" spans="3:29" ht="23.65" thickBot="1" x14ac:dyDescent="0.5">
      <c r="C1487" s="17">
        <f t="shared" si="162"/>
        <v>999</v>
      </c>
      <c r="D1487" s="18">
        <f t="shared" si="168"/>
        <v>1480</v>
      </c>
      <c r="E1487" s="10" t="str">
        <f>IF(AND(I1487="SANTANDER TOTTA, SGPS, SA",'Intragroup liabilities'!F1481="P_22"),"r0531 - o/w (part of) subordinated liabilities recognised as own funds",IF(AND(I1487="Totta Seguros - Comp. Seg. Vida, SA.",'Intragroup liabilities'!F1481="P_22"),"r0350 - Structured notes",IF(AND(AA1487&lt;&gt;"No",'Intragroup liabilities'!F1481="P_23"),"r0531 - o/w (part of) subordinated liabilities recognised as own funds",IF(AND(AA1487="No",'Intragroup liabilities'!F1481="P_23"),"r0120 - Secured liabilities - collateralized part (BRRD art. 44/2/b)",IF('Intragroup liabilities'!F1481="C_31","r0511 - o/w capital instruments/share capital",IF('Intragroup liabilities'!F1481="C_32","r0511 - o/w capital instruments/share capital",IF('Intragroup liabilities'!F1481="C_33","r0512 - o/w instruments ranking pari passu with ordinary shares",IF(OR(ISNUMBER(SEARCH("ATLANTES",I1487)),ISNUMBER(SEARCH("AZOR",I1487)),ISNUMBER(SEARCH("HIPOTOTTA",I1487)))=TRUE,"r0120 - Secured liabilities - collateralized part (BRRD art. 44/2/b)",IF(OR('Intragroup liabilities'!F1481="P_27.1",'Intragroup liabilities'!F1481="P_27.2",'Intragroup liabilities'!F1481="P_24"),"r0390 - Non-financial liabilities",IF('Intragroup liabilities'!F1481="P_30.1","r0170 - Employee liabilities (BRRD art. 44/2/g/i)",IF('Intragroup liabilities'!F1481="P_30.3","r0390 - Non-financial liabilities",IF('Intragroup liabilities'!F1481="C_36","r0511 - o/w capital instruments/share capital",IF(AND('Intragroup liabilities'!F1481="P_20",IFERROR(VLOOKUP('Intragroup liabilities'!I1481,'Auxiliar 210'!$B$18:$B$20,1,FALSE),0)&lt;&gt;0),"r0210 - Liabilities towards other entities of the resolution group (BRRD art. 44/2/h)",IF(AND('Intragroup liabilities'!F1481="P_21",IFERROR(VLOOKUP('Intragroup liabilities'!I1481,'Auxiliar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7" s="10" t="s">
        <v>161</v>
      </c>
      <c r="G1487" s="10" t="str">
        <f t="shared" si="163"/>
        <v>Rank 9 - Ranking in insolvency (master scale)</v>
      </c>
      <c r="H1487" s="10" t="s">
        <v>500</v>
      </c>
      <c r="I1487" s="10" t="s">
        <v>57</v>
      </c>
      <c r="J1487" s="10" t="s">
        <v>213</v>
      </c>
      <c r="K1487" s="10" t="s">
        <v>155</v>
      </c>
      <c r="L1487" s="10" t="str">
        <f t="shared" si="164"/>
        <v>Sister</v>
      </c>
      <c r="M1487" s="10" t="str">
        <f>IF(OR('Intragroup liabilities'!W1481="x",'Intragroup liabilities'!W1481="E"),"true","false")</f>
        <v>false</v>
      </c>
      <c r="N1487" s="10" t="s">
        <v>470</v>
      </c>
      <c r="O1487" s="10" t="s">
        <v>471</v>
      </c>
      <c r="P1487" s="11">
        <v>2.13</v>
      </c>
      <c r="Q1487" s="11">
        <f>IF('Intragroup liabilities'!E1481="",0,'Intragroup liabilities'!E1481)</f>
        <v>0</v>
      </c>
      <c r="R1487" s="10" t="str">
        <f>+IF('Intragroup liabilities'!C1481="EURO","Euro",IF('Intragroup liabilities'!C1481="LIBRA INGLESA"," US Dollar",""))</f>
        <v>Euro</v>
      </c>
      <c r="S1487" s="10" t="str">
        <f>IF(OR('Intragroup liabilities'!F1481="P_20",'Intragroup liabilities'!F1481="P_21"),'Intragroup liabilities'!M1481,CONCATENATE(RIGHT('Intragroup liabilities'!T1481,4),"-",LEFT(RIGHT('Intragroup liabilities'!T1481,7),2),"-",LEFT('Intragroup liabilities'!T1481,2)))</f>
        <v>--</v>
      </c>
      <c r="T1487" s="20" t="str">
        <f t="shared" si="165"/>
        <v>--</v>
      </c>
      <c r="U1487" s="20" t="str">
        <f>IF(OR('Intragroup liabilities'!F1481="P_20",'Intragroup liabilities'!F1481="P_21"),'T 03.01'!T1487,CONCATENATE(RIGHT('Intragroup liabilities'!U1481,4),"-",LEFT(RIGHT('Intragroup liabilities'!U1481,7),2),"-",LEFT('Intragroup liabilities'!U1481,2)))</f>
        <v>--</v>
      </c>
      <c r="V1487" s="10" t="str">
        <f t="shared" si="166"/>
        <v>Unsecured</v>
      </c>
      <c r="W1487" s="10">
        <v>0</v>
      </c>
      <c r="X1487" s="10" t="s">
        <v>83</v>
      </c>
      <c r="Y1487" s="10" t="str">
        <f t="shared" si="167"/>
        <v>Structured</v>
      </c>
      <c r="Z1487" s="10"/>
      <c r="AA1487" s="10" t="str">
        <f>IF('Intragroup liabilities'!Q1481="GF2","Grandfathered T2",IF('Intragroup liabilities'!Q1481="CET1","CET1","No"))</f>
        <v>No</v>
      </c>
      <c r="AB1487" s="10">
        <f>IF('Intragroup liabilities'!R1481="",0,'Intragroup liabilities'!R1481)</f>
        <v>0</v>
      </c>
      <c r="AC1487"/>
    </row>
    <row r="1488" spans="3:29" ht="23.65" thickBot="1" x14ac:dyDescent="0.5">
      <c r="C1488" s="17">
        <f t="shared" si="162"/>
        <v>999</v>
      </c>
      <c r="D1488" s="18">
        <f t="shared" si="168"/>
        <v>1481</v>
      </c>
      <c r="E1488" s="10" t="str">
        <f>IF(AND(I1488="SANTANDER TOTTA, SGPS, SA",'Intragroup liabilities'!F1482="P_22"),"r0531 - o/w (part of) subordinated liabilities recognised as own funds",IF(AND(I1488="Totta Seguros - Comp. Seg. Vida, SA.",'Intragroup liabilities'!F1482="P_22"),"r0350 - Structured notes",IF(AND(AA1488&lt;&gt;"No",'Intragroup liabilities'!F1482="P_23"),"r0531 - o/w (part of) subordinated liabilities recognised as own funds",IF(AND(AA1488="No",'Intragroup liabilities'!F1482="P_23"),"r0120 - Secured liabilities - collateralized part (BRRD art. 44/2/b)",IF('Intragroup liabilities'!F1482="C_31","r0511 - o/w capital instruments/share capital",IF('Intragroup liabilities'!F1482="C_32","r0511 - o/w capital instruments/share capital",IF('Intragroup liabilities'!F1482="C_33","r0512 - o/w instruments ranking pari passu with ordinary shares",IF(OR(ISNUMBER(SEARCH("ATLANTES",I1488)),ISNUMBER(SEARCH("AZOR",I1488)),ISNUMBER(SEARCH("HIPOTOTTA",I1488)))=TRUE,"r0120 - Secured liabilities - collateralized part (BRRD art. 44/2/b)",IF(OR('Intragroup liabilities'!F1482="P_27.1",'Intragroup liabilities'!F1482="P_27.2",'Intragroup liabilities'!F1482="P_24"),"r0390 - Non-financial liabilities",IF('Intragroup liabilities'!F1482="P_30.1","r0170 - Employee liabilities (BRRD art. 44/2/g/i)",IF('Intragroup liabilities'!F1482="P_30.3","r0390 - Non-financial liabilities",IF('Intragroup liabilities'!F1482="C_36","r0511 - o/w capital instruments/share capital",IF(AND('Intragroup liabilities'!F1482="P_20",IFERROR(VLOOKUP('Intragroup liabilities'!I1482,'Auxiliar 210'!$B$18:$B$20,1,FALSE),0)&lt;&gt;0),"r0210 - Liabilities towards other entities of the resolution group (BRRD art. 44/2/h)",IF(AND('Intragroup liabilities'!F1482="P_21",IFERROR(VLOOKUP('Intragroup liabilities'!I1482,'Auxiliar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8" s="10" t="s">
        <v>483</v>
      </c>
      <c r="G1488" s="10" t="str">
        <f t="shared" si="163"/>
        <v>Rank 9 - Ranking in insolvency (master scale)</v>
      </c>
      <c r="H1488" s="10" t="s">
        <v>1335</v>
      </c>
      <c r="I1488" s="10" t="s">
        <v>704</v>
      </c>
      <c r="J1488" s="10" t="s">
        <v>703</v>
      </c>
      <c r="K1488" s="10" t="s">
        <v>155</v>
      </c>
      <c r="L1488" s="10" t="str">
        <f t="shared" si="164"/>
        <v>Sister</v>
      </c>
      <c r="M1488" s="10" t="str">
        <f>IF(OR('Intragroup liabilities'!W1482="x",'Intragroup liabilities'!W1482="E"),"true","false")</f>
        <v>false</v>
      </c>
      <c r="N1488" s="10" t="s">
        <v>470</v>
      </c>
      <c r="O1488" s="10" t="s">
        <v>471</v>
      </c>
      <c r="P1488" s="11">
        <v>0.01</v>
      </c>
      <c r="Q1488" s="11">
        <f>IF('Intragroup liabilities'!E1482="",0,'Intragroup liabilities'!E1482)</f>
        <v>0</v>
      </c>
      <c r="R1488" s="10" t="str">
        <f>+IF('Intragroup liabilities'!C1482="EURO","Euro",IF('Intragroup liabilities'!C1482="LIBRA INGLESA"," US Dollar",""))</f>
        <v>Euro</v>
      </c>
      <c r="S1488" s="10" t="str">
        <f>IF(OR('Intragroup liabilities'!F1482="P_20",'Intragroup liabilities'!F1482="P_21"),'Intragroup liabilities'!M1482,CONCATENATE(RIGHT('Intragroup liabilities'!T1482,4),"-",LEFT(RIGHT('Intragroup liabilities'!T1482,7),2),"-",LEFT('Intragroup liabilities'!T1482,2)))</f>
        <v>--</v>
      </c>
      <c r="T1488" s="20" t="str">
        <f t="shared" si="165"/>
        <v>--</v>
      </c>
      <c r="U1488" s="20" t="str">
        <f>IF(OR('Intragroup liabilities'!F1482="P_20",'Intragroup liabilities'!F1482="P_21"),'T 03.01'!T1488,CONCATENATE(RIGHT('Intragroup liabilities'!U1482,4),"-",LEFT(RIGHT('Intragroup liabilities'!U1482,7),2),"-",LEFT('Intragroup liabilities'!U1482,2)))</f>
        <v>--</v>
      </c>
      <c r="V1488" s="10" t="str">
        <f t="shared" si="166"/>
        <v>Unsecured</v>
      </c>
      <c r="W1488" s="10">
        <v>0</v>
      </c>
      <c r="X1488" s="10" t="s">
        <v>83</v>
      </c>
      <c r="Y1488" s="10" t="str">
        <f t="shared" si="167"/>
        <v>Structured</v>
      </c>
      <c r="Z1488" s="10"/>
      <c r="AA1488" s="10" t="str">
        <f>IF('Intragroup liabilities'!Q1482="GF2","Grandfathered T2",IF('Intragroup liabilities'!Q1482="CET1","CET1","No"))</f>
        <v>No</v>
      </c>
      <c r="AB1488" s="10">
        <f>IF('Intragroup liabilities'!R1482="",0,'Intragroup liabilities'!R1482)</f>
        <v>0</v>
      </c>
      <c r="AC1488"/>
    </row>
    <row r="1489" spans="3:29" ht="23.65" thickBot="1" x14ac:dyDescent="0.5">
      <c r="C1489" s="17">
        <f t="shared" si="162"/>
        <v>999</v>
      </c>
      <c r="D1489" s="18">
        <f t="shared" si="168"/>
        <v>1482</v>
      </c>
      <c r="E1489" s="10" t="str">
        <f>IF(AND(I1489="SANTANDER TOTTA, SGPS, SA",'Intragroup liabilities'!F1483="P_22"),"r0531 - o/w (part of) subordinated liabilities recognised as own funds",IF(AND(I1489="Totta Seguros - Comp. Seg. Vida, SA.",'Intragroup liabilities'!F1483="P_22"),"r0350 - Structured notes",IF(AND(AA1489&lt;&gt;"No",'Intragroup liabilities'!F1483="P_23"),"r0531 - o/w (part of) subordinated liabilities recognised as own funds",IF(AND(AA1489="No",'Intragroup liabilities'!F1483="P_23"),"r0120 - Secured liabilities - collateralized part (BRRD art. 44/2/b)",IF('Intragroup liabilities'!F1483="C_31","r0511 - o/w capital instruments/share capital",IF('Intragroup liabilities'!F1483="C_32","r0511 - o/w capital instruments/share capital",IF('Intragroup liabilities'!F1483="C_33","r0512 - o/w instruments ranking pari passu with ordinary shares",IF(OR(ISNUMBER(SEARCH("ATLANTES",I1489)),ISNUMBER(SEARCH("AZOR",I1489)),ISNUMBER(SEARCH("HIPOTOTTA",I1489)))=TRUE,"r0120 - Secured liabilities - collateralized part (BRRD art. 44/2/b)",IF(OR('Intragroup liabilities'!F1483="P_27.1",'Intragroup liabilities'!F1483="P_27.2",'Intragroup liabilities'!F1483="P_24"),"r0390 - Non-financial liabilities",IF('Intragroup liabilities'!F1483="P_30.1","r0170 - Employee liabilities (BRRD art. 44/2/g/i)",IF('Intragroup liabilities'!F1483="P_30.3","r0390 - Non-financial liabilities",IF('Intragroup liabilities'!F1483="C_36","r0511 - o/w capital instruments/share capital",IF(AND('Intragroup liabilities'!F1483="P_20",IFERROR(VLOOKUP('Intragroup liabilities'!I1483,'Auxiliar 210'!$B$18:$B$20,1,FALSE),0)&lt;&gt;0),"r0210 - Liabilities towards other entities of the resolution group (BRRD art. 44/2/h)",IF(AND('Intragroup liabilities'!F1483="P_21",IFERROR(VLOOKUP('Intragroup liabilities'!I1483,'Auxiliar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89" s="10" t="s">
        <v>483</v>
      </c>
      <c r="G1489" s="10" t="str">
        <f t="shared" si="163"/>
        <v>Rank 9 - Ranking in insolvency (master scale)</v>
      </c>
      <c r="H1489" s="10" t="s">
        <v>1320</v>
      </c>
      <c r="I1489" s="10" t="s">
        <v>704</v>
      </c>
      <c r="J1489" s="10" t="s">
        <v>703</v>
      </c>
      <c r="K1489" s="10" t="s">
        <v>155</v>
      </c>
      <c r="L1489" s="10" t="str">
        <f t="shared" si="164"/>
        <v>Sister</v>
      </c>
      <c r="M1489" s="10" t="str">
        <f>IF(OR('Intragroup liabilities'!W1483="x",'Intragroup liabilities'!W1483="E"),"true","false")</f>
        <v>false</v>
      </c>
      <c r="N1489" s="10" t="s">
        <v>470</v>
      </c>
      <c r="O1489" s="10" t="s">
        <v>471</v>
      </c>
      <c r="P1489" s="11">
        <v>0.81</v>
      </c>
      <c r="Q1489" s="11">
        <f>IF('Intragroup liabilities'!E1483="",0,'Intragroup liabilities'!E1483)</f>
        <v>0</v>
      </c>
      <c r="R1489" s="10" t="str">
        <f>+IF('Intragroup liabilities'!C1483="EURO","Euro",IF('Intragroup liabilities'!C1483="LIBRA INGLESA"," US Dollar",""))</f>
        <v>Euro</v>
      </c>
      <c r="S1489" s="10" t="str">
        <f>IF(OR('Intragroup liabilities'!F1483="P_20",'Intragroup liabilities'!F1483="P_21"),'Intragroup liabilities'!M1483,CONCATENATE(RIGHT('Intragroup liabilities'!T1483,4),"-",LEFT(RIGHT('Intragroup liabilities'!T1483,7),2),"-",LEFT('Intragroup liabilities'!T1483,2)))</f>
        <v>--</v>
      </c>
      <c r="T1489" s="20" t="str">
        <f t="shared" si="165"/>
        <v>--</v>
      </c>
      <c r="U1489" s="20" t="str">
        <f>IF(OR('Intragroup liabilities'!F1483="P_20",'Intragroup liabilities'!F1483="P_21"),'T 03.01'!T1489,CONCATENATE(RIGHT('Intragroup liabilities'!U1483,4),"-",LEFT(RIGHT('Intragroup liabilities'!U1483,7),2),"-",LEFT('Intragroup liabilities'!U1483,2)))</f>
        <v>--</v>
      </c>
      <c r="V1489" s="10" t="str">
        <f t="shared" si="166"/>
        <v>Unsecured</v>
      </c>
      <c r="W1489" s="10">
        <v>0</v>
      </c>
      <c r="X1489" s="10" t="s">
        <v>83</v>
      </c>
      <c r="Y1489" s="10" t="str">
        <f t="shared" si="167"/>
        <v>Structured</v>
      </c>
      <c r="Z1489" s="10"/>
      <c r="AA1489" s="10" t="str">
        <f>IF('Intragroup liabilities'!Q1483="GF2","Grandfathered T2",IF('Intragroup liabilities'!Q1483="CET1","CET1","No"))</f>
        <v>No</v>
      </c>
      <c r="AB1489" s="10">
        <f>IF('Intragroup liabilities'!R1483="",0,'Intragroup liabilities'!R1483)</f>
        <v>0</v>
      </c>
      <c r="AC1489"/>
    </row>
    <row r="1490" spans="3:29" ht="23.65" thickBot="1" x14ac:dyDescent="0.5">
      <c r="C1490" s="17">
        <f t="shared" si="162"/>
        <v>999</v>
      </c>
      <c r="D1490" s="18">
        <f t="shared" si="168"/>
        <v>1483</v>
      </c>
      <c r="E1490" s="10" t="str">
        <f>IF(AND(I1490="SANTANDER TOTTA, SGPS, SA",'Intragroup liabilities'!F1484="P_22"),"r0531 - o/w (part of) subordinated liabilities recognised as own funds",IF(AND(I1490="Totta Seguros - Comp. Seg. Vida, SA.",'Intragroup liabilities'!F1484="P_22"),"r0350 - Structured notes",IF(AND(AA1490&lt;&gt;"No",'Intragroup liabilities'!F1484="P_23"),"r0531 - o/w (part of) subordinated liabilities recognised as own funds",IF(AND(AA1490="No",'Intragroup liabilities'!F1484="P_23"),"r0120 - Secured liabilities - collateralized part (BRRD art. 44/2/b)",IF('Intragroup liabilities'!F1484="C_31","r0511 - o/w capital instruments/share capital",IF('Intragroup liabilities'!F1484="C_32","r0511 - o/w capital instruments/share capital",IF('Intragroup liabilities'!F1484="C_33","r0512 - o/w instruments ranking pari passu with ordinary shares",IF(OR(ISNUMBER(SEARCH("ATLANTES",I1490)),ISNUMBER(SEARCH("AZOR",I1490)),ISNUMBER(SEARCH("HIPOTOTTA",I1490)))=TRUE,"r0120 - Secured liabilities - collateralized part (BRRD art. 44/2/b)",IF(OR('Intragroup liabilities'!F1484="P_27.1",'Intragroup liabilities'!F1484="P_27.2",'Intragroup liabilities'!F1484="P_24"),"r0390 - Non-financial liabilities",IF('Intragroup liabilities'!F1484="P_30.1","r0170 - Employee liabilities (BRRD art. 44/2/g/i)",IF('Intragroup liabilities'!F1484="P_30.3","r0390 - Non-financial liabilities",IF('Intragroup liabilities'!F1484="C_36","r0511 - o/w capital instruments/share capital",IF(AND('Intragroup liabilities'!F1484="P_20",IFERROR(VLOOKUP('Intragroup liabilities'!I1484,'Auxiliar 210'!$B$18:$B$20,1,FALSE),0)&lt;&gt;0),"r0210 - Liabilities towards other entities of the resolution group (BRRD art. 44/2/h)",IF(AND('Intragroup liabilities'!F1484="P_21",IFERROR(VLOOKUP('Intragroup liabilities'!I1484,'Auxiliar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0" s="10" t="s">
        <v>483</v>
      </c>
      <c r="G1490" s="10" t="str">
        <f t="shared" si="163"/>
        <v>Rank 9 - Ranking in insolvency (master scale)</v>
      </c>
      <c r="H1490" s="10" t="s">
        <v>1052</v>
      </c>
      <c r="I1490" s="10" t="s">
        <v>704</v>
      </c>
      <c r="J1490" s="10" t="s">
        <v>703</v>
      </c>
      <c r="K1490" s="10" t="s">
        <v>155</v>
      </c>
      <c r="L1490" s="10" t="str">
        <f t="shared" si="164"/>
        <v>Sister</v>
      </c>
      <c r="M1490" s="10" t="str">
        <f>IF(OR('Intragroup liabilities'!W1484="x",'Intragroup liabilities'!W1484="E"),"true","false")</f>
        <v>false</v>
      </c>
      <c r="N1490" s="10" t="s">
        <v>470</v>
      </c>
      <c r="O1490" s="10" t="s">
        <v>471</v>
      </c>
      <c r="P1490" s="11">
        <v>0.3</v>
      </c>
      <c r="Q1490" s="11">
        <f>IF('Intragroup liabilities'!E1484="",0,'Intragroup liabilities'!E1484)</f>
        <v>0</v>
      </c>
      <c r="R1490" s="10" t="str">
        <f>+IF('Intragroup liabilities'!C1484="EURO","Euro",IF('Intragroup liabilities'!C1484="LIBRA INGLESA"," US Dollar",""))</f>
        <v>Euro</v>
      </c>
      <c r="S1490" s="10" t="str">
        <f>IF(OR('Intragroup liabilities'!F1484="P_20",'Intragroup liabilities'!F1484="P_21"),'Intragroup liabilities'!M1484,CONCATENATE(RIGHT('Intragroup liabilities'!T1484,4),"-",LEFT(RIGHT('Intragroup liabilities'!T1484,7),2),"-",LEFT('Intragroup liabilities'!T1484,2)))</f>
        <v>--</v>
      </c>
      <c r="T1490" s="20" t="str">
        <f t="shared" si="165"/>
        <v>--</v>
      </c>
      <c r="U1490" s="20" t="str">
        <f>IF(OR('Intragroup liabilities'!F1484="P_20",'Intragroup liabilities'!F1484="P_21"),'T 03.01'!T1490,CONCATENATE(RIGHT('Intragroup liabilities'!U1484,4),"-",LEFT(RIGHT('Intragroup liabilities'!U1484,7),2),"-",LEFT('Intragroup liabilities'!U1484,2)))</f>
        <v>--</v>
      </c>
      <c r="V1490" s="10" t="str">
        <f t="shared" si="166"/>
        <v>Unsecured</v>
      </c>
      <c r="W1490" s="10">
        <v>0</v>
      </c>
      <c r="X1490" s="10" t="s">
        <v>83</v>
      </c>
      <c r="Y1490" s="10" t="str">
        <f t="shared" si="167"/>
        <v>Structured</v>
      </c>
      <c r="Z1490" s="10"/>
      <c r="AA1490" s="10" t="str">
        <f>IF('Intragroup liabilities'!Q1484="GF2","Grandfathered T2",IF('Intragroup liabilities'!Q1484="CET1","CET1","No"))</f>
        <v>No</v>
      </c>
      <c r="AB1490" s="10">
        <f>IF('Intragroup liabilities'!R1484="",0,'Intragroup liabilities'!R1484)</f>
        <v>0</v>
      </c>
      <c r="AC1490"/>
    </row>
    <row r="1491" spans="3:29" ht="23.65" thickBot="1" x14ac:dyDescent="0.5">
      <c r="C1491" s="17">
        <f t="shared" si="162"/>
        <v>999</v>
      </c>
      <c r="D1491" s="18">
        <f t="shared" si="168"/>
        <v>1484</v>
      </c>
      <c r="E1491" s="10" t="str">
        <f>IF(AND(I1491="SANTANDER TOTTA, SGPS, SA",'Intragroup liabilities'!F1485="P_22"),"r0531 - o/w (part of) subordinated liabilities recognised as own funds",IF(AND(I1491="Totta Seguros - Comp. Seg. Vida, SA.",'Intragroup liabilities'!F1485="P_22"),"r0350 - Structured notes",IF(AND(AA1491&lt;&gt;"No",'Intragroup liabilities'!F1485="P_23"),"r0531 - o/w (part of) subordinated liabilities recognised as own funds",IF(AND(AA1491="No",'Intragroup liabilities'!F1485="P_23"),"r0120 - Secured liabilities - collateralized part (BRRD art. 44/2/b)",IF('Intragroup liabilities'!F1485="C_31","r0511 - o/w capital instruments/share capital",IF('Intragroup liabilities'!F1485="C_32","r0511 - o/w capital instruments/share capital",IF('Intragroup liabilities'!F1485="C_33","r0512 - o/w instruments ranking pari passu with ordinary shares",IF(OR(ISNUMBER(SEARCH("ATLANTES",I1491)),ISNUMBER(SEARCH("AZOR",I1491)),ISNUMBER(SEARCH("HIPOTOTTA",I1491)))=TRUE,"r0120 - Secured liabilities - collateralized part (BRRD art. 44/2/b)",IF(OR('Intragroup liabilities'!F1485="P_27.1",'Intragroup liabilities'!F1485="P_27.2",'Intragroup liabilities'!F1485="P_24"),"r0390 - Non-financial liabilities",IF('Intragroup liabilities'!F1485="P_30.1","r0170 - Employee liabilities (BRRD art. 44/2/g/i)",IF('Intragroup liabilities'!F1485="P_30.3","r0390 - Non-financial liabilities",IF('Intragroup liabilities'!F1485="C_36","r0511 - o/w capital instruments/share capital",IF(AND('Intragroup liabilities'!F1485="P_20",IFERROR(VLOOKUP('Intragroup liabilities'!I1485,'Auxiliar 210'!$B$18:$B$20,1,FALSE),0)&lt;&gt;0),"r0210 - Liabilities towards other entities of the resolution group (BRRD art. 44/2/h)",IF(AND('Intragroup liabilities'!F1485="P_21",IFERROR(VLOOKUP('Intragroup liabilities'!I1485,'Auxiliar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1" s="10" t="s">
        <v>483</v>
      </c>
      <c r="G1491" s="10" t="str">
        <f t="shared" si="163"/>
        <v>Rank 9 - Ranking in insolvency (master scale)</v>
      </c>
      <c r="H1491" s="10" t="s">
        <v>1337</v>
      </c>
      <c r="I1491" s="10" t="s">
        <v>704</v>
      </c>
      <c r="J1491" s="10" t="s">
        <v>703</v>
      </c>
      <c r="K1491" s="10" t="s">
        <v>155</v>
      </c>
      <c r="L1491" s="10" t="str">
        <f t="shared" si="164"/>
        <v>Sister</v>
      </c>
      <c r="M1491" s="10" t="str">
        <f>IF(OR('Intragroup liabilities'!W1485="x",'Intragroup liabilities'!W1485="E"),"true","false")</f>
        <v>false</v>
      </c>
      <c r="N1491" s="10" t="s">
        <v>470</v>
      </c>
      <c r="O1491" s="10" t="s">
        <v>471</v>
      </c>
      <c r="P1491" s="11">
        <v>0.34</v>
      </c>
      <c r="Q1491" s="11">
        <f>IF('Intragroup liabilities'!E1485="",0,'Intragroup liabilities'!E1485)</f>
        <v>0</v>
      </c>
      <c r="R1491" s="10" t="str">
        <f>+IF('Intragroup liabilities'!C1485="EURO","Euro",IF('Intragroup liabilities'!C1485="LIBRA INGLESA"," US Dollar",""))</f>
        <v>Euro</v>
      </c>
      <c r="S1491" s="10" t="str">
        <f>IF(OR('Intragroup liabilities'!F1485="P_20",'Intragroup liabilities'!F1485="P_21"),'Intragroup liabilities'!M1485,CONCATENATE(RIGHT('Intragroup liabilities'!T1485,4),"-",LEFT(RIGHT('Intragroup liabilities'!T1485,7),2),"-",LEFT('Intragroup liabilities'!T1485,2)))</f>
        <v>--</v>
      </c>
      <c r="T1491" s="20" t="str">
        <f t="shared" si="165"/>
        <v>--</v>
      </c>
      <c r="U1491" s="20" t="str">
        <f>IF(OR('Intragroup liabilities'!F1485="P_20",'Intragroup liabilities'!F1485="P_21"),'T 03.01'!T1491,CONCATENATE(RIGHT('Intragroup liabilities'!U1485,4),"-",LEFT(RIGHT('Intragroup liabilities'!U1485,7),2),"-",LEFT('Intragroup liabilities'!U1485,2)))</f>
        <v>--</v>
      </c>
      <c r="V1491" s="10" t="str">
        <f t="shared" si="166"/>
        <v>Unsecured</v>
      </c>
      <c r="W1491" s="10">
        <v>0</v>
      </c>
      <c r="X1491" s="10" t="s">
        <v>83</v>
      </c>
      <c r="Y1491" s="10" t="str">
        <f t="shared" si="167"/>
        <v>Structured</v>
      </c>
      <c r="Z1491" s="10"/>
      <c r="AA1491" s="10" t="str">
        <f>IF('Intragroup liabilities'!Q1485="GF2","Grandfathered T2",IF('Intragroup liabilities'!Q1485="CET1","CET1","No"))</f>
        <v>No</v>
      </c>
      <c r="AB1491" s="10">
        <f>IF('Intragroup liabilities'!R1485="",0,'Intragroup liabilities'!R1485)</f>
        <v>0</v>
      </c>
      <c r="AC1491"/>
    </row>
    <row r="1492" spans="3:29" ht="23.65" thickBot="1" x14ac:dyDescent="0.5">
      <c r="C1492" s="17">
        <f t="shared" si="162"/>
        <v>999</v>
      </c>
      <c r="D1492" s="18">
        <f t="shared" si="168"/>
        <v>1485</v>
      </c>
      <c r="E1492" s="10" t="str">
        <f>IF(AND(I1492="SANTANDER TOTTA, SGPS, SA",'Intragroup liabilities'!F1486="P_22"),"r0531 - o/w (part of) subordinated liabilities recognised as own funds",IF(AND(I1492="Totta Seguros - Comp. Seg. Vida, SA.",'Intragroup liabilities'!F1486="P_22"),"r0350 - Structured notes",IF(AND(AA1492&lt;&gt;"No",'Intragroup liabilities'!F1486="P_23"),"r0531 - o/w (part of) subordinated liabilities recognised as own funds",IF(AND(AA1492="No",'Intragroup liabilities'!F1486="P_23"),"r0120 - Secured liabilities - collateralized part (BRRD art. 44/2/b)",IF('Intragroup liabilities'!F1486="C_31","r0511 - o/w capital instruments/share capital",IF('Intragroup liabilities'!F1486="C_32","r0511 - o/w capital instruments/share capital",IF('Intragroup liabilities'!F1486="C_33","r0512 - o/w instruments ranking pari passu with ordinary shares",IF(OR(ISNUMBER(SEARCH("ATLANTES",I1492)),ISNUMBER(SEARCH("AZOR",I1492)),ISNUMBER(SEARCH("HIPOTOTTA",I1492)))=TRUE,"r0120 - Secured liabilities - collateralized part (BRRD art. 44/2/b)",IF(OR('Intragroup liabilities'!F1486="P_27.1",'Intragroup liabilities'!F1486="P_27.2",'Intragroup liabilities'!F1486="P_24"),"r0390 - Non-financial liabilities",IF('Intragroup liabilities'!F1486="P_30.1","r0170 - Employee liabilities (BRRD art. 44/2/g/i)",IF('Intragroup liabilities'!F1486="P_30.3","r0390 - Non-financial liabilities",IF('Intragroup liabilities'!F1486="C_36","r0511 - o/w capital instruments/share capital",IF(AND('Intragroup liabilities'!F1486="P_20",IFERROR(VLOOKUP('Intragroup liabilities'!I1486,'Auxiliar 210'!$B$18:$B$20,1,FALSE),0)&lt;&gt;0),"r0210 - Liabilities towards other entities of the resolution group (BRRD art. 44/2/h)",IF(AND('Intragroup liabilities'!F1486="P_21",IFERROR(VLOOKUP('Intragroup liabilities'!I1486,'Auxiliar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2" s="10" t="s">
        <v>483</v>
      </c>
      <c r="G1492" s="10" t="str">
        <f t="shared" si="163"/>
        <v>Rank 9 - Ranking in insolvency (master scale)</v>
      </c>
      <c r="H1492" s="10" t="s">
        <v>1329</v>
      </c>
      <c r="I1492" s="10" t="s">
        <v>704</v>
      </c>
      <c r="J1492" s="10" t="s">
        <v>703</v>
      </c>
      <c r="K1492" s="10" t="s">
        <v>155</v>
      </c>
      <c r="L1492" s="10" t="str">
        <f t="shared" si="164"/>
        <v>Sister</v>
      </c>
      <c r="M1492" s="10" t="str">
        <f>IF(OR('Intragroup liabilities'!W1486="x",'Intragroup liabilities'!W1486="E"),"true","false")</f>
        <v>false</v>
      </c>
      <c r="N1492" s="10" t="s">
        <v>470</v>
      </c>
      <c r="O1492" s="10" t="s">
        <v>471</v>
      </c>
      <c r="P1492" s="11">
        <v>0.83</v>
      </c>
      <c r="Q1492" s="11">
        <f>IF('Intragroup liabilities'!E1486="",0,'Intragroup liabilities'!E1486)</f>
        <v>0</v>
      </c>
      <c r="R1492" s="10" t="str">
        <f>+IF('Intragroup liabilities'!C1486="EURO","Euro",IF('Intragroup liabilities'!C1486="LIBRA INGLESA"," US Dollar",""))</f>
        <v>Euro</v>
      </c>
      <c r="S1492" s="10" t="str">
        <f>IF(OR('Intragroup liabilities'!F1486="P_20",'Intragroup liabilities'!F1486="P_21"),'Intragroup liabilities'!M1486,CONCATENATE(RIGHT('Intragroup liabilities'!T1486,4),"-",LEFT(RIGHT('Intragroup liabilities'!T1486,7),2),"-",LEFT('Intragroup liabilities'!T1486,2)))</f>
        <v>--</v>
      </c>
      <c r="T1492" s="20" t="str">
        <f t="shared" si="165"/>
        <v>--</v>
      </c>
      <c r="U1492" s="20" t="str">
        <f>IF(OR('Intragroup liabilities'!F1486="P_20",'Intragroup liabilities'!F1486="P_21"),'T 03.01'!T1492,CONCATENATE(RIGHT('Intragroup liabilities'!U1486,4),"-",LEFT(RIGHT('Intragroup liabilities'!U1486,7),2),"-",LEFT('Intragroup liabilities'!U1486,2)))</f>
        <v>--</v>
      </c>
      <c r="V1492" s="10" t="str">
        <f t="shared" si="166"/>
        <v>Unsecured</v>
      </c>
      <c r="W1492" s="10">
        <v>0</v>
      </c>
      <c r="X1492" s="10" t="s">
        <v>83</v>
      </c>
      <c r="Y1492" s="10" t="str">
        <f t="shared" si="167"/>
        <v>Structured</v>
      </c>
      <c r="Z1492" s="10"/>
      <c r="AA1492" s="10" t="str">
        <f>IF('Intragroup liabilities'!Q1486="GF2","Grandfathered T2",IF('Intragroup liabilities'!Q1486="CET1","CET1","No"))</f>
        <v>No</v>
      </c>
      <c r="AB1492" s="10">
        <f>IF('Intragroup liabilities'!R1486="",0,'Intragroup liabilities'!R1486)</f>
        <v>0</v>
      </c>
      <c r="AC1492"/>
    </row>
    <row r="1493" spans="3:29" ht="23.65" thickBot="1" x14ac:dyDescent="0.5">
      <c r="C1493" s="17">
        <f t="shared" si="162"/>
        <v>999</v>
      </c>
      <c r="D1493" s="18">
        <f t="shared" si="168"/>
        <v>1486</v>
      </c>
      <c r="E1493" s="10" t="str">
        <f>IF(AND(I1493="SANTANDER TOTTA, SGPS, SA",'Intragroup liabilities'!F1487="P_22"),"r0531 - o/w (part of) subordinated liabilities recognised as own funds",IF(AND(I1493="Totta Seguros - Comp. Seg. Vida, SA.",'Intragroup liabilities'!F1487="P_22"),"r0350 - Structured notes",IF(AND(AA1493&lt;&gt;"No",'Intragroup liabilities'!F1487="P_23"),"r0531 - o/w (part of) subordinated liabilities recognised as own funds",IF(AND(AA1493="No",'Intragroup liabilities'!F1487="P_23"),"r0120 - Secured liabilities - collateralized part (BRRD art. 44/2/b)",IF('Intragroup liabilities'!F1487="C_31","r0511 - o/w capital instruments/share capital",IF('Intragroup liabilities'!F1487="C_32","r0511 - o/w capital instruments/share capital",IF('Intragroup liabilities'!F1487="C_33","r0512 - o/w instruments ranking pari passu with ordinary shares",IF(OR(ISNUMBER(SEARCH("ATLANTES",I1493)),ISNUMBER(SEARCH("AZOR",I1493)),ISNUMBER(SEARCH("HIPOTOTTA",I1493)))=TRUE,"r0120 - Secured liabilities - collateralized part (BRRD art. 44/2/b)",IF(OR('Intragroup liabilities'!F1487="P_27.1",'Intragroup liabilities'!F1487="P_27.2",'Intragroup liabilities'!F1487="P_24"),"r0390 - Non-financial liabilities",IF('Intragroup liabilities'!F1487="P_30.1","r0170 - Employee liabilities (BRRD art. 44/2/g/i)",IF('Intragroup liabilities'!F1487="P_30.3","r0390 - Non-financial liabilities",IF('Intragroup liabilities'!F1487="C_36","r0511 - o/w capital instruments/share capital",IF(AND('Intragroup liabilities'!F1487="P_20",IFERROR(VLOOKUP('Intragroup liabilities'!I1487,'Auxiliar 210'!$B$18:$B$20,1,FALSE),0)&lt;&gt;0),"r0210 - Liabilities towards other entities of the resolution group (BRRD art. 44/2/h)",IF(AND('Intragroup liabilities'!F1487="P_21",IFERROR(VLOOKUP('Intragroup liabilities'!I1487,'Auxiliar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3" s="10" t="s">
        <v>483</v>
      </c>
      <c r="G1493" s="10" t="str">
        <f t="shared" si="163"/>
        <v>Rank 9 - Ranking in insolvency (master scale)</v>
      </c>
      <c r="H1493" s="10" t="s">
        <v>1049</v>
      </c>
      <c r="I1493" s="10" t="s">
        <v>704</v>
      </c>
      <c r="J1493" s="10" t="s">
        <v>703</v>
      </c>
      <c r="K1493" s="10" t="s">
        <v>155</v>
      </c>
      <c r="L1493" s="10" t="str">
        <f t="shared" si="164"/>
        <v>Sister</v>
      </c>
      <c r="M1493" s="10" t="str">
        <f>IF(OR('Intragroup liabilities'!W1487="x",'Intragroup liabilities'!W1487="E"),"true","false")</f>
        <v>false</v>
      </c>
      <c r="N1493" s="10" t="s">
        <v>470</v>
      </c>
      <c r="O1493" s="10" t="s">
        <v>471</v>
      </c>
      <c r="P1493" s="11">
        <v>0.73</v>
      </c>
      <c r="Q1493" s="11">
        <f>IF('Intragroup liabilities'!E1487="",0,'Intragroup liabilities'!E1487)</f>
        <v>0</v>
      </c>
      <c r="R1493" s="10" t="str">
        <f>+IF('Intragroup liabilities'!C1487="EURO","Euro",IF('Intragroup liabilities'!C1487="LIBRA INGLESA"," US Dollar",""))</f>
        <v>Euro</v>
      </c>
      <c r="S1493" s="10" t="str">
        <f>IF(OR('Intragroup liabilities'!F1487="P_20",'Intragroup liabilities'!F1487="P_21"),'Intragroup liabilities'!M1487,CONCATENATE(RIGHT('Intragroup liabilities'!T1487,4),"-",LEFT(RIGHT('Intragroup liabilities'!T1487,7),2),"-",LEFT('Intragroup liabilities'!T1487,2)))</f>
        <v>--</v>
      </c>
      <c r="T1493" s="20" t="str">
        <f t="shared" si="165"/>
        <v>--</v>
      </c>
      <c r="U1493" s="20" t="str">
        <f>IF(OR('Intragroup liabilities'!F1487="P_20",'Intragroup liabilities'!F1487="P_21"),'T 03.01'!T1493,CONCATENATE(RIGHT('Intragroup liabilities'!U1487,4),"-",LEFT(RIGHT('Intragroup liabilities'!U1487,7),2),"-",LEFT('Intragroup liabilities'!U1487,2)))</f>
        <v>--</v>
      </c>
      <c r="V1493" s="10" t="str">
        <f t="shared" si="166"/>
        <v>Unsecured</v>
      </c>
      <c r="W1493" s="10">
        <v>0</v>
      </c>
      <c r="X1493" s="10" t="s">
        <v>83</v>
      </c>
      <c r="Y1493" s="10" t="str">
        <f t="shared" si="167"/>
        <v>Structured</v>
      </c>
      <c r="Z1493" s="10"/>
      <c r="AA1493" s="10" t="str">
        <f>IF('Intragroup liabilities'!Q1487="GF2","Grandfathered T2",IF('Intragroup liabilities'!Q1487="CET1","CET1","No"))</f>
        <v>No</v>
      </c>
      <c r="AB1493" s="10">
        <f>IF('Intragroup liabilities'!R1487="",0,'Intragroup liabilities'!R1487)</f>
        <v>0</v>
      </c>
      <c r="AC1493"/>
    </row>
    <row r="1494" spans="3:29" ht="23.65" thickBot="1" x14ac:dyDescent="0.5">
      <c r="C1494" s="17">
        <f t="shared" si="162"/>
        <v>999</v>
      </c>
      <c r="D1494" s="18">
        <f t="shared" si="168"/>
        <v>1487</v>
      </c>
      <c r="E1494" s="10" t="str">
        <f>IF(AND(I1494="SANTANDER TOTTA, SGPS, SA",'Intragroup liabilities'!F1488="P_22"),"r0531 - o/w (part of) subordinated liabilities recognised as own funds",IF(AND(I1494="Totta Seguros - Comp. Seg. Vida, SA.",'Intragroup liabilities'!F1488="P_22"),"r0350 - Structured notes",IF(AND(AA1494&lt;&gt;"No",'Intragroup liabilities'!F1488="P_23"),"r0531 - o/w (part of) subordinated liabilities recognised as own funds",IF(AND(AA1494="No",'Intragroup liabilities'!F1488="P_23"),"r0120 - Secured liabilities - collateralized part (BRRD art. 44/2/b)",IF('Intragroup liabilities'!F1488="C_31","r0511 - o/w capital instruments/share capital",IF('Intragroup liabilities'!F1488="C_32","r0511 - o/w capital instruments/share capital",IF('Intragroup liabilities'!F1488="C_33","r0512 - o/w instruments ranking pari passu with ordinary shares",IF(OR(ISNUMBER(SEARCH("ATLANTES",I1494)),ISNUMBER(SEARCH("AZOR",I1494)),ISNUMBER(SEARCH("HIPOTOTTA",I1494)))=TRUE,"r0120 - Secured liabilities - collateralized part (BRRD art. 44/2/b)",IF(OR('Intragroup liabilities'!F1488="P_27.1",'Intragroup liabilities'!F1488="P_27.2",'Intragroup liabilities'!F1488="P_24"),"r0390 - Non-financial liabilities",IF('Intragroup liabilities'!F1488="P_30.1","r0170 - Employee liabilities (BRRD art. 44/2/g/i)",IF('Intragroup liabilities'!F1488="P_30.3","r0390 - Non-financial liabilities",IF('Intragroup liabilities'!F1488="C_36","r0511 - o/w capital instruments/share capital",IF(AND('Intragroup liabilities'!F1488="P_20",IFERROR(VLOOKUP('Intragroup liabilities'!I1488,'Auxiliar 210'!$B$18:$B$20,1,FALSE),0)&lt;&gt;0),"r0210 - Liabilities towards other entities of the resolution group (BRRD art. 44/2/h)",IF(AND('Intragroup liabilities'!F1488="P_21",IFERROR(VLOOKUP('Intragroup liabilities'!I1488,'Auxiliar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4" s="10" t="s">
        <v>483</v>
      </c>
      <c r="G1494" s="10" t="str">
        <f t="shared" si="163"/>
        <v>Rank 9 - Ranking in insolvency (master scale)</v>
      </c>
      <c r="H1494" s="10" t="s">
        <v>1333</v>
      </c>
      <c r="I1494" s="10" t="s">
        <v>704</v>
      </c>
      <c r="J1494" s="10" t="s">
        <v>703</v>
      </c>
      <c r="K1494" s="10" t="s">
        <v>155</v>
      </c>
      <c r="L1494" s="10" t="str">
        <f t="shared" si="164"/>
        <v>Sister</v>
      </c>
      <c r="M1494" s="10" t="str">
        <f>IF(OR('Intragroup liabilities'!W1488="x",'Intragroup liabilities'!W1488="E"),"true","false")</f>
        <v>false</v>
      </c>
      <c r="N1494" s="10" t="s">
        <v>470</v>
      </c>
      <c r="O1494" s="10" t="s">
        <v>471</v>
      </c>
      <c r="P1494" s="11">
        <v>2.93</v>
      </c>
      <c r="Q1494" s="11">
        <f>IF('Intragroup liabilities'!E1488="",0,'Intragroup liabilities'!E1488)</f>
        <v>0</v>
      </c>
      <c r="R1494" s="10" t="str">
        <f>+IF('Intragroup liabilities'!C1488="EURO","Euro",IF('Intragroup liabilities'!C1488="LIBRA INGLESA"," US Dollar",""))</f>
        <v>Euro</v>
      </c>
      <c r="S1494" s="10" t="str">
        <f>IF(OR('Intragroup liabilities'!F1488="P_20",'Intragroup liabilities'!F1488="P_21"),'Intragroup liabilities'!M1488,CONCATENATE(RIGHT('Intragroup liabilities'!T1488,4),"-",LEFT(RIGHT('Intragroup liabilities'!T1488,7),2),"-",LEFT('Intragroup liabilities'!T1488,2)))</f>
        <v>--</v>
      </c>
      <c r="T1494" s="20" t="str">
        <f t="shared" si="165"/>
        <v>--</v>
      </c>
      <c r="U1494" s="20" t="str">
        <f>IF(OR('Intragroup liabilities'!F1488="P_20",'Intragroup liabilities'!F1488="P_21"),'T 03.01'!T1494,CONCATENATE(RIGHT('Intragroup liabilities'!U1488,4),"-",LEFT(RIGHT('Intragroup liabilities'!U1488,7),2),"-",LEFT('Intragroup liabilities'!U1488,2)))</f>
        <v>--</v>
      </c>
      <c r="V1494" s="10" t="str">
        <f t="shared" si="166"/>
        <v>Unsecured</v>
      </c>
      <c r="W1494" s="10">
        <v>0</v>
      </c>
      <c r="X1494" s="10" t="s">
        <v>83</v>
      </c>
      <c r="Y1494" s="10" t="str">
        <f t="shared" si="167"/>
        <v>Structured</v>
      </c>
      <c r="Z1494" s="10"/>
      <c r="AA1494" s="10" t="str">
        <f>IF('Intragroup liabilities'!Q1488="GF2","Grandfathered T2",IF('Intragroup liabilities'!Q1488="CET1","CET1","No"))</f>
        <v>No</v>
      </c>
      <c r="AB1494" s="10">
        <f>IF('Intragroup liabilities'!R1488="",0,'Intragroup liabilities'!R1488)</f>
        <v>0</v>
      </c>
      <c r="AC1494"/>
    </row>
    <row r="1495" spans="3:29" ht="23.65" thickBot="1" x14ac:dyDescent="0.5">
      <c r="C1495" s="17">
        <f t="shared" si="162"/>
        <v>999</v>
      </c>
      <c r="D1495" s="18">
        <f t="shared" si="168"/>
        <v>1488</v>
      </c>
      <c r="E1495" s="10" t="str">
        <f>IF(AND(I1495="SANTANDER TOTTA, SGPS, SA",'Intragroup liabilities'!F1489="P_22"),"r0531 - o/w (part of) subordinated liabilities recognised as own funds",IF(AND(I1495="Totta Seguros - Comp. Seg. Vida, SA.",'Intragroup liabilities'!F1489="P_22"),"r0350 - Structured notes",IF(AND(AA1495&lt;&gt;"No",'Intragroup liabilities'!F1489="P_23"),"r0531 - o/w (part of) subordinated liabilities recognised as own funds",IF(AND(AA1495="No",'Intragroup liabilities'!F1489="P_23"),"r0120 - Secured liabilities - collateralized part (BRRD art. 44/2/b)",IF('Intragroup liabilities'!F1489="C_31","r0511 - o/w capital instruments/share capital",IF('Intragroup liabilities'!F1489="C_32","r0511 - o/w capital instruments/share capital",IF('Intragroup liabilities'!F1489="C_33","r0512 - o/w instruments ranking pari passu with ordinary shares",IF(OR(ISNUMBER(SEARCH("ATLANTES",I1495)),ISNUMBER(SEARCH("AZOR",I1495)),ISNUMBER(SEARCH("HIPOTOTTA",I1495)))=TRUE,"r0120 - Secured liabilities - collateralized part (BRRD art. 44/2/b)",IF(OR('Intragroup liabilities'!F1489="P_27.1",'Intragroup liabilities'!F1489="P_27.2",'Intragroup liabilities'!F1489="P_24"),"r0390 - Non-financial liabilities",IF('Intragroup liabilities'!F1489="P_30.1","r0170 - Employee liabilities (BRRD art. 44/2/g/i)",IF('Intragroup liabilities'!F1489="P_30.3","r0390 - Non-financial liabilities",IF('Intragroup liabilities'!F1489="C_36","r0511 - o/w capital instruments/share capital",IF(AND('Intragroup liabilities'!F1489="P_20",IFERROR(VLOOKUP('Intragroup liabilities'!I1489,'Auxiliar 210'!$B$18:$B$20,1,FALSE),0)&lt;&gt;0),"r0210 - Liabilities towards other entities of the resolution group (BRRD art. 44/2/h)",IF(AND('Intragroup liabilities'!F1489="P_21",IFERROR(VLOOKUP('Intragroup liabilities'!I1489,'Auxiliar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5" s="10" t="s">
        <v>483</v>
      </c>
      <c r="G1495" s="10" t="str">
        <f t="shared" si="163"/>
        <v>Rank 9 - Ranking in insolvency (master scale)</v>
      </c>
      <c r="H1495" s="10" t="s">
        <v>745</v>
      </c>
      <c r="I1495" s="10" t="s">
        <v>704</v>
      </c>
      <c r="J1495" s="10" t="s">
        <v>703</v>
      </c>
      <c r="K1495" s="10" t="s">
        <v>155</v>
      </c>
      <c r="L1495" s="10" t="str">
        <f t="shared" si="164"/>
        <v>Sister</v>
      </c>
      <c r="M1495" s="10" t="str">
        <f>IF(OR('Intragroup liabilities'!W1489="x",'Intragroup liabilities'!W1489="E"),"true","false")</f>
        <v>false</v>
      </c>
      <c r="N1495" s="10" t="s">
        <v>470</v>
      </c>
      <c r="O1495" s="10" t="s">
        <v>471</v>
      </c>
      <c r="P1495" s="11">
        <v>0.33</v>
      </c>
      <c r="Q1495" s="11">
        <f>IF('Intragroup liabilities'!E1489="",0,'Intragroup liabilities'!E1489)</f>
        <v>0</v>
      </c>
      <c r="R1495" s="10" t="str">
        <f>+IF('Intragroup liabilities'!C1489="EURO","Euro",IF('Intragroup liabilities'!C1489="LIBRA INGLESA"," US Dollar",""))</f>
        <v>Euro</v>
      </c>
      <c r="S1495" s="10" t="str">
        <f>IF(OR('Intragroup liabilities'!F1489="P_20",'Intragroup liabilities'!F1489="P_21"),'Intragroup liabilities'!M1489,CONCATENATE(RIGHT('Intragroup liabilities'!T1489,4),"-",LEFT(RIGHT('Intragroup liabilities'!T1489,7),2),"-",LEFT('Intragroup liabilities'!T1489,2)))</f>
        <v>--</v>
      </c>
      <c r="T1495" s="20" t="str">
        <f t="shared" si="165"/>
        <v>--</v>
      </c>
      <c r="U1495" s="20" t="str">
        <f>IF(OR('Intragroup liabilities'!F1489="P_20",'Intragroup liabilities'!F1489="P_21"),'T 03.01'!T1495,CONCATENATE(RIGHT('Intragroup liabilities'!U1489,4),"-",LEFT(RIGHT('Intragroup liabilities'!U1489,7),2),"-",LEFT('Intragroup liabilities'!U1489,2)))</f>
        <v>--</v>
      </c>
      <c r="V1495" s="10" t="str">
        <f t="shared" si="166"/>
        <v>Unsecured</v>
      </c>
      <c r="W1495" s="10">
        <v>0</v>
      </c>
      <c r="X1495" s="10" t="s">
        <v>83</v>
      </c>
      <c r="Y1495" s="10" t="str">
        <f t="shared" si="167"/>
        <v>Structured</v>
      </c>
      <c r="Z1495" s="10"/>
      <c r="AA1495" s="10" t="str">
        <f>IF('Intragroup liabilities'!Q1489="GF2","Grandfathered T2",IF('Intragroup liabilities'!Q1489="CET1","CET1","No"))</f>
        <v>No</v>
      </c>
      <c r="AB1495" s="10">
        <f>IF('Intragroup liabilities'!R1489="",0,'Intragroup liabilities'!R1489)</f>
        <v>0</v>
      </c>
      <c r="AC1495"/>
    </row>
    <row r="1496" spans="3:29" ht="23.65" thickBot="1" x14ac:dyDescent="0.5">
      <c r="C1496" s="17">
        <f t="shared" si="162"/>
        <v>999</v>
      </c>
      <c r="D1496" s="18">
        <f t="shared" si="168"/>
        <v>1489</v>
      </c>
      <c r="E1496" s="10" t="str">
        <f>IF(AND(I1496="SANTANDER TOTTA, SGPS, SA",'Intragroup liabilities'!F1490="P_22"),"r0531 - o/w (part of) subordinated liabilities recognised as own funds",IF(AND(I1496="Totta Seguros - Comp. Seg. Vida, SA.",'Intragroup liabilities'!F1490="P_22"),"r0350 - Structured notes",IF(AND(AA1496&lt;&gt;"No",'Intragroup liabilities'!F1490="P_23"),"r0531 - o/w (part of) subordinated liabilities recognised as own funds",IF(AND(AA1496="No",'Intragroup liabilities'!F1490="P_23"),"r0120 - Secured liabilities - collateralized part (BRRD art. 44/2/b)",IF('Intragroup liabilities'!F1490="C_31","r0511 - o/w capital instruments/share capital",IF('Intragroup liabilities'!F1490="C_32","r0511 - o/w capital instruments/share capital",IF('Intragroup liabilities'!F1490="C_33","r0512 - o/w instruments ranking pari passu with ordinary shares",IF(OR(ISNUMBER(SEARCH("ATLANTES",I1496)),ISNUMBER(SEARCH("AZOR",I1496)),ISNUMBER(SEARCH("HIPOTOTTA",I1496)))=TRUE,"r0120 - Secured liabilities - collateralized part (BRRD art. 44/2/b)",IF(OR('Intragroup liabilities'!F1490="P_27.1",'Intragroup liabilities'!F1490="P_27.2",'Intragroup liabilities'!F1490="P_24"),"r0390 - Non-financial liabilities",IF('Intragroup liabilities'!F1490="P_30.1","r0170 - Employee liabilities (BRRD art. 44/2/g/i)",IF('Intragroup liabilities'!F1490="P_30.3","r0390 - Non-financial liabilities",IF('Intragroup liabilities'!F1490="C_36","r0511 - o/w capital instruments/share capital",IF(AND('Intragroup liabilities'!F1490="P_20",IFERROR(VLOOKUP('Intragroup liabilities'!I1490,'Auxiliar 210'!$B$18:$B$20,1,FALSE),0)&lt;&gt;0),"r0210 - Liabilities towards other entities of the resolution group (BRRD art. 44/2/h)",IF(AND('Intragroup liabilities'!F1490="P_21",IFERROR(VLOOKUP('Intragroup liabilities'!I1490,'Auxiliar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6" s="10" t="s">
        <v>483</v>
      </c>
      <c r="G1496" s="10" t="str">
        <f t="shared" si="163"/>
        <v>Rank 9 - Ranking in insolvency (master scale)</v>
      </c>
      <c r="H1496" s="10" t="s">
        <v>1027</v>
      </c>
      <c r="I1496" s="10" t="s">
        <v>704</v>
      </c>
      <c r="J1496" s="10" t="s">
        <v>703</v>
      </c>
      <c r="K1496" s="10" t="s">
        <v>155</v>
      </c>
      <c r="L1496" s="10" t="str">
        <f t="shared" si="164"/>
        <v>Sister</v>
      </c>
      <c r="M1496" s="10" t="str">
        <f>IF(OR('Intragroup liabilities'!W1490="x",'Intragroup liabilities'!W1490="E"),"true","false")</f>
        <v>false</v>
      </c>
      <c r="N1496" s="10" t="s">
        <v>470</v>
      </c>
      <c r="O1496" s="10" t="s">
        <v>471</v>
      </c>
      <c r="P1496" s="11">
        <v>5.74</v>
      </c>
      <c r="Q1496" s="11">
        <f>IF('Intragroup liabilities'!E1490="",0,'Intragroup liabilities'!E1490)</f>
        <v>0</v>
      </c>
      <c r="R1496" s="10" t="str">
        <f>+IF('Intragroup liabilities'!C1490="EURO","Euro",IF('Intragroup liabilities'!C1490="LIBRA INGLESA"," US Dollar",""))</f>
        <v>Euro</v>
      </c>
      <c r="S1496" s="10" t="str">
        <f>IF(OR('Intragroup liabilities'!F1490="P_20",'Intragroup liabilities'!F1490="P_21"),'Intragroup liabilities'!M1490,CONCATENATE(RIGHT('Intragroup liabilities'!T1490,4),"-",LEFT(RIGHT('Intragroup liabilities'!T1490,7),2),"-",LEFT('Intragroup liabilities'!T1490,2)))</f>
        <v>--</v>
      </c>
      <c r="T1496" s="20" t="str">
        <f t="shared" si="165"/>
        <v>--</v>
      </c>
      <c r="U1496" s="20" t="str">
        <f>IF(OR('Intragroup liabilities'!F1490="P_20",'Intragroup liabilities'!F1490="P_21"),'T 03.01'!T1496,CONCATENATE(RIGHT('Intragroup liabilities'!U1490,4),"-",LEFT(RIGHT('Intragroup liabilities'!U1490,7),2),"-",LEFT('Intragroup liabilities'!U1490,2)))</f>
        <v>--</v>
      </c>
      <c r="V1496" s="10" t="str">
        <f t="shared" si="166"/>
        <v>Unsecured</v>
      </c>
      <c r="W1496" s="10">
        <v>0</v>
      </c>
      <c r="X1496" s="10" t="s">
        <v>83</v>
      </c>
      <c r="Y1496" s="10" t="str">
        <f t="shared" si="167"/>
        <v>Structured</v>
      </c>
      <c r="Z1496" s="10"/>
      <c r="AA1496" s="10" t="str">
        <f>IF('Intragroup liabilities'!Q1490="GF2","Grandfathered T2",IF('Intragroup liabilities'!Q1490="CET1","CET1","No"))</f>
        <v>No</v>
      </c>
      <c r="AB1496" s="10">
        <f>IF('Intragroup liabilities'!R1490="",0,'Intragroup liabilities'!R1490)</f>
        <v>0</v>
      </c>
      <c r="AC1496"/>
    </row>
    <row r="1497" spans="3:29" ht="23.65" thickBot="1" x14ac:dyDescent="0.5">
      <c r="C1497" s="17">
        <f t="shared" si="162"/>
        <v>999</v>
      </c>
      <c r="D1497" s="18">
        <f t="shared" si="168"/>
        <v>1490</v>
      </c>
      <c r="E1497" s="10" t="str">
        <f>IF(AND(I1497="SANTANDER TOTTA, SGPS, SA",'Intragroup liabilities'!F1491="P_22"),"r0531 - o/w (part of) subordinated liabilities recognised as own funds",IF(AND(I1497="Totta Seguros - Comp. Seg. Vida, SA.",'Intragroup liabilities'!F1491="P_22"),"r0350 - Structured notes",IF(AND(AA1497&lt;&gt;"No",'Intragroup liabilities'!F1491="P_23"),"r0531 - o/w (part of) subordinated liabilities recognised as own funds",IF(AND(AA1497="No",'Intragroup liabilities'!F1491="P_23"),"r0120 - Secured liabilities - collateralized part (BRRD art. 44/2/b)",IF('Intragroup liabilities'!F1491="C_31","r0511 - o/w capital instruments/share capital",IF('Intragroup liabilities'!F1491="C_32","r0511 - o/w capital instruments/share capital",IF('Intragroup liabilities'!F1491="C_33","r0512 - o/w instruments ranking pari passu with ordinary shares",IF(OR(ISNUMBER(SEARCH("ATLANTES",I1497)),ISNUMBER(SEARCH("AZOR",I1497)),ISNUMBER(SEARCH("HIPOTOTTA",I1497)))=TRUE,"r0120 - Secured liabilities - collateralized part (BRRD art. 44/2/b)",IF(OR('Intragroup liabilities'!F1491="P_27.1",'Intragroup liabilities'!F1491="P_27.2",'Intragroup liabilities'!F1491="P_24"),"r0390 - Non-financial liabilities",IF('Intragroup liabilities'!F1491="P_30.1","r0170 - Employee liabilities (BRRD art. 44/2/g/i)",IF('Intragroup liabilities'!F1491="P_30.3","r0390 - Non-financial liabilities",IF('Intragroup liabilities'!F1491="C_36","r0511 - o/w capital instruments/share capital",IF(AND('Intragroup liabilities'!F1491="P_20",IFERROR(VLOOKUP('Intragroup liabilities'!I1491,'Auxiliar 210'!$B$18:$B$20,1,FALSE),0)&lt;&gt;0),"r0210 - Liabilities towards other entities of the resolution group (BRRD art. 44/2/h)",IF(AND('Intragroup liabilities'!F1491="P_21",IFERROR(VLOOKUP('Intragroup liabilities'!I1491,'Auxiliar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7" s="10" t="s">
        <v>483</v>
      </c>
      <c r="G1497" s="10" t="str">
        <f t="shared" si="163"/>
        <v>Rank 9 - Ranking in insolvency (master scale)</v>
      </c>
      <c r="H1497" s="10" t="s">
        <v>884</v>
      </c>
      <c r="I1497" s="10" t="s">
        <v>704</v>
      </c>
      <c r="J1497" s="10" t="s">
        <v>703</v>
      </c>
      <c r="K1497" s="10" t="s">
        <v>155</v>
      </c>
      <c r="L1497" s="10" t="str">
        <f t="shared" si="164"/>
        <v>Sister</v>
      </c>
      <c r="M1497" s="10" t="str">
        <f>IF(OR('Intragroup liabilities'!W1491="x",'Intragroup liabilities'!W1491="E"),"true","false")</f>
        <v>false</v>
      </c>
      <c r="N1497" s="10" t="s">
        <v>470</v>
      </c>
      <c r="O1497" s="10" t="s">
        <v>471</v>
      </c>
      <c r="P1497" s="11">
        <v>1.41</v>
      </c>
      <c r="Q1497" s="11">
        <f>IF('Intragroup liabilities'!E1491="",0,'Intragroup liabilities'!E1491)</f>
        <v>0</v>
      </c>
      <c r="R1497" s="10" t="str">
        <f>+IF('Intragroup liabilities'!C1491="EURO","Euro",IF('Intragroup liabilities'!C1491="LIBRA INGLESA"," US Dollar",""))</f>
        <v>Euro</v>
      </c>
      <c r="S1497" s="10" t="str">
        <f>IF(OR('Intragroup liabilities'!F1491="P_20",'Intragroup liabilities'!F1491="P_21"),'Intragroup liabilities'!M1491,CONCATENATE(RIGHT('Intragroup liabilities'!T1491,4),"-",LEFT(RIGHT('Intragroup liabilities'!T1491,7),2),"-",LEFT('Intragroup liabilities'!T1491,2)))</f>
        <v>--</v>
      </c>
      <c r="T1497" s="20" t="str">
        <f t="shared" si="165"/>
        <v>--</v>
      </c>
      <c r="U1497" s="20" t="str">
        <f>IF(OR('Intragroup liabilities'!F1491="P_20",'Intragroup liabilities'!F1491="P_21"),'T 03.01'!T1497,CONCATENATE(RIGHT('Intragroup liabilities'!U1491,4),"-",LEFT(RIGHT('Intragroup liabilities'!U1491,7),2),"-",LEFT('Intragroup liabilities'!U1491,2)))</f>
        <v>--</v>
      </c>
      <c r="V1497" s="10" t="str">
        <f t="shared" si="166"/>
        <v>Unsecured</v>
      </c>
      <c r="W1497" s="10">
        <v>0</v>
      </c>
      <c r="X1497" s="10" t="s">
        <v>83</v>
      </c>
      <c r="Y1497" s="10" t="str">
        <f t="shared" si="167"/>
        <v>Structured</v>
      </c>
      <c r="Z1497" s="10"/>
      <c r="AA1497" s="10" t="str">
        <f>IF('Intragroup liabilities'!Q1491="GF2","Grandfathered T2",IF('Intragroup liabilities'!Q1491="CET1","CET1","No"))</f>
        <v>No</v>
      </c>
      <c r="AB1497" s="10">
        <f>IF('Intragroup liabilities'!R1491="",0,'Intragroup liabilities'!R1491)</f>
        <v>0</v>
      </c>
      <c r="AC1497"/>
    </row>
    <row r="1498" spans="3:29" ht="23.65" thickBot="1" x14ac:dyDescent="0.5">
      <c r="C1498" s="17">
        <f t="shared" si="162"/>
        <v>999</v>
      </c>
      <c r="D1498" s="18">
        <f t="shared" si="168"/>
        <v>1491</v>
      </c>
      <c r="E1498" s="10" t="str">
        <f>IF(AND(I1498="SANTANDER TOTTA, SGPS, SA",'Intragroup liabilities'!F1492="P_22"),"r0531 - o/w (part of) subordinated liabilities recognised as own funds",IF(AND(I1498="Totta Seguros - Comp. Seg. Vida, SA.",'Intragroup liabilities'!F1492="P_22"),"r0350 - Structured notes",IF(AND(AA1498&lt;&gt;"No",'Intragroup liabilities'!F1492="P_23"),"r0531 - o/w (part of) subordinated liabilities recognised as own funds",IF(AND(AA1498="No",'Intragroup liabilities'!F1492="P_23"),"r0120 - Secured liabilities - collateralized part (BRRD art. 44/2/b)",IF('Intragroup liabilities'!F1492="C_31","r0511 - o/w capital instruments/share capital",IF('Intragroup liabilities'!F1492="C_32","r0511 - o/w capital instruments/share capital",IF('Intragroup liabilities'!F1492="C_33","r0512 - o/w instruments ranking pari passu with ordinary shares",IF(OR(ISNUMBER(SEARCH("ATLANTES",I1498)),ISNUMBER(SEARCH("AZOR",I1498)),ISNUMBER(SEARCH("HIPOTOTTA",I1498)))=TRUE,"r0120 - Secured liabilities - collateralized part (BRRD art. 44/2/b)",IF(OR('Intragroup liabilities'!F1492="P_27.1",'Intragroup liabilities'!F1492="P_27.2",'Intragroup liabilities'!F1492="P_24"),"r0390 - Non-financial liabilities",IF('Intragroup liabilities'!F1492="P_30.1","r0170 - Employee liabilities (BRRD art. 44/2/g/i)",IF('Intragroup liabilities'!F1492="P_30.3","r0390 - Non-financial liabilities",IF('Intragroup liabilities'!F1492="C_36","r0511 - o/w capital instruments/share capital",IF(AND('Intragroup liabilities'!F1492="P_20",IFERROR(VLOOKUP('Intragroup liabilities'!I1492,'Auxiliar 210'!$B$18:$B$20,1,FALSE),0)&lt;&gt;0),"r0210 - Liabilities towards other entities of the resolution group (BRRD art. 44/2/h)",IF(AND('Intragroup liabilities'!F1492="P_21",IFERROR(VLOOKUP('Intragroup liabilities'!I1492,'Auxiliar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8" s="10" t="s">
        <v>483</v>
      </c>
      <c r="G1498" s="10" t="str">
        <f t="shared" si="163"/>
        <v>Rank 9 - Ranking in insolvency (master scale)</v>
      </c>
      <c r="H1498" s="10" t="s">
        <v>1319</v>
      </c>
      <c r="I1498" s="10" t="s">
        <v>704</v>
      </c>
      <c r="J1498" s="10" t="s">
        <v>703</v>
      </c>
      <c r="K1498" s="10" t="s">
        <v>155</v>
      </c>
      <c r="L1498" s="10" t="str">
        <f t="shared" si="164"/>
        <v>Sister</v>
      </c>
      <c r="M1498" s="10" t="str">
        <f>IF(OR('Intragroup liabilities'!W1492="x",'Intragroup liabilities'!W1492="E"),"true","false")</f>
        <v>false</v>
      </c>
      <c r="N1498" s="10" t="s">
        <v>470</v>
      </c>
      <c r="O1498" s="10" t="s">
        <v>471</v>
      </c>
      <c r="P1498" s="11">
        <v>6.9</v>
      </c>
      <c r="Q1498" s="11">
        <f>IF('Intragroup liabilities'!E1492="",0,'Intragroup liabilities'!E1492)</f>
        <v>0</v>
      </c>
      <c r="R1498" s="10" t="str">
        <f>+IF('Intragroup liabilities'!C1492="EURO","Euro",IF('Intragroup liabilities'!C1492="LIBRA INGLESA"," US Dollar",""))</f>
        <v>Euro</v>
      </c>
      <c r="S1498" s="10" t="str">
        <f>IF(OR('Intragroup liabilities'!F1492="P_20",'Intragroup liabilities'!F1492="P_21"),'Intragroup liabilities'!M1492,CONCATENATE(RIGHT('Intragroup liabilities'!T1492,4),"-",LEFT(RIGHT('Intragroup liabilities'!T1492,7),2),"-",LEFT('Intragroup liabilities'!T1492,2)))</f>
        <v>--</v>
      </c>
      <c r="T1498" s="20" t="str">
        <f t="shared" si="165"/>
        <v>--</v>
      </c>
      <c r="U1498" s="20" t="str">
        <f>IF(OR('Intragroup liabilities'!F1492="P_20",'Intragroup liabilities'!F1492="P_21"),'T 03.01'!T1498,CONCATENATE(RIGHT('Intragroup liabilities'!U1492,4),"-",LEFT(RIGHT('Intragroup liabilities'!U1492,7),2),"-",LEFT('Intragroup liabilities'!U1492,2)))</f>
        <v>--</v>
      </c>
      <c r="V1498" s="10" t="str">
        <f t="shared" si="166"/>
        <v>Unsecured</v>
      </c>
      <c r="W1498" s="10">
        <v>0</v>
      </c>
      <c r="X1498" s="10" t="s">
        <v>83</v>
      </c>
      <c r="Y1498" s="10" t="str">
        <f t="shared" si="167"/>
        <v>Structured</v>
      </c>
      <c r="Z1498" s="10"/>
      <c r="AA1498" s="10" t="str">
        <f>IF('Intragroup liabilities'!Q1492="GF2","Grandfathered T2",IF('Intragroup liabilities'!Q1492="CET1","CET1","No"))</f>
        <v>No</v>
      </c>
      <c r="AB1498" s="10">
        <f>IF('Intragroup liabilities'!R1492="",0,'Intragroup liabilities'!R1492)</f>
        <v>0</v>
      </c>
      <c r="AC1498"/>
    </row>
    <row r="1499" spans="3:29" ht="23.65" thickBot="1" x14ac:dyDescent="0.5">
      <c r="C1499" s="17">
        <f t="shared" si="162"/>
        <v>999</v>
      </c>
      <c r="D1499" s="18">
        <f t="shared" si="168"/>
        <v>1492</v>
      </c>
      <c r="E1499" s="10" t="str">
        <f>IF(AND(I1499="SANTANDER TOTTA, SGPS, SA",'Intragroup liabilities'!F1493="P_22"),"r0531 - o/w (part of) subordinated liabilities recognised as own funds",IF(AND(I1499="Totta Seguros - Comp. Seg. Vida, SA.",'Intragroup liabilities'!F1493="P_22"),"r0350 - Structured notes",IF(AND(AA1499&lt;&gt;"No",'Intragroup liabilities'!F1493="P_23"),"r0531 - o/w (part of) subordinated liabilities recognised as own funds",IF(AND(AA1499="No",'Intragroup liabilities'!F1493="P_23"),"r0120 - Secured liabilities - collateralized part (BRRD art. 44/2/b)",IF('Intragroup liabilities'!F1493="C_31","r0511 - o/w capital instruments/share capital",IF('Intragroup liabilities'!F1493="C_32","r0511 - o/w capital instruments/share capital",IF('Intragroup liabilities'!F1493="C_33","r0512 - o/w instruments ranking pari passu with ordinary shares",IF(OR(ISNUMBER(SEARCH("ATLANTES",I1499)),ISNUMBER(SEARCH("AZOR",I1499)),ISNUMBER(SEARCH("HIPOTOTTA",I1499)))=TRUE,"r0120 - Secured liabilities - collateralized part (BRRD art. 44/2/b)",IF(OR('Intragroup liabilities'!F1493="P_27.1",'Intragroup liabilities'!F1493="P_27.2",'Intragroup liabilities'!F1493="P_24"),"r0390 - Non-financial liabilities",IF('Intragroup liabilities'!F1493="P_30.1","r0170 - Employee liabilities (BRRD art. 44/2/g/i)",IF('Intragroup liabilities'!F1493="P_30.3","r0390 - Non-financial liabilities",IF('Intragroup liabilities'!F1493="C_36","r0511 - o/w capital instruments/share capital",IF(AND('Intragroup liabilities'!F1493="P_20",IFERROR(VLOOKUP('Intragroup liabilities'!I1493,'Auxiliar 210'!$B$18:$B$20,1,FALSE),0)&lt;&gt;0),"r0210 - Liabilities towards other entities of the resolution group (BRRD art. 44/2/h)",IF(AND('Intragroup liabilities'!F1493="P_21",IFERROR(VLOOKUP('Intragroup liabilities'!I1493,'Auxiliar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499" s="10" t="s">
        <v>483</v>
      </c>
      <c r="G1499" s="10" t="str">
        <f t="shared" si="163"/>
        <v>Rank 9 - Ranking in insolvency (master scale)</v>
      </c>
      <c r="H1499" s="10" t="s">
        <v>873</v>
      </c>
      <c r="I1499" s="10" t="s">
        <v>704</v>
      </c>
      <c r="J1499" s="10" t="s">
        <v>703</v>
      </c>
      <c r="K1499" s="10" t="s">
        <v>155</v>
      </c>
      <c r="L1499" s="10" t="str">
        <f t="shared" si="164"/>
        <v>Sister</v>
      </c>
      <c r="M1499" s="10" t="str">
        <f>IF(OR('Intragroup liabilities'!W1493="x",'Intragroup liabilities'!W1493="E"),"true","false")</f>
        <v>false</v>
      </c>
      <c r="N1499" s="10" t="s">
        <v>470</v>
      </c>
      <c r="O1499" s="10" t="s">
        <v>471</v>
      </c>
      <c r="P1499" s="11">
        <v>0.82</v>
      </c>
      <c r="Q1499" s="11">
        <f>IF('Intragroup liabilities'!E1493="",0,'Intragroup liabilities'!E1493)</f>
        <v>0</v>
      </c>
      <c r="R1499" s="10" t="str">
        <f>+IF('Intragroup liabilities'!C1493="EURO","Euro",IF('Intragroup liabilities'!C1493="LIBRA INGLESA"," US Dollar",""))</f>
        <v>Euro</v>
      </c>
      <c r="S1499" s="10" t="str">
        <f>IF(OR('Intragroup liabilities'!F1493="P_20",'Intragroup liabilities'!F1493="P_21"),'Intragroup liabilities'!M1493,CONCATENATE(RIGHT('Intragroup liabilities'!T1493,4),"-",LEFT(RIGHT('Intragroup liabilities'!T1493,7),2),"-",LEFT('Intragroup liabilities'!T1493,2)))</f>
        <v>--</v>
      </c>
      <c r="T1499" s="20" t="str">
        <f t="shared" si="165"/>
        <v>--</v>
      </c>
      <c r="U1499" s="20" t="str">
        <f>IF(OR('Intragroup liabilities'!F1493="P_20",'Intragroup liabilities'!F1493="P_21"),'T 03.01'!T1499,CONCATENATE(RIGHT('Intragroup liabilities'!U1493,4),"-",LEFT(RIGHT('Intragroup liabilities'!U1493,7),2),"-",LEFT('Intragroup liabilities'!U1493,2)))</f>
        <v>--</v>
      </c>
      <c r="V1499" s="10" t="str">
        <f t="shared" si="166"/>
        <v>Unsecured</v>
      </c>
      <c r="W1499" s="10">
        <v>0</v>
      </c>
      <c r="X1499" s="10" t="s">
        <v>83</v>
      </c>
      <c r="Y1499" s="10" t="str">
        <f t="shared" si="167"/>
        <v>Structured</v>
      </c>
      <c r="Z1499" s="10"/>
      <c r="AA1499" s="10" t="str">
        <f>IF('Intragroup liabilities'!Q1493="GF2","Grandfathered T2",IF('Intragroup liabilities'!Q1493="CET1","CET1","No"))</f>
        <v>No</v>
      </c>
      <c r="AB1499" s="10">
        <f>IF('Intragroup liabilities'!R1493="",0,'Intragroup liabilities'!R1493)</f>
        <v>0</v>
      </c>
      <c r="AC1499"/>
    </row>
    <row r="1500" spans="3:29" ht="23.65" thickBot="1" x14ac:dyDescent="0.5">
      <c r="C1500" s="17">
        <f t="shared" si="162"/>
        <v>999</v>
      </c>
      <c r="D1500" s="18">
        <f t="shared" si="168"/>
        <v>1493</v>
      </c>
      <c r="E1500" s="10" t="str">
        <f>IF(AND(I1500="SANTANDER TOTTA, SGPS, SA",'Intragroup liabilities'!F1494="P_22"),"r0531 - o/w (part of) subordinated liabilities recognised as own funds",IF(AND(I1500="Totta Seguros - Comp. Seg. Vida, SA.",'Intragroup liabilities'!F1494="P_22"),"r0350 - Structured notes",IF(AND(AA1500&lt;&gt;"No",'Intragroup liabilities'!F1494="P_23"),"r0531 - o/w (part of) subordinated liabilities recognised as own funds",IF(AND(AA1500="No",'Intragroup liabilities'!F1494="P_23"),"r0120 - Secured liabilities - collateralized part (BRRD art. 44/2/b)",IF('Intragroup liabilities'!F1494="C_31","r0511 - o/w capital instruments/share capital",IF('Intragroup liabilities'!F1494="C_32","r0511 - o/w capital instruments/share capital",IF('Intragroup liabilities'!F1494="C_33","r0512 - o/w instruments ranking pari passu with ordinary shares",IF(OR(ISNUMBER(SEARCH("ATLANTES",I1500)),ISNUMBER(SEARCH("AZOR",I1500)),ISNUMBER(SEARCH("HIPOTOTTA",I1500)))=TRUE,"r0120 - Secured liabilities - collateralized part (BRRD art. 44/2/b)",IF(OR('Intragroup liabilities'!F1494="P_27.1",'Intragroup liabilities'!F1494="P_27.2",'Intragroup liabilities'!F1494="P_24"),"r0390 - Non-financial liabilities",IF('Intragroup liabilities'!F1494="P_30.1","r0170 - Employee liabilities (BRRD art. 44/2/g/i)",IF('Intragroup liabilities'!F1494="P_30.3","r0390 - Non-financial liabilities",IF('Intragroup liabilities'!F1494="C_36","r0511 - o/w capital instruments/share capital",IF(AND('Intragroup liabilities'!F1494="P_20",IFERROR(VLOOKUP('Intragroup liabilities'!I1494,'Auxiliar 210'!$B$18:$B$20,1,FALSE),0)&lt;&gt;0),"r0210 - Liabilities towards other entities of the resolution group (BRRD art. 44/2/h)",IF(AND('Intragroup liabilities'!F1494="P_21",IFERROR(VLOOKUP('Intragroup liabilities'!I1494,'Auxiliar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0" s="10" t="s">
        <v>483</v>
      </c>
      <c r="G1500" s="10" t="str">
        <f t="shared" si="163"/>
        <v>Rank 9 - Ranking in insolvency (master scale)</v>
      </c>
      <c r="H1500" s="10" t="s">
        <v>1353</v>
      </c>
      <c r="I1500" s="10" t="s">
        <v>704</v>
      </c>
      <c r="J1500" s="10" t="s">
        <v>703</v>
      </c>
      <c r="K1500" s="10" t="s">
        <v>155</v>
      </c>
      <c r="L1500" s="10" t="str">
        <f t="shared" si="164"/>
        <v>Sister</v>
      </c>
      <c r="M1500" s="10" t="str">
        <f>IF(OR('Intragroup liabilities'!W1494="x",'Intragroup liabilities'!W1494="E"),"true","false")</f>
        <v>false</v>
      </c>
      <c r="N1500" s="10" t="s">
        <v>470</v>
      </c>
      <c r="O1500" s="10" t="s">
        <v>471</v>
      </c>
      <c r="P1500" s="11">
        <v>1.1599999999999999</v>
      </c>
      <c r="Q1500" s="11">
        <f>IF('Intragroup liabilities'!E1494="",0,'Intragroup liabilities'!E1494)</f>
        <v>0</v>
      </c>
      <c r="R1500" s="10" t="str">
        <f>+IF('Intragroup liabilities'!C1494="EURO","Euro",IF('Intragroup liabilities'!C1494="LIBRA INGLESA"," US Dollar",""))</f>
        <v>Euro</v>
      </c>
      <c r="S1500" s="10" t="str">
        <f>IF(OR('Intragroup liabilities'!F1494="P_20",'Intragroup liabilities'!F1494="P_21"),'Intragroup liabilities'!M1494,CONCATENATE(RIGHT('Intragroup liabilities'!T1494,4),"-",LEFT(RIGHT('Intragroup liabilities'!T1494,7),2),"-",LEFT('Intragroup liabilities'!T1494,2)))</f>
        <v>--</v>
      </c>
      <c r="T1500" s="20" t="str">
        <f t="shared" si="165"/>
        <v>--</v>
      </c>
      <c r="U1500" s="20" t="str">
        <f>IF(OR('Intragroup liabilities'!F1494="P_20",'Intragroup liabilities'!F1494="P_21"),'T 03.01'!T1500,CONCATENATE(RIGHT('Intragroup liabilities'!U1494,4),"-",LEFT(RIGHT('Intragroup liabilities'!U1494,7),2),"-",LEFT('Intragroup liabilities'!U1494,2)))</f>
        <v>--</v>
      </c>
      <c r="V1500" s="10" t="str">
        <f t="shared" si="166"/>
        <v>Unsecured</v>
      </c>
      <c r="W1500" s="10">
        <v>0</v>
      </c>
      <c r="X1500" s="10" t="s">
        <v>83</v>
      </c>
      <c r="Y1500" s="10" t="str">
        <f t="shared" si="167"/>
        <v>Structured</v>
      </c>
      <c r="Z1500" s="10"/>
      <c r="AA1500" s="10" t="str">
        <f>IF('Intragroup liabilities'!Q1494="GF2","Grandfathered T2",IF('Intragroup liabilities'!Q1494="CET1","CET1","No"))</f>
        <v>No</v>
      </c>
      <c r="AB1500" s="10">
        <f>IF('Intragroup liabilities'!R1494="",0,'Intragroup liabilities'!R1494)</f>
        <v>0</v>
      </c>
      <c r="AC1500"/>
    </row>
    <row r="1501" spans="3:29" ht="23.65" thickBot="1" x14ac:dyDescent="0.5">
      <c r="C1501" s="17">
        <f t="shared" si="162"/>
        <v>999</v>
      </c>
      <c r="D1501" s="18">
        <f t="shared" si="168"/>
        <v>1494</v>
      </c>
      <c r="E1501" s="10" t="str">
        <f>IF(AND(I1501="SANTANDER TOTTA, SGPS, SA",'Intragroup liabilities'!F1495="P_22"),"r0531 - o/w (part of) subordinated liabilities recognised as own funds",IF(AND(I1501="Totta Seguros - Comp. Seg. Vida, SA.",'Intragroup liabilities'!F1495="P_22"),"r0350 - Structured notes",IF(AND(AA1501&lt;&gt;"No",'Intragroup liabilities'!F1495="P_23"),"r0531 - o/w (part of) subordinated liabilities recognised as own funds",IF(AND(AA1501="No",'Intragroup liabilities'!F1495="P_23"),"r0120 - Secured liabilities - collateralized part (BRRD art. 44/2/b)",IF('Intragroup liabilities'!F1495="C_31","r0511 - o/w capital instruments/share capital",IF('Intragroup liabilities'!F1495="C_32","r0511 - o/w capital instruments/share capital",IF('Intragroup liabilities'!F1495="C_33","r0512 - o/w instruments ranking pari passu with ordinary shares",IF(OR(ISNUMBER(SEARCH("ATLANTES",I1501)),ISNUMBER(SEARCH("AZOR",I1501)),ISNUMBER(SEARCH("HIPOTOTTA",I1501)))=TRUE,"r0120 - Secured liabilities - collateralized part (BRRD art. 44/2/b)",IF(OR('Intragroup liabilities'!F1495="P_27.1",'Intragroup liabilities'!F1495="P_27.2",'Intragroup liabilities'!F1495="P_24"),"r0390 - Non-financial liabilities",IF('Intragroup liabilities'!F1495="P_30.1","r0170 - Employee liabilities (BRRD art. 44/2/g/i)",IF('Intragroup liabilities'!F1495="P_30.3","r0390 - Non-financial liabilities",IF('Intragroup liabilities'!F1495="C_36","r0511 - o/w capital instruments/share capital",IF(AND('Intragroup liabilities'!F1495="P_20",IFERROR(VLOOKUP('Intragroup liabilities'!I1495,'Auxiliar 210'!$B$18:$B$20,1,FALSE),0)&lt;&gt;0),"r0210 - Liabilities towards other entities of the resolution group (BRRD art. 44/2/h)",IF(AND('Intragroup liabilities'!F1495="P_21",IFERROR(VLOOKUP('Intragroup liabilities'!I1495,'Auxiliar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1" s="10" t="s">
        <v>483</v>
      </c>
      <c r="G1501" s="10" t="str">
        <f t="shared" si="163"/>
        <v>Rank 9 - Ranking in insolvency (master scale)</v>
      </c>
      <c r="H1501" s="10" t="s">
        <v>1280</v>
      </c>
      <c r="I1501" s="10" t="s">
        <v>704</v>
      </c>
      <c r="J1501" s="10" t="s">
        <v>703</v>
      </c>
      <c r="K1501" s="10" t="s">
        <v>155</v>
      </c>
      <c r="L1501" s="10" t="str">
        <f t="shared" si="164"/>
        <v>Sister</v>
      </c>
      <c r="M1501" s="10" t="str">
        <f>IF(OR('Intragroup liabilities'!W1495="x",'Intragroup liabilities'!W1495="E"),"true","false")</f>
        <v>false</v>
      </c>
      <c r="N1501" s="10" t="s">
        <v>470</v>
      </c>
      <c r="O1501" s="10" t="s">
        <v>471</v>
      </c>
      <c r="P1501" s="11">
        <v>2.44</v>
      </c>
      <c r="Q1501" s="11">
        <f>IF('Intragroup liabilities'!E1495="",0,'Intragroup liabilities'!E1495)</f>
        <v>0</v>
      </c>
      <c r="R1501" s="10" t="str">
        <f>+IF('Intragroup liabilities'!C1495="EURO","Euro",IF('Intragroup liabilities'!C1495="LIBRA INGLESA"," US Dollar",""))</f>
        <v>Euro</v>
      </c>
      <c r="S1501" s="10" t="str">
        <f>IF(OR('Intragroup liabilities'!F1495="P_20",'Intragroup liabilities'!F1495="P_21"),'Intragroup liabilities'!M1495,CONCATENATE(RIGHT('Intragroup liabilities'!T1495,4),"-",LEFT(RIGHT('Intragroup liabilities'!T1495,7),2),"-",LEFT('Intragroup liabilities'!T1495,2)))</f>
        <v>--</v>
      </c>
      <c r="T1501" s="20" t="str">
        <f t="shared" si="165"/>
        <v>--</v>
      </c>
      <c r="U1501" s="20" t="str">
        <f>IF(OR('Intragroup liabilities'!F1495="P_20",'Intragroup liabilities'!F1495="P_21"),'T 03.01'!T1501,CONCATENATE(RIGHT('Intragroup liabilities'!U1495,4),"-",LEFT(RIGHT('Intragroup liabilities'!U1495,7),2),"-",LEFT('Intragroup liabilities'!U1495,2)))</f>
        <v>--</v>
      </c>
      <c r="V1501" s="10" t="str">
        <f t="shared" si="166"/>
        <v>Unsecured</v>
      </c>
      <c r="W1501" s="10">
        <v>0</v>
      </c>
      <c r="X1501" s="10" t="s">
        <v>83</v>
      </c>
      <c r="Y1501" s="10" t="str">
        <f t="shared" si="167"/>
        <v>Structured</v>
      </c>
      <c r="Z1501" s="10"/>
      <c r="AA1501" s="10" t="str">
        <f>IF('Intragroup liabilities'!Q1495="GF2","Grandfathered T2",IF('Intragroup liabilities'!Q1495="CET1","CET1","No"))</f>
        <v>No</v>
      </c>
      <c r="AB1501" s="10">
        <f>IF('Intragroup liabilities'!R1495="",0,'Intragroup liabilities'!R1495)</f>
        <v>0</v>
      </c>
      <c r="AC1501"/>
    </row>
    <row r="1502" spans="3:29" ht="23.65" thickBot="1" x14ac:dyDescent="0.5">
      <c r="C1502" s="17">
        <f t="shared" si="162"/>
        <v>999</v>
      </c>
      <c r="D1502" s="18">
        <f t="shared" si="168"/>
        <v>1495</v>
      </c>
      <c r="E1502" s="10" t="str">
        <f>IF(AND(I1502="SANTANDER TOTTA, SGPS, SA",'Intragroup liabilities'!F1496="P_22"),"r0531 - o/w (part of) subordinated liabilities recognised as own funds",IF(AND(I1502="Totta Seguros - Comp. Seg. Vida, SA.",'Intragroup liabilities'!F1496="P_22"),"r0350 - Structured notes",IF(AND(AA1502&lt;&gt;"No",'Intragroup liabilities'!F1496="P_23"),"r0531 - o/w (part of) subordinated liabilities recognised as own funds",IF(AND(AA1502="No",'Intragroup liabilities'!F1496="P_23"),"r0120 - Secured liabilities - collateralized part (BRRD art. 44/2/b)",IF('Intragroup liabilities'!F1496="C_31","r0511 - o/w capital instruments/share capital",IF('Intragroup liabilities'!F1496="C_32","r0511 - o/w capital instruments/share capital",IF('Intragroup liabilities'!F1496="C_33","r0512 - o/w instruments ranking pari passu with ordinary shares",IF(OR(ISNUMBER(SEARCH("ATLANTES",I1502)),ISNUMBER(SEARCH("AZOR",I1502)),ISNUMBER(SEARCH("HIPOTOTTA",I1502)))=TRUE,"r0120 - Secured liabilities - collateralized part (BRRD art. 44/2/b)",IF(OR('Intragroup liabilities'!F1496="P_27.1",'Intragroup liabilities'!F1496="P_27.2",'Intragroup liabilities'!F1496="P_24"),"r0390 - Non-financial liabilities",IF('Intragroup liabilities'!F1496="P_30.1","r0170 - Employee liabilities (BRRD art. 44/2/g/i)",IF('Intragroup liabilities'!F1496="P_30.3","r0390 - Non-financial liabilities",IF('Intragroup liabilities'!F1496="C_36","r0511 - o/w capital instruments/share capital",IF(AND('Intragroup liabilities'!F1496="P_20",IFERROR(VLOOKUP('Intragroup liabilities'!I1496,'Auxiliar 210'!$B$18:$B$20,1,FALSE),0)&lt;&gt;0),"r0210 - Liabilities towards other entities of the resolution group (BRRD art. 44/2/h)",IF(AND('Intragroup liabilities'!F1496="P_21",IFERROR(VLOOKUP('Intragroup liabilities'!I1496,'Auxiliar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2" s="10" t="s">
        <v>483</v>
      </c>
      <c r="G1502" s="10" t="str">
        <f t="shared" si="163"/>
        <v>Rank 9 - Ranking in insolvency (master scale)</v>
      </c>
      <c r="H1502" s="10" t="s">
        <v>1023</v>
      </c>
      <c r="I1502" s="10" t="s">
        <v>704</v>
      </c>
      <c r="J1502" s="10" t="s">
        <v>703</v>
      </c>
      <c r="K1502" s="10" t="s">
        <v>155</v>
      </c>
      <c r="L1502" s="10" t="str">
        <f t="shared" si="164"/>
        <v>Sister</v>
      </c>
      <c r="M1502" s="10" t="str">
        <f>IF(OR('Intragroup liabilities'!W1496="x",'Intragroup liabilities'!W1496="E"),"true","false")</f>
        <v>false</v>
      </c>
      <c r="N1502" s="10" t="s">
        <v>470</v>
      </c>
      <c r="O1502" s="10" t="s">
        <v>471</v>
      </c>
      <c r="P1502" s="11">
        <v>32.020000000000003</v>
      </c>
      <c r="Q1502" s="11">
        <f>IF('Intragroup liabilities'!E1496="",0,'Intragroup liabilities'!E1496)</f>
        <v>0</v>
      </c>
      <c r="R1502" s="10" t="str">
        <f>+IF('Intragroup liabilities'!C1496="EURO","Euro",IF('Intragroup liabilities'!C1496="LIBRA INGLESA"," US Dollar",""))</f>
        <v>Euro</v>
      </c>
      <c r="S1502" s="10" t="str">
        <f>IF(OR('Intragroup liabilities'!F1496="P_20",'Intragroup liabilities'!F1496="P_21"),'Intragroup liabilities'!M1496,CONCATENATE(RIGHT('Intragroup liabilities'!T1496,4),"-",LEFT(RIGHT('Intragroup liabilities'!T1496,7),2),"-",LEFT('Intragroup liabilities'!T1496,2)))</f>
        <v>--</v>
      </c>
      <c r="T1502" s="20" t="str">
        <f t="shared" si="165"/>
        <v>--</v>
      </c>
      <c r="U1502" s="20" t="str">
        <f>IF(OR('Intragroup liabilities'!F1496="P_20",'Intragroup liabilities'!F1496="P_21"),'T 03.01'!T1502,CONCATENATE(RIGHT('Intragroup liabilities'!U1496,4),"-",LEFT(RIGHT('Intragroup liabilities'!U1496,7),2),"-",LEFT('Intragroup liabilities'!U1496,2)))</f>
        <v>--</v>
      </c>
      <c r="V1502" s="10" t="str">
        <f t="shared" si="166"/>
        <v>Unsecured</v>
      </c>
      <c r="W1502" s="10">
        <v>0</v>
      </c>
      <c r="X1502" s="10" t="s">
        <v>83</v>
      </c>
      <c r="Y1502" s="10" t="str">
        <f t="shared" si="167"/>
        <v>Structured</v>
      </c>
      <c r="Z1502" s="10"/>
      <c r="AA1502" s="10" t="str">
        <f>IF('Intragroup liabilities'!Q1496="GF2","Grandfathered T2",IF('Intragroup liabilities'!Q1496="CET1","CET1","No"))</f>
        <v>No</v>
      </c>
      <c r="AB1502" s="10">
        <f>IF('Intragroup liabilities'!R1496="",0,'Intragroup liabilities'!R1496)</f>
        <v>0</v>
      </c>
      <c r="AC1502"/>
    </row>
    <row r="1503" spans="3:29" ht="23.65" thickBot="1" x14ac:dyDescent="0.5">
      <c r="C1503" s="17">
        <f t="shared" si="162"/>
        <v>999</v>
      </c>
      <c r="D1503" s="18">
        <f t="shared" si="168"/>
        <v>1496</v>
      </c>
      <c r="E1503" s="10" t="str">
        <f>IF(AND(I1503="SANTANDER TOTTA, SGPS, SA",'Intragroup liabilities'!F1497="P_22"),"r0531 - o/w (part of) subordinated liabilities recognised as own funds",IF(AND(I1503="Totta Seguros - Comp. Seg. Vida, SA.",'Intragroup liabilities'!F1497="P_22"),"r0350 - Structured notes",IF(AND(AA1503&lt;&gt;"No",'Intragroup liabilities'!F1497="P_23"),"r0531 - o/w (part of) subordinated liabilities recognised as own funds",IF(AND(AA1503="No",'Intragroup liabilities'!F1497="P_23"),"r0120 - Secured liabilities - collateralized part (BRRD art. 44/2/b)",IF('Intragroup liabilities'!F1497="C_31","r0511 - o/w capital instruments/share capital",IF('Intragroup liabilities'!F1497="C_32","r0511 - o/w capital instruments/share capital",IF('Intragroup liabilities'!F1497="C_33","r0512 - o/w instruments ranking pari passu with ordinary shares",IF(OR(ISNUMBER(SEARCH("ATLANTES",I1503)),ISNUMBER(SEARCH("AZOR",I1503)),ISNUMBER(SEARCH("HIPOTOTTA",I1503)))=TRUE,"r0120 - Secured liabilities - collateralized part (BRRD art. 44/2/b)",IF(OR('Intragroup liabilities'!F1497="P_27.1",'Intragroup liabilities'!F1497="P_27.2",'Intragroup liabilities'!F1497="P_24"),"r0390 - Non-financial liabilities",IF('Intragroup liabilities'!F1497="P_30.1","r0170 - Employee liabilities (BRRD art. 44/2/g/i)",IF('Intragroup liabilities'!F1497="P_30.3","r0390 - Non-financial liabilities",IF('Intragroup liabilities'!F1497="C_36","r0511 - o/w capital instruments/share capital",IF(AND('Intragroup liabilities'!F1497="P_20",IFERROR(VLOOKUP('Intragroup liabilities'!I1497,'Auxiliar 210'!$B$18:$B$20,1,FALSE),0)&lt;&gt;0),"r0210 - Liabilities towards other entities of the resolution group (BRRD art. 44/2/h)",IF(AND('Intragroup liabilities'!F1497="P_21",IFERROR(VLOOKUP('Intragroup liabilities'!I1497,'Auxiliar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3" s="10" t="s">
        <v>483</v>
      </c>
      <c r="G1503" s="10" t="str">
        <f t="shared" si="163"/>
        <v>Rank 9 - Ranking in insolvency (master scale)</v>
      </c>
      <c r="H1503" s="10" t="s">
        <v>1282</v>
      </c>
      <c r="I1503" s="10" t="s">
        <v>704</v>
      </c>
      <c r="J1503" s="10" t="s">
        <v>703</v>
      </c>
      <c r="K1503" s="10" t="s">
        <v>155</v>
      </c>
      <c r="L1503" s="10" t="str">
        <f t="shared" si="164"/>
        <v>Sister</v>
      </c>
      <c r="M1503" s="10" t="str">
        <f>IF(OR('Intragroup liabilities'!W1497="x",'Intragroup liabilities'!W1497="E"),"true","false")</f>
        <v>false</v>
      </c>
      <c r="N1503" s="10" t="s">
        <v>470</v>
      </c>
      <c r="O1503" s="10" t="s">
        <v>471</v>
      </c>
      <c r="P1503" s="11">
        <v>1.21</v>
      </c>
      <c r="Q1503" s="11">
        <f>IF('Intragroup liabilities'!E1497="",0,'Intragroup liabilities'!E1497)</f>
        <v>0</v>
      </c>
      <c r="R1503" s="10" t="str">
        <f>+IF('Intragroup liabilities'!C1497="EURO","Euro",IF('Intragroup liabilities'!C1497="LIBRA INGLESA"," US Dollar",""))</f>
        <v>Euro</v>
      </c>
      <c r="S1503" s="10" t="str">
        <f>IF(OR('Intragroup liabilities'!F1497="P_20",'Intragroup liabilities'!F1497="P_21"),'Intragroup liabilities'!M1497,CONCATENATE(RIGHT('Intragroup liabilities'!T1497,4),"-",LEFT(RIGHT('Intragroup liabilities'!T1497,7),2),"-",LEFT('Intragroup liabilities'!T1497,2)))</f>
        <v>--</v>
      </c>
      <c r="T1503" s="20" t="str">
        <f t="shared" si="165"/>
        <v>--</v>
      </c>
      <c r="U1503" s="20" t="str">
        <f>IF(OR('Intragroup liabilities'!F1497="P_20",'Intragroup liabilities'!F1497="P_21"),'T 03.01'!T1503,CONCATENATE(RIGHT('Intragroup liabilities'!U1497,4),"-",LEFT(RIGHT('Intragroup liabilities'!U1497,7),2),"-",LEFT('Intragroup liabilities'!U1497,2)))</f>
        <v>--</v>
      </c>
      <c r="V1503" s="10" t="str">
        <f t="shared" si="166"/>
        <v>Unsecured</v>
      </c>
      <c r="W1503" s="10">
        <v>0</v>
      </c>
      <c r="X1503" s="10" t="s">
        <v>83</v>
      </c>
      <c r="Y1503" s="10" t="str">
        <f t="shared" si="167"/>
        <v>Structured</v>
      </c>
      <c r="Z1503" s="10"/>
      <c r="AA1503" s="10" t="str">
        <f>IF('Intragroup liabilities'!Q1497="GF2","Grandfathered T2",IF('Intragroup liabilities'!Q1497="CET1","CET1","No"))</f>
        <v>No</v>
      </c>
      <c r="AB1503" s="10">
        <f>IF('Intragroup liabilities'!R1497="",0,'Intragroup liabilities'!R1497)</f>
        <v>0</v>
      </c>
      <c r="AC1503"/>
    </row>
    <row r="1504" spans="3:29" ht="23.65" thickBot="1" x14ac:dyDescent="0.5">
      <c r="C1504" s="17">
        <f t="shared" si="162"/>
        <v>999</v>
      </c>
      <c r="D1504" s="18">
        <f t="shared" si="168"/>
        <v>1497</v>
      </c>
      <c r="E1504" s="10" t="str">
        <f>IF(AND(I1504="SANTANDER TOTTA, SGPS, SA",'Intragroup liabilities'!F1498="P_22"),"r0531 - o/w (part of) subordinated liabilities recognised as own funds",IF(AND(I1504="Totta Seguros - Comp. Seg. Vida, SA.",'Intragroup liabilities'!F1498="P_22"),"r0350 - Structured notes",IF(AND(AA1504&lt;&gt;"No",'Intragroup liabilities'!F1498="P_23"),"r0531 - o/w (part of) subordinated liabilities recognised as own funds",IF(AND(AA1504="No",'Intragroup liabilities'!F1498="P_23"),"r0120 - Secured liabilities - collateralized part (BRRD art. 44/2/b)",IF('Intragroup liabilities'!F1498="C_31","r0511 - o/w capital instruments/share capital",IF('Intragroup liabilities'!F1498="C_32","r0511 - o/w capital instruments/share capital",IF('Intragroup liabilities'!F1498="C_33","r0512 - o/w instruments ranking pari passu with ordinary shares",IF(OR(ISNUMBER(SEARCH("ATLANTES",I1504)),ISNUMBER(SEARCH("AZOR",I1504)),ISNUMBER(SEARCH("HIPOTOTTA",I1504)))=TRUE,"r0120 - Secured liabilities - collateralized part (BRRD art. 44/2/b)",IF(OR('Intragroup liabilities'!F1498="P_27.1",'Intragroup liabilities'!F1498="P_27.2",'Intragroup liabilities'!F1498="P_24"),"r0390 - Non-financial liabilities",IF('Intragroup liabilities'!F1498="P_30.1","r0170 - Employee liabilities (BRRD art. 44/2/g/i)",IF('Intragroup liabilities'!F1498="P_30.3","r0390 - Non-financial liabilities",IF('Intragroup liabilities'!F1498="C_36","r0511 - o/w capital instruments/share capital",IF(AND('Intragroup liabilities'!F1498="P_20",IFERROR(VLOOKUP('Intragroup liabilities'!I1498,'Auxiliar 210'!$B$18:$B$20,1,FALSE),0)&lt;&gt;0),"r0210 - Liabilities towards other entities of the resolution group (BRRD art. 44/2/h)",IF(AND('Intragroup liabilities'!F1498="P_21",IFERROR(VLOOKUP('Intragroup liabilities'!I1498,'Auxiliar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4" s="10" t="s">
        <v>483</v>
      </c>
      <c r="G1504" s="10" t="str">
        <f t="shared" si="163"/>
        <v>Rank 9 - Ranking in insolvency (master scale)</v>
      </c>
      <c r="H1504" s="10" t="s">
        <v>1266</v>
      </c>
      <c r="I1504" s="10" t="s">
        <v>704</v>
      </c>
      <c r="J1504" s="10" t="s">
        <v>703</v>
      </c>
      <c r="K1504" s="10" t="s">
        <v>155</v>
      </c>
      <c r="L1504" s="10" t="str">
        <f t="shared" si="164"/>
        <v>Sister</v>
      </c>
      <c r="M1504" s="10" t="str">
        <f>IF(OR('Intragroup liabilities'!W1498="x",'Intragroup liabilities'!W1498="E"),"true","false")</f>
        <v>false</v>
      </c>
      <c r="N1504" s="10" t="s">
        <v>470</v>
      </c>
      <c r="O1504" s="10" t="s">
        <v>471</v>
      </c>
      <c r="P1504" s="11">
        <v>0.45</v>
      </c>
      <c r="Q1504" s="11">
        <f>IF('Intragroup liabilities'!E1498="",0,'Intragroup liabilities'!E1498)</f>
        <v>0</v>
      </c>
      <c r="R1504" s="10" t="str">
        <f>+IF('Intragroup liabilities'!C1498="EURO","Euro",IF('Intragroup liabilities'!C1498="LIBRA INGLESA"," US Dollar",""))</f>
        <v>Euro</v>
      </c>
      <c r="S1504" s="10" t="str">
        <f>IF(OR('Intragroup liabilities'!F1498="P_20",'Intragroup liabilities'!F1498="P_21"),'Intragroup liabilities'!M1498,CONCATENATE(RIGHT('Intragroup liabilities'!T1498,4),"-",LEFT(RIGHT('Intragroup liabilities'!T1498,7),2),"-",LEFT('Intragroup liabilities'!T1498,2)))</f>
        <v>--</v>
      </c>
      <c r="T1504" s="20" t="str">
        <f t="shared" si="165"/>
        <v>--</v>
      </c>
      <c r="U1504" s="20" t="str">
        <f>IF(OR('Intragroup liabilities'!F1498="P_20",'Intragroup liabilities'!F1498="P_21"),'T 03.01'!T1504,CONCATENATE(RIGHT('Intragroup liabilities'!U1498,4),"-",LEFT(RIGHT('Intragroup liabilities'!U1498,7),2),"-",LEFT('Intragroup liabilities'!U1498,2)))</f>
        <v>--</v>
      </c>
      <c r="V1504" s="10" t="str">
        <f t="shared" si="166"/>
        <v>Unsecured</v>
      </c>
      <c r="W1504" s="10">
        <v>0</v>
      </c>
      <c r="X1504" s="10" t="s">
        <v>83</v>
      </c>
      <c r="Y1504" s="10" t="str">
        <f t="shared" si="167"/>
        <v>Structured</v>
      </c>
      <c r="Z1504" s="10"/>
      <c r="AA1504" s="10" t="str">
        <f>IF('Intragroup liabilities'!Q1498="GF2","Grandfathered T2",IF('Intragroup liabilities'!Q1498="CET1","CET1","No"))</f>
        <v>No</v>
      </c>
      <c r="AB1504" s="10">
        <f>IF('Intragroup liabilities'!R1498="",0,'Intragroup liabilities'!R1498)</f>
        <v>0</v>
      </c>
      <c r="AC1504"/>
    </row>
    <row r="1505" spans="3:29" ht="23.65" thickBot="1" x14ac:dyDescent="0.5">
      <c r="C1505" s="17">
        <f t="shared" si="162"/>
        <v>999</v>
      </c>
      <c r="D1505" s="18">
        <f t="shared" si="168"/>
        <v>1498</v>
      </c>
      <c r="E1505" s="10" t="str">
        <f>IF(AND(I1505="SANTANDER TOTTA, SGPS, SA",'Intragroup liabilities'!F1499="P_22"),"r0531 - o/w (part of) subordinated liabilities recognised as own funds",IF(AND(I1505="Totta Seguros - Comp. Seg. Vida, SA.",'Intragroup liabilities'!F1499="P_22"),"r0350 - Structured notes",IF(AND(AA1505&lt;&gt;"No",'Intragroup liabilities'!F1499="P_23"),"r0531 - o/w (part of) subordinated liabilities recognised as own funds",IF(AND(AA1505="No",'Intragroup liabilities'!F1499="P_23"),"r0120 - Secured liabilities - collateralized part (BRRD art. 44/2/b)",IF('Intragroup liabilities'!F1499="C_31","r0511 - o/w capital instruments/share capital",IF('Intragroup liabilities'!F1499="C_32","r0511 - o/w capital instruments/share capital",IF('Intragroup liabilities'!F1499="C_33","r0512 - o/w instruments ranking pari passu with ordinary shares",IF(OR(ISNUMBER(SEARCH("ATLANTES",I1505)),ISNUMBER(SEARCH("AZOR",I1505)),ISNUMBER(SEARCH("HIPOTOTTA",I1505)))=TRUE,"r0120 - Secured liabilities - collateralized part (BRRD art. 44/2/b)",IF(OR('Intragroup liabilities'!F1499="P_27.1",'Intragroup liabilities'!F1499="P_27.2",'Intragroup liabilities'!F1499="P_24"),"r0390 - Non-financial liabilities",IF('Intragroup liabilities'!F1499="P_30.1","r0170 - Employee liabilities (BRRD art. 44/2/g/i)",IF('Intragroup liabilities'!F1499="P_30.3","r0390 - Non-financial liabilities",IF('Intragroup liabilities'!F1499="C_36","r0511 - o/w capital instruments/share capital",IF(AND('Intragroup liabilities'!F1499="P_20",IFERROR(VLOOKUP('Intragroup liabilities'!I1499,'Auxiliar 210'!$B$18:$B$20,1,FALSE),0)&lt;&gt;0),"r0210 - Liabilities towards other entities of the resolution group (BRRD art. 44/2/h)",IF(AND('Intragroup liabilities'!F1499="P_21",IFERROR(VLOOKUP('Intragroup liabilities'!I1499,'Auxiliar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5" s="10" t="s">
        <v>483</v>
      </c>
      <c r="G1505" s="10" t="str">
        <f t="shared" si="163"/>
        <v>Rank 9 - Ranking in insolvency (master scale)</v>
      </c>
      <c r="H1505" s="10" t="s">
        <v>1285</v>
      </c>
      <c r="I1505" s="10" t="s">
        <v>704</v>
      </c>
      <c r="J1505" s="10" t="s">
        <v>703</v>
      </c>
      <c r="K1505" s="10" t="s">
        <v>155</v>
      </c>
      <c r="L1505" s="10" t="str">
        <f t="shared" si="164"/>
        <v>Sister</v>
      </c>
      <c r="M1505" s="10" t="str">
        <f>IF(OR('Intragroup liabilities'!W1499="x",'Intragroup liabilities'!W1499="E"),"true","false")</f>
        <v>false</v>
      </c>
      <c r="N1505" s="10" t="s">
        <v>470</v>
      </c>
      <c r="O1505" s="10" t="s">
        <v>471</v>
      </c>
      <c r="P1505" s="11">
        <v>5.15</v>
      </c>
      <c r="Q1505" s="11">
        <f>IF('Intragroup liabilities'!E1499="",0,'Intragroup liabilities'!E1499)</f>
        <v>0</v>
      </c>
      <c r="R1505" s="10" t="str">
        <f>+IF('Intragroup liabilities'!C1499="EURO","Euro",IF('Intragroup liabilities'!C1499="LIBRA INGLESA"," US Dollar",""))</f>
        <v>Euro</v>
      </c>
      <c r="S1505" s="10" t="str">
        <f>IF(OR('Intragroup liabilities'!F1499="P_20",'Intragroup liabilities'!F1499="P_21"),'Intragroup liabilities'!M1499,CONCATENATE(RIGHT('Intragroup liabilities'!T1499,4),"-",LEFT(RIGHT('Intragroup liabilities'!T1499,7),2),"-",LEFT('Intragroup liabilities'!T1499,2)))</f>
        <v>--</v>
      </c>
      <c r="T1505" s="20" t="str">
        <f t="shared" si="165"/>
        <v>--</v>
      </c>
      <c r="U1505" s="20" t="str">
        <f>IF(OR('Intragroup liabilities'!F1499="P_20",'Intragroup liabilities'!F1499="P_21"),'T 03.01'!T1505,CONCATENATE(RIGHT('Intragroup liabilities'!U1499,4),"-",LEFT(RIGHT('Intragroup liabilities'!U1499,7),2),"-",LEFT('Intragroup liabilities'!U1499,2)))</f>
        <v>--</v>
      </c>
      <c r="V1505" s="10" t="str">
        <f t="shared" si="166"/>
        <v>Unsecured</v>
      </c>
      <c r="W1505" s="10">
        <v>0</v>
      </c>
      <c r="X1505" s="10" t="s">
        <v>83</v>
      </c>
      <c r="Y1505" s="10" t="str">
        <f t="shared" si="167"/>
        <v>Structured</v>
      </c>
      <c r="Z1505" s="10"/>
      <c r="AA1505" s="10" t="str">
        <f>IF('Intragroup liabilities'!Q1499="GF2","Grandfathered T2",IF('Intragroup liabilities'!Q1499="CET1","CET1","No"))</f>
        <v>No</v>
      </c>
      <c r="AB1505" s="10">
        <f>IF('Intragroup liabilities'!R1499="",0,'Intragroup liabilities'!R1499)</f>
        <v>0</v>
      </c>
      <c r="AC1505"/>
    </row>
    <row r="1506" spans="3:29" ht="23.65" thickBot="1" x14ac:dyDescent="0.5">
      <c r="C1506" s="17">
        <f t="shared" si="162"/>
        <v>999</v>
      </c>
      <c r="D1506" s="18">
        <f t="shared" si="168"/>
        <v>1499</v>
      </c>
      <c r="E1506" s="10" t="str">
        <f>IF(AND(I1506="SANTANDER TOTTA, SGPS, SA",'Intragroup liabilities'!F1500="P_22"),"r0531 - o/w (part of) subordinated liabilities recognised as own funds",IF(AND(I1506="Totta Seguros - Comp. Seg. Vida, SA.",'Intragroup liabilities'!F1500="P_22"),"r0350 - Structured notes",IF(AND(AA1506&lt;&gt;"No",'Intragroup liabilities'!F1500="P_23"),"r0531 - o/w (part of) subordinated liabilities recognised as own funds",IF(AND(AA1506="No",'Intragroup liabilities'!F1500="P_23"),"r0120 - Secured liabilities - collateralized part (BRRD art. 44/2/b)",IF('Intragroup liabilities'!F1500="C_31","r0511 - o/w capital instruments/share capital",IF('Intragroup liabilities'!F1500="C_32","r0511 - o/w capital instruments/share capital",IF('Intragroup liabilities'!F1500="C_33","r0512 - o/w instruments ranking pari passu with ordinary shares",IF(OR(ISNUMBER(SEARCH("ATLANTES",I1506)),ISNUMBER(SEARCH("AZOR",I1506)),ISNUMBER(SEARCH("HIPOTOTTA",I1506)))=TRUE,"r0120 - Secured liabilities - collateralized part (BRRD art. 44/2/b)",IF(OR('Intragroup liabilities'!F1500="P_27.1",'Intragroup liabilities'!F1500="P_27.2",'Intragroup liabilities'!F1500="P_24"),"r0390 - Non-financial liabilities",IF('Intragroup liabilities'!F1500="P_30.1","r0170 - Employee liabilities (BRRD art. 44/2/g/i)",IF('Intragroup liabilities'!F1500="P_30.3","r0390 - Non-financial liabilities",IF('Intragroup liabilities'!F1500="C_36","r0511 - o/w capital instruments/share capital",IF(AND('Intragroup liabilities'!F1500="P_20",IFERROR(VLOOKUP('Intragroup liabilities'!I1500,'Auxiliar 210'!$B$18:$B$20,1,FALSE),0)&lt;&gt;0),"r0210 - Liabilities towards other entities of the resolution group (BRRD art. 44/2/h)",IF(AND('Intragroup liabilities'!F1500="P_21",IFERROR(VLOOKUP('Intragroup liabilities'!I1500,'Auxiliar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6" s="10" t="s">
        <v>483</v>
      </c>
      <c r="G1506" s="10" t="str">
        <f t="shared" si="163"/>
        <v>Rank 9 - Ranking in insolvency (master scale)</v>
      </c>
      <c r="H1506" s="10" t="s">
        <v>791</v>
      </c>
      <c r="I1506" s="10" t="s">
        <v>704</v>
      </c>
      <c r="J1506" s="10" t="s">
        <v>703</v>
      </c>
      <c r="K1506" s="10" t="s">
        <v>155</v>
      </c>
      <c r="L1506" s="10" t="str">
        <f t="shared" si="164"/>
        <v>Sister</v>
      </c>
      <c r="M1506" s="10" t="str">
        <f>IF(OR('Intragroup liabilities'!W1500="x",'Intragroup liabilities'!W1500="E"),"true","false")</f>
        <v>false</v>
      </c>
      <c r="N1506" s="10" t="s">
        <v>470</v>
      </c>
      <c r="O1506" s="10" t="s">
        <v>471</v>
      </c>
      <c r="P1506" s="11">
        <v>7.0000000000000007E-2</v>
      </c>
      <c r="Q1506" s="11">
        <f>IF('Intragroup liabilities'!E1500="",0,'Intragroup liabilities'!E1500)</f>
        <v>0</v>
      </c>
      <c r="R1506" s="10" t="str">
        <f>+IF('Intragroup liabilities'!C1500="EURO","Euro",IF('Intragroup liabilities'!C1500="LIBRA INGLESA"," US Dollar",""))</f>
        <v>Euro</v>
      </c>
      <c r="S1506" s="10" t="str">
        <f>IF(OR('Intragroup liabilities'!F1500="P_20",'Intragroup liabilities'!F1500="P_21"),'Intragroup liabilities'!M1500,CONCATENATE(RIGHT('Intragroup liabilities'!T1500,4),"-",LEFT(RIGHT('Intragroup liabilities'!T1500,7),2),"-",LEFT('Intragroup liabilities'!T1500,2)))</f>
        <v>--</v>
      </c>
      <c r="T1506" s="20" t="str">
        <f t="shared" si="165"/>
        <v>--</v>
      </c>
      <c r="U1506" s="20" t="str">
        <f>IF(OR('Intragroup liabilities'!F1500="P_20",'Intragroup liabilities'!F1500="P_21"),'T 03.01'!T1506,CONCATENATE(RIGHT('Intragroup liabilities'!U1500,4),"-",LEFT(RIGHT('Intragroup liabilities'!U1500,7),2),"-",LEFT('Intragroup liabilities'!U1500,2)))</f>
        <v>--</v>
      </c>
      <c r="V1506" s="10" t="str">
        <f t="shared" si="166"/>
        <v>Unsecured</v>
      </c>
      <c r="W1506" s="10">
        <v>0</v>
      </c>
      <c r="X1506" s="10" t="s">
        <v>83</v>
      </c>
      <c r="Y1506" s="10" t="str">
        <f t="shared" si="167"/>
        <v>Structured</v>
      </c>
      <c r="Z1506" s="10"/>
      <c r="AA1506" s="10" t="str">
        <f>IF('Intragroup liabilities'!Q1500="GF2","Grandfathered T2",IF('Intragroup liabilities'!Q1500="CET1","CET1","No"))</f>
        <v>No</v>
      </c>
      <c r="AB1506" s="10">
        <f>IF('Intragroup liabilities'!R1500="",0,'Intragroup liabilities'!R1500)</f>
        <v>0</v>
      </c>
      <c r="AC1506"/>
    </row>
    <row r="1507" spans="3:29" ht="23.65" thickBot="1" x14ac:dyDescent="0.5">
      <c r="C1507" s="17">
        <f t="shared" si="162"/>
        <v>999</v>
      </c>
      <c r="D1507" s="18">
        <f t="shared" si="168"/>
        <v>1500</v>
      </c>
      <c r="E1507" s="10" t="str">
        <f>IF(AND(I1507="SANTANDER TOTTA, SGPS, SA",'Intragroup liabilities'!F1501="P_22"),"r0531 - o/w (part of) subordinated liabilities recognised as own funds",IF(AND(I1507="Totta Seguros - Comp. Seg. Vida, SA.",'Intragroup liabilities'!F1501="P_22"),"r0350 - Structured notes",IF(AND(AA1507&lt;&gt;"No",'Intragroup liabilities'!F1501="P_23"),"r0531 - o/w (part of) subordinated liabilities recognised as own funds",IF(AND(AA1507="No",'Intragroup liabilities'!F1501="P_23"),"r0120 - Secured liabilities - collateralized part (BRRD art. 44/2/b)",IF('Intragroup liabilities'!F1501="C_31","r0511 - o/w capital instruments/share capital",IF('Intragroup liabilities'!F1501="C_32","r0511 - o/w capital instruments/share capital",IF('Intragroup liabilities'!F1501="C_33","r0512 - o/w instruments ranking pari passu with ordinary shares",IF(OR(ISNUMBER(SEARCH("ATLANTES",I1507)),ISNUMBER(SEARCH("AZOR",I1507)),ISNUMBER(SEARCH("HIPOTOTTA",I1507)))=TRUE,"r0120 - Secured liabilities - collateralized part (BRRD art. 44/2/b)",IF(OR('Intragroup liabilities'!F1501="P_27.1",'Intragroup liabilities'!F1501="P_27.2",'Intragroup liabilities'!F1501="P_24"),"r0390 - Non-financial liabilities",IF('Intragroup liabilities'!F1501="P_30.1","r0170 - Employee liabilities (BRRD art. 44/2/g/i)",IF('Intragroup liabilities'!F1501="P_30.3","r0390 - Non-financial liabilities",IF('Intragroup liabilities'!F1501="C_36","r0511 - o/w capital instruments/share capital",IF(AND('Intragroup liabilities'!F1501="P_20",IFERROR(VLOOKUP('Intragroup liabilities'!I1501,'Auxiliar 210'!$B$18:$B$20,1,FALSE),0)&lt;&gt;0),"r0210 - Liabilities towards other entities of the resolution group (BRRD art. 44/2/h)",IF(AND('Intragroup liabilities'!F1501="P_21",IFERROR(VLOOKUP('Intragroup liabilities'!I1501,'Auxiliar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7" s="10" t="s">
        <v>483</v>
      </c>
      <c r="G1507" s="10" t="str">
        <f t="shared" si="163"/>
        <v>Rank 9 - Ranking in insolvency (master scale)</v>
      </c>
      <c r="H1507" s="10" t="s">
        <v>1034</v>
      </c>
      <c r="I1507" s="10" t="s">
        <v>704</v>
      </c>
      <c r="J1507" s="10" t="s">
        <v>703</v>
      </c>
      <c r="K1507" s="10" t="s">
        <v>155</v>
      </c>
      <c r="L1507" s="10" t="str">
        <f t="shared" si="164"/>
        <v>Sister</v>
      </c>
      <c r="M1507" s="10" t="str">
        <f>IF(OR('Intragroup liabilities'!W1501="x",'Intragroup liabilities'!W1501="E"),"true","false")</f>
        <v>false</v>
      </c>
      <c r="N1507" s="10" t="s">
        <v>470</v>
      </c>
      <c r="O1507" s="10" t="s">
        <v>471</v>
      </c>
      <c r="P1507" s="11">
        <v>1.05</v>
      </c>
      <c r="Q1507" s="11">
        <f>IF('Intragroup liabilities'!E1501="",0,'Intragroup liabilities'!E1501)</f>
        <v>0</v>
      </c>
      <c r="R1507" s="10" t="str">
        <f>+IF('Intragroup liabilities'!C1501="EURO","Euro",IF('Intragroup liabilities'!C1501="LIBRA INGLESA"," US Dollar",""))</f>
        <v>Euro</v>
      </c>
      <c r="S1507" s="10" t="str">
        <f>IF(OR('Intragroup liabilities'!F1501="P_20",'Intragroup liabilities'!F1501="P_21"),'Intragroup liabilities'!M1501,CONCATENATE(RIGHT('Intragroup liabilities'!T1501,4),"-",LEFT(RIGHT('Intragroup liabilities'!T1501,7),2),"-",LEFT('Intragroup liabilities'!T1501,2)))</f>
        <v>--</v>
      </c>
      <c r="T1507" s="20" t="str">
        <f t="shared" si="165"/>
        <v>--</v>
      </c>
      <c r="U1507" s="20" t="str">
        <f>IF(OR('Intragroup liabilities'!F1501="P_20",'Intragroup liabilities'!F1501="P_21"),'T 03.01'!T1507,CONCATENATE(RIGHT('Intragroup liabilities'!U1501,4),"-",LEFT(RIGHT('Intragroup liabilities'!U1501,7),2),"-",LEFT('Intragroup liabilities'!U1501,2)))</f>
        <v>--</v>
      </c>
      <c r="V1507" s="10" t="str">
        <f t="shared" si="166"/>
        <v>Unsecured</v>
      </c>
      <c r="W1507" s="10">
        <v>0</v>
      </c>
      <c r="X1507" s="10" t="s">
        <v>83</v>
      </c>
      <c r="Y1507" s="10" t="str">
        <f t="shared" si="167"/>
        <v>Structured</v>
      </c>
      <c r="Z1507" s="10"/>
      <c r="AA1507" s="10" t="str">
        <f>IF('Intragroup liabilities'!Q1501="GF2","Grandfathered T2",IF('Intragroup liabilities'!Q1501="CET1","CET1","No"))</f>
        <v>No</v>
      </c>
      <c r="AB1507" s="10">
        <f>IF('Intragroup liabilities'!R1501="",0,'Intragroup liabilities'!R1501)</f>
        <v>0</v>
      </c>
      <c r="AC1507"/>
    </row>
    <row r="1508" spans="3:29" ht="23.65" thickBot="1" x14ac:dyDescent="0.5">
      <c r="C1508" s="17">
        <f t="shared" si="162"/>
        <v>999</v>
      </c>
      <c r="D1508" s="18">
        <f t="shared" si="168"/>
        <v>1501</v>
      </c>
      <c r="E1508" s="10" t="str">
        <f>IF(AND(I1508="SANTANDER TOTTA, SGPS, SA",'Intragroup liabilities'!F1502="P_22"),"r0531 - o/w (part of) subordinated liabilities recognised as own funds",IF(AND(I1508="Totta Seguros - Comp. Seg. Vida, SA.",'Intragroup liabilities'!F1502="P_22"),"r0350 - Structured notes",IF(AND(AA1508&lt;&gt;"No",'Intragroup liabilities'!F1502="P_23"),"r0531 - o/w (part of) subordinated liabilities recognised as own funds",IF(AND(AA1508="No",'Intragroup liabilities'!F1502="P_23"),"r0120 - Secured liabilities - collateralized part (BRRD art. 44/2/b)",IF('Intragroup liabilities'!F1502="C_31","r0511 - o/w capital instruments/share capital",IF('Intragroup liabilities'!F1502="C_32","r0511 - o/w capital instruments/share capital",IF('Intragroup liabilities'!F1502="C_33","r0512 - o/w instruments ranking pari passu with ordinary shares",IF(OR(ISNUMBER(SEARCH("ATLANTES",I1508)),ISNUMBER(SEARCH("AZOR",I1508)),ISNUMBER(SEARCH("HIPOTOTTA",I1508)))=TRUE,"r0120 - Secured liabilities - collateralized part (BRRD art. 44/2/b)",IF(OR('Intragroup liabilities'!F1502="P_27.1",'Intragroup liabilities'!F1502="P_27.2",'Intragroup liabilities'!F1502="P_24"),"r0390 - Non-financial liabilities",IF('Intragroup liabilities'!F1502="P_30.1","r0170 - Employee liabilities (BRRD art. 44/2/g/i)",IF('Intragroup liabilities'!F1502="P_30.3","r0390 - Non-financial liabilities",IF('Intragroup liabilities'!F1502="C_36","r0511 - o/w capital instruments/share capital",IF(AND('Intragroup liabilities'!F1502="P_20",IFERROR(VLOOKUP('Intragroup liabilities'!I1502,'Auxiliar 210'!$B$18:$B$20,1,FALSE),0)&lt;&gt;0),"r0210 - Liabilities towards other entities of the resolution group (BRRD art. 44/2/h)",IF(AND('Intragroup liabilities'!F1502="P_21",IFERROR(VLOOKUP('Intragroup liabilities'!I1502,'Auxiliar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8" s="10" t="s">
        <v>483</v>
      </c>
      <c r="G1508" s="10" t="str">
        <f t="shared" si="163"/>
        <v>Rank 9 - Ranking in insolvency (master scale)</v>
      </c>
      <c r="H1508" s="10" t="s">
        <v>875</v>
      </c>
      <c r="I1508" s="10" t="s">
        <v>704</v>
      </c>
      <c r="J1508" s="10" t="s">
        <v>703</v>
      </c>
      <c r="K1508" s="10" t="s">
        <v>155</v>
      </c>
      <c r="L1508" s="10" t="str">
        <f t="shared" si="164"/>
        <v>Sister</v>
      </c>
      <c r="M1508" s="10" t="str">
        <f>IF(OR('Intragroup liabilities'!W1502="x",'Intragroup liabilities'!W1502="E"),"true","false")</f>
        <v>false</v>
      </c>
      <c r="N1508" s="10" t="s">
        <v>470</v>
      </c>
      <c r="O1508" s="10" t="s">
        <v>471</v>
      </c>
      <c r="P1508" s="11">
        <v>0.85</v>
      </c>
      <c r="Q1508" s="11">
        <f>IF('Intragroup liabilities'!E1502="",0,'Intragroup liabilities'!E1502)</f>
        <v>0</v>
      </c>
      <c r="R1508" s="10" t="str">
        <f>+IF('Intragroup liabilities'!C1502="EURO","Euro",IF('Intragroup liabilities'!C1502="LIBRA INGLESA"," US Dollar",""))</f>
        <v>Euro</v>
      </c>
      <c r="S1508" s="10" t="str">
        <f>IF(OR('Intragroup liabilities'!F1502="P_20",'Intragroup liabilities'!F1502="P_21"),'Intragroup liabilities'!M1502,CONCATENATE(RIGHT('Intragroup liabilities'!T1502,4),"-",LEFT(RIGHT('Intragroup liabilities'!T1502,7),2),"-",LEFT('Intragroup liabilities'!T1502,2)))</f>
        <v>--</v>
      </c>
      <c r="T1508" s="20" t="str">
        <f t="shared" si="165"/>
        <v>--</v>
      </c>
      <c r="U1508" s="20" t="str">
        <f>IF(OR('Intragroup liabilities'!F1502="P_20",'Intragroup liabilities'!F1502="P_21"),'T 03.01'!T1508,CONCATENATE(RIGHT('Intragroup liabilities'!U1502,4),"-",LEFT(RIGHT('Intragroup liabilities'!U1502,7),2),"-",LEFT('Intragroup liabilities'!U1502,2)))</f>
        <v>--</v>
      </c>
      <c r="V1508" s="10" t="str">
        <f t="shared" si="166"/>
        <v>Unsecured</v>
      </c>
      <c r="W1508" s="10">
        <v>0</v>
      </c>
      <c r="X1508" s="10" t="s">
        <v>83</v>
      </c>
      <c r="Y1508" s="10" t="str">
        <f t="shared" si="167"/>
        <v>Structured</v>
      </c>
      <c r="Z1508" s="10"/>
      <c r="AA1508" s="10" t="str">
        <f>IF('Intragroup liabilities'!Q1502="GF2","Grandfathered T2",IF('Intragroup liabilities'!Q1502="CET1","CET1","No"))</f>
        <v>No</v>
      </c>
      <c r="AB1508" s="10">
        <f>IF('Intragroup liabilities'!R1502="",0,'Intragroup liabilities'!R1502)</f>
        <v>0</v>
      </c>
      <c r="AC1508"/>
    </row>
    <row r="1509" spans="3:29" ht="23.65" thickBot="1" x14ac:dyDescent="0.5">
      <c r="C1509" s="17">
        <f t="shared" si="162"/>
        <v>999</v>
      </c>
      <c r="D1509" s="18">
        <f t="shared" si="168"/>
        <v>1502</v>
      </c>
      <c r="E1509" s="10" t="str">
        <f>IF(AND(I1509="SANTANDER TOTTA, SGPS, SA",'Intragroup liabilities'!F1503="P_22"),"r0531 - o/w (part of) subordinated liabilities recognised as own funds",IF(AND(I1509="Totta Seguros - Comp. Seg. Vida, SA.",'Intragroup liabilities'!F1503="P_22"),"r0350 - Structured notes",IF(AND(AA1509&lt;&gt;"No",'Intragroup liabilities'!F1503="P_23"),"r0531 - o/w (part of) subordinated liabilities recognised as own funds",IF(AND(AA1509="No",'Intragroup liabilities'!F1503="P_23"),"r0120 - Secured liabilities - collateralized part (BRRD art. 44/2/b)",IF('Intragroup liabilities'!F1503="C_31","r0511 - o/w capital instruments/share capital",IF('Intragroup liabilities'!F1503="C_32","r0511 - o/w capital instruments/share capital",IF('Intragroup liabilities'!F1503="C_33","r0512 - o/w instruments ranking pari passu with ordinary shares",IF(OR(ISNUMBER(SEARCH("ATLANTES",I1509)),ISNUMBER(SEARCH("AZOR",I1509)),ISNUMBER(SEARCH("HIPOTOTTA",I1509)))=TRUE,"r0120 - Secured liabilities - collateralized part (BRRD art. 44/2/b)",IF(OR('Intragroup liabilities'!F1503="P_27.1",'Intragroup liabilities'!F1503="P_27.2",'Intragroup liabilities'!F1503="P_24"),"r0390 - Non-financial liabilities",IF('Intragroup liabilities'!F1503="P_30.1","r0170 - Employee liabilities (BRRD art. 44/2/g/i)",IF('Intragroup liabilities'!F1503="P_30.3","r0390 - Non-financial liabilities",IF('Intragroup liabilities'!F1503="C_36","r0511 - o/w capital instruments/share capital",IF(AND('Intragroup liabilities'!F1503="P_20",IFERROR(VLOOKUP('Intragroup liabilities'!I1503,'Auxiliar 210'!$B$18:$B$20,1,FALSE),0)&lt;&gt;0),"r0210 - Liabilities towards other entities of the resolution group (BRRD art. 44/2/h)",IF(AND('Intragroup liabilities'!F1503="P_21",IFERROR(VLOOKUP('Intragroup liabilities'!I1503,'Auxiliar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09" s="10" t="s">
        <v>483</v>
      </c>
      <c r="G1509" s="10" t="str">
        <f t="shared" si="163"/>
        <v>Rank 9 - Ranking in insolvency (master scale)</v>
      </c>
      <c r="H1509" s="10" t="s">
        <v>1291</v>
      </c>
      <c r="I1509" s="10" t="s">
        <v>704</v>
      </c>
      <c r="J1509" s="10" t="s">
        <v>703</v>
      </c>
      <c r="K1509" s="10" t="s">
        <v>155</v>
      </c>
      <c r="L1509" s="10" t="str">
        <f t="shared" si="164"/>
        <v>Sister</v>
      </c>
      <c r="M1509" s="10" t="str">
        <f>IF(OR('Intragroup liabilities'!W1503="x",'Intragroup liabilities'!W1503="E"),"true","false")</f>
        <v>false</v>
      </c>
      <c r="N1509" s="10" t="s">
        <v>470</v>
      </c>
      <c r="O1509" s="10" t="s">
        <v>471</v>
      </c>
      <c r="P1509" s="11">
        <v>1.28</v>
      </c>
      <c r="Q1509" s="11">
        <f>IF('Intragroup liabilities'!E1503="",0,'Intragroup liabilities'!E1503)</f>
        <v>0</v>
      </c>
      <c r="R1509" s="10" t="str">
        <f>+IF('Intragroup liabilities'!C1503="EURO","Euro",IF('Intragroup liabilities'!C1503="LIBRA INGLESA"," US Dollar",""))</f>
        <v>Euro</v>
      </c>
      <c r="S1509" s="10" t="str">
        <f>IF(OR('Intragroup liabilities'!F1503="P_20",'Intragroup liabilities'!F1503="P_21"),'Intragroup liabilities'!M1503,CONCATENATE(RIGHT('Intragroup liabilities'!T1503,4),"-",LEFT(RIGHT('Intragroup liabilities'!T1503,7),2),"-",LEFT('Intragroup liabilities'!T1503,2)))</f>
        <v>--</v>
      </c>
      <c r="T1509" s="20" t="str">
        <f t="shared" si="165"/>
        <v>--</v>
      </c>
      <c r="U1509" s="20" t="str">
        <f>IF(OR('Intragroup liabilities'!F1503="P_20",'Intragroup liabilities'!F1503="P_21"),'T 03.01'!T1509,CONCATENATE(RIGHT('Intragroup liabilities'!U1503,4),"-",LEFT(RIGHT('Intragroup liabilities'!U1503,7),2),"-",LEFT('Intragroup liabilities'!U1503,2)))</f>
        <v>--</v>
      </c>
      <c r="V1509" s="10" t="str">
        <f t="shared" si="166"/>
        <v>Unsecured</v>
      </c>
      <c r="W1509" s="10">
        <v>0</v>
      </c>
      <c r="X1509" s="10" t="s">
        <v>83</v>
      </c>
      <c r="Y1509" s="10" t="str">
        <f t="shared" si="167"/>
        <v>Structured</v>
      </c>
      <c r="Z1509" s="10"/>
      <c r="AA1509" s="10" t="str">
        <f>IF('Intragroup liabilities'!Q1503="GF2","Grandfathered T2",IF('Intragroup liabilities'!Q1503="CET1","CET1","No"))</f>
        <v>No</v>
      </c>
      <c r="AB1509" s="10">
        <f>IF('Intragroup liabilities'!R1503="",0,'Intragroup liabilities'!R1503)</f>
        <v>0</v>
      </c>
      <c r="AC1509"/>
    </row>
    <row r="1510" spans="3:29" ht="23.65" thickBot="1" x14ac:dyDescent="0.5">
      <c r="C1510" s="17">
        <f t="shared" si="162"/>
        <v>999</v>
      </c>
      <c r="D1510" s="18">
        <f t="shared" si="168"/>
        <v>1503</v>
      </c>
      <c r="E1510" s="10" t="str">
        <f>IF(AND(I1510="SANTANDER TOTTA, SGPS, SA",'Intragroup liabilities'!F1504="P_22"),"r0531 - o/w (part of) subordinated liabilities recognised as own funds",IF(AND(I1510="Totta Seguros - Comp. Seg. Vida, SA.",'Intragroup liabilities'!F1504="P_22"),"r0350 - Structured notes",IF(AND(AA1510&lt;&gt;"No",'Intragroup liabilities'!F1504="P_23"),"r0531 - o/w (part of) subordinated liabilities recognised as own funds",IF(AND(AA1510="No",'Intragroup liabilities'!F1504="P_23"),"r0120 - Secured liabilities - collateralized part (BRRD art. 44/2/b)",IF('Intragroup liabilities'!F1504="C_31","r0511 - o/w capital instruments/share capital",IF('Intragroup liabilities'!F1504="C_32","r0511 - o/w capital instruments/share capital",IF('Intragroup liabilities'!F1504="C_33","r0512 - o/w instruments ranking pari passu with ordinary shares",IF(OR(ISNUMBER(SEARCH("ATLANTES",I1510)),ISNUMBER(SEARCH("AZOR",I1510)),ISNUMBER(SEARCH("HIPOTOTTA",I1510)))=TRUE,"r0120 - Secured liabilities - collateralized part (BRRD art. 44/2/b)",IF(OR('Intragroup liabilities'!F1504="P_27.1",'Intragroup liabilities'!F1504="P_27.2",'Intragroup liabilities'!F1504="P_24"),"r0390 - Non-financial liabilities",IF('Intragroup liabilities'!F1504="P_30.1","r0170 - Employee liabilities (BRRD art. 44/2/g/i)",IF('Intragroup liabilities'!F1504="P_30.3","r0390 - Non-financial liabilities",IF('Intragroup liabilities'!F1504="C_36","r0511 - o/w capital instruments/share capital",IF(AND('Intragroup liabilities'!F1504="P_20",IFERROR(VLOOKUP('Intragroup liabilities'!I1504,'Auxiliar 210'!$B$18:$B$20,1,FALSE),0)&lt;&gt;0),"r0210 - Liabilities towards other entities of the resolution group (BRRD art. 44/2/h)",IF(AND('Intragroup liabilities'!F1504="P_21",IFERROR(VLOOKUP('Intragroup liabilities'!I1504,'Auxiliar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0" s="10" t="s">
        <v>483</v>
      </c>
      <c r="G1510" s="10" t="str">
        <f t="shared" si="163"/>
        <v>Rank 9 - Ranking in insolvency (master scale)</v>
      </c>
      <c r="H1510" s="10" t="s">
        <v>1030</v>
      </c>
      <c r="I1510" s="10" t="s">
        <v>704</v>
      </c>
      <c r="J1510" s="10" t="s">
        <v>703</v>
      </c>
      <c r="K1510" s="10" t="s">
        <v>155</v>
      </c>
      <c r="L1510" s="10" t="str">
        <f t="shared" si="164"/>
        <v>Sister</v>
      </c>
      <c r="M1510" s="10" t="str">
        <f>IF(OR('Intragroup liabilities'!W1504="x",'Intragroup liabilities'!W1504="E"),"true","false")</f>
        <v>false</v>
      </c>
      <c r="N1510" s="10" t="s">
        <v>470</v>
      </c>
      <c r="O1510" s="10" t="s">
        <v>471</v>
      </c>
      <c r="P1510" s="11">
        <v>0.55000000000000004</v>
      </c>
      <c r="Q1510" s="11">
        <f>IF('Intragroup liabilities'!E1504="",0,'Intragroup liabilities'!E1504)</f>
        <v>0</v>
      </c>
      <c r="R1510" s="10" t="str">
        <f>+IF('Intragroup liabilities'!C1504="EURO","Euro",IF('Intragroup liabilities'!C1504="LIBRA INGLESA"," US Dollar",""))</f>
        <v>Euro</v>
      </c>
      <c r="S1510" s="10" t="str">
        <f>IF(OR('Intragroup liabilities'!F1504="P_20",'Intragroup liabilities'!F1504="P_21"),'Intragroup liabilities'!M1504,CONCATENATE(RIGHT('Intragroup liabilities'!T1504,4),"-",LEFT(RIGHT('Intragroup liabilities'!T1504,7),2),"-",LEFT('Intragroup liabilities'!T1504,2)))</f>
        <v>--</v>
      </c>
      <c r="T1510" s="20" t="str">
        <f t="shared" si="165"/>
        <v>--</v>
      </c>
      <c r="U1510" s="20" t="str">
        <f>IF(OR('Intragroup liabilities'!F1504="P_20",'Intragroup liabilities'!F1504="P_21"),'T 03.01'!T1510,CONCATENATE(RIGHT('Intragroup liabilities'!U1504,4),"-",LEFT(RIGHT('Intragroup liabilities'!U1504,7),2),"-",LEFT('Intragroup liabilities'!U1504,2)))</f>
        <v>--</v>
      </c>
      <c r="V1510" s="10" t="str">
        <f t="shared" si="166"/>
        <v>Unsecured</v>
      </c>
      <c r="W1510" s="10">
        <v>0</v>
      </c>
      <c r="X1510" s="10" t="s">
        <v>83</v>
      </c>
      <c r="Y1510" s="10" t="str">
        <f t="shared" si="167"/>
        <v>Structured</v>
      </c>
      <c r="Z1510" s="10"/>
      <c r="AA1510" s="10" t="str">
        <f>IF('Intragroup liabilities'!Q1504="GF2","Grandfathered T2",IF('Intragroup liabilities'!Q1504="CET1","CET1","No"))</f>
        <v>No</v>
      </c>
      <c r="AB1510" s="10">
        <f>IF('Intragroup liabilities'!R1504="",0,'Intragroup liabilities'!R1504)</f>
        <v>0</v>
      </c>
      <c r="AC1510"/>
    </row>
    <row r="1511" spans="3:29" ht="23.65" thickBot="1" x14ac:dyDescent="0.5">
      <c r="C1511" s="17">
        <f t="shared" si="162"/>
        <v>999</v>
      </c>
      <c r="D1511" s="18">
        <f t="shared" si="168"/>
        <v>1504</v>
      </c>
      <c r="E1511" s="10" t="str">
        <f>IF(AND(I1511="SANTANDER TOTTA, SGPS, SA",'Intragroup liabilities'!F1505="P_22"),"r0531 - o/w (part of) subordinated liabilities recognised as own funds",IF(AND(I1511="Totta Seguros - Comp. Seg. Vida, SA.",'Intragroup liabilities'!F1505="P_22"),"r0350 - Structured notes",IF(AND(AA1511&lt;&gt;"No",'Intragroup liabilities'!F1505="P_23"),"r0531 - o/w (part of) subordinated liabilities recognised as own funds",IF(AND(AA1511="No",'Intragroup liabilities'!F1505="P_23"),"r0120 - Secured liabilities - collateralized part (BRRD art. 44/2/b)",IF('Intragroup liabilities'!F1505="C_31","r0511 - o/w capital instruments/share capital",IF('Intragroup liabilities'!F1505="C_32","r0511 - o/w capital instruments/share capital",IF('Intragroup liabilities'!F1505="C_33","r0512 - o/w instruments ranking pari passu with ordinary shares",IF(OR(ISNUMBER(SEARCH("ATLANTES",I1511)),ISNUMBER(SEARCH("AZOR",I1511)),ISNUMBER(SEARCH("HIPOTOTTA",I1511)))=TRUE,"r0120 - Secured liabilities - collateralized part (BRRD art. 44/2/b)",IF(OR('Intragroup liabilities'!F1505="P_27.1",'Intragroup liabilities'!F1505="P_27.2",'Intragroup liabilities'!F1505="P_24"),"r0390 - Non-financial liabilities",IF('Intragroup liabilities'!F1505="P_30.1","r0170 - Employee liabilities (BRRD art. 44/2/g/i)",IF('Intragroup liabilities'!F1505="P_30.3","r0390 - Non-financial liabilities",IF('Intragroup liabilities'!F1505="C_36","r0511 - o/w capital instruments/share capital",IF(AND('Intragroup liabilities'!F1505="P_20",IFERROR(VLOOKUP('Intragroup liabilities'!I1505,'Auxiliar 210'!$B$18:$B$20,1,FALSE),0)&lt;&gt;0),"r0210 - Liabilities towards other entities of the resolution group (BRRD art. 44/2/h)",IF(AND('Intragroup liabilities'!F1505="P_21",IFERROR(VLOOKUP('Intragroup liabilities'!I1505,'Auxiliar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1" s="10" t="s">
        <v>483</v>
      </c>
      <c r="G1511" s="10" t="str">
        <f t="shared" si="163"/>
        <v>Rank 9 - Ranking in insolvency (master scale)</v>
      </c>
      <c r="H1511" s="10" t="s">
        <v>1293</v>
      </c>
      <c r="I1511" s="10" t="s">
        <v>704</v>
      </c>
      <c r="J1511" s="10" t="s">
        <v>703</v>
      </c>
      <c r="K1511" s="10" t="s">
        <v>155</v>
      </c>
      <c r="L1511" s="10" t="str">
        <f t="shared" si="164"/>
        <v>Sister</v>
      </c>
      <c r="M1511" s="10" t="str">
        <f>IF(OR('Intragroup liabilities'!W1505="x",'Intragroup liabilities'!W1505="E"),"true","false")</f>
        <v>false</v>
      </c>
      <c r="N1511" s="10" t="s">
        <v>470</v>
      </c>
      <c r="O1511" s="10" t="s">
        <v>471</v>
      </c>
      <c r="P1511" s="11">
        <v>1.1100000000000001</v>
      </c>
      <c r="Q1511" s="11">
        <f>IF('Intragroup liabilities'!E1505="",0,'Intragroup liabilities'!E1505)</f>
        <v>0</v>
      </c>
      <c r="R1511" s="10" t="str">
        <f>+IF('Intragroup liabilities'!C1505="EURO","Euro",IF('Intragroup liabilities'!C1505="LIBRA INGLESA"," US Dollar",""))</f>
        <v>Euro</v>
      </c>
      <c r="S1511" s="10" t="str">
        <f>IF(OR('Intragroup liabilities'!F1505="P_20",'Intragroup liabilities'!F1505="P_21"),'Intragroup liabilities'!M1505,CONCATENATE(RIGHT('Intragroup liabilities'!T1505,4),"-",LEFT(RIGHT('Intragroup liabilities'!T1505,7),2),"-",LEFT('Intragroup liabilities'!T1505,2)))</f>
        <v>--</v>
      </c>
      <c r="T1511" s="20" t="str">
        <f t="shared" si="165"/>
        <v>--</v>
      </c>
      <c r="U1511" s="20" t="str">
        <f>IF(OR('Intragroup liabilities'!F1505="P_20",'Intragroup liabilities'!F1505="P_21"),'T 03.01'!T1511,CONCATENATE(RIGHT('Intragroup liabilities'!U1505,4),"-",LEFT(RIGHT('Intragroup liabilities'!U1505,7),2),"-",LEFT('Intragroup liabilities'!U1505,2)))</f>
        <v>--</v>
      </c>
      <c r="V1511" s="10" t="str">
        <f t="shared" si="166"/>
        <v>Unsecured</v>
      </c>
      <c r="W1511" s="10">
        <v>0</v>
      </c>
      <c r="X1511" s="10" t="s">
        <v>83</v>
      </c>
      <c r="Y1511" s="10" t="str">
        <f t="shared" si="167"/>
        <v>Structured</v>
      </c>
      <c r="Z1511" s="10"/>
      <c r="AA1511" s="10" t="str">
        <f>IF('Intragroup liabilities'!Q1505="GF2","Grandfathered T2",IF('Intragroup liabilities'!Q1505="CET1","CET1","No"))</f>
        <v>No</v>
      </c>
      <c r="AB1511" s="10">
        <f>IF('Intragroup liabilities'!R1505="",0,'Intragroup liabilities'!R1505)</f>
        <v>0</v>
      </c>
      <c r="AC1511"/>
    </row>
    <row r="1512" spans="3:29" ht="23.65" thickBot="1" x14ac:dyDescent="0.5">
      <c r="C1512" s="17">
        <f t="shared" si="162"/>
        <v>999</v>
      </c>
      <c r="D1512" s="18">
        <f t="shared" si="168"/>
        <v>1505</v>
      </c>
      <c r="E1512" s="10" t="str">
        <f>IF(AND(I1512="SANTANDER TOTTA, SGPS, SA",'Intragroup liabilities'!F1506="P_22"),"r0531 - o/w (part of) subordinated liabilities recognised as own funds",IF(AND(I1512="Totta Seguros - Comp. Seg. Vida, SA.",'Intragroup liabilities'!F1506="P_22"),"r0350 - Structured notes",IF(AND(AA1512&lt;&gt;"No",'Intragroup liabilities'!F1506="P_23"),"r0531 - o/w (part of) subordinated liabilities recognised as own funds",IF(AND(AA1512="No",'Intragroup liabilities'!F1506="P_23"),"r0120 - Secured liabilities - collateralized part (BRRD art. 44/2/b)",IF('Intragroup liabilities'!F1506="C_31","r0511 - o/w capital instruments/share capital",IF('Intragroup liabilities'!F1506="C_32","r0511 - o/w capital instruments/share capital",IF('Intragroup liabilities'!F1506="C_33","r0512 - o/w instruments ranking pari passu with ordinary shares",IF(OR(ISNUMBER(SEARCH("ATLANTES",I1512)),ISNUMBER(SEARCH("AZOR",I1512)),ISNUMBER(SEARCH("HIPOTOTTA",I1512)))=TRUE,"r0120 - Secured liabilities - collateralized part (BRRD art. 44/2/b)",IF(OR('Intragroup liabilities'!F1506="P_27.1",'Intragroup liabilities'!F1506="P_27.2",'Intragroup liabilities'!F1506="P_24"),"r0390 - Non-financial liabilities",IF('Intragroup liabilities'!F1506="P_30.1","r0170 - Employee liabilities (BRRD art. 44/2/g/i)",IF('Intragroup liabilities'!F1506="P_30.3","r0390 - Non-financial liabilities",IF('Intragroup liabilities'!F1506="C_36","r0511 - o/w capital instruments/share capital",IF(AND('Intragroup liabilities'!F1506="P_20",IFERROR(VLOOKUP('Intragroup liabilities'!I1506,'Auxiliar 210'!$B$18:$B$20,1,FALSE),0)&lt;&gt;0),"r0210 - Liabilities towards other entities of the resolution group (BRRD art. 44/2/h)",IF(AND('Intragroup liabilities'!F1506="P_21",IFERROR(VLOOKUP('Intragroup liabilities'!I1506,'Auxiliar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2" s="10" t="s">
        <v>483</v>
      </c>
      <c r="G1512" s="10" t="str">
        <f t="shared" si="163"/>
        <v>Rank 9 - Ranking in insolvency (master scale)</v>
      </c>
      <c r="H1512" s="10" t="s">
        <v>876</v>
      </c>
      <c r="I1512" s="10" t="s">
        <v>704</v>
      </c>
      <c r="J1512" s="10" t="s">
        <v>703</v>
      </c>
      <c r="K1512" s="10" t="s">
        <v>155</v>
      </c>
      <c r="L1512" s="10" t="str">
        <f t="shared" si="164"/>
        <v>Sister</v>
      </c>
      <c r="M1512" s="10" t="str">
        <f>IF(OR('Intragroup liabilities'!W1506="x",'Intragroup liabilities'!W1506="E"),"true","false")</f>
        <v>false</v>
      </c>
      <c r="N1512" s="10" t="s">
        <v>470</v>
      </c>
      <c r="O1512" s="10" t="s">
        <v>471</v>
      </c>
      <c r="P1512" s="11">
        <v>0.52</v>
      </c>
      <c r="Q1512" s="11">
        <f>IF('Intragroup liabilities'!E1506="",0,'Intragroup liabilities'!E1506)</f>
        <v>0</v>
      </c>
      <c r="R1512" s="10" t="str">
        <f>+IF('Intragroup liabilities'!C1506="EURO","Euro",IF('Intragroup liabilities'!C1506="LIBRA INGLESA"," US Dollar",""))</f>
        <v>Euro</v>
      </c>
      <c r="S1512" s="10" t="str">
        <f>IF(OR('Intragroup liabilities'!F1506="P_20",'Intragroup liabilities'!F1506="P_21"),'Intragroup liabilities'!M1506,CONCATENATE(RIGHT('Intragroup liabilities'!T1506,4),"-",LEFT(RIGHT('Intragroup liabilities'!T1506,7),2),"-",LEFT('Intragroup liabilities'!T1506,2)))</f>
        <v>--</v>
      </c>
      <c r="T1512" s="20" t="str">
        <f t="shared" si="165"/>
        <v>--</v>
      </c>
      <c r="U1512" s="20" t="str">
        <f>IF(OR('Intragroup liabilities'!F1506="P_20",'Intragroup liabilities'!F1506="P_21"),'T 03.01'!T1512,CONCATENATE(RIGHT('Intragroup liabilities'!U1506,4),"-",LEFT(RIGHT('Intragroup liabilities'!U1506,7),2),"-",LEFT('Intragroup liabilities'!U1506,2)))</f>
        <v>--</v>
      </c>
      <c r="V1512" s="10" t="str">
        <f t="shared" si="166"/>
        <v>Unsecured</v>
      </c>
      <c r="W1512" s="10">
        <v>0</v>
      </c>
      <c r="X1512" s="10" t="s">
        <v>83</v>
      </c>
      <c r="Y1512" s="10" t="str">
        <f t="shared" si="167"/>
        <v>Structured</v>
      </c>
      <c r="Z1512" s="10"/>
      <c r="AA1512" s="10" t="str">
        <f>IF('Intragroup liabilities'!Q1506="GF2","Grandfathered T2",IF('Intragroup liabilities'!Q1506="CET1","CET1","No"))</f>
        <v>No</v>
      </c>
      <c r="AB1512" s="10">
        <f>IF('Intragroup liabilities'!R1506="",0,'Intragroup liabilities'!R1506)</f>
        <v>0</v>
      </c>
      <c r="AC1512"/>
    </row>
    <row r="1513" spans="3:29" ht="23.65" thickBot="1" x14ac:dyDescent="0.5">
      <c r="C1513" s="17">
        <f t="shared" si="162"/>
        <v>999</v>
      </c>
      <c r="D1513" s="18">
        <f t="shared" si="168"/>
        <v>1506</v>
      </c>
      <c r="E1513" s="10" t="str">
        <f>IF(AND(I1513="SANTANDER TOTTA, SGPS, SA",'Intragroup liabilities'!F1507="P_22"),"r0531 - o/w (part of) subordinated liabilities recognised as own funds",IF(AND(I1513="Totta Seguros - Comp. Seg. Vida, SA.",'Intragroup liabilities'!F1507="P_22"),"r0350 - Structured notes",IF(AND(AA1513&lt;&gt;"No",'Intragroup liabilities'!F1507="P_23"),"r0531 - o/w (part of) subordinated liabilities recognised as own funds",IF(AND(AA1513="No",'Intragroup liabilities'!F1507="P_23"),"r0120 - Secured liabilities - collateralized part (BRRD art. 44/2/b)",IF('Intragroup liabilities'!F1507="C_31","r0511 - o/w capital instruments/share capital",IF('Intragroup liabilities'!F1507="C_32","r0511 - o/w capital instruments/share capital",IF('Intragroup liabilities'!F1507="C_33","r0512 - o/w instruments ranking pari passu with ordinary shares",IF(OR(ISNUMBER(SEARCH("ATLANTES",I1513)),ISNUMBER(SEARCH("AZOR",I1513)),ISNUMBER(SEARCH("HIPOTOTTA",I1513)))=TRUE,"r0120 - Secured liabilities - collateralized part (BRRD art. 44/2/b)",IF(OR('Intragroup liabilities'!F1507="P_27.1",'Intragroup liabilities'!F1507="P_27.2",'Intragroup liabilities'!F1507="P_24"),"r0390 - Non-financial liabilities",IF('Intragroup liabilities'!F1507="P_30.1","r0170 - Employee liabilities (BRRD art. 44/2/g/i)",IF('Intragroup liabilities'!F1507="P_30.3","r0390 - Non-financial liabilities",IF('Intragroup liabilities'!F1507="C_36","r0511 - o/w capital instruments/share capital",IF(AND('Intragroup liabilities'!F1507="P_20",IFERROR(VLOOKUP('Intragroup liabilities'!I1507,'Auxiliar 210'!$B$18:$B$20,1,FALSE),0)&lt;&gt;0),"r0210 - Liabilities towards other entities of the resolution group (BRRD art. 44/2/h)",IF(AND('Intragroup liabilities'!F1507="P_21",IFERROR(VLOOKUP('Intragroup liabilities'!I1507,'Auxiliar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3" s="10" t="s">
        <v>483</v>
      </c>
      <c r="G1513" s="10" t="str">
        <f t="shared" si="163"/>
        <v>Rank 9 - Ranking in insolvency (master scale)</v>
      </c>
      <c r="H1513" s="10" t="s">
        <v>1040</v>
      </c>
      <c r="I1513" s="10" t="s">
        <v>704</v>
      </c>
      <c r="J1513" s="10" t="s">
        <v>703</v>
      </c>
      <c r="K1513" s="10" t="s">
        <v>155</v>
      </c>
      <c r="L1513" s="10" t="str">
        <f t="shared" si="164"/>
        <v>Sister</v>
      </c>
      <c r="M1513" s="10" t="str">
        <f>IF(OR('Intragroup liabilities'!W1507="x",'Intragroup liabilities'!W1507="E"),"true","false")</f>
        <v>false</v>
      </c>
      <c r="N1513" s="10" t="s">
        <v>470</v>
      </c>
      <c r="O1513" s="10" t="s">
        <v>471</v>
      </c>
      <c r="P1513" s="11">
        <v>0.36</v>
      </c>
      <c r="Q1513" s="11">
        <f>IF('Intragroup liabilities'!E1507="",0,'Intragroup liabilities'!E1507)</f>
        <v>0</v>
      </c>
      <c r="R1513" s="10" t="str">
        <f>+IF('Intragroup liabilities'!C1507="EURO","Euro",IF('Intragroup liabilities'!C1507="LIBRA INGLESA"," US Dollar",""))</f>
        <v>Euro</v>
      </c>
      <c r="S1513" s="10" t="str">
        <f>IF(OR('Intragroup liabilities'!F1507="P_20",'Intragroup liabilities'!F1507="P_21"),'Intragroup liabilities'!M1507,CONCATENATE(RIGHT('Intragroup liabilities'!T1507,4),"-",LEFT(RIGHT('Intragroup liabilities'!T1507,7),2),"-",LEFT('Intragroup liabilities'!T1507,2)))</f>
        <v>--</v>
      </c>
      <c r="T1513" s="20" t="str">
        <f t="shared" si="165"/>
        <v>--</v>
      </c>
      <c r="U1513" s="20" t="str">
        <f>IF(OR('Intragroup liabilities'!F1507="P_20",'Intragroup liabilities'!F1507="P_21"),'T 03.01'!T1513,CONCATENATE(RIGHT('Intragroup liabilities'!U1507,4),"-",LEFT(RIGHT('Intragroup liabilities'!U1507,7),2),"-",LEFT('Intragroup liabilities'!U1507,2)))</f>
        <v>--</v>
      </c>
      <c r="V1513" s="10" t="str">
        <f t="shared" si="166"/>
        <v>Unsecured</v>
      </c>
      <c r="W1513" s="10">
        <v>0</v>
      </c>
      <c r="X1513" s="10" t="s">
        <v>83</v>
      </c>
      <c r="Y1513" s="10" t="str">
        <f t="shared" si="167"/>
        <v>Structured</v>
      </c>
      <c r="Z1513" s="10"/>
      <c r="AA1513" s="10" t="str">
        <f>IF('Intragroup liabilities'!Q1507="GF2","Grandfathered T2",IF('Intragroup liabilities'!Q1507="CET1","CET1","No"))</f>
        <v>No</v>
      </c>
      <c r="AB1513" s="10">
        <f>IF('Intragroup liabilities'!R1507="",0,'Intragroup liabilities'!R1507)</f>
        <v>0</v>
      </c>
      <c r="AC1513"/>
    </row>
    <row r="1514" spans="3:29" ht="23.65" thickBot="1" x14ac:dyDescent="0.5">
      <c r="C1514" s="17">
        <f t="shared" si="162"/>
        <v>999</v>
      </c>
      <c r="D1514" s="18">
        <f t="shared" si="168"/>
        <v>1507</v>
      </c>
      <c r="E1514" s="10" t="str">
        <f>IF(AND(I1514="SANTANDER TOTTA, SGPS, SA",'Intragroup liabilities'!F1508="P_22"),"r0531 - o/w (part of) subordinated liabilities recognised as own funds",IF(AND(I1514="Totta Seguros - Comp. Seg. Vida, SA.",'Intragroup liabilities'!F1508="P_22"),"r0350 - Structured notes",IF(AND(AA1514&lt;&gt;"No",'Intragroup liabilities'!F1508="P_23"),"r0531 - o/w (part of) subordinated liabilities recognised as own funds",IF(AND(AA1514="No",'Intragroup liabilities'!F1508="P_23"),"r0120 - Secured liabilities - collateralized part (BRRD art. 44/2/b)",IF('Intragroup liabilities'!F1508="C_31","r0511 - o/w capital instruments/share capital",IF('Intragroup liabilities'!F1508="C_32","r0511 - o/w capital instruments/share capital",IF('Intragroup liabilities'!F1508="C_33","r0512 - o/w instruments ranking pari passu with ordinary shares",IF(OR(ISNUMBER(SEARCH("ATLANTES",I1514)),ISNUMBER(SEARCH("AZOR",I1514)),ISNUMBER(SEARCH("HIPOTOTTA",I1514)))=TRUE,"r0120 - Secured liabilities - collateralized part (BRRD art. 44/2/b)",IF(OR('Intragroup liabilities'!F1508="P_27.1",'Intragroup liabilities'!F1508="P_27.2",'Intragroup liabilities'!F1508="P_24"),"r0390 - Non-financial liabilities",IF('Intragroup liabilities'!F1508="P_30.1","r0170 - Employee liabilities (BRRD art. 44/2/g/i)",IF('Intragroup liabilities'!F1508="P_30.3","r0390 - Non-financial liabilities",IF('Intragroup liabilities'!F1508="C_36","r0511 - o/w capital instruments/share capital",IF(AND('Intragroup liabilities'!F1508="P_20",IFERROR(VLOOKUP('Intragroup liabilities'!I1508,'Auxiliar 210'!$B$18:$B$20,1,FALSE),0)&lt;&gt;0),"r0210 - Liabilities towards other entities of the resolution group (BRRD art. 44/2/h)",IF(AND('Intragroup liabilities'!F1508="P_21",IFERROR(VLOOKUP('Intragroup liabilities'!I1508,'Auxiliar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4" s="10" t="s">
        <v>483</v>
      </c>
      <c r="G1514" s="10" t="str">
        <f t="shared" si="163"/>
        <v>Rank 9 - Ranking in insolvency (master scale)</v>
      </c>
      <c r="H1514" s="10" t="s">
        <v>747</v>
      </c>
      <c r="I1514" s="10" t="s">
        <v>704</v>
      </c>
      <c r="J1514" s="10" t="s">
        <v>703</v>
      </c>
      <c r="K1514" s="10" t="s">
        <v>155</v>
      </c>
      <c r="L1514" s="10" t="str">
        <f t="shared" si="164"/>
        <v>Sister</v>
      </c>
      <c r="M1514" s="10" t="str">
        <f>IF(OR('Intragroup liabilities'!W1508="x",'Intragroup liabilities'!W1508="E"),"true","false")</f>
        <v>false</v>
      </c>
      <c r="N1514" s="10" t="s">
        <v>470</v>
      </c>
      <c r="O1514" s="10" t="s">
        <v>471</v>
      </c>
      <c r="P1514" s="11">
        <v>2.79</v>
      </c>
      <c r="Q1514" s="11">
        <f>IF('Intragroup liabilities'!E1508="",0,'Intragroup liabilities'!E1508)</f>
        <v>0</v>
      </c>
      <c r="R1514" s="10" t="str">
        <f>+IF('Intragroup liabilities'!C1508="EURO","Euro",IF('Intragroup liabilities'!C1508="LIBRA INGLESA"," US Dollar",""))</f>
        <v>Euro</v>
      </c>
      <c r="S1514" s="10" t="str">
        <f>IF(OR('Intragroup liabilities'!F1508="P_20",'Intragroup liabilities'!F1508="P_21"),'Intragroup liabilities'!M1508,CONCATENATE(RIGHT('Intragroup liabilities'!T1508,4),"-",LEFT(RIGHT('Intragroup liabilities'!T1508,7),2),"-",LEFT('Intragroup liabilities'!T1508,2)))</f>
        <v>--</v>
      </c>
      <c r="T1514" s="20" t="str">
        <f t="shared" si="165"/>
        <v>--</v>
      </c>
      <c r="U1514" s="20" t="str">
        <f>IF(OR('Intragroup liabilities'!F1508="P_20",'Intragroup liabilities'!F1508="P_21"),'T 03.01'!T1514,CONCATENATE(RIGHT('Intragroup liabilities'!U1508,4),"-",LEFT(RIGHT('Intragroup liabilities'!U1508,7),2),"-",LEFT('Intragroup liabilities'!U1508,2)))</f>
        <v>--</v>
      </c>
      <c r="V1514" s="10" t="str">
        <f t="shared" si="166"/>
        <v>Unsecured</v>
      </c>
      <c r="W1514" s="10">
        <v>0</v>
      </c>
      <c r="X1514" s="10" t="s">
        <v>83</v>
      </c>
      <c r="Y1514" s="10" t="str">
        <f t="shared" si="167"/>
        <v>Structured</v>
      </c>
      <c r="Z1514" s="10"/>
      <c r="AA1514" s="10" t="str">
        <f>IF('Intragroup liabilities'!Q1508="GF2","Grandfathered T2",IF('Intragroup liabilities'!Q1508="CET1","CET1","No"))</f>
        <v>No</v>
      </c>
      <c r="AB1514" s="10">
        <f>IF('Intragroup liabilities'!R1508="",0,'Intragroup liabilities'!R1508)</f>
        <v>0</v>
      </c>
      <c r="AC1514"/>
    </row>
    <row r="1515" spans="3:29" ht="23.65" thickBot="1" x14ac:dyDescent="0.5">
      <c r="C1515" s="17">
        <f t="shared" si="162"/>
        <v>999</v>
      </c>
      <c r="D1515" s="18">
        <f t="shared" si="168"/>
        <v>1508</v>
      </c>
      <c r="E1515" s="10" t="str">
        <f>IF(AND(I1515="SANTANDER TOTTA, SGPS, SA",'Intragroup liabilities'!F1509="P_22"),"r0531 - o/w (part of) subordinated liabilities recognised as own funds",IF(AND(I1515="Totta Seguros - Comp. Seg. Vida, SA.",'Intragroup liabilities'!F1509="P_22"),"r0350 - Structured notes",IF(AND(AA1515&lt;&gt;"No",'Intragroup liabilities'!F1509="P_23"),"r0531 - o/w (part of) subordinated liabilities recognised as own funds",IF(AND(AA1515="No",'Intragroup liabilities'!F1509="P_23"),"r0120 - Secured liabilities - collateralized part (BRRD art. 44/2/b)",IF('Intragroup liabilities'!F1509="C_31","r0511 - o/w capital instruments/share capital",IF('Intragroup liabilities'!F1509="C_32","r0511 - o/w capital instruments/share capital",IF('Intragroup liabilities'!F1509="C_33","r0512 - o/w instruments ranking pari passu with ordinary shares",IF(OR(ISNUMBER(SEARCH("ATLANTES",I1515)),ISNUMBER(SEARCH("AZOR",I1515)),ISNUMBER(SEARCH("HIPOTOTTA",I1515)))=TRUE,"r0120 - Secured liabilities - collateralized part (BRRD art. 44/2/b)",IF(OR('Intragroup liabilities'!F1509="P_27.1",'Intragroup liabilities'!F1509="P_27.2",'Intragroup liabilities'!F1509="P_24"),"r0390 - Non-financial liabilities",IF('Intragroup liabilities'!F1509="P_30.1","r0170 - Employee liabilities (BRRD art. 44/2/g/i)",IF('Intragroup liabilities'!F1509="P_30.3","r0390 - Non-financial liabilities",IF('Intragroup liabilities'!F1509="C_36","r0511 - o/w capital instruments/share capital",IF(AND('Intragroup liabilities'!F1509="P_20",IFERROR(VLOOKUP('Intragroup liabilities'!I1509,'Auxiliar 210'!$B$18:$B$20,1,FALSE),0)&lt;&gt;0),"r0210 - Liabilities towards other entities of the resolution group (BRRD art. 44/2/h)",IF(AND('Intragroup liabilities'!F1509="P_21",IFERROR(VLOOKUP('Intragroup liabilities'!I1509,'Auxiliar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5" s="10" t="s">
        <v>483</v>
      </c>
      <c r="G1515" s="10" t="str">
        <f t="shared" si="163"/>
        <v>Rank 9 - Ranking in insolvency (master scale)</v>
      </c>
      <c r="H1515" s="10" t="s">
        <v>1041</v>
      </c>
      <c r="I1515" s="10" t="s">
        <v>704</v>
      </c>
      <c r="J1515" s="10" t="s">
        <v>703</v>
      </c>
      <c r="K1515" s="10" t="s">
        <v>155</v>
      </c>
      <c r="L1515" s="10" t="str">
        <f t="shared" si="164"/>
        <v>Sister</v>
      </c>
      <c r="M1515" s="10" t="str">
        <f>IF(OR('Intragroup liabilities'!W1509="x",'Intragroup liabilities'!W1509="E"),"true","false")</f>
        <v>false</v>
      </c>
      <c r="N1515" s="10" t="s">
        <v>470</v>
      </c>
      <c r="O1515" s="10" t="s">
        <v>471</v>
      </c>
      <c r="P1515" s="11">
        <v>0.55000000000000004</v>
      </c>
      <c r="Q1515" s="11">
        <f>IF('Intragroup liabilities'!E1509="",0,'Intragroup liabilities'!E1509)</f>
        <v>0</v>
      </c>
      <c r="R1515" s="10" t="str">
        <f>+IF('Intragroup liabilities'!C1509="EURO","Euro",IF('Intragroup liabilities'!C1509="LIBRA INGLESA"," US Dollar",""))</f>
        <v>Euro</v>
      </c>
      <c r="S1515" s="10" t="str">
        <f>IF(OR('Intragroup liabilities'!F1509="P_20",'Intragroup liabilities'!F1509="P_21"),'Intragroup liabilities'!M1509,CONCATENATE(RIGHT('Intragroup liabilities'!T1509,4),"-",LEFT(RIGHT('Intragroup liabilities'!T1509,7),2),"-",LEFT('Intragroup liabilities'!T1509,2)))</f>
        <v>--</v>
      </c>
      <c r="T1515" s="20" t="str">
        <f t="shared" si="165"/>
        <v>--</v>
      </c>
      <c r="U1515" s="20" t="str">
        <f>IF(OR('Intragroup liabilities'!F1509="P_20",'Intragroup liabilities'!F1509="P_21"),'T 03.01'!T1515,CONCATENATE(RIGHT('Intragroup liabilities'!U1509,4),"-",LEFT(RIGHT('Intragroup liabilities'!U1509,7),2),"-",LEFT('Intragroup liabilities'!U1509,2)))</f>
        <v>--</v>
      </c>
      <c r="V1515" s="10" t="str">
        <f t="shared" si="166"/>
        <v>Unsecured</v>
      </c>
      <c r="W1515" s="10">
        <v>0</v>
      </c>
      <c r="X1515" s="10" t="s">
        <v>83</v>
      </c>
      <c r="Y1515" s="10" t="str">
        <f t="shared" si="167"/>
        <v>Structured</v>
      </c>
      <c r="Z1515" s="10"/>
      <c r="AA1515" s="10" t="str">
        <f>IF('Intragroup liabilities'!Q1509="GF2","Grandfathered T2",IF('Intragroup liabilities'!Q1509="CET1","CET1","No"))</f>
        <v>No</v>
      </c>
      <c r="AB1515" s="10">
        <f>IF('Intragroup liabilities'!R1509="",0,'Intragroup liabilities'!R1509)</f>
        <v>0</v>
      </c>
      <c r="AC1515"/>
    </row>
    <row r="1516" spans="3:29" ht="23.65" thickBot="1" x14ac:dyDescent="0.5">
      <c r="C1516" s="17">
        <f t="shared" si="162"/>
        <v>999</v>
      </c>
      <c r="D1516" s="18">
        <f t="shared" si="168"/>
        <v>1509</v>
      </c>
      <c r="E1516" s="10" t="str">
        <f>IF(AND(I1516="SANTANDER TOTTA, SGPS, SA",'Intragroup liabilities'!F1510="P_22"),"r0531 - o/w (part of) subordinated liabilities recognised as own funds",IF(AND(I1516="Totta Seguros - Comp. Seg. Vida, SA.",'Intragroup liabilities'!F1510="P_22"),"r0350 - Structured notes",IF(AND(AA1516&lt;&gt;"No",'Intragroup liabilities'!F1510="P_23"),"r0531 - o/w (part of) subordinated liabilities recognised as own funds",IF(AND(AA1516="No",'Intragroup liabilities'!F1510="P_23"),"r0120 - Secured liabilities - collateralized part (BRRD art. 44/2/b)",IF('Intragroup liabilities'!F1510="C_31","r0511 - o/w capital instruments/share capital",IF('Intragroup liabilities'!F1510="C_32","r0511 - o/w capital instruments/share capital",IF('Intragroup liabilities'!F1510="C_33","r0512 - o/w instruments ranking pari passu with ordinary shares",IF(OR(ISNUMBER(SEARCH("ATLANTES",I1516)),ISNUMBER(SEARCH("AZOR",I1516)),ISNUMBER(SEARCH("HIPOTOTTA",I1516)))=TRUE,"r0120 - Secured liabilities - collateralized part (BRRD art. 44/2/b)",IF(OR('Intragroup liabilities'!F1510="P_27.1",'Intragroup liabilities'!F1510="P_27.2",'Intragroup liabilities'!F1510="P_24"),"r0390 - Non-financial liabilities",IF('Intragroup liabilities'!F1510="P_30.1","r0170 - Employee liabilities (BRRD art. 44/2/g/i)",IF('Intragroup liabilities'!F1510="P_30.3","r0390 - Non-financial liabilities",IF('Intragroup liabilities'!F1510="C_36","r0511 - o/w capital instruments/share capital",IF(AND('Intragroup liabilities'!F1510="P_20",IFERROR(VLOOKUP('Intragroup liabilities'!I1510,'Auxiliar 210'!$B$18:$B$20,1,FALSE),0)&lt;&gt;0),"r0210 - Liabilities towards other entities of the resolution group (BRRD art. 44/2/h)",IF(AND('Intragroup liabilities'!F1510="P_21",IFERROR(VLOOKUP('Intragroup liabilities'!I1510,'Auxiliar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6" s="10" t="s">
        <v>483</v>
      </c>
      <c r="G1516" s="10" t="str">
        <f t="shared" si="163"/>
        <v>Rank 9 - Ranking in insolvency (master scale)</v>
      </c>
      <c r="H1516" s="10" t="s">
        <v>877</v>
      </c>
      <c r="I1516" s="10" t="s">
        <v>704</v>
      </c>
      <c r="J1516" s="10" t="s">
        <v>703</v>
      </c>
      <c r="K1516" s="10" t="s">
        <v>155</v>
      </c>
      <c r="L1516" s="10" t="str">
        <f t="shared" si="164"/>
        <v>Sister</v>
      </c>
      <c r="M1516" s="10" t="str">
        <f>IF(OR('Intragroup liabilities'!W1510="x",'Intragroup liabilities'!W1510="E"),"true","false")</f>
        <v>false</v>
      </c>
      <c r="N1516" s="10" t="s">
        <v>470</v>
      </c>
      <c r="O1516" s="10" t="s">
        <v>471</v>
      </c>
      <c r="P1516" s="11">
        <v>0.39</v>
      </c>
      <c r="Q1516" s="11">
        <f>IF('Intragroup liabilities'!E1510="",0,'Intragroup liabilities'!E1510)</f>
        <v>0</v>
      </c>
      <c r="R1516" s="10" t="str">
        <f>+IF('Intragroup liabilities'!C1510="EURO","Euro",IF('Intragroup liabilities'!C1510="LIBRA INGLESA"," US Dollar",""))</f>
        <v>Euro</v>
      </c>
      <c r="S1516" s="10" t="str">
        <f>IF(OR('Intragroup liabilities'!F1510="P_20",'Intragroup liabilities'!F1510="P_21"),'Intragroup liabilities'!M1510,CONCATENATE(RIGHT('Intragroup liabilities'!T1510,4),"-",LEFT(RIGHT('Intragroup liabilities'!T1510,7),2),"-",LEFT('Intragroup liabilities'!T1510,2)))</f>
        <v>--</v>
      </c>
      <c r="T1516" s="20" t="str">
        <f t="shared" si="165"/>
        <v>--</v>
      </c>
      <c r="U1516" s="20" t="str">
        <f>IF(OR('Intragroup liabilities'!F1510="P_20",'Intragroup liabilities'!F1510="P_21"),'T 03.01'!T1516,CONCATENATE(RIGHT('Intragroup liabilities'!U1510,4),"-",LEFT(RIGHT('Intragroup liabilities'!U1510,7),2),"-",LEFT('Intragroup liabilities'!U1510,2)))</f>
        <v>--</v>
      </c>
      <c r="V1516" s="10" t="str">
        <f t="shared" si="166"/>
        <v>Unsecured</v>
      </c>
      <c r="W1516" s="10">
        <v>0</v>
      </c>
      <c r="X1516" s="10" t="s">
        <v>83</v>
      </c>
      <c r="Y1516" s="10" t="str">
        <f t="shared" si="167"/>
        <v>Structured</v>
      </c>
      <c r="Z1516" s="10"/>
      <c r="AA1516" s="10" t="str">
        <f>IF('Intragroup liabilities'!Q1510="GF2","Grandfathered T2",IF('Intragroup liabilities'!Q1510="CET1","CET1","No"))</f>
        <v>No</v>
      </c>
      <c r="AB1516" s="10">
        <f>IF('Intragroup liabilities'!R1510="",0,'Intragroup liabilities'!R1510)</f>
        <v>0</v>
      </c>
      <c r="AC1516"/>
    </row>
    <row r="1517" spans="3:29" ht="23.65" thickBot="1" x14ac:dyDescent="0.5">
      <c r="C1517" s="17">
        <f t="shared" si="162"/>
        <v>999</v>
      </c>
      <c r="D1517" s="18">
        <f t="shared" si="168"/>
        <v>1510</v>
      </c>
      <c r="E1517" s="10" t="str">
        <f>IF(AND(I1517="SANTANDER TOTTA, SGPS, SA",'Intragroup liabilities'!F1511="P_22"),"r0531 - o/w (part of) subordinated liabilities recognised as own funds",IF(AND(I1517="Totta Seguros - Comp. Seg. Vida, SA.",'Intragroup liabilities'!F1511="P_22"),"r0350 - Structured notes",IF(AND(AA1517&lt;&gt;"No",'Intragroup liabilities'!F1511="P_23"),"r0531 - o/w (part of) subordinated liabilities recognised as own funds",IF(AND(AA1517="No",'Intragroup liabilities'!F1511="P_23"),"r0120 - Secured liabilities - collateralized part (BRRD art. 44/2/b)",IF('Intragroup liabilities'!F1511="C_31","r0511 - o/w capital instruments/share capital",IF('Intragroup liabilities'!F1511="C_32","r0511 - o/w capital instruments/share capital",IF('Intragroup liabilities'!F1511="C_33","r0512 - o/w instruments ranking pari passu with ordinary shares",IF(OR(ISNUMBER(SEARCH("ATLANTES",I1517)),ISNUMBER(SEARCH("AZOR",I1517)),ISNUMBER(SEARCH("HIPOTOTTA",I1517)))=TRUE,"r0120 - Secured liabilities - collateralized part (BRRD art. 44/2/b)",IF(OR('Intragroup liabilities'!F1511="P_27.1",'Intragroup liabilities'!F1511="P_27.2",'Intragroup liabilities'!F1511="P_24"),"r0390 - Non-financial liabilities",IF('Intragroup liabilities'!F1511="P_30.1","r0170 - Employee liabilities (BRRD art. 44/2/g/i)",IF('Intragroup liabilities'!F1511="P_30.3","r0390 - Non-financial liabilities",IF('Intragroup liabilities'!F1511="C_36","r0511 - o/w capital instruments/share capital",IF(AND('Intragroup liabilities'!F1511="P_20",IFERROR(VLOOKUP('Intragroup liabilities'!I1511,'Auxiliar 210'!$B$18:$B$20,1,FALSE),0)&lt;&gt;0),"r0210 - Liabilities towards other entities of the resolution group (BRRD art. 44/2/h)",IF(AND('Intragroup liabilities'!F1511="P_21",IFERROR(VLOOKUP('Intragroup liabilities'!I1511,'Auxiliar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7" s="10" t="s">
        <v>483</v>
      </c>
      <c r="G1517" s="10" t="str">
        <f t="shared" si="163"/>
        <v>Rank 9 - Ranking in insolvency (master scale)</v>
      </c>
      <c r="H1517" s="10" t="s">
        <v>793</v>
      </c>
      <c r="I1517" s="10" t="s">
        <v>704</v>
      </c>
      <c r="J1517" s="10" t="s">
        <v>703</v>
      </c>
      <c r="K1517" s="10" t="s">
        <v>155</v>
      </c>
      <c r="L1517" s="10" t="str">
        <f t="shared" si="164"/>
        <v>Sister</v>
      </c>
      <c r="M1517" s="10" t="str">
        <f>IF(OR('Intragroup liabilities'!W1511="x",'Intragroup liabilities'!W1511="E"),"true","false")</f>
        <v>false</v>
      </c>
      <c r="N1517" s="10" t="s">
        <v>470</v>
      </c>
      <c r="O1517" s="10" t="s">
        <v>471</v>
      </c>
      <c r="P1517" s="11">
        <v>2.46</v>
      </c>
      <c r="Q1517" s="11">
        <f>IF('Intragroup liabilities'!E1511="",0,'Intragroup liabilities'!E1511)</f>
        <v>0</v>
      </c>
      <c r="R1517" s="10" t="str">
        <f>+IF('Intragroup liabilities'!C1511="EURO","Euro",IF('Intragroup liabilities'!C1511="LIBRA INGLESA"," US Dollar",""))</f>
        <v>Euro</v>
      </c>
      <c r="S1517" s="10" t="str">
        <f>IF(OR('Intragroup liabilities'!F1511="P_20",'Intragroup liabilities'!F1511="P_21"),'Intragroup liabilities'!M1511,CONCATENATE(RIGHT('Intragroup liabilities'!T1511,4),"-",LEFT(RIGHT('Intragroup liabilities'!T1511,7),2),"-",LEFT('Intragroup liabilities'!T1511,2)))</f>
        <v>--</v>
      </c>
      <c r="T1517" s="20" t="str">
        <f t="shared" si="165"/>
        <v>--</v>
      </c>
      <c r="U1517" s="20" t="str">
        <f>IF(OR('Intragroup liabilities'!F1511="P_20",'Intragroup liabilities'!F1511="P_21"),'T 03.01'!T1517,CONCATENATE(RIGHT('Intragroup liabilities'!U1511,4),"-",LEFT(RIGHT('Intragroup liabilities'!U1511,7),2),"-",LEFT('Intragroup liabilities'!U1511,2)))</f>
        <v>--</v>
      </c>
      <c r="V1517" s="10" t="str">
        <f t="shared" si="166"/>
        <v>Unsecured</v>
      </c>
      <c r="W1517" s="10">
        <v>0</v>
      </c>
      <c r="X1517" s="10" t="s">
        <v>83</v>
      </c>
      <c r="Y1517" s="10" t="str">
        <f t="shared" si="167"/>
        <v>Structured</v>
      </c>
      <c r="Z1517" s="10"/>
      <c r="AA1517" s="10" t="str">
        <f>IF('Intragroup liabilities'!Q1511="GF2","Grandfathered T2",IF('Intragroup liabilities'!Q1511="CET1","CET1","No"))</f>
        <v>No</v>
      </c>
      <c r="AB1517" s="10">
        <f>IF('Intragroup liabilities'!R1511="",0,'Intragroup liabilities'!R1511)</f>
        <v>0</v>
      </c>
      <c r="AC1517"/>
    </row>
    <row r="1518" spans="3:29" ht="23.65" thickBot="1" x14ac:dyDescent="0.5">
      <c r="C1518" s="17">
        <f t="shared" si="162"/>
        <v>999</v>
      </c>
      <c r="D1518" s="18">
        <f t="shared" si="168"/>
        <v>1511</v>
      </c>
      <c r="E1518" s="10" t="str">
        <f>IF(AND(I1518="SANTANDER TOTTA, SGPS, SA",'Intragroup liabilities'!F1512="P_22"),"r0531 - o/w (part of) subordinated liabilities recognised as own funds",IF(AND(I1518="Totta Seguros - Comp. Seg. Vida, SA.",'Intragroup liabilities'!F1512="P_22"),"r0350 - Structured notes",IF(AND(AA1518&lt;&gt;"No",'Intragroup liabilities'!F1512="P_23"),"r0531 - o/w (part of) subordinated liabilities recognised as own funds",IF(AND(AA1518="No",'Intragroup liabilities'!F1512="P_23"),"r0120 - Secured liabilities - collateralized part (BRRD art. 44/2/b)",IF('Intragroup liabilities'!F1512="C_31","r0511 - o/w capital instruments/share capital",IF('Intragroup liabilities'!F1512="C_32","r0511 - o/w capital instruments/share capital",IF('Intragroup liabilities'!F1512="C_33","r0512 - o/w instruments ranking pari passu with ordinary shares",IF(OR(ISNUMBER(SEARCH("ATLANTES",I1518)),ISNUMBER(SEARCH("AZOR",I1518)),ISNUMBER(SEARCH("HIPOTOTTA",I1518)))=TRUE,"r0120 - Secured liabilities - collateralized part (BRRD art. 44/2/b)",IF(OR('Intragroup liabilities'!F1512="P_27.1",'Intragroup liabilities'!F1512="P_27.2",'Intragroup liabilities'!F1512="P_24"),"r0390 - Non-financial liabilities",IF('Intragroup liabilities'!F1512="P_30.1","r0170 - Employee liabilities (BRRD art. 44/2/g/i)",IF('Intragroup liabilities'!F1512="P_30.3","r0390 - Non-financial liabilities",IF('Intragroup liabilities'!F1512="C_36","r0511 - o/w capital instruments/share capital",IF(AND('Intragroup liabilities'!F1512="P_20",IFERROR(VLOOKUP('Intragroup liabilities'!I1512,'Auxiliar 210'!$B$18:$B$20,1,FALSE),0)&lt;&gt;0),"r0210 - Liabilities towards other entities of the resolution group (BRRD art. 44/2/h)",IF(AND('Intragroup liabilities'!F1512="P_21",IFERROR(VLOOKUP('Intragroup liabilities'!I1512,'Auxiliar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8" s="10" t="s">
        <v>483</v>
      </c>
      <c r="G1518" s="10" t="str">
        <f t="shared" si="163"/>
        <v>Rank 9 - Ranking in insolvency (master scale)</v>
      </c>
      <c r="H1518" s="10" t="s">
        <v>1306</v>
      </c>
      <c r="I1518" s="10" t="s">
        <v>704</v>
      </c>
      <c r="J1518" s="10" t="s">
        <v>703</v>
      </c>
      <c r="K1518" s="10" t="s">
        <v>155</v>
      </c>
      <c r="L1518" s="10" t="str">
        <f t="shared" si="164"/>
        <v>Sister</v>
      </c>
      <c r="M1518" s="10" t="str">
        <f>IF(OR('Intragroup liabilities'!W1512="x",'Intragroup liabilities'!W1512="E"),"true","false")</f>
        <v>false</v>
      </c>
      <c r="N1518" s="10" t="s">
        <v>470</v>
      </c>
      <c r="O1518" s="10" t="s">
        <v>471</v>
      </c>
      <c r="P1518" s="11">
        <v>1.72</v>
      </c>
      <c r="Q1518" s="11">
        <f>IF('Intragroup liabilities'!E1512="",0,'Intragroup liabilities'!E1512)</f>
        <v>0</v>
      </c>
      <c r="R1518" s="10" t="str">
        <f>+IF('Intragroup liabilities'!C1512="EURO","Euro",IF('Intragroup liabilities'!C1512="LIBRA INGLESA"," US Dollar",""))</f>
        <v>Euro</v>
      </c>
      <c r="S1518" s="10" t="str">
        <f>IF(OR('Intragroup liabilities'!F1512="P_20",'Intragroup liabilities'!F1512="P_21"),'Intragroup liabilities'!M1512,CONCATENATE(RIGHT('Intragroup liabilities'!T1512,4),"-",LEFT(RIGHT('Intragroup liabilities'!T1512,7),2),"-",LEFT('Intragroup liabilities'!T1512,2)))</f>
        <v>--</v>
      </c>
      <c r="T1518" s="20" t="str">
        <f t="shared" si="165"/>
        <v>--</v>
      </c>
      <c r="U1518" s="20" t="str">
        <f>IF(OR('Intragroup liabilities'!F1512="P_20",'Intragroup liabilities'!F1512="P_21"),'T 03.01'!T1518,CONCATENATE(RIGHT('Intragroup liabilities'!U1512,4),"-",LEFT(RIGHT('Intragroup liabilities'!U1512,7),2),"-",LEFT('Intragroup liabilities'!U1512,2)))</f>
        <v>--</v>
      </c>
      <c r="V1518" s="10" t="str">
        <f t="shared" si="166"/>
        <v>Unsecured</v>
      </c>
      <c r="W1518" s="10">
        <v>0</v>
      </c>
      <c r="X1518" s="10" t="s">
        <v>83</v>
      </c>
      <c r="Y1518" s="10" t="str">
        <f t="shared" si="167"/>
        <v>Structured</v>
      </c>
      <c r="Z1518" s="10"/>
      <c r="AA1518" s="10" t="str">
        <f>IF('Intragroup liabilities'!Q1512="GF2","Grandfathered T2",IF('Intragroup liabilities'!Q1512="CET1","CET1","No"))</f>
        <v>No</v>
      </c>
      <c r="AB1518" s="10">
        <f>IF('Intragroup liabilities'!R1512="",0,'Intragroup liabilities'!R1512)</f>
        <v>0</v>
      </c>
      <c r="AC1518"/>
    </row>
    <row r="1519" spans="3:29" ht="23.65" thickBot="1" x14ac:dyDescent="0.5">
      <c r="C1519" s="17">
        <f t="shared" si="162"/>
        <v>999</v>
      </c>
      <c r="D1519" s="18">
        <f t="shared" si="168"/>
        <v>1512</v>
      </c>
      <c r="E1519" s="10" t="str">
        <f>IF(AND(I1519="SANTANDER TOTTA, SGPS, SA",'Intragroup liabilities'!F1513="P_22"),"r0531 - o/w (part of) subordinated liabilities recognised as own funds",IF(AND(I1519="Totta Seguros - Comp. Seg. Vida, SA.",'Intragroup liabilities'!F1513="P_22"),"r0350 - Structured notes",IF(AND(AA1519&lt;&gt;"No",'Intragroup liabilities'!F1513="P_23"),"r0531 - o/w (part of) subordinated liabilities recognised as own funds",IF(AND(AA1519="No",'Intragroup liabilities'!F1513="P_23"),"r0120 - Secured liabilities - collateralized part (BRRD art. 44/2/b)",IF('Intragroup liabilities'!F1513="C_31","r0511 - o/w capital instruments/share capital",IF('Intragroup liabilities'!F1513="C_32","r0511 - o/w capital instruments/share capital",IF('Intragroup liabilities'!F1513="C_33","r0512 - o/w instruments ranking pari passu with ordinary shares",IF(OR(ISNUMBER(SEARCH("ATLANTES",I1519)),ISNUMBER(SEARCH("AZOR",I1519)),ISNUMBER(SEARCH("HIPOTOTTA",I1519)))=TRUE,"r0120 - Secured liabilities - collateralized part (BRRD art. 44/2/b)",IF(OR('Intragroup liabilities'!F1513="P_27.1",'Intragroup liabilities'!F1513="P_27.2",'Intragroup liabilities'!F1513="P_24"),"r0390 - Non-financial liabilities",IF('Intragroup liabilities'!F1513="P_30.1","r0170 - Employee liabilities (BRRD art. 44/2/g/i)",IF('Intragroup liabilities'!F1513="P_30.3","r0390 - Non-financial liabilities",IF('Intragroup liabilities'!F1513="C_36","r0511 - o/w capital instruments/share capital",IF(AND('Intragroup liabilities'!F1513="P_20",IFERROR(VLOOKUP('Intragroup liabilities'!I1513,'Auxiliar 210'!$B$18:$B$20,1,FALSE),0)&lt;&gt;0),"r0210 - Liabilities towards other entities of the resolution group (BRRD art. 44/2/h)",IF(AND('Intragroup liabilities'!F1513="P_21",IFERROR(VLOOKUP('Intragroup liabilities'!I1513,'Auxiliar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19" s="10" t="s">
        <v>483</v>
      </c>
      <c r="G1519" s="10" t="str">
        <f t="shared" si="163"/>
        <v>Rank 9 - Ranking in insolvency (master scale)</v>
      </c>
      <c r="H1519" s="10" t="s">
        <v>1053</v>
      </c>
      <c r="I1519" s="10" t="s">
        <v>704</v>
      </c>
      <c r="J1519" s="10" t="s">
        <v>703</v>
      </c>
      <c r="K1519" s="10" t="s">
        <v>155</v>
      </c>
      <c r="L1519" s="10" t="str">
        <f t="shared" si="164"/>
        <v>Sister</v>
      </c>
      <c r="M1519" s="10" t="str">
        <f>IF(OR('Intragroup liabilities'!W1513="x",'Intragroup liabilities'!W1513="E"),"true","false")</f>
        <v>false</v>
      </c>
      <c r="N1519" s="10" t="s">
        <v>470</v>
      </c>
      <c r="O1519" s="10" t="s">
        <v>471</v>
      </c>
      <c r="P1519" s="11">
        <v>0.69</v>
      </c>
      <c r="Q1519" s="11">
        <f>IF('Intragroup liabilities'!E1513="",0,'Intragroup liabilities'!E1513)</f>
        <v>0</v>
      </c>
      <c r="R1519" s="10" t="str">
        <f>+IF('Intragroup liabilities'!C1513="EURO","Euro",IF('Intragroup liabilities'!C1513="LIBRA INGLESA"," US Dollar",""))</f>
        <v>Euro</v>
      </c>
      <c r="S1519" s="10" t="str">
        <f>IF(OR('Intragroup liabilities'!F1513="P_20",'Intragroup liabilities'!F1513="P_21"),'Intragroup liabilities'!M1513,CONCATENATE(RIGHT('Intragroup liabilities'!T1513,4),"-",LEFT(RIGHT('Intragroup liabilities'!T1513,7),2),"-",LEFT('Intragroup liabilities'!T1513,2)))</f>
        <v>--</v>
      </c>
      <c r="T1519" s="20" t="str">
        <f t="shared" si="165"/>
        <v>--</v>
      </c>
      <c r="U1519" s="20" t="str">
        <f>IF(OR('Intragroup liabilities'!F1513="P_20",'Intragroup liabilities'!F1513="P_21"),'T 03.01'!T1519,CONCATENATE(RIGHT('Intragroup liabilities'!U1513,4),"-",LEFT(RIGHT('Intragroup liabilities'!U1513,7),2),"-",LEFT('Intragroup liabilities'!U1513,2)))</f>
        <v>--</v>
      </c>
      <c r="V1519" s="10" t="str">
        <f t="shared" si="166"/>
        <v>Unsecured</v>
      </c>
      <c r="W1519" s="10">
        <v>0</v>
      </c>
      <c r="X1519" s="10" t="s">
        <v>83</v>
      </c>
      <c r="Y1519" s="10" t="str">
        <f t="shared" si="167"/>
        <v>Structured</v>
      </c>
      <c r="Z1519" s="10"/>
      <c r="AA1519" s="10" t="str">
        <f>IF('Intragroup liabilities'!Q1513="GF2","Grandfathered T2",IF('Intragroup liabilities'!Q1513="CET1","CET1","No"))</f>
        <v>No</v>
      </c>
      <c r="AB1519" s="10">
        <f>IF('Intragroup liabilities'!R1513="",0,'Intragroup liabilities'!R1513)</f>
        <v>0</v>
      </c>
      <c r="AC1519"/>
    </row>
    <row r="1520" spans="3:29" ht="23.65" thickBot="1" x14ac:dyDescent="0.5">
      <c r="C1520" s="17">
        <f t="shared" si="162"/>
        <v>999</v>
      </c>
      <c r="D1520" s="18">
        <f t="shared" si="168"/>
        <v>1513</v>
      </c>
      <c r="E1520" s="10" t="str">
        <f>IF(AND(I1520="SANTANDER TOTTA, SGPS, SA",'Intragroup liabilities'!F1514="P_22"),"r0531 - o/w (part of) subordinated liabilities recognised as own funds",IF(AND(I1520="Totta Seguros - Comp. Seg. Vida, SA.",'Intragroup liabilities'!F1514="P_22"),"r0350 - Structured notes",IF(AND(AA1520&lt;&gt;"No",'Intragroup liabilities'!F1514="P_23"),"r0531 - o/w (part of) subordinated liabilities recognised as own funds",IF(AND(AA1520="No",'Intragroup liabilities'!F1514="P_23"),"r0120 - Secured liabilities - collateralized part (BRRD art. 44/2/b)",IF('Intragroup liabilities'!F1514="C_31","r0511 - o/w capital instruments/share capital",IF('Intragroup liabilities'!F1514="C_32","r0511 - o/w capital instruments/share capital",IF('Intragroup liabilities'!F1514="C_33","r0512 - o/w instruments ranking pari passu with ordinary shares",IF(OR(ISNUMBER(SEARCH("ATLANTES",I1520)),ISNUMBER(SEARCH("AZOR",I1520)),ISNUMBER(SEARCH("HIPOTOTTA",I1520)))=TRUE,"r0120 - Secured liabilities - collateralized part (BRRD art. 44/2/b)",IF(OR('Intragroup liabilities'!F1514="P_27.1",'Intragroup liabilities'!F1514="P_27.2",'Intragroup liabilities'!F1514="P_24"),"r0390 - Non-financial liabilities",IF('Intragroup liabilities'!F1514="P_30.1","r0170 - Employee liabilities (BRRD art. 44/2/g/i)",IF('Intragroup liabilities'!F1514="P_30.3","r0390 - Non-financial liabilities",IF('Intragroup liabilities'!F1514="C_36","r0511 - o/w capital instruments/share capital",IF(AND('Intragroup liabilities'!F1514="P_20",IFERROR(VLOOKUP('Intragroup liabilities'!I1514,'Auxiliar 210'!$B$18:$B$20,1,FALSE),0)&lt;&gt;0),"r0210 - Liabilities towards other entities of the resolution group (BRRD art. 44/2/h)",IF(AND('Intragroup liabilities'!F1514="P_21",IFERROR(VLOOKUP('Intragroup liabilities'!I1514,'Auxiliar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0" s="10" t="s">
        <v>483</v>
      </c>
      <c r="G1520" s="10" t="str">
        <f t="shared" si="163"/>
        <v>Rank 9 - Ranking in insolvency (master scale)</v>
      </c>
      <c r="H1520" s="10" t="s">
        <v>1252</v>
      </c>
      <c r="I1520" s="10" t="s">
        <v>704</v>
      </c>
      <c r="J1520" s="10" t="s">
        <v>703</v>
      </c>
      <c r="K1520" s="10" t="s">
        <v>155</v>
      </c>
      <c r="L1520" s="10" t="str">
        <f t="shared" si="164"/>
        <v>Sister</v>
      </c>
      <c r="M1520" s="10" t="str">
        <f>IF(OR('Intragroup liabilities'!W1514="x",'Intragroup liabilities'!W1514="E"),"true","false")</f>
        <v>false</v>
      </c>
      <c r="N1520" s="10" t="s">
        <v>470</v>
      </c>
      <c r="O1520" s="10" t="s">
        <v>471</v>
      </c>
      <c r="P1520" s="11">
        <v>4.8499999999999996</v>
      </c>
      <c r="Q1520" s="11">
        <f>IF('Intragroup liabilities'!E1514="",0,'Intragroup liabilities'!E1514)</f>
        <v>0</v>
      </c>
      <c r="R1520" s="10" t="str">
        <f>+IF('Intragroup liabilities'!C1514="EURO","Euro",IF('Intragroup liabilities'!C1514="LIBRA INGLESA"," US Dollar",""))</f>
        <v>Euro</v>
      </c>
      <c r="S1520" s="10" t="str">
        <f>IF(OR('Intragroup liabilities'!F1514="P_20",'Intragroup liabilities'!F1514="P_21"),'Intragroup liabilities'!M1514,CONCATENATE(RIGHT('Intragroup liabilities'!T1514,4),"-",LEFT(RIGHT('Intragroup liabilities'!T1514,7),2),"-",LEFT('Intragroup liabilities'!T1514,2)))</f>
        <v>--</v>
      </c>
      <c r="T1520" s="20" t="str">
        <f t="shared" si="165"/>
        <v>--</v>
      </c>
      <c r="U1520" s="20" t="str">
        <f>IF(OR('Intragroup liabilities'!F1514="P_20",'Intragroup liabilities'!F1514="P_21"),'T 03.01'!T1520,CONCATENATE(RIGHT('Intragroup liabilities'!U1514,4),"-",LEFT(RIGHT('Intragroup liabilities'!U1514,7),2),"-",LEFT('Intragroup liabilities'!U1514,2)))</f>
        <v>--</v>
      </c>
      <c r="V1520" s="10" t="str">
        <f t="shared" si="166"/>
        <v>Unsecured</v>
      </c>
      <c r="W1520" s="10">
        <v>0</v>
      </c>
      <c r="X1520" s="10" t="s">
        <v>83</v>
      </c>
      <c r="Y1520" s="10" t="str">
        <f t="shared" si="167"/>
        <v>Structured</v>
      </c>
      <c r="Z1520" s="10"/>
      <c r="AA1520" s="10" t="str">
        <f>IF('Intragroup liabilities'!Q1514="GF2","Grandfathered T2",IF('Intragroup liabilities'!Q1514="CET1","CET1","No"))</f>
        <v>No</v>
      </c>
      <c r="AB1520" s="10">
        <f>IF('Intragroup liabilities'!R1514="",0,'Intragroup liabilities'!R1514)</f>
        <v>0</v>
      </c>
      <c r="AC1520"/>
    </row>
    <row r="1521" spans="3:29" ht="23.65" thickBot="1" x14ac:dyDescent="0.5">
      <c r="C1521" s="17">
        <f t="shared" si="162"/>
        <v>999</v>
      </c>
      <c r="D1521" s="18">
        <f t="shared" si="168"/>
        <v>1514</v>
      </c>
      <c r="E1521" s="10" t="str">
        <f>IF(AND(I1521="SANTANDER TOTTA, SGPS, SA",'Intragroup liabilities'!F1515="P_22"),"r0531 - o/w (part of) subordinated liabilities recognised as own funds",IF(AND(I1521="Totta Seguros - Comp. Seg. Vida, SA.",'Intragroup liabilities'!F1515="P_22"),"r0350 - Structured notes",IF(AND(AA1521&lt;&gt;"No",'Intragroup liabilities'!F1515="P_23"),"r0531 - o/w (part of) subordinated liabilities recognised as own funds",IF(AND(AA1521="No",'Intragroup liabilities'!F1515="P_23"),"r0120 - Secured liabilities - collateralized part (BRRD art. 44/2/b)",IF('Intragroup liabilities'!F1515="C_31","r0511 - o/w capital instruments/share capital",IF('Intragroup liabilities'!F1515="C_32","r0511 - o/w capital instruments/share capital",IF('Intragroup liabilities'!F1515="C_33","r0512 - o/w instruments ranking pari passu with ordinary shares",IF(OR(ISNUMBER(SEARCH("ATLANTES",I1521)),ISNUMBER(SEARCH("AZOR",I1521)),ISNUMBER(SEARCH("HIPOTOTTA",I1521)))=TRUE,"r0120 - Secured liabilities - collateralized part (BRRD art. 44/2/b)",IF(OR('Intragroup liabilities'!F1515="P_27.1",'Intragroup liabilities'!F1515="P_27.2",'Intragroup liabilities'!F1515="P_24"),"r0390 - Non-financial liabilities",IF('Intragroup liabilities'!F1515="P_30.1","r0170 - Employee liabilities (BRRD art. 44/2/g/i)",IF('Intragroup liabilities'!F1515="P_30.3","r0390 - Non-financial liabilities",IF('Intragroup liabilities'!F1515="C_36","r0511 - o/w capital instruments/share capital",IF(AND('Intragroup liabilities'!F1515="P_20",IFERROR(VLOOKUP('Intragroup liabilities'!I1515,'Auxiliar 210'!$B$18:$B$20,1,FALSE),0)&lt;&gt;0),"r0210 - Liabilities towards other entities of the resolution group (BRRD art. 44/2/h)",IF(AND('Intragroup liabilities'!F1515="P_21",IFERROR(VLOOKUP('Intragroup liabilities'!I1515,'Auxiliar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1" s="10" t="s">
        <v>483</v>
      </c>
      <c r="G1521" s="10" t="str">
        <f t="shared" si="163"/>
        <v>Rank 9 - Ranking in insolvency (master scale)</v>
      </c>
      <c r="H1521" s="10" t="s">
        <v>1326</v>
      </c>
      <c r="I1521" s="10" t="s">
        <v>704</v>
      </c>
      <c r="J1521" s="10" t="s">
        <v>703</v>
      </c>
      <c r="K1521" s="10" t="s">
        <v>155</v>
      </c>
      <c r="L1521" s="10" t="str">
        <f t="shared" si="164"/>
        <v>Sister</v>
      </c>
      <c r="M1521" s="10" t="str">
        <f>IF(OR('Intragroup liabilities'!W1515="x",'Intragroup liabilities'!W1515="E"),"true","false")</f>
        <v>false</v>
      </c>
      <c r="N1521" s="10" t="s">
        <v>470</v>
      </c>
      <c r="O1521" s="10" t="s">
        <v>471</v>
      </c>
      <c r="P1521" s="11">
        <v>0.22</v>
      </c>
      <c r="Q1521" s="11">
        <f>IF('Intragroup liabilities'!E1515="",0,'Intragroup liabilities'!E1515)</f>
        <v>0</v>
      </c>
      <c r="R1521" s="10" t="str">
        <f>+IF('Intragroup liabilities'!C1515="EURO","Euro",IF('Intragroup liabilities'!C1515="LIBRA INGLESA"," US Dollar",""))</f>
        <v>Euro</v>
      </c>
      <c r="S1521" s="10" t="str">
        <f>IF(OR('Intragroup liabilities'!F1515="P_20",'Intragroup liabilities'!F1515="P_21"),'Intragroup liabilities'!M1515,CONCATENATE(RIGHT('Intragroup liabilities'!T1515,4),"-",LEFT(RIGHT('Intragroup liabilities'!T1515,7),2),"-",LEFT('Intragroup liabilities'!T1515,2)))</f>
        <v>--</v>
      </c>
      <c r="T1521" s="20" t="str">
        <f t="shared" si="165"/>
        <v>--</v>
      </c>
      <c r="U1521" s="20" t="str">
        <f>IF(OR('Intragroup liabilities'!F1515="P_20",'Intragroup liabilities'!F1515="P_21"),'T 03.01'!T1521,CONCATENATE(RIGHT('Intragroup liabilities'!U1515,4),"-",LEFT(RIGHT('Intragroup liabilities'!U1515,7),2),"-",LEFT('Intragroup liabilities'!U1515,2)))</f>
        <v>--</v>
      </c>
      <c r="V1521" s="10" t="str">
        <f t="shared" si="166"/>
        <v>Unsecured</v>
      </c>
      <c r="W1521" s="10">
        <v>0</v>
      </c>
      <c r="X1521" s="10" t="s">
        <v>83</v>
      </c>
      <c r="Y1521" s="10" t="str">
        <f t="shared" si="167"/>
        <v>Structured</v>
      </c>
      <c r="Z1521" s="10"/>
      <c r="AA1521" s="10" t="str">
        <f>IF('Intragroup liabilities'!Q1515="GF2","Grandfathered T2",IF('Intragroup liabilities'!Q1515="CET1","CET1","No"))</f>
        <v>No</v>
      </c>
      <c r="AB1521" s="10">
        <f>IF('Intragroup liabilities'!R1515="",0,'Intragroup liabilities'!R1515)</f>
        <v>0</v>
      </c>
      <c r="AC1521"/>
    </row>
    <row r="1522" spans="3:29" ht="23.65" thickBot="1" x14ac:dyDescent="0.5">
      <c r="C1522" s="17">
        <f t="shared" si="162"/>
        <v>999</v>
      </c>
      <c r="D1522" s="18">
        <f t="shared" si="168"/>
        <v>1515</v>
      </c>
      <c r="E1522" s="10" t="str">
        <f>IF(AND(I1522="SANTANDER TOTTA, SGPS, SA",'Intragroup liabilities'!F1516="P_22"),"r0531 - o/w (part of) subordinated liabilities recognised as own funds",IF(AND(I1522="Totta Seguros - Comp. Seg. Vida, SA.",'Intragroup liabilities'!F1516="P_22"),"r0350 - Structured notes",IF(AND(AA1522&lt;&gt;"No",'Intragroup liabilities'!F1516="P_23"),"r0531 - o/w (part of) subordinated liabilities recognised as own funds",IF(AND(AA1522="No",'Intragroup liabilities'!F1516="P_23"),"r0120 - Secured liabilities - collateralized part (BRRD art. 44/2/b)",IF('Intragroup liabilities'!F1516="C_31","r0511 - o/w capital instruments/share capital",IF('Intragroup liabilities'!F1516="C_32","r0511 - o/w capital instruments/share capital",IF('Intragroup liabilities'!F1516="C_33","r0512 - o/w instruments ranking pari passu with ordinary shares",IF(OR(ISNUMBER(SEARCH("ATLANTES",I1522)),ISNUMBER(SEARCH("AZOR",I1522)),ISNUMBER(SEARCH("HIPOTOTTA",I1522)))=TRUE,"r0120 - Secured liabilities - collateralized part (BRRD art. 44/2/b)",IF(OR('Intragroup liabilities'!F1516="P_27.1",'Intragroup liabilities'!F1516="P_27.2",'Intragroup liabilities'!F1516="P_24"),"r0390 - Non-financial liabilities",IF('Intragroup liabilities'!F1516="P_30.1","r0170 - Employee liabilities (BRRD art. 44/2/g/i)",IF('Intragroup liabilities'!F1516="P_30.3","r0390 - Non-financial liabilities",IF('Intragroup liabilities'!F1516="C_36","r0511 - o/w capital instruments/share capital",IF(AND('Intragroup liabilities'!F1516="P_20",IFERROR(VLOOKUP('Intragroup liabilities'!I1516,'Auxiliar 210'!$B$18:$B$20,1,FALSE),0)&lt;&gt;0),"r0210 - Liabilities towards other entities of the resolution group (BRRD art. 44/2/h)",IF(AND('Intragroup liabilities'!F1516="P_21",IFERROR(VLOOKUP('Intragroup liabilities'!I1516,'Auxiliar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2" s="10" t="s">
        <v>483</v>
      </c>
      <c r="G1522" s="10" t="str">
        <f t="shared" si="163"/>
        <v>Rank 9 - Ranking in insolvency (master scale)</v>
      </c>
      <c r="H1522" s="10" t="s">
        <v>723</v>
      </c>
      <c r="I1522" s="10" t="s">
        <v>704</v>
      </c>
      <c r="J1522" s="10" t="s">
        <v>703</v>
      </c>
      <c r="K1522" s="10" t="s">
        <v>155</v>
      </c>
      <c r="L1522" s="10" t="str">
        <f t="shared" si="164"/>
        <v>Sister</v>
      </c>
      <c r="M1522" s="10" t="str">
        <f>IF(OR('Intragroup liabilities'!W1516="x",'Intragroup liabilities'!W1516="E"),"true","false")</f>
        <v>false</v>
      </c>
      <c r="N1522" s="10" t="s">
        <v>470</v>
      </c>
      <c r="O1522" s="10" t="s">
        <v>471</v>
      </c>
      <c r="P1522" s="11">
        <v>0.96</v>
      </c>
      <c r="Q1522" s="11">
        <f>IF('Intragroup liabilities'!E1516="",0,'Intragroup liabilities'!E1516)</f>
        <v>0</v>
      </c>
      <c r="R1522" s="10" t="str">
        <f>+IF('Intragroup liabilities'!C1516="EURO","Euro",IF('Intragroup liabilities'!C1516="LIBRA INGLESA"," US Dollar",""))</f>
        <v>Euro</v>
      </c>
      <c r="S1522" s="10" t="str">
        <f>IF(OR('Intragroup liabilities'!F1516="P_20",'Intragroup liabilities'!F1516="P_21"),'Intragroup liabilities'!M1516,CONCATENATE(RIGHT('Intragroup liabilities'!T1516,4),"-",LEFT(RIGHT('Intragroup liabilities'!T1516,7),2),"-",LEFT('Intragroup liabilities'!T1516,2)))</f>
        <v>--</v>
      </c>
      <c r="T1522" s="20" t="str">
        <f t="shared" si="165"/>
        <v>--</v>
      </c>
      <c r="U1522" s="20" t="str">
        <f>IF(OR('Intragroup liabilities'!F1516="P_20",'Intragroup liabilities'!F1516="P_21"),'T 03.01'!T1522,CONCATENATE(RIGHT('Intragroup liabilities'!U1516,4),"-",LEFT(RIGHT('Intragroup liabilities'!U1516,7),2),"-",LEFT('Intragroup liabilities'!U1516,2)))</f>
        <v>--</v>
      </c>
      <c r="V1522" s="10" t="str">
        <f t="shared" si="166"/>
        <v>Unsecured</v>
      </c>
      <c r="W1522" s="10">
        <v>0</v>
      </c>
      <c r="X1522" s="10" t="s">
        <v>83</v>
      </c>
      <c r="Y1522" s="10" t="str">
        <f t="shared" si="167"/>
        <v>Structured</v>
      </c>
      <c r="Z1522" s="10"/>
      <c r="AA1522" s="10" t="str">
        <f>IF('Intragroup liabilities'!Q1516="GF2","Grandfathered T2",IF('Intragroup liabilities'!Q1516="CET1","CET1","No"))</f>
        <v>No</v>
      </c>
      <c r="AB1522" s="10">
        <f>IF('Intragroup liabilities'!R1516="",0,'Intragroup liabilities'!R1516)</f>
        <v>0</v>
      </c>
      <c r="AC1522"/>
    </row>
    <row r="1523" spans="3:29" ht="23.65" thickBot="1" x14ac:dyDescent="0.5">
      <c r="C1523" s="17">
        <f t="shared" si="162"/>
        <v>999</v>
      </c>
      <c r="D1523" s="18">
        <f t="shared" si="168"/>
        <v>1516</v>
      </c>
      <c r="E1523" s="10" t="str">
        <f>IF(AND(I1523="SANTANDER TOTTA, SGPS, SA",'Intragroup liabilities'!F1517="P_22"),"r0531 - o/w (part of) subordinated liabilities recognised as own funds",IF(AND(I1523="Totta Seguros - Comp. Seg. Vida, SA.",'Intragroup liabilities'!F1517="P_22"),"r0350 - Structured notes",IF(AND(AA1523&lt;&gt;"No",'Intragroup liabilities'!F1517="P_23"),"r0531 - o/w (part of) subordinated liabilities recognised as own funds",IF(AND(AA1523="No",'Intragroup liabilities'!F1517="P_23"),"r0120 - Secured liabilities - collateralized part (BRRD art. 44/2/b)",IF('Intragroup liabilities'!F1517="C_31","r0511 - o/w capital instruments/share capital",IF('Intragroup liabilities'!F1517="C_32","r0511 - o/w capital instruments/share capital",IF('Intragroup liabilities'!F1517="C_33","r0512 - o/w instruments ranking pari passu with ordinary shares",IF(OR(ISNUMBER(SEARCH("ATLANTES",I1523)),ISNUMBER(SEARCH("AZOR",I1523)),ISNUMBER(SEARCH("HIPOTOTTA",I1523)))=TRUE,"r0120 - Secured liabilities - collateralized part (BRRD art. 44/2/b)",IF(OR('Intragroup liabilities'!F1517="P_27.1",'Intragroup liabilities'!F1517="P_27.2",'Intragroup liabilities'!F1517="P_24"),"r0390 - Non-financial liabilities",IF('Intragroup liabilities'!F1517="P_30.1","r0170 - Employee liabilities (BRRD art. 44/2/g/i)",IF('Intragroup liabilities'!F1517="P_30.3","r0390 - Non-financial liabilities",IF('Intragroup liabilities'!F1517="C_36","r0511 - o/w capital instruments/share capital",IF(AND('Intragroup liabilities'!F1517="P_20",IFERROR(VLOOKUP('Intragroup liabilities'!I1517,'Auxiliar 210'!$B$18:$B$20,1,FALSE),0)&lt;&gt;0),"r0210 - Liabilities towards other entities of the resolution group (BRRD art. 44/2/h)",IF(AND('Intragroup liabilities'!F1517="P_21",IFERROR(VLOOKUP('Intragroup liabilities'!I1517,'Auxiliar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3" s="10" t="s">
        <v>483</v>
      </c>
      <c r="G1523" s="10" t="str">
        <f t="shared" si="163"/>
        <v>Rank 9 - Ranking in insolvency (master scale)</v>
      </c>
      <c r="H1523" s="10" t="s">
        <v>1020</v>
      </c>
      <c r="I1523" s="10" t="s">
        <v>704</v>
      </c>
      <c r="J1523" s="10" t="s">
        <v>703</v>
      </c>
      <c r="K1523" s="10" t="s">
        <v>155</v>
      </c>
      <c r="L1523" s="10" t="str">
        <f t="shared" si="164"/>
        <v>Sister</v>
      </c>
      <c r="M1523" s="10" t="str">
        <f>IF(OR('Intragroup liabilities'!W1517="x",'Intragroup liabilities'!W1517="E"),"true","false")</f>
        <v>false</v>
      </c>
      <c r="N1523" s="10" t="s">
        <v>470</v>
      </c>
      <c r="O1523" s="10" t="s">
        <v>471</v>
      </c>
      <c r="P1523" s="11">
        <v>2.61</v>
      </c>
      <c r="Q1523" s="11">
        <f>IF('Intragroup liabilities'!E1517="",0,'Intragroup liabilities'!E1517)</f>
        <v>0</v>
      </c>
      <c r="R1523" s="10" t="str">
        <f>+IF('Intragroup liabilities'!C1517="EURO","Euro",IF('Intragroup liabilities'!C1517="LIBRA INGLESA"," US Dollar",""))</f>
        <v>Euro</v>
      </c>
      <c r="S1523" s="10" t="str">
        <f>IF(OR('Intragroup liabilities'!F1517="P_20",'Intragroup liabilities'!F1517="P_21"),'Intragroup liabilities'!M1517,CONCATENATE(RIGHT('Intragroup liabilities'!T1517,4),"-",LEFT(RIGHT('Intragroup liabilities'!T1517,7),2),"-",LEFT('Intragroup liabilities'!T1517,2)))</f>
        <v>--</v>
      </c>
      <c r="T1523" s="20" t="str">
        <f t="shared" si="165"/>
        <v>--</v>
      </c>
      <c r="U1523" s="20" t="str">
        <f>IF(OR('Intragroup liabilities'!F1517="P_20",'Intragroup liabilities'!F1517="P_21"),'T 03.01'!T1523,CONCATENATE(RIGHT('Intragroup liabilities'!U1517,4),"-",LEFT(RIGHT('Intragroup liabilities'!U1517,7),2),"-",LEFT('Intragroup liabilities'!U1517,2)))</f>
        <v>--</v>
      </c>
      <c r="V1523" s="10" t="str">
        <f t="shared" si="166"/>
        <v>Unsecured</v>
      </c>
      <c r="W1523" s="10">
        <v>0</v>
      </c>
      <c r="X1523" s="10" t="s">
        <v>83</v>
      </c>
      <c r="Y1523" s="10" t="str">
        <f t="shared" si="167"/>
        <v>Structured</v>
      </c>
      <c r="Z1523" s="10"/>
      <c r="AA1523" s="10" t="str">
        <f>IF('Intragroup liabilities'!Q1517="GF2","Grandfathered T2",IF('Intragroup liabilities'!Q1517="CET1","CET1","No"))</f>
        <v>No</v>
      </c>
      <c r="AB1523" s="10">
        <f>IF('Intragroup liabilities'!R1517="",0,'Intragroup liabilities'!R1517)</f>
        <v>0</v>
      </c>
      <c r="AC1523"/>
    </row>
    <row r="1524" spans="3:29" ht="23.65" thickBot="1" x14ac:dyDescent="0.5">
      <c r="C1524" s="17">
        <f t="shared" si="162"/>
        <v>999</v>
      </c>
      <c r="D1524" s="18">
        <f t="shared" si="168"/>
        <v>1517</v>
      </c>
      <c r="E1524" s="10" t="str">
        <f>IF(AND(I1524="SANTANDER TOTTA, SGPS, SA",'Intragroup liabilities'!F1518="P_22"),"r0531 - o/w (part of) subordinated liabilities recognised as own funds",IF(AND(I1524="Totta Seguros - Comp. Seg. Vida, SA.",'Intragroup liabilities'!F1518="P_22"),"r0350 - Structured notes",IF(AND(AA1524&lt;&gt;"No",'Intragroup liabilities'!F1518="P_23"),"r0531 - o/w (part of) subordinated liabilities recognised as own funds",IF(AND(AA1524="No",'Intragroup liabilities'!F1518="P_23"),"r0120 - Secured liabilities - collateralized part (BRRD art. 44/2/b)",IF('Intragroup liabilities'!F1518="C_31","r0511 - o/w capital instruments/share capital",IF('Intragroup liabilities'!F1518="C_32","r0511 - o/w capital instruments/share capital",IF('Intragroup liabilities'!F1518="C_33","r0512 - o/w instruments ranking pari passu with ordinary shares",IF(OR(ISNUMBER(SEARCH("ATLANTES",I1524)),ISNUMBER(SEARCH("AZOR",I1524)),ISNUMBER(SEARCH("HIPOTOTTA",I1524)))=TRUE,"r0120 - Secured liabilities - collateralized part (BRRD art. 44/2/b)",IF(OR('Intragroup liabilities'!F1518="P_27.1",'Intragroup liabilities'!F1518="P_27.2",'Intragroup liabilities'!F1518="P_24"),"r0390 - Non-financial liabilities",IF('Intragroup liabilities'!F1518="P_30.1","r0170 - Employee liabilities (BRRD art. 44/2/g/i)",IF('Intragroup liabilities'!F1518="P_30.3","r0390 - Non-financial liabilities",IF('Intragroup liabilities'!F1518="C_36","r0511 - o/w capital instruments/share capital",IF(AND('Intragroup liabilities'!F1518="P_20",IFERROR(VLOOKUP('Intragroup liabilities'!I1518,'Auxiliar 210'!$B$18:$B$20,1,FALSE),0)&lt;&gt;0),"r0210 - Liabilities towards other entities of the resolution group (BRRD art. 44/2/h)",IF(AND('Intragroup liabilities'!F1518="P_21",IFERROR(VLOOKUP('Intragroup liabilities'!I1518,'Auxiliar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4" s="10" t="s">
        <v>483</v>
      </c>
      <c r="G1524" s="10" t="str">
        <f t="shared" si="163"/>
        <v>Rank 9 - Ranking in insolvency (master scale)</v>
      </c>
      <c r="H1524" s="10" t="s">
        <v>799</v>
      </c>
      <c r="I1524" s="10" t="s">
        <v>704</v>
      </c>
      <c r="J1524" s="10" t="s">
        <v>703</v>
      </c>
      <c r="K1524" s="10" t="s">
        <v>155</v>
      </c>
      <c r="L1524" s="10" t="str">
        <f t="shared" si="164"/>
        <v>Sister</v>
      </c>
      <c r="M1524" s="10" t="str">
        <f>IF(OR('Intragroup liabilities'!W1518="x",'Intragroup liabilities'!W1518="E"),"true","false")</f>
        <v>false</v>
      </c>
      <c r="N1524" s="10" t="s">
        <v>470</v>
      </c>
      <c r="O1524" s="10" t="s">
        <v>471</v>
      </c>
      <c r="P1524" s="11">
        <v>0.15</v>
      </c>
      <c r="Q1524" s="11">
        <f>IF('Intragroup liabilities'!E1518="",0,'Intragroup liabilities'!E1518)</f>
        <v>0</v>
      </c>
      <c r="R1524" s="10" t="str">
        <f>+IF('Intragroup liabilities'!C1518="EURO","Euro",IF('Intragroup liabilities'!C1518="LIBRA INGLESA"," US Dollar",""))</f>
        <v>Euro</v>
      </c>
      <c r="S1524" s="10" t="str">
        <f>IF(OR('Intragroup liabilities'!F1518="P_20",'Intragroup liabilities'!F1518="P_21"),'Intragroup liabilities'!M1518,CONCATENATE(RIGHT('Intragroup liabilities'!T1518,4),"-",LEFT(RIGHT('Intragroup liabilities'!T1518,7),2),"-",LEFT('Intragroup liabilities'!T1518,2)))</f>
        <v>--</v>
      </c>
      <c r="T1524" s="20" t="str">
        <f t="shared" si="165"/>
        <v>--</v>
      </c>
      <c r="U1524" s="20" t="str">
        <f>IF(OR('Intragroup liabilities'!F1518="P_20",'Intragroup liabilities'!F1518="P_21"),'T 03.01'!T1524,CONCATENATE(RIGHT('Intragroup liabilities'!U1518,4),"-",LEFT(RIGHT('Intragroup liabilities'!U1518,7),2),"-",LEFT('Intragroup liabilities'!U1518,2)))</f>
        <v>--</v>
      </c>
      <c r="V1524" s="10" t="str">
        <f t="shared" si="166"/>
        <v>Unsecured</v>
      </c>
      <c r="W1524" s="10">
        <v>0</v>
      </c>
      <c r="X1524" s="10" t="s">
        <v>83</v>
      </c>
      <c r="Y1524" s="10" t="str">
        <f t="shared" si="167"/>
        <v>Structured</v>
      </c>
      <c r="Z1524" s="10"/>
      <c r="AA1524" s="10" t="str">
        <f>IF('Intragroup liabilities'!Q1518="GF2","Grandfathered T2",IF('Intragroup liabilities'!Q1518="CET1","CET1","No"))</f>
        <v>No</v>
      </c>
      <c r="AB1524" s="10">
        <f>IF('Intragroup liabilities'!R1518="",0,'Intragroup liabilities'!R1518)</f>
        <v>0</v>
      </c>
      <c r="AC1524"/>
    </row>
    <row r="1525" spans="3:29" ht="23.65" thickBot="1" x14ac:dyDescent="0.5">
      <c r="C1525" s="17">
        <f t="shared" si="162"/>
        <v>999</v>
      </c>
      <c r="D1525" s="18">
        <f t="shared" si="168"/>
        <v>1518</v>
      </c>
      <c r="E1525" s="10" t="str">
        <f>IF(AND(I1525="SANTANDER TOTTA, SGPS, SA",'Intragroup liabilities'!F1519="P_22"),"r0531 - o/w (part of) subordinated liabilities recognised as own funds",IF(AND(I1525="Totta Seguros - Comp. Seg. Vida, SA.",'Intragroup liabilities'!F1519="P_22"),"r0350 - Structured notes",IF(AND(AA1525&lt;&gt;"No",'Intragroup liabilities'!F1519="P_23"),"r0531 - o/w (part of) subordinated liabilities recognised as own funds",IF(AND(AA1525="No",'Intragroup liabilities'!F1519="P_23"),"r0120 - Secured liabilities - collateralized part (BRRD art. 44/2/b)",IF('Intragroup liabilities'!F1519="C_31","r0511 - o/w capital instruments/share capital",IF('Intragroup liabilities'!F1519="C_32","r0511 - o/w capital instruments/share capital",IF('Intragroup liabilities'!F1519="C_33","r0512 - o/w instruments ranking pari passu with ordinary shares",IF(OR(ISNUMBER(SEARCH("ATLANTES",I1525)),ISNUMBER(SEARCH("AZOR",I1525)),ISNUMBER(SEARCH("HIPOTOTTA",I1525)))=TRUE,"r0120 - Secured liabilities - collateralized part (BRRD art. 44/2/b)",IF(OR('Intragroup liabilities'!F1519="P_27.1",'Intragroup liabilities'!F1519="P_27.2",'Intragroup liabilities'!F1519="P_24"),"r0390 - Non-financial liabilities",IF('Intragroup liabilities'!F1519="P_30.1","r0170 - Employee liabilities (BRRD art. 44/2/g/i)",IF('Intragroup liabilities'!F1519="P_30.3","r0390 - Non-financial liabilities",IF('Intragroup liabilities'!F1519="C_36","r0511 - o/w capital instruments/share capital",IF(AND('Intragroup liabilities'!F1519="P_20",IFERROR(VLOOKUP('Intragroup liabilities'!I1519,'Auxiliar 210'!$B$18:$B$20,1,FALSE),0)&lt;&gt;0),"r0210 - Liabilities towards other entities of the resolution group (BRRD art. 44/2/h)",IF(AND('Intragroup liabilities'!F1519="P_21",IFERROR(VLOOKUP('Intragroup liabilities'!I1519,'Auxiliar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5" s="10" t="s">
        <v>483</v>
      </c>
      <c r="G1525" s="10" t="str">
        <f t="shared" si="163"/>
        <v>Rank 9 - Ranking in insolvency (master scale)</v>
      </c>
      <c r="H1525" s="10" t="s">
        <v>1324</v>
      </c>
      <c r="I1525" s="10" t="s">
        <v>704</v>
      </c>
      <c r="J1525" s="10" t="s">
        <v>703</v>
      </c>
      <c r="K1525" s="10" t="s">
        <v>155</v>
      </c>
      <c r="L1525" s="10" t="str">
        <f t="shared" si="164"/>
        <v>Sister</v>
      </c>
      <c r="M1525" s="10" t="str">
        <f>IF(OR('Intragroup liabilities'!W1519="x",'Intragroup liabilities'!W1519="E"),"true","false")</f>
        <v>false</v>
      </c>
      <c r="N1525" s="10" t="s">
        <v>470</v>
      </c>
      <c r="O1525" s="10" t="s">
        <v>471</v>
      </c>
      <c r="P1525" s="11">
        <v>22.84</v>
      </c>
      <c r="Q1525" s="11">
        <f>IF('Intragroup liabilities'!E1519="",0,'Intragroup liabilities'!E1519)</f>
        <v>0</v>
      </c>
      <c r="R1525" s="10" t="str">
        <f>+IF('Intragroup liabilities'!C1519="EURO","Euro",IF('Intragroup liabilities'!C1519="LIBRA INGLESA"," US Dollar",""))</f>
        <v>Euro</v>
      </c>
      <c r="S1525" s="10" t="str">
        <f>IF(OR('Intragroup liabilities'!F1519="P_20",'Intragroup liabilities'!F1519="P_21"),'Intragroup liabilities'!M1519,CONCATENATE(RIGHT('Intragroup liabilities'!T1519,4),"-",LEFT(RIGHT('Intragroup liabilities'!T1519,7),2),"-",LEFT('Intragroup liabilities'!T1519,2)))</f>
        <v>--</v>
      </c>
      <c r="T1525" s="20" t="str">
        <f t="shared" si="165"/>
        <v>--</v>
      </c>
      <c r="U1525" s="20" t="str">
        <f>IF(OR('Intragroup liabilities'!F1519="P_20",'Intragroup liabilities'!F1519="P_21"),'T 03.01'!T1525,CONCATENATE(RIGHT('Intragroup liabilities'!U1519,4),"-",LEFT(RIGHT('Intragroup liabilities'!U1519,7),2),"-",LEFT('Intragroup liabilities'!U1519,2)))</f>
        <v>--</v>
      </c>
      <c r="V1525" s="10" t="str">
        <f t="shared" si="166"/>
        <v>Unsecured</v>
      </c>
      <c r="W1525" s="10">
        <v>0</v>
      </c>
      <c r="X1525" s="10" t="s">
        <v>83</v>
      </c>
      <c r="Y1525" s="10" t="str">
        <f t="shared" si="167"/>
        <v>Structured</v>
      </c>
      <c r="Z1525" s="10"/>
      <c r="AA1525" s="10" t="str">
        <f>IF('Intragroup liabilities'!Q1519="GF2","Grandfathered T2",IF('Intragroup liabilities'!Q1519="CET1","CET1","No"))</f>
        <v>No</v>
      </c>
      <c r="AB1525" s="10">
        <f>IF('Intragroup liabilities'!R1519="",0,'Intragroup liabilities'!R1519)</f>
        <v>0</v>
      </c>
      <c r="AC1525"/>
    </row>
    <row r="1526" spans="3:29" ht="23.65" thickBot="1" x14ac:dyDescent="0.5">
      <c r="C1526" s="17">
        <f t="shared" si="162"/>
        <v>999</v>
      </c>
      <c r="D1526" s="18">
        <f t="shared" si="168"/>
        <v>1519</v>
      </c>
      <c r="E1526" s="10" t="str">
        <f>IF(AND(I1526="SANTANDER TOTTA, SGPS, SA",'Intragroup liabilities'!F1520="P_22"),"r0531 - o/w (part of) subordinated liabilities recognised as own funds",IF(AND(I1526="Totta Seguros - Comp. Seg. Vida, SA.",'Intragroup liabilities'!F1520="P_22"),"r0350 - Structured notes",IF(AND(AA1526&lt;&gt;"No",'Intragroup liabilities'!F1520="P_23"),"r0531 - o/w (part of) subordinated liabilities recognised as own funds",IF(AND(AA1526="No",'Intragroup liabilities'!F1520="P_23"),"r0120 - Secured liabilities - collateralized part (BRRD art. 44/2/b)",IF('Intragroup liabilities'!F1520="C_31","r0511 - o/w capital instruments/share capital",IF('Intragroup liabilities'!F1520="C_32","r0511 - o/w capital instruments/share capital",IF('Intragroup liabilities'!F1520="C_33","r0512 - o/w instruments ranking pari passu with ordinary shares",IF(OR(ISNUMBER(SEARCH("ATLANTES",I1526)),ISNUMBER(SEARCH("AZOR",I1526)),ISNUMBER(SEARCH("HIPOTOTTA",I1526)))=TRUE,"r0120 - Secured liabilities - collateralized part (BRRD art. 44/2/b)",IF(OR('Intragroup liabilities'!F1520="P_27.1",'Intragroup liabilities'!F1520="P_27.2",'Intragroup liabilities'!F1520="P_24"),"r0390 - Non-financial liabilities",IF('Intragroup liabilities'!F1520="P_30.1","r0170 - Employee liabilities (BRRD art. 44/2/g/i)",IF('Intragroup liabilities'!F1520="P_30.3","r0390 - Non-financial liabilities",IF('Intragroup liabilities'!F1520="C_36","r0511 - o/w capital instruments/share capital",IF(AND('Intragroup liabilities'!F1520="P_20",IFERROR(VLOOKUP('Intragroup liabilities'!I1520,'Auxiliar 210'!$B$18:$B$20,1,FALSE),0)&lt;&gt;0),"r0210 - Liabilities towards other entities of the resolution group (BRRD art. 44/2/h)",IF(AND('Intragroup liabilities'!F1520="P_21",IFERROR(VLOOKUP('Intragroup liabilities'!I1520,'Auxiliar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6" s="10" t="s">
        <v>483</v>
      </c>
      <c r="G1526" s="10" t="str">
        <f t="shared" si="163"/>
        <v>Rank 9 - Ranking in insolvency (master scale)</v>
      </c>
      <c r="H1526" s="10" t="s">
        <v>878</v>
      </c>
      <c r="I1526" s="10" t="s">
        <v>704</v>
      </c>
      <c r="J1526" s="10" t="s">
        <v>703</v>
      </c>
      <c r="K1526" s="10" t="s">
        <v>155</v>
      </c>
      <c r="L1526" s="10" t="str">
        <f t="shared" si="164"/>
        <v>Sister</v>
      </c>
      <c r="M1526" s="10" t="str">
        <f>IF(OR('Intragroup liabilities'!W1520="x",'Intragroup liabilities'!W1520="E"),"true","false")</f>
        <v>false</v>
      </c>
      <c r="N1526" s="10" t="s">
        <v>470</v>
      </c>
      <c r="O1526" s="10" t="s">
        <v>471</v>
      </c>
      <c r="P1526" s="11">
        <v>4.2300000000000004</v>
      </c>
      <c r="Q1526" s="11">
        <f>IF('Intragroup liabilities'!E1520="",0,'Intragroup liabilities'!E1520)</f>
        <v>0</v>
      </c>
      <c r="R1526" s="10" t="str">
        <f>+IF('Intragroup liabilities'!C1520="EURO","Euro",IF('Intragroup liabilities'!C1520="LIBRA INGLESA"," US Dollar",""))</f>
        <v>Euro</v>
      </c>
      <c r="S1526" s="10" t="str">
        <f>IF(OR('Intragroup liabilities'!F1520="P_20",'Intragroup liabilities'!F1520="P_21"),'Intragroup liabilities'!M1520,CONCATENATE(RIGHT('Intragroup liabilities'!T1520,4),"-",LEFT(RIGHT('Intragroup liabilities'!T1520,7),2),"-",LEFT('Intragroup liabilities'!T1520,2)))</f>
        <v>--</v>
      </c>
      <c r="T1526" s="20" t="str">
        <f t="shared" si="165"/>
        <v>--</v>
      </c>
      <c r="U1526" s="20" t="str">
        <f>IF(OR('Intragroup liabilities'!F1520="P_20",'Intragroup liabilities'!F1520="P_21"),'T 03.01'!T1526,CONCATENATE(RIGHT('Intragroup liabilities'!U1520,4),"-",LEFT(RIGHT('Intragroup liabilities'!U1520,7),2),"-",LEFT('Intragroup liabilities'!U1520,2)))</f>
        <v>--</v>
      </c>
      <c r="V1526" s="10" t="str">
        <f t="shared" si="166"/>
        <v>Unsecured</v>
      </c>
      <c r="W1526" s="10">
        <v>0</v>
      </c>
      <c r="X1526" s="10" t="s">
        <v>83</v>
      </c>
      <c r="Y1526" s="10" t="str">
        <f t="shared" si="167"/>
        <v>Structured</v>
      </c>
      <c r="Z1526" s="10"/>
      <c r="AA1526" s="10" t="str">
        <f>IF('Intragroup liabilities'!Q1520="GF2","Grandfathered T2",IF('Intragroup liabilities'!Q1520="CET1","CET1","No"))</f>
        <v>No</v>
      </c>
      <c r="AB1526" s="10">
        <f>IF('Intragroup liabilities'!R1520="",0,'Intragroup liabilities'!R1520)</f>
        <v>0</v>
      </c>
    </row>
    <row r="1527" spans="3:29" ht="23.65" thickBot="1" x14ac:dyDescent="0.5">
      <c r="C1527" s="17">
        <f t="shared" si="162"/>
        <v>999</v>
      </c>
      <c r="D1527" s="18">
        <f t="shared" si="168"/>
        <v>1520</v>
      </c>
      <c r="E1527" s="10" t="str">
        <f>IF(AND(I1527="SANTANDER TOTTA, SGPS, SA",'Intragroup liabilities'!F1521="P_22"),"r0531 - o/w (part of) subordinated liabilities recognised as own funds",IF(AND(I1527="Totta Seguros - Comp. Seg. Vida, SA.",'Intragroup liabilities'!F1521="P_22"),"r0350 - Structured notes",IF(AND(AA1527&lt;&gt;"No",'Intragroup liabilities'!F1521="P_23"),"r0531 - o/w (part of) subordinated liabilities recognised as own funds",IF(AND(AA1527="No",'Intragroup liabilities'!F1521="P_23"),"r0120 - Secured liabilities - collateralized part (BRRD art. 44/2/b)",IF('Intragroup liabilities'!F1521="C_31","r0511 - o/w capital instruments/share capital",IF('Intragroup liabilities'!F1521="C_32","r0511 - o/w capital instruments/share capital",IF('Intragroup liabilities'!F1521="C_33","r0512 - o/w instruments ranking pari passu with ordinary shares",IF(OR(ISNUMBER(SEARCH("ATLANTES",I1527)),ISNUMBER(SEARCH("AZOR",I1527)),ISNUMBER(SEARCH("HIPOTOTTA",I1527)))=TRUE,"r0120 - Secured liabilities - collateralized part (BRRD art. 44/2/b)",IF(OR('Intragroup liabilities'!F1521="P_27.1",'Intragroup liabilities'!F1521="P_27.2",'Intragroup liabilities'!F1521="P_24"),"r0390 - Non-financial liabilities",IF('Intragroup liabilities'!F1521="P_30.1","r0170 - Employee liabilities (BRRD art. 44/2/g/i)",IF('Intragroup liabilities'!F1521="P_30.3","r0390 - Non-financial liabilities",IF('Intragroup liabilities'!F1521="C_36","r0511 - o/w capital instruments/share capital",IF(AND('Intragroup liabilities'!F1521="P_20",IFERROR(VLOOKUP('Intragroup liabilities'!I1521,'Auxiliar 210'!$B$18:$B$20,1,FALSE),0)&lt;&gt;0),"r0210 - Liabilities towards other entities of the resolution group (BRRD art. 44/2/h)",IF(AND('Intragroup liabilities'!F1521="P_21",IFERROR(VLOOKUP('Intragroup liabilities'!I1521,'Auxiliar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7" s="10" t="s">
        <v>483</v>
      </c>
      <c r="G1527" s="10" t="str">
        <f t="shared" si="163"/>
        <v>Rank 9 - Ranking in insolvency (master scale)</v>
      </c>
      <c r="H1527" s="10" t="s">
        <v>1328</v>
      </c>
      <c r="I1527" s="10" t="s">
        <v>704</v>
      </c>
      <c r="J1527" s="10" t="s">
        <v>703</v>
      </c>
      <c r="K1527" s="10" t="s">
        <v>155</v>
      </c>
      <c r="L1527" s="10" t="str">
        <f t="shared" si="164"/>
        <v>Sister</v>
      </c>
      <c r="M1527" s="10" t="str">
        <f>IF(OR('Intragroup liabilities'!W1521="x",'Intragroup liabilities'!W1521="E"),"true","false")</f>
        <v>false</v>
      </c>
      <c r="N1527" s="10" t="s">
        <v>470</v>
      </c>
      <c r="O1527" s="10" t="s">
        <v>471</v>
      </c>
      <c r="P1527" s="11">
        <v>1.58</v>
      </c>
      <c r="Q1527" s="11">
        <f>IF('Intragroup liabilities'!E1521="",0,'Intragroup liabilities'!E1521)</f>
        <v>0</v>
      </c>
      <c r="R1527" s="10" t="str">
        <f>+IF('Intragroup liabilities'!C1521="EURO","Euro",IF('Intragroup liabilities'!C1521="LIBRA INGLESA"," US Dollar",""))</f>
        <v>Euro</v>
      </c>
      <c r="S1527" s="10" t="str">
        <f>IF(OR('Intragroup liabilities'!F1521="P_20",'Intragroup liabilities'!F1521="P_21"),'Intragroup liabilities'!M1521,CONCATENATE(RIGHT('Intragroup liabilities'!T1521,4),"-",LEFT(RIGHT('Intragroup liabilities'!T1521,7),2),"-",LEFT('Intragroup liabilities'!T1521,2)))</f>
        <v>--</v>
      </c>
      <c r="T1527" s="20" t="str">
        <f t="shared" si="165"/>
        <v>--</v>
      </c>
      <c r="U1527" s="20" t="str">
        <f>IF(OR('Intragroup liabilities'!F1521="P_20",'Intragroup liabilities'!F1521="P_21"),'T 03.01'!T1527,CONCATENATE(RIGHT('Intragroup liabilities'!U1521,4),"-",LEFT(RIGHT('Intragroup liabilities'!U1521,7),2),"-",LEFT('Intragroup liabilities'!U1521,2)))</f>
        <v>--</v>
      </c>
      <c r="V1527" s="10" t="str">
        <f t="shared" si="166"/>
        <v>Unsecured</v>
      </c>
      <c r="W1527" s="10">
        <v>0</v>
      </c>
      <c r="X1527" s="10" t="s">
        <v>83</v>
      </c>
      <c r="Y1527" s="10" t="str">
        <f t="shared" si="167"/>
        <v>Structured</v>
      </c>
      <c r="Z1527" s="10"/>
      <c r="AA1527" s="10" t="str">
        <f>IF('Intragroup liabilities'!Q1521="GF2","Grandfathered T2",IF('Intragroup liabilities'!Q1521="CET1","CET1","No"))</f>
        <v>No</v>
      </c>
      <c r="AB1527" s="10">
        <f>IF('Intragroup liabilities'!R1521="",0,'Intragroup liabilities'!R1521)</f>
        <v>0</v>
      </c>
    </row>
    <row r="1528" spans="3:29" ht="23.65" thickBot="1" x14ac:dyDescent="0.5">
      <c r="C1528" s="17">
        <f t="shared" si="162"/>
        <v>999</v>
      </c>
      <c r="D1528" s="18">
        <f t="shared" si="168"/>
        <v>1521</v>
      </c>
      <c r="E1528" s="10" t="str">
        <f>IF(AND(I1528="SANTANDER TOTTA, SGPS, SA",'Intragroup liabilities'!F1522="P_22"),"r0531 - o/w (part of) subordinated liabilities recognised as own funds",IF(AND(I1528="Totta Seguros - Comp. Seg. Vida, SA.",'Intragroup liabilities'!F1522="P_22"),"r0350 - Structured notes",IF(AND(AA1528&lt;&gt;"No",'Intragroup liabilities'!F1522="P_23"),"r0531 - o/w (part of) subordinated liabilities recognised as own funds",IF(AND(AA1528="No",'Intragroup liabilities'!F1522="P_23"),"r0120 - Secured liabilities - collateralized part (BRRD art. 44/2/b)",IF('Intragroup liabilities'!F1522="C_31","r0511 - o/w capital instruments/share capital",IF('Intragroup liabilities'!F1522="C_32","r0511 - o/w capital instruments/share capital",IF('Intragroup liabilities'!F1522="C_33","r0512 - o/w instruments ranking pari passu with ordinary shares",IF(OR(ISNUMBER(SEARCH("ATLANTES",I1528)),ISNUMBER(SEARCH("AZOR",I1528)),ISNUMBER(SEARCH("HIPOTOTTA",I1528)))=TRUE,"r0120 - Secured liabilities - collateralized part (BRRD art. 44/2/b)",IF(OR('Intragroup liabilities'!F1522="P_27.1",'Intragroup liabilities'!F1522="P_27.2",'Intragroup liabilities'!F1522="P_24"),"r0390 - Non-financial liabilities",IF('Intragroup liabilities'!F1522="P_30.1","r0170 - Employee liabilities (BRRD art. 44/2/g/i)",IF('Intragroup liabilities'!F1522="P_30.3","r0390 - Non-financial liabilities",IF('Intragroup liabilities'!F1522="C_36","r0511 - o/w capital instruments/share capital",IF(AND('Intragroup liabilities'!F1522="P_20",IFERROR(VLOOKUP('Intragroup liabilities'!I1522,'Auxiliar 210'!$B$18:$B$20,1,FALSE),0)&lt;&gt;0),"r0210 - Liabilities towards other entities of the resolution group (BRRD art. 44/2/h)",IF(AND('Intragroup liabilities'!F1522="P_21",IFERROR(VLOOKUP('Intragroup liabilities'!I1522,'Auxiliar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8" s="10" t="s">
        <v>483</v>
      </c>
      <c r="G1528" s="10" t="str">
        <f t="shared" si="163"/>
        <v>Rank 9 - Ranking in insolvency (master scale)</v>
      </c>
      <c r="H1528" s="10" t="s">
        <v>1051</v>
      </c>
      <c r="I1528" s="10" t="s">
        <v>704</v>
      </c>
      <c r="J1528" s="10" t="s">
        <v>703</v>
      </c>
      <c r="K1528" s="10" t="s">
        <v>155</v>
      </c>
      <c r="L1528" s="10" t="str">
        <f t="shared" si="164"/>
        <v>Sister</v>
      </c>
      <c r="M1528" s="10" t="str">
        <f>IF(OR('Intragroup liabilities'!W1522="x",'Intragroup liabilities'!W1522="E"),"true","false")</f>
        <v>false</v>
      </c>
      <c r="N1528" s="10" t="s">
        <v>470</v>
      </c>
      <c r="O1528" s="10" t="s">
        <v>471</v>
      </c>
      <c r="P1528" s="11">
        <v>6.29</v>
      </c>
      <c r="Q1528" s="11">
        <f>IF('Intragroup liabilities'!E1522="",0,'Intragroup liabilities'!E1522)</f>
        <v>0</v>
      </c>
      <c r="R1528" s="10" t="str">
        <f>+IF('Intragroup liabilities'!C1522="EURO","Euro",IF('Intragroup liabilities'!C1522="LIBRA INGLESA"," US Dollar",""))</f>
        <v>Euro</v>
      </c>
      <c r="S1528" s="10" t="str">
        <f>IF(OR('Intragroup liabilities'!F1522="P_20",'Intragroup liabilities'!F1522="P_21"),'Intragroup liabilities'!M1522,CONCATENATE(RIGHT('Intragroup liabilities'!T1522,4),"-",LEFT(RIGHT('Intragroup liabilities'!T1522,7),2),"-",LEFT('Intragroup liabilities'!T1522,2)))</f>
        <v>--</v>
      </c>
      <c r="T1528" s="20" t="str">
        <f t="shared" si="165"/>
        <v>--</v>
      </c>
      <c r="U1528" s="20" t="str">
        <f>IF(OR('Intragroup liabilities'!F1522="P_20",'Intragroup liabilities'!F1522="P_21"),'T 03.01'!T1528,CONCATENATE(RIGHT('Intragroup liabilities'!U1522,4),"-",LEFT(RIGHT('Intragroup liabilities'!U1522,7),2),"-",LEFT('Intragroup liabilities'!U1522,2)))</f>
        <v>--</v>
      </c>
      <c r="V1528" s="10" t="str">
        <f t="shared" si="166"/>
        <v>Unsecured</v>
      </c>
      <c r="W1528" s="10">
        <v>0</v>
      </c>
      <c r="X1528" s="10" t="s">
        <v>83</v>
      </c>
      <c r="Y1528" s="10" t="str">
        <f t="shared" si="167"/>
        <v>Structured</v>
      </c>
      <c r="Z1528" s="10"/>
      <c r="AA1528" s="10" t="str">
        <f>IF('Intragroup liabilities'!Q1522="GF2","Grandfathered T2",IF('Intragroup liabilities'!Q1522="CET1","CET1","No"))</f>
        <v>No</v>
      </c>
      <c r="AB1528" s="10">
        <f>IF('Intragroup liabilities'!R1522="",0,'Intragroup liabilities'!R1522)</f>
        <v>0</v>
      </c>
    </row>
    <row r="1529" spans="3:29" ht="23.65" thickBot="1" x14ac:dyDescent="0.5">
      <c r="C1529" s="17">
        <f t="shared" si="162"/>
        <v>999</v>
      </c>
      <c r="D1529" s="18">
        <f t="shared" si="168"/>
        <v>1522</v>
      </c>
      <c r="E1529" s="10" t="str">
        <f>IF(AND(I1529="SANTANDER TOTTA, SGPS, SA",'Intragroup liabilities'!F1523="P_22"),"r0531 - o/w (part of) subordinated liabilities recognised as own funds",IF(AND(I1529="Totta Seguros - Comp. Seg. Vida, SA.",'Intragroup liabilities'!F1523="P_22"),"r0350 - Structured notes",IF(AND(AA1529&lt;&gt;"No",'Intragroup liabilities'!F1523="P_23"),"r0531 - o/w (part of) subordinated liabilities recognised as own funds",IF(AND(AA1529="No",'Intragroup liabilities'!F1523="P_23"),"r0120 - Secured liabilities - collateralized part (BRRD art. 44/2/b)",IF('Intragroup liabilities'!F1523="C_31","r0511 - o/w capital instruments/share capital",IF('Intragroup liabilities'!F1523="C_32","r0511 - o/w capital instruments/share capital",IF('Intragroup liabilities'!F1523="C_33","r0512 - o/w instruments ranking pari passu with ordinary shares",IF(OR(ISNUMBER(SEARCH("ATLANTES",I1529)),ISNUMBER(SEARCH("AZOR",I1529)),ISNUMBER(SEARCH("HIPOTOTTA",I1529)))=TRUE,"r0120 - Secured liabilities - collateralized part (BRRD art. 44/2/b)",IF(OR('Intragroup liabilities'!F1523="P_27.1",'Intragroup liabilities'!F1523="P_27.2",'Intragroup liabilities'!F1523="P_24"),"r0390 - Non-financial liabilities",IF('Intragroup liabilities'!F1523="P_30.1","r0170 - Employee liabilities (BRRD art. 44/2/g/i)",IF('Intragroup liabilities'!F1523="P_30.3","r0390 - Non-financial liabilities",IF('Intragroup liabilities'!F1523="C_36","r0511 - o/w capital instruments/share capital",IF(AND('Intragroup liabilities'!F1523="P_20",IFERROR(VLOOKUP('Intragroup liabilities'!I1523,'Auxiliar 210'!$B$18:$B$20,1,FALSE),0)&lt;&gt;0),"r0210 - Liabilities towards other entities of the resolution group (BRRD art. 44/2/h)",IF(AND('Intragroup liabilities'!F1523="P_21",IFERROR(VLOOKUP('Intragroup liabilities'!I1523,'Auxiliar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29" s="10" t="s">
        <v>483</v>
      </c>
      <c r="G1529" s="10" t="str">
        <f t="shared" si="163"/>
        <v>Rank 9 - Ranking in insolvency (master scale)</v>
      </c>
      <c r="H1529" s="10" t="s">
        <v>1336</v>
      </c>
      <c r="I1529" s="10" t="s">
        <v>704</v>
      </c>
      <c r="J1529" s="10" t="s">
        <v>703</v>
      </c>
      <c r="K1529" s="10" t="s">
        <v>155</v>
      </c>
      <c r="L1529" s="10" t="str">
        <f t="shared" si="164"/>
        <v>Sister</v>
      </c>
      <c r="M1529" s="10" t="str">
        <f>IF(OR('Intragroup liabilities'!W1523="x",'Intragroup liabilities'!W1523="E"),"true","false")</f>
        <v>false</v>
      </c>
      <c r="N1529" s="10" t="s">
        <v>470</v>
      </c>
      <c r="O1529" s="10" t="s">
        <v>471</v>
      </c>
      <c r="P1529" s="11">
        <v>0.5</v>
      </c>
      <c r="Q1529" s="11">
        <f>IF('Intragroup liabilities'!E1523="",0,'Intragroup liabilities'!E1523)</f>
        <v>0</v>
      </c>
      <c r="R1529" s="10" t="str">
        <f>+IF('Intragroup liabilities'!C1523="EURO","Euro",IF('Intragroup liabilities'!C1523="LIBRA INGLESA"," US Dollar",""))</f>
        <v>Euro</v>
      </c>
      <c r="S1529" s="10" t="str">
        <f>IF(OR('Intragroup liabilities'!F1523="P_20",'Intragroup liabilities'!F1523="P_21"),'Intragroup liabilities'!M1523,CONCATENATE(RIGHT('Intragroup liabilities'!T1523,4),"-",LEFT(RIGHT('Intragroup liabilities'!T1523,7),2),"-",LEFT('Intragroup liabilities'!T1523,2)))</f>
        <v>--</v>
      </c>
      <c r="T1529" s="20" t="str">
        <f t="shared" si="165"/>
        <v>--</v>
      </c>
      <c r="U1529" s="20" t="str">
        <f>IF(OR('Intragroup liabilities'!F1523="P_20",'Intragroup liabilities'!F1523="P_21"),'T 03.01'!T1529,CONCATENATE(RIGHT('Intragroup liabilities'!U1523,4),"-",LEFT(RIGHT('Intragroup liabilities'!U1523,7),2),"-",LEFT('Intragroup liabilities'!U1523,2)))</f>
        <v>--</v>
      </c>
      <c r="V1529" s="10" t="str">
        <f t="shared" si="166"/>
        <v>Unsecured</v>
      </c>
      <c r="W1529" s="10">
        <v>0</v>
      </c>
      <c r="X1529" s="10" t="s">
        <v>83</v>
      </c>
      <c r="Y1529" s="10" t="str">
        <f t="shared" si="167"/>
        <v>Structured</v>
      </c>
      <c r="Z1529" s="10"/>
      <c r="AA1529" s="10" t="str">
        <f>IF('Intragroup liabilities'!Q1523="GF2","Grandfathered T2",IF('Intragroup liabilities'!Q1523="CET1","CET1","No"))</f>
        <v>No</v>
      </c>
      <c r="AB1529" s="10">
        <f>IF('Intragroup liabilities'!R1523="",0,'Intragroup liabilities'!R1523)</f>
        <v>0</v>
      </c>
    </row>
    <row r="1530" spans="3:29" ht="23.65" thickBot="1" x14ac:dyDescent="0.5">
      <c r="C1530" s="17">
        <f t="shared" si="162"/>
        <v>999</v>
      </c>
      <c r="D1530" s="18">
        <f t="shared" si="168"/>
        <v>1523</v>
      </c>
      <c r="E1530" s="10" t="str">
        <f>IF(AND(I1530="SANTANDER TOTTA, SGPS, SA",'Intragroup liabilities'!F1524="P_22"),"r0531 - o/w (part of) subordinated liabilities recognised as own funds",IF(AND(I1530="Totta Seguros - Comp. Seg. Vida, SA.",'Intragroup liabilities'!F1524="P_22"),"r0350 - Structured notes",IF(AND(AA1530&lt;&gt;"No",'Intragroup liabilities'!F1524="P_23"),"r0531 - o/w (part of) subordinated liabilities recognised as own funds",IF(AND(AA1530="No",'Intragroup liabilities'!F1524="P_23"),"r0120 - Secured liabilities - collateralized part (BRRD art. 44/2/b)",IF('Intragroup liabilities'!F1524="C_31","r0511 - o/w capital instruments/share capital",IF('Intragroup liabilities'!F1524="C_32","r0511 - o/w capital instruments/share capital",IF('Intragroup liabilities'!F1524="C_33","r0512 - o/w instruments ranking pari passu with ordinary shares",IF(OR(ISNUMBER(SEARCH("ATLANTES",I1530)),ISNUMBER(SEARCH("AZOR",I1530)),ISNUMBER(SEARCH("HIPOTOTTA",I1530)))=TRUE,"r0120 - Secured liabilities - collateralized part (BRRD art. 44/2/b)",IF(OR('Intragroup liabilities'!F1524="P_27.1",'Intragroup liabilities'!F1524="P_27.2",'Intragroup liabilities'!F1524="P_24"),"r0390 - Non-financial liabilities",IF('Intragroup liabilities'!F1524="P_30.1","r0170 - Employee liabilities (BRRD art. 44/2/g/i)",IF('Intragroup liabilities'!F1524="P_30.3","r0390 - Non-financial liabilities",IF('Intragroup liabilities'!F1524="C_36","r0511 - o/w capital instruments/share capital",IF(AND('Intragroup liabilities'!F1524="P_20",IFERROR(VLOOKUP('Intragroup liabilities'!I1524,'Auxiliar 210'!$B$18:$B$20,1,FALSE),0)&lt;&gt;0),"r0210 - Liabilities towards other entities of the resolution group (BRRD art. 44/2/h)",IF(AND('Intragroup liabilities'!F1524="P_21",IFERROR(VLOOKUP('Intragroup liabilities'!I1524,'Auxiliar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0" s="10" t="s">
        <v>483</v>
      </c>
      <c r="G1530" s="10" t="str">
        <f t="shared" si="163"/>
        <v>Rank 9 - Ranking in insolvency (master scale)</v>
      </c>
      <c r="H1530" s="10" t="s">
        <v>870</v>
      </c>
      <c r="I1530" s="10" t="s">
        <v>704</v>
      </c>
      <c r="J1530" s="10" t="s">
        <v>703</v>
      </c>
      <c r="K1530" s="10" t="s">
        <v>155</v>
      </c>
      <c r="L1530" s="10" t="str">
        <f t="shared" si="164"/>
        <v>Sister</v>
      </c>
      <c r="M1530" s="10" t="str">
        <f>IF(OR('Intragroup liabilities'!W1524="x",'Intragroup liabilities'!W1524="E"),"true","false")</f>
        <v>false</v>
      </c>
      <c r="N1530" s="10" t="s">
        <v>470</v>
      </c>
      <c r="O1530" s="10" t="s">
        <v>471</v>
      </c>
      <c r="P1530" s="11">
        <v>23.26</v>
      </c>
      <c r="Q1530" s="11">
        <f>IF('Intragroup liabilities'!E1524="",0,'Intragroup liabilities'!E1524)</f>
        <v>0</v>
      </c>
      <c r="R1530" s="10" t="str">
        <f>+IF('Intragroup liabilities'!C1524="EURO","Euro",IF('Intragroup liabilities'!C1524="LIBRA INGLESA"," US Dollar",""))</f>
        <v>Euro</v>
      </c>
      <c r="S1530" s="10" t="str">
        <f>IF(OR('Intragroup liabilities'!F1524="P_20",'Intragroup liabilities'!F1524="P_21"),'Intragroup liabilities'!M1524,CONCATENATE(RIGHT('Intragroup liabilities'!T1524,4),"-",LEFT(RIGHT('Intragroup liabilities'!T1524,7),2),"-",LEFT('Intragroup liabilities'!T1524,2)))</f>
        <v>--</v>
      </c>
      <c r="T1530" s="20" t="str">
        <f t="shared" si="165"/>
        <v>--</v>
      </c>
      <c r="U1530" s="20" t="str">
        <f>IF(OR('Intragroup liabilities'!F1524="P_20",'Intragroup liabilities'!F1524="P_21"),'T 03.01'!T1530,CONCATENATE(RIGHT('Intragroup liabilities'!U1524,4),"-",LEFT(RIGHT('Intragroup liabilities'!U1524,7),2),"-",LEFT('Intragroup liabilities'!U1524,2)))</f>
        <v>--</v>
      </c>
      <c r="V1530" s="10" t="str">
        <f t="shared" si="166"/>
        <v>Unsecured</v>
      </c>
      <c r="W1530" s="10">
        <v>0</v>
      </c>
      <c r="X1530" s="10" t="s">
        <v>83</v>
      </c>
      <c r="Y1530" s="10" t="str">
        <f t="shared" si="167"/>
        <v>Structured</v>
      </c>
      <c r="Z1530" s="10"/>
      <c r="AA1530" s="10" t="str">
        <f>IF('Intragroup liabilities'!Q1524="GF2","Grandfathered T2",IF('Intragroup liabilities'!Q1524="CET1","CET1","No"))</f>
        <v>No</v>
      </c>
      <c r="AB1530" s="10">
        <f>IF('Intragroup liabilities'!R1524="",0,'Intragroup liabilities'!R1524)</f>
        <v>0</v>
      </c>
    </row>
    <row r="1531" spans="3:29" ht="23.65" thickBot="1" x14ac:dyDescent="0.5">
      <c r="C1531" s="17">
        <f t="shared" si="162"/>
        <v>999</v>
      </c>
      <c r="D1531" s="18">
        <f t="shared" si="168"/>
        <v>1524</v>
      </c>
      <c r="E1531" s="10" t="str">
        <f>IF(AND(I1531="SANTANDER TOTTA, SGPS, SA",'Intragroup liabilities'!F1525="P_22"),"r0531 - o/w (part of) subordinated liabilities recognised as own funds",IF(AND(I1531="Totta Seguros - Comp. Seg. Vida, SA.",'Intragroup liabilities'!F1525="P_22"),"r0350 - Structured notes",IF(AND(AA1531&lt;&gt;"No",'Intragroup liabilities'!F1525="P_23"),"r0531 - o/w (part of) subordinated liabilities recognised as own funds",IF(AND(AA1531="No",'Intragroup liabilities'!F1525="P_23"),"r0120 - Secured liabilities - collateralized part (BRRD art. 44/2/b)",IF('Intragroup liabilities'!F1525="C_31","r0511 - o/w capital instruments/share capital",IF('Intragroup liabilities'!F1525="C_32","r0511 - o/w capital instruments/share capital",IF('Intragroup liabilities'!F1525="C_33","r0512 - o/w instruments ranking pari passu with ordinary shares",IF(OR(ISNUMBER(SEARCH("ATLANTES",I1531)),ISNUMBER(SEARCH("AZOR",I1531)),ISNUMBER(SEARCH("HIPOTOTTA",I1531)))=TRUE,"r0120 - Secured liabilities - collateralized part (BRRD art. 44/2/b)",IF(OR('Intragroup liabilities'!F1525="P_27.1",'Intragroup liabilities'!F1525="P_27.2",'Intragroup liabilities'!F1525="P_24"),"r0390 - Non-financial liabilities",IF('Intragroup liabilities'!F1525="P_30.1","r0170 - Employee liabilities (BRRD art. 44/2/g/i)",IF('Intragroup liabilities'!F1525="P_30.3","r0390 - Non-financial liabilities",IF('Intragroup liabilities'!F1525="C_36","r0511 - o/w capital instruments/share capital",IF(AND('Intragroup liabilities'!F1525="P_20",IFERROR(VLOOKUP('Intragroup liabilities'!I1525,'Auxiliar 210'!$B$18:$B$20,1,FALSE),0)&lt;&gt;0),"r0210 - Liabilities towards other entities of the resolution group (BRRD art. 44/2/h)",IF(AND('Intragroup liabilities'!F1525="P_21",IFERROR(VLOOKUP('Intragroup liabilities'!I1525,'Auxiliar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1" s="10" t="s">
        <v>483</v>
      </c>
      <c r="G1531" s="10" t="str">
        <f t="shared" si="163"/>
        <v>Rank 9 - Ranking in insolvency (master scale)</v>
      </c>
      <c r="H1531" s="10" t="s">
        <v>1064</v>
      </c>
      <c r="I1531" s="10" t="s">
        <v>704</v>
      </c>
      <c r="J1531" s="10" t="s">
        <v>703</v>
      </c>
      <c r="K1531" s="10" t="s">
        <v>155</v>
      </c>
      <c r="L1531" s="10" t="str">
        <f t="shared" si="164"/>
        <v>Sister</v>
      </c>
      <c r="M1531" s="10" t="str">
        <f>IF(OR('Intragroup liabilities'!W1525="x",'Intragroup liabilities'!W1525="E"),"true","false")</f>
        <v>false</v>
      </c>
      <c r="N1531" s="10" t="s">
        <v>470</v>
      </c>
      <c r="O1531" s="10" t="s">
        <v>471</v>
      </c>
      <c r="P1531" s="11">
        <v>1.88</v>
      </c>
      <c r="Q1531" s="11">
        <f>IF('Intragroup liabilities'!E1525="",0,'Intragroup liabilities'!E1525)</f>
        <v>0</v>
      </c>
      <c r="R1531" s="10" t="str">
        <f>+IF('Intragroup liabilities'!C1525="EURO","Euro",IF('Intragroup liabilities'!C1525="LIBRA INGLESA"," US Dollar",""))</f>
        <v>Euro</v>
      </c>
      <c r="S1531" s="10" t="str">
        <f>IF(OR('Intragroup liabilities'!F1525="P_20",'Intragroup liabilities'!F1525="P_21"),'Intragroup liabilities'!M1525,CONCATENATE(RIGHT('Intragroup liabilities'!T1525,4),"-",LEFT(RIGHT('Intragroup liabilities'!T1525,7),2),"-",LEFT('Intragroup liabilities'!T1525,2)))</f>
        <v>--</v>
      </c>
      <c r="T1531" s="20" t="str">
        <f t="shared" si="165"/>
        <v>--</v>
      </c>
      <c r="U1531" s="20" t="str">
        <f>IF(OR('Intragroup liabilities'!F1525="P_20",'Intragroup liabilities'!F1525="P_21"),'T 03.01'!T1531,CONCATENATE(RIGHT('Intragroup liabilities'!U1525,4),"-",LEFT(RIGHT('Intragroup liabilities'!U1525,7),2),"-",LEFT('Intragroup liabilities'!U1525,2)))</f>
        <v>--</v>
      </c>
      <c r="V1531" s="10" t="str">
        <f t="shared" si="166"/>
        <v>Unsecured</v>
      </c>
      <c r="W1531" s="10">
        <v>0</v>
      </c>
      <c r="X1531" s="10" t="s">
        <v>83</v>
      </c>
      <c r="Y1531" s="10" t="str">
        <f t="shared" si="167"/>
        <v>Structured</v>
      </c>
      <c r="Z1531" s="10"/>
      <c r="AA1531" s="10" t="str">
        <f>IF('Intragroup liabilities'!Q1525="GF2","Grandfathered T2",IF('Intragroup liabilities'!Q1525="CET1","CET1","No"))</f>
        <v>No</v>
      </c>
      <c r="AB1531" s="10">
        <f>IF('Intragroup liabilities'!R1525="",0,'Intragroup liabilities'!R1525)</f>
        <v>0</v>
      </c>
    </row>
    <row r="1532" spans="3:29" ht="23.65" thickBot="1" x14ac:dyDescent="0.5">
      <c r="C1532" s="17">
        <f t="shared" si="162"/>
        <v>999</v>
      </c>
      <c r="D1532" s="18">
        <f t="shared" si="168"/>
        <v>1525</v>
      </c>
      <c r="E1532" s="10" t="str">
        <f>IF(AND(I1532="SANTANDER TOTTA, SGPS, SA",'Intragroup liabilities'!F1526="P_22"),"r0531 - o/w (part of) subordinated liabilities recognised as own funds",IF(AND(I1532="Totta Seguros - Comp. Seg. Vida, SA.",'Intragroup liabilities'!F1526="P_22"),"r0350 - Structured notes",IF(AND(AA1532&lt;&gt;"No",'Intragroup liabilities'!F1526="P_23"),"r0531 - o/w (part of) subordinated liabilities recognised as own funds",IF(AND(AA1532="No",'Intragroup liabilities'!F1526="P_23"),"r0120 - Secured liabilities - collateralized part (BRRD art. 44/2/b)",IF('Intragroup liabilities'!F1526="C_31","r0511 - o/w capital instruments/share capital",IF('Intragroup liabilities'!F1526="C_32","r0511 - o/w capital instruments/share capital",IF('Intragroup liabilities'!F1526="C_33","r0512 - o/w instruments ranking pari passu with ordinary shares",IF(OR(ISNUMBER(SEARCH("ATLANTES",I1532)),ISNUMBER(SEARCH("AZOR",I1532)),ISNUMBER(SEARCH("HIPOTOTTA",I1532)))=TRUE,"r0120 - Secured liabilities - collateralized part (BRRD art. 44/2/b)",IF(OR('Intragroup liabilities'!F1526="P_27.1",'Intragroup liabilities'!F1526="P_27.2",'Intragroup liabilities'!F1526="P_24"),"r0390 - Non-financial liabilities",IF('Intragroup liabilities'!F1526="P_30.1","r0170 - Employee liabilities (BRRD art. 44/2/g/i)",IF('Intragroup liabilities'!F1526="P_30.3","r0390 - Non-financial liabilities",IF('Intragroup liabilities'!F1526="C_36","r0511 - o/w capital instruments/share capital",IF(AND('Intragroup liabilities'!F1526="P_20",IFERROR(VLOOKUP('Intragroup liabilities'!I1526,'Auxiliar 210'!$B$18:$B$20,1,FALSE),0)&lt;&gt;0),"r0210 - Liabilities towards other entities of the resolution group (BRRD art. 44/2/h)",IF(AND('Intragroup liabilities'!F1526="P_21",IFERROR(VLOOKUP('Intragroup liabilities'!I1526,'Auxiliar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2" s="10" t="s">
        <v>483</v>
      </c>
      <c r="G1532" s="10" t="str">
        <f t="shared" si="163"/>
        <v>Rank 9 - Ranking in insolvency (master scale)</v>
      </c>
      <c r="H1532" s="10" t="s">
        <v>798</v>
      </c>
      <c r="I1532" s="10" t="s">
        <v>704</v>
      </c>
      <c r="J1532" s="10" t="s">
        <v>703</v>
      </c>
      <c r="K1532" s="10" t="s">
        <v>155</v>
      </c>
      <c r="L1532" s="10" t="str">
        <f t="shared" si="164"/>
        <v>Sister</v>
      </c>
      <c r="M1532" s="10" t="str">
        <f>IF(OR('Intragroup liabilities'!W1526="x",'Intragroup liabilities'!W1526="E"),"true","false")</f>
        <v>false</v>
      </c>
      <c r="N1532" s="10" t="s">
        <v>470</v>
      </c>
      <c r="O1532" s="10" t="s">
        <v>471</v>
      </c>
      <c r="P1532" s="11">
        <v>0.27</v>
      </c>
      <c r="Q1532" s="11">
        <f>IF('Intragroup liabilities'!E1526="",0,'Intragroup liabilities'!E1526)</f>
        <v>0</v>
      </c>
      <c r="R1532" s="10" t="str">
        <f>+IF('Intragroup liabilities'!C1526="EURO","Euro",IF('Intragroup liabilities'!C1526="LIBRA INGLESA"," US Dollar",""))</f>
        <v>Euro</v>
      </c>
      <c r="S1532" s="10" t="str">
        <f>IF(OR('Intragroup liabilities'!F1526="P_20",'Intragroup liabilities'!F1526="P_21"),'Intragroup liabilities'!M1526,CONCATENATE(RIGHT('Intragroup liabilities'!T1526,4),"-",LEFT(RIGHT('Intragroup liabilities'!T1526,7),2),"-",LEFT('Intragroup liabilities'!T1526,2)))</f>
        <v>--</v>
      </c>
      <c r="T1532" s="20" t="str">
        <f t="shared" si="165"/>
        <v>--</v>
      </c>
      <c r="U1532" s="20" t="str">
        <f>IF(OR('Intragroup liabilities'!F1526="P_20",'Intragroup liabilities'!F1526="P_21"),'T 03.01'!T1532,CONCATENATE(RIGHT('Intragroup liabilities'!U1526,4),"-",LEFT(RIGHT('Intragroup liabilities'!U1526,7),2),"-",LEFT('Intragroup liabilities'!U1526,2)))</f>
        <v>--</v>
      </c>
      <c r="V1532" s="10" t="str">
        <f t="shared" si="166"/>
        <v>Unsecured</v>
      </c>
      <c r="W1532" s="10">
        <v>0</v>
      </c>
      <c r="X1532" s="10" t="s">
        <v>83</v>
      </c>
      <c r="Y1532" s="10" t="str">
        <f t="shared" si="167"/>
        <v>Structured</v>
      </c>
      <c r="Z1532" s="10"/>
      <c r="AA1532" s="10" t="str">
        <f>IF('Intragroup liabilities'!Q1526="GF2","Grandfathered T2",IF('Intragroup liabilities'!Q1526="CET1","CET1","No"))</f>
        <v>No</v>
      </c>
      <c r="AB1532" s="10">
        <f>IF('Intragroup liabilities'!R1526="",0,'Intragroup liabilities'!R1526)</f>
        <v>0</v>
      </c>
    </row>
    <row r="1533" spans="3:29" ht="23.65" thickBot="1" x14ac:dyDescent="0.5">
      <c r="C1533" s="17">
        <f t="shared" si="162"/>
        <v>999</v>
      </c>
      <c r="D1533" s="18">
        <f t="shared" si="168"/>
        <v>1526</v>
      </c>
      <c r="E1533" s="10" t="str">
        <f>IF(AND(I1533="SANTANDER TOTTA, SGPS, SA",'Intragroup liabilities'!F1527="P_22"),"r0531 - o/w (part of) subordinated liabilities recognised as own funds",IF(AND(I1533="Totta Seguros - Comp. Seg. Vida, SA.",'Intragroup liabilities'!F1527="P_22"),"r0350 - Structured notes",IF(AND(AA1533&lt;&gt;"No",'Intragroup liabilities'!F1527="P_23"),"r0531 - o/w (part of) subordinated liabilities recognised as own funds",IF(AND(AA1533="No",'Intragroup liabilities'!F1527="P_23"),"r0120 - Secured liabilities - collateralized part (BRRD art. 44/2/b)",IF('Intragroup liabilities'!F1527="C_31","r0511 - o/w capital instruments/share capital",IF('Intragroup liabilities'!F1527="C_32","r0511 - o/w capital instruments/share capital",IF('Intragroup liabilities'!F1527="C_33","r0512 - o/w instruments ranking pari passu with ordinary shares",IF(OR(ISNUMBER(SEARCH("ATLANTES",I1533)),ISNUMBER(SEARCH("AZOR",I1533)),ISNUMBER(SEARCH("HIPOTOTTA",I1533)))=TRUE,"r0120 - Secured liabilities - collateralized part (BRRD art. 44/2/b)",IF(OR('Intragroup liabilities'!F1527="P_27.1",'Intragroup liabilities'!F1527="P_27.2",'Intragroup liabilities'!F1527="P_24"),"r0390 - Non-financial liabilities",IF('Intragroup liabilities'!F1527="P_30.1","r0170 - Employee liabilities (BRRD art. 44/2/g/i)",IF('Intragroup liabilities'!F1527="P_30.3","r0390 - Non-financial liabilities",IF('Intragroup liabilities'!F1527="C_36","r0511 - o/w capital instruments/share capital",IF(AND('Intragroup liabilities'!F1527="P_20",IFERROR(VLOOKUP('Intragroup liabilities'!I1527,'Auxiliar 210'!$B$18:$B$20,1,FALSE),0)&lt;&gt;0),"r0210 - Liabilities towards other entities of the resolution group (BRRD art. 44/2/h)",IF(AND('Intragroup liabilities'!F1527="P_21",IFERROR(VLOOKUP('Intragroup liabilities'!I1527,'Auxiliar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3" s="10" t="s">
        <v>483</v>
      </c>
      <c r="G1533" s="10" t="str">
        <f t="shared" si="163"/>
        <v>Rank 9 - Ranking in insolvency (master scale)</v>
      </c>
      <c r="H1533" s="10" t="s">
        <v>748</v>
      </c>
      <c r="I1533" s="10" t="s">
        <v>704</v>
      </c>
      <c r="J1533" s="10" t="s">
        <v>703</v>
      </c>
      <c r="K1533" s="10" t="s">
        <v>155</v>
      </c>
      <c r="L1533" s="10" t="str">
        <f t="shared" si="164"/>
        <v>Sister</v>
      </c>
      <c r="M1533" s="10" t="str">
        <f>IF(OR('Intragroup liabilities'!W1527="x",'Intragroup liabilities'!W1527="E"),"true","false")</f>
        <v>false</v>
      </c>
      <c r="N1533" s="10" t="s">
        <v>470</v>
      </c>
      <c r="O1533" s="10" t="s">
        <v>471</v>
      </c>
      <c r="P1533" s="11">
        <v>0.16</v>
      </c>
      <c r="Q1533" s="11">
        <f>IF('Intragroup liabilities'!E1527="",0,'Intragroup liabilities'!E1527)</f>
        <v>0</v>
      </c>
      <c r="R1533" s="10" t="str">
        <f>+IF('Intragroup liabilities'!C1527="EURO","Euro",IF('Intragroup liabilities'!C1527="LIBRA INGLESA"," US Dollar",""))</f>
        <v>Euro</v>
      </c>
      <c r="S1533" s="10" t="str">
        <f>IF(OR('Intragroup liabilities'!F1527="P_20",'Intragroup liabilities'!F1527="P_21"),'Intragroup liabilities'!M1527,CONCATENATE(RIGHT('Intragroup liabilities'!T1527,4),"-",LEFT(RIGHT('Intragroup liabilities'!T1527,7),2),"-",LEFT('Intragroup liabilities'!T1527,2)))</f>
        <v>--</v>
      </c>
      <c r="T1533" s="20" t="str">
        <f t="shared" si="165"/>
        <v>--</v>
      </c>
      <c r="U1533" s="20" t="str">
        <f>IF(OR('Intragroup liabilities'!F1527="P_20",'Intragroup liabilities'!F1527="P_21"),'T 03.01'!T1533,CONCATENATE(RIGHT('Intragroup liabilities'!U1527,4),"-",LEFT(RIGHT('Intragroup liabilities'!U1527,7),2),"-",LEFT('Intragroup liabilities'!U1527,2)))</f>
        <v>--</v>
      </c>
      <c r="V1533" s="10" t="str">
        <f t="shared" si="166"/>
        <v>Unsecured</v>
      </c>
      <c r="W1533" s="10">
        <v>0</v>
      </c>
      <c r="X1533" s="10" t="s">
        <v>83</v>
      </c>
      <c r="Y1533" s="10" t="str">
        <f t="shared" si="167"/>
        <v>Structured</v>
      </c>
      <c r="Z1533" s="10"/>
      <c r="AA1533" s="10" t="str">
        <f>IF('Intragroup liabilities'!Q1527="GF2","Grandfathered T2",IF('Intragroup liabilities'!Q1527="CET1","CET1","No"))</f>
        <v>No</v>
      </c>
      <c r="AB1533" s="10">
        <f>IF('Intragroup liabilities'!R1527="",0,'Intragroup liabilities'!R1527)</f>
        <v>0</v>
      </c>
    </row>
    <row r="1534" spans="3:29" ht="23.65" thickBot="1" x14ac:dyDescent="0.5">
      <c r="C1534" s="17">
        <f t="shared" si="162"/>
        <v>999</v>
      </c>
      <c r="D1534" s="18">
        <f t="shared" si="168"/>
        <v>1527</v>
      </c>
      <c r="E1534" s="10" t="str">
        <f>IF(AND(I1534="SANTANDER TOTTA, SGPS, SA",'Intragroup liabilities'!F1528="P_22"),"r0531 - o/w (part of) subordinated liabilities recognised as own funds",IF(AND(I1534="Totta Seguros - Comp. Seg. Vida, SA.",'Intragroup liabilities'!F1528="P_22"),"r0350 - Structured notes",IF(AND(AA1534&lt;&gt;"No",'Intragroup liabilities'!F1528="P_23"),"r0531 - o/w (part of) subordinated liabilities recognised as own funds",IF(AND(AA1534="No",'Intragroup liabilities'!F1528="P_23"),"r0120 - Secured liabilities - collateralized part (BRRD art. 44/2/b)",IF('Intragroup liabilities'!F1528="C_31","r0511 - o/w capital instruments/share capital",IF('Intragroup liabilities'!F1528="C_32","r0511 - o/w capital instruments/share capital",IF('Intragroup liabilities'!F1528="C_33","r0512 - o/w instruments ranking pari passu with ordinary shares",IF(OR(ISNUMBER(SEARCH("ATLANTES",I1534)),ISNUMBER(SEARCH("AZOR",I1534)),ISNUMBER(SEARCH("HIPOTOTTA",I1534)))=TRUE,"r0120 - Secured liabilities - collateralized part (BRRD art. 44/2/b)",IF(OR('Intragroup liabilities'!F1528="P_27.1",'Intragroup liabilities'!F1528="P_27.2",'Intragroup liabilities'!F1528="P_24"),"r0390 - Non-financial liabilities",IF('Intragroup liabilities'!F1528="P_30.1","r0170 - Employee liabilities (BRRD art. 44/2/g/i)",IF('Intragroup liabilities'!F1528="P_30.3","r0390 - Non-financial liabilities",IF('Intragroup liabilities'!F1528="C_36","r0511 - o/w capital instruments/share capital",IF(AND('Intragroup liabilities'!F1528="P_20",IFERROR(VLOOKUP('Intragroup liabilities'!I1528,'Auxiliar 210'!$B$18:$B$20,1,FALSE),0)&lt;&gt;0),"r0210 - Liabilities towards other entities of the resolution group (BRRD art. 44/2/h)",IF(AND('Intragroup liabilities'!F1528="P_21",IFERROR(VLOOKUP('Intragroup liabilities'!I1528,'Auxiliar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4" s="10" t="s">
        <v>483</v>
      </c>
      <c r="G1534" s="10" t="str">
        <f t="shared" si="163"/>
        <v>Rank 9 - Ranking in insolvency (master scale)</v>
      </c>
      <c r="H1534" s="10" t="s">
        <v>702</v>
      </c>
      <c r="I1534" s="10" t="s">
        <v>704</v>
      </c>
      <c r="J1534" s="10" t="s">
        <v>703</v>
      </c>
      <c r="K1534" s="10" t="s">
        <v>155</v>
      </c>
      <c r="L1534" s="10" t="str">
        <f t="shared" si="164"/>
        <v>Sister</v>
      </c>
      <c r="M1534" s="10" t="str">
        <f>IF(OR('Intragroup liabilities'!W1528="x",'Intragroup liabilities'!W1528="E"),"true","false")</f>
        <v>false</v>
      </c>
      <c r="N1534" s="10" t="s">
        <v>470</v>
      </c>
      <c r="O1534" s="10" t="s">
        <v>471</v>
      </c>
      <c r="P1534" s="11">
        <v>0.62</v>
      </c>
      <c r="Q1534" s="11">
        <f>IF('Intragroup liabilities'!E1528="",0,'Intragroup liabilities'!E1528)</f>
        <v>0</v>
      </c>
      <c r="R1534" s="10" t="str">
        <f>+IF('Intragroup liabilities'!C1528="EURO","Euro",IF('Intragroup liabilities'!C1528="LIBRA INGLESA"," US Dollar",""))</f>
        <v>Euro</v>
      </c>
      <c r="S1534" s="10" t="str">
        <f>IF(OR('Intragroup liabilities'!F1528="P_20",'Intragroup liabilities'!F1528="P_21"),'Intragroup liabilities'!M1528,CONCATENATE(RIGHT('Intragroup liabilities'!T1528,4),"-",LEFT(RIGHT('Intragroup liabilities'!T1528,7),2),"-",LEFT('Intragroup liabilities'!T1528,2)))</f>
        <v>--</v>
      </c>
      <c r="T1534" s="20" t="str">
        <f t="shared" si="165"/>
        <v>--</v>
      </c>
      <c r="U1534" s="20" t="str">
        <f>IF(OR('Intragroup liabilities'!F1528="P_20",'Intragroup liabilities'!F1528="P_21"),'T 03.01'!T1534,CONCATENATE(RIGHT('Intragroup liabilities'!U1528,4),"-",LEFT(RIGHT('Intragroup liabilities'!U1528,7),2),"-",LEFT('Intragroup liabilities'!U1528,2)))</f>
        <v>--</v>
      </c>
      <c r="V1534" s="10" t="str">
        <f t="shared" si="166"/>
        <v>Unsecured</v>
      </c>
      <c r="W1534" s="10">
        <v>0</v>
      </c>
      <c r="X1534" s="10" t="s">
        <v>83</v>
      </c>
      <c r="Y1534" s="10" t="str">
        <f t="shared" si="167"/>
        <v>Structured</v>
      </c>
      <c r="Z1534" s="10"/>
      <c r="AA1534" s="10" t="str">
        <f>IF('Intragroup liabilities'!Q1528="GF2","Grandfathered T2",IF('Intragroup liabilities'!Q1528="CET1","CET1","No"))</f>
        <v>No</v>
      </c>
      <c r="AB1534" s="10">
        <f>IF('Intragroup liabilities'!R1528="",0,'Intragroup liabilities'!R1528)</f>
        <v>0</v>
      </c>
    </row>
    <row r="1535" spans="3:29" ht="23.65" thickBot="1" x14ac:dyDescent="0.5">
      <c r="C1535" s="17">
        <f t="shared" si="162"/>
        <v>999</v>
      </c>
      <c r="D1535" s="18">
        <f t="shared" si="168"/>
        <v>1528</v>
      </c>
      <c r="E1535" s="10" t="str">
        <f>IF(AND(I1535="SANTANDER TOTTA, SGPS, SA",'Intragroup liabilities'!F1529="P_22"),"r0531 - o/w (part of) subordinated liabilities recognised as own funds",IF(AND(I1535="Totta Seguros - Comp. Seg. Vida, SA.",'Intragroup liabilities'!F1529="P_22"),"r0350 - Structured notes",IF(AND(AA1535&lt;&gt;"No",'Intragroup liabilities'!F1529="P_23"),"r0531 - o/w (part of) subordinated liabilities recognised as own funds",IF(AND(AA1535="No",'Intragroup liabilities'!F1529="P_23"),"r0120 - Secured liabilities - collateralized part (BRRD art. 44/2/b)",IF('Intragroup liabilities'!F1529="C_31","r0511 - o/w capital instruments/share capital",IF('Intragroup liabilities'!F1529="C_32","r0511 - o/w capital instruments/share capital",IF('Intragroup liabilities'!F1529="C_33","r0512 - o/w instruments ranking pari passu with ordinary shares",IF(OR(ISNUMBER(SEARCH("ATLANTES",I1535)),ISNUMBER(SEARCH("AZOR",I1535)),ISNUMBER(SEARCH("HIPOTOTTA",I1535)))=TRUE,"r0120 - Secured liabilities - collateralized part (BRRD art. 44/2/b)",IF(OR('Intragroup liabilities'!F1529="P_27.1",'Intragroup liabilities'!F1529="P_27.2",'Intragroup liabilities'!F1529="P_24"),"r0390 - Non-financial liabilities",IF('Intragroup liabilities'!F1529="P_30.1","r0170 - Employee liabilities (BRRD art. 44/2/g/i)",IF('Intragroup liabilities'!F1529="P_30.3","r0390 - Non-financial liabilities",IF('Intragroup liabilities'!F1529="C_36","r0511 - o/w capital instruments/share capital",IF(AND('Intragroup liabilities'!F1529="P_20",IFERROR(VLOOKUP('Intragroup liabilities'!I1529,'Auxiliar 210'!$B$18:$B$20,1,FALSE),0)&lt;&gt;0),"r0210 - Liabilities towards other entities of the resolution group (BRRD art. 44/2/h)",IF(AND('Intragroup liabilities'!F1529="P_21",IFERROR(VLOOKUP('Intragroup liabilities'!I1529,'Auxiliar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5" s="10" t="s">
        <v>483</v>
      </c>
      <c r="G1535" s="10" t="str">
        <f t="shared" si="163"/>
        <v>Rank 9 - Ranking in insolvency (master scale)</v>
      </c>
      <c r="H1535" s="10" t="s">
        <v>998</v>
      </c>
      <c r="I1535" s="10" t="s">
        <v>704</v>
      </c>
      <c r="J1535" s="10" t="s">
        <v>703</v>
      </c>
      <c r="K1535" s="10" t="s">
        <v>155</v>
      </c>
      <c r="L1535" s="10" t="str">
        <f t="shared" si="164"/>
        <v>Sister</v>
      </c>
      <c r="M1535" s="10" t="str">
        <f>IF(OR('Intragroup liabilities'!W1529="x",'Intragroup liabilities'!W1529="E"),"true","false")</f>
        <v>false</v>
      </c>
      <c r="N1535" s="10" t="s">
        <v>470</v>
      </c>
      <c r="O1535" s="10" t="s">
        <v>471</v>
      </c>
      <c r="P1535" s="11">
        <v>0.86</v>
      </c>
      <c r="Q1535" s="11">
        <f>IF('Intragroup liabilities'!E1529="",0,'Intragroup liabilities'!E1529)</f>
        <v>0</v>
      </c>
      <c r="R1535" s="10" t="str">
        <f>+IF('Intragroup liabilities'!C1529="EURO","Euro",IF('Intragroup liabilities'!C1529="LIBRA INGLESA"," US Dollar",""))</f>
        <v>Euro</v>
      </c>
      <c r="S1535" s="10" t="str">
        <f>IF(OR('Intragroup liabilities'!F1529="P_20",'Intragroup liabilities'!F1529="P_21"),'Intragroup liabilities'!M1529,CONCATENATE(RIGHT('Intragroup liabilities'!T1529,4),"-",LEFT(RIGHT('Intragroup liabilities'!T1529,7),2),"-",LEFT('Intragroup liabilities'!T1529,2)))</f>
        <v>--</v>
      </c>
      <c r="T1535" s="20" t="str">
        <f t="shared" si="165"/>
        <v>--</v>
      </c>
      <c r="U1535" s="20" t="str">
        <f>IF(OR('Intragroup liabilities'!F1529="P_20",'Intragroup liabilities'!F1529="P_21"),'T 03.01'!T1535,CONCATENATE(RIGHT('Intragroup liabilities'!U1529,4),"-",LEFT(RIGHT('Intragroup liabilities'!U1529,7),2),"-",LEFT('Intragroup liabilities'!U1529,2)))</f>
        <v>--</v>
      </c>
      <c r="V1535" s="10" t="str">
        <f t="shared" si="166"/>
        <v>Unsecured</v>
      </c>
      <c r="W1535" s="10">
        <v>0</v>
      </c>
      <c r="X1535" s="10" t="s">
        <v>83</v>
      </c>
      <c r="Y1535" s="10" t="str">
        <f t="shared" si="167"/>
        <v>Structured</v>
      </c>
      <c r="Z1535" s="10"/>
      <c r="AA1535" s="10" t="str">
        <f>IF('Intragroup liabilities'!Q1529="GF2","Grandfathered T2",IF('Intragroup liabilities'!Q1529="CET1","CET1","No"))</f>
        <v>No</v>
      </c>
      <c r="AB1535" s="10">
        <f>IF('Intragroup liabilities'!R1529="",0,'Intragroup liabilities'!R1529)</f>
        <v>0</v>
      </c>
    </row>
    <row r="1536" spans="3:29" ht="23.65" thickBot="1" x14ac:dyDescent="0.5">
      <c r="C1536" s="17">
        <f t="shared" si="162"/>
        <v>999</v>
      </c>
      <c r="D1536" s="18">
        <f t="shared" si="168"/>
        <v>1529</v>
      </c>
      <c r="E1536" s="10" t="str">
        <f>IF(AND(I1536="SANTANDER TOTTA, SGPS, SA",'Intragroup liabilities'!F1530="P_22"),"r0531 - o/w (part of) subordinated liabilities recognised as own funds",IF(AND(I1536="Totta Seguros - Comp. Seg. Vida, SA.",'Intragroup liabilities'!F1530="P_22"),"r0350 - Structured notes",IF(AND(AA1536&lt;&gt;"No",'Intragroup liabilities'!F1530="P_23"),"r0531 - o/w (part of) subordinated liabilities recognised as own funds",IF(AND(AA1536="No",'Intragroup liabilities'!F1530="P_23"),"r0120 - Secured liabilities - collateralized part (BRRD art. 44/2/b)",IF('Intragroup liabilities'!F1530="C_31","r0511 - o/w capital instruments/share capital",IF('Intragroup liabilities'!F1530="C_32","r0511 - o/w capital instruments/share capital",IF('Intragroup liabilities'!F1530="C_33","r0512 - o/w instruments ranking pari passu with ordinary shares",IF(OR(ISNUMBER(SEARCH("ATLANTES",I1536)),ISNUMBER(SEARCH("AZOR",I1536)),ISNUMBER(SEARCH("HIPOTOTTA",I1536)))=TRUE,"r0120 - Secured liabilities - collateralized part (BRRD art. 44/2/b)",IF(OR('Intragroup liabilities'!F1530="P_27.1",'Intragroup liabilities'!F1530="P_27.2",'Intragroup liabilities'!F1530="P_24"),"r0390 - Non-financial liabilities",IF('Intragroup liabilities'!F1530="P_30.1","r0170 - Employee liabilities (BRRD art. 44/2/g/i)",IF('Intragroup liabilities'!F1530="P_30.3","r0390 - Non-financial liabilities",IF('Intragroup liabilities'!F1530="C_36","r0511 - o/w capital instruments/share capital",IF(AND('Intragroup liabilities'!F1530="P_20",IFERROR(VLOOKUP('Intragroup liabilities'!I1530,'Auxiliar 210'!$B$18:$B$20,1,FALSE),0)&lt;&gt;0),"r0210 - Liabilities towards other entities of the resolution group (BRRD art. 44/2/h)",IF(AND('Intragroup liabilities'!F1530="P_21",IFERROR(VLOOKUP('Intragroup liabilities'!I1530,'Auxiliar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6" s="10" t="s">
        <v>483</v>
      </c>
      <c r="G1536" s="10" t="str">
        <f t="shared" si="163"/>
        <v>Rank 9 - Ranking in insolvency (master scale)</v>
      </c>
      <c r="H1536" s="10" t="s">
        <v>749</v>
      </c>
      <c r="I1536" s="10" t="s">
        <v>704</v>
      </c>
      <c r="J1536" s="10" t="s">
        <v>703</v>
      </c>
      <c r="K1536" s="10" t="s">
        <v>155</v>
      </c>
      <c r="L1536" s="10" t="str">
        <f t="shared" si="164"/>
        <v>Sister</v>
      </c>
      <c r="M1536" s="10" t="str">
        <f>IF(OR('Intragroup liabilities'!W1530="x",'Intragroup liabilities'!W1530="E"),"true","false")</f>
        <v>false</v>
      </c>
      <c r="N1536" s="10" t="s">
        <v>470</v>
      </c>
      <c r="O1536" s="10" t="s">
        <v>471</v>
      </c>
      <c r="P1536" s="11">
        <v>0.11</v>
      </c>
      <c r="Q1536" s="11">
        <f>IF('Intragroup liabilities'!E1530="",0,'Intragroup liabilities'!E1530)</f>
        <v>0</v>
      </c>
      <c r="R1536" s="10" t="str">
        <f>+IF('Intragroup liabilities'!C1530="EURO","Euro",IF('Intragroup liabilities'!C1530="LIBRA INGLESA"," US Dollar",""))</f>
        <v>Euro</v>
      </c>
      <c r="S1536" s="10" t="str">
        <f>IF(OR('Intragroup liabilities'!F1530="P_20",'Intragroup liabilities'!F1530="P_21"),'Intragroup liabilities'!M1530,CONCATENATE(RIGHT('Intragroup liabilities'!T1530,4),"-",LEFT(RIGHT('Intragroup liabilities'!T1530,7),2),"-",LEFT('Intragroup liabilities'!T1530,2)))</f>
        <v>--</v>
      </c>
      <c r="T1536" s="20" t="str">
        <f t="shared" si="165"/>
        <v>--</v>
      </c>
      <c r="U1536" s="20" t="str">
        <f>IF(OR('Intragroup liabilities'!F1530="P_20",'Intragroup liabilities'!F1530="P_21"),'T 03.01'!T1536,CONCATENATE(RIGHT('Intragroup liabilities'!U1530,4),"-",LEFT(RIGHT('Intragroup liabilities'!U1530,7),2),"-",LEFT('Intragroup liabilities'!U1530,2)))</f>
        <v>--</v>
      </c>
      <c r="V1536" s="10" t="str">
        <f t="shared" si="166"/>
        <v>Unsecured</v>
      </c>
      <c r="W1536" s="10">
        <v>0</v>
      </c>
      <c r="X1536" s="10" t="s">
        <v>83</v>
      </c>
      <c r="Y1536" s="10" t="str">
        <f t="shared" si="167"/>
        <v>Structured</v>
      </c>
      <c r="Z1536" s="10"/>
      <c r="AA1536" s="10" t="str">
        <f>IF('Intragroup liabilities'!Q1530="GF2","Grandfathered T2",IF('Intragroup liabilities'!Q1530="CET1","CET1","No"))</f>
        <v>No</v>
      </c>
      <c r="AB1536" s="10">
        <f>IF('Intragroup liabilities'!R1530="",0,'Intragroup liabilities'!R1530)</f>
        <v>0</v>
      </c>
    </row>
    <row r="1537" spans="3:28" ht="23.65" thickBot="1" x14ac:dyDescent="0.5">
      <c r="C1537" s="17">
        <f t="shared" si="162"/>
        <v>999</v>
      </c>
      <c r="D1537" s="18">
        <f t="shared" si="168"/>
        <v>1530</v>
      </c>
      <c r="E1537" s="10" t="str">
        <f>IF(AND(I1537="SANTANDER TOTTA, SGPS, SA",'Intragroup liabilities'!F1531="P_22"),"r0531 - o/w (part of) subordinated liabilities recognised as own funds",IF(AND(I1537="Totta Seguros - Comp. Seg. Vida, SA.",'Intragroup liabilities'!F1531="P_22"),"r0350 - Structured notes",IF(AND(AA1537&lt;&gt;"No",'Intragroup liabilities'!F1531="P_23"),"r0531 - o/w (part of) subordinated liabilities recognised as own funds",IF(AND(AA1537="No",'Intragroup liabilities'!F1531="P_23"),"r0120 - Secured liabilities - collateralized part (BRRD art. 44/2/b)",IF('Intragroup liabilities'!F1531="C_31","r0511 - o/w capital instruments/share capital",IF('Intragroup liabilities'!F1531="C_32","r0511 - o/w capital instruments/share capital",IF('Intragroup liabilities'!F1531="C_33","r0512 - o/w instruments ranking pari passu with ordinary shares",IF(OR(ISNUMBER(SEARCH("ATLANTES",I1537)),ISNUMBER(SEARCH("AZOR",I1537)),ISNUMBER(SEARCH("HIPOTOTTA",I1537)))=TRUE,"r0120 - Secured liabilities - collateralized part (BRRD art. 44/2/b)",IF(OR('Intragroup liabilities'!F1531="P_27.1",'Intragroup liabilities'!F1531="P_27.2",'Intragroup liabilities'!F1531="P_24"),"r0390 - Non-financial liabilities",IF('Intragroup liabilities'!F1531="P_30.1","r0170 - Employee liabilities (BRRD art. 44/2/g/i)",IF('Intragroup liabilities'!F1531="P_30.3","r0390 - Non-financial liabilities",IF('Intragroup liabilities'!F1531="C_36","r0511 - o/w capital instruments/share capital",IF(AND('Intragroup liabilities'!F1531="P_20",IFERROR(VLOOKUP('Intragroup liabilities'!I1531,'Auxiliar 210'!$B$18:$B$20,1,FALSE),0)&lt;&gt;0),"r0210 - Liabilities towards other entities of the resolution group (BRRD art. 44/2/h)",IF(AND('Intragroup liabilities'!F1531="P_21",IFERROR(VLOOKUP('Intragroup liabilities'!I1531,'Auxiliar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7" s="10" t="s">
        <v>483</v>
      </c>
      <c r="G1537" s="10" t="str">
        <f t="shared" si="163"/>
        <v>Rank 9 - Ranking in insolvency (master scale)</v>
      </c>
      <c r="H1537" s="10" t="s">
        <v>727</v>
      </c>
      <c r="I1537" s="10" t="s">
        <v>704</v>
      </c>
      <c r="J1537" s="10" t="s">
        <v>703</v>
      </c>
      <c r="K1537" s="10" t="s">
        <v>155</v>
      </c>
      <c r="L1537" s="10" t="str">
        <f t="shared" si="164"/>
        <v>Sister</v>
      </c>
      <c r="M1537" s="10" t="str">
        <f>IF(OR('Intragroup liabilities'!W1531="x",'Intragroup liabilities'!W1531="E"),"true","false")</f>
        <v>false</v>
      </c>
      <c r="N1537" s="10" t="s">
        <v>470</v>
      </c>
      <c r="O1537" s="10" t="s">
        <v>471</v>
      </c>
      <c r="P1537" s="11">
        <v>0.92</v>
      </c>
      <c r="Q1537" s="11">
        <f>IF('Intragroup liabilities'!E1531="",0,'Intragroup liabilities'!E1531)</f>
        <v>0</v>
      </c>
      <c r="R1537" s="10" t="str">
        <f>+IF('Intragroup liabilities'!C1531="EURO","Euro",IF('Intragroup liabilities'!C1531="LIBRA INGLESA"," US Dollar",""))</f>
        <v>Euro</v>
      </c>
      <c r="S1537" s="10" t="str">
        <f>IF(OR('Intragroup liabilities'!F1531="P_20",'Intragroup liabilities'!F1531="P_21"),'Intragroup liabilities'!M1531,CONCATENATE(RIGHT('Intragroup liabilities'!T1531,4),"-",LEFT(RIGHT('Intragroup liabilities'!T1531,7),2),"-",LEFT('Intragroup liabilities'!T1531,2)))</f>
        <v>--</v>
      </c>
      <c r="T1537" s="20" t="str">
        <f t="shared" si="165"/>
        <v>--</v>
      </c>
      <c r="U1537" s="20" t="str">
        <f>IF(OR('Intragroup liabilities'!F1531="P_20",'Intragroup liabilities'!F1531="P_21"),'T 03.01'!T1537,CONCATENATE(RIGHT('Intragroup liabilities'!U1531,4),"-",LEFT(RIGHT('Intragroup liabilities'!U1531,7),2),"-",LEFT('Intragroup liabilities'!U1531,2)))</f>
        <v>--</v>
      </c>
      <c r="V1537" s="10" t="str">
        <f t="shared" si="166"/>
        <v>Unsecured</v>
      </c>
      <c r="W1537" s="10">
        <v>0</v>
      </c>
      <c r="X1537" s="10" t="s">
        <v>83</v>
      </c>
      <c r="Y1537" s="10" t="str">
        <f t="shared" si="167"/>
        <v>Structured</v>
      </c>
      <c r="Z1537" s="10"/>
      <c r="AA1537" s="10" t="str">
        <f>IF('Intragroup liabilities'!Q1531="GF2","Grandfathered T2",IF('Intragroup liabilities'!Q1531="CET1","CET1","No"))</f>
        <v>No</v>
      </c>
      <c r="AB1537" s="10">
        <f>IF('Intragroup liabilities'!R1531="",0,'Intragroup liabilities'!R1531)</f>
        <v>0</v>
      </c>
    </row>
    <row r="1538" spans="3:28" ht="23.65" thickBot="1" x14ac:dyDescent="0.5">
      <c r="C1538" s="17">
        <f t="shared" si="162"/>
        <v>999</v>
      </c>
      <c r="D1538" s="18">
        <f t="shared" si="168"/>
        <v>1531</v>
      </c>
      <c r="E1538" s="10" t="str">
        <f>IF(AND(I1538="SANTANDER TOTTA, SGPS, SA",'Intragroup liabilities'!F1532="P_22"),"r0531 - o/w (part of) subordinated liabilities recognised as own funds",IF(AND(I1538="Totta Seguros - Comp. Seg. Vida, SA.",'Intragroup liabilities'!F1532="P_22"),"r0350 - Structured notes",IF(AND(AA1538&lt;&gt;"No",'Intragroup liabilities'!F1532="P_23"),"r0531 - o/w (part of) subordinated liabilities recognised as own funds",IF(AND(AA1538="No",'Intragroup liabilities'!F1532="P_23"),"r0120 - Secured liabilities - collateralized part (BRRD art. 44/2/b)",IF('Intragroup liabilities'!F1532="C_31","r0511 - o/w capital instruments/share capital",IF('Intragroup liabilities'!F1532="C_32","r0511 - o/w capital instruments/share capital",IF('Intragroup liabilities'!F1532="C_33","r0512 - o/w instruments ranking pari passu with ordinary shares",IF(OR(ISNUMBER(SEARCH("ATLANTES",I1538)),ISNUMBER(SEARCH("AZOR",I1538)),ISNUMBER(SEARCH("HIPOTOTTA",I1538)))=TRUE,"r0120 - Secured liabilities - collateralized part (BRRD art. 44/2/b)",IF(OR('Intragroup liabilities'!F1532="P_27.1",'Intragroup liabilities'!F1532="P_27.2",'Intragroup liabilities'!F1532="P_24"),"r0390 - Non-financial liabilities",IF('Intragroup liabilities'!F1532="P_30.1","r0170 - Employee liabilities (BRRD art. 44/2/g/i)",IF('Intragroup liabilities'!F1532="P_30.3","r0390 - Non-financial liabilities",IF('Intragroup liabilities'!F1532="C_36","r0511 - o/w capital instruments/share capital",IF(AND('Intragroup liabilities'!F1532="P_20",IFERROR(VLOOKUP('Intragroup liabilities'!I1532,'Auxiliar 210'!$B$18:$B$20,1,FALSE),0)&lt;&gt;0),"r0210 - Liabilities towards other entities of the resolution group (BRRD art. 44/2/h)",IF(AND('Intragroup liabilities'!F1532="P_21",IFERROR(VLOOKUP('Intragroup liabilities'!I1532,'Auxiliar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8" s="10" t="s">
        <v>483</v>
      </c>
      <c r="G1538" s="10" t="str">
        <f t="shared" si="163"/>
        <v>Rank 9 - Ranking in insolvency (master scale)</v>
      </c>
      <c r="H1538" s="10" t="s">
        <v>1272</v>
      </c>
      <c r="I1538" s="10" t="s">
        <v>704</v>
      </c>
      <c r="J1538" s="10" t="s">
        <v>703</v>
      </c>
      <c r="K1538" s="10" t="s">
        <v>155</v>
      </c>
      <c r="L1538" s="10" t="str">
        <f t="shared" si="164"/>
        <v>Sister</v>
      </c>
      <c r="M1538" s="10" t="str">
        <f>IF(OR('Intragroup liabilities'!W1532="x",'Intragroup liabilities'!W1532="E"),"true","false")</f>
        <v>false</v>
      </c>
      <c r="N1538" s="10" t="s">
        <v>470</v>
      </c>
      <c r="O1538" s="10" t="s">
        <v>471</v>
      </c>
      <c r="P1538" s="11">
        <v>1.45</v>
      </c>
      <c r="Q1538" s="11">
        <f>IF('Intragroup liabilities'!E1532="",0,'Intragroup liabilities'!E1532)</f>
        <v>0</v>
      </c>
      <c r="R1538" s="10" t="str">
        <f>+IF('Intragroup liabilities'!C1532="EURO","Euro",IF('Intragroup liabilities'!C1532="LIBRA INGLESA"," US Dollar",""))</f>
        <v>Euro</v>
      </c>
      <c r="S1538" s="10" t="str">
        <f>IF(OR('Intragroup liabilities'!F1532="P_20",'Intragroup liabilities'!F1532="P_21"),'Intragroup liabilities'!M1532,CONCATENATE(RIGHT('Intragroup liabilities'!T1532,4),"-",LEFT(RIGHT('Intragroup liabilities'!T1532,7),2),"-",LEFT('Intragroup liabilities'!T1532,2)))</f>
        <v>--</v>
      </c>
      <c r="T1538" s="20" t="str">
        <f t="shared" si="165"/>
        <v>--</v>
      </c>
      <c r="U1538" s="20" t="str">
        <f>IF(OR('Intragroup liabilities'!F1532="P_20",'Intragroup liabilities'!F1532="P_21"),'T 03.01'!T1538,CONCATENATE(RIGHT('Intragroup liabilities'!U1532,4),"-",LEFT(RIGHT('Intragroup liabilities'!U1532,7),2),"-",LEFT('Intragroup liabilities'!U1532,2)))</f>
        <v>--</v>
      </c>
      <c r="V1538" s="10" t="str">
        <f t="shared" si="166"/>
        <v>Unsecured</v>
      </c>
      <c r="W1538" s="10">
        <v>0</v>
      </c>
      <c r="X1538" s="10" t="s">
        <v>83</v>
      </c>
      <c r="Y1538" s="10" t="str">
        <f t="shared" si="167"/>
        <v>Structured</v>
      </c>
      <c r="Z1538" s="10"/>
      <c r="AA1538" s="10" t="str">
        <f>IF('Intragroup liabilities'!Q1532="GF2","Grandfathered T2",IF('Intragroup liabilities'!Q1532="CET1","CET1","No"))</f>
        <v>No</v>
      </c>
      <c r="AB1538" s="10">
        <f>IF('Intragroup liabilities'!R1532="",0,'Intragroup liabilities'!R1532)</f>
        <v>0</v>
      </c>
    </row>
    <row r="1539" spans="3:28" ht="23.65" thickBot="1" x14ac:dyDescent="0.5">
      <c r="C1539" s="17">
        <f t="shared" si="162"/>
        <v>999</v>
      </c>
      <c r="D1539" s="18">
        <f t="shared" si="168"/>
        <v>1532</v>
      </c>
      <c r="E1539" s="10" t="str">
        <f>IF(AND(I1539="SANTANDER TOTTA, SGPS, SA",'Intragroup liabilities'!F1533="P_22"),"r0531 - o/w (part of) subordinated liabilities recognised as own funds",IF(AND(I1539="Totta Seguros - Comp. Seg. Vida, SA.",'Intragroup liabilities'!F1533="P_22"),"r0350 - Structured notes",IF(AND(AA1539&lt;&gt;"No",'Intragroup liabilities'!F1533="P_23"),"r0531 - o/w (part of) subordinated liabilities recognised as own funds",IF(AND(AA1539="No",'Intragroup liabilities'!F1533="P_23"),"r0120 - Secured liabilities - collateralized part (BRRD art. 44/2/b)",IF('Intragroup liabilities'!F1533="C_31","r0511 - o/w capital instruments/share capital",IF('Intragroup liabilities'!F1533="C_32","r0511 - o/w capital instruments/share capital",IF('Intragroup liabilities'!F1533="C_33","r0512 - o/w instruments ranking pari passu with ordinary shares",IF(OR(ISNUMBER(SEARCH("ATLANTES",I1539)),ISNUMBER(SEARCH("AZOR",I1539)),ISNUMBER(SEARCH("HIPOTOTTA",I1539)))=TRUE,"r0120 - Secured liabilities - collateralized part (BRRD art. 44/2/b)",IF(OR('Intragroup liabilities'!F1533="P_27.1",'Intragroup liabilities'!F1533="P_27.2",'Intragroup liabilities'!F1533="P_24"),"r0390 - Non-financial liabilities",IF('Intragroup liabilities'!F1533="P_30.1","r0170 - Employee liabilities (BRRD art. 44/2/g/i)",IF('Intragroup liabilities'!F1533="P_30.3","r0390 - Non-financial liabilities",IF('Intragroup liabilities'!F1533="C_36","r0511 - o/w capital instruments/share capital",IF(AND('Intragroup liabilities'!F1533="P_20",IFERROR(VLOOKUP('Intragroup liabilities'!I1533,'Auxiliar 210'!$B$18:$B$20,1,FALSE),0)&lt;&gt;0),"r0210 - Liabilities towards other entities of the resolution group (BRRD art. 44/2/h)",IF(AND('Intragroup liabilities'!F1533="P_21",IFERROR(VLOOKUP('Intragroup liabilities'!I1533,'Auxiliar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39" s="10" t="s">
        <v>483</v>
      </c>
      <c r="G1539" s="10" t="str">
        <f t="shared" si="163"/>
        <v>Rank 9 - Ranking in insolvency (master scale)</v>
      </c>
      <c r="H1539" s="10" t="s">
        <v>1017</v>
      </c>
      <c r="I1539" s="10" t="s">
        <v>704</v>
      </c>
      <c r="J1539" s="10" t="s">
        <v>703</v>
      </c>
      <c r="K1539" s="10" t="s">
        <v>155</v>
      </c>
      <c r="L1539" s="10" t="str">
        <f t="shared" si="164"/>
        <v>Sister</v>
      </c>
      <c r="M1539" s="10" t="str">
        <f>IF(OR('Intragroup liabilities'!W1533="x",'Intragroup liabilities'!W1533="E"),"true","false")</f>
        <v>false</v>
      </c>
      <c r="N1539" s="10" t="s">
        <v>470</v>
      </c>
      <c r="O1539" s="10" t="s">
        <v>471</v>
      </c>
      <c r="P1539" s="11">
        <v>1.89</v>
      </c>
      <c r="Q1539" s="11">
        <f>IF('Intragroup liabilities'!E1533="",0,'Intragroup liabilities'!E1533)</f>
        <v>0</v>
      </c>
      <c r="R1539" s="10" t="str">
        <f>+IF('Intragroup liabilities'!C1533="EURO","Euro",IF('Intragroup liabilities'!C1533="LIBRA INGLESA"," US Dollar",""))</f>
        <v>Euro</v>
      </c>
      <c r="S1539" s="10" t="str">
        <f>IF(OR('Intragroup liabilities'!F1533="P_20",'Intragroup liabilities'!F1533="P_21"),'Intragroup liabilities'!M1533,CONCATENATE(RIGHT('Intragroup liabilities'!T1533,4),"-",LEFT(RIGHT('Intragroup liabilities'!T1533,7),2),"-",LEFT('Intragroup liabilities'!T1533,2)))</f>
        <v>--</v>
      </c>
      <c r="T1539" s="20" t="str">
        <f t="shared" si="165"/>
        <v>--</v>
      </c>
      <c r="U1539" s="20" t="str">
        <f>IF(OR('Intragroup liabilities'!F1533="P_20",'Intragroup liabilities'!F1533="P_21"),'T 03.01'!T1539,CONCATENATE(RIGHT('Intragroup liabilities'!U1533,4),"-",LEFT(RIGHT('Intragroup liabilities'!U1533,7),2),"-",LEFT('Intragroup liabilities'!U1533,2)))</f>
        <v>--</v>
      </c>
      <c r="V1539" s="10" t="str">
        <f t="shared" si="166"/>
        <v>Unsecured</v>
      </c>
      <c r="W1539" s="10">
        <v>0</v>
      </c>
      <c r="X1539" s="10" t="s">
        <v>83</v>
      </c>
      <c r="Y1539" s="10" t="str">
        <f t="shared" si="167"/>
        <v>Structured</v>
      </c>
      <c r="Z1539" s="10"/>
      <c r="AA1539" s="10" t="str">
        <f>IF('Intragroup liabilities'!Q1533="GF2","Grandfathered T2",IF('Intragroup liabilities'!Q1533="CET1","CET1","No"))</f>
        <v>No</v>
      </c>
      <c r="AB1539" s="10">
        <f>IF('Intragroup liabilities'!R1533="",0,'Intragroup liabilities'!R1533)</f>
        <v>0</v>
      </c>
    </row>
    <row r="1540" spans="3:28" ht="23.65" thickBot="1" x14ac:dyDescent="0.5">
      <c r="C1540" s="17">
        <f t="shared" si="162"/>
        <v>999</v>
      </c>
      <c r="D1540" s="18">
        <f t="shared" si="168"/>
        <v>1533</v>
      </c>
      <c r="E1540" s="10" t="str">
        <f>IF(AND(I1540="SANTANDER TOTTA, SGPS, SA",'Intragroup liabilities'!F1534="P_22"),"r0531 - o/w (part of) subordinated liabilities recognised as own funds",IF(AND(I1540="Totta Seguros - Comp. Seg. Vida, SA.",'Intragroup liabilities'!F1534="P_22"),"r0350 - Structured notes",IF(AND(AA1540&lt;&gt;"No",'Intragroup liabilities'!F1534="P_23"),"r0531 - o/w (part of) subordinated liabilities recognised as own funds",IF(AND(AA1540="No",'Intragroup liabilities'!F1534="P_23"),"r0120 - Secured liabilities - collateralized part (BRRD art. 44/2/b)",IF('Intragroup liabilities'!F1534="C_31","r0511 - o/w capital instruments/share capital",IF('Intragroup liabilities'!F1534="C_32","r0511 - o/w capital instruments/share capital",IF('Intragroup liabilities'!F1534="C_33","r0512 - o/w instruments ranking pari passu with ordinary shares",IF(OR(ISNUMBER(SEARCH("ATLANTES",I1540)),ISNUMBER(SEARCH("AZOR",I1540)),ISNUMBER(SEARCH("HIPOTOTTA",I1540)))=TRUE,"r0120 - Secured liabilities - collateralized part (BRRD art. 44/2/b)",IF(OR('Intragroup liabilities'!F1534="P_27.1",'Intragroup liabilities'!F1534="P_27.2",'Intragroup liabilities'!F1534="P_24"),"r0390 - Non-financial liabilities",IF('Intragroup liabilities'!F1534="P_30.1","r0170 - Employee liabilities (BRRD art. 44/2/g/i)",IF('Intragroup liabilities'!F1534="P_30.3","r0390 - Non-financial liabilities",IF('Intragroup liabilities'!F1534="C_36","r0511 - o/w capital instruments/share capital",IF(AND('Intragroup liabilities'!F1534="P_20",IFERROR(VLOOKUP('Intragroup liabilities'!I1534,'Auxiliar 210'!$B$18:$B$20,1,FALSE),0)&lt;&gt;0),"r0210 - Liabilities towards other entities of the resolution group (BRRD art. 44/2/h)",IF(AND('Intragroup liabilities'!F1534="P_21",IFERROR(VLOOKUP('Intragroup liabilities'!I1534,'Auxiliar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0" s="10" t="s">
        <v>483</v>
      </c>
      <c r="G1540" s="10" t="str">
        <f t="shared" si="163"/>
        <v>Rank 9 - Ranking in insolvency (master scale)</v>
      </c>
      <c r="H1540" s="10" t="s">
        <v>1047</v>
      </c>
      <c r="I1540" s="10" t="s">
        <v>704</v>
      </c>
      <c r="J1540" s="10" t="s">
        <v>703</v>
      </c>
      <c r="K1540" s="10" t="s">
        <v>155</v>
      </c>
      <c r="L1540" s="10" t="str">
        <f t="shared" si="164"/>
        <v>Sister</v>
      </c>
      <c r="M1540" s="10" t="str">
        <f>IF(OR('Intragroup liabilities'!W1534="x",'Intragroup liabilities'!W1534="E"),"true","false")</f>
        <v>false</v>
      </c>
      <c r="N1540" s="10" t="s">
        <v>470</v>
      </c>
      <c r="O1540" s="10" t="s">
        <v>471</v>
      </c>
      <c r="P1540" s="11">
        <v>0.37</v>
      </c>
      <c r="Q1540" s="11">
        <f>IF('Intragroup liabilities'!E1534="",0,'Intragroup liabilities'!E1534)</f>
        <v>0</v>
      </c>
      <c r="R1540" s="10" t="str">
        <f>+IF('Intragroup liabilities'!C1534="EURO","Euro",IF('Intragroup liabilities'!C1534="LIBRA INGLESA"," US Dollar",""))</f>
        <v>Euro</v>
      </c>
      <c r="S1540" s="10" t="str">
        <f>IF(OR('Intragroup liabilities'!F1534="P_20",'Intragroup liabilities'!F1534="P_21"),'Intragroup liabilities'!M1534,CONCATENATE(RIGHT('Intragroup liabilities'!T1534,4),"-",LEFT(RIGHT('Intragroup liabilities'!T1534,7),2),"-",LEFT('Intragroup liabilities'!T1534,2)))</f>
        <v>--</v>
      </c>
      <c r="T1540" s="20" t="str">
        <f t="shared" si="165"/>
        <v>--</v>
      </c>
      <c r="U1540" s="20" t="str">
        <f>IF(OR('Intragroup liabilities'!F1534="P_20",'Intragroup liabilities'!F1534="P_21"),'T 03.01'!T1540,CONCATENATE(RIGHT('Intragroup liabilities'!U1534,4),"-",LEFT(RIGHT('Intragroup liabilities'!U1534,7),2),"-",LEFT('Intragroup liabilities'!U1534,2)))</f>
        <v>--</v>
      </c>
      <c r="V1540" s="10" t="str">
        <f t="shared" si="166"/>
        <v>Unsecured</v>
      </c>
      <c r="W1540" s="10">
        <v>0</v>
      </c>
      <c r="X1540" s="10" t="s">
        <v>83</v>
      </c>
      <c r="Y1540" s="10" t="str">
        <f t="shared" si="167"/>
        <v>Structured</v>
      </c>
      <c r="Z1540" s="10"/>
      <c r="AA1540" s="10" t="str">
        <f>IF('Intragroup liabilities'!Q1534="GF2","Grandfathered T2",IF('Intragroup liabilities'!Q1534="CET1","CET1","No"))</f>
        <v>No</v>
      </c>
      <c r="AB1540" s="10">
        <f>IF('Intragroup liabilities'!R1534="",0,'Intragroup liabilities'!R1534)</f>
        <v>0</v>
      </c>
    </row>
    <row r="1541" spans="3:28" ht="23.65" thickBot="1" x14ac:dyDescent="0.5">
      <c r="C1541" s="17">
        <f t="shared" si="162"/>
        <v>999</v>
      </c>
      <c r="D1541" s="18">
        <f t="shared" si="168"/>
        <v>1534</v>
      </c>
      <c r="E1541" s="10" t="str">
        <f>IF(AND(I1541="SANTANDER TOTTA, SGPS, SA",'Intragroup liabilities'!F1535="P_22"),"r0531 - o/w (part of) subordinated liabilities recognised as own funds",IF(AND(I1541="Totta Seguros - Comp. Seg. Vida, SA.",'Intragroup liabilities'!F1535="P_22"),"r0350 - Structured notes",IF(AND(AA1541&lt;&gt;"No",'Intragroup liabilities'!F1535="P_23"),"r0531 - o/w (part of) subordinated liabilities recognised as own funds",IF(AND(AA1541="No",'Intragroup liabilities'!F1535="P_23"),"r0120 - Secured liabilities - collateralized part (BRRD art. 44/2/b)",IF('Intragroup liabilities'!F1535="C_31","r0511 - o/w capital instruments/share capital",IF('Intragroup liabilities'!F1535="C_32","r0511 - o/w capital instruments/share capital",IF('Intragroup liabilities'!F1535="C_33","r0512 - o/w instruments ranking pari passu with ordinary shares",IF(OR(ISNUMBER(SEARCH("ATLANTES",I1541)),ISNUMBER(SEARCH("AZOR",I1541)),ISNUMBER(SEARCH("HIPOTOTTA",I1541)))=TRUE,"r0120 - Secured liabilities - collateralized part (BRRD art. 44/2/b)",IF(OR('Intragroup liabilities'!F1535="P_27.1",'Intragroup liabilities'!F1535="P_27.2",'Intragroup liabilities'!F1535="P_24"),"r0390 - Non-financial liabilities",IF('Intragroup liabilities'!F1535="P_30.1","r0170 - Employee liabilities (BRRD art. 44/2/g/i)",IF('Intragroup liabilities'!F1535="P_30.3","r0390 - Non-financial liabilities",IF('Intragroup liabilities'!F1535="C_36","r0511 - o/w capital instruments/share capital",IF(AND('Intragroup liabilities'!F1535="P_20",IFERROR(VLOOKUP('Intragroup liabilities'!I1535,'Auxiliar 210'!$B$18:$B$20,1,FALSE),0)&lt;&gt;0),"r0210 - Liabilities towards other entities of the resolution group (BRRD art. 44/2/h)",IF(AND('Intragroup liabilities'!F1535="P_21",IFERROR(VLOOKUP('Intragroup liabilities'!I1535,'Auxiliar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1" s="10" t="s">
        <v>483</v>
      </c>
      <c r="G1541" s="10" t="str">
        <f t="shared" si="163"/>
        <v>Rank 9 - Ranking in insolvency (master scale)</v>
      </c>
      <c r="H1541" s="10" t="s">
        <v>714</v>
      </c>
      <c r="I1541" s="10" t="s">
        <v>704</v>
      </c>
      <c r="J1541" s="10" t="s">
        <v>703</v>
      </c>
      <c r="K1541" s="10" t="s">
        <v>155</v>
      </c>
      <c r="L1541" s="10" t="str">
        <f t="shared" si="164"/>
        <v>Sister</v>
      </c>
      <c r="M1541" s="10" t="str">
        <f>IF(OR('Intragroup liabilities'!W1535="x",'Intragroup liabilities'!W1535="E"),"true","false")</f>
        <v>false</v>
      </c>
      <c r="N1541" s="10" t="s">
        <v>470</v>
      </c>
      <c r="O1541" s="10" t="s">
        <v>471</v>
      </c>
      <c r="P1541" s="11">
        <v>0.9</v>
      </c>
      <c r="Q1541" s="11">
        <f>IF('Intragroup liabilities'!E1535="",0,'Intragroup liabilities'!E1535)</f>
        <v>0</v>
      </c>
      <c r="R1541" s="10" t="str">
        <f>+IF('Intragroup liabilities'!C1535="EURO","Euro",IF('Intragroup liabilities'!C1535="LIBRA INGLESA"," US Dollar",""))</f>
        <v>Euro</v>
      </c>
      <c r="S1541" s="10" t="str">
        <f>IF(OR('Intragroup liabilities'!F1535="P_20",'Intragroup liabilities'!F1535="P_21"),'Intragroup liabilities'!M1535,CONCATENATE(RIGHT('Intragroup liabilities'!T1535,4),"-",LEFT(RIGHT('Intragroup liabilities'!T1535,7),2),"-",LEFT('Intragroup liabilities'!T1535,2)))</f>
        <v>--</v>
      </c>
      <c r="T1541" s="20" t="str">
        <f t="shared" si="165"/>
        <v>--</v>
      </c>
      <c r="U1541" s="20" t="str">
        <f>IF(OR('Intragroup liabilities'!F1535="P_20",'Intragroup liabilities'!F1535="P_21"),'T 03.01'!T1541,CONCATENATE(RIGHT('Intragroup liabilities'!U1535,4),"-",LEFT(RIGHT('Intragroup liabilities'!U1535,7),2),"-",LEFT('Intragroup liabilities'!U1535,2)))</f>
        <v>--</v>
      </c>
      <c r="V1541" s="10" t="str">
        <f t="shared" si="166"/>
        <v>Unsecured</v>
      </c>
      <c r="W1541" s="10">
        <v>0</v>
      </c>
      <c r="X1541" s="10" t="s">
        <v>83</v>
      </c>
      <c r="Y1541" s="10" t="str">
        <f t="shared" si="167"/>
        <v>Structured</v>
      </c>
      <c r="Z1541" s="10"/>
      <c r="AA1541" s="10" t="str">
        <f>IF('Intragroup liabilities'!Q1535="GF2","Grandfathered T2",IF('Intragroup liabilities'!Q1535="CET1","CET1","No"))</f>
        <v>No</v>
      </c>
      <c r="AB1541" s="10">
        <f>IF('Intragroup liabilities'!R1535="",0,'Intragroup liabilities'!R1535)</f>
        <v>0</v>
      </c>
    </row>
    <row r="1542" spans="3:28" ht="23.65" thickBot="1" x14ac:dyDescent="0.5">
      <c r="C1542" s="17">
        <f t="shared" si="162"/>
        <v>999</v>
      </c>
      <c r="D1542" s="18">
        <f t="shared" si="168"/>
        <v>1535</v>
      </c>
      <c r="E1542" s="10" t="str">
        <f>IF(AND(I1542="SANTANDER TOTTA, SGPS, SA",'Intragroup liabilities'!F1536="P_22"),"r0531 - o/w (part of) subordinated liabilities recognised as own funds",IF(AND(I1542="Totta Seguros - Comp. Seg. Vida, SA.",'Intragroup liabilities'!F1536="P_22"),"r0350 - Structured notes",IF(AND(AA1542&lt;&gt;"No",'Intragroup liabilities'!F1536="P_23"),"r0531 - o/w (part of) subordinated liabilities recognised as own funds",IF(AND(AA1542="No",'Intragroup liabilities'!F1536="P_23"),"r0120 - Secured liabilities - collateralized part (BRRD art. 44/2/b)",IF('Intragroup liabilities'!F1536="C_31","r0511 - o/w capital instruments/share capital",IF('Intragroup liabilities'!F1536="C_32","r0511 - o/w capital instruments/share capital",IF('Intragroup liabilities'!F1536="C_33","r0512 - o/w instruments ranking pari passu with ordinary shares",IF(OR(ISNUMBER(SEARCH("ATLANTES",I1542)),ISNUMBER(SEARCH("AZOR",I1542)),ISNUMBER(SEARCH("HIPOTOTTA",I1542)))=TRUE,"r0120 - Secured liabilities - collateralized part (BRRD art. 44/2/b)",IF(OR('Intragroup liabilities'!F1536="P_27.1",'Intragroup liabilities'!F1536="P_27.2",'Intragroup liabilities'!F1536="P_24"),"r0390 - Non-financial liabilities",IF('Intragroup liabilities'!F1536="P_30.1","r0170 - Employee liabilities (BRRD art. 44/2/g/i)",IF('Intragroup liabilities'!F1536="P_30.3","r0390 - Non-financial liabilities",IF('Intragroup liabilities'!F1536="C_36","r0511 - o/w capital instruments/share capital",IF(AND('Intragroup liabilities'!F1536="P_20",IFERROR(VLOOKUP('Intragroup liabilities'!I1536,'Auxiliar 210'!$B$18:$B$20,1,FALSE),0)&lt;&gt;0),"r0210 - Liabilities towards other entities of the resolution group (BRRD art. 44/2/h)",IF(AND('Intragroup liabilities'!F1536="P_21",IFERROR(VLOOKUP('Intragroup liabilities'!I1536,'Auxiliar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2" s="10" t="s">
        <v>483</v>
      </c>
      <c r="G1542" s="10" t="str">
        <f t="shared" si="163"/>
        <v>Rank 9 - Ranking in insolvency (master scale)</v>
      </c>
      <c r="H1542" s="10" t="s">
        <v>1273</v>
      </c>
      <c r="I1542" s="10" t="s">
        <v>704</v>
      </c>
      <c r="J1542" s="10" t="s">
        <v>703</v>
      </c>
      <c r="K1542" s="10" t="s">
        <v>155</v>
      </c>
      <c r="L1542" s="10" t="str">
        <f t="shared" si="164"/>
        <v>Sister</v>
      </c>
      <c r="M1542" s="10" t="str">
        <f>IF(OR('Intragroup liabilities'!W1536="x",'Intragroup liabilities'!W1536="E"),"true","false")</f>
        <v>false</v>
      </c>
      <c r="N1542" s="10" t="s">
        <v>470</v>
      </c>
      <c r="O1542" s="10" t="s">
        <v>471</v>
      </c>
      <c r="P1542" s="11">
        <v>4.75</v>
      </c>
      <c r="Q1542" s="11">
        <f>IF('Intragroup liabilities'!E1536="",0,'Intragroup liabilities'!E1536)</f>
        <v>0</v>
      </c>
      <c r="R1542" s="10" t="str">
        <f>+IF('Intragroup liabilities'!C1536="EURO","Euro",IF('Intragroup liabilities'!C1536="LIBRA INGLESA"," US Dollar",""))</f>
        <v>Euro</v>
      </c>
      <c r="S1542" s="10" t="str">
        <f>IF(OR('Intragroup liabilities'!F1536="P_20",'Intragroup liabilities'!F1536="P_21"),'Intragroup liabilities'!M1536,CONCATENATE(RIGHT('Intragroup liabilities'!T1536,4),"-",LEFT(RIGHT('Intragroup liabilities'!T1536,7),2),"-",LEFT('Intragroup liabilities'!T1536,2)))</f>
        <v>--</v>
      </c>
      <c r="T1542" s="20" t="str">
        <f t="shared" si="165"/>
        <v>--</v>
      </c>
      <c r="U1542" s="20" t="str">
        <f>IF(OR('Intragroup liabilities'!F1536="P_20",'Intragroup liabilities'!F1536="P_21"),'T 03.01'!T1542,CONCATENATE(RIGHT('Intragroup liabilities'!U1536,4),"-",LEFT(RIGHT('Intragroup liabilities'!U1536,7),2),"-",LEFT('Intragroup liabilities'!U1536,2)))</f>
        <v>--</v>
      </c>
      <c r="V1542" s="10" t="str">
        <f t="shared" si="166"/>
        <v>Unsecured</v>
      </c>
      <c r="W1542" s="10">
        <v>0</v>
      </c>
      <c r="X1542" s="10" t="s">
        <v>83</v>
      </c>
      <c r="Y1542" s="10" t="str">
        <f t="shared" si="167"/>
        <v>Structured</v>
      </c>
      <c r="Z1542" s="10"/>
      <c r="AA1542" s="10" t="str">
        <f>IF('Intragroup liabilities'!Q1536="GF2","Grandfathered T2",IF('Intragroup liabilities'!Q1536="CET1","CET1","No"))</f>
        <v>No</v>
      </c>
      <c r="AB1542" s="10">
        <f>IF('Intragroup liabilities'!R1536="",0,'Intragroup liabilities'!R1536)</f>
        <v>0</v>
      </c>
    </row>
    <row r="1543" spans="3:28" ht="23.65" thickBot="1" x14ac:dyDescent="0.5">
      <c r="C1543" s="17">
        <f t="shared" si="162"/>
        <v>999</v>
      </c>
      <c r="D1543" s="18">
        <f t="shared" si="168"/>
        <v>1536</v>
      </c>
      <c r="E1543" s="10" t="str">
        <f>IF(AND(I1543="SANTANDER TOTTA, SGPS, SA",'Intragroup liabilities'!F1537="P_22"),"r0531 - o/w (part of) subordinated liabilities recognised as own funds",IF(AND(I1543="Totta Seguros - Comp. Seg. Vida, SA.",'Intragroup liabilities'!F1537="P_22"),"r0350 - Structured notes",IF(AND(AA1543&lt;&gt;"No",'Intragroup liabilities'!F1537="P_23"),"r0531 - o/w (part of) subordinated liabilities recognised as own funds",IF(AND(AA1543="No",'Intragroup liabilities'!F1537="P_23"),"r0120 - Secured liabilities - collateralized part (BRRD art. 44/2/b)",IF('Intragroup liabilities'!F1537="C_31","r0511 - o/w capital instruments/share capital",IF('Intragroup liabilities'!F1537="C_32","r0511 - o/w capital instruments/share capital",IF('Intragroup liabilities'!F1537="C_33","r0512 - o/w instruments ranking pari passu with ordinary shares",IF(OR(ISNUMBER(SEARCH("ATLANTES",I1543)),ISNUMBER(SEARCH("AZOR",I1543)),ISNUMBER(SEARCH("HIPOTOTTA",I1543)))=TRUE,"r0120 - Secured liabilities - collateralized part (BRRD art. 44/2/b)",IF(OR('Intragroup liabilities'!F1537="P_27.1",'Intragroup liabilities'!F1537="P_27.2",'Intragroup liabilities'!F1537="P_24"),"r0390 - Non-financial liabilities",IF('Intragroup liabilities'!F1537="P_30.1","r0170 - Employee liabilities (BRRD art. 44/2/g/i)",IF('Intragroup liabilities'!F1537="P_30.3","r0390 - Non-financial liabilities",IF('Intragroup liabilities'!F1537="C_36","r0511 - o/w capital instruments/share capital",IF(AND('Intragroup liabilities'!F1537="P_20",IFERROR(VLOOKUP('Intragroup liabilities'!I1537,'Auxiliar 210'!$B$18:$B$20,1,FALSE),0)&lt;&gt;0),"r0210 - Liabilities towards other entities of the resolution group (BRRD art. 44/2/h)",IF(AND('Intragroup liabilities'!F1537="P_21",IFERROR(VLOOKUP('Intragroup liabilities'!I1537,'Auxiliar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3" s="10" t="s">
        <v>483</v>
      </c>
      <c r="G1543" s="10" t="str">
        <f t="shared" si="163"/>
        <v>Rank 9 - Ranking in insolvency (master scale)</v>
      </c>
      <c r="H1543" s="10" t="s">
        <v>1048</v>
      </c>
      <c r="I1543" s="10" t="s">
        <v>704</v>
      </c>
      <c r="J1543" s="10" t="s">
        <v>703</v>
      </c>
      <c r="K1543" s="10" t="s">
        <v>155</v>
      </c>
      <c r="L1543" s="10" t="str">
        <f t="shared" si="164"/>
        <v>Sister</v>
      </c>
      <c r="M1543" s="10" t="str">
        <f>IF(OR('Intragroup liabilities'!W1537="x",'Intragroup liabilities'!W1537="E"),"true","false")</f>
        <v>false</v>
      </c>
      <c r="N1543" s="10" t="s">
        <v>470</v>
      </c>
      <c r="O1543" s="10" t="s">
        <v>471</v>
      </c>
      <c r="P1543" s="11">
        <v>6.42</v>
      </c>
      <c r="Q1543" s="11">
        <f>IF('Intragroup liabilities'!E1537="",0,'Intragroup liabilities'!E1537)</f>
        <v>0</v>
      </c>
      <c r="R1543" s="10" t="str">
        <f>+IF('Intragroup liabilities'!C1537="EURO","Euro",IF('Intragroup liabilities'!C1537="LIBRA INGLESA"," US Dollar",""))</f>
        <v>Euro</v>
      </c>
      <c r="S1543" s="10" t="str">
        <f>IF(OR('Intragroup liabilities'!F1537="P_20",'Intragroup liabilities'!F1537="P_21"),'Intragroup liabilities'!M1537,CONCATENATE(RIGHT('Intragroup liabilities'!T1537,4),"-",LEFT(RIGHT('Intragroup liabilities'!T1537,7),2),"-",LEFT('Intragroup liabilities'!T1537,2)))</f>
        <v>--</v>
      </c>
      <c r="T1543" s="20" t="str">
        <f t="shared" si="165"/>
        <v>--</v>
      </c>
      <c r="U1543" s="20" t="str">
        <f>IF(OR('Intragroup liabilities'!F1537="P_20",'Intragroup liabilities'!F1537="P_21"),'T 03.01'!T1543,CONCATENATE(RIGHT('Intragroup liabilities'!U1537,4),"-",LEFT(RIGHT('Intragroup liabilities'!U1537,7),2),"-",LEFT('Intragroup liabilities'!U1537,2)))</f>
        <v>--</v>
      </c>
      <c r="V1543" s="10" t="str">
        <f t="shared" si="166"/>
        <v>Unsecured</v>
      </c>
      <c r="W1543" s="10">
        <v>0</v>
      </c>
      <c r="X1543" s="10" t="s">
        <v>83</v>
      </c>
      <c r="Y1543" s="10" t="str">
        <f t="shared" si="167"/>
        <v>Structured</v>
      </c>
      <c r="Z1543" s="10"/>
      <c r="AA1543" s="10" t="str">
        <f>IF('Intragroup liabilities'!Q1537="GF2","Grandfathered T2",IF('Intragroup liabilities'!Q1537="CET1","CET1","No"))</f>
        <v>No</v>
      </c>
      <c r="AB1543" s="10">
        <f>IF('Intragroup liabilities'!R1537="",0,'Intragroup liabilities'!R1537)</f>
        <v>0</v>
      </c>
    </row>
    <row r="1544" spans="3:28" ht="23.65" thickBot="1" x14ac:dyDescent="0.5">
      <c r="C1544" s="17">
        <f t="shared" si="162"/>
        <v>999</v>
      </c>
      <c r="D1544" s="18">
        <f t="shared" si="168"/>
        <v>1537</v>
      </c>
      <c r="E1544" s="10" t="str">
        <f>IF(AND(I1544="SANTANDER TOTTA, SGPS, SA",'Intragroup liabilities'!F1538="P_22"),"r0531 - o/w (part of) subordinated liabilities recognised as own funds",IF(AND(I1544="Totta Seguros - Comp. Seg. Vida, SA.",'Intragroup liabilities'!F1538="P_22"),"r0350 - Structured notes",IF(AND(AA1544&lt;&gt;"No",'Intragroup liabilities'!F1538="P_23"),"r0531 - o/w (part of) subordinated liabilities recognised as own funds",IF(AND(AA1544="No",'Intragroup liabilities'!F1538="P_23"),"r0120 - Secured liabilities - collateralized part (BRRD art. 44/2/b)",IF('Intragroup liabilities'!F1538="C_31","r0511 - o/w capital instruments/share capital",IF('Intragroup liabilities'!F1538="C_32","r0511 - o/w capital instruments/share capital",IF('Intragroup liabilities'!F1538="C_33","r0512 - o/w instruments ranking pari passu with ordinary shares",IF(OR(ISNUMBER(SEARCH("ATLANTES",I1544)),ISNUMBER(SEARCH("AZOR",I1544)),ISNUMBER(SEARCH("HIPOTOTTA",I1544)))=TRUE,"r0120 - Secured liabilities - collateralized part (BRRD art. 44/2/b)",IF(OR('Intragroup liabilities'!F1538="P_27.1",'Intragroup liabilities'!F1538="P_27.2",'Intragroup liabilities'!F1538="P_24"),"r0390 - Non-financial liabilities",IF('Intragroup liabilities'!F1538="P_30.1","r0170 - Employee liabilities (BRRD art. 44/2/g/i)",IF('Intragroup liabilities'!F1538="P_30.3","r0390 - Non-financial liabilities",IF('Intragroup liabilities'!F1538="C_36","r0511 - o/w capital instruments/share capital",IF(AND('Intragroup liabilities'!F1538="P_20",IFERROR(VLOOKUP('Intragroup liabilities'!I1538,'Auxiliar 210'!$B$18:$B$20,1,FALSE),0)&lt;&gt;0),"r0210 - Liabilities towards other entities of the resolution group (BRRD art. 44/2/h)",IF(AND('Intragroup liabilities'!F1538="P_21",IFERROR(VLOOKUP('Intragroup liabilities'!I1538,'Auxiliar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4" s="10" t="s">
        <v>483</v>
      </c>
      <c r="G1544" s="10" t="str">
        <f t="shared" si="163"/>
        <v>Rank 9 - Ranking in insolvency (master scale)</v>
      </c>
      <c r="H1544" s="10" t="s">
        <v>1302</v>
      </c>
      <c r="I1544" s="10" t="s">
        <v>704</v>
      </c>
      <c r="J1544" s="10" t="s">
        <v>703</v>
      </c>
      <c r="K1544" s="10" t="s">
        <v>155</v>
      </c>
      <c r="L1544" s="10" t="str">
        <f t="shared" si="164"/>
        <v>Sister</v>
      </c>
      <c r="M1544" s="10" t="str">
        <f>IF(OR('Intragroup liabilities'!W1538="x",'Intragroup liabilities'!W1538="E"),"true","false")</f>
        <v>false</v>
      </c>
      <c r="N1544" s="10" t="s">
        <v>470</v>
      </c>
      <c r="O1544" s="10" t="s">
        <v>471</v>
      </c>
      <c r="P1544" s="11">
        <v>0.7</v>
      </c>
      <c r="Q1544" s="11">
        <f>IF('Intragroup liabilities'!E1538="",0,'Intragroup liabilities'!E1538)</f>
        <v>0</v>
      </c>
      <c r="R1544" s="10" t="str">
        <f>+IF('Intragroup liabilities'!C1538="EURO","Euro",IF('Intragroup liabilities'!C1538="LIBRA INGLESA"," US Dollar",""))</f>
        <v>Euro</v>
      </c>
      <c r="S1544" s="10" t="str">
        <f>IF(OR('Intragroup liabilities'!F1538="P_20",'Intragroup liabilities'!F1538="P_21"),'Intragroup liabilities'!M1538,CONCATENATE(RIGHT('Intragroup liabilities'!T1538,4),"-",LEFT(RIGHT('Intragroup liabilities'!T1538,7),2),"-",LEFT('Intragroup liabilities'!T1538,2)))</f>
        <v>--</v>
      </c>
      <c r="T1544" s="20" t="str">
        <f t="shared" si="165"/>
        <v>--</v>
      </c>
      <c r="U1544" s="20" t="str">
        <f>IF(OR('Intragroup liabilities'!F1538="P_20",'Intragroup liabilities'!F1538="P_21"),'T 03.01'!T1544,CONCATENATE(RIGHT('Intragroup liabilities'!U1538,4),"-",LEFT(RIGHT('Intragroup liabilities'!U1538,7),2),"-",LEFT('Intragroup liabilities'!U1538,2)))</f>
        <v>--</v>
      </c>
      <c r="V1544" s="10" t="str">
        <f t="shared" si="166"/>
        <v>Unsecured</v>
      </c>
      <c r="W1544" s="10">
        <v>0</v>
      </c>
      <c r="X1544" s="10" t="s">
        <v>83</v>
      </c>
      <c r="Y1544" s="10" t="str">
        <f t="shared" si="167"/>
        <v>Structured</v>
      </c>
      <c r="Z1544" s="10"/>
      <c r="AA1544" s="10" t="str">
        <f>IF('Intragroup liabilities'!Q1538="GF2","Grandfathered T2",IF('Intragroup liabilities'!Q1538="CET1","CET1","No"))</f>
        <v>No</v>
      </c>
      <c r="AB1544" s="10">
        <f>IF('Intragroup liabilities'!R1538="",0,'Intragroup liabilities'!R1538)</f>
        <v>0</v>
      </c>
    </row>
    <row r="1545" spans="3:28" ht="23.65" thickBot="1" x14ac:dyDescent="0.5">
      <c r="C1545" s="17">
        <f t="shared" ref="C1545:C1608" si="169">+IF(E1545="","",999)</f>
        <v>999</v>
      </c>
      <c r="D1545" s="18">
        <f t="shared" si="168"/>
        <v>1538</v>
      </c>
      <c r="E1545" s="10" t="str">
        <f>IF(AND(I1545="SANTANDER TOTTA, SGPS, SA",'Intragroup liabilities'!F1539="P_22"),"r0531 - o/w (part of) subordinated liabilities recognised as own funds",IF(AND(I1545="Totta Seguros - Comp. Seg. Vida, SA.",'Intragroup liabilities'!F1539="P_22"),"r0350 - Structured notes",IF(AND(AA1545&lt;&gt;"No",'Intragroup liabilities'!F1539="P_23"),"r0531 - o/w (part of) subordinated liabilities recognised as own funds",IF(AND(AA1545="No",'Intragroup liabilities'!F1539="P_23"),"r0120 - Secured liabilities - collateralized part (BRRD art. 44/2/b)",IF('Intragroup liabilities'!F1539="C_31","r0511 - o/w capital instruments/share capital",IF('Intragroup liabilities'!F1539="C_32","r0511 - o/w capital instruments/share capital",IF('Intragroup liabilities'!F1539="C_33","r0512 - o/w instruments ranking pari passu with ordinary shares",IF(OR(ISNUMBER(SEARCH("ATLANTES",I1545)),ISNUMBER(SEARCH("AZOR",I1545)),ISNUMBER(SEARCH("HIPOTOTTA",I1545)))=TRUE,"r0120 - Secured liabilities - collateralized part (BRRD art. 44/2/b)",IF(OR('Intragroup liabilities'!F1539="P_27.1",'Intragroup liabilities'!F1539="P_27.2",'Intragroup liabilities'!F1539="P_24"),"r0390 - Non-financial liabilities",IF('Intragroup liabilities'!F1539="P_30.1","r0170 - Employee liabilities (BRRD art. 44/2/g/i)",IF('Intragroup liabilities'!F1539="P_30.3","r0390 - Non-financial liabilities",IF('Intragroup liabilities'!F1539="C_36","r0511 - o/w capital instruments/share capital",IF(AND('Intragroup liabilities'!F1539="P_20",IFERROR(VLOOKUP('Intragroup liabilities'!I1539,'Auxiliar 210'!$B$18:$B$20,1,FALSE),0)&lt;&gt;0),"r0210 - Liabilities towards other entities of the resolution group (BRRD art. 44/2/h)",IF(AND('Intragroup liabilities'!F1539="P_21",IFERROR(VLOOKUP('Intragroup liabilities'!I1539,'Auxiliar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5" s="10" t="s">
        <v>483</v>
      </c>
      <c r="G1545" s="10" t="str">
        <f t="shared" ref="G1545:G1608" si="170">IF(E1545="r0110 - Covered deposits (BRRD art. 44/2/a)","Rank 14 - Ranking in insolvency (master scale)",IF(E1545="r0120 - Secured liabilities - collateralized part (BRRD art. 44/2/b)","Rank 20 - Ranking in insolvency (master scale)",IF(E1545="r0320 - Deposits, not covered and not preferential","Rank 12 - Ranking in insolvency (master scale)",IF(E1545="r0370 - Subordinated liabilities (not recognised as own funds)","Rank 4 - Ranking in insolvency (master scale)",IF(OR(E1545="r0511 - o/w capital instruments/share capital",E1545="r0512 - o/w instruments ranking pari passu with ordinary shares"),"Rank 1 - Ranking in insolvency (master scale)",IF(E1545="r0531 - o/w (part of) subordinated liabilities recognised as own funds","Rank 3 - Ranking in insolvency (master scale)",IF(E1545="r0350 - Structured notes","Rank 9 - Ranking in insolvency (master scale)",IF(E1545="r0390 - Non-financial liabilities","Rank 9 - Ranking in insolvency (master scale)",""))))))))</f>
        <v>Rank 9 - Ranking in insolvency (master scale)</v>
      </c>
      <c r="H1545" s="10" t="s">
        <v>1050</v>
      </c>
      <c r="I1545" s="10" t="s">
        <v>704</v>
      </c>
      <c r="J1545" s="10" t="s">
        <v>703</v>
      </c>
      <c r="K1545" s="10" t="s">
        <v>155</v>
      </c>
      <c r="L1545" s="10" t="str">
        <f t="shared" ref="L1545:L1608" si="171">IF(OR(I1545="SANTANDER TOTTA, SGPS, SA",I1545="BANCO SANTANDER TOTTA SA"),"Parent","Sister")</f>
        <v>Sister</v>
      </c>
      <c r="M1545" s="10" t="str">
        <f>IF(OR('Intragroup liabilities'!W1539="x",'Intragroup liabilities'!W1539="E"),"true","false")</f>
        <v>false</v>
      </c>
      <c r="N1545" s="10" t="s">
        <v>470</v>
      </c>
      <c r="O1545" s="10" t="s">
        <v>471</v>
      </c>
      <c r="P1545" s="11">
        <v>1.93</v>
      </c>
      <c r="Q1545" s="11">
        <f>IF('Intragroup liabilities'!E1539="",0,'Intragroup liabilities'!E1539)</f>
        <v>0</v>
      </c>
      <c r="R1545" s="10" t="str">
        <f>+IF('Intragroup liabilities'!C1539="EURO","Euro",IF('Intragroup liabilities'!C1539="LIBRA INGLESA"," US Dollar",""))</f>
        <v>Euro</v>
      </c>
      <c r="S1545" s="10" t="str">
        <f>IF(OR('Intragroup liabilities'!F1539="P_20",'Intragroup liabilities'!F1539="P_21"),'Intragroup liabilities'!M1539,CONCATENATE(RIGHT('Intragroup liabilities'!T1539,4),"-",LEFT(RIGHT('Intragroup liabilities'!T1539,7),2),"-",LEFT('Intragroup liabilities'!T1539,2)))</f>
        <v>--</v>
      </c>
      <c r="T1545" s="20" t="str">
        <f t="shared" ref="T1545:T1608" si="172">IFERROR(IF(OR(E1545="r0110 - Covered deposits (BRRD art. 44/2/a)",E1545="r0120 - Secured liabilities - collateralized part (BRRD art. 44/2/b)",E1545="r0320 - Deposits, not covered and not preferential"),WORKDAY(S1545,1,"1/1/2021"),S1545),"")</f>
        <v>--</v>
      </c>
      <c r="U1545" s="20" t="str">
        <f>IF(OR('Intragroup liabilities'!F1539="P_20",'Intragroup liabilities'!F1539="P_21"),'T 03.01'!T1545,CONCATENATE(RIGHT('Intragroup liabilities'!U1539,4),"-",LEFT(RIGHT('Intragroup liabilities'!U1539,7),2),"-",LEFT('Intragroup liabilities'!U1539,2)))</f>
        <v>--</v>
      </c>
      <c r="V1545" s="10" t="str">
        <f t="shared" ref="V1545:V1608" si="173">IF(E1545="r0120 - Secured liabilities - collateralized part (BRRD art. 44/2/b)","Secured","Unsecured")</f>
        <v>Unsecured</v>
      </c>
      <c r="W1545" s="10">
        <v>0</v>
      </c>
      <c r="X1545" s="10" t="s">
        <v>83</v>
      </c>
      <c r="Y1545" s="10" t="str">
        <f t="shared" ref="Y1545:Y1608" si="174">IFERROR(IF(OR(E1545="r0110 - Covered deposits (BRRD art. 44/2/a)",E1545="r0120 - Secured liabilities - collateralized part (BRRD art. 44/2/b)",E1545="r0320 - Deposits, not covered and not preferential"),"Non-structured/Vanilla","Structured"),"")</f>
        <v>Structured</v>
      </c>
      <c r="Z1545" s="10"/>
      <c r="AA1545" s="10" t="str">
        <f>IF('Intragroup liabilities'!Q1539="GF2","Grandfathered T2",IF('Intragroup liabilities'!Q1539="CET1","CET1","No"))</f>
        <v>No</v>
      </c>
      <c r="AB1545" s="10">
        <f>IF('Intragroup liabilities'!R1539="",0,'Intragroup liabilities'!R1539)</f>
        <v>0</v>
      </c>
    </row>
    <row r="1546" spans="3:28" ht="23.65" thickBot="1" x14ac:dyDescent="0.5">
      <c r="C1546" s="17">
        <f t="shared" si="169"/>
        <v>999</v>
      </c>
      <c r="D1546" s="18">
        <f t="shared" ref="D1546:D1609" si="175">IF(E1546="","",D1545+1)</f>
        <v>1539</v>
      </c>
      <c r="E1546" s="10" t="str">
        <f>IF(AND(I1546="SANTANDER TOTTA, SGPS, SA",'Intragroup liabilities'!F1540="P_22"),"r0531 - o/w (part of) subordinated liabilities recognised as own funds",IF(AND(I1546="Totta Seguros - Comp. Seg. Vida, SA.",'Intragroup liabilities'!F1540="P_22"),"r0350 - Structured notes",IF(AND(AA1546&lt;&gt;"No",'Intragroup liabilities'!F1540="P_23"),"r0531 - o/w (part of) subordinated liabilities recognised as own funds",IF(AND(AA1546="No",'Intragroup liabilities'!F1540="P_23"),"r0120 - Secured liabilities - collateralized part (BRRD art. 44/2/b)",IF('Intragroup liabilities'!F1540="C_31","r0511 - o/w capital instruments/share capital",IF('Intragroup liabilities'!F1540="C_32","r0511 - o/w capital instruments/share capital",IF('Intragroup liabilities'!F1540="C_33","r0512 - o/w instruments ranking pari passu with ordinary shares",IF(OR(ISNUMBER(SEARCH("ATLANTES",I1546)),ISNUMBER(SEARCH("AZOR",I1546)),ISNUMBER(SEARCH("HIPOTOTTA",I1546)))=TRUE,"r0120 - Secured liabilities - collateralized part (BRRD art. 44/2/b)",IF(OR('Intragroup liabilities'!F1540="P_27.1",'Intragroup liabilities'!F1540="P_27.2",'Intragroup liabilities'!F1540="P_24"),"r0390 - Non-financial liabilities",IF('Intragroup liabilities'!F1540="P_30.1","r0170 - Employee liabilities (BRRD art. 44/2/g/i)",IF('Intragroup liabilities'!F1540="P_30.3","r0390 - Non-financial liabilities",IF('Intragroup liabilities'!F1540="C_36","r0511 - o/w capital instruments/share capital",IF(AND('Intragroup liabilities'!F1540="P_20",IFERROR(VLOOKUP('Intragroup liabilities'!I1540,'Auxiliar 210'!$B$18:$B$20,1,FALSE),0)&lt;&gt;0),"r0210 - Liabilities towards other entities of the resolution group (BRRD art. 44/2/h)",IF(AND('Intragroup liabilities'!F1540="P_21",IFERROR(VLOOKUP('Intragroup liabilities'!I1540,'Auxiliar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6" s="10" t="s">
        <v>483</v>
      </c>
      <c r="G1546" s="10" t="str">
        <f t="shared" si="170"/>
        <v>Rank 9 - Ranking in insolvency (master scale)</v>
      </c>
      <c r="H1546" s="10" t="s">
        <v>1331</v>
      </c>
      <c r="I1546" s="10" t="s">
        <v>704</v>
      </c>
      <c r="J1546" s="10" t="s">
        <v>703</v>
      </c>
      <c r="K1546" s="10" t="s">
        <v>155</v>
      </c>
      <c r="L1546" s="10" t="str">
        <f t="shared" si="171"/>
        <v>Sister</v>
      </c>
      <c r="M1546" s="10" t="str">
        <f>IF(OR('Intragroup liabilities'!W1540="x",'Intragroup liabilities'!W1540="E"),"true","false")</f>
        <v>false</v>
      </c>
      <c r="N1546" s="10" t="s">
        <v>470</v>
      </c>
      <c r="O1546" s="10" t="s">
        <v>471</v>
      </c>
      <c r="P1546" s="11">
        <v>0.26</v>
      </c>
      <c r="Q1546" s="11">
        <f>IF('Intragroup liabilities'!E1540="",0,'Intragroup liabilities'!E1540)</f>
        <v>0</v>
      </c>
      <c r="R1546" s="10" t="str">
        <f>+IF('Intragroup liabilities'!C1540="EURO","Euro",IF('Intragroup liabilities'!C1540="LIBRA INGLESA"," US Dollar",""))</f>
        <v>Euro</v>
      </c>
      <c r="S1546" s="10" t="str">
        <f>IF(OR('Intragroup liabilities'!F1540="P_20",'Intragroup liabilities'!F1540="P_21"),'Intragroup liabilities'!M1540,CONCATENATE(RIGHT('Intragroup liabilities'!T1540,4),"-",LEFT(RIGHT('Intragroup liabilities'!T1540,7),2),"-",LEFT('Intragroup liabilities'!T1540,2)))</f>
        <v>--</v>
      </c>
      <c r="T1546" s="20" t="str">
        <f t="shared" si="172"/>
        <v>--</v>
      </c>
      <c r="U1546" s="20" t="str">
        <f>IF(OR('Intragroup liabilities'!F1540="P_20",'Intragroup liabilities'!F1540="P_21"),'T 03.01'!T1546,CONCATENATE(RIGHT('Intragroup liabilities'!U1540,4),"-",LEFT(RIGHT('Intragroup liabilities'!U1540,7),2),"-",LEFT('Intragroup liabilities'!U1540,2)))</f>
        <v>--</v>
      </c>
      <c r="V1546" s="10" t="str">
        <f t="shared" si="173"/>
        <v>Unsecured</v>
      </c>
      <c r="W1546" s="10">
        <v>0</v>
      </c>
      <c r="X1546" s="10" t="s">
        <v>83</v>
      </c>
      <c r="Y1546" s="10" t="str">
        <f t="shared" si="174"/>
        <v>Structured</v>
      </c>
      <c r="Z1546" s="10"/>
      <c r="AA1546" s="10" t="str">
        <f>IF('Intragroup liabilities'!Q1540="GF2","Grandfathered T2",IF('Intragroup liabilities'!Q1540="CET1","CET1","No"))</f>
        <v>No</v>
      </c>
      <c r="AB1546" s="10">
        <f>IF('Intragroup liabilities'!R1540="",0,'Intragroup liabilities'!R1540)</f>
        <v>0</v>
      </c>
    </row>
    <row r="1547" spans="3:28" ht="23.65" thickBot="1" x14ac:dyDescent="0.5">
      <c r="C1547" s="17">
        <f t="shared" si="169"/>
        <v>999</v>
      </c>
      <c r="D1547" s="18">
        <f t="shared" si="175"/>
        <v>1540</v>
      </c>
      <c r="E1547" s="10" t="str">
        <f>IF(AND(I1547="SANTANDER TOTTA, SGPS, SA",'Intragroup liabilities'!F1541="P_22"),"r0531 - o/w (part of) subordinated liabilities recognised as own funds",IF(AND(I1547="Totta Seguros - Comp. Seg. Vida, SA.",'Intragroup liabilities'!F1541="P_22"),"r0350 - Structured notes",IF(AND(AA1547&lt;&gt;"No",'Intragroup liabilities'!F1541="P_23"),"r0531 - o/w (part of) subordinated liabilities recognised as own funds",IF(AND(AA1547="No",'Intragroup liabilities'!F1541="P_23"),"r0120 - Secured liabilities - collateralized part (BRRD art. 44/2/b)",IF('Intragroup liabilities'!F1541="C_31","r0511 - o/w capital instruments/share capital",IF('Intragroup liabilities'!F1541="C_32","r0511 - o/w capital instruments/share capital",IF('Intragroup liabilities'!F1541="C_33","r0512 - o/w instruments ranking pari passu with ordinary shares",IF(OR(ISNUMBER(SEARCH("ATLANTES",I1547)),ISNUMBER(SEARCH("AZOR",I1547)),ISNUMBER(SEARCH("HIPOTOTTA",I1547)))=TRUE,"r0120 - Secured liabilities - collateralized part (BRRD art. 44/2/b)",IF(OR('Intragroup liabilities'!F1541="P_27.1",'Intragroup liabilities'!F1541="P_27.2",'Intragroup liabilities'!F1541="P_24"),"r0390 - Non-financial liabilities",IF('Intragroup liabilities'!F1541="P_30.1","r0170 - Employee liabilities (BRRD art. 44/2/g/i)",IF('Intragroup liabilities'!F1541="P_30.3","r0390 - Non-financial liabilities",IF('Intragroup liabilities'!F1541="C_36","r0511 - o/w capital instruments/share capital",IF(AND('Intragroup liabilities'!F1541="P_20",IFERROR(VLOOKUP('Intragroup liabilities'!I1541,'Auxiliar 210'!$B$18:$B$20,1,FALSE),0)&lt;&gt;0),"r0210 - Liabilities towards other entities of the resolution group (BRRD art. 44/2/h)",IF(AND('Intragroup liabilities'!F1541="P_21",IFERROR(VLOOKUP('Intragroup liabilities'!I1541,'Auxiliar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7" s="10" t="s">
        <v>483</v>
      </c>
      <c r="G1547" s="10" t="str">
        <f t="shared" si="170"/>
        <v>Rank 9 - Ranking in insolvency (master scale)</v>
      </c>
      <c r="H1547" s="10" t="s">
        <v>1257</v>
      </c>
      <c r="I1547" s="10" t="s">
        <v>704</v>
      </c>
      <c r="J1547" s="10" t="s">
        <v>703</v>
      </c>
      <c r="K1547" s="10" t="s">
        <v>155</v>
      </c>
      <c r="L1547" s="10" t="str">
        <f t="shared" si="171"/>
        <v>Sister</v>
      </c>
      <c r="M1547" s="10" t="str">
        <f>IF(OR('Intragroup liabilities'!W1541="x",'Intragroup liabilities'!W1541="E"),"true","false")</f>
        <v>false</v>
      </c>
      <c r="N1547" s="10" t="s">
        <v>470</v>
      </c>
      <c r="O1547" s="10" t="s">
        <v>471</v>
      </c>
      <c r="P1547" s="11">
        <v>1.73</v>
      </c>
      <c r="Q1547" s="11">
        <f>IF('Intragroup liabilities'!E1541="",0,'Intragroup liabilities'!E1541)</f>
        <v>0</v>
      </c>
      <c r="R1547" s="10" t="str">
        <f>+IF('Intragroup liabilities'!C1541="EURO","Euro",IF('Intragroup liabilities'!C1541="LIBRA INGLESA"," US Dollar",""))</f>
        <v>Euro</v>
      </c>
      <c r="S1547" s="10" t="str">
        <f>IF(OR('Intragroup liabilities'!F1541="P_20",'Intragroup liabilities'!F1541="P_21"),'Intragroup liabilities'!M1541,CONCATENATE(RIGHT('Intragroup liabilities'!T1541,4),"-",LEFT(RIGHT('Intragroup liabilities'!T1541,7),2),"-",LEFT('Intragroup liabilities'!T1541,2)))</f>
        <v>--</v>
      </c>
      <c r="T1547" s="20" t="str">
        <f t="shared" si="172"/>
        <v>--</v>
      </c>
      <c r="U1547" s="20" t="str">
        <f>IF(OR('Intragroup liabilities'!F1541="P_20",'Intragroup liabilities'!F1541="P_21"),'T 03.01'!T1547,CONCATENATE(RIGHT('Intragroup liabilities'!U1541,4),"-",LEFT(RIGHT('Intragroup liabilities'!U1541,7),2),"-",LEFT('Intragroup liabilities'!U1541,2)))</f>
        <v>--</v>
      </c>
      <c r="V1547" s="10" t="str">
        <f t="shared" si="173"/>
        <v>Unsecured</v>
      </c>
      <c r="W1547" s="10">
        <v>0</v>
      </c>
      <c r="X1547" s="10" t="s">
        <v>83</v>
      </c>
      <c r="Y1547" s="10" t="str">
        <f t="shared" si="174"/>
        <v>Structured</v>
      </c>
      <c r="Z1547" s="10"/>
      <c r="AA1547" s="10" t="str">
        <f>IF('Intragroup liabilities'!Q1541="GF2","Grandfathered T2",IF('Intragroup liabilities'!Q1541="CET1","CET1","No"))</f>
        <v>No</v>
      </c>
      <c r="AB1547" s="10">
        <f>IF('Intragroup liabilities'!R1541="",0,'Intragroup liabilities'!R1541)</f>
        <v>0</v>
      </c>
    </row>
    <row r="1548" spans="3:28" ht="23.65" thickBot="1" x14ac:dyDescent="0.5">
      <c r="C1548" s="17">
        <f t="shared" si="169"/>
        <v>999</v>
      </c>
      <c r="D1548" s="18">
        <f t="shared" si="175"/>
        <v>1541</v>
      </c>
      <c r="E1548" s="10" t="str">
        <f>IF(AND(I1548="SANTANDER TOTTA, SGPS, SA",'Intragroup liabilities'!F1542="P_22"),"r0531 - o/w (part of) subordinated liabilities recognised as own funds",IF(AND(I1548="Totta Seguros - Comp. Seg. Vida, SA.",'Intragroup liabilities'!F1542="P_22"),"r0350 - Structured notes",IF(AND(AA1548&lt;&gt;"No",'Intragroup liabilities'!F1542="P_23"),"r0531 - o/w (part of) subordinated liabilities recognised as own funds",IF(AND(AA1548="No",'Intragroup liabilities'!F1542="P_23"),"r0120 - Secured liabilities - collateralized part (BRRD art. 44/2/b)",IF('Intragroup liabilities'!F1542="C_31","r0511 - o/w capital instruments/share capital",IF('Intragroup liabilities'!F1542="C_32","r0511 - o/w capital instruments/share capital",IF('Intragroup liabilities'!F1542="C_33","r0512 - o/w instruments ranking pari passu with ordinary shares",IF(OR(ISNUMBER(SEARCH("ATLANTES",I1548)),ISNUMBER(SEARCH("AZOR",I1548)),ISNUMBER(SEARCH("HIPOTOTTA",I1548)))=TRUE,"r0120 - Secured liabilities - collateralized part (BRRD art. 44/2/b)",IF(OR('Intragroup liabilities'!F1542="P_27.1",'Intragroup liabilities'!F1542="P_27.2",'Intragroup liabilities'!F1542="P_24"),"r0390 - Non-financial liabilities",IF('Intragroup liabilities'!F1542="P_30.1","r0170 - Employee liabilities (BRRD art. 44/2/g/i)",IF('Intragroup liabilities'!F1542="P_30.3","r0390 - Non-financial liabilities",IF('Intragroup liabilities'!F1542="C_36","r0511 - o/w capital instruments/share capital",IF(AND('Intragroup liabilities'!F1542="P_20",IFERROR(VLOOKUP('Intragroup liabilities'!I1542,'Auxiliar 210'!$B$18:$B$20,1,FALSE),0)&lt;&gt;0),"r0210 - Liabilities towards other entities of the resolution group (BRRD art. 44/2/h)",IF(AND('Intragroup liabilities'!F1542="P_21",IFERROR(VLOOKUP('Intragroup liabilities'!I1542,'Auxiliar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8" s="10" t="s">
        <v>483</v>
      </c>
      <c r="G1548" s="10" t="str">
        <f t="shared" si="170"/>
        <v>Rank 9 - Ranking in insolvency (master scale)</v>
      </c>
      <c r="H1548" s="10" t="s">
        <v>1024</v>
      </c>
      <c r="I1548" s="10" t="s">
        <v>704</v>
      </c>
      <c r="J1548" s="10" t="s">
        <v>703</v>
      </c>
      <c r="K1548" s="10" t="s">
        <v>155</v>
      </c>
      <c r="L1548" s="10" t="str">
        <f t="shared" si="171"/>
        <v>Sister</v>
      </c>
      <c r="M1548" s="10" t="str">
        <f>IF(OR('Intragroup liabilities'!W1542="x",'Intragroup liabilities'!W1542="E"),"true","false")</f>
        <v>false</v>
      </c>
      <c r="N1548" s="10" t="s">
        <v>470</v>
      </c>
      <c r="O1548" s="10" t="s">
        <v>471</v>
      </c>
      <c r="P1548" s="11">
        <v>1.1499999999999999</v>
      </c>
      <c r="Q1548" s="11">
        <f>IF('Intragroup liabilities'!E1542="",0,'Intragroup liabilities'!E1542)</f>
        <v>0</v>
      </c>
      <c r="R1548" s="10" t="str">
        <f>+IF('Intragroup liabilities'!C1542="EURO","Euro",IF('Intragroup liabilities'!C1542="LIBRA INGLESA"," US Dollar",""))</f>
        <v>Euro</v>
      </c>
      <c r="S1548" s="10" t="str">
        <f>IF(OR('Intragroup liabilities'!F1542="P_20",'Intragroup liabilities'!F1542="P_21"),'Intragroup liabilities'!M1542,CONCATENATE(RIGHT('Intragroup liabilities'!T1542,4),"-",LEFT(RIGHT('Intragroup liabilities'!T1542,7),2),"-",LEFT('Intragroup liabilities'!T1542,2)))</f>
        <v>--</v>
      </c>
      <c r="T1548" s="20" t="str">
        <f t="shared" si="172"/>
        <v>--</v>
      </c>
      <c r="U1548" s="20" t="str">
        <f>IF(OR('Intragroup liabilities'!F1542="P_20",'Intragroup liabilities'!F1542="P_21"),'T 03.01'!T1548,CONCATENATE(RIGHT('Intragroup liabilities'!U1542,4),"-",LEFT(RIGHT('Intragroup liabilities'!U1542,7),2),"-",LEFT('Intragroup liabilities'!U1542,2)))</f>
        <v>--</v>
      </c>
      <c r="V1548" s="10" t="str">
        <f t="shared" si="173"/>
        <v>Unsecured</v>
      </c>
      <c r="W1548" s="10">
        <v>0</v>
      </c>
      <c r="X1548" s="10" t="s">
        <v>83</v>
      </c>
      <c r="Y1548" s="10" t="str">
        <f t="shared" si="174"/>
        <v>Structured</v>
      </c>
      <c r="Z1548" s="10"/>
      <c r="AA1548" s="10" t="str">
        <f>IF('Intragroup liabilities'!Q1542="GF2","Grandfathered T2",IF('Intragroup liabilities'!Q1542="CET1","CET1","No"))</f>
        <v>No</v>
      </c>
      <c r="AB1548" s="10">
        <f>IF('Intragroup liabilities'!R1542="",0,'Intragroup liabilities'!R1542)</f>
        <v>0</v>
      </c>
    </row>
    <row r="1549" spans="3:28" ht="23.65" thickBot="1" x14ac:dyDescent="0.5">
      <c r="C1549" s="17">
        <f t="shared" si="169"/>
        <v>999</v>
      </c>
      <c r="D1549" s="18">
        <f t="shared" si="175"/>
        <v>1542</v>
      </c>
      <c r="E1549" s="10" t="str">
        <f>IF(AND(I1549="SANTANDER TOTTA, SGPS, SA",'Intragroup liabilities'!F1543="P_22"),"r0531 - o/w (part of) subordinated liabilities recognised as own funds",IF(AND(I1549="Totta Seguros - Comp. Seg. Vida, SA.",'Intragroup liabilities'!F1543="P_22"),"r0350 - Structured notes",IF(AND(AA1549&lt;&gt;"No",'Intragroup liabilities'!F1543="P_23"),"r0531 - o/w (part of) subordinated liabilities recognised as own funds",IF(AND(AA1549="No",'Intragroup liabilities'!F1543="P_23"),"r0120 - Secured liabilities - collateralized part (BRRD art. 44/2/b)",IF('Intragroup liabilities'!F1543="C_31","r0511 - o/w capital instruments/share capital",IF('Intragroup liabilities'!F1543="C_32","r0511 - o/w capital instruments/share capital",IF('Intragroup liabilities'!F1543="C_33","r0512 - o/w instruments ranking pari passu with ordinary shares",IF(OR(ISNUMBER(SEARCH("ATLANTES",I1549)),ISNUMBER(SEARCH("AZOR",I1549)),ISNUMBER(SEARCH("HIPOTOTTA",I1549)))=TRUE,"r0120 - Secured liabilities - collateralized part (BRRD art. 44/2/b)",IF(OR('Intragroup liabilities'!F1543="P_27.1",'Intragroup liabilities'!F1543="P_27.2",'Intragroup liabilities'!F1543="P_24"),"r0390 - Non-financial liabilities",IF('Intragroup liabilities'!F1543="P_30.1","r0170 - Employee liabilities (BRRD art. 44/2/g/i)",IF('Intragroup liabilities'!F1543="P_30.3","r0390 - Non-financial liabilities",IF('Intragroup liabilities'!F1543="C_36","r0511 - o/w capital instruments/share capital",IF(AND('Intragroup liabilities'!F1543="P_20",IFERROR(VLOOKUP('Intragroup liabilities'!I1543,'Auxiliar 210'!$B$18:$B$20,1,FALSE),0)&lt;&gt;0),"r0210 - Liabilities towards other entities of the resolution group (BRRD art. 44/2/h)",IF(AND('Intragroup liabilities'!F1543="P_21",IFERROR(VLOOKUP('Intragroup liabilities'!I1543,'Auxiliar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49" s="10" t="s">
        <v>483</v>
      </c>
      <c r="G1549" s="10" t="str">
        <f t="shared" si="170"/>
        <v>Rank 9 - Ranking in insolvency (master scale)</v>
      </c>
      <c r="H1549" s="10" t="s">
        <v>1305</v>
      </c>
      <c r="I1549" s="10" t="s">
        <v>704</v>
      </c>
      <c r="J1549" s="10" t="s">
        <v>703</v>
      </c>
      <c r="K1549" s="10" t="s">
        <v>155</v>
      </c>
      <c r="L1549" s="10" t="str">
        <f t="shared" si="171"/>
        <v>Sister</v>
      </c>
      <c r="M1549" s="10" t="str">
        <f>IF(OR('Intragroup liabilities'!W1543="x",'Intragroup liabilities'!W1543="E"),"true","false")</f>
        <v>false</v>
      </c>
      <c r="N1549" s="10" t="s">
        <v>470</v>
      </c>
      <c r="O1549" s="10" t="s">
        <v>471</v>
      </c>
      <c r="P1549" s="11">
        <v>4.16</v>
      </c>
      <c r="Q1549" s="11">
        <f>IF('Intragroup liabilities'!E1543="",0,'Intragroup liabilities'!E1543)</f>
        <v>0</v>
      </c>
      <c r="R1549" s="10" t="str">
        <f>+IF('Intragroup liabilities'!C1543="EURO","Euro",IF('Intragroup liabilities'!C1543="LIBRA INGLESA"," US Dollar",""))</f>
        <v>Euro</v>
      </c>
      <c r="S1549" s="10" t="str">
        <f>IF(OR('Intragroup liabilities'!F1543="P_20",'Intragroup liabilities'!F1543="P_21"),'Intragroup liabilities'!M1543,CONCATENATE(RIGHT('Intragroup liabilities'!T1543,4),"-",LEFT(RIGHT('Intragroup liabilities'!T1543,7),2),"-",LEFT('Intragroup liabilities'!T1543,2)))</f>
        <v>--</v>
      </c>
      <c r="T1549" s="20" t="str">
        <f t="shared" si="172"/>
        <v>--</v>
      </c>
      <c r="U1549" s="20" t="str">
        <f>IF(OR('Intragroup liabilities'!F1543="P_20",'Intragroup liabilities'!F1543="P_21"),'T 03.01'!T1549,CONCATENATE(RIGHT('Intragroup liabilities'!U1543,4),"-",LEFT(RIGHT('Intragroup liabilities'!U1543,7),2),"-",LEFT('Intragroup liabilities'!U1543,2)))</f>
        <v>--</v>
      </c>
      <c r="V1549" s="10" t="str">
        <f t="shared" si="173"/>
        <v>Unsecured</v>
      </c>
      <c r="W1549" s="10">
        <v>0</v>
      </c>
      <c r="X1549" s="10" t="s">
        <v>83</v>
      </c>
      <c r="Y1549" s="10" t="str">
        <f t="shared" si="174"/>
        <v>Structured</v>
      </c>
      <c r="Z1549" s="10"/>
      <c r="AA1549" s="10" t="str">
        <f>IF('Intragroup liabilities'!Q1543="GF2","Grandfathered T2",IF('Intragroup liabilities'!Q1543="CET1","CET1","No"))</f>
        <v>No</v>
      </c>
      <c r="AB1549" s="10">
        <f>IF('Intragroup liabilities'!R1543="",0,'Intragroup liabilities'!R1543)</f>
        <v>0</v>
      </c>
    </row>
    <row r="1550" spans="3:28" ht="23.65" thickBot="1" x14ac:dyDescent="0.5">
      <c r="C1550" s="17">
        <f t="shared" si="169"/>
        <v>999</v>
      </c>
      <c r="D1550" s="18">
        <f t="shared" si="175"/>
        <v>1543</v>
      </c>
      <c r="E1550" s="10" t="str">
        <f>IF(AND(I1550="SANTANDER TOTTA, SGPS, SA",'Intragroup liabilities'!F1544="P_22"),"r0531 - o/w (part of) subordinated liabilities recognised as own funds",IF(AND(I1550="Totta Seguros - Comp. Seg. Vida, SA.",'Intragroup liabilities'!F1544="P_22"),"r0350 - Structured notes",IF(AND(AA1550&lt;&gt;"No",'Intragroup liabilities'!F1544="P_23"),"r0531 - o/w (part of) subordinated liabilities recognised as own funds",IF(AND(AA1550="No",'Intragroup liabilities'!F1544="P_23"),"r0120 - Secured liabilities - collateralized part (BRRD art. 44/2/b)",IF('Intragroup liabilities'!F1544="C_31","r0511 - o/w capital instruments/share capital",IF('Intragroup liabilities'!F1544="C_32","r0511 - o/w capital instruments/share capital",IF('Intragroup liabilities'!F1544="C_33","r0512 - o/w instruments ranking pari passu with ordinary shares",IF(OR(ISNUMBER(SEARCH("ATLANTES",I1550)),ISNUMBER(SEARCH("AZOR",I1550)),ISNUMBER(SEARCH("HIPOTOTTA",I1550)))=TRUE,"r0120 - Secured liabilities - collateralized part (BRRD art. 44/2/b)",IF(OR('Intragroup liabilities'!F1544="P_27.1",'Intragroup liabilities'!F1544="P_27.2",'Intragroup liabilities'!F1544="P_24"),"r0390 - Non-financial liabilities",IF('Intragroup liabilities'!F1544="P_30.1","r0170 - Employee liabilities (BRRD art. 44/2/g/i)",IF('Intragroup liabilities'!F1544="P_30.3","r0390 - Non-financial liabilities",IF('Intragroup liabilities'!F1544="C_36","r0511 - o/w capital instruments/share capital",IF(AND('Intragroup liabilities'!F1544="P_20",IFERROR(VLOOKUP('Intragroup liabilities'!I1544,'Auxiliar 210'!$B$18:$B$20,1,FALSE),0)&lt;&gt;0),"r0210 - Liabilities towards other entities of the resolution group (BRRD art. 44/2/h)",IF(AND('Intragroup liabilities'!F1544="P_21",IFERROR(VLOOKUP('Intragroup liabilities'!I1544,'Auxiliar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0" s="10" t="s">
        <v>483</v>
      </c>
      <c r="G1550" s="10" t="str">
        <f t="shared" si="170"/>
        <v>Rank 9 - Ranking in insolvency (master scale)</v>
      </c>
      <c r="H1550" s="10" t="s">
        <v>507</v>
      </c>
      <c r="I1550" s="10" t="s">
        <v>66</v>
      </c>
      <c r="J1550" s="10" t="s">
        <v>439</v>
      </c>
      <c r="K1550" s="10" t="s">
        <v>155</v>
      </c>
      <c r="L1550" s="10" t="str">
        <f t="shared" si="171"/>
        <v>Sister</v>
      </c>
      <c r="M1550" s="10" t="str">
        <f>IF(OR('Intragroup liabilities'!W1544="x",'Intragroup liabilities'!W1544="E"),"true","false")</f>
        <v>false</v>
      </c>
      <c r="N1550" s="10" t="s">
        <v>470</v>
      </c>
      <c r="O1550" s="10" t="s">
        <v>471</v>
      </c>
      <c r="P1550" s="11">
        <v>0.06</v>
      </c>
      <c r="Q1550" s="11">
        <f>IF('Intragroup liabilities'!E1544="",0,'Intragroup liabilities'!E1544)</f>
        <v>0</v>
      </c>
      <c r="R1550" s="10" t="str">
        <f>+IF('Intragroup liabilities'!C1544="EURO","Euro",IF('Intragroup liabilities'!C1544="LIBRA INGLESA"," US Dollar",""))</f>
        <v>Euro</v>
      </c>
      <c r="S1550" s="10" t="str">
        <f>IF(OR('Intragroup liabilities'!F1544="P_20",'Intragroup liabilities'!F1544="P_21"),'Intragroup liabilities'!M1544,CONCATENATE(RIGHT('Intragroup liabilities'!T1544,4),"-",LEFT(RIGHT('Intragroup liabilities'!T1544,7),2),"-",LEFT('Intragroup liabilities'!T1544,2)))</f>
        <v>--</v>
      </c>
      <c r="T1550" s="20" t="str">
        <f t="shared" si="172"/>
        <v>--</v>
      </c>
      <c r="U1550" s="20" t="str">
        <f>IF(OR('Intragroup liabilities'!F1544="P_20",'Intragroup liabilities'!F1544="P_21"),'T 03.01'!T1550,CONCATENATE(RIGHT('Intragroup liabilities'!U1544,4),"-",LEFT(RIGHT('Intragroup liabilities'!U1544,7),2),"-",LEFT('Intragroup liabilities'!U1544,2)))</f>
        <v>--</v>
      </c>
      <c r="V1550" s="10" t="str">
        <f t="shared" si="173"/>
        <v>Unsecured</v>
      </c>
      <c r="W1550" s="10">
        <v>0</v>
      </c>
      <c r="X1550" s="10" t="s">
        <v>83</v>
      </c>
      <c r="Y1550" s="10" t="str">
        <f t="shared" si="174"/>
        <v>Structured</v>
      </c>
      <c r="Z1550" s="10"/>
      <c r="AA1550" s="10" t="str">
        <f>IF('Intragroup liabilities'!Q1544="GF2","Grandfathered T2",IF('Intragroup liabilities'!Q1544="CET1","CET1","No"))</f>
        <v>No</v>
      </c>
      <c r="AB1550" s="10">
        <f>IF('Intragroup liabilities'!R1544="",0,'Intragroup liabilities'!R1544)</f>
        <v>0</v>
      </c>
    </row>
    <row r="1551" spans="3:28" ht="23.65" thickBot="1" x14ac:dyDescent="0.5">
      <c r="C1551" s="17">
        <f t="shared" si="169"/>
        <v>999</v>
      </c>
      <c r="D1551" s="18">
        <f t="shared" si="175"/>
        <v>1544</v>
      </c>
      <c r="E1551" s="10" t="str">
        <f>IF(AND(I1551="SANTANDER TOTTA, SGPS, SA",'Intragroup liabilities'!F1545="P_22"),"r0531 - o/w (part of) subordinated liabilities recognised as own funds",IF(AND(I1551="Totta Seguros - Comp. Seg. Vida, SA.",'Intragroup liabilities'!F1545="P_22"),"r0350 - Structured notes",IF(AND(AA1551&lt;&gt;"No",'Intragroup liabilities'!F1545="P_23"),"r0531 - o/w (part of) subordinated liabilities recognised as own funds",IF(AND(AA1551="No",'Intragroup liabilities'!F1545="P_23"),"r0120 - Secured liabilities - collateralized part (BRRD art. 44/2/b)",IF('Intragroup liabilities'!F1545="C_31","r0511 - o/w capital instruments/share capital",IF('Intragroup liabilities'!F1545="C_32","r0511 - o/w capital instruments/share capital",IF('Intragroup liabilities'!F1545="C_33","r0512 - o/w instruments ranking pari passu with ordinary shares",IF(OR(ISNUMBER(SEARCH("ATLANTES",I1551)),ISNUMBER(SEARCH("AZOR",I1551)),ISNUMBER(SEARCH("HIPOTOTTA",I1551)))=TRUE,"r0120 - Secured liabilities - collateralized part (BRRD art. 44/2/b)",IF(OR('Intragroup liabilities'!F1545="P_27.1",'Intragroup liabilities'!F1545="P_27.2",'Intragroup liabilities'!F1545="P_24"),"r0390 - Non-financial liabilities",IF('Intragroup liabilities'!F1545="P_30.1","r0170 - Employee liabilities (BRRD art. 44/2/g/i)",IF('Intragroup liabilities'!F1545="P_30.3","r0390 - Non-financial liabilities",IF('Intragroup liabilities'!F1545="C_36","r0511 - o/w capital instruments/share capital",IF(AND('Intragroup liabilities'!F1545="P_20",IFERROR(VLOOKUP('Intragroup liabilities'!I1545,'Auxiliar 210'!$B$18:$B$20,1,FALSE),0)&lt;&gt;0),"r0210 - Liabilities towards other entities of the resolution group (BRRD art. 44/2/h)",IF(AND('Intragroup liabilities'!F1545="P_21",IFERROR(VLOOKUP('Intragroup liabilities'!I1545,'Auxiliar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1" s="10" t="s">
        <v>483</v>
      </c>
      <c r="G1551" s="10" t="str">
        <f t="shared" si="170"/>
        <v>Rank 9 - Ranking in insolvency (master scale)</v>
      </c>
      <c r="H1551" s="10" t="s">
        <v>787</v>
      </c>
      <c r="I1551" s="10" t="s">
        <v>704</v>
      </c>
      <c r="J1551" s="10" t="s">
        <v>703</v>
      </c>
      <c r="K1551" s="10" t="s">
        <v>155</v>
      </c>
      <c r="L1551" s="10" t="str">
        <f t="shared" si="171"/>
        <v>Sister</v>
      </c>
      <c r="M1551" s="10" t="str">
        <f>IF(OR('Intragroup liabilities'!W1545="x",'Intragroup liabilities'!W1545="E"),"true","false")</f>
        <v>false</v>
      </c>
      <c r="N1551" s="10" t="s">
        <v>470</v>
      </c>
      <c r="O1551" s="10" t="s">
        <v>471</v>
      </c>
      <c r="P1551" s="11">
        <v>23.83</v>
      </c>
      <c r="Q1551" s="11">
        <f>IF('Intragroup liabilities'!E1545="",0,'Intragroup liabilities'!E1545)</f>
        <v>0</v>
      </c>
      <c r="R1551" s="10" t="str">
        <f>+IF('Intragroup liabilities'!C1545="EURO","Euro",IF('Intragroup liabilities'!C1545="LIBRA INGLESA"," US Dollar",""))</f>
        <v>Euro</v>
      </c>
      <c r="S1551" s="10" t="str">
        <f>IF(OR('Intragroup liabilities'!F1545="P_20",'Intragroup liabilities'!F1545="P_21"),'Intragroup liabilities'!M1545,CONCATENATE(RIGHT('Intragroup liabilities'!T1545,4),"-",LEFT(RIGHT('Intragroup liabilities'!T1545,7),2),"-",LEFT('Intragroup liabilities'!T1545,2)))</f>
        <v>--</v>
      </c>
      <c r="T1551" s="20" t="str">
        <f t="shared" si="172"/>
        <v>--</v>
      </c>
      <c r="U1551" s="20" t="str">
        <f>IF(OR('Intragroup liabilities'!F1545="P_20",'Intragroup liabilities'!F1545="P_21"),'T 03.01'!T1551,CONCATENATE(RIGHT('Intragroup liabilities'!U1545,4),"-",LEFT(RIGHT('Intragroup liabilities'!U1545,7),2),"-",LEFT('Intragroup liabilities'!U1545,2)))</f>
        <v>--</v>
      </c>
      <c r="V1551" s="10" t="str">
        <f t="shared" si="173"/>
        <v>Unsecured</v>
      </c>
      <c r="W1551" s="10">
        <v>0</v>
      </c>
      <c r="X1551" s="10" t="s">
        <v>83</v>
      </c>
      <c r="Y1551" s="10" t="str">
        <f t="shared" si="174"/>
        <v>Structured</v>
      </c>
      <c r="Z1551" s="10"/>
      <c r="AA1551" s="10" t="str">
        <f>IF('Intragroup liabilities'!Q1545="GF2","Grandfathered T2",IF('Intragroup liabilities'!Q1545="CET1","CET1","No"))</f>
        <v>No</v>
      </c>
      <c r="AB1551" s="10">
        <f>IF('Intragroup liabilities'!R1545="",0,'Intragroup liabilities'!R1545)</f>
        <v>0</v>
      </c>
    </row>
    <row r="1552" spans="3:28" ht="23.65" thickBot="1" x14ac:dyDescent="0.5">
      <c r="C1552" s="17">
        <f t="shared" si="169"/>
        <v>999</v>
      </c>
      <c r="D1552" s="18">
        <f t="shared" si="175"/>
        <v>1545</v>
      </c>
      <c r="E1552" s="10" t="str">
        <f>IF(AND(I1552="SANTANDER TOTTA, SGPS, SA",'Intragroup liabilities'!F1546="P_22"),"r0531 - o/w (part of) subordinated liabilities recognised as own funds",IF(AND(I1552="Totta Seguros - Comp. Seg. Vida, SA.",'Intragroup liabilities'!F1546="P_22"),"r0350 - Structured notes",IF(AND(AA1552&lt;&gt;"No",'Intragroup liabilities'!F1546="P_23"),"r0531 - o/w (part of) subordinated liabilities recognised as own funds",IF(AND(AA1552="No",'Intragroup liabilities'!F1546="P_23"),"r0120 - Secured liabilities - collateralized part (BRRD art. 44/2/b)",IF('Intragroup liabilities'!F1546="C_31","r0511 - o/w capital instruments/share capital",IF('Intragroup liabilities'!F1546="C_32","r0511 - o/w capital instruments/share capital",IF('Intragroup liabilities'!F1546="C_33","r0512 - o/w instruments ranking pari passu with ordinary shares",IF(OR(ISNUMBER(SEARCH("ATLANTES",I1552)),ISNUMBER(SEARCH("AZOR",I1552)),ISNUMBER(SEARCH("HIPOTOTTA",I1552)))=TRUE,"r0120 - Secured liabilities - collateralized part (BRRD art. 44/2/b)",IF(OR('Intragroup liabilities'!F1546="P_27.1",'Intragroup liabilities'!F1546="P_27.2",'Intragroup liabilities'!F1546="P_24"),"r0390 - Non-financial liabilities",IF('Intragroup liabilities'!F1546="P_30.1","r0170 - Employee liabilities (BRRD art. 44/2/g/i)",IF('Intragroup liabilities'!F1546="P_30.3","r0390 - Non-financial liabilities",IF('Intragroup liabilities'!F1546="C_36","r0511 - o/w capital instruments/share capital",IF(AND('Intragroup liabilities'!F1546="P_20",IFERROR(VLOOKUP('Intragroup liabilities'!I1546,'Auxiliar 210'!$B$18:$B$20,1,FALSE),0)&lt;&gt;0),"r0210 - Liabilities towards other entities of the resolution group (BRRD art. 44/2/h)",IF(AND('Intragroup liabilities'!F1546="P_21",IFERROR(VLOOKUP('Intragroup liabilities'!I1546,'Auxiliar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2" s="10" t="s">
        <v>483</v>
      </c>
      <c r="G1552" s="10" t="str">
        <f t="shared" si="170"/>
        <v>Rank 9 - Ranking in insolvency (master scale)</v>
      </c>
      <c r="H1552" s="10" t="s">
        <v>581</v>
      </c>
      <c r="I1552" s="10" t="s">
        <v>66</v>
      </c>
      <c r="J1552" s="10" t="s">
        <v>439</v>
      </c>
      <c r="K1552" s="10" t="s">
        <v>155</v>
      </c>
      <c r="L1552" s="10" t="str">
        <f t="shared" si="171"/>
        <v>Sister</v>
      </c>
      <c r="M1552" s="10" t="str">
        <f>IF(OR('Intragroup liabilities'!W1546="x",'Intragroup liabilities'!W1546="E"),"true","false")</f>
        <v>false</v>
      </c>
      <c r="N1552" s="10" t="s">
        <v>470</v>
      </c>
      <c r="O1552" s="10" t="s">
        <v>471</v>
      </c>
      <c r="P1552" s="11">
        <v>0.06</v>
      </c>
      <c r="Q1552" s="11">
        <f>IF('Intragroup liabilities'!E1546="",0,'Intragroup liabilities'!E1546)</f>
        <v>0</v>
      </c>
      <c r="R1552" s="10" t="str">
        <f>+IF('Intragroup liabilities'!C1546="EURO","Euro",IF('Intragroup liabilities'!C1546="LIBRA INGLESA"," US Dollar",""))</f>
        <v>Euro</v>
      </c>
      <c r="S1552" s="10" t="str">
        <f>IF(OR('Intragroup liabilities'!F1546="P_20",'Intragroup liabilities'!F1546="P_21"),'Intragroup liabilities'!M1546,CONCATENATE(RIGHT('Intragroup liabilities'!T1546,4),"-",LEFT(RIGHT('Intragroup liabilities'!T1546,7),2),"-",LEFT('Intragroup liabilities'!T1546,2)))</f>
        <v>--</v>
      </c>
      <c r="T1552" s="20" t="str">
        <f t="shared" si="172"/>
        <v>--</v>
      </c>
      <c r="U1552" s="20" t="str">
        <f>IF(OR('Intragroup liabilities'!F1546="P_20",'Intragroup liabilities'!F1546="P_21"),'T 03.01'!T1552,CONCATENATE(RIGHT('Intragroup liabilities'!U1546,4),"-",LEFT(RIGHT('Intragroup liabilities'!U1546,7),2),"-",LEFT('Intragroup liabilities'!U1546,2)))</f>
        <v>--</v>
      </c>
      <c r="V1552" s="10" t="str">
        <f t="shared" si="173"/>
        <v>Unsecured</v>
      </c>
      <c r="W1552" s="10">
        <v>0</v>
      </c>
      <c r="X1552" s="10" t="s">
        <v>83</v>
      </c>
      <c r="Y1552" s="10" t="str">
        <f t="shared" si="174"/>
        <v>Structured</v>
      </c>
      <c r="Z1552" s="10"/>
      <c r="AA1552" s="10" t="str">
        <f>IF('Intragroup liabilities'!Q1546="GF2","Grandfathered T2",IF('Intragroup liabilities'!Q1546="CET1","CET1","No"))</f>
        <v>No</v>
      </c>
      <c r="AB1552" s="10">
        <f>IF('Intragroup liabilities'!R1546="",0,'Intragroup liabilities'!R1546)</f>
        <v>0</v>
      </c>
    </row>
    <row r="1553" spans="3:28" ht="23.65" thickBot="1" x14ac:dyDescent="0.5">
      <c r="C1553" s="17">
        <f t="shared" si="169"/>
        <v>999</v>
      </c>
      <c r="D1553" s="18">
        <f t="shared" si="175"/>
        <v>1546</v>
      </c>
      <c r="E1553" s="10" t="str">
        <f>IF(AND(I1553="SANTANDER TOTTA, SGPS, SA",'Intragroup liabilities'!F1547="P_22"),"r0531 - o/w (part of) subordinated liabilities recognised as own funds",IF(AND(I1553="Totta Seguros - Comp. Seg. Vida, SA.",'Intragroup liabilities'!F1547="P_22"),"r0350 - Structured notes",IF(AND(AA1553&lt;&gt;"No",'Intragroup liabilities'!F1547="P_23"),"r0531 - o/w (part of) subordinated liabilities recognised as own funds",IF(AND(AA1553="No",'Intragroup liabilities'!F1547="P_23"),"r0120 - Secured liabilities - collateralized part (BRRD art. 44/2/b)",IF('Intragroup liabilities'!F1547="C_31","r0511 - o/w capital instruments/share capital",IF('Intragroup liabilities'!F1547="C_32","r0511 - o/w capital instruments/share capital",IF('Intragroup liabilities'!F1547="C_33","r0512 - o/w instruments ranking pari passu with ordinary shares",IF(OR(ISNUMBER(SEARCH("ATLANTES",I1553)),ISNUMBER(SEARCH("AZOR",I1553)),ISNUMBER(SEARCH("HIPOTOTTA",I1553)))=TRUE,"r0120 - Secured liabilities - collateralized part (BRRD art. 44/2/b)",IF(OR('Intragroup liabilities'!F1547="P_27.1",'Intragroup liabilities'!F1547="P_27.2",'Intragroup liabilities'!F1547="P_24"),"r0390 - Non-financial liabilities",IF('Intragroup liabilities'!F1547="P_30.1","r0170 - Employee liabilities (BRRD art. 44/2/g/i)",IF('Intragroup liabilities'!F1547="P_30.3","r0390 - Non-financial liabilities",IF('Intragroup liabilities'!F1547="C_36","r0511 - o/w capital instruments/share capital",IF(AND('Intragroup liabilities'!F1547="P_20",IFERROR(VLOOKUP('Intragroup liabilities'!I1547,'Auxiliar 210'!$B$18:$B$20,1,FALSE),0)&lt;&gt;0),"r0210 - Liabilities towards other entities of the resolution group (BRRD art. 44/2/h)",IF(AND('Intragroup liabilities'!F1547="P_21",IFERROR(VLOOKUP('Intragroup liabilities'!I1547,'Auxiliar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3" s="10" t="s">
        <v>483</v>
      </c>
      <c r="G1553" s="10" t="str">
        <f t="shared" si="170"/>
        <v>Rank 9 - Ranking in insolvency (master scale)</v>
      </c>
      <c r="H1553" s="10" t="s">
        <v>530</v>
      </c>
      <c r="I1553" s="10" t="s">
        <v>532</v>
      </c>
      <c r="J1553" s="10" t="s">
        <v>531</v>
      </c>
      <c r="K1553" s="10" t="s">
        <v>155</v>
      </c>
      <c r="L1553" s="10" t="str">
        <f t="shared" si="171"/>
        <v>Sister</v>
      </c>
      <c r="M1553" s="10" t="str">
        <f>IF(OR('Intragroup liabilities'!W1547="x",'Intragroup liabilities'!W1547="E"),"true","false")</f>
        <v>false</v>
      </c>
      <c r="N1553" s="10" t="s">
        <v>470</v>
      </c>
      <c r="O1553" s="10" t="s">
        <v>471</v>
      </c>
      <c r="P1553" s="11">
        <v>6.12</v>
      </c>
      <c r="Q1553" s="11">
        <f>IF('Intragroup liabilities'!E1547="",0,'Intragroup liabilities'!E1547)</f>
        <v>0</v>
      </c>
      <c r="R1553" s="10" t="str">
        <f>+IF('Intragroup liabilities'!C1547="EURO","Euro",IF('Intragroup liabilities'!C1547="LIBRA INGLESA"," US Dollar",""))</f>
        <v>Euro</v>
      </c>
      <c r="S1553" s="10" t="str">
        <f>IF(OR('Intragroup liabilities'!F1547="P_20",'Intragroup liabilities'!F1547="P_21"),'Intragroup liabilities'!M1547,CONCATENATE(RIGHT('Intragroup liabilities'!T1547,4),"-",LEFT(RIGHT('Intragroup liabilities'!T1547,7),2),"-",LEFT('Intragroup liabilities'!T1547,2)))</f>
        <v>--</v>
      </c>
      <c r="T1553" s="20" t="str">
        <f t="shared" si="172"/>
        <v>--</v>
      </c>
      <c r="U1553" s="20" t="str">
        <f>IF(OR('Intragroup liabilities'!F1547="P_20",'Intragroup liabilities'!F1547="P_21"),'T 03.01'!T1553,CONCATENATE(RIGHT('Intragroup liabilities'!U1547,4),"-",LEFT(RIGHT('Intragroup liabilities'!U1547,7),2),"-",LEFT('Intragroup liabilities'!U1547,2)))</f>
        <v>--</v>
      </c>
      <c r="V1553" s="10" t="str">
        <f t="shared" si="173"/>
        <v>Unsecured</v>
      </c>
      <c r="W1553" s="10">
        <v>0</v>
      </c>
      <c r="X1553" s="10" t="s">
        <v>83</v>
      </c>
      <c r="Y1553" s="10" t="str">
        <f t="shared" si="174"/>
        <v>Structured</v>
      </c>
      <c r="Z1553" s="10"/>
      <c r="AA1553" s="10" t="str">
        <f>IF('Intragroup liabilities'!Q1547="GF2","Grandfathered T2",IF('Intragroup liabilities'!Q1547="CET1","CET1","No"))</f>
        <v>No</v>
      </c>
      <c r="AB1553" s="10">
        <f>IF('Intragroup liabilities'!R1547="",0,'Intragroup liabilities'!R1547)</f>
        <v>0</v>
      </c>
    </row>
    <row r="1554" spans="3:28" ht="23.65" thickBot="1" x14ac:dyDescent="0.5">
      <c r="C1554" s="17">
        <f t="shared" si="169"/>
        <v>999</v>
      </c>
      <c r="D1554" s="18">
        <f t="shared" si="175"/>
        <v>1547</v>
      </c>
      <c r="E1554" s="10" t="str">
        <f>IF(AND(I1554="SANTANDER TOTTA, SGPS, SA",'Intragroup liabilities'!F1548="P_22"),"r0531 - o/w (part of) subordinated liabilities recognised as own funds",IF(AND(I1554="Totta Seguros - Comp. Seg. Vida, SA.",'Intragroup liabilities'!F1548="P_22"),"r0350 - Structured notes",IF(AND(AA1554&lt;&gt;"No",'Intragroup liabilities'!F1548="P_23"),"r0531 - o/w (part of) subordinated liabilities recognised as own funds",IF(AND(AA1554="No",'Intragroup liabilities'!F1548="P_23"),"r0120 - Secured liabilities - collateralized part (BRRD art. 44/2/b)",IF('Intragroup liabilities'!F1548="C_31","r0511 - o/w capital instruments/share capital",IF('Intragroup liabilities'!F1548="C_32","r0511 - o/w capital instruments/share capital",IF('Intragroup liabilities'!F1548="C_33","r0512 - o/w instruments ranking pari passu with ordinary shares",IF(OR(ISNUMBER(SEARCH("ATLANTES",I1554)),ISNUMBER(SEARCH("AZOR",I1554)),ISNUMBER(SEARCH("HIPOTOTTA",I1554)))=TRUE,"r0120 - Secured liabilities - collateralized part (BRRD art. 44/2/b)",IF(OR('Intragroup liabilities'!F1548="P_27.1",'Intragroup liabilities'!F1548="P_27.2",'Intragroup liabilities'!F1548="P_24"),"r0390 - Non-financial liabilities",IF('Intragroup liabilities'!F1548="P_30.1","r0170 - Employee liabilities (BRRD art. 44/2/g/i)",IF('Intragroup liabilities'!F1548="P_30.3","r0390 - Non-financial liabilities",IF('Intragroup liabilities'!F1548="C_36","r0511 - o/w capital instruments/share capital",IF(AND('Intragroup liabilities'!F1548="P_20",IFERROR(VLOOKUP('Intragroup liabilities'!I1548,'Auxiliar 210'!$B$18:$B$20,1,FALSE),0)&lt;&gt;0),"r0210 - Liabilities towards other entities of the resolution group (BRRD art. 44/2/h)",IF(AND('Intragroup liabilities'!F1548="P_21",IFERROR(VLOOKUP('Intragroup liabilities'!I1548,'Auxiliar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4" s="10" t="s">
        <v>483</v>
      </c>
      <c r="G1554" s="10" t="str">
        <f t="shared" si="170"/>
        <v>Rank 9 - Ranking in insolvency (master scale)</v>
      </c>
      <c r="H1554" s="10" t="s">
        <v>494</v>
      </c>
      <c r="I1554" s="10" t="s">
        <v>66</v>
      </c>
      <c r="J1554" s="10" t="s">
        <v>439</v>
      </c>
      <c r="K1554" s="10" t="s">
        <v>155</v>
      </c>
      <c r="L1554" s="10" t="str">
        <f t="shared" si="171"/>
        <v>Sister</v>
      </c>
      <c r="M1554" s="10" t="str">
        <f>IF(OR('Intragroup liabilities'!W1548="x",'Intragroup liabilities'!W1548="E"),"true","false")</f>
        <v>false</v>
      </c>
      <c r="N1554" s="10" t="s">
        <v>470</v>
      </c>
      <c r="O1554" s="10" t="s">
        <v>471</v>
      </c>
      <c r="P1554" s="11">
        <v>470.25</v>
      </c>
      <c r="Q1554" s="11">
        <f>IF('Intragroup liabilities'!E1548="",0,'Intragroup liabilities'!E1548)</f>
        <v>0</v>
      </c>
      <c r="R1554" s="10" t="str">
        <f>+IF('Intragroup liabilities'!C1548="EURO","Euro",IF('Intragroup liabilities'!C1548="LIBRA INGLESA"," US Dollar",""))</f>
        <v>Euro</v>
      </c>
      <c r="S1554" s="10" t="str">
        <f>IF(OR('Intragroup liabilities'!F1548="P_20",'Intragroup liabilities'!F1548="P_21"),'Intragroup liabilities'!M1548,CONCATENATE(RIGHT('Intragroup liabilities'!T1548,4),"-",LEFT(RIGHT('Intragroup liabilities'!T1548,7),2),"-",LEFT('Intragroup liabilities'!T1548,2)))</f>
        <v>--</v>
      </c>
      <c r="T1554" s="20" t="str">
        <f t="shared" si="172"/>
        <v>--</v>
      </c>
      <c r="U1554" s="20" t="str">
        <f>IF(OR('Intragroup liabilities'!F1548="P_20",'Intragroup liabilities'!F1548="P_21"),'T 03.01'!T1554,CONCATENATE(RIGHT('Intragroup liabilities'!U1548,4),"-",LEFT(RIGHT('Intragroup liabilities'!U1548,7),2),"-",LEFT('Intragroup liabilities'!U1548,2)))</f>
        <v>--</v>
      </c>
      <c r="V1554" s="10" t="str">
        <f t="shared" si="173"/>
        <v>Unsecured</v>
      </c>
      <c r="W1554" s="10">
        <v>0</v>
      </c>
      <c r="X1554" s="10" t="s">
        <v>83</v>
      </c>
      <c r="Y1554" s="10" t="str">
        <f t="shared" si="174"/>
        <v>Structured</v>
      </c>
      <c r="Z1554" s="10"/>
      <c r="AA1554" s="10" t="str">
        <f>IF('Intragroup liabilities'!Q1548="GF2","Grandfathered T2",IF('Intragroup liabilities'!Q1548="CET1","CET1","No"))</f>
        <v>No</v>
      </c>
      <c r="AB1554" s="10">
        <f>IF('Intragroup liabilities'!R1548="",0,'Intragroup liabilities'!R1548)</f>
        <v>0</v>
      </c>
    </row>
    <row r="1555" spans="3:28" ht="23.65" thickBot="1" x14ac:dyDescent="0.5">
      <c r="C1555" s="17">
        <f t="shared" si="169"/>
        <v>999</v>
      </c>
      <c r="D1555" s="18">
        <f t="shared" si="175"/>
        <v>1548</v>
      </c>
      <c r="E1555" s="10" t="str">
        <f>IF(AND(I1555="SANTANDER TOTTA, SGPS, SA",'Intragroup liabilities'!F1549="P_22"),"r0531 - o/w (part of) subordinated liabilities recognised as own funds",IF(AND(I1555="Totta Seguros - Comp. Seg. Vida, SA.",'Intragroup liabilities'!F1549="P_22"),"r0350 - Structured notes",IF(AND(AA1555&lt;&gt;"No",'Intragroup liabilities'!F1549="P_23"),"r0531 - o/w (part of) subordinated liabilities recognised as own funds",IF(AND(AA1555="No",'Intragroup liabilities'!F1549="P_23"),"r0120 - Secured liabilities - collateralized part (BRRD art. 44/2/b)",IF('Intragroup liabilities'!F1549="C_31","r0511 - o/w capital instruments/share capital",IF('Intragroup liabilities'!F1549="C_32","r0511 - o/w capital instruments/share capital",IF('Intragroup liabilities'!F1549="C_33","r0512 - o/w instruments ranking pari passu with ordinary shares",IF(OR(ISNUMBER(SEARCH("ATLANTES",I1555)),ISNUMBER(SEARCH("AZOR",I1555)),ISNUMBER(SEARCH("HIPOTOTTA",I1555)))=TRUE,"r0120 - Secured liabilities - collateralized part (BRRD art. 44/2/b)",IF(OR('Intragroup liabilities'!F1549="P_27.1",'Intragroup liabilities'!F1549="P_27.2",'Intragroup liabilities'!F1549="P_24"),"r0390 - Non-financial liabilities",IF('Intragroup liabilities'!F1549="P_30.1","r0170 - Employee liabilities (BRRD art. 44/2/g/i)",IF('Intragroup liabilities'!F1549="P_30.3","r0390 - Non-financial liabilities",IF('Intragroup liabilities'!F1549="C_36","r0511 - o/w capital instruments/share capital",IF(AND('Intragroup liabilities'!F1549="P_20",IFERROR(VLOOKUP('Intragroup liabilities'!I1549,'Auxiliar 210'!$B$18:$B$20,1,FALSE),0)&lt;&gt;0),"r0210 - Liabilities towards other entities of the resolution group (BRRD art. 44/2/h)",IF(AND('Intragroup liabilities'!F1549="P_21",IFERROR(VLOOKUP('Intragroup liabilities'!I1549,'Auxiliar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5" s="10" t="s">
        <v>483</v>
      </c>
      <c r="G1555" s="10" t="str">
        <f t="shared" si="170"/>
        <v>Rank 9 - Ranking in insolvency (master scale)</v>
      </c>
      <c r="H1555" s="10" t="s">
        <v>533</v>
      </c>
      <c r="I1555" s="10" t="s">
        <v>66</v>
      </c>
      <c r="J1555" s="10" t="s">
        <v>439</v>
      </c>
      <c r="K1555" s="10" t="s">
        <v>155</v>
      </c>
      <c r="L1555" s="10" t="str">
        <f t="shared" si="171"/>
        <v>Sister</v>
      </c>
      <c r="M1555" s="10" t="str">
        <f>IF(OR('Intragroup liabilities'!W1549="x",'Intragroup liabilities'!W1549="E"),"true","false")</f>
        <v>false</v>
      </c>
      <c r="N1555" s="10" t="s">
        <v>470</v>
      </c>
      <c r="O1555" s="10" t="s">
        <v>471</v>
      </c>
      <c r="P1555" s="11">
        <v>164.35</v>
      </c>
      <c r="Q1555" s="11">
        <f>IF('Intragroup liabilities'!E1549="",0,'Intragroup liabilities'!E1549)</f>
        <v>0</v>
      </c>
      <c r="R1555" s="10" t="str">
        <f>+IF('Intragroup liabilities'!C1549="EURO","Euro",IF('Intragroup liabilities'!C1549="LIBRA INGLESA"," US Dollar",""))</f>
        <v>Euro</v>
      </c>
      <c r="S1555" s="10" t="str">
        <f>IF(OR('Intragroup liabilities'!F1549="P_20",'Intragroup liabilities'!F1549="P_21"),'Intragroup liabilities'!M1549,CONCATENATE(RIGHT('Intragroup liabilities'!T1549,4),"-",LEFT(RIGHT('Intragroup liabilities'!T1549,7),2),"-",LEFT('Intragroup liabilities'!T1549,2)))</f>
        <v>--</v>
      </c>
      <c r="T1555" s="20" t="str">
        <f t="shared" si="172"/>
        <v>--</v>
      </c>
      <c r="U1555" s="20" t="str">
        <f>IF(OR('Intragroup liabilities'!F1549="P_20",'Intragroup liabilities'!F1549="P_21"),'T 03.01'!T1555,CONCATENATE(RIGHT('Intragroup liabilities'!U1549,4),"-",LEFT(RIGHT('Intragroup liabilities'!U1549,7),2),"-",LEFT('Intragroup liabilities'!U1549,2)))</f>
        <v>--</v>
      </c>
      <c r="V1555" s="10" t="str">
        <f t="shared" si="173"/>
        <v>Unsecured</v>
      </c>
      <c r="W1555" s="10">
        <v>0</v>
      </c>
      <c r="X1555" s="10" t="s">
        <v>83</v>
      </c>
      <c r="Y1555" s="10" t="str">
        <f t="shared" si="174"/>
        <v>Structured</v>
      </c>
      <c r="Z1555" s="10"/>
      <c r="AA1555" s="10" t="str">
        <f>IF('Intragroup liabilities'!Q1549="GF2","Grandfathered T2",IF('Intragroup liabilities'!Q1549="CET1","CET1","No"))</f>
        <v>No</v>
      </c>
      <c r="AB1555" s="10">
        <f>IF('Intragroup liabilities'!R1549="",0,'Intragroup liabilities'!R1549)</f>
        <v>0</v>
      </c>
    </row>
    <row r="1556" spans="3:28" ht="23.65" thickBot="1" x14ac:dyDescent="0.5">
      <c r="C1556" s="17">
        <f t="shared" si="169"/>
        <v>999</v>
      </c>
      <c r="D1556" s="18">
        <f t="shared" si="175"/>
        <v>1549</v>
      </c>
      <c r="E1556" s="10" t="str">
        <f>IF(AND(I1556="SANTANDER TOTTA, SGPS, SA",'Intragroup liabilities'!F1550="P_22"),"r0531 - o/w (part of) subordinated liabilities recognised as own funds",IF(AND(I1556="Totta Seguros - Comp. Seg. Vida, SA.",'Intragroup liabilities'!F1550="P_22"),"r0350 - Structured notes",IF(AND(AA1556&lt;&gt;"No",'Intragroup liabilities'!F1550="P_23"),"r0531 - o/w (part of) subordinated liabilities recognised as own funds",IF(AND(AA1556="No",'Intragroup liabilities'!F1550="P_23"),"r0120 - Secured liabilities - collateralized part (BRRD art. 44/2/b)",IF('Intragroup liabilities'!F1550="C_31","r0511 - o/w capital instruments/share capital",IF('Intragroup liabilities'!F1550="C_32","r0511 - o/w capital instruments/share capital",IF('Intragroup liabilities'!F1550="C_33","r0512 - o/w instruments ranking pari passu with ordinary shares",IF(OR(ISNUMBER(SEARCH("ATLANTES",I1556)),ISNUMBER(SEARCH("AZOR",I1556)),ISNUMBER(SEARCH("HIPOTOTTA",I1556)))=TRUE,"r0120 - Secured liabilities - collateralized part (BRRD art. 44/2/b)",IF(OR('Intragroup liabilities'!F1550="P_27.1",'Intragroup liabilities'!F1550="P_27.2",'Intragroup liabilities'!F1550="P_24"),"r0390 - Non-financial liabilities",IF('Intragroup liabilities'!F1550="P_30.1","r0170 - Employee liabilities (BRRD art. 44/2/g/i)",IF('Intragroup liabilities'!F1550="P_30.3","r0390 - Non-financial liabilities",IF('Intragroup liabilities'!F1550="C_36","r0511 - o/w capital instruments/share capital",IF(AND('Intragroup liabilities'!F1550="P_20",IFERROR(VLOOKUP('Intragroup liabilities'!I1550,'Auxiliar 210'!$B$18:$B$20,1,FALSE),0)&lt;&gt;0),"r0210 - Liabilities towards other entities of the resolution group (BRRD art. 44/2/h)",IF(AND('Intragroup liabilities'!F1550="P_21",IFERROR(VLOOKUP('Intragroup liabilities'!I1550,'Auxiliar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6" s="10" t="s">
        <v>483</v>
      </c>
      <c r="G1556" s="10" t="str">
        <f t="shared" si="170"/>
        <v>Rank 9 - Ranking in insolvency (master scale)</v>
      </c>
      <c r="H1556" s="10" t="s">
        <v>508</v>
      </c>
      <c r="I1556" s="10" t="s">
        <v>66</v>
      </c>
      <c r="J1556" s="10" t="s">
        <v>439</v>
      </c>
      <c r="K1556" s="10" t="s">
        <v>155</v>
      </c>
      <c r="L1556" s="10" t="str">
        <f t="shared" si="171"/>
        <v>Sister</v>
      </c>
      <c r="M1556" s="10" t="str">
        <f>IF(OR('Intragroup liabilities'!W1550="x",'Intragroup liabilities'!W1550="E"),"true","false")</f>
        <v>false</v>
      </c>
      <c r="N1556" s="10" t="s">
        <v>470</v>
      </c>
      <c r="O1556" s="10" t="s">
        <v>471</v>
      </c>
      <c r="P1556" s="11">
        <v>0.18</v>
      </c>
      <c r="Q1556" s="11">
        <f>IF('Intragroup liabilities'!E1550="",0,'Intragroup liabilities'!E1550)</f>
        <v>0</v>
      </c>
      <c r="R1556" s="10" t="str">
        <f>+IF('Intragroup liabilities'!C1550="EURO","Euro",IF('Intragroup liabilities'!C1550="LIBRA INGLESA"," US Dollar",""))</f>
        <v>Euro</v>
      </c>
      <c r="S1556" s="10" t="str">
        <f>IF(OR('Intragroup liabilities'!F1550="P_20",'Intragroup liabilities'!F1550="P_21"),'Intragroup liabilities'!M1550,CONCATENATE(RIGHT('Intragroup liabilities'!T1550,4),"-",LEFT(RIGHT('Intragroup liabilities'!T1550,7),2),"-",LEFT('Intragroup liabilities'!T1550,2)))</f>
        <v>--</v>
      </c>
      <c r="T1556" s="20" t="str">
        <f t="shared" si="172"/>
        <v>--</v>
      </c>
      <c r="U1556" s="20" t="str">
        <f>IF(OR('Intragroup liabilities'!F1550="P_20",'Intragroup liabilities'!F1550="P_21"),'T 03.01'!T1556,CONCATENATE(RIGHT('Intragroup liabilities'!U1550,4),"-",LEFT(RIGHT('Intragroup liabilities'!U1550,7),2),"-",LEFT('Intragroup liabilities'!U1550,2)))</f>
        <v>--</v>
      </c>
      <c r="V1556" s="10" t="str">
        <f t="shared" si="173"/>
        <v>Unsecured</v>
      </c>
      <c r="W1556" s="10">
        <v>0</v>
      </c>
      <c r="X1556" s="10" t="s">
        <v>83</v>
      </c>
      <c r="Y1556" s="10" t="str">
        <f t="shared" si="174"/>
        <v>Structured</v>
      </c>
      <c r="Z1556" s="10"/>
      <c r="AA1556" s="10" t="str">
        <f>IF('Intragroup liabilities'!Q1550="GF2","Grandfathered T2",IF('Intragroup liabilities'!Q1550="CET1","CET1","No"))</f>
        <v>No</v>
      </c>
      <c r="AB1556" s="10">
        <f>IF('Intragroup liabilities'!R1550="",0,'Intragroup liabilities'!R1550)</f>
        <v>0</v>
      </c>
    </row>
    <row r="1557" spans="3:28" ht="23.65" thickBot="1" x14ac:dyDescent="0.5">
      <c r="C1557" s="17">
        <f t="shared" si="169"/>
        <v>999</v>
      </c>
      <c r="D1557" s="18">
        <f t="shared" si="175"/>
        <v>1550</v>
      </c>
      <c r="E1557" s="10" t="str">
        <f>IF(AND(I1557="SANTANDER TOTTA, SGPS, SA",'Intragroup liabilities'!F1551="P_22"),"r0531 - o/w (part of) subordinated liabilities recognised as own funds",IF(AND(I1557="Totta Seguros - Comp. Seg. Vida, SA.",'Intragroup liabilities'!F1551="P_22"),"r0350 - Structured notes",IF(AND(AA1557&lt;&gt;"No",'Intragroup liabilities'!F1551="P_23"),"r0531 - o/w (part of) subordinated liabilities recognised as own funds",IF(AND(AA1557="No",'Intragroup liabilities'!F1551="P_23"),"r0120 - Secured liabilities - collateralized part (BRRD art. 44/2/b)",IF('Intragroup liabilities'!F1551="C_31","r0511 - o/w capital instruments/share capital",IF('Intragroup liabilities'!F1551="C_32","r0511 - o/w capital instruments/share capital",IF('Intragroup liabilities'!F1551="C_33","r0512 - o/w instruments ranking pari passu with ordinary shares",IF(OR(ISNUMBER(SEARCH("ATLANTES",I1557)),ISNUMBER(SEARCH("AZOR",I1557)),ISNUMBER(SEARCH("HIPOTOTTA",I1557)))=TRUE,"r0120 - Secured liabilities - collateralized part (BRRD art. 44/2/b)",IF(OR('Intragroup liabilities'!F1551="P_27.1",'Intragroup liabilities'!F1551="P_27.2",'Intragroup liabilities'!F1551="P_24"),"r0390 - Non-financial liabilities",IF('Intragroup liabilities'!F1551="P_30.1","r0170 - Employee liabilities (BRRD art. 44/2/g/i)",IF('Intragroup liabilities'!F1551="P_30.3","r0390 - Non-financial liabilities",IF('Intragroup liabilities'!F1551="C_36","r0511 - o/w capital instruments/share capital",IF(AND('Intragroup liabilities'!F1551="P_20",IFERROR(VLOOKUP('Intragroup liabilities'!I1551,'Auxiliar 210'!$B$18:$B$20,1,FALSE),0)&lt;&gt;0),"r0210 - Liabilities towards other entities of the resolution group (BRRD art. 44/2/h)",IF(AND('Intragroup liabilities'!F1551="P_21",IFERROR(VLOOKUP('Intragroup liabilities'!I1551,'Auxiliar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7" s="10" t="s">
        <v>483</v>
      </c>
      <c r="G1557" s="10" t="str">
        <f t="shared" si="170"/>
        <v>Rank 9 - Ranking in insolvency (master scale)</v>
      </c>
      <c r="H1557" s="10" t="s">
        <v>534</v>
      </c>
      <c r="I1557" s="10" t="s">
        <v>66</v>
      </c>
      <c r="J1557" s="10" t="s">
        <v>439</v>
      </c>
      <c r="K1557" s="10" t="s">
        <v>155</v>
      </c>
      <c r="L1557" s="10" t="str">
        <f t="shared" si="171"/>
        <v>Sister</v>
      </c>
      <c r="M1557" s="10" t="str">
        <f>IF(OR('Intragroup liabilities'!W1551="x",'Intragroup liabilities'!W1551="E"),"true","false")</f>
        <v>false</v>
      </c>
      <c r="N1557" s="10" t="s">
        <v>470</v>
      </c>
      <c r="O1557" s="10" t="s">
        <v>471</v>
      </c>
      <c r="P1557" s="11">
        <v>73.33</v>
      </c>
      <c r="Q1557" s="11">
        <f>IF('Intragroup liabilities'!E1551="",0,'Intragroup liabilities'!E1551)</f>
        <v>0</v>
      </c>
      <c r="R1557" s="10" t="str">
        <f>+IF('Intragroup liabilities'!C1551="EURO","Euro",IF('Intragroup liabilities'!C1551="LIBRA INGLESA"," US Dollar",""))</f>
        <v>Euro</v>
      </c>
      <c r="S1557" s="10" t="str">
        <f>IF(OR('Intragroup liabilities'!F1551="P_20",'Intragroup liabilities'!F1551="P_21"),'Intragroup liabilities'!M1551,CONCATENATE(RIGHT('Intragroup liabilities'!T1551,4),"-",LEFT(RIGHT('Intragroup liabilities'!T1551,7),2),"-",LEFT('Intragroup liabilities'!T1551,2)))</f>
        <v>--</v>
      </c>
      <c r="T1557" s="20" t="str">
        <f t="shared" si="172"/>
        <v>--</v>
      </c>
      <c r="U1557" s="20" t="str">
        <f>IF(OR('Intragroup liabilities'!F1551="P_20",'Intragroup liabilities'!F1551="P_21"),'T 03.01'!T1557,CONCATENATE(RIGHT('Intragroup liabilities'!U1551,4),"-",LEFT(RIGHT('Intragroup liabilities'!U1551,7),2),"-",LEFT('Intragroup liabilities'!U1551,2)))</f>
        <v>--</v>
      </c>
      <c r="V1557" s="10" t="str">
        <f t="shared" si="173"/>
        <v>Unsecured</v>
      </c>
      <c r="W1557" s="10">
        <v>0</v>
      </c>
      <c r="X1557" s="10" t="s">
        <v>83</v>
      </c>
      <c r="Y1557" s="10" t="str">
        <f t="shared" si="174"/>
        <v>Structured</v>
      </c>
      <c r="Z1557" s="10"/>
      <c r="AA1557" s="10" t="str">
        <f>IF('Intragroup liabilities'!Q1551="GF2","Grandfathered T2",IF('Intragroup liabilities'!Q1551="CET1","CET1","No"))</f>
        <v>No</v>
      </c>
      <c r="AB1557" s="10">
        <f>IF('Intragroup liabilities'!R1551="",0,'Intragroup liabilities'!R1551)</f>
        <v>0</v>
      </c>
    </row>
    <row r="1558" spans="3:28" ht="23.65" thickBot="1" x14ac:dyDescent="0.5">
      <c r="C1558" s="17">
        <f t="shared" si="169"/>
        <v>999</v>
      </c>
      <c r="D1558" s="18">
        <f t="shared" si="175"/>
        <v>1551</v>
      </c>
      <c r="E1558" s="10" t="str">
        <f>IF(AND(I1558="SANTANDER TOTTA, SGPS, SA",'Intragroup liabilities'!F1552="P_22"),"r0531 - o/w (part of) subordinated liabilities recognised as own funds",IF(AND(I1558="Totta Seguros - Comp. Seg. Vida, SA.",'Intragroup liabilities'!F1552="P_22"),"r0350 - Structured notes",IF(AND(AA1558&lt;&gt;"No",'Intragroup liabilities'!F1552="P_23"),"r0531 - o/w (part of) subordinated liabilities recognised as own funds",IF(AND(AA1558="No",'Intragroup liabilities'!F1552="P_23"),"r0120 - Secured liabilities - collateralized part (BRRD art. 44/2/b)",IF('Intragroup liabilities'!F1552="C_31","r0511 - o/w capital instruments/share capital",IF('Intragroup liabilities'!F1552="C_32","r0511 - o/w capital instruments/share capital",IF('Intragroup liabilities'!F1552="C_33","r0512 - o/w instruments ranking pari passu with ordinary shares",IF(OR(ISNUMBER(SEARCH("ATLANTES",I1558)),ISNUMBER(SEARCH("AZOR",I1558)),ISNUMBER(SEARCH("HIPOTOTTA",I1558)))=TRUE,"r0120 - Secured liabilities - collateralized part (BRRD art. 44/2/b)",IF(OR('Intragroup liabilities'!F1552="P_27.1",'Intragroup liabilities'!F1552="P_27.2",'Intragroup liabilities'!F1552="P_24"),"r0390 - Non-financial liabilities",IF('Intragroup liabilities'!F1552="P_30.1","r0170 - Employee liabilities (BRRD art. 44/2/g/i)",IF('Intragroup liabilities'!F1552="P_30.3","r0390 - Non-financial liabilities",IF('Intragroup liabilities'!F1552="C_36","r0511 - o/w capital instruments/share capital",IF(AND('Intragroup liabilities'!F1552="P_20",IFERROR(VLOOKUP('Intragroup liabilities'!I1552,'Auxiliar 210'!$B$18:$B$20,1,FALSE),0)&lt;&gt;0),"r0210 - Liabilities towards other entities of the resolution group (BRRD art. 44/2/h)",IF(AND('Intragroup liabilities'!F1552="P_21",IFERROR(VLOOKUP('Intragroup liabilities'!I1552,'Auxiliar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8" s="10" t="s">
        <v>483</v>
      </c>
      <c r="G1558" s="10" t="str">
        <f t="shared" si="170"/>
        <v>Rank 9 - Ranking in insolvency (master scale)</v>
      </c>
      <c r="H1558" s="10" t="s">
        <v>795</v>
      </c>
      <c r="I1558" s="10" t="s">
        <v>704</v>
      </c>
      <c r="J1558" s="10" t="s">
        <v>703</v>
      </c>
      <c r="K1558" s="10" t="s">
        <v>155</v>
      </c>
      <c r="L1558" s="10" t="str">
        <f t="shared" si="171"/>
        <v>Sister</v>
      </c>
      <c r="M1558" s="10" t="str">
        <f>IF(OR('Intragroup liabilities'!W1552="x",'Intragroup liabilities'!W1552="E"),"true","false")</f>
        <v>false</v>
      </c>
      <c r="N1558" s="10" t="s">
        <v>470</v>
      </c>
      <c r="O1558" s="10" t="s">
        <v>471</v>
      </c>
      <c r="P1558" s="11">
        <v>5.96</v>
      </c>
      <c r="Q1558" s="11">
        <f>IF('Intragroup liabilities'!E1552="",0,'Intragroup liabilities'!E1552)</f>
        <v>0</v>
      </c>
      <c r="R1558" s="10" t="str">
        <f>+IF('Intragroup liabilities'!C1552="EURO","Euro",IF('Intragroup liabilities'!C1552="LIBRA INGLESA"," US Dollar",""))</f>
        <v>Euro</v>
      </c>
      <c r="S1558" s="10" t="str">
        <f>IF(OR('Intragroup liabilities'!F1552="P_20",'Intragroup liabilities'!F1552="P_21"),'Intragroup liabilities'!M1552,CONCATENATE(RIGHT('Intragroup liabilities'!T1552,4),"-",LEFT(RIGHT('Intragroup liabilities'!T1552,7),2),"-",LEFT('Intragroup liabilities'!T1552,2)))</f>
        <v>--</v>
      </c>
      <c r="T1558" s="20" t="str">
        <f t="shared" si="172"/>
        <v>--</v>
      </c>
      <c r="U1558" s="20" t="str">
        <f>IF(OR('Intragroup liabilities'!F1552="P_20",'Intragroup liabilities'!F1552="P_21"),'T 03.01'!T1558,CONCATENATE(RIGHT('Intragroup liabilities'!U1552,4),"-",LEFT(RIGHT('Intragroup liabilities'!U1552,7),2),"-",LEFT('Intragroup liabilities'!U1552,2)))</f>
        <v>--</v>
      </c>
      <c r="V1558" s="10" t="str">
        <f t="shared" si="173"/>
        <v>Unsecured</v>
      </c>
      <c r="W1558" s="10">
        <v>0</v>
      </c>
      <c r="X1558" s="10" t="s">
        <v>83</v>
      </c>
      <c r="Y1558" s="10" t="str">
        <f t="shared" si="174"/>
        <v>Structured</v>
      </c>
      <c r="Z1558" s="10"/>
      <c r="AA1558" s="10" t="str">
        <f>IF('Intragroup liabilities'!Q1552="GF2","Grandfathered T2",IF('Intragroup liabilities'!Q1552="CET1","CET1","No"))</f>
        <v>No</v>
      </c>
      <c r="AB1558" s="10">
        <f>IF('Intragroup liabilities'!R1552="",0,'Intragroup liabilities'!R1552)</f>
        <v>0</v>
      </c>
    </row>
    <row r="1559" spans="3:28" ht="23.65" thickBot="1" x14ac:dyDescent="0.5">
      <c r="C1559" s="17">
        <f t="shared" si="169"/>
        <v>999</v>
      </c>
      <c r="D1559" s="18">
        <f t="shared" si="175"/>
        <v>1552</v>
      </c>
      <c r="E1559" s="10" t="str">
        <f>IF(AND(I1559="SANTANDER TOTTA, SGPS, SA",'Intragroup liabilities'!F1553="P_22"),"r0531 - o/w (part of) subordinated liabilities recognised as own funds",IF(AND(I1559="Totta Seguros - Comp. Seg. Vida, SA.",'Intragroup liabilities'!F1553="P_22"),"r0350 - Structured notes",IF(AND(AA1559&lt;&gt;"No",'Intragroup liabilities'!F1553="P_23"),"r0531 - o/w (part of) subordinated liabilities recognised as own funds",IF(AND(AA1559="No",'Intragroup liabilities'!F1553="P_23"),"r0120 - Secured liabilities - collateralized part (BRRD art. 44/2/b)",IF('Intragroup liabilities'!F1553="C_31","r0511 - o/w capital instruments/share capital",IF('Intragroup liabilities'!F1553="C_32","r0511 - o/w capital instruments/share capital",IF('Intragroup liabilities'!F1553="C_33","r0512 - o/w instruments ranking pari passu with ordinary shares",IF(OR(ISNUMBER(SEARCH("ATLANTES",I1559)),ISNUMBER(SEARCH("AZOR",I1559)),ISNUMBER(SEARCH("HIPOTOTTA",I1559)))=TRUE,"r0120 - Secured liabilities - collateralized part (BRRD art. 44/2/b)",IF(OR('Intragroup liabilities'!F1553="P_27.1",'Intragroup liabilities'!F1553="P_27.2",'Intragroup liabilities'!F1553="P_24"),"r0390 - Non-financial liabilities",IF('Intragroup liabilities'!F1553="P_30.1","r0170 - Employee liabilities (BRRD art. 44/2/g/i)",IF('Intragroup liabilities'!F1553="P_30.3","r0390 - Non-financial liabilities",IF('Intragroup liabilities'!F1553="C_36","r0511 - o/w capital instruments/share capital",IF(AND('Intragroup liabilities'!F1553="P_20",IFERROR(VLOOKUP('Intragroup liabilities'!I1553,'Auxiliar 210'!$B$18:$B$20,1,FALSE),0)&lt;&gt;0),"r0210 - Liabilities towards other entities of the resolution group (BRRD art. 44/2/h)",IF(AND('Intragroup liabilities'!F1553="P_21",IFERROR(VLOOKUP('Intragroup liabilities'!I1553,'Auxiliar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59" s="10" t="s">
        <v>483</v>
      </c>
      <c r="G1559" s="10" t="str">
        <f t="shared" si="170"/>
        <v>Rank 9 - Ranking in insolvency (master scale)</v>
      </c>
      <c r="H1559" s="10" t="s">
        <v>587</v>
      </c>
      <c r="I1559" s="10" t="s">
        <v>66</v>
      </c>
      <c r="J1559" s="10" t="s">
        <v>439</v>
      </c>
      <c r="K1559" s="10" t="s">
        <v>155</v>
      </c>
      <c r="L1559" s="10" t="str">
        <f t="shared" si="171"/>
        <v>Sister</v>
      </c>
      <c r="M1559" s="10" t="str">
        <f>IF(OR('Intragroup liabilities'!W1553="x",'Intragroup liabilities'!W1553="E"),"true","false")</f>
        <v>false</v>
      </c>
      <c r="N1559" s="10" t="s">
        <v>470</v>
      </c>
      <c r="O1559" s="10" t="s">
        <v>471</v>
      </c>
      <c r="P1559" s="11">
        <v>94.44</v>
      </c>
      <c r="Q1559" s="11">
        <f>IF('Intragroup liabilities'!E1553="",0,'Intragroup liabilities'!E1553)</f>
        <v>0</v>
      </c>
      <c r="R1559" s="10" t="str">
        <f>+IF('Intragroup liabilities'!C1553="EURO","Euro",IF('Intragroup liabilities'!C1553="LIBRA INGLESA"," US Dollar",""))</f>
        <v>Euro</v>
      </c>
      <c r="S1559" s="10" t="str">
        <f>IF(OR('Intragroup liabilities'!F1553="P_20",'Intragroup liabilities'!F1553="P_21"),'Intragroup liabilities'!M1553,CONCATENATE(RIGHT('Intragroup liabilities'!T1553,4),"-",LEFT(RIGHT('Intragroup liabilities'!T1553,7),2),"-",LEFT('Intragroup liabilities'!T1553,2)))</f>
        <v>--</v>
      </c>
      <c r="T1559" s="20" t="str">
        <f t="shared" si="172"/>
        <v>--</v>
      </c>
      <c r="U1559" s="20" t="str">
        <f>IF(OR('Intragroup liabilities'!F1553="P_20",'Intragroup liabilities'!F1553="P_21"),'T 03.01'!T1559,CONCATENATE(RIGHT('Intragroup liabilities'!U1553,4),"-",LEFT(RIGHT('Intragroup liabilities'!U1553,7),2),"-",LEFT('Intragroup liabilities'!U1553,2)))</f>
        <v>--</v>
      </c>
      <c r="V1559" s="10" t="str">
        <f t="shared" si="173"/>
        <v>Unsecured</v>
      </c>
      <c r="W1559" s="10">
        <v>0</v>
      </c>
      <c r="X1559" s="10" t="s">
        <v>83</v>
      </c>
      <c r="Y1559" s="10" t="str">
        <f t="shared" si="174"/>
        <v>Structured</v>
      </c>
      <c r="Z1559" s="10"/>
      <c r="AA1559" s="10" t="str">
        <f>IF('Intragroup liabilities'!Q1553="GF2","Grandfathered T2",IF('Intragroup liabilities'!Q1553="CET1","CET1","No"))</f>
        <v>No</v>
      </c>
      <c r="AB1559" s="10">
        <f>IF('Intragroup liabilities'!R1553="",0,'Intragroup liabilities'!R1553)</f>
        <v>0</v>
      </c>
    </row>
    <row r="1560" spans="3:28" ht="23.65" thickBot="1" x14ac:dyDescent="0.5">
      <c r="C1560" s="17">
        <f t="shared" si="169"/>
        <v>999</v>
      </c>
      <c r="D1560" s="18">
        <f t="shared" si="175"/>
        <v>1553</v>
      </c>
      <c r="E1560" s="10" t="str">
        <f>IF(AND(I1560="SANTANDER TOTTA, SGPS, SA",'Intragroup liabilities'!F1554="P_22"),"r0531 - o/w (part of) subordinated liabilities recognised as own funds",IF(AND(I1560="Totta Seguros - Comp. Seg. Vida, SA.",'Intragroup liabilities'!F1554="P_22"),"r0350 - Structured notes",IF(AND(AA1560&lt;&gt;"No",'Intragroup liabilities'!F1554="P_23"),"r0531 - o/w (part of) subordinated liabilities recognised as own funds",IF(AND(AA1560="No",'Intragroup liabilities'!F1554="P_23"),"r0120 - Secured liabilities - collateralized part (BRRD art. 44/2/b)",IF('Intragroup liabilities'!F1554="C_31","r0511 - o/w capital instruments/share capital",IF('Intragroup liabilities'!F1554="C_32","r0511 - o/w capital instruments/share capital",IF('Intragroup liabilities'!F1554="C_33","r0512 - o/w instruments ranking pari passu with ordinary shares",IF(OR(ISNUMBER(SEARCH("ATLANTES",I1560)),ISNUMBER(SEARCH("AZOR",I1560)),ISNUMBER(SEARCH("HIPOTOTTA",I1560)))=TRUE,"r0120 - Secured liabilities - collateralized part (BRRD art. 44/2/b)",IF(OR('Intragroup liabilities'!F1554="P_27.1",'Intragroup liabilities'!F1554="P_27.2",'Intragroup liabilities'!F1554="P_24"),"r0390 - Non-financial liabilities",IF('Intragroup liabilities'!F1554="P_30.1","r0170 - Employee liabilities (BRRD art. 44/2/g/i)",IF('Intragroup liabilities'!F1554="P_30.3","r0390 - Non-financial liabilities",IF('Intragroup liabilities'!F1554="C_36","r0511 - o/w capital instruments/share capital",IF(AND('Intragroup liabilities'!F1554="P_20",IFERROR(VLOOKUP('Intragroup liabilities'!I1554,'Auxiliar 210'!$B$18:$B$20,1,FALSE),0)&lt;&gt;0),"r0210 - Liabilities towards other entities of the resolution group (BRRD art. 44/2/h)",IF(AND('Intragroup liabilities'!F1554="P_21",IFERROR(VLOOKUP('Intragroup liabilities'!I1554,'Auxiliar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0" s="10" t="s">
        <v>483</v>
      </c>
      <c r="G1560" s="10" t="str">
        <f t="shared" si="170"/>
        <v>Rank 9 - Ranking in insolvency (master scale)</v>
      </c>
      <c r="H1560" s="10" t="s">
        <v>1476</v>
      </c>
      <c r="I1560" s="10" t="s">
        <v>66</v>
      </c>
      <c r="J1560" s="10" t="s">
        <v>439</v>
      </c>
      <c r="K1560" s="10" t="s">
        <v>155</v>
      </c>
      <c r="L1560" s="10" t="str">
        <f t="shared" si="171"/>
        <v>Sister</v>
      </c>
      <c r="M1560" s="10" t="str">
        <f>IF(OR('Intragroup liabilities'!W1554="x",'Intragroup liabilities'!W1554="E"),"true","false")</f>
        <v>false</v>
      </c>
      <c r="N1560" s="10" t="s">
        <v>470</v>
      </c>
      <c r="O1560" s="10" t="s">
        <v>471</v>
      </c>
      <c r="P1560" s="11">
        <v>5037.8</v>
      </c>
      <c r="Q1560" s="11">
        <f>IF('Intragroup liabilities'!E1554="",0,'Intragroup liabilities'!E1554)</f>
        <v>0</v>
      </c>
      <c r="R1560" s="10" t="str">
        <f>+IF('Intragroup liabilities'!C1554="EURO","Euro",IF('Intragroup liabilities'!C1554="LIBRA INGLESA"," US Dollar",""))</f>
        <v>Euro</v>
      </c>
      <c r="S1560" s="10" t="str">
        <f>IF(OR('Intragroup liabilities'!F1554="P_20",'Intragroup liabilities'!F1554="P_21"),'Intragroup liabilities'!M1554,CONCATENATE(RIGHT('Intragroup liabilities'!T1554,4),"-",LEFT(RIGHT('Intragroup liabilities'!T1554,7),2),"-",LEFT('Intragroup liabilities'!T1554,2)))</f>
        <v>--</v>
      </c>
      <c r="T1560" s="20" t="str">
        <f t="shared" si="172"/>
        <v>--</v>
      </c>
      <c r="U1560" s="20" t="str">
        <f>IF(OR('Intragroup liabilities'!F1554="P_20",'Intragroup liabilities'!F1554="P_21"),'T 03.01'!T1560,CONCATENATE(RIGHT('Intragroup liabilities'!U1554,4),"-",LEFT(RIGHT('Intragroup liabilities'!U1554,7),2),"-",LEFT('Intragroup liabilities'!U1554,2)))</f>
        <v>--</v>
      </c>
      <c r="V1560" s="10" t="str">
        <f t="shared" si="173"/>
        <v>Unsecured</v>
      </c>
      <c r="W1560" s="10">
        <v>0</v>
      </c>
      <c r="X1560" s="10" t="s">
        <v>83</v>
      </c>
      <c r="Y1560" s="10" t="str">
        <f t="shared" si="174"/>
        <v>Structured</v>
      </c>
      <c r="Z1560" s="10"/>
      <c r="AA1560" s="10" t="str">
        <f>IF('Intragroup liabilities'!Q1554="GF2","Grandfathered T2",IF('Intragroup liabilities'!Q1554="CET1","CET1","No"))</f>
        <v>No</v>
      </c>
      <c r="AB1560" s="10">
        <f>IF('Intragroup liabilities'!R1554="",0,'Intragroup liabilities'!R1554)</f>
        <v>0</v>
      </c>
    </row>
    <row r="1561" spans="3:28" ht="23.65" thickBot="1" x14ac:dyDescent="0.5">
      <c r="C1561" s="17">
        <f t="shared" si="169"/>
        <v>999</v>
      </c>
      <c r="D1561" s="18">
        <f t="shared" si="175"/>
        <v>1554</v>
      </c>
      <c r="E1561" s="10" t="str">
        <f>IF(AND(I1561="SANTANDER TOTTA, SGPS, SA",'Intragroup liabilities'!F1555="P_22"),"r0531 - o/w (part of) subordinated liabilities recognised as own funds",IF(AND(I1561="Totta Seguros - Comp. Seg. Vida, SA.",'Intragroup liabilities'!F1555="P_22"),"r0350 - Structured notes",IF(AND(AA1561&lt;&gt;"No",'Intragroup liabilities'!F1555="P_23"),"r0531 - o/w (part of) subordinated liabilities recognised as own funds",IF(AND(AA1561="No",'Intragroup liabilities'!F1555="P_23"),"r0120 - Secured liabilities - collateralized part (BRRD art. 44/2/b)",IF('Intragroup liabilities'!F1555="C_31","r0511 - o/w capital instruments/share capital",IF('Intragroup liabilities'!F1555="C_32","r0511 - o/w capital instruments/share capital",IF('Intragroup liabilities'!F1555="C_33","r0512 - o/w instruments ranking pari passu with ordinary shares",IF(OR(ISNUMBER(SEARCH("ATLANTES",I1561)),ISNUMBER(SEARCH("AZOR",I1561)),ISNUMBER(SEARCH("HIPOTOTTA",I1561)))=TRUE,"r0120 - Secured liabilities - collateralized part (BRRD art. 44/2/b)",IF(OR('Intragroup liabilities'!F1555="P_27.1",'Intragroup liabilities'!F1555="P_27.2",'Intragroup liabilities'!F1555="P_24"),"r0390 - Non-financial liabilities",IF('Intragroup liabilities'!F1555="P_30.1","r0170 - Employee liabilities (BRRD art. 44/2/g/i)",IF('Intragroup liabilities'!F1555="P_30.3","r0390 - Non-financial liabilities",IF('Intragroup liabilities'!F1555="C_36","r0511 - o/w capital instruments/share capital",IF(AND('Intragroup liabilities'!F1555="P_20",IFERROR(VLOOKUP('Intragroup liabilities'!I1555,'Auxiliar 210'!$B$18:$B$20,1,FALSE),0)&lt;&gt;0),"r0210 - Liabilities towards other entities of the resolution group (BRRD art. 44/2/h)",IF(AND('Intragroup liabilities'!F1555="P_21",IFERROR(VLOOKUP('Intragroup liabilities'!I1555,'Auxiliar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1" s="10" t="s">
        <v>483</v>
      </c>
      <c r="G1561" s="10" t="str">
        <f t="shared" si="170"/>
        <v>Rank 9 - Ranking in insolvency (master scale)</v>
      </c>
      <c r="H1561" s="10" t="s">
        <v>1314</v>
      </c>
      <c r="I1561" s="10" t="s">
        <v>66</v>
      </c>
      <c r="J1561" s="10" t="s">
        <v>439</v>
      </c>
      <c r="K1561" s="10" t="s">
        <v>155</v>
      </c>
      <c r="L1561" s="10" t="str">
        <f t="shared" si="171"/>
        <v>Sister</v>
      </c>
      <c r="M1561" s="10" t="str">
        <f>IF(OR('Intragroup liabilities'!W1555="x",'Intragroup liabilities'!W1555="E"),"true","false")</f>
        <v>false</v>
      </c>
      <c r="N1561" s="10" t="s">
        <v>470</v>
      </c>
      <c r="O1561" s="10" t="s">
        <v>471</v>
      </c>
      <c r="P1561" s="11">
        <v>43.85</v>
      </c>
      <c r="Q1561" s="11">
        <f>IF('Intragroup liabilities'!E1555="",0,'Intragroup liabilities'!E1555)</f>
        <v>0</v>
      </c>
      <c r="R1561" s="10" t="str">
        <f>+IF('Intragroup liabilities'!C1555="EURO","Euro",IF('Intragroup liabilities'!C1555="LIBRA INGLESA"," US Dollar",""))</f>
        <v>Euro</v>
      </c>
      <c r="S1561" s="10" t="str">
        <f>IF(OR('Intragroup liabilities'!F1555="P_20",'Intragroup liabilities'!F1555="P_21"),'Intragroup liabilities'!M1555,CONCATENATE(RIGHT('Intragroup liabilities'!T1555,4),"-",LEFT(RIGHT('Intragroup liabilities'!T1555,7),2),"-",LEFT('Intragroup liabilities'!T1555,2)))</f>
        <v>--</v>
      </c>
      <c r="T1561" s="20" t="str">
        <f t="shared" si="172"/>
        <v>--</v>
      </c>
      <c r="U1561" s="20" t="str">
        <f>IF(OR('Intragroup liabilities'!F1555="P_20",'Intragroup liabilities'!F1555="P_21"),'T 03.01'!T1561,CONCATENATE(RIGHT('Intragroup liabilities'!U1555,4),"-",LEFT(RIGHT('Intragroup liabilities'!U1555,7),2),"-",LEFT('Intragroup liabilities'!U1555,2)))</f>
        <v>--</v>
      </c>
      <c r="V1561" s="10" t="str">
        <f t="shared" si="173"/>
        <v>Unsecured</v>
      </c>
      <c r="W1561" s="10">
        <v>0</v>
      </c>
      <c r="X1561" s="10" t="s">
        <v>83</v>
      </c>
      <c r="Y1561" s="10" t="str">
        <f t="shared" si="174"/>
        <v>Structured</v>
      </c>
      <c r="Z1561" s="10"/>
      <c r="AA1561" s="10" t="str">
        <f>IF('Intragroup liabilities'!Q1555="GF2","Grandfathered T2",IF('Intragroup liabilities'!Q1555="CET1","CET1","No"))</f>
        <v>No</v>
      </c>
      <c r="AB1561" s="10">
        <f>IF('Intragroup liabilities'!R1555="",0,'Intragroup liabilities'!R1555)</f>
        <v>0</v>
      </c>
    </row>
    <row r="1562" spans="3:28" ht="23.65" thickBot="1" x14ac:dyDescent="0.5">
      <c r="C1562" s="17">
        <f t="shared" si="169"/>
        <v>999</v>
      </c>
      <c r="D1562" s="18">
        <f t="shared" si="175"/>
        <v>1555</v>
      </c>
      <c r="E1562" s="10" t="str">
        <f>IF(AND(I1562="SANTANDER TOTTA, SGPS, SA",'Intragroup liabilities'!F1556="P_22"),"r0531 - o/w (part of) subordinated liabilities recognised as own funds",IF(AND(I1562="Totta Seguros - Comp. Seg. Vida, SA.",'Intragroup liabilities'!F1556="P_22"),"r0350 - Structured notes",IF(AND(AA1562&lt;&gt;"No",'Intragroup liabilities'!F1556="P_23"),"r0531 - o/w (part of) subordinated liabilities recognised as own funds",IF(AND(AA1562="No",'Intragroup liabilities'!F1556="P_23"),"r0120 - Secured liabilities - collateralized part (BRRD art. 44/2/b)",IF('Intragroup liabilities'!F1556="C_31","r0511 - o/w capital instruments/share capital",IF('Intragroup liabilities'!F1556="C_32","r0511 - o/w capital instruments/share capital",IF('Intragroup liabilities'!F1556="C_33","r0512 - o/w instruments ranking pari passu with ordinary shares",IF(OR(ISNUMBER(SEARCH("ATLANTES",I1562)),ISNUMBER(SEARCH("AZOR",I1562)),ISNUMBER(SEARCH("HIPOTOTTA",I1562)))=TRUE,"r0120 - Secured liabilities - collateralized part (BRRD art. 44/2/b)",IF(OR('Intragroup liabilities'!F1556="P_27.1",'Intragroup liabilities'!F1556="P_27.2",'Intragroup liabilities'!F1556="P_24"),"r0390 - Non-financial liabilities",IF('Intragroup liabilities'!F1556="P_30.1","r0170 - Employee liabilities (BRRD art. 44/2/g/i)",IF('Intragroup liabilities'!F1556="P_30.3","r0390 - Non-financial liabilities",IF('Intragroup liabilities'!F1556="C_36","r0511 - o/w capital instruments/share capital",IF(AND('Intragroup liabilities'!F1556="P_20",IFERROR(VLOOKUP('Intragroup liabilities'!I1556,'Auxiliar 210'!$B$18:$B$20,1,FALSE),0)&lt;&gt;0),"r0210 - Liabilities towards other entities of the resolution group (BRRD art. 44/2/h)",IF(AND('Intragroup liabilities'!F1556="P_21",IFERROR(VLOOKUP('Intragroup liabilities'!I1556,'Auxiliar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2" s="10" t="s">
        <v>483</v>
      </c>
      <c r="G1562" s="10" t="str">
        <f t="shared" si="170"/>
        <v>Rank 9 - Ranking in insolvency (master scale)</v>
      </c>
      <c r="H1562" s="10" t="s">
        <v>492</v>
      </c>
      <c r="I1562" s="10" t="s">
        <v>66</v>
      </c>
      <c r="J1562" s="10" t="s">
        <v>439</v>
      </c>
      <c r="K1562" s="10" t="s">
        <v>155</v>
      </c>
      <c r="L1562" s="10" t="str">
        <f t="shared" si="171"/>
        <v>Sister</v>
      </c>
      <c r="M1562" s="10" t="str">
        <f>IF(OR('Intragroup liabilities'!W1556="x",'Intragroup liabilities'!W1556="E"),"true","false")</f>
        <v>false</v>
      </c>
      <c r="N1562" s="10" t="s">
        <v>470</v>
      </c>
      <c r="O1562" s="10" t="s">
        <v>471</v>
      </c>
      <c r="P1562" s="11">
        <v>97.78</v>
      </c>
      <c r="Q1562" s="11">
        <f>IF('Intragroup liabilities'!E1556="",0,'Intragroup liabilities'!E1556)</f>
        <v>0</v>
      </c>
      <c r="R1562" s="10" t="str">
        <f>+IF('Intragroup liabilities'!C1556="EURO","Euro",IF('Intragroup liabilities'!C1556="LIBRA INGLESA"," US Dollar",""))</f>
        <v>Euro</v>
      </c>
      <c r="S1562" s="10" t="str">
        <f>IF(OR('Intragroup liabilities'!F1556="P_20",'Intragroup liabilities'!F1556="P_21"),'Intragroup liabilities'!M1556,CONCATENATE(RIGHT('Intragroup liabilities'!T1556,4),"-",LEFT(RIGHT('Intragroup liabilities'!T1556,7),2),"-",LEFT('Intragroup liabilities'!T1556,2)))</f>
        <v>--</v>
      </c>
      <c r="T1562" s="20" t="str">
        <f t="shared" si="172"/>
        <v>--</v>
      </c>
      <c r="U1562" s="20" t="str">
        <f>IF(OR('Intragroup liabilities'!F1556="P_20",'Intragroup liabilities'!F1556="P_21"),'T 03.01'!T1562,CONCATENATE(RIGHT('Intragroup liabilities'!U1556,4),"-",LEFT(RIGHT('Intragroup liabilities'!U1556,7),2),"-",LEFT('Intragroup liabilities'!U1556,2)))</f>
        <v>--</v>
      </c>
      <c r="V1562" s="10" t="str">
        <f t="shared" si="173"/>
        <v>Unsecured</v>
      </c>
      <c r="W1562" s="10">
        <v>0</v>
      </c>
      <c r="X1562" s="10" t="s">
        <v>83</v>
      </c>
      <c r="Y1562" s="10" t="str">
        <f t="shared" si="174"/>
        <v>Structured</v>
      </c>
      <c r="Z1562" s="10"/>
      <c r="AA1562" s="10" t="str">
        <f>IF('Intragroup liabilities'!Q1556="GF2","Grandfathered T2",IF('Intragroup liabilities'!Q1556="CET1","CET1","No"))</f>
        <v>No</v>
      </c>
      <c r="AB1562" s="10">
        <f>IF('Intragroup liabilities'!R1556="",0,'Intragroup liabilities'!R1556)</f>
        <v>0</v>
      </c>
    </row>
    <row r="1563" spans="3:28" ht="23.65" thickBot="1" x14ac:dyDescent="0.5">
      <c r="C1563" s="17">
        <f t="shared" si="169"/>
        <v>999</v>
      </c>
      <c r="D1563" s="18">
        <f t="shared" si="175"/>
        <v>1556</v>
      </c>
      <c r="E1563" s="10" t="str">
        <f>IF(AND(I1563="SANTANDER TOTTA, SGPS, SA",'Intragroup liabilities'!F1557="P_22"),"r0531 - o/w (part of) subordinated liabilities recognised as own funds",IF(AND(I1563="Totta Seguros - Comp. Seg. Vida, SA.",'Intragroup liabilities'!F1557="P_22"),"r0350 - Structured notes",IF(AND(AA1563&lt;&gt;"No",'Intragroup liabilities'!F1557="P_23"),"r0531 - o/w (part of) subordinated liabilities recognised as own funds",IF(AND(AA1563="No",'Intragroup liabilities'!F1557="P_23"),"r0120 - Secured liabilities - collateralized part (BRRD art. 44/2/b)",IF('Intragroup liabilities'!F1557="C_31","r0511 - o/w capital instruments/share capital",IF('Intragroup liabilities'!F1557="C_32","r0511 - o/w capital instruments/share capital",IF('Intragroup liabilities'!F1557="C_33","r0512 - o/w instruments ranking pari passu with ordinary shares",IF(OR(ISNUMBER(SEARCH("ATLANTES",I1563)),ISNUMBER(SEARCH("AZOR",I1563)),ISNUMBER(SEARCH("HIPOTOTTA",I1563)))=TRUE,"r0120 - Secured liabilities - collateralized part (BRRD art. 44/2/b)",IF(OR('Intragroup liabilities'!F1557="P_27.1",'Intragroup liabilities'!F1557="P_27.2",'Intragroup liabilities'!F1557="P_24"),"r0390 - Non-financial liabilities",IF('Intragroup liabilities'!F1557="P_30.1","r0170 - Employee liabilities (BRRD art. 44/2/g/i)",IF('Intragroup liabilities'!F1557="P_30.3","r0390 - Non-financial liabilities",IF('Intragroup liabilities'!F1557="C_36","r0511 - o/w capital instruments/share capital",IF(AND('Intragroup liabilities'!F1557="P_20",IFERROR(VLOOKUP('Intragroup liabilities'!I1557,'Auxiliar 210'!$B$18:$B$20,1,FALSE),0)&lt;&gt;0),"r0210 - Liabilities towards other entities of the resolution group (BRRD art. 44/2/h)",IF(AND('Intragroup liabilities'!F1557="P_21",IFERROR(VLOOKUP('Intragroup liabilities'!I1557,'Auxiliar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3" s="10" t="s">
        <v>483</v>
      </c>
      <c r="G1563" s="10" t="str">
        <f t="shared" si="170"/>
        <v>Rank 9 - Ranking in insolvency (master scale)</v>
      </c>
      <c r="H1563" s="10" t="s">
        <v>1475</v>
      </c>
      <c r="I1563" s="10" t="s">
        <v>66</v>
      </c>
      <c r="J1563" s="10" t="s">
        <v>439</v>
      </c>
      <c r="K1563" s="10" t="s">
        <v>155</v>
      </c>
      <c r="L1563" s="10" t="str">
        <f t="shared" si="171"/>
        <v>Sister</v>
      </c>
      <c r="M1563" s="10" t="str">
        <f>IF(OR('Intragroup liabilities'!W1557="x",'Intragroup liabilities'!W1557="E"),"true","false")</f>
        <v>false</v>
      </c>
      <c r="N1563" s="10" t="s">
        <v>470</v>
      </c>
      <c r="O1563" s="10" t="s">
        <v>471</v>
      </c>
      <c r="P1563" s="11">
        <v>52.22</v>
      </c>
      <c r="Q1563" s="11">
        <f>IF('Intragroup liabilities'!E1557="",0,'Intragroup liabilities'!E1557)</f>
        <v>0</v>
      </c>
      <c r="R1563" s="10" t="str">
        <f>+IF('Intragroup liabilities'!C1557="EURO","Euro",IF('Intragroup liabilities'!C1557="LIBRA INGLESA"," US Dollar",""))</f>
        <v>Euro</v>
      </c>
      <c r="S1563" s="10" t="str">
        <f>IF(OR('Intragroup liabilities'!F1557="P_20",'Intragroup liabilities'!F1557="P_21"),'Intragroup liabilities'!M1557,CONCATENATE(RIGHT('Intragroup liabilities'!T1557,4),"-",LEFT(RIGHT('Intragroup liabilities'!T1557,7),2),"-",LEFT('Intragroup liabilities'!T1557,2)))</f>
        <v>--</v>
      </c>
      <c r="T1563" s="20" t="str">
        <f t="shared" si="172"/>
        <v>--</v>
      </c>
      <c r="U1563" s="20" t="str">
        <f>IF(OR('Intragroup liabilities'!F1557="P_20",'Intragroup liabilities'!F1557="P_21"),'T 03.01'!T1563,CONCATENATE(RIGHT('Intragroup liabilities'!U1557,4),"-",LEFT(RIGHT('Intragroup liabilities'!U1557,7),2),"-",LEFT('Intragroup liabilities'!U1557,2)))</f>
        <v>--</v>
      </c>
      <c r="V1563" s="10" t="str">
        <f t="shared" si="173"/>
        <v>Unsecured</v>
      </c>
      <c r="W1563" s="10">
        <v>0</v>
      </c>
      <c r="X1563" s="10" t="s">
        <v>83</v>
      </c>
      <c r="Y1563" s="10" t="str">
        <f t="shared" si="174"/>
        <v>Structured</v>
      </c>
      <c r="Z1563" s="10"/>
      <c r="AA1563" s="10" t="str">
        <f>IF('Intragroup liabilities'!Q1557="GF2","Grandfathered T2",IF('Intragroup liabilities'!Q1557="CET1","CET1","No"))</f>
        <v>No</v>
      </c>
      <c r="AB1563" s="10">
        <f>IF('Intragroup liabilities'!R1557="",0,'Intragroup liabilities'!R1557)</f>
        <v>0</v>
      </c>
    </row>
    <row r="1564" spans="3:28" ht="23.65" thickBot="1" x14ac:dyDescent="0.5">
      <c r="C1564" s="17">
        <f t="shared" si="169"/>
        <v>999</v>
      </c>
      <c r="D1564" s="18">
        <f t="shared" si="175"/>
        <v>1557</v>
      </c>
      <c r="E1564" s="10" t="str">
        <f>IF(AND(I1564="SANTANDER TOTTA, SGPS, SA",'Intragroup liabilities'!F1558="P_22"),"r0531 - o/w (part of) subordinated liabilities recognised as own funds",IF(AND(I1564="Totta Seguros - Comp. Seg. Vida, SA.",'Intragroup liabilities'!F1558="P_22"),"r0350 - Structured notes",IF(AND(AA1564&lt;&gt;"No",'Intragroup liabilities'!F1558="P_23"),"r0531 - o/w (part of) subordinated liabilities recognised as own funds",IF(AND(AA1564="No",'Intragroup liabilities'!F1558="P_23"),"r0120 - Secured liabilities - collateralized part (BRRD art. 44/2/b)",IF('Intragroup liabilities'!F1558="C_31","r0511 - o/w capital instruments/share capital",IF('Intragroup liabilities'!F1558="C_32","r0511 - o/w capital instruments/share capital",IF('Intragroup liabilities'!F1558="C_33","r0512 - o/w instruments ranking pari passu with ordinary shares",IF(OR(ISNUMBER(SEARCH("ATLANTES",I1564)),ISNUMBER(SEARCH("AZOR",I1564)),ISNUMBER(SEARCH("HIPOTOTTA",I1564)))=TRUE,"r0120 - Secured liabilities - collateralized part (BRRD art. 44/2/b)",IF(OR('Intragroup liabilities'!F1558="P_27.1",'Intragroup liabilities'!F1558="P_27.2",'Intragroup liabilities'!F1558="P_24"),"r0390 - Non-financial liabilities",IF('Intragroup liabilities'!F1558="P_30.1","r0170 - Employee liabilities (BRRD art. 44/2/g/i)",IF('Intragroup liabilities'!F1558="P_30.3","r0390 - Non-financial liabilities",IF('Intragroup liabilities'!F1558="C_36","r0511 - o/w capital instruments/share capital",IF(AND('Intragroup liabilities'!F1558="P_20",IFERROR(VLOOKUP('Intragroup liabilities'!I1558,'Auxiliar 210'!$B$18:$B$20,1,FALSE),0)&lt;&gt;0),"r0210 - Liabilities towards other entities of the resolution group (BRRD art. 44/2/h)",IF(AND('Intragroup liabilities'!F1558="P_21",IFERROR(VLOOKUP('Intragroup liabilities'!I1558,'Auxiliar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4" s="10" t="s">
        <v>483</v>
      </c>
      <c r="G1564" s="10" t="str">
        <f t="shared" si="170"/>
        <v>Rank 9 - Ranking in insolvency (master scale)</v>
      </c>
      <c r="H1564" s="10" t="s">
        <v>1270</v>
      </c>
      <c r="I1564" s="10" t="s">
        <v>704</v>
      </c>
      <c r="J1564" s="10" t="s">
        <v>703</v>
      </c>
      <c r="K1564" s="10" t="s">
        <v>155</v>
      </c>
      <c r="L1564" s="10" t="str">
        <f t="shared" si="171"/>
        <v>Sister</v>
      </c>
      <c r="M1564" s="10" t="str">
        <f>IF(OR('Intragroup liabilities'!W1558="x",'Intragroup liabilities'!W1558="E"),"true","false")</f>
        <v>false</v>
      </c>
      <c r="N1564" s="10" t="s">
        <v>470</v>
      </c>
      <c r="O1564" s="10" t="s">
        <v>471</v>
      </c>
      <c r="P1564" s="11">
        <v>0.08</v>
      </c>
      <c r="Q1564" s="11">
        <f>IF('Intragroup liabilities'!E1558="",0,'Intragroup liabilities'!E1558)</f>
        <v>0</v>
      </c>
      <c r="R1564" s="10" t="str">
        <f>+IF('Intragroup liabilities'!C1558="EURO","Euro",IF('Intragroup liabilities'!C1558="LIBRA INGLESA"," US Dollar",""))</f>
        <v>Euro</v>
      </c>
      <c r="S1564" s="10" t="str">
        <f>IF(OR('Intragroup liabilities'!F1558="P_20",'Intragroup liabilities'!F1558="P_21"),'Intragroup liabilities'!M1558,CONCATENATE(RIGHT('Intragroup liabilities'!T1558,4),"-",LEFT(RIGHT('Intragroup liabilities'!T1558,7),2),"-",LEFT('Intragroup liabilities'!T1558,2)))</f>
        <v>--</v>
      </c>
      <c r="T1564" s="20" t="str">
        <f t="shared" si="172"/>
        <v>--</v>
      </c>
      <c r="U1564" s="20" t="str">
        <f>IF(OR('Intragroup liabilities'!F1558="P_20",'Intragroup liabilities'!F1558="P_21"),'T 03.01'!T1564,CONCATENATE(RIGHT('Intragroup liabilities'!U1558,4),"-",LEFT(RIGHT('Intragroup liabilities'!U1558,7),2),"-",LEFT('Intragroup liabilities'!U1558,2)))</f>
        <v>--</v>
      </c>
      <c r="V1564" s="10" t="str">
        <f t="shared" si="173"/>
        <v>Unsecured</v>
      </c>
      <c r="W1564" s="10">
        <v>0</v>
      </c>
      <c r="X1564" s="10" t="s">
        <v>83</v>
      </c>
      <c r="Y1564" s="10" t="str">
        <f t="shared" si="174"/>
        <v>Structured</v>
      </c>
      <c r="Z1564" s="10"/>
      <c r="AA1564" s="10" t="str">
        <f>IF('Intragroup liabilities'!Q1558="GF2","Grandfathered T2",IF('Intragroup liabilities'!Q1558="CET1","CET1","No"))</f>
        <v>No</v>
      </c>
      <c r="AB1564" s="10">
        <f>IF('Intragroup liabilities'!R1558="",0,'Intragroup liabilities'!R1558)</f>
        <v>0</v>
      </c>
    </row>
    <row r="1565" spans="3:28" ht="23.65" thickBot="1" x14ac:dyDescent="0.5">
      <c r="C1565" s="17">
        <f t="shared" si="169"/>
        <v>999</v>
      </c>
      <c r="D1565" s="18">
        <f t="shared" si="175"/>
        <v>1558</v>
      </c>
      <c r="E1565" s="10" t="str">
        <f>IF(AND(I1565="SANTANDER TOTTA, SGPS, SA",'Intragroup liabilities'!F1559="P_22"),"r0531 - o/w (part of) subordinated liabilities recognised as own funds",IF(AND(I1565="Totta Seguros - Comp. Seg. Vida, SA.",'Intragroup liabilities'!F1559="P_22"),"r0350 - Structured notes",IF(AND(AA1565&lt;&gt;"No",'Intragroup liabilities'!F1559="P_23"),"r0531 - o/w (part of) subordinated liabilities recognised as own funds",IF(AND(AA1565="No",'Intragroup liabilities'!F1559="P_23"),"r0120 - Secured liabilities - collateralized part (BRRD art. 44/2/b)",IF('Intragroup liabilities'!F1559="C_31","r0511 - o/w capital instruments/share capital",IF('Intragroup liabilities'!F1559="C_32","r0511 - o/w capital instruments/share capital",IF('Intragroup liabilities'!F1559="C_33","r0512 - o/w instruments ranking pari passu with ordinary shares",IF(OR(ISNUMBER(SEARCH("ATLANTES",I1565)),ISNUMBER(SEARCH("AZOR",I1565)),ISNUMBER(SEARCH("HIPOTOTTA",I1565)))=TRUE,"r0120 - Secured liabilities - collateralized part (BRRD art. 44/2/b)",IF(OR('Intragroup liabilities'!F1559="P_27.1",'Intragroup liabilities'!F1559="P_27.2",'Intragroup liabilities'!F1559="P_24"),"r0390 - Non-financial liabilities",IF('Intragroup liabilities'!F1559="P_30.1","r0170 - Employee liabilities (BRRD art. 44/2/g/i)",IF('Intragroup liabilities'!F1559="P_30.3","r0390 - Non-financial liabilities",IF('Intragroup liabilities'!F1559="C_36","r0511 - o/w capital instruments/share capital",IF(AND('Intragroup liabilities'!F1559="P_20",IFERROR(VLOOKUP('Intragroup liabilities'!I1559,'Auxiliar 210'!$B$18:$B$20,1,FALSE),0)&lt;&gt;0),"r0210 - Liabilities towards other entities of the resolution group (BRRD art. 44/2/h)",IF(AND('Intragroup liabilities'!F1559="P_21",IFERROR(VLOOKUP('Intragroup liabilities'!I1559,'Auxiliar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5" s="10" t="s">
        <v>483</v>
      </c>
      <c r="G1565" s="10" t="str">
        <f t="shared" si="170"/>
        <v>Rank 9 - Ranking in insolvency (master scale)</v>
      </c>
      <c r="H1565" s="10" t="s">
        <v>588</v>
      </c>
      <c r="I1565" s="10" t="s">
        <v>66</v>
      </c>
      <c r="J1565" s="10" t="s">
        <v>439</v>
      </c>
      <c r="K1565" s="10" t="s">
        <v>155</v>
      </c>
      <c r="L1565" s="10" t="str">
        <f t="shared" si="171"/>
        <v>Sister</v>
      </c>
      <c r="M1565" s="10" t="str">
        <f>IF(OR('Intragroup liabilities'!W1559="x",'Intragroup liabilities'!W1559="E"),"true","false")</f>
        <v>false</v>
      </c>
      <c r="N1565" s="10" t="s">
        <v>470</v>
      </c>
      <c r="O1565" s="10" t="s">
        <v>471</v>
      </c>
      <c r="P1565" s="11">
        <v>35.56</v>
      </c>
      <c r="Q1565" s="11">
        <f>IF('Intragroup liabilities'!E1559="",0,'Intragroup liabilities'!E1559)</f>
        <v>0</v>
      </c>
      <c r="R1565" s="10" t="str">
        <f>+IF('Intragroup liabilities'!C1559="EURO","Euro",IF('Intragroup liabilities'!C1559="LIBRA INGLESA"," US Dollar",""))</f>
        <v>Euro</v>
      </c>
      <c r="S1565" s="10" t="str">
        <f>IF(OR('Intragroup liabilities'!F1559="P_20",'Intragroup liabilities'!F1559="P_21"),'Intragroup liabilities'!M1559,CONCATENATE(RIGHT('Intragroup liabilities'!T1559,4),"-",LEFT(RIGHT('Intragroup liabilities'!T1559,7),2),"-",LEFT('Intragroup liabilities'!T1559,2)))</f>
        <v>--</v>
      </c>
      <c r="T1565" s="20" t="str">
        <f t="shared" si="172"/>
        <v>--</v>
      </c>
      <c r="U1565" s="20" t="str">
        <f>IF(OR('Intragroup liabilities'!F1559="P_20",'Intragroup liabilities'!F1559="P_21"),'T 03.01'!T1565,CONCATENATE(RIGHT('Intragroup liabilities'!U1559,4),"-",LEFT(RIGHT('Intragroup liabilities'!U1559,7),2),"-",LEFT('Intragroup liabilities'!U1559,2)))</f>
        <v>--</v>
      </c>
      <c r="V1565" s="10" t="str">
        <f t="shared" si="173"/>
        <v>Unsecured</v>
      </c>
      <c r="W1565" s="10">
        <v>0</v>
      </c>
      <c r="X1565" s="10" t="s">
        <v>83</v>
      </c>
      <c r="Y1565" s="10" t="str">
        <f t="shared" si="174"/>
        <v>Structured</v>
      </c>
      <c r="Z1565" s="10"/>
      <c r="AA1565" s="10" t="str">
        <f>IF('Intragroup liabilities'!Q1559="GF2","Grandfathered T2",IF('Intragroup liabilities'!Q1559="CET1","CET1","No"))</f>
        <v>No</v>
      </c>
      <c r="AB1565" s="10">
        <f>IF('Intragroup liabilities'!R1559="",0,'Intragroup liabilities'!R1559)</f>
        <v>0</v>
      </c>
    </row>
    <row r="1566" spans="3:28" ht="23.65" thickBot="1" x14ac:dyDescent="0.5">
      <c r="C1566" s="17">
        <f t="shared" si="169"/>
        <v>999</v>
      </c>
      <c r="D1566" s="18">
        <f t="shared" si="175"/>
        <v>1559</v>
      </c>
      <c r="E1566" s="10" t="str">
        <f>IF(AND(I1566="SANTANDER TOTTA, SGPS, SA",'Intragroup liabilities'!F1560="P_22"),"r0531 - o/w (part of) subordinated liabilities recognised as own funds",IF(AND(I1566="Totta Seguros - Comp. Seg. Vida, SA.",'Intragroup liabilities'!F1560="P_22"),"r0350 - Structured notes",IF(AND(AA1566&lt;&gt;"No",'Intragroup liabilities'!F1560="P_23"),"r0531 - o/w (part of) subordinated liabilities recognised as own funds",IF(AND(AA1566="No",'Intragroup liabilities'!F1560="P_23"),"r0120 - Secured liabilities - collateralized part (BRRD art. 44/2/b)",IF('Intragroup liabilities'!F1560="C_31","r0511 - o/w capital instruments/share capital",IF('Intragroup liabilities'!F1560="C_32","r0511 - o/w capital instruments/share capital",IF('Intragroup liabilities'!F1560="C_33","r0512 - o/w instruments ranking pari passu with ordinary shares",IF(OR(ISNUMBER(SEARCH("ATLANTES",I1566)),ISNUMBER(SEARCH("AZOR",I1566)),ISNUMBER(SEARCH("HIPOTOTTA",I1566)))=TRUE,"r0120 - Secured liabilities - collateralized part (BRRD art. 44/2/b)",IF(OR('Intragroup liabilities'!F1560="P_27.1",'Intragroup liabilities'!F1560="P_27.2",'Intragroup liabilities'!F1560="P_24"),"r0390 - Non-financial liabilities",IF('Intragroup liabilities'!F1560="P_30.1","r0170 - Employee liabilities (BRRD art. 44/2/g/i)",IF('Intragroup liabilities'!F1560="P_30.3","r0390 - Non-financial liabilities",IF('Intragroup liabilities'!F1560="C_36","r0511 - o/w capital instruments/share capital",IF(AND('Intragroup liabilities'!F1560="P_20",IFERROR(VLOOKUP('Intragroup liabilities'!I1560,'Auxiliar 210'!$B$18:$B$20,1,FALSE),0)&lt;&gt;0),"r0210 - Liabilities towards other entities of the resolution group (BRRD art. 44/2/h)",IF(AND('Intragroup liabilities'!F1560="P_21",IFERROR(VLOOKUP('Intragroup liabilities'!I1560,'Auxiliar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6" s="10" t="s">
        <v>483</v>
      </c>
      <c r="G1566" s="10" t="str">
        <f t="shared" si="170"/>
        <v>Rank 9 - Ranking in insolvency (master scale)</v>
      </c>
      <c r="H1566" s="10" t="s">
        <v>874</v>
      </c>
      <c r="I1566" s="10" t="s">
        <v>704</v>
      </c>
      <c r="J1566" s="10" t="s">
        <v>703</v>
      </c>
      <c r="K1566" s="10" t="s">
        <v>155</v>
      </c>
      <c r="L1566" s="10" t="str">
        <f t="shared" si="171"/>
        <v>Sister</v>
      </c>
      <c r="M1566" s="10" t="str">
        <f>IF(OR('Intragroup liabilities'!W1560="x",'Intragroup liabilities'!W1560="E"),"true","false")</f>
        <v>false</v>
      </c>
      <c r="N1566" s="10" t="s">
        <v>470</v>
      </c>
      <c r="O1566" s="10" t="s">
        <v>471</v>
      </c>
      <c r="P1566" s="11">
        <v>0.31</v>
      </c>
      <c r="Q1566" s="11">
        <f>IF('Intragroup liabilities'!E1560="",0,'Intragroup liabilities'!E1560)</f>
        <v>0</v>
      </c>
      <c r="R1566" s="10" t="str">
        <f>+IF('Intragroup liabilities'!C1560="EURO","Euro",IF('Intragroup liabilities'!C1560="LIBRA INGLESA"," US Dollar",""))</f>
        <v>Euro</v>
      </c>
      <c r="S1566" s="10" t="str">
        <f>IF(OR('Intragroup liabilities'!F1560="P_20",'Intragroup liabilities'!F1560="P_21"),'Intragroup liabilities'!M1560,CONCATENATE(RIGHT('Intragroup liabilities'!T1560,4),"-",LEFT(RIGHT('Intragroup liabilities'!T1560,7),2),"-",LEFT('Intragroup liabilities'!T1560,2)))</f>
        <v>--</v>
      </c>
      <c r="T1566" s="20" t="str">
        <f t="shared" si="172"/>
        <v>--</v>
      </c>
      <c r="U1566" s="20" t="str">
        <f>IF(OR('Intragroup liabilities'!F1560="P_20",'Intragroup liabilities'!F1560="P_21"),'T 03.01'!T1566,CONCATENATE(RIGHT('Intragroup liabilities'!U1560,4),"-",LEFT(RIGHT('Intragroup liabilities'!U1560,7),2),"-",LEFT('Intragroup liabilities'!U1560,2)))</f>
        <v>--</v>
      </c>
      <c r="V1566" s="10" t="str">
        <f t="shared" si="173"/>
        <v>Unsecured</v>
      </c>
      <c r="W1566" s="10">
        <v>0</v>
      </c>
      <c r="X1566" s="10" t="s">
        <v>83</v>
      </c>
      <c r="Y1566" s="10" t="str">
        <f t="shared" si="174"/>
        <v>Structured</v>
      </c>
      <c r="Z1566" s="10"/>
      <c r="AA1566" s="10" t="str">
        <f>IF('Intragroup liabilities'!Q1560="GF2","Grandfathered T2",IF('Intragroup liabilities'!Q1560="CET1","CET1","No"))</f>
        <v>No</v>
      </c>
      <c r="AB1566" s="10">
        <f>IF('Intragroup liabilities'!R1560="",0,'Intragroup liabilities'!R1560)</f>
        <v>0</v>
      </c>
    </row>
    <row r="1567" spans="3:28" ht="23.65" thickBot="1" x14ac:dyDescent="0.5">
      <c r="C1567" s="17">
        <f t="shared" si="169"/>
        <v>999</v>
      </c>
      <c r="D1567" s="18">
        <f t="shared" si="175"/>
        <v>1560</v>
      </c>
      <c r="E1567" s="10" t="str">
        <f>IF(AND(I1567="SANTANDER TOTTA, SGPS, SA",'Intragroup liabilities'!F1561="P_22"),"r0531 - o/w (part of) subordinated liabilities recognised as own funds",IF(AND(I1567="Totta Seguros - Comp. Seg. Vida, SA.",'Intragroup liabilities'!F1561="P_22"),"r0350 - Structured notes",IF(AND(AA1567&lt;&gt;"No",'Intragroup liabilities'!F1561="P_23"),"r0531 - o/w (part of) subordinated liabilities recognised as own funds",IF(AND(AA1567="No",'Intragroup liabilities'!F1561="P_23"),"r0120 - Secured liabilities - collateralized part (BRRD art. 44/2/b)",IF('Intragroup liabilities'!F1561="C_31","r0511 - o/w capital instruments/share capital",IF('Intragroup liabilities'!F1561="C_32","r0511 - o/w capital instruments/share capital",IF('Intragroup liabilities'!F1561="C_33","r0512 - o/w instruments ranking pari passu with ordinary shares",IF(OR(ISNUMBER(SEARCH("ATLANTES",I1567)),ISNUMBER(SEARCH("AZOR",I1567)),ISNUMBER(SEARCH("HIPOTOTTA",I1567)))=TRUE,"r0120 - Secured liabilities - collateralized part (BRRD art. 44/2/b)",IF(OR('Intragroup liabilities'!F1561="P_27.1",'Intragroup liabilities'!F1561="P_27.2",'Intragroup liabilities'!F1561="P_24"),"r0390 - Non-financial liabilities",IF('Intragroup liabilities'!F1561="P_30.1","r0170 - Employee liabilities (BRRD art. 44/2/g/i)",IF('Intragroup liabilities'!F1561="P_30.3","r0390 - Non-financial liabilities",IF('Intragroup liabilities'!F1561="C_36","r0511 - o/w capital instruments/share capital",IF(AND('Intragroup liabilities'!F1561="P_20",IFERROR(VLOOKUP('Intragroup liabilities'!I1561,'Auxiliar 210'!$B$18:$B$20,1,FALSE),0)&lt;&gt;0),"r0210 - Liabilities towards other entities of the resolution group (BRRD art. 44/2/h)",IF(AND('Intragroup liabilities'!F1561="P_21",IFERROR(VLOOKUP('Intragroup liabilities'!I1561,'Auxiliar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7" s="10" t="s">
        <v>483</v>
      </c>
      <c r="G1567" s="10" t="str">
        <f t="shared" si="170"/>
        <v>Rank 9 - Ranking in insolvency (master scale)</v>
      </c>
      <c r="H1567" s="10" t="s">
        <v>872</v>
      </c>
      <c r="I1567" s="10" t="s">
        <v>704</v>
      </c>
      <c r="J1567" s="10" t="s">
        <v>703</v>
      </c>
      <c r="K1567" s="10" t="s">
        <v>155</v>
      </c>
      <c r="L1567" s="10" t="str">
        <f t="shared" si="171"/>
        <v>Sister</v>
      </c>
      <c r="M1567" s="10" t="str">
        <f>IF(OR('Intragroup liabilities'!W1561="x",'Intragroup liabilities'!W1561="E"),"true","false")</f>
        <v>false</v>
      </c>
      <c r="N1567" s="10" t="s">
        <v>470</v>
      </c>
      <c r="O1567" s="10" t="s">
        <v>471</v>
      </c>
      <c r="P1567" s="11">
        <v>4.32</v>
      </c>
      <c r="Q1567" s="11">
        <f>IF('Intragroup liabilities'!E1561="",0,'Intragroup liabilities'!E1561)</f>
        <v>0</v>
      </c>
      <c r="R1567" s="10" t="str">
        <f>+IF('Intragroup liabilities'!C1561="EURO","Euro",IF('Intragroup liabilities'!C1561="LIBRA INGLESA"," US Dollar",""))</f>
        <v>Euro</v>
      </c>
      <c r="S1567" s="10" t="str">
        <f>IF(OR('Intragroup liabilities'!F1561="P_20",'Intragroup liabilities'!F1561="P_21"),'Intragroup liabilities'!M1561,CONCATENATE(RIGHT('Intragroup liabilities'!T1561,4),"-",LEFT(RIGHT('Intragroup liabilities'!T1561,7),2),"-",LEFT('Intragroup liabilities'!T1561,2)))</f>
        <v>--</v>
      </c>
      <c r="T1567" s="20" t="str">
        <f t="shared" si="172"/>
        <v>--</v>
      </c>
      <c r="U1567" s="20" t="str">
        <f>IF(OR('Intragroup liabilities'!F1561="P_20",'Intragroup liabilities'!F1561="P_21"),'T 03.01'!T1567,CONCATENATE(RIGHT('Intragroup liabilities'!U1561,4),"-",LEFT(RIGHT('Intragroup liabilities'!U1561,7),2),"-",LEFT('Intragroup liabilities'!U1561,2)))</f>
        <v>--</v>
      </c>
      <c r="V1567" s="10" t="str">
        <f t="shared" si="173"/>
        <v>Unsecured</v>
      </c>
      <c r="W1567" s="10">
        <v>0</v>
      </c>
      <c r="X1567" s="10" t="s">
        <v>83</v>
      </c>
      <c r="Y1567" s="10" t="str">
        <f t="shared" si="174"/>
        <v>Structured</v>
      </c>
      <c r="Z1567" s="10"/>
      <c r="AA1567" s="10" t="str">
        <f>IF('Intragroup liabilities'!Q1561="GF2","Grandfathered T2",IF('Intragroup liabilities'!Q1561="CET1","CET1","No"))</f>
        <v>No</v>
      </c>
      <c r="AB1567" s="10">
        <f>IF('Intragroup liabilities'!R1561="",0,'Intragroup liabilities'!R1561)</f>
        <v>0</v>
      </c>
    </row>
    <row r="1568" spans="3:28" ht="23.65" thickBot="1" x14ac:dyDescent="0.5">
      <c r="C1568" s="17">
        <f t="shared" si="169"/>
        <v>999</v>
      </c>
      <c r="D1568" s="18">
        <f t="shared" si="175"/>
        <v>1561</v>
      </c>
      <c r="E1568" s="10" t="str">
        <f>IF(AND(I1568="SANTANDER TOTTA, SGPS, SA",'Intragroup liabilities'!F1562="P_22"),"r0531 - o/w (part of) subordinated liabilities recognised as own funds",IF(AND(I1568="Totta Seguros - Comp. Seg. Vida, SA.",'Intragroup liabilities'!F1562="P_22"),"r0350 - Structured notes",IF(AND(AA1568&lt;&gt;"No",'Intragroup liabilities'!F1562="P_23"),"r0531 - o/w (part of) subordinated liabilities recognised as own funds",IF(AND(AA1568="No",'Intragroup liabilities'!F1562="P_23"),"r0120 - Secured liabilities - collateralized part (BRRD art. 44/2/b)",IF('Intragroup liabilities'!F1562="C_31","r0511 - o/w capital instruments/share capital",IF('Intragroup liabilities'!F1562="C_32","r0511 - o/w capital instruments/share capital",IF('Intragroup liabilities'!F1562="C_33","r0512 - o/w instruments ranking pari passu with ordinary shares",IF(OR(ISNUMBER(SEARCH("ATLANTES",I1568)),ISNUMBER(SEARCH("AZOR",I1568)),ISNUMBER(SEARCH("HIPOTOTTA",I1568)))=TRUE,"r0120 - Secured liabilities - collateralized part (BRRD art. 44/2/b)",IF(OR('Intragroup liabilities'!F1562="P_27.1",'Intragroup liabilities'!F1562="P_27.2",'Intragroup liabilities'!F1562="P_24"),"r0390 - Non-financial liabilities",IF('Intragroup liabilities'!F1562="P_30.1","r0170 - Employee liabilities (BRRD art. 44/2/g/i)",IF('Intragroup liabilities'!F1562="P_30.3","r0390 - Non-financial liabilities",IF('Intragroup liabilities'!F1562="C_36","r0511 - o/w capital instruments/share capital",IF(AND('Intragroup liabilities'!F1562="P_20",IFERROR(VLOOKUP('Intragroup liabilities'!I1562,'Auxiliar 210'!$B$18:$B$20,1,FALSE),0)&lt;&gt;0),"r0210 - Liabilities towards other entities of the resolution group (BRRD art. 44/2/h)",IF(AND('Intragroup liabilities'!F1562="P_21",IFERROR(VLOOKUP('Intragroup liabilities'!I1562,'Auxiliar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8" s="10" t="s">
        <v>483</v>
      </c>
      <c r="G1568" s="10" t="str">
        <f t="shared" si="170"/>
        <v>Rank 9 - Ranking in insolvency (master scale)</v>
      </c>
      <c r="H1568" s="10" t="s">
        <v>744</v>
      </c>
      <c r="I1568" s="10" t="s">
        <v>704</v>
      </c>
      <c r="J1568" s="10" t="s">
        <v>703</v>
      </c>
      <c r="K1568" s="10" t="s">
        <v>155</v>
      </c>
      <c r="L1568" s="10" t="str">
        <f t="shared" si="171"/>
        <v>Sister</v>
      </c>
      <c r="M1568" s="10" t="str">
        <f>IF(OR('Intragroup liabilities'!W1562="x",'Intragroup liabilities'!W1562="E"),"true","false")</f>
        <v>false</v>
      </c>
      <c r="N1568" s="10" t="s">
        <v>470</v>
      </c>
      <c r="O1568" s="10" t="s">
        <v>471</v>
      </c>
      <c r="P1568" s="11">
        <v>3.14</v>
      </c>
      <c r="Q1568" s="11">
        <f>IF('Intragroup liabilities'!E1562="",0,'Intragroup liabilities'!E1562)</f>
        <v>0</v>
      </c>
      <c r="R1568" s="10" t="str">
        <f>+IF('Intragroup liabilities'!C1562="EURO","Euro",IF('Intragroup liabilities'!C1562="LIBRA INGLESA"," US Dollar",""))</f>
        <v>Euro</v>
      </c>
      <c r="S1568" s="10" t="str">
        <f>IF(OR('Intragroup liabilities'!F1562="P_20",'Intragroup liabilities'!F1562="P_21"),'Intragroup liabilities'!M1562,CONCATENATE(RIGHT('Intragroup liabilities'!T1562,4),"-",LEFT(RIGHT('Intragroup liabilities'!T1562,7),2),"-",LEFT('Intragroup liabilities'!T1562,2)))</f>
        <v>--</v>
      </c>
      <c r="T1568" s="20" t="str">
        <f t="shared" si="172"/>
        <v>--</v>
      </c>
      <c r="U1568" s="20" t="str">
        <f>IF(OR('Intragroup liabilities'!F1562="P_20",'Intragroup liabilities'!F1562="P_21"),'T 03.01'!T1568,CONCATENATE(RIGHT('Intragroup liabilities'!U1562,4),"-",LEFT(RIGHT('Intragroup liabilities'!U1562,7),2),"-",LEFT('Intragroup liabilities'!U1562,2)))</f>
        <v>--</v>
      </c>
      <c r="V1568" s="10" t="str">
        <f t="shared" si="173"/>
        <v>Unsecured</v>
      </c>
      <c r="W1568" s="10">
        <v>0</v>
      </c>
      <c r="X1568" s="10" t="s">
        <v>83</v>
      </c>
      <c r="Y1568" s="10" t="str">
        <f t="shared" si="174"/>
        <v>Structured</v>
      </c>
      <c r="Z1568" s="10"/>
      <c r="AA1568" s="10" t="str">
        <f>IF('Intragroup liabilities'!Q1562="GF2","Grandfathered T2",IF('Intragroup liabilities'!Q1562="CET1","CET1","No"))</f>
        <v>No</v>
      </c>
      <c r="AB1568" s="10">
        <f>IF('Intragroup liabilities'!R1562="",0,'Intragroup liabilities'!R1562)</f>
        <v>0</v>
      </c>
    </row>
    <row r="1569" spans="3:28" ht="23.65" thickBot="1" x14ac:dyDescent="0.5">
      <c r="C1569" s="17">
        <f t="shared" si="169"/>
        <v>999</v>
      </c>
      <c r="D1569" s="18">
        <f t="shared" si="175"/>
        <v>1562</v>
      </c>
      <c r="E1569" s="10" t="str">
        <f>IF(AND(I1569="SANTANDER TOTTA, SGPS, SA",'Intragroup liabilities'!F1563="P_22"),"r0531 - o/w (part of) subordinated liabilities recognised as own funds",IF(AND(I1569="Totta Seguros - Comp. Seg. Vida, SA.",'Intragroup liabilities'!F1563="P_22"),"r0350 - Structured notes",IF(AND(AA1569&lt;&gt;"No",'Intragroup liabilities'!F1563="P_23"),"r0531 - o/w (part of) subordinated liabilities recognised as own funds",IF(AND(AA1569="No",'Intragroup liabilities'!F1563="P_23"),"r0120 - Secured liabilities - collateralized part (BRRD art. 44/2/b)",IF('Intragroup liabilities'!F1563="C_31","r0511 - o/w capital instruments/share capital",IF('Intragroup liabilities'!F1563="C_32","r0511 - o/w capital instruments/share capital",IF('Intragroup liabilities'!F1563="C_33","r0512 - o/w instruments ranking pari passu with ordinary shares",IF(OR(ISNUMBER(SEARCH("ATLANTES",I1569)),ISNUMBER(SEARCH("AZOR",I1569)),ISNUMBER(SEARCH("HIPOTOTTA",I1569)))=TRUE,"r0120 - Secured liabilities - collateralized part (BRRD art. 44/2/b)",IF(OR('Intragroup liabilities'!F1563="P_27.1",'Intragroup liabilities'!F1563="P_27.2",'Intragroup liabilities'!F1563="P_24"),"r0390 - Non-financial liabilities",IF('Intragroup liabilities'!F1563="P_30.1","r0170 - Employee liabilities (BRRD art. 44/2/g/i)",IF('Intragroup liabilities'!F1563="P_30.3","r0390 - Non-financial liabilities",IF('Intragroup liabilities'!F1563="C_36","r0511 - o/w capital instruments/share capital",IF(AND('Intragroup liabilities'!F1563="P_20",IFERROR(VLOOKUP('Intragroup liabilities'!I1563,'Auxiliar 210'!$B$18:$B$20,1,FALSE),0)&lt;&gt;0),"r0210 - Liabilities towards other entities of the resolution group (BRRD art. 44/2/h)",IF(AND('Intragroup liabilities'!F1563="P_21",IFERROR(VLOOKUP('Intragroup liabilities'!I1563,'Auxiliar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69" s="10" t="s">
        <v>483</v>
      </c>
      <c r="G1569" s="10" t="str">
        <f t="shared" si="170"/>
        <v>Rank 9 - Ranking in insolvency (master scale)</v>
      </c>
      <c r="H1569" s="10" t="s">
        <v>1038</v>
      </c>
      <c r="I1569" s="10" t="s">
        <v>704</v>
      </c>
      <c r="J1569" s="10" t="s">
        <v>703</v>
      </c>
      <c r="K1569" s="10" t="s">
        <v>155</v>
      </c>
      <c r="L1569" s="10" t="str">
        <f t="shared" si="171"/>
        <v>Sister</v>
      </c>
      <c r="M1569" s="10" t="str">
        <f>IF(OR('Intragroup liabilities'!W1563="x",'Intragroup liabilities'!W1563="E"),"true","false")</f>
        <v>false</v>
      </c>
      <c r="N1569" s="10" t="s">
        <v>470</v>
      </c>
      <c r="O1569" s="10" t="s">
        <v>471</v>
      </c>
      <c r="P1569" s="11">
        <v>2.4</v>
      </c>
      <c r="Q1569" s="11">
        <f>IF('Intragroup liabilities'!E1563="",0,'Intragroup liabilities'!E1563)</f>
        <v>0</v>
      </c>
      <c r="R1569" s="10" t="str">
        <f>+IF('Intragroup liabilities'!C1563="EURO","Euro",IF('Intragroup liabilities'!C1563="LIBRA INGLESA"," US Dollar",""))</f>
        <v>Euro</v>
      </c>
      <c r="S1569" s="10" t="str">
        <f>IF(OR('Intragroup liabilities'!F1563="P_20",'Intragroup liabilities'!F1563="P_21"),'Intragroup liabilities'!M1563,CONCATENATE(RIGHT('Intragroup liabilities'!T1563,4),"-",LEFT(RIGHT('Intragroup liabilities'!T1563,7),2),"-",LEFT('Intragroup liabilities'!T1563,2)))</f>
        <v>--</v>
      </c>
      <c r="T1569" s="20" t="str">
        <f t="shared" si="172"/>
        <v>--</v>
      </c>
      <c r="U1569" s="20" t="str">
        <f>IF(OR('Intragroup liabilities'!F1563="P_20",'Intragroup liabilities'!F1563="P_21"),'T 03.01'!T1569,CONCATENATE(RIGHT('Intragroup liabilities'!U1563,4),"-",LEFT(RIGHT('Intragroup liabilities'!U1563,7),2),"-",LEFT('Intragroup liabilities'!U1563,2)))</f>
        <v>--</v>
      </c>
      <c r="V1569" s="10" t="str">
        <f t="shared" si="173"/>
        <v>Unsecured</v>
      </c>
      <c r="W1569" s="10">
        <v>0</v>
      </c>
      <c r="X1569" s="10" t="s">
        <v>83</v>
      </c>
      <c r="Y1569" s="10" t="str">
        <f t="shared" si="174"/>
        <v>Structured</v>
      </c>
      <c r="Z1569" s="10"/>
      <c r="AA1569" s="10" t="str">
        <f>IF('Intragroup liabilities'!Q1563="GF2","Grandfathered T2",IF('Intragroup liabilities'!Q1563="CET1","CET1","No"))</f>
        <v>No</v>
      </c>
      <c r="AB1569" s="10">
        <f>IF('Intragroup liabilities'!R1563="",0,'Intragroup liabilities'!R1563)</f>
        <v>0</v>
      </c>
    </row>
    <row r="1570" spans="3:28" ht="23.65" thickBot="1" x14ac:dyDescent="0.5">
      <c r="C1570" s="17">
        <f t="shared" si="169"/>
        <v>999</v>
      </c>
      <c r="D1570" s="18">
        <f t="shared" si="175"/>
        <v>1563</v>
      </c>
      <c r="E1570" s="10" t="str">
        <f>IF(AND(I1570="SANTANDER TOTTA, SGPS, SA",'Intragroup liabilities'!F1564="P_22"),"r0531 - o/w (part of) subordinated liabilities recognised as own funds",IF(AND(I1570="Totta Seguros - Comp. Seg. Vida, SA.",'Intragroup liabilities'!F1564="P_22"),"r0350 - Structured notes",IF(AND(AA1570&lt;&gt;"No",'Intragroup liabilities'!F1564="P_23"),"r0531 - o/w (part of) subordinated liabilities recognised as own funds",IF(AND(AA1570="No",'Intragroup liabilities'!F1564="P_23"),"r0120 - Secured liabilities - collateralized part (BRRD art. 44/2/b)",IF('Intragroup liabilities'!F1564="C_31","r0511 - o/w capital instruments/share capital",IF('Intragroup liabilities'!F1564="C_32","r0511 - o/w capital instruments/share capital",IF('Intragroup liabilities'!F1564="C_33","r0512 - o/w instruments ranking pari passu with ordinary shares",IF(OR(ISNUMBER(SEARCH("ATLANTES",I1570)),ISNUMBER(SEARCH("AZOR",I1570)),ISNUMBER(SEARCH("HIPOTOTTA",I1570)))=TRUE,"r0120 - Secured liabilities - collateralized part (BRRD art. 44/2/b)",IF(OR('Intragroup liabilities'!F1564="P_27.1",'Intragroup liabilities'!F1564="P_27.2",'Intragroup liabilities'!F1564="P_24"),"r0390 - Non-financial liabilities",IF('Intragroup liabilities'!F1564="P_30.1","r0170 - Employee liabilities (BRRD art. 44/2/g/i)",IF('Intragroup liabilities'!F1564="P_30.3","r0390 - Non-financial liabilities",IF('Intragroup liabilities'!F1564="C_36","r0511 - o/w capital instruments/share capital",IF(AND('Intragroup liabilities'!F1564="P_20",IFERROR(VLOOKUP('Intragroup liabilities'!I1564,'Auxiliar 210'!$B$18:$B$20,1,FALSE),0)&lt;&gt;0),"r0210 - Liabilities towards other entities of the resolution group (BRRD art. 44/2/h)",IF(AND('Intragroup liabilities'!F1564="P_21",IFERROR(VLOOKUP('Intragroup liabilities'!I1564,'Auxiliar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0" s="10" t="s">
        <v>483</v>
      </c>
      <c r="G1570" s="10" t="str">
        <f t="shared" si="170"/>
        <v>Rank 9 - Ranking in insolvency (master scale)</v>
      </c>
      <c r="H1570" s="10" t="s">
        <v>1295</v>
      </c>
      <c r="I1570" s="10" t="s">
        <v>704</v>
      </c>
      <c r="J1570" s="10" t="s">
        <v>703</v>
      </c>
      <c r="K1570" s="10" t="s">
        <v>155</v>
      </c>
      <c r="L1570" s="10" t="str">
        <f t="shared" si="171"/>
        <v>Sister</v>
      </c>
      <c r="M1570" s="10" t="str">
        <f>IF(OR('Intragroup liabilities'!W1564="x",'Intragroup liabilities'!W1564="E"),"true","false")</f>
        <v>false</v>
      </c>
      <c r="N1570" s="10" t="s">
        <v>470</v>
      </c>
      <c r="O1570" s="10" t="s">
        <v>471</v>
      </c>
      <c r="P1570" s="11">
        <v>0.17</v>
      </c>
      <c r="Q1570" s="11">
        <f>IF('Intragroup liabilities'!E1564="",0,'Intragroup liabilities'!E1564)</f>
        <v>0</v>
      </c>
      <c r="R1570" s="10" t="str">
        <f>+IF('Intragroup liabilities'!C1564="EURO","Euro",IF('Intragroup liabilities'!C1564="LIBRA INGLESA"," US Dollar",""))</f>
        <v>Euro</v>
      </c>
      <c r="S1570" s="10" t="str">
        <f>IF(OR('Intragroup liabilities'!F1564="P_20",'Intragroup liabilities'!F1564="P_21"),'Intragroup liabilities'!M1564,CONCATENATE(RIGHT('Intragroup liabilities'!T1564,4),"-",LEFT(RIGHT('Intragroup liabilities'!T1564,7),2),"-",LEFT('Intragroup liabilities'!T1564,2)))</f>
        <v>--</v>
      </c>
      <c r="T1570" s="20" t="str">
        <f t="shared" si="172"/>
        <v>--</v>
      </c>
      <c r="U1570" s="20" t="str">
        <f>IF(OR('Intragroup liabilities'!F1564="P_20",'Intragroup liabilities'!F1564="P_21"),'T 03.01'!T1570,CONCATENATE(RIGHT('Intragroup liabilities'!U1564,4),"-",LEFT(RIGHT('Intragroup liabilities'!U1564,7),2),"-",LEFT('Intragroup liabilities'!U1564,2)))</f>
        <v>--</v>
      </c>
      <c r="V1570" s="10" t="str">
        <f t="shared" si="173"/>
        <v>Unsecured</v>
      </c>
      <c r="W1570" s="10">
        <v>0</v>
      </c>
      <c r="X1570" s="10" t="s">
        <v>83</v>
      </c>
      <c r="Y1570" s="10" t="str">
        <f t="shared" si="174"/>
        <v>Structured</v>
      </c>
      <c r="Z1570" s="10"/>
      <c r="AA1570" s="10" t="str">
        <f>IF('Intragroup liabilities'!Q1564="GF2","Grandfathered T2",IF('Intragroup liabilities'!Q1564="CET1","CET1","No"))</f>
        <v>No</v>
      </c>
      <c r="AB1570" s="10">
        <f>IF('Intragroup liabilities'!R1564="",0,'Intragroup liabilities'!R1564)</f>
        <v>0</v>
      </c>
    </row>
    <row r="1571" spans="3:28" ht="23.65" thickBot="1" x14ac:dyDescent="0.5">
      <c r="C1571" s="17">
        <f t="shared" si="169"/>
        <v>999</v>
      </c>
      <c r="D1571" s="18">
        <f t="shared" si="175"/>
        <v>1564</v>
      </c>
      <c r="E1571" s="10" t="str">
        <f>IF(AND(I1571="SANTANDER TOTTA, SGPS, SA",'Intragroup liabilities'!F1565="P_22"),"r0531 - o/w (part of) subordinated liabilities recognised as own funds",IF(AND(I1571="Totta Seguros - Comp. Seg. Vida, SA.",'Intragroup liabilities'!F1565="P_22"),"r0350 - Structured notes",IF(AND(AA1571&lt;&gt;"No",'Intragroup liabilities'!F1565="P_23"),"r0531 - o/w (part of) subordinated liabilities recognised as own funds",IF(AND(AA1571="No",'Intragroup liabilities'!F1565="P_23"),"r0120 - Secured liabilities - collateralized part (BRRD art. 44/2/b)",IF('Intragroup liabilities'!F1565="C_31","r0511 - o/w capital instruments/share capital",IF('Intragroup liabilities'!F1565="C_32","r0511 - o/w capital instruments/share capital",IF('Intragroup liabilities'!F1565="C_33","r0512 - o/w instruments ranking pari passu with ordinary shares",IF(OR(ISNUMBER(SEARCH("ATLANTES",I1571)),ISNUMBER(SEARCH("AZOR",I1571)),ISNUMBER(SEARCH("HIPOTOTTA",I1571)))=TRUE,"r0120 - Secured liabilities - collateralized part (BRRD art. 44/2/b)",IF(OR('Intragroup liabilities'!F1565="P_27.1",'Intragroup liabilities'!F1565="P_27.2",'Intragroup liabilities'!F1565="P_24"),"r0390 - Non-financial liabilities",IF('Intragroup liabilities'!F1565="P_30.1","r0170 - Employee liabilities (BRRD art. 44/2/g/i)",IF('Intragroup liabilities'!F1565="P_30.3","r0390 - Non-financial liabilities",IF('Intragroup liabilities'!F1565="C_36","r0511 - o/w capital instruments/share capital",IF(AND('Intragroup liabilities'!F1565="P_20",IFERROR(VLOOKUP('Intragroup liabilities'!I1565,'Auxiliar 210'!$B$18:$B$20,1,FALSE),0)&lt;&gt;0),"r0210 - Liabilities towards other entities of the resolution group (BRRD art. 44/2/h)",IF(AND('Intragroup liabilities'!F1565="P_21",IFERROR(VLOOKUP('Intragroup liabilities'!I1565,'Auxiliar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1" s="10" t="s">
        <v>483</v>
      </c>
      <c r="G1571" s="10" t="str">
        <f t="shared" si="170"/>
        <v>Rank 9 - Ranking in insolvency (master scale)</v>
      </c>
      <c r="H1571" s="10" t="s">
        <v>1226</v>
      </c>
      <c r="I1571" s="10" t="s">
        <v>704</v>
      </c>
      <c r="J1571" s="10" t="s">
        <v>703</v>
      </c>
      <c r="K1571" s="10" t="s">
        <v>155</v>
      </c>
      <c r="L1571" s="10" t="str">
        <f t="shared" si="171"/>
        <v>Sister</v>
      </c>
      <c r="M1571" s="10" t="str">
        <f>IF(OR('Intragroup liabilities'!W1565="x",'Intragroup liabilities'!W1565="E"),"true","false")</f>
        <v>false</v>
      </c>
      <c r="N1571" s="10" t="s">
        <v>470</v>
      </c>
      <c r="O1571" s="10" t="s">
        <v>471</v>
      </c>
      <c r="P1571" s="11">
        <v>0.39</v>
      </c>
      <c r="Q1571" s="11">
        <f>IF('Intragroup liabilities'!E1565="",0,'Intragroup liabilities'!E1565)</f>
        <v>0</v>
      </c>
      <c r="R1571" s="10" t="str">
        <f>+IF('Intragroup liabilities'!C1565="EURO","Euro",IF('Intragroup liabilities'!C1565="LIBRA INGLESA"," US Dollar",""))</f>
        <v>Euro</v>
      </c>
      <c r="S1571" s="10" t="str">
        <f>IF(OR('Intragroup liabilities'!F1565="P_20",'Intragroup liabilities'!F1565="P_21"),'Intragroup liabilities'!M1565,CONCATENATE(RIGHT('Intragroup liabilities'!T1565,4),"-",LEFT(RIGHT('Intragroup liabilities'!T1565,7),2),"-",LEFT('Intragroup liabilities'!T1565,2)))</f>
        <v>--</v>
      </c>
      <c r="T1571" s="20" t="str">
        <f t="shared" si="172"/>
        <v>--</v>
      </c>
      <c r="U1571" s="20" t="str">
        <f>IF(OR('Intragroup liabilities'!F1565="P_20",'Intragroup liabilities'!F1565="P_21"),'T 03.01'!T1571,CONCATENATE(RIGHT('Intragroup liabilities'!U1565,4),"-",LEFT(RIGHT('Intragroup liabilities'!U1565,7),2),"-",LEFT('Intragroup liabilities'!U1565,2)))</f>
        <v>--</v>
      </c>
      <c r="V1571" s="10" t="str">
        <f t="shared" si="173"/>
        <v>Unsecured</v>
      </c>
      <c r="W1571" s="10">
        <v>0</v>
      </c>
      <c r="X1571" s="10" t="s">
        <v>83</v>
      </c>
      <c r="Y1571" s="10" t="str">
        <f t="shared" si="174"/>
        <v>Structured</v>
      </c>
      <c r="Z1571" s="10"/>
      <c r="AA1571" s="10" t="str">
        <f>IF('Intragroup liabilities'!Q1565="GF2","Grandfathered T2",IF('Intragroup liabilities'!Q1565="CET1","CET1","No"))</f>
        <v>No</v>
      </c>
      <c r="AB1571" s="10">
        <f>IF('Intragroup liabilities'!R1565="",0,'Intragroup liabilities'!R1565)</f>
        <v>0</v>
      </c>
    </row>
    <row r="1572" spans="3:28" ht="23.65" thickBot="1" x14ac:dyDescent="0.5">
      <c r="C1572" s="17">
        <f t="shared" si="169"/>
        <v>999</v>
      </c>
      <c r="D1572" s="18">
        <f t="shared" si="175"/>
        <v>1565</v>
      </c>
      <c r="E1572" s="10" t="str">
        <f>IF(AND(I1572="SANTANDER TOTTA, SGPS, SA",'Intragroup liabilities'!F1566="P_22"),"r0531 - o/w (part of) subordinated liabilities recognised as own funds",IF(AND(I1572="Totta Seguros - Comp. Seg. Vida, SA.",'Intragroup liabilities'!F1566="P_22"),"r0350 - Structured notes",IF(AND(AA1572&lt;&gt;"No",'Intragroup liabilities'!F1566="P_23"),"r0531 - o/w (part of) subordinated liabilities recognised as own funds",IF(AND(AA1572="No",'Intragroup liabilities'!F1566="P_23"),"r0120 - Secured liabilities - collateralized part (BRRD art. 44/2/b)",IF('Intragroup liabilities'!F1566="C_31","r0511 - o/w capital instruments/share capital",IF('Intragroup liabilities'!F1566="C_32","r0511 - o/w capital instruments/share capital",IF('Intragroup liabilities'!F1566="C_33","r0512 - o/w instruments ranking pari passu with ordinary shares",IF(OR(ISNUMBER(SEARCH("ATLANTES",I1572)),ISNUMBER(SEARCH("AZOR",I1572)),ISNUMBER(SEARCH("HIPOTOTTA",I1572)))=TRUE,"r0120 - Secured liabilities - collateralized part (BRRD art. 44/2/b)",IF(OR('Intragroup liabilities'!F1566="P_27.1",'Intragroup liabilities'!F1566="P_27.2",'Intragroup liabilities'!F1566="P_24"),"r0390 - Non-financial liabilities",IF('Intragroup liabilities'!F1566="P_30.1","r0170 - Employee liabilities (BRRD art. 44/2/g/i)",IF('Intragroup liabilities'!F1566="P_30.3","r0390 - Non-financial liabilities",IF('Intragroup liabilities'!F1566="C_36","r0511 - o/w capital instruments/share capital",IF(AND('Intragroup liabilities'!F1566="P_20",IFERROR(VLOOKUP('Intragroup liabilities'!I1566,'Auxiliar 210'!$B$18:$B$20,1,FALSE),0)&lt;&gt;0),"r0210 - Liabilities towards other entities of the resolution group (BRRD art. 44/2/h)",IF(AND('Intragroup liabilities'!F1566="P_21",IFERROR(VLOOKUP('Intragroup liabilities'!I1566,'Auxiliar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2" s="10" t="s">
        <v>483</v>
      </c>
      <c r="G1572" s="10" t="str">
        <f t="shared" si="170"/>
        <v>Rank 9 - Ranking in insolvency (master scale)</v>
      </c>
      <c r="H1572" s="10" t="s">
        <v>1062</v>
      </c>
      <c r="I1572" s="10" t="s">
        <v>704</v>
      </c>
      <c r="J1572" s="10" t="s">
        <v>703</v>
      </c>
      <c r="K1572" s="10" t="s">
        <v>155</v>
      </c>
      <c r="L1572" s="10" t="str">
        <f t="shared" si="171"/>
        <v>Sister</v>
      </c>
      <c r="M1572" s="10" t="str">
        <f>IF(OR('Intragroup liabilities'!W1566="x",'Intragroup liabilities'!W1566="E"),"true","false")</f>
        <v>false</v>
      </c>
      <c r="N1572" s="10" t="s">
        <v>470</v>
      </c>
      <c r="O1572" s="10" t="s">
        <v>471</v>
      </c>
      <c r="P1572" s="11">
        <v>0.06</v>
      </c>
      <c r="Q1572" s="11">
        <f>IF('Intragroup liabilities'!E1566="",0,'Intragroup liabilities'!E1566)</f>
        <v>0</v>
      </c>
      <c r="R1572" s="10" t="str">
        <f>+IF('Intragroup liabilities'!C1566="EURO","Euro",IF('Intragroup liabilities'!C1566="LIBRA INGLESA"," US Dollar",""))</f>
        <v>Euro</v>
      </c>
      <c r="S1572" s="10" t="str">
        <f>IF(OR('Intragroup liabilities'!F1566="P_20",'Intragroup liabilities'!F1566="P_21"),'Intragroup liabilities'!M1566,CONCATENATE(RIGHT('Intragroup liabilities'!T1566,4),"-",LEFT(RIGHT('Intragroup liabilities'!T1566,7),2),"-",LEFT('Intragroup liabilities'!T1566,2)))</f>
        <v>--</v>
      </c>
      <c r="T1572" s="20" t="str">
        <f t="shared" si="172"/>
        <v>--</v>
      </c>
      <c r="U1572" s="20" t="str">
        <f>IF(OR('Intragroup liabilities'!F1566="P_20",'Intragroup liabilities'!F1566="P_21"),'T 03.01'!T1572,CONCATENATE(RIGHT('Intragroup liabilities'!U1566,4),"-",LEFT(RIGHT('Intragroup liabilities'!U1566,7),2),"-",LEFT('Intragroup liabilities'!U1566,2)))</f>
        <v>--</v>
      </c>
      <c r="V1572" s="10" t="str">
        <f t="shared" si="173"/>
        <v>Unsecured</v>
      </c>
      <c r="W1572" s="10">
        <v>0</v>
      </c>
      <c r="X1572" s="10" t="s">
        <v>83</v>
      </c>
      <c r="Y1572" s="10" t="str">
        <f t="shared" si="174"/>
        <v>Structured</v>
      </c>
      <c r="Z1572" s="10"/>
      <c r="AA1572" s="10" t="str">
        <f>IF('Intragroup liabilities'!Q1566="GF2","Grandfathered T2",IF('Intragroup liabilities'!Q1566="CET1","CET1","No"))</f>
        <v>No</v>
      </c>
      <c r="AB1572" s="10">
        <f>IF('Intragroup liabilities'!R1566="",0,'Intragroup liabilities'!R1566)</f>
        <v>0</v>
      </c>
    </row>
    <row r="1573" spans="3:28" ht="23.65" thickBot="1" x14ac:dyDescent="0.5">
      <c r="C1573" s="17">
        <f t="shared" si="169"/>
        <v>999</v>
      </c>
      <c r="D1573" s="18">
        <f t="shared" si="175"/>
        <v>1566</v>
      </c>
      <c r="E1573" s="10" t="str">
        <f>IF(AND(I1573="SANTANDER TOTTA, SGPS, SA",'Intragroup liabilities'!F1567="P_22"),"r0531 - o/w (part of) subordinated liabilities recognised as own funds",IF(AND(I1573="Totta Seguros - Comp. Seg. Vida, SA.",'Intragroup liabilities'!F1567="P_22"),"r0350 - Structured notes",IF(AND(AA1573&lt;&gt;"No",'Intragroup liabilities'!F1567="P_23"),"r0531 - o/w (part of) subordinated liabilities recognised as own funds",IF(AND(AA1573="No",'Intragroup liabilities'!F1567="P_23"),"r0120 - Secured liabilities - collateralized part (BRRD art. 44/2/b)",IF('Intragroup liabilities'!F1567="C_31","r0511 - o/w capital instruments/share capital",IF('Intragroup liabilities'!F1567="C_32","r0511 - o/w capital instruments/share capital",IF('Intragroup liabilities'!F1567="C_33","r0512 - o/w instruments ranking pari passu with ordinary shares",IF(OR(ISNUMBER(SEARCH("ATLANTES",I1573)),ISNUMBER(SEARCH("AZOR",I1573)),ISNUMBER(SEARCH("HIPOTOTTA",I1573)))=TRUE,"r0120 - Secured liabilities - collateralized part (BRRD art. 44/2/b)",IF(OR('Intragroup liabilities'!F1567="P_27.1",'Intragroup liabilities'!F1567="P_27.2",'Intragroup liabilities'!F1567="P_24"),"r0390 - Non-financial liabilities",IF('Intragroup liabilities'!F1567="P_30.1","r0170 - Employee liabilities (BRRD art. 44/2/g/i)",IF('Intragroup liabilities'!F1567="P_30.3","r0390 - Non-financial liabilities",IF('Intragroup liabilities'!F1567="C_36","r0511 - o/w capital instruments/share capital",IF(AND('Intragroup liabilities'!F1567="P_20",IFERROR(VLOOKUP('Intragroup liabilities'!I1567,'Auxiliar 210'!$B$18:$B$20,1,FALSE),0)&lt;&gt;0),"r0210 - Liabilities towards other entities of the resolution group (BRRD art. 44/2/h)",IF(AND('Intragroup liabilities'!F1567="P_21",IFERROR(VLOOKUP('Intragroup liabilities'!I1567,'Auxiliar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3" s="10" t="s">
        <v>483</v>
      </c>
      <c r="G1573" s="10" t="str">
        <f t="shared" si="170"/>
        <v>Rank 9 - Ranking in insolvency (master scale)</v>
      </c>
      <c r="H1573" s="10" t="s">
        <v>796</v>
      </c>
      <c r="I1573" s="10" t="s">
        <v>704</v>
      </c>
      <c r="J1573" s="10" t="s">
        <v>703</v>
      </c>
      <c r="K1573" s="10" t="s">
        <v>155</v>
      </c>
      <c r="L1573" s="10" t="str">
        <f t="shared" si="171"/>
        <v>Sister</v>
      </c>
      <c r="M1573" s="10" t="str">
        <f>IF(OR('Intragroup liabilities'!W1567="x",'Intragroup liabilities'!W1567="E"),"true","false")</f>
        <v>false</v>
      </c>
      <c r="N1573" s="10" t="s">
        <v>470</v>
      </c>
      <c r="O1573" s="10" t="s">
        <v>471</v>
      </c>
      <c r="P1573" s="11">
        <v>44.59</v>
      </c>
      <c r="Q1573" s="11">
        <f>IF('Intragroup liabilities'!E1567="",0,'Intragroup liabilities'!E1567)</f>
        <v>0</v>
      </c>
      <c r="R1573" s="10" t="str">
        <f>+IF('Intragroup liabilities'!C1567="EURO","Euro",IF('Intragroup liabilities'!C1567="LIBRA INGLESA"," US Dollar",""))</f>
        <v>Euro</v>
      </c>
      <c r="S1573" s="10" t="str">
        <f>IF(OR('Intragroup liabilities'!F1567="P_20",'Intragroup liabilities'!F1567="P_21"),'Intragroup liabilities'!M1567,CONCATENATE(RIGHT('Intragroup liabilities'!T1567,4),"-",LEFT(RIGHT('Intragroup liabilities'!T1567,7),2),"-",LEFT('Intragroup liabilities'!T1567,2)))</f>
        <v>--</v>
      </c>
      <c r="T1573" s="20" t="str">
        <f t="shared" si="172"/>
        <v>--</v>
      </c>
      <c r="U1573" s="20" t="str">
        <f>IF(OR('Intragroup liabilities'!F1567="P_20",'Intragroup liabilities'!F1567="P_21"),'T 03.01'!T1573,CONCATENATE(RIGHT('Intragroup liabilities'!U1567,4),"-",LEFT(RIGHT('Intragroup liabilities'!U1567,7),2),"-",LEFT('Intragroup liabilities'!U1567,2)))</f>
        <v>--</v>
      </c>
      <c r="V1573" s="10" t="str">
        <f t="shared" si="173"/>
        <v>Unsecured</v>
      </c>
      <c r="W1573" s="10">
        <v>0</v>
      </c>
      <c r="X1573" s="10" t="s">
        <v>83</v>
      </c>
      <c r="Y1573" s="10" t="str">
        <f t="shared" si="174"/>
        <v>Structured</v>
      </c>
      <c r="Z1573" s="10"/>
      <c r="AA1573" s="10" t="str">
        <f>IF('Intragroup liabilities'!Q1567="GF2","Grandfathered T2",IF('Intragroup liabilities'!Q1567="CET1","CET1","No"))</f>
        <v>No</v>
      </c>
      <c r="AB1573" s="10">
        <f>IF('Intragroup liabilities'!R1567="",0,'Intragroup liabilities'!R1567)</f>
        <v>0</v>
      </c>
    </row>
    <row r="1574" spans="3:28" ht="23.65" thickBot="1" x14ac:dyDescent="0.5">
      <c r="C1574" s="17">
        <f t="shared" si="169"/>
        <v>999</v>
      </c>
      <c r="D1574" s="18">
        <f t="shared" si="175"/>
        <v>1567</v>
      </c>
      <c r="E1574" s="10" t="str">
        <f>IF(AND(I1574="SANTANDER TOTTA, SGPS, SA",'Intragroup liabilities'!F1568="P_22"),"r0531 - o/w (part of) subordinated liabilities recognised as own funds",IF(AND(I1574="Totta Seguros - Comp. Seg. Vida, SA.",'Intragroup liabilities'!F1568="P_22"),"r0350 - Structured notes",IF(AND(AA1574&lt;&gt;"No",'Intragroup liabilities'!F1568="P_23"),"r0531 - o/w (part of) subordinated liabilities recognised as own funds",IF(AND(AA1574="No",'Intragroup liabilities'!F1568="P_23"),"r0120 - Secured liabilities - collateralized part (BRRD art. 44/2/b)",IF('Intragroup liabilities'!F1568="C_31","r0511 - o/w capital instruments/share capital",IF('Intragroup liabilities'!F1568="C_32","r0511 - o/w capital instruments/share capital",IF('Intragroup liabilities'!F1568="C_33","r0512 - o/w instruments ranking pari passu with ordinary shares",IF(OR(ISNUMBER(SEARCH("ATLANTES",I1574)),ISNUMBER(SEARCH("AZOR",I1574)),ISNUMBER(SEARCH("HIPOTOTTA",I1574)))=TRUE,"r0120 - Secured liabilities - collateralized part (BRRD art. 44/2/b)",IF(OR('Intragroup liabilities'!F1568="P_27.1",'Intragroup liabilities'!F1568="P_27.2",'Intragroup liabilities'!F1568="P_24"),"r0390 - Non-financial liabilities",IF('Intragroup liabilities'!F1568="P_30.1","r0170 - Employee liabilities (BRRD art. 44/2/g/i)",IF('Intragroup liabilities'!F1568="P_30.3","r0390 - Non-financial liabilities",IF('Intragroup liabilities'!F1568="C_36","r0511 - o/w capital instruments/share capital",IF(AND('Intragroup liabilities'!F1568="P_20",IFERROR(VLOOKUP('Intragroup liabilities'!I1568,'Auxiliar 210'!$B$18:$B$20,1,FALSE),0)&lt;&gt;0),"r0210 - Liabilities towards other entities of the resolution group (BRRD art. 44/2/h)",IF(AND('Intragroup liabilities'!F1568="P_21",IFERROR(VLOOKUP('Intragroup liabilities'!I1568,'Auxiliar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4" s="10" t="s">
        <v>483</v>
      </c>
      <c r="G1574" s="10" t="str">
        <f t="shared" si="170"/>
        <v>Rank 9 - Ranking in insolvency (master scale)</v>
      </c>
      <c r="H1574" s="10" t="s">
        <v>535</v>
      </c>
      <c r="I1574" s="10" t="s">
        <v>66</v>
      </c>
      <c r="J1574" s="10" t="s">
        <v>439</v>
      </c>
      <c r="K1574" s="10" t="s">
        <v>155</v>
      </c>
      <c r="L1574" s="10" t="str">
        <f t="shared" si="171"/>
        <v>Sister</v>
      </c>
      <c r="M1574" s="10" t="str">
        <f>IF(OR('Intragroup liabilities'!W1568="x",'Intragroup liabilities'!W1568="E"),"true","false")</f>
        <v>false</v>
      </c>
      <c r="N1574" s="10" t="s">
        <v>470</v>
      </c>
      <c r="O1574" s="10" t="s">
        <v>471</v>
      </c>
      <c r="P1574" s="11">
        <v>248.11</v>
      </c>
      <c r="Q1574" s="11">
        <f>IF('Intragroup liabilities'!E1568="",0,'Intragroup liabilities'!E1568)</f>
        <v>0</v>
      </c>
      <c r="R1574" s="10" t="str">
        <f>+IF('Intragroup liabilities'!C1568="EURO","Euro",IF('Intragroup liabilities'!C1568="LIBRA INGLESA"," US Dollar",""))</f>
        <v>Euro</v>
      </c>
      <c r="S1574" s="10" t="str">
        <f>IF(OR('Intragroup liabilities'!F1568="P_20",'Intragroup liabilities'!F1568="P_21"),'Intragroup liabilities'!M1568,CONCATENATE(RIGHT('Intragroup liabilities'!T1568,4),"-",LEFT(RIGHT('Intragroup liabilities'!T1568,7),2),"-",LEFT('Intragroup liabilities'!T1568,2)))</f>
        <v>--</v>
      </c>
      <c r="T1574" s="20" t="str">
        <f t="shared" si="172"/>
        <v>--</v>
      </c>
      <c r="U1574" s="20" t="str">
        <f>IF(OR('Intragroup liabilities'!F1568="P_20",'Intragroup liabilities'!F1568="P_21"),'T 03.01'!T1574,CONCATENATE(RIGHT('Intragroup liabilities'!U1568,4),"-",LEFT(RIGHT('Intragroup liabilities'!U1568,7),2),"-",LEFT('Intragroup liabilities'!U1568,2)))</f>
        <v>--</v>
      </c>
      <c r="V1574" s="10" t="str">
        <f t="shared" si="173"/>
        <v>Unsecured</v>
      </c>
      <c r="W1574" s="10">
        <v>0</v>
      </c>
      <c r="X1574" s="10" t="s">
        <v>83</v>
      </c>
      <c r="Y1574" s="10" t="str">
        <f t="shared" si="174"/>
        <v>Structured</v>
      </c>
      <c r="Z1574" s="10"/>
      <c r="AA1574" s="10" t="str">
        <f>IF('Intragroup liabilities'!Q1568="GF2","Grandfathered T2",IF('Intragroup liabilities'!Q1568="CET1","CET1","No"))</f>
        <v>No</v>
      </c>
      <c r="AB1574" s="10">
        <f>IF('Intragroup liabilities'!R1568="",0,'Intragroup liabilities'!R1568)</f>
        <v>0</v>
      </c>
    </row>
    <row r="1575" spans="3:28" ht="23.65" thickBot="1" x14ac:dyDescent="0.5">
      <c r="C1575" s="17">
        <f t="shared" si="169"/>
        <v>999</v>
      </c>
      <c r="D1575" s="18">
        <f t="shared" si="175"/>
        <v>1568</v>
      </c>
      <c r="E1575" s="10" t="str">
        <f>IF(AND(I1575="SANTANDER TOTTA, SGPS, SA",'Intragroup liabilities'!F1569="P_22"),"r0531 - o/w (part of) subordinated liabilities recognised as own funds",IF(AND(I1575="Totta Seguros - Comp. Seg. Vida, SA.",'Intragroup liabilities'!F1569="P_22"),"r0350 - Structured notes",IF(AND(AA1575&lt;&gt;"No",'Intragroup liabilities'!F1569="P_23"),"r0531 - o/w (part of) subordinated liabilities recognised as own funds",IF(AND(AA1575="No",'Intragroup liabilities'!F1569="P_23"),"r0120 - Secured liabilities - collateralized part (BRRD art. 44/2/b)",IF('Intragroup liabilities'!F1569="C_31","r0511 - o/w capital instruments/share capital",IF('Intragroup liabilities'!F1569="C_32","r0511 - o/w capital instruments/share capital",IF('Intragroup liabilities'!F1569="C_33","r0512 - o/w instruments ranking pari passu with ordinary shares",IF(OR(ISNUMBER(SEARCH("ATLANTES",I1575)),ISNUMBER(SEARCH("AZOR",I1575)),ISNUMBER(SEARCH("HIPOTOTTA",I1575)))=TRUE,"r0120 - Secured liabilities - collateralized part (BRRD art. 44/2/b)",IF(OR('Intragroup liabilities'!F1569="P_27.1",'Intragroup liabilities'!F1569="P_27.2",'Intragroup liabilities'!F1569="P_24"),"r0390 - Non-financial liabilities",IF('Intragroup liabilities'!F1569="P_30.1","r0170 - Employee liabilities (BRRD art. 44/2/g/i)",IF('Intragroup liabilities'!F1569="P_30.3","r0390 - Non-financial liabilities",IF('Intragroup liabilities'!F1569="C_36","r0511 - o/w capital instruments/share capital",IF(AND('Intragroup liabilities'!F1569="P_20",IFERROR(VLOOKUP('Intragroup liabilities'!I1569,'Auxiliar 210'!$B$18:$B$20,1,FALSE),0)&lt;&gt;0),"r0210 - Liabilities towards other entities of the resolution group (BRRD art. 44/2/h)",IF(AND('Intragroup liabilities'!F1569="P_21",IFERROR(VLOOKUP('Intragroup liabilities'!I1569,'Auxiliar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5" s="10" t="s">
        <v>483</v>
      </c>
      <c r="G1575" s="10" t="str">
        <f t="shared" si="170"/>
        <v>Rank 9 - Ranking in insolvency (master scale)</v>
      </c>
      <c r="H1575" s="10" t="s">
        <v>1465</v>
      </c>
      <c r="I1575" s="10" t="s">
        <v>66</v>
      </c>
      <c r="J1575" s="10" t="s">
        <v>439</v>
      </c>
      <c r="K1575" s="10" t="s">
        <v>155</v>
      </c>
      <c r="L1575" s="10" t="str">
        <f t="shared" si="171"/>
        <v>Sister</v>
      </c>
      <c r="M1575" s="10" t="str">
        <f>IF(OR('Intragroup liabilities'!W1569="x",'Intragroup liabilities'!W1569="E"),"true","false")</f>
        <v>false</v>
      </c>
      <c r="N1575" s="10" t="s">
        <v>470</v>
      </c>
      <c r="O1575" s="10" t="s">
        <v>471</v>
      </c>
      <c r="P1575" s="11">
        <v>166.79</v>
      </c>
      <c r="Q1575" s="11">
        <f>IF('Intragroup liabilities'!E1569="",0,'Intragroup liabilities'!E1569)</f>
        <v>0</v>
      </c>
      <c r="R1575" s="10" t="str">
        <f>+IF('Intragroup liabilities'!C1569="EURO","Euro",IF('Intragroup liabilities'!C1569="LIBRA INGLESA"," US Dollar",""))</f>
        <v>Euro</v>
      </c>
      <c r="S1575" s="10" t="str">
        <f>IF(OR('Intragroup liabilities'!F1569="P_20",'Intragroup liabilities'!F1569="P_21"),'Intragroup liabilities'!M1569,CONCATENATE(RIGHT('Intragroup liabilities'!T1569,4),"-",LEFT(RIGHT('Intragroup liabilities'!T1569,7),2),"-",LEFT('Intragroup liabilities'!T1569,2)))</f>
        <v>--</v>
      </c>
      <c r="T1575" s="20" t="str">
        <f t="shared" si="172"/>
        <v>--</v>
      </c>
      <c r="U1575" s="20" t="str">
        <f>IF(OR('Intragroup liabilities'!F1569="P_20",'Intragroup liabilities'!F1569="P_21"),'T 03.01'!T1575,CONCATENATE(RIGHT('Intragroup liabilities'!U1569,4),"-",LEFT(RIGHT('Intragroup liabilities'!U1569,7),2),"-",LEFT('Intragroup liabilities'!U1569,2)))</f>
        <v>--</v>
      </c>
      <c r="V1575" s="10" t="str">
        <f t="shared" si="173"/>
        <v>Unsecured</v>
      </c>
      <c r="W1575" s="10">
        <v>0</v>
      </c>
      <c r="X1575" s="10" t="s">
        <v>83</v>
      </c>
      <c r="Y1575" s="10" t="str">
        <f t="shared" si="174"/>
        <v>Structured</v>
      </c>
      <c r="Z1575" s="10"/>
      <c r="AA1575" s="10" t="str">
        <f>IF('Intragroup liabilities'!Q1569="GF2","Grandfathered T2",IF('Intragroup liabilities'!Q1569="CET1","CET1","No"))</f>
        <v>No</v>
      </c>
      <c r="AB1575" s="10">
        <f>IF('Intragroup liabilities'!R1569="",0,'Intragroup liabilities'!R1569)</f>
        <v>0</v>
      </c>
    </row>
    <row r="1576" spans="3:28" ht="23.65" thickBot="1" x14ac:dyDescent="0.5">
      <c r="C1576" s="17">
        <f t="shared" si="169"/>
        <v>999</v>
      </c>
      <c r="D1576" s="18">
        <f t="shared" si="175"/>
        <v>1569</v>
      </c>
      <c r="E1576" s="10" t="str">
        <f>IF(AND(I1576="SANTANDER TOTTA, SGPS, SA",'Intragroup liabilities'!F1570="P_22"),"r0531 - o/w (part of) subordinated liabilities recognised as own funds",IF(AND(I1576="Totta Seguros - Comp. Seg. Vida, SA.",'Intragroup liabilities'!F1570="P_22"),"r0350 - Structured notes",IF(AND(AA1576&lt;&gt;"No",'Intragroup liabilities'!F1570="P_23"),"r0531 - o/w (part of) subordinated liabilities recognised as own funds",IF(AND(AA1576="No",'Intragroup liabilities'!F1570="P_23"),"r0120 - Secured liabilities - collateralized part (BRRD art. 44/2/b)",IF('Intragroup liabilities'!F1570="C_31","r0511 - o/w capital instruments/share capital",IF('Intragroup liabilities'!F1570="C_32","r0511 - o/w capital instruments/share capital",IF('Intragroup liabilities'!F1570="C_33","r0512 - o/w instruments ranking pari passu with ordinary shares",IF(OR(ISNUMBER(SEARCH("ATLANTES",I1576)),ISNUMBER(SEARCH("AZOR",I1576)),ISNUMBER(SEARCH("HIPOTOTTA",I1576)))=TRUE,"r0120 - Secured liabilities - collateralized part (BRRD art. 44/2/b)",IF(OR('Intragroup liabilities'!F1570="P_27.1",'Intragroup liabilities'!F1570="P_27.2",'Intragroup liabilities'!F1570="P_24"),"r0390 - Non-financial liabilities",IF('Intragroup liabilities'!F1570="P_30.1","r0170 - Employee liabilities (BRRD art. 44/2/g/i)",IF('Intragroup liabilities'!F1570="P_30.3","r0390 - Non-financial liabilities",IF('Intragroup liabilities'!F1570="C_36","r0511 - o/w capital instruments/share capital",IF(AND('Intragroup liabilities'!F1570="P_20",IFERROR(VLOOKUP('Intragroup liabilities'!I1570,'Auxiliar 210'!$B$18:$B$20,1,FALSE),0)&lt;&gt;0),"r0210 - Liabilities towards other entities of the resolution group (BRRD art. 44/2/h)",IF(AND('Intragroup liabilities'!F1570="P_21",IFERROR(VLOOKUP('Intragroup liabilities'!I1570,'Auxiliar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6" s="10" t="s">
        <v>483</v>
      </c>
      <c r="G1576" s="10" t="str">
        <f t="shared" si="170"/>
        <v>Rank 9 - Ranking in insolvency (master scale)</v>
      </c>
      <c r="H1576" s="10" t="s">
        <v>800</v>
      </c>
      <c r="I1576" s="10" t="s">
        <v>704</v>
      </c>
      <c r="J1576" s="10" t="s">
        <v>703</v>
      </c>
      <c r="K1576" s="10" t="s">
        <v>155</v>
      </c>
      <c r="L1576" s="10" t="str">
        <f t="shared" si="171"/>
        <v>Sister</v>
      </c>
      <c r="M1576" s="10" t="str">
        <f>IF(OR('Intragroup liabilities'!W1570="x",'Intragroup liabilities'!W1570="E"),"true","false")</f>
        <v>false</v>
      </c>
      <c r="N1576" s="10" t="s">
        <v>470</v>
      </c>
      <c r="O1576" s="10" t="s">
        <v>471</v>
      </c>
      <c r="P1576" s="11">
        <v>0.21</v>
      </c>
      <c r="Q1576" s="11">
        <f>IF('Intragroup liabilities'!E1570="",0,'Intragroup liabilities'!E1570)</f>
        <v>0</v>
      </c>
      <c r="R1576" s="10" t="str">
        <f>+IF('Intragroup liabilities'!C1570="EURO","Euro",IF('Intragroup liabilities'!C1570="LIBRA INGLESA"," US Dollar",""))</f>
        <v>Euro</v>
      </c>
      <c r="S1576" s="10" t="str">
        <f>IF(OR('Intragroup liabilities'!F1570="P_20",'Intragroup liabilities'!F1570="P_21"),'Intragroup liabilities'!M1570,CONCATENATE(RIGHT('Intragroup liabilities'!T1570,4),"-",LEFT(RIGHT('Intragroup liabilities'!T1570,7),2),"-",LEFT('Intragroup liabilities'!T1570,2)))</f>
        <v>--</v>
      </c>
      <c r="T1576" s="20" t="str">
        <f t="shared" si="172"/>
        <v>--</v>
      </c>
      <c r="U1576" s="20" t="str">
        <f>IF(OR('Intragroup liabilities'!F1570="P_20",'Intragroup liabilities'!F1570="P_21"),'T 03.01'!T1576,CONCATENATE(RIGHT('Intragroup liabilities'!U1570,4),"-",LEFT(RIGHT('Intragroup liabilities'!U1570,7),2),"-",LEFT('Intragroup liabilities'!U1570,2)))</f>
        <v>--</v>
      </c>
      <c r="V1576" s="10" t="str">
        <f t="shared" si="173"/>
        <v>Unsecured</v>
      </c>
      <c r="W1576" s="10">
        <v>0</v>
      </c>
      <c r="X1576" s="10" t="s">
        <v>83</v>
      </c>
      <c r="Y1576" s="10" t="str">
        <f t="shared" si="174"/>
        <v>Structured</v>
      </c>
      <c r="Z1576" s="10"/>
      <c r="AA1576" s="10" t="str">
        <f>IF('Intragroup liabilities'!Q1570="GF2","Grandfathered T2",IF('Intragroup liabilities'!Q1570="CET1","CET1","No"))</f>
        <v>No</v>
      </c>
      <c r="AB1576" s="10">
        <f>IF('Intragroup liabilities'!R1570="",0,'Intragroup liabilities'!R1570)</f>
        <v>0</v>
      </c>
    </row>
    <row r="1577" spans="3:28" ht="23.65" thickBot="1" x14ac:dyDescent="0.5">
      <c r="C1577" s="17">
        <f t="shared" si="169"/>
        <v>999</v>
      </c>
      <c r="D1577" s="18">
        <f t="shared" si="175"/>
        <v>1570</v>
      </c>
      <c r="E1577" s="10" t="str">
        <f>IF(AND(I1577="SANTANDER TOTTA, SGPS, SA",'Intragroup liabilities'!F1571="P_22"),"r0531 - o/w (part of) subordinated liabilities recognised as own funds",IF(AND(I1577="Totta Seguros - Comp. Seg. Vida, SA.",'Intragroup liabilities'!F1571="P_22"),"r0350 - Structured notes",IF(AND(AA1577&lt;&gt;"No",'Intragroup liabilities'!F1571="P_23"),"r0531 - o/w (part of) subordinated liabilities recognised as own funds",IF(AND(AA1577="No",'Intragroup liabilities'!F1571="P_23"),"r0120 - Secured liabilities - collateralized part (BRRD art. 44/2/b)",IF('Intragroup liabilities'!F1571="C_31","r0511 - o/w capital instruments/share capital",IF('Intragroup liabilities'!F1571="C_32","r0511 - o/w capital instruments/share capital",IF('Intragroup liabilities'!F1571="C_33","r0512 - o/w instruments ranking pari passu with ordinary shares",IF(OR(ISNUMBER(SEARCH("ATLANTES",I1577)),ISNUMBER(SEARCH("AZOR",I1577)),ISNUMBER(SEARCH("HIPOTOTTA",I1577)))=TRUE,"r0120 - Secured liabilities - collateralized part (BRRD art. 44/2/b)",IF(OR('Intragroup liabilities'!F1571="P_27.1",'Intragroup liabilities'!F1571="P_27.2",'Intragroup liabilities'!F1571="P_24"),"r0390 - Non-financial liabilities",IF('Intragroup liabilities'!F1571="P_30.1","r0170 - Employee liabilities (BRRD art. 44/2/g/i)",IF('Intragroup liabilities'!F1571="P_30.3","r0390 - Non-financial liabilities",IF('Intragroup liabilities'!F1571="C_36","r0511 - o/w capital instruments/share capital",IF(AND('Intragroup liabilities'!F1571="P_20",IFERROR(VLOOKUP('Intragroup liabilities'!I1571,'Auxiliar 210'!$B$18:$B$20,1,FALSE),0)&lt;&gt;0),"r0210 - Liabilities towards other entities of the resolution group (BRRD art. 44/2/h)",IF(AND('Intragroup liabilities'!F1571="P_21",IFERROR(VLOOKUP('Intragroup liabilities'!I1571,'Auxiliar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7" s="10" t="s">
        <v>483</v>
      </c>
      <c r="G1577" s="10" t="str">
        <f t="shared" si="170"/>
        <v>Rank 9 - Ranking in insolvency (master scale)</v>
      </c>
      <c r="H1577" s="10" t="s">
        <v>1327</v>
      </c>
      <c r="I1577" s="10" t="s">
        <v>704</v>
      </c>
      <c r="J1577" s="10" t="s">
        <v>703</v>
      </c>
      <c r="K1577" s="10" t="s">
        <v>155</v>
      </c>
      <c r="L1577" s="10" t="str">
        <f t="shared" si="171"/>
        <v>Sister</v>
      </c>
      <c r="M1577" s="10" t="str">
        <f>IF(OR('Intragroup liabilities'!W1571="x",'Intragroup liabilities'!W1571="E"),"true","false")</f>
        <v>false</v>
      </c>
      <c r="N1577" s="10" t="s">
        <v>470</v>
      </c>
      <c r="O1577" s="10" t="s">
        <v>471</v>
      </c>
      <c r="P1577" s="11">
        <v>0.23</v>
      </c>
      <c r="Q1577" s="11">
        <f>IF('Intragroup liabilities'!E1571="",0,'Intragroup liabilities'!E1571)</f>
        <v>0</v>
      </c>
      <c r="R1577" s="10" t="str">
        <f>+IF('Intragroup liabilities'!C1571="EURO","Euro",IF('Intragroup liabilities'!C1571="LIBRA INGLESA"," US Dollar",""))</f>
        <v>Euro</v>
      </c>
      <c r="S1577" s="10" t="str">
        <f>IF(OR('Intragroup liabilities'!F1571="P_20",'Intragroup liabilities'!F1571="P_21"),'Intragroup liabilities'!M1571,CONCATENATE(RIGHT('Intragroup liabilities'!T1571,4),"-",LEFT(RIGHT('Intragroup liabilities'!T1571,7),2),"-",LEFT('Intragroup liabilities'!T1571,2)))</f>
        <v>--</v>
      </c>
      <c r="T1577" s="20" t="str">
        <f t="shared" si="172"/>
        <v>--</v>
      </c>
      <c r="U1577" s="20" t="str">
        <f>IF(OR('Intragroup liabilities'!F1571="P_20",'Intragroup liabilities'!F1571="P_21"),'T 03.01'!T1577,CONCATENATE(RIGHT('Intragroup liabilities'!U1571,4),"-",LEFT(RIGHT('Intragroup liabilities'!U1571,7),2),"-",LEFT('Intragroup liabilities'!U1571,2)))</f>
        <v>--</v>
      </c>
      <c r="V1577" s="10" t="str">
        <f t="shared" si="173"/>
        <v>Unsecured</v>
      </c>
      <c r="W1577" s="10">
        <v>0</v>
      </c>
      <c r="X1577" s="10" t="s">
        <v>83</v>
      </c>
      <c r="Y1577" s="10" t="str">
        <f t="shared" si="174"/>
        <v>Structured</v>
      </c>
      <c r="Z1577" s="10"/>
      <c r="AA1577" s="10" t="str">
        <f>IF('Intragroup liabilities'!Q1571="GF2","Grandfathered T2",IF('Intragroup liabilities'!Q1571="CET1","CET1","No"))</f>
        <v>No</v>
      </c>
      <c r="AB1577" s="10">
        <f>IF('Intragroup liabilities'!R1571="",0,'Intragroup liabilities'!R1571)</f>
        <v>0</v>
      </c>
    </row>
    <row r="1578" spans="3:28" ht="23.65" thickBot="1" x14ac:dyDescent="0.5">
      <c r="C1578" s="17">
        <f t="shared" si="169"/>
        <v>999</v>
      </c>
      <c r="D1578" s="18">
        <f t="shared" si="175"/>
        <v>1571</v>
      </c>
      <c r="E1578" s="10" t="str">
        <f>IF(AND(I1578="SANTANDER TOTTA, SGPS, SA",'Intragroup liabilities'!F1572="P_22"),"r0531 - o/w (part of) subordinated liabilities recognised as own funds",IF(AND(I1578="Totta Seguros - Comp. Seg. Vida, SA.",'Intragroup liabilities'!F1572="P_22"),"r0350 - Structured notes",IF(AND(AA1578&lt;&gt;"No",'Intragroup liabilities'!F1572="P_23"),"r0531 - o/w (part of) subordinated liabilities recognised as own funds",IF(AND(AA1578="No",'Intragroup liabilities'!F1572="P_23"),"r0120 - Secured liabilities - collateralized part (BRRD art. 44/2/b)",IF('Intragroup liabilities'!F1572="C_31","r0511 - o/w capital instruments/share capital",IF('Intragroup liabilities'!F1572="C_32","r0511 - o/w capital instruments/share capital",IF('Intragroup liabilities'!F1572="C_33","r0512 - o/w instruments ranking pari passu with ordinary shares",IF(OR(ISNUMBER(SEARCH("ATLANTES",I1578)),ISNUMBER(SEARCH("AZOR",I1578)),ISNUMBER(SEARCH("HIPOTOTTA",I1578)))=TRUE,"r0120 - Secured liabilities - collateralized part (BRRD art. 44/2/b)",IF(OR('Intragroup liabilities'!F1572="P_27.1",'Intragroup liabilities'!F1572="P_27.2",'Intragroup liabilities'!F1572="P_24"),"r0390 - Non-financial liabilities",IF('Intragroup liabilities'!F1572="P_30.1","r0170 - Employee liabilities (BRRD art. 44/2/g/i)",IF('Intragroup liabilities'!F1572="P_30.3","r0390 - Non-financial liabilities",IF('Intragroup liabilities'!F1572="C_36","r0511 - o/w capital instruments/share capital",IF(AND('Intragroup liabilities'!F1572="P_20",IFERROR(VLOOKUP('Intragroup liabilities'!I1572,'Auxiliar 210'!$B$18:$B$20,1,FALSE),0)&lt;&gt;0),"r0210 - Liabilities towards other entities of the resolution group (BRRD art. 44/2/h)",IF(AND('Intragroup liabilities'!F1572="P_21",IFERROR(VLOOKUP('Intragroup liabilities'!I1572,'Auxiliar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8" s="10" t="s">
        <v>483</v>
      </c>
      <c r="G1578" s="10" t="str">
        <f t="shared" si="170"/>
        <v>Rank 9 - Ranking in insolvency (master scale)</v>
      </c>
      <c r="H1578" s="10" t="s">
        <v>1469</v>
      </c>
      <c r="I1578" s="10" t="s">
        <v>66</v>
      </c>
      <c r="J1578" s="10" t="s">
        <v>439</v>
      </c>
      <c r="K1578" s="10" t="s">
        <v>155</v>
      </c>
      <c r="L1578" s="10" t="str">
        <f t="shared" si="171"/>
        <v>Sister</v>
      </c>
      <c r="M1578" s="10" t="str">
        <f>IF(OR('Intragroup liabilities'!W1572="x",'Intragroup liabilities'!W1572="E"),"true","false")</f>
        <v>false</v>
      </c>
      <c r="N1578" s="10" t="s">
        <v>470</v>
      </c>
      <c r="O1578" s="10" t="s">
        <v>471</v>
      </c>
      <c r="P1578" s="11">
        <v>14.39</v>
      </c>
      <c r="Q1578" s="11">
        <f>IF('Intragroup liabilities'!E1572="",0,'Intragroup liabilities'!E1572)</f>
        <v>0</v>
      </c>
      <c r="R1578" s="10" t="str">
        <f>+IF('Intragroup liabilities'!C1572="EURO","Euro",IF('Intragroup liabilities'!C1572="LIBRA INGLESA"," US Dollar",""))</f>
        <v>Euro</v>
      </c>
      <c r="S1578" s="10" t="str">
        <f>IF(OR('Intragroup liabilities'!F1572="P_20",'Intragroup liabilities'!F1572="P_21"),'Intragroup liabilities'!M1572,CONCATENATE(RIGHT('Intragroup liabilities'!T1572,4),"-",LEFT(RIGHT('Intragroup liabilities'!T1572,7),2),"-",LEFT('Intragroup liabilities'!T1572,2)))</f>
        <v>--</v>
      </c>
      <c r="T1578" s="20" t="str">
        <f t="shared" si="172"/>
        <v>--</v>
      </c>
      <c r="U1578" s="20" t="str">
        <f>IF(OR('Intragroup liabilities'!F1572="P_20",'Intragroup liabilities'!F1572="P_21"),'T 03.01'!T1578,CONCATENATE(RIGHT('Intragroup liabilities'!U1572,4),"-",LEFT(RIGHT('Intragroup liabilities'!U1572,7),2),"-",LEFT('Intragroup liabilities'!U1572,2)))</f>
        <v>--</v>
      </c>
      <c r="V1578" s="10" t="str">
        <f t="shared" si="173"/>
        <v>Unsecured</v>
      </c>
      <c r="W1578" s="10">
        <v>0</v>
      </c>
      <c r="X1578" s="10" t="s">
        <v>83</v>
      </c>
      <c r="Y1578" s="10" t="str">
        <f t="shared" si="174"/>
        <v>Structured</v>
      </c>
      <c r="Z1578" s="10"/>
      <c r="AA1578" s="10" t="str">
        <f>IF('Intragroup liabilities'!Q1572="GF2","Grandfathered T2",IF('Intragroup liabilities'!Q1572="CET1","CET1","No"))</f>
        <v>No</v>
      </c>
      <c r="AB1578" s="10">
        <f>IF('Intragroup liabilities'!R1572="",0,'Intragroup liabilities'!R1572)</f>
        <v>0</v>
      </c>
    </row>
    <row r="1579" spans="3:28" ht="23.65" thickBot="1" x14ac:dyDescent="0.5">
      <c r="C1579" s="17">
        <f t="shared" si="169"/>
        <v>999</v>
      </c>
      <c r="D1579" s="18">
        <f t="shared" si="175"/>
        <v>1572</v>
      </c>
      <c r="E1579" s="10" t="str">
        <f>IF(AND(I1579="SANTANDER TOTTA, SGPS, SA",'Intragroup liabilities'!F1573="P_22"),"r0531 - o/w (part of) subordinated liabilities recognised as own funds",IF(AND(I1579="Totta Seguros - Comp. Seg. Vida, SA.",'Intragroup liabilities'!F1573="P_22"),"r0350 - Structured notes",IF(AND(AA1579&lt;&gt;"No",'Intragroup liabilities'!F1573="P_23"),"r0531 - o/w (part of) subordinated liabilities recognised as own funds",IF(AND(AA1579="No",'Intragroup liabilities'!F1573="P_23"),"r0120 - Secured liabilities - collateralized part (BRRD art. 44/2/b)",IF('Intragroup liabilities'!F1573="C_31","r0511 - o/w capital instruments/share capital",IF('Intragroup liabilities'!F1573="C_32","r0511 - o/w capital instruments/share capital",IF('Intragroup liabilities'!F1573="C_33","r0512 - o/w instruments ranking pari passu with ordinary shares",IF(OR(ISNUMBER(SEARCH("ATLANTES",I1579)),ISNUMBER(SEARCH("AZOR",I1579)),ISNUMBER(SEARCH("HIPOTOTTA",I1579)))=TRUE,"r0120 - Secured liabilities - collateralized part (BRRD art. 44/2/b)",IF(OR('Intragroup liabilities'!F1573="P_27.1",'Intragroup liabilities'!F1573="P_27.2",'Intragroup liabilities'!F1573="P_24"),"r0390 - Non-financial liabilities",IF('Intragroup liabilities'!F1573="P_30.1","r0170 - Employee liabilities (BRRD art. 44/2/g/i)",IF('Intragroup liabilities'!F1573="P_30.3","r0390 - Non-financial liabilities",IF('Intragroup liabilities'!F1573="C_36","r0511 - o/w capital instruments/share capital",IF(AND('Intragroup liabilities'!F1573="P_20",IFERROR(VLOOKUP('Intragroup liabilities'!I1573,'Auxiliar 210'!$B$18:$B$20,1,FALSE),0)&lt;&gt;0),"r0210 - Liabilities towards other entities of the resolution group (BRRD art. 44/2/h)",IF(AND('Intragroup liabilities'!F1573="P_21",IFERROR(VLOOKUP('Intragroup liabilities'!I1573,'Auxiliar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79" s="10" t="s">
        <v>483</v>
      </c>
      <c r="G1579" s="10" t="str">
        <f t="shared" si="170"/>
        <v>Rank 9 - Ranking in insolvency (master scale)</v>
      </c>
      <c r="H1579" s="10" t="s">
        <v>1467</v>
      </c>
      <c r="I1579" s="10" t="s">
        <v>66</v>
      </c>
      <c r="J1579" s="10" t="s">
        <v>439</v>
      </c>
      <c r="K1579" s="10" t="s">
        <v>155</v>
      </c>
      <c r="L1579" s="10" t="str">
        <f t="shared" si="171"/>
        <v>Sister</v>
      </c>
      <c r="M1579" s="10" t="str">
        <f>IF(OR('Intragroup liabilities'!W1573="x",'Intragroup liabilities'!W1573="E"),"true","false")</f>
        <v>false</v>
      </c>
      <c r="N1579" s="10" t="s">
        <v>470</v>
      </c>
      <c r="O1579" s="10" t="s">
        <v>471</v>
      </c>
      <c r="P1579" s="11">
        <v>52.22</v>
      </c>
      <c r="Q1579" s="11">
        <f>IF('Intragroup liabilities'!E1573="",0,'Intragroup liabilities'!E1573)</f>
        <v>0</v>
      </c>
      <c r="R1579" s="10" t="str">
        <f>+IF('Intragroup liabilities'!C1573="EURO","Euro",IF('Intragroup liabilities'!C1573="LIBRA INGLESA"," US Dollar",""))</f>
        <v>Euro</v>
      </c>
      <c r="S1579" s="10" t="str">
        <f>IF(OR('Intragroup liabilities'!F1573="P_20",'Intragroup liabilities'!F1573="P_21"),'Intragroup liabilities'!M1573,CONCATENATE(RIGHT('Intragroup liabilities'!T1573,4),"-",LEFT(RIGHT('Intragroup liabilities'!T1573,7),2),"-",LEFT('Intragroup liabilities'!T1573,2)))</f>
        <v>--</v>
      </c>
      <c r="T1579" s="20" t="str">
        <f t="shared" si="172"/>
        <v>--</v>
      </c>
      <c r="U1579" s="20" t="str">
        <f>IF(OR('Intragroup liabilities'!F1573="P_20",'Intragroup liabilities'!F1573="P_21"),'T 03.01'!T1579,CONCATENATE(RIGHT('Intragroup liabilities'!U1573,4),"-",LEFT(RIGHT('Intragroup liabilities'!U1573,7),2),"-",LEFT('Intragroup liabilities'!U1573,2)))</f>
        <v>--</v>
      </c>
      <c r="V1579" s="10" t="str">
        <f t="shared" si="173"/>
        <v>Unsecured</v>
      </c>
      <c r="W1579" s="10">
        <v>0</v>
      </c>
      <c r="X1579" s="10" t="s">
        <v>83</v>
      </c>
      <c r="Y1579" s="10" t="str">
        <f t="shared" si="174"/>
        <v>Structured</v>
      </c>
      <c r="Z1579" s="10"/>
      <c r="AA1579" s="10" t="str">
        <f>IF('Intragroup liabilities'!Q1573="GF2","Grandfathered T2",IF('Intragroup liabilities'!Q1573="CET1","CET1","No"))</f>
        <v>No</v>
      </c>
      <c r="AB1579" s="10">
        <f>IF('Intragroup liabilities'!R1573="",0,'Intragroup liabilities'!R1573)</f>
        <v>0</v>
      </c>
    </row>
    <row r="1580" spans="3:28" ht="23.65" thickBot="1" x14ac:dyDescent="0.5">
      <c r="C1580" s="17">
        <f t="shared" si="169"/>
        <v>999</v>
      </c>
      <c r="D1580" s="18">
        <f t="shared" si="175"/>
        <v>1573</v>
      </c>
      <c r="E1580" s="10" t="str">
        <f>IF(AND(I1580="SANTANDER TOTTA, SGPS, SA",'Intragroup liabilities'!F1574="P_22"),"r0531 - o/w (part of) subordinated liabilities recognised as own funds",IF(AND(I1580="Totta Seguros - Comp. Seg. Vida, SA.",'Intragroup liabilities'!F1574="P_22"),"r0350 - Structured notes",IF(AND(AA1580&lt;&gt;"No",'Intragroup liabilities'!F1574="P_23"),"r0531 - o/w (part of) subordinated liabilities recognised as own funds",IF(AND(AA1580="No",'Intragroup liabilities'!F1574="P_23"),"r0120 - Secured liabilities - collateralized part (BRRD art. 44/2/b)",IF('Intragroup liabilities'!F1574="C_31","r0511 - o/w capital instruments/share capital",IF('Intragroup liabilities'!F1574="C_32","r0511 - o/w capital instruments/share capital",IF('Intragroup liabilities'!F1574="C_33","r0512 - o/w instruments ranking pari passu with ordinary shares",IF(OR(ISNUMBER(SEARCH("ATLANTES",I1580)),ISNUMBER(SEARCH("AZOR",I1580)),ISNUMBER(SEARCH("HIPOTOTTA",I1580)))=TRUE,"r0120 - Secured liabilities - collateralized part (BRRD art. 44/2/b)",IF(OR('Intragroup liabilities'!F1574="P_27.1",'Intragroup liabilities'!F1574="P_27.2",'Intragroup liabilities'!F1574="P_24"),"r0390 - Non-financial liabilities",IF('Intragroup liabilities'!F1574="P_30.1","r0170 - Employee liabilities (BRRD art. 44/2/g/i)",IF('Intragroup liabilities'!F1574="P_30.3","r0390 - Non-financial liabilities",IF('Intragroup liabilities'!F1574="C_36","r0511 - o/w capital instruments/share capital",IF(AND('Intragroup liabilities'!F1574="P_20",IFERROR(VLOOKUP('Intragroup liabilities'!I1574,'Auxiliar 210'!$B$18:$B$20,1,FALSE),0)&lt;&gt;0),"r0210 - Liabilities towards other entities of the resolution group (BRRD art. 44/2/h)",IF(AND('Intragroup liabilities'!F1574="P_21",IFERROR(VLOOKUP('Intragroup liabilities'!I1574,'Auxiliar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0" s="10" t="s">
        <v>483</v>
      </c>
      <c r="G1580" s="10" t="str">
        <f t="shared" si="170"/>
        <v>Rank 9 - Ranking in insolvency (master scale)</v>
      </c>
      <c r="H1580" s="10" t="s">
        <v>1435</v>
      </c>
      <c r="I1580" s="10" t="s">
        <v>66</v>
      </c>
      <c r="J1580" s="10" t="s">
        <v>439</v>
      </c>
      <c r="K1580" s="10" t="s">
        <v>155</v>
      </c>
      <c r="L1580" s="10" t="str">
        <f t="shared" si="171"/>
        <v>Sister</v>
      </c>
      <c r="M1580" s="10" t="str">
        <f>IF(OR('Intragroup liabilities'!W1574="x",'Intragroup liabilities'!W1574="E"),"true","false")</f>
        <v>false</v>
      </c>
      <c r="N1580" s="10" t="s">
        <v>470</v>
      </c>
      <c r="O1580" s="10" t="s">
        <v>471</v>
      </c>
      <c r="P1580" s="11">
        <v>13.25</v>
      </c>
      <c r="Q1580" s="11">
        <f>IF('Intragroup liabilities'!E1574="",0,'Intragroup liabilities'!E1574)</f>
        <v>0</v>
      </c>
      <c r="R1580" s="10" t="str">
        <f>+IF('Intragroup liabilities'!C1574="EURO","Euro",IF('Intragroup liabilities'!C1574="LIBRA INGLESA"," US Dollar",""))</f>
        <v>Euro</v>
      </c>
      <c r="S1580" s="10" t="str">
        <f>IF(OR('Intragroup liabilities'!F1574="P_20",'Intragroup liabilities'!F1574="P_21"),'Intragroup liabilities'!M1574,CONCATENATE(RIGHT('Intragroup liabilities'!T1574,4),"-",LEFT(RIGHT('Intragroup liabilities'!T1574,7),2),"-",LEFT('Intragroup liabilities'!T1574,2)))</f>
        <v>--</v>
      </c>
      <c r="T1580" s="20" t="str">
        <f t="shared" si="172"/>
        <v>--</v>
      </c>
      <c r="U1580" s="20" t="str">
        <f>IF(OR('Intragroup liabilities'!F1574="P_20",'Intragroup liabilities'!F1574="P_21"),'T 03.01'!T1580,CONCATENATE(RIGHT('Intragroup liabilities'!U1574,4),"-",LEFT(RIGHT('Intragroup liabilities'!U1574,7),2),"-",LEFT('Intragroup liabilities'!U1574,2)))</f>
        <v>--</v>
      </c>
      <c r="V1580" s="10" t="str">
        <f t="shared" si="173"/>
        <v>Unsecured</v>
      </c>
      <c r="W1580" s="10">
        <v>0</v>
      </c>
      <c r="X1580" s="10" t="s">
        <v>83</v>
      </c>
      <c r="Y1580" s="10" t="str">
        <f t="shared" si="174"/>
        <v>Structured</v>
      </c>
      <c r="Z1580" s="10"/>
      <c r="AA1580" s="10" t="str">
        <f>IF('Intragroup liabilities'!Q1574="GF2","Grandfathered T2",IF('Intragroup liabilities'!Q1574="CET1","CET1","No"))</f>
        <v>No</v>
      </c>
      <c r="AB1580" s="10">
        <f>IF('Intragroup liabilities'!R1574="",0,'Intragroup liabilities'!R1574)</f>
        <v>0</v>
      </c>
    </row>
    <row r="1581" spans="3:28" ht="23.65" thickBot="1" x14ac:dyDescent="0.5">
      <c r="C1581" s="17">
        <f t="shared" si="169"/>
        <v>999</v>
      </c>
      <c r="D1581" s="18">
        <f t="shared" si="175"/>
        <v>1574</v>
      </c>
      <c r="E1581" s="10" t="str">
        <f>IF(AND(I1581="SANTANDER TOTTA, SGPS, SA",'Intragroup liabilities'!F1575="P_22"),"r0531 - o/w (part of) subordinated liabilities recognised as own funds",IF(AND(I1581="Totta Seguros - Comp. Seg. Vida, SA.",'Intragroup liabilities'!F1575="P_22"),"r0350 - Structured notes",IF(AND(AA1581&lt;&gt;"No",'Intragroup liabilities'!F1575="P_23"),"r0531 - o/w (part of) subordinated liabilities recognised as own funds",IF(AND(AA1581="No",'Intragroup liabilities'!F1575="P_23"),"r0120 - Secured liabilities - collateralized part (BRRD art. 44/2/b)",IF('Intragroup liabilities'!F1575="C_31","r0511 - o/w capital instruments/share capital",IF('Intragroup liabilities'!F1575="C_32","r0511 - o/w capital instruments/share capital",IF('Intragroup liabilities'!F1575="C_33","r0512 - o/w instruments ranking pari passu with ordinary shares",IF(OR(ISNUMBER(SEARCH("ATLANTES",I1581)),ISNUMBER(SEARCH("AZOR",I1581)),ISNUMBER(SEARCH("HIPOTOTTA",I1581)))=TRUE,"r0120 - Secured liabilities - collateralized part (BRRD art. 44/2/b)",IF(OR('Intragroup liabilities'!F1575="P_27.1",'Intragroup liabilities'!F1575="P_27.2",'Intragroup liabilities'!F1575="P_24"),"r0390 - Non-financial liabilities",IF('Intragroup liabilities'!F1575="P_30.1","r0170 - Employee liabilities (BRRD art. 44/2/g/i)",IF('Intragroup liabilities'!F1575="P_30.3","r0390 - Non-financial liabilities",IF('Intragroup liabilities'!F1575="C_36","r0511 - o/w capital instruments/share capital",IF(AND('Intragroup liabilities'!F1575="P_20",IFERROR(VLOOKUP('Intragroup liabilities'!I1575,'Auxiliar 210'!$B$18:$B$20,1,FALSE),0)&lt;&gt;0),"r0210 - Liabilities towards other entities of the resolution group (BRRD art. 44/2/h)",IF(AND('Intragroup liabilities'!F1575="P_21",IFERROR(VLOOKUP('Intragroup liabilities'!I1575,'Auxiliar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1" s="10" t="s">
        <v>483</v>
      </c>
      <c r="G1581" s="10" t="str">
        <f t="shared" si="170"/>
        <v>Rank 9 - Ranking in insolvency (master scale)</v>
      </c>
      <c r="H1581" s="10" t="s">
        <v>507</v>
      </c>
      <c r="I1581" s="10" t="s">
        <v>66</v>
      </c>
      <c r="J1581" s="10" t="s">
        <v>439</v>
      </c>
      <c r="K1581" s="10" t="s">
        <v>155</v>
      </c>
      <c r="L1581" s="10" t="str">
        <f t="shared" si="171"/>
        <v>Sister</v>
      </c>
      <c r="M1581" s="10" t="str">
        <f>IF(OR('Intragroup liabilities'!W1575="x",'Intragroup liabilities'!W1575="E"),"true","false")</f>
        <v>false</v>
      </c>
      <c r="N1581" s="10" t="s">
        <v>470</v>
      </c>
      <c r="O1581" s="10" t="s">
        <v>471</v>
      </c>
      <c r="P1581" s="11">
        <v>78.89</v>
      </c>
      <c r="Q1581" s="11">
        <f>IF('Intragroup liabilities'!E1575="",0,'Intragroup liabilities'!E1575)</f>
        <v>0</v>
      </c>
      <c r="R1581" s="10" t="str">
        <f>+IF('Intragroup liabilities'!C1575="EURO","Euro",IF('Intragroup liabilities'!C1575="LIBRA INGLESA"," US Dollar",""))</f>
        <v>Euro</v>
      </c>
      <c r="S1581" s="10" t="str">
        <f>IF(OR('Intragroup liabilities'!F1575="P_20",'Intragroup liabilities'!F1575="P_21"),'Intragroup liabilities'!M1575,CONCATENATE(RIGHT('Intragroup liabilities'!T1575,4),"-",LEFT(RIGHT('Intragroup liabilities'!T1575,7),2),"-",LEFT('Intragroup liabilities'!T1575,2)))</f>
        <v>--</v>
      </c>
      <c r="T1581" s="20" t="str">
        <f t="shared" si="172"/>
        <v>--</v>
      </c>
      <c r="U1581" s="20" t="str">
        <f>IF(OR('Intragroup liabilities'!F1575="P_20",'Intragroup liabilities'!F1575="P_21"),'T 03.01'!T1581,CONCATENATE(RIGHT('Intragroup liabilities'!U1575,4),"-",LEFT(RIGHT('Intragroup liabilities'!U1575,7),2),"-",LEFT('Intragroup liabilities'!U1575,2)))</f>
        <v>--</v>
      </c>
      <c r="V1581" s="10" t="str">
        <f t="shared" si="173"/>
        <v>Unsecured</v>
      </c>
      <c r="W1581" s="10">
        <v>0</v>
      </c>
      <c r="X1581" s="10" t="s">
        <v>83</v>
      </c>
      <c r="Y1581" s="10" t="str">
        <f t="shared" si="174"/>
        <v>Structured</v>
      </c>
      <c r="Z1581" s="10"/>
      <c r="AA1581" s="10" t="str">
        <f>IF('Intragroup liabilities'!Q1575="GF2","Grandfathered T2",IF('Intragroup liabilities'!Q1575="CET1","CET1","No"))</f>
        <v>No</v>
      </c>
      <c r="AB1581" s="10">
        <f>IF('Intragroup liabilities'!R1575="",0,'Intragroup liabilities'!R1575)</f>
        <v>0</v>
      </c>
    </row>
    <row r="1582" spans="3:28" ht="23.65" thickBot="1" x14ac:dyDescent="0.5">
      <c r="C1582" s="17">
        <f t="shared" si="169"/>
        <v>999</v>
      </c>
      <c r="D1582" s="18">
        <f t="shared" si="175"/>
        <v>1575</v>
      </c>
      <c r="E1582" s="10" t="str">
        <f>IF(AND(I1582="SANTANDER TOTTA, SGPS, SA",'Intragroup liabilities'!F1576="P_22"),"r0531 - o/w (part of) subordinated liabilities recognised as own funds",IF(AND(I1582="Totta Seguros - Comp. Seg. Vida, SA.",'Intragroup liabilities'!F1576="P_22"),"r0350 - Structured notes",IF(AND(AA1582&lt;&gt;"No",'Intragroup liabilities'!F1576="P_23"),"r0531 - o/w (part of) subordinated liabilities recognised as own funds",IF(AND(AA1582="No",'Intragroup liabilities'!F1576="P_23"),"r0120 - Secured liabilities - collateralized part (BRRD art. 44/2/b)",IF('Intragroup liabilities'!F1576="C_31","r0511 - o/w capital instruments/share capital",IF('Intragroup liabilities'!F1576="C_32","r0511 - o/w capital instruments/share capital",IF('Intragroup liabilities'!F1576="C_33","r0512 - o/w instruments ranking pari passu with ordinary shares",IF(OR(ISNUMBER(SEARCH("ATLANTES",I1582)),ISNUMBER(SEARCH("AZOR",I1582)),ISNUMBER(SEARCH("HIPOTOTTA",I1582)))=TRUE,"r0120 - Secured liabilities - collateralized part (BRRD art. 44/2/b)",IF(OR('Intragroup liabilities'!F1576="P_27.1",'Intragroup liabilities'!F1576="P_27.2",'Intragroup liabilities'!F1576="P_24"),"r0390 - Non-financial liabilities",IF('Intragroup liabilities'!F1576="P_30.1","r0170 - Employee liabilities (BRRD art. 44/2/g/i)",IF('Intragroup liabilities'!F1576="P_30.3","r0390 - Non-financial liabilities",IF('Intragroup liabilities'!F1576="C_36","r0511 - o/w capital instruments/share capital",IF(AND('Intragroup liabilities'!F1576="P_20",IFERROR(VLOOKUP('Intragroup liabilities'!I1576,'Auxiliar 210'!$B$18:$B$20,1,FALSE),0)&lt;&gt;0),"r0210 - Liabilities towards other entities of the resolution group (BRRD art. 44/2/h)",IF(AND('Intragroup liabilities'!F1576="P_21",IFERROR(VLOOKUP('Intragroup liabilities'!I1576,'Auxiliar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2" s="10" t="s">
        <v>483</v>
      </c>
      <c r="G1582" s="10" t="str">
        <f t="shared" si="170"/>
        <v>Rank 9 - Ranking in insolvency (master scale)</v>
      </c>
      <c r="H1582" s="10" t="s">
        <v>1060</v>
      </c>
      <c r="I1582" s="10" t="s">
        <v>66</v>
      </c>
      <c r="J1582" s="10" t="s">
        <v>439</v>
      </c>
      <c r="K1582" s="10" t="s">
        <v>155</v>
      </c>
      <c r="L1582" s="10" t="str">
        <f t="shared" si="171"/>
        <v>Sister</v>
      </c>
      <c r="M1582" s="10" t="str">
        <f>IF(OR('Intragroup liabilities'!W1576="x",'Intragroup liabilities'!W1576="E"),"true","false")</f>
        <v>false</v>
      </c>
      <c r="N1582" s="10" t="s">
        <v>470</v>
      </c>
      <c r="O1582" s="10" t="s">
        <v>471</v>
      </c>
      <c r="P1582" s="11">
        <v>22.41</v>
      </c>
      <c r="Q1582" s="11">
        <f>IF('Intragroup liabilities'!E1576="",0,'Intragroup liabilities'!E1576)</f>
        <v>0</v>
      </c>
      <c r="R1582" s="10" t="str">
        <f>+IF('Intragroup liabilities'!C1576="EURO","Euro",IF('Intragroup liabilities'!C1576="LIBRA INGLESA"," US Dollar",""))</f>
        <v>Euro</v>
      </c>
      <c r="S1582" s="10" t="str">
        <f>IF(OR('Intragroup liabilities'!F1576="P_20",'Intragroup liabilities'!F1576="P_21"),'Intragroup liabilities'!M1576,CONCATENATE(RIGHT('Intragroup liabilities'!T1576,4),"-",LEFT(RIGHT('Intragroup liabilities'!T1576,7),2),"-",LEFT('Intragroup liabilities'!T1576,2)))</f>
        <v>--</v>
      </c>
      <c r="T1582" s="20" t="str">
        <f t="shared" si="172"/>
        <v>--</v>
      </c>
      <c r="U1582" s="20" t="str">
        <f>IF(OR('Intragroup liabilities'!F1576="P_20",'Intragroup liabilities'!F1576="P_21"),'T 03.01'!T1582,CONCATENATE(RIGHT('Intragroup liabilities'!U1576,4),"-",LEFT(RIGHT('Intragroup liabilities'!U1576,7),2),"-",LEFT('Intragroup liabilities'!U1576,2)))</f>
        <v>--</v>
      </c>
      <c r="V1582" s="10" t="str">
        <f t="shared" si="173"/>
        <v>Unsecured</v>
      </c>
      <c r="W1582" s="10">
        <v>0</v>
      </c>
      <c r="X1582" s="10" t="s">
        <v>83</v>
      </c>
      <c r="Y1582" s="10" t="str">
        <f t="shared" si="174"/>
        <v>Structured</v>
      </c>
      <c r="Z1582" s="10"/>
      <c r="AA1582" s="10" t="str">
        <f>IF('Intragroup liabilities'!Q1576="GF2","Grandfathered T2",IF('Intragroup liabilities'!Q1576="CET1","CET1","No"))</f>
        <v>No</v>
      </c>
      <c r="AB1582" s="10">
        <f>IF('Intragroup liabilities'!R1576="",0,'Intragroup liabilities'!R1576)</f>
        <v>0</v>
      </c>
    </row>
    <row r="1583" spans="3:28" ht="23.65" thickBot="1" x14ac:dyDescent="0.5">
      <c r="C1583" s="17">
        <f t="shared" si="169"/>
        <v>999</v>
      </c>
      <c r="D1583" s="18">
        <f t="shared" si="175"/>
        <v>1576</v>
      </c>
      <c r="E1583" s="10" t="str">
        <f>IF(AND(I1583="SANTANDER TOTTA, SGPS, SA",'Intragroup liabilities'!F1577="P_22"),"r0531 - o/w (part of) subordinated liabilities recognised as own funds",IF(AND(I1583="Totta Seguros - Comp. Seg. Vida, SA.",'Intragroup liabilities'!F1577="P_22"),"r0350 - Structured notes",IF(AND(AA1583&lt;&gt;"No",'Intragroup liabilities'!F1577="P_23"),"r0531 - o/w (part of) subordinated liabilities recognised as own funds",IF(AND(AA1583="No",'Intragroup liabilities'!F1577="P_23"),"r0120 - Secured liabilities - collateralized part (BRRD art. 44/2/b)",IF('Intragroup liabilities'!F1577="C_31","r0511 - o/w capital instruments/share capital",IF('Intragroup liabilities'!F1577="C_32","r0511 - o/w capital instruments/share capital",IF('Intragroup liabilities'!F1577="C_33","r0512 - o/w instruments ranking pari passu with ordinary shares",IF(OR(ISNUMBER(SEARCH("ATLANTES",I1583)),ISNUMBER(SEARCH("AZOR",I1583)),ISNUMBER(SEARCH("HIPOTOTTA",I1583)))=TRUE,"r0120 - Secured liabilities - collateralized part (BRRD art. 44/2/b)",IF(OR('Intragroup liabilities'!F1577="P_27.1",'Intragroup liabilities'!F1577="P_27.2",'Intragroup liabilities'!F1577="P_24"),"r0390 - Non-financial liabilities",IF('Intragroup liabilities'!F1577="P_30.1","r0170 - Employee liabilities (BRRD art. 44/2/g/i)",IF('Intragroup liabilities'!F1577="P_30.3","r0390 - Non-financial liabilities",IF('Intragroup liabilities'!F1577="C_36","r0511 - o/w capital instruments/share capital",IF(AND('Intragroup liabilities'!F1577="P_20",IFERROR(VLOOKUP('Intragroup liabilities'!I1577,'Auxiliar 210'!$B$18:$B$20,1,FALSE),0)&lt;&gt;0),"r0210 - Liabilities towards other entities of the resolution group (BRRD art. 44/2/h)",IF(AND('Intragroup liabilities'!F1577="P_21",IFERROR(VLOOKUP('Intragroup liabilities'!I1577,'Auxiliar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3" s="10" t="s">
        <v>483</v>
      </c>
      <c r="G1583" s="10" t="str">
        <f t="shared" si="170"/>
        <v>Rank 9 - Ranking in insolvency (master scale)</v>
      </c>
      <c r="H1583" s="10" t="s">
        <v>1314</v>
      </c>
      <c r="I1583" s="10" t="s">
        <v>66</v>
      </c>
      <c r="J1583" s="10" t="s">
        <v>439</v>
      </c>
      <c r="K1583" s="10" t="s">
        <v>155</v>
      </c>
      <c r="L1583" s="10" t="str">
        <f t="shared" si="171"/>
        <v>Sister</v>
      </c>
      <c r="M1583" s="10" t="str">
        <f>IF(OR('Intragroup liabilities'!W1577="x",'Intragroup liabilities'!W1577="E"),"true","false")</f>
        <v>false</v>
      </c>
      <c r="N1583" s="10" t="s">
        <v>470</v>
      </c>
      <c r="O1583" s="10" t="s">
        <v>471</v>
      </c>
      <c r="P1583" s="11">
        <v>10.82</v>
      </c>
      <c r="Q1583" s="11">
        <f>IF('Intragroup liabilities'!E1577="",0,'Intragroup liabilities'!E1577)</f>
        <v>0</v>
      </c>
      <c r="R1583" s="10" t="str">
        <f>+IF('Intragroup liabilities'!C1577="EURO","Euro",IF('Intragroup liabilities'!C1577="LIBRA INGLESA"," US Dollar",""))</f>
        <v>Euro</v>
      </c>
      <c r="S1583" s="10" t="str">
        <f>IF(OR('Intragroup liabilities'!F1577="P_20",'Intragroup liabilities'!F1577="P_21"),'Intragroup liabilities'!M1577,CONCATENATE(RIGHT('Intragroup liabilities'!T1577,4),"-",LEFT(RIGHT('Intragroup liabilities'!T1577,7),2),"-",LEFT('Intragroup liabilities'!T1577,2)))</f>
        <v>--</v>
      </c>
      <c r="T1583" s="20" t="str">
        <f t="shared" si="172"/>
        <v>--</v>
      </c>
      <c r="U1583" s="20" t="str">
        <f>IF(OR('Intragroup liabilities'!F1577="P_20",'Intragroup liabilities'!F1577="P_21"),'T 03.01'!T1583,CONCATENATE(RIGHT('Intragroup liabilities'!U1577,4),"-",LEFT(RIGHT('Intragroup liabilities'!U1577,7),2),"-",LEFT('Intragroup liabilities'!U1577,2)))</f>
        <v>--</v>
      </c>
      <c r="V1583" s="10" t="str">
        <f t="shared" si="173"/>
        <v>Unsecured</v>
      </c>
      <c r="W1583" s="10">
        <v>0</v>
      </c>
      <c r="X1583" s="10" t="s">
        <v>83</v>
      </c>
      <c r="Y1583" s="10" t="str">
        <f t="shared" si="174"/>
        <v>Structured</v>
      </c>
      <c r="Z1583" s="10"/>
      <c r="AA1583" s="10" t="str">
        <f>IF('Intragroup liabilities'!Q1577="GF2","Grandfathered T2",IF('Intragroup liabilities'!Q1577="CET1","CET1","No"))</f>
        <v>No</v>
      </c>
      <c r="AB1583" s="10">
        <f>IF('Intragroup liabilities'!R1577="",0,'Intragroup liabilities'!R1577)</f>
        <v>0</v>
      </c>
    </row>
    <row r="1584" spans="3:28" ht="23.65" thickBot="1" x14ac:dyDescent="0.5">
      <c r="C1584" s="17">
        <f t="shared" si="169"/>
        <v>999</v>
      </c>
      <c r="D1584" s="18">
        <f t="shared" si="175"/>
        <v>1577</v>
      </c>
      <c r="E1584" s="10" t="str">
        <f>IF(AND(I1584="SANTANDER TOTTA, SGPS, SA",'Intragroup liabilities'!F1578="P_22"),"r0531 - o/w (part of) subordinated liabilities recognised as own funds",IF(AND(I1584="Totta Seguros - Comp. Seg. Vida, SA.",'Intragroup liabilities'!F1578="P_22"),"r0350 - Structured notes",IF(AND(AA1584&lt;&gt;"No",'Intragroup liabilities'!F1578="P_23"),"r0531 - o/w (part of) subordinated liabilities recognised as own funds",IF(AND(AA1584="No",'Intragroup liabilities'!F1578="P_23"),"r0120 - Secured liabilities - collateralized part (BRRD art. 44/2/b)",IF('Intragroup liabilities'!F1578="C_31","r0511 - o/w capital instruments/share capital",IF('Intragroup liabilities'!F1578="C_32","r0511 - o/w capital instruments/share capital",IF('Intragroup liabilities'!F1578="C_33","r0512 - o/w instruments ranking pari passu with ordinary shares",IF(OR(ISNUMBER(SEARCH("ATLANTES",I1584)),ISNUMBER(SEARCH("AZOR",I1584)),ISNUMBER(SEARCH("HIPOTOTTA",I1584)))=TRUE,"r0120 - Secured liabilities - collateralized part (BRRD art. 44/2/b)",IF(OR('Intragroup liabilities'!F1578="P_27.1",'Intragroup liabilities'!F1578="P_27.2",'Intragroup liabilities'!F1578="P_24"),"r0390 - Non-financial liabilities",IF('Intragroup liabilities'!F1578="P_30.1","r0170 - Employee liabilities (BRRD art. 44/2/g/i)",IF('Intragroup liabilities'!F1578="P_30.3","r0390 - Non-financial liabilities",IF('Intragroup liabilities'!F1578="C_36","r0511 - o/w capital instruments/share capital",IF(AND('Intragroup liabilities'!F1578="P_20",IFERROR(VLOOKUP('Intragroup liabilities'!I1578,'Auxiliar 210'!$B$18:$B$20,1,FALSE),0)&lt;&gt;0),"r0210 - Liabilities towards other entities of the resolution group (BRRD art. 44/2/h)",IF(AND('Intragroup liabilities'!F1578="P_21",IFERROR(VLOOKUP('Intragroup liabilities'!I1578,'Auxiliar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4" s="10" t="s">
        <v>483</v>
      </c>
      <c r="G1584" s="10" t="str">
        <f t="shared" si="170"/>
        <v>Rank 9 - Ranking in insolvency (master scale)</v>
      </c>
      <c r="H1584" s="10" t="s">
        <v>512</v>
      </c>
      <c r="I1584" s="10" t="s">
        <v>66</v>
      </c>
      <c r="J1584" s="10" t="s">
        <v>439</v>
      </c>
      <c r="K1584" s="10" t="s">
        <v>155</v>
      </c>
      <c r="L1584" s="10" t="str">
        <f t="shared" si="171"/>
        <v>Sister</v>
      </c>
      <c r="M1584" s="10" t="str">
        <f>IF(OR('Intragroup liabilities'!W1578="x",'Intragroup liabilities'!W1578="E"),"true","false")</f>
        <v>false</v>
      </c>
      <c r="N1584" s="10" t="s">
        <v>470</v>
      </c>
      <c r="O1584" s="10" t="s">
        <v>471</v>
      </c>
      <c r="P1584" s="11">
        <v>9.6300000000000008</v>
      </c>
      <c r="Q1584" s="11">
        <f>IF('Intragroup liabilities'!E1578="",0,'Intragroup liabilities'!E1578)</f>
        <v>0</v>
      </c>
      <c r="R1584" s="10" t="str">
        <f>+IF('Intragroup liabilities'!C1578="EURO","Euro",IF('Intragroup liabilities'!C1578="LIBRA INGLESA"," US Dollar",""))</f>
        <v>Euro</v>
      </c>
      <c r="S1584" s="10" t="str">
        <f>IF(OR('Intragroup liabilities'!F1578="P_20",'Intragroup liabilities'!F1578="P_21"),'Intragroup liabilities'!M1578,CONCATENATE(RIGHT('Intragroup liabilities'!T1578,4),"-",LEFT(RIGHT('Intragroup liabilities'!T1578,7),2),"-",LEFT('Intragroup liabilities'!T1578,2)))</f>
        <v>--</v>
      </c>
      <c r="T1584" s="20" t="str">
        <f t="shared" si="172"/>
        <v>--</v>
      </c>
      <c r="U1584" s="20" t="str">
        <f>IF(OR('Intragroup liabilities'!F1578="P_20",'Intragroup liabilities'!F1578="P_21"),'T 03.01'!T1584,CONCATENATE(RIGHT('Intragroup liabilities'!U1578,4),"-",LEFT(RIGHT('Intragroup liabilities'!U1578,7),2),"-",LEFT('Intragroup liabilities'!U1578,2)))</f>
        <v>--</v>
      </c>
      <c r="V1584" s="10" t="str">
        <f t="shared" si="173"/>
        <v>Unsecured</v>
      </c>
      <c r="W1584" s="10">
        <v>0</v>
      </c>
      <c r="X1584" s="10" t="s">
        <v>83</v>
      </c>
      <c r="Y1584" s="10" t="str">
        <f t="shared" si="174"/>
        <v>Structured</v>
      </c>
      <c r="Z1584" s="10"/>
      <c r="AA1584" s="10" t="str">
        <f>IF('Intragroup liabilities'!Q1578="GF2","Grandfathered T2",IF('Intragroup liabilities'!Q1578="CET1","CET1","No"))</f>
        <v>No</v>
      </c>
      <c r="AB1584" s="10">
        <f>IF('Intragroup liabilities'!R1578="",0,'Intragroup liabilities'!R1578)</f>
        <v>0</v>
      </c>
    </row>
    <row r="1585" spans="3:28" ht="23.65" thickBot="1" x14ac:dyDescent="0.5">
      <c r="C1585" s="17">
        <f t="shared" si="169"/>
        <v>999</v>
      </c>
      <c r="D1585" s="18">
        <f t="shared" si="175"/>
        <v>1578</v>
      </c>
      <c r="E1585" s="10" t="str">
        <f>IF(AND(I1585="SANTANDER TOTTA, SGPS, SA",'Intragroup liabilities'!F1579="P_22"),"r0531 - o/w (part of) subordinated liabilities recognised as own funds",IF(AND(I1585="Totta Seguros - Comp. Seg. Vida, SA.",'Intragroup liabilities'!F1579="P_22"),"r0350 - Structured notes",IF(AND(AA1585&lt;&gt;"No",'Intragroup liabilities'!F1579="P_23"),"r0531 - o/w (part of) subordinated liabilities recognised as own funds",IF(AND(AA1585="No",'Intragroup liabilities'!F1579="P_23"),"r0120 - Secured liabilities - collateralized part (BRRD art. 44/2/b)",IF('Intragroup liabilities'!F1579="C_31","r0511 - o/w capital instruments/share capital",IF('Intragroup liabilities'!F1579="C_32","r0511 - o/w capital instruments/share capital",IF('Intragroup liabilities'!F1579="C_33","r0512 - o/w instruments ranking pari passu with ordinary shares",IF(OR(ISNUMBER(SEARCH("ATLANTES",I1585)),ISNUMBER(SEARCH("AZOR",I1585)),ISNUMBER(SEARCH("HIPOTOTTA",I1585)))=TRUE,"r0120 - Secured liabilities - collateralized part (BRRD art. 44/2/b)",IF(OR('Intragroup liabilities'!F1579="P_27.1",'Intragroup liabilities'!F1579="P_27.2",'Intragroup liabilities'!F1579="P_24"),"r0390 - Non-financial liabilities",IF('Intragroup liabilities'!F1579="P_30.1","r0170 - Employee liabilities (BRRD art. 44/2/g/i)",IF('Intragroup liabilities'!F1579="P_30.3","r0390 - Non-financial liabilities",IF('Intragroup liabilities'!F1579="C_36","r0511 - o/w capital instruments/share capital",IF(AND('Intragroup liabilities'!F1579="P_20",IFERROR(VLOOKUP('Intragroup liabilities'!I1579,'Auxiliar 210'!$B$18:$B$20,1,FALSE),0)&lt;&gt;0),"r0210 - Liabilities towards other entities of the resolution group (BRRD art. 44/2/h)",IF(AND('Intragroup liabilities'!F1579="P_21",IFERROR(VLOOKUP('Intragroup liabilities'!I1579,'Auxiliar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5" s="10" t="s">
        <v>483</v>
      </c>
      <c r="G1585" s="10" t="str">
        <f t="shared" si="170"/>
        <v>Rank 9 - Ranking in insolvency (master scale)</v>
      </c>
      <c r="H1585" s="10" t="s">
        <v>655</v>
      </c>
      <c r="I1585" s="10" t="s">
        <v>66</v>
      </c>
      <c r="J1585" s="10" t="s">
        <v>439</v>
      </c>
      <c r="K1585" s="10" t="s">
        <v>155</v>
      </c>
      <c r="L1585" s="10" t="str">
        <f t="shared" si="171"/>
        <v>Sister</v>
      </c>
      <c r="M1585" s="10" t="str">
        <f>IF(OR('Intragroup liabilities'!W1579="x",'Intragroup liabilities'!W1579="E"),"true","false")</f>
        <v>false</v>
      </c>
      <c r="N1585" s="10" t="s">
        <v>470</v>
      </c>
      <c r="O1585" s="10" t="s">
        <v>471</v>
      </c>
      <c r="P1585" s="11">
        <v>0.11</v>
      </c>
      <c r="Q1585" s="11">
        <f>IF('Intragroup liabilities'!E1579="",0,'Intragroup liabilities'!E1579)</f>
        <v>0</v>
      </c>
      <c r="R1585" s="10" t="str">
        <f>+IF('Intragroup liabilities'!C1579="EURO","Euro",IF('Intragroup liabilities'!C1579="LIBRA INGLESA"," US Dollar",""))</f>
        <v>Euro</v>
      </c>
      <c r="S1585" s="10" t="str">
        <f>IF(OR('Intragroup liabilities'!F1579="P_20",'Intragroup liabilities'!F1579="P_21"),'Intragroup liabilities'!M1579,CONCATENATE(RIGHT('Intragroup liabilities'!T1579,4),"-",LEFT(RIGHT('Intragroup liabilities'!T1579,7),2),"-",LEFT('Intragroup liabilities'!T1579,2)))</f>
        <v>--</v>
      </c>
      <c r="T1585" s="20" t="str">
        <f t="shared" si="172"/>
        <v>--</v>
      </c>
      <c r="U1585" s="20" t="str">
        <f>IF(OR('Intragroup liabilities'!F1579="P_20",'Intragroup liabilities'!F1579="P_21"),'T 03.01'!T1585,CONCATENATE(RIGHT('Intragroup liabilities'!U1579,4),"-",LEFT(RIGHT('Intragroup liabilities'!U1579,7),2),"-",LEFT('Intragroup liabilities'!U1579,2)))</f>
        <v>--</v>
      </c>
      <c r="V1585" s="10" t="str">
        <f t="shared" si="173"/>
        <v>Unsecured</v>
      </c>
      <c r="W1585" s="10">
        <v>0</v>
      </c>
      <c r="X1585" s="10" t="s">
        <v>83</v>
      </c>
      <c r="Y1585" s="10" t="str">
        <f t="shared" si="174"/>
        <v>Structured</v>
      </c>
      <c r="Z1585" s="10"/>
      <c r="AA1585" s="10" t="str">
        <f>IF('Intragroup liabilities'!Q1579="GF2","Grandfathered T2",IF('Intragroup liabilities'!Q1579="CET1","CET1","No"))</f>
        <v>No</v>
      </c>
      <c r="AB1585" s="10">
        <f>IF('Intragroup liabilities'!R1579="",0,'Intragroup liabilities'!R1579)</f>
        <v>0</v>
      </c>
    </row>
    <row r="1586" spans="3:28" ht="23.65" thickBot="1" x14ac:dyDescent="0.5">
      <c r="C1586" s="17">
        <f t="shared" si="169"/>
        <v>999</v>
      </c>
      <c r="D1586" s="18">
        <f t="shared" si="175"/>
        <v>1579</v>
      </c>
      <c r="E1586" s="10" t="str">
        <f>IF(AND(I1586="SANTANDER TOTTA, SGPS, SA",'Intragroup liabilities'!F1580="P_22"),"r0531 - o/w (part of) subordinated liabilities recognised as own funds",IF(AND(I1586="Totta Seguros - Comp. Seg. Vida, SA.",'Intragroup liabilities'!F1580="P_22"),"r0350 - Structured notes",IF(AND(AA1586&lt;&gt;"No",'Intragroup liabilities'!F1580="P_23"),"r0531 - o/w (part of) subordinated liabilities recognised as own funds",IF(AND(AA1586="No",'Intragroup liabilities'!F1580="P_23"),"r0120 - Secured liabilities - collateralized part (BRRD art. 44/2/b)",IF('Intragroup liabilities'!F1580="C_31","r0511 - o/w capital instruments/share capital",IF('Intragroup liabilities'!F1580="C_32","r0511 - o/w capital instruments/share capital",IF('Intragroup liabilities'!F1580="C_33","r0512 - o/w instruments ranking pari passu with ordinary shares",IF(OR(ISNUMBER(SEARCH("ATLANTES",I1586)),ISNUMBER(SEARCH("AZOR",I1586)),ISNUMBER(SEARCH("HIPOTOTTA",I1586)))=TRUE,"r0120 - Secured liabilities - collateralized part (BRRD art. 44/2/b)",IF(OR('Intragroup liabilities'!F1580="P_27.1",'Intragroup liabilities'!F1580="P_27.2",'Intragroup liabilities'!F1580="P_24"),"r0390 - Non-financial liabilities",IF('Intragroup liabilities'!F1580="P_30.1","r0170 - Employee liabilities (BRRD art. 44/2/g/i)",IF('Intragroup liabilities'!F1580="P_30.3","r0390 - Non-financial liabilities",IF('Intragroup liabilities'!F1580="C_36","r0511 - o/w capital instruments/share capital",IF(AND('Intragroup liabilities'!F1580="P_20",IFERROR(VLOOKUP('Intragroup liabilities'!I1580,'Auxiliar 210'!$B$18:$B$20,1,FALSE),0)&lt;&gt;0),"r0210 - Liabilities towards other entities of the resolution group (BRRD art. 44/2/h)",IF(AND('Intragroup liabilities'!F1580="P_21",IFERROR(VLOOKUP('Intragroup liabilities'!I1580,'Auxiliar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6" s="10" t="s">
        <v>483</v>
      </c>
      <c r="G1586" s="10" t="str">
        <f t="shared" si="170"/>
        <v>Rank 9 - Ranking in insolvency (master scale)</v>
      </c>
      <c r="H1586" s="10" t="s">
        <v>581</v>
      </c>
      <c r="I1586" s="10" t="s">
        <v>66</v>
      </c>
      <c r="J1586" s="10" t="s">
        <v>439</v>
      </c>
      <c r="K1586" s="10" t="s">
        <v>155</v>
      </c>
      <c r="L1586" s="10" t="str">
        <f t="shared" si="171"/>
        <v>Sister</v>
      </c>
      <c r="M1586" s="10" t="str">
        <f>IF(OR('Intragroup liabilities'!W1580="x",'Intragroup liabilities'!W1580="E"),"true","false")</f>
        <v>false</v>
      </c>
      <c r="N1586" s="10" t="s">
        <v>470</v>
      </c>
      <c r="O1586" s="10" t="s">
        <v>471</v>
      </c>
      <c r="P1586" s="11">
        <v>97.78</v>
      </c>
      <c r="Q1586" s="11">
        <f>IF('Intragroup liabilities'!E1580="",0,'Intragroup liabilities'!E1580)</f>
        <v>0</v>
      </c>
      <c r="R1586" s="10" t="str">
        <f>+IF('Intragroup liabilities'!C1580="EURO","Euro",IF('Intragroup liabilities'!C1580="LIBRA INGLESA"," US Dollar",""))</f>
        <v>Euro</v>
      </c>
      <c r="S1586" s="10" t="str">
        <f>IF(OR('Intragroup liabilities'!F1580="P_20",'Intragroup liabilities'!F1580="P_21"),'Intragroup liabilities'!M1580,CONCATENATE(RIGHT('Intragroup liabilities'!T1580,4),"-",LEFT(RIGHT('Intragroup liabilities'!T1580,7),2),"-",LEFT('Intragroup liabilities'!T1580,2)))</f>
        <v>--</v>
      </c>
      <c r="T1586" s="20" t="str">
        <f t="shared" si="172"/>
        <v>--</v>
      </c>
      <c r="U1586" s="20" t="str">
        <f>IF(OR('Intragroup liabilities'!F1580="P_20",'Intragroup liabilities'!F1580="P_21"),'T 03.01'!T1586,CONCATENATE(RIGHT('Intragroup liabilities'!U1580,4),"-",LEFT(RIGHT('Intragroup liabilities'!U1580,7),2),"-",LEFT('Intragroup liabilities'!U1580,2)))</f>
        <v>--</v>
      </c>
      <c r="V1586" s="10" t="str">
        <f t="shared" si="173"/>
        <v>Unsecured</v>
      </c>
      <c r="W1586" s="10">
        <v>0</v>
      </c>
      <c r="X1586" s="10" t="s">
        <v>83</v>
      </c>
      <c r="Y1586" s="10" t="str">
        <f t="shared" si="174"/>
        <v>Structured</v>
      </c>
      <c r="Z1586" s="10"/>
      <c r="AA1586" s="10" t="str">
        <f>IF('Intragroup liabilities'!Q1580="GF2","Grandfathered T2",IF('Intragroup liabilities'!Q1580="CET1","CET1","No"))</f>
        <v>No</v>
      </c>
      <c r="AB1586" s="10">
        <f>IF('Intragroup liabilities'!R1580="",0,'Intragroup liabilities'!R1580)</f>
        <v>0</v>
      </c>
    </row>
    <row r="1587" spans="3:28" ht="23.65" thickBot="1" x14ac:dyDescent="0.5">
      <c r="C1587" s="17">
        <f t="shared" si="169"/>
        <v>999</v>
      </c>
      <c r="D1587" s="18">
        <f t="shared" si="175"/>
        <v>1580</v>
      </c>
      <c r="E1587" s="10" t="str">
        <f>IF(AND(I1587="SANTANDER TOTTA, SGPS, SA",'Intragroup liabilities'!F1581="P_22"),"r0531 - o/w (part of) subordinated liabilities recognised as own funds",IF(AND(I1587="Totta Seguros - Comp. Seg. Vida, SA.",'Intragroup liabilities'!F1581="P_22"),"r0350 - Structured notes",IF(AND(AA1587&lt;&gt;"No",'Intragroup liabilities'!F1581="P_23"),"r0531 - o/w (part of) subordinated liabilities recognised as own funds",IF(AND(AA1587="No",'Intragroup liabilities'!F1581="P_23"),"r0120 - Secured liabilities - collateralized part (BRRD art. 44/2/b)",IF('Intragroup liabilities'!F1581="C_31","r0511 - o/w capital instruments/share capital",IF('Intragroup liabilities'!F1581="C_32","r0511 - o/w capital instruments/share capital",IF('Intragroup liabilities'!F1581="C_33","r0512 - o/w instruments ranking pari passu with ordinary shares",IF(OR(ISNUMBER(SEARCH("ATLANTES",I1587)),ISNUMBER(SEARCH("AZOR",I1587)),ISNUMBER(SEARCH("HIPOTOTTA",I1587)))=TRUE,"r0120 - Secured liabilities - collateralized part (BRRD art. 44/2/b)",IF(OR('Intragroup liabilities'!F1581="P_27.1",'Intragroup liabilities'!F1581="P_27.2",'Intragroup liabilities'!F1581="P_24"),"r0390 - Non-financial liabilities",IF('Intragroup liabilities'!F1581="P_30.1","r0170 - Employee liabilities (BRRD art. 44/2/g/i)",IF('Intragroup liabilities'!F1581="P_30.3","r0390 - Non-financial liabilities",IF('Intragroup liabilities'!F1581="C_36","r0511 - o/w capital instruments/share capital",IF(AND('Intragroup liabilities'!F1581="P_20",IFERROR(VLOOKUP('Intragroup liabilities'!I1581,'Auxiliar 210'!$B$18:$B$20,1,FALSE),0)&lt;&gt;0),"r0210 - Liabilities towards other entities of the resolution group (BRRD art. 44/2/h)",IF(AND('Intragroup liabilities'!F1581="P_21",IFERROR(VLOOKUP('Intragroup liabilities'!I1581,'Auxiliar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7" s="10" t="s">
        <v>483</v>
      </c>
      <c r="G1587" s="10" t="str">
        <f t="shared" si="170"/>
        <v>Rank 9 - Ranking in insolvency (master scale)</v>
      </c>
      <c r="H1587" s="10" t="s">
        <v>1479</v>
      </c>
      <c r="I1587" s="10" t="s">
        <v>66</v>
      </c>
      <c r="J1587" s="10" t="s">
        <v>439</v>
      </c>
      <c r="K1587" s="10" t="s">
        <v>155</v>
      </c>
      <c r="L1587" s="10" t="str">
        <f t="shared" si="171"/>
        <v>Sister</v>
      </c>
      <c r="M1587" s="10" t="str">
        <f>IF(OR('Intragroup liabilities'!W1581="x",'Intragroup liabilities'!W1581="E"),"true","false")</f>
        <v>false</v>
      </c>
      <c r="N1587" s="10" t="s">
        <v>470</v>
      </c>
      <c r="O1587" s="10" t="s">
        <v>471</v>
      </c>
      <c r="P1587" s="11">
        <v>37.78</v>
      </c>
      <c r="Q1587" s="11">
        <f>IF('Intragroup liabilities'!E1581="",0,'Intragroup liabilities'!E1581)</f>
        <v>0</v>
      </c>
      <c r="R1587" s="10" t="str">
        <f>+IF('Intragroup liabilities'!C1581="EURO","Euro",IF('Intragroup liabilities'!C1581="LIBRA INGLESA"," US Dollar",""))</f>
        <v>Euro</v>
      </c>
      <c r="S1587" s="10" t="str">
        <f>IF(OR('Intragroup liabilities'!F1581="P_20",'Intragroup liabilities'!F1581="P_21"),'Intragroup liabilities'!M1581,CONCATENATE(RIGHT('Intragroup liabilities'!T1581,4),"-",LEFT(RIGHT('Intragroup liabilities'!T1581,7),2),"-",LEFT('Intragroup liabilities'!T1581,2)))</f>
        <v>--</v>
      </c>
      <c r="T1587" s="20" t="str">
        <f t="shared" si="172"/>
        <v>--</v>
      </c>
      <c r="U1587" s="20" t="str">
        <f>IF(OR('Intragroup liabilities'!F1581="P_20",'Intragroup liabilities'!F1581="P_21"),'T 03.01'!T1587,CONCATENATE(RIGHT('Intragroup liabilities'!U1581,4),"-",LEFT(RIGHT('Intragroup liabilities'!U1581,7),2),"-",LEFT('Intragroup liabilities'!U1581,2)))</f>
        <v>--</v>
      </c>
      <c r="V1587" s="10" t="str">
        <f t="shared" si="173"/>
        <v>Unsecured</v>
      </c>
      <c r="W1587" s="10">
        <v>0</v>
      </c>
      <c r="X1587" s="10" t="s">
        <v>83</v>
      </c>
      <c r="Y1587" s="10" t="str">
        <f t="shared" si="174"/>
        <v>Structured</v>
      </c>
      <c r="Z1587" s="10"/>
      <c r="AA1587" s="10" t="str">
        <f>IF('Intragroup liabilities'!Q1581="GF2","Grandfathered T2",IF('Intragroup liabilities'!Q1581="CET1","CET1","No"))</f>
        <v>No</v>
      </c>
      <c r="AB1587" s="10">
        <f>IF('Intragroup liabilities'!R1581="",0,'Intragroup liabilities'!R1581)</f>
        <v>0</v>
      </c>
    </row>
    <row r="1588" spans="3:28" ht="23.65" thickBot="1" x14ac:dyDescent="0.5">
      <c r="C1588" s="17">
        <f t="shared" si="169"/>
        <v>999</v>
      </c>
      <c r="D1588" s="18">
        <f t="shared" si="175"/>
        <v>1581</v>
      </c>
      <c r="E1588" s="10" t="str">
        <f>IF(AND(I1588="SANTANDER TOTTA, SGPS, SA",'Intragroup liabilities'!F1582="P_22"),"r0531 - o/w (part of) subordinated liabilities recognised as own funds",IF(AND(I1588="Totta Seguros - Comp. Seg. Vida, SA.",'Intragroup liabilities'!F1582="P_22"),"r0350 - Structured notes",IF(AND(AA1588&lt;&gt;"No",'Intragroup liabilities'!F1582="P_23"),"r0531 - o/w (part of) subordinated liabilities recognised as own funds",IF(AND(AA1588="No",'Intragroup liabilities'!F1582="P_23"),"r0120 - Secured liabilities - collateralized part (BRRD art. 44/2/b)",IF('Intragroup liabilities'!F1582="C_31","r0511 - o/w capital instruments/share capital",IF('Intragroup liabilities'!F1582="C_32","r0511 - o/w capital instruments/share capital",IF('Intragroup liabilities'!F1582="C_33","r0512 - o/w instruments ranking pari passu with ordinary shares",IF(OR(ISNUMBER(SEARCH("ATLANTES",I1588)),ISNUMBER(SEARCH("AZOR",I1588)),ISNUMBER(SEARCH("HIPOTOTTA",I1588)))=TRUE,"r0120 - Secured liabilities - collateralized part (BRRD art. 44/2/b)",IF(OR('Intragroup liabilities'!F1582="P_27.1",'Intragroup liabilities'!F1582="P_27.2",'Intragroup liabilities'!F1582="P_24"),"r0390 - Non-financial liabilities",IF('Intragroup liabilities'!F1582="P_30.1","r0170 - Employee liabilities (BRRD art. 44/2/g/i)",IF('Intragroup liabilities'!F1582="P_30.3","r0390 - Non-financial liabilities",IF('Intragroup liabilities'!F1582="C_36","r0511 - o/w capital instruments/share capital",IF(AND('Intragroup liabilities'!F1582="P_20",IFERROR(VLOOKUP('Intragroup liabilities'!I1582,'Auxiliar 210'!$B$18:$B$20,1,FALSE),0)&lt;&gt;0),"r0210 - Liabilities towards other entities of the resolution group (BRRD art. 44/2/h)",IF(AND('Intragroup liabilities'!F1582="P_21",IFERROR(VLOOKUP('Intragroup liabilities'!I1582,'Auxiliar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8" s="10" t="s">
        <v>483</v>
      </c>
      <c r="G1588" s="10" t="str">
        <f t="shared" si="170"/>
        <v>Rank 9 - Ranking in insolvency (master scale)</v>
      </c>
      <c r="H1588" s="10" t="s">
        <v>603</v>
      </c>
      <c r="I1588" s="10" t="s">
        <v>66</v>
      </c>
      <c r="J1588" s="10" t="s">
        <v>439</v>
      </c>
      <c r="K1588" s="10" t="s">
        <v>155</v>
      </c>
      <c r="L1588" s="10" t="str">
        <f t="shared" si="171"/>
        <v>Sister</v>
      </c>
      <c r="M1588" s="10" t="str">
        <f>IF(OR('Intragroup liabilities'!W1582="x",'Intragroup liabilities'!W1582="E"),"true","false")</f>
        <v>false</v>
      </c>
      <c r="N1588" s="10" t="s">
        <v>470</v>
      </c>
      <c r="O1588" s="10" t="s">
        <v>471</v>
      </c>
      <c r="P1588" s="11">
        <v>1.1299999999999999</v>
      </c>
      <c r="Q1588" s="11">
        <f>IF('Intragroup liabilities'!E1582="",0,'Intragroup liabilities'!E1582)</f>
        <v>0</v>
      </c>
      <c r="R1588" s="10" t="str">
        <f>+IF('Intragroup liabilities'!C1582="EURO","Euro",IF('Intragroup liabilities'!C1582="LIBRA INGLESA"," US Dollar",""))</f>
        <v>Euro</v>
      </c>
      <c r="S1588" s="10" t="str">
        <f>IF(OR('Intragroup liabilities'!F1582="P_20",'Intragroup liabilities'!F1582="P_21"),'Intragroup liabilities'!M1582,CONCATENATE(RIGHT('Intragroup liabilities'!T1582,4),"-",LEFT(RIGHT('Intragroup liabilities'!T1582,7),2),"-",LEFT('Intragroup liabilities'!T1582,2)))</f>
        <v>--</v>
      </c>
      <c r="T1588" s="20" t="str">
        <f t="shared" si="172"/>
        <v>--</v>
      </c>
      <c r="U1588" s="20" t="str">
        <f>IF(OR('Intragroup liabilities'!F1582="P_20",'Intragroup liabilities'!F1582="P_21"),'T 03.01'!T1588,CONCATENATE(RIGHT('Intragroup liabilities'!U1582,4),"-",LEFT(RIGHT('Intragroup liabilities'!U1582,7),2),"-",LEFT('Intragroup liabilities'!U1582,2)))</f>
        <v>--</v>
      </c>
      <c r="V1588" s="10" t="str">
        <f t="shared" si="173"/>
        <v>Unsecured</v>
      </c>
      <c r="W1588" s="10">
        <v>0</v>
      </c>
      <c r="X1588" s="10" t="s">
        <v>83</v>
      </c>
      <c r="Y1588" s="10" t="str">
        <f t="shared" si="174"/>
        <v>Structured</v>
      </c>
      <c r="Z1588" s="10"/>
      <c r="AA1588" s="10" t="str">
        <f>IF('Intragroup liabilities'!Q1582="GF2","Grandfathered T2",IF('Intragroup liabilities'!Q1582="CET1","CET1","No"))</f>
        <v>No</v>
      </c>
      <c r="AB1588" s="10">
        <f>IF('Intragroup liabilities'!R1582="",0,'Intragroup liabilities'!R1582)</f>
        <v>0</v>
      </c>
    </row>
    <row r="1589" spans="3:28" ht="23.65" thickBot="1" x14ac:dyDescent="0.5">
      <c r="C1589" s="17">
        <f t="shared" si="169"/>
        <v>999</v>
      </c>
      <c r="D1589" s="18">
        <f t="shared" si="175"/>
        <v>1582</v>
      </c>
      <c r="E1589" s="10" t="str">
        <f>IF(AND(I1589="SANTANDER TOTTA, SGPS, SA",'Intragroup liabilities'!F1583="P_22"),"r0531 - o/w (part of) subordinated liabilities recognised as own funds",IF(AND(I1589="Totta Seguros - Comp. Seg. Vida, SA.",'Intragroup liabilities'!F1583="P_22"),"r0350 - Structured notes",IF(AND(AA1589&lt;&gt;"No",'Intragroup liabilities'!F1583="P_23"),"r0531 - o/w (part of) subordinated liabilities recognised as own funds",IF(AND(AA1589="No",'Intragroup liabilities'!F1583="P_23"),"r0120 - Secured liabilities - collateralized part (BRRD art. 44/2/b)",IF('Intragroup liabilities'!F1583="C_31","r0511 - o/w capital instruments/share capital",IF('Intragroup liabilities'!F1583="C_32","r0511 - o/w capital instruments/share capital",IF('Intragroup liabilities'!F1583="C_33","r0512 - o/w instruments ranking pari passu with ordinary shares",IF(OR(ISNUMBER(SEARCH("ATLANTES",I1589)),ISNUMBER(SEARCH("AZOR",I1589)),ISNUMBER(SEARCH("HIPOTOTTA",I1589)))=TRUE,"r0120 - Secured liabilities - collateralized part (BRRD art. 44/2/b)",IF(OR('Intragroup liabilities'!F1583="P_27.1",'Intragroup liabilities'!F1583="P_27.2",'Intragroup liabilities'!F1583="P_24"),"r0390 - Non-financial liabilities",IF('Intragroup liabilities'!F1583="P_30.1","r0170 - Employee liabilities (BRRD art. 44/2/g/i)",IF('Intragroup liabilities'!F1583="P_30.3","r0390 - Non-financial liabilities",IF('Intragroup liabilities'!F1583="C_36","r0511 - o/w capital instruments/share capital",IF(AND('Intragroup liabilities'!F1583="P_20",IFERROR(VLOOKUP('Intragroup liabilities'!I1583,'Auxiliar 210'!$B$18:$B$20,1,FALSE),0)&lt;&gt;0),"r0210 - Liabilities towards other entities of the resolution group (BRRD art. 44/2/h)",IF(AND('Intragroup liabilities'!F1583="P_21",IFERROR(VLOOKUP('Intragroup liabilities'!I1583,'Auxiliar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89" s="10" t="s">
        <v>483</v>
      </c>
      <c r="G1589" s="10" t="str">
        <f t="shared" si="170"/>
        <v>Rank 9 - Ranking in insolvency (master scale)</v>
      </c>
      <c r="H1589" s="10" t="s">
        <v>582</v>
      </c>
      <c r="I1589" s="10" t="s">
        <v>66</v>
      </c>
      <c r="J1589" s="10" t="s">
        <v>439</v>
      </c>
      <c r="K1589" s="10" t="s">
        <v>155</v>
      </c>
      <c r="L1589" s="10" t="str">
        <f t="shared" si="171"/>
        <v>Sister</v>
      </c>
      <c r="M1589" s="10" t="str">
        <f>IF(OR('Intragroup liabilities'!W1583="x",'Intragroup liabilities'!W1583="E"),"true","false")</f>
        <v>false</v>
      </c>
      <c r="N1589" s="10" t="s">
        <v>470</v>
      </c>
      <c r="O1589" s="10" t="s">
        <v>471</v>
      </c>
      <c r="P1589" s="11">
        <v>0.25</v>
      </c>
      <c r="Q1589" s="11">
        <f>IF('Intragroup liabilities'!E1583="",0,'Intragroup liabilities'!E1583)</f>
        <v>0</v>
      </c>
      <c r="R1589" s="10" t="str">
        <f>+IF('Intragroup liabilities'!C1583="EURO","Euro",IF('Intragroup liabilities'!C1583="LIBRA INGLESA"," US Dollar",""))</f>
        <v>Euro</v>
      </c>
      <c r="S1589" s="10" t="str">
        <f>IF(OR('Intragroup liabilities'!F1583="P_20",'Intragroup liabilities'!F1583="P_21"),'Intragroup liabilities'!M1583,CONCATENATE(RIGHT('Intragroup liabilities'!T1583,4),"-",LEFT(RIGHT('Intragroup liabilities'!T1583,7),2),"-",LEFT('Intragroup liabilities'!T1583,2)))</f>
        <v>--</v>
      </c>
      <c r="T1589" s="20" t="str">
        <f t="shared" si="172"/>
        <v>--</v>
      </c>
      <c r="U1589" s="20" t="str">
        <f>IF(OR('Intragroup liabilities'!F1583="P_20",'Intragroup liabilities'!F1583="P_21"),'T 03.01'!T1589,CONCATENATE(RIGHT('Intragroup liabilities'!U1583,4),"-",LEFT(RIGHT('Intragroup liabilities'!U1583,7),2),"-",LEFT('Intragroup liabilities'!U1583,2)))</f>
        <v>--</v>
      </c>
      <c r="V1589" s="10" t="str">
        <f t="shared" si="173"/>
        <v>Unsecured</v>
      </c>
      <c r="W1589" s="10">
        <v>0</v>
      </c>
      <c r="X1589" s="10" t="s">
        <v>83</v>
      </c>
      <c r="Y1589" s="10" t="str">
        <f t="shared" si="174"/>
        <v>Structured</v>
      </c>
      <c r="Z1589" s="10"/>
      <c r="AA1589" s="10" t="str">
        <f>IF('Intragroup liabilities'!Q1583="GF2","Grandfathered T2",IF('Intragroup liabilities'!Q1583="CET1","CET1","No"))</f>
        <v>No</v>
      </c>
      <c r="AB1589" s="10">
        <f>IF('Intragroup liabilities'!R1583="",0,'Intragroup liabilities'!R1583)</f>
        <v>0</v>
      </c>
    </row>
    <row r="1590" spans="3:28" ht="23.65" thickBot="1" x14ac:dyDescent="0.5">
      <c r="C1590" s="17">
        <f t="shared" si="169"/>
        <v>999</v>
      </c>
      <c r="D1590" s="18">
        <f t="shared" si="175"/>
        <v>1583</v>
      </c>
      <c r="E1590" s="10" t="str">
        <f>IF(AND(I1590="SANTANDER TOTTA, SGPS, SA",'Intragroup liabilities'!F1584="P_22"),"r0531 - o/w (part of) subordinated liabilities recognised as own funds",IF(AND(I1590="Totta Seguros - Comp. Seg. Vida, SA.",'Intragroup liabilities'!F1584="P_22"),"r0350 - Structured notes",IF(AND(AA1590&lt;&gt;"No",'Intragroup liabilities'!F1584="P_23"),"r0531 - o/w (part of) subordinated liabilities recognised as own funds",IF(AND(AA1590="No",'Intragroup liabilities'!F1584="P_23"),"r0120 - Secured liabilities - collateralized part (BRRD art. 44/2/b)",IF('Intragroup liabilities'!F1584="C_31","r0511 - o/w capital instruments/share capital",IF('Intragroup liabilities'!F1584="C_32","r0511 - o/w capital instruments/share capital",IF('Intragroup liabilities'!F1584="C_33","r0512 - o/w instruments ranking pari passu with ordinary shares",IF(OR(ISNUMBER(SEARCH("ATLANTES",I1590)),ISNUMBER(SEARCH("AZOR",I1590)),ISNUMBER(SEARCH("HIPOTOTTA",I1590)))=TRUE,"r0120 - Secured liabilities - collateralized part (BRRD art. 44/2/b)",IF(OR('Intragroup liabilities'!F1584="P_27.1",'Intragroup liabilities'!F1584="P_27.2",'Intragroup liabilities'!F1584="P_24"),"r0390 - Non-financial liabilities",IF('Intragroup liabilities'!F1584="P_30.1","r0170 - Employee liabilities (BRRD art. 44/2/g/i)",IF('Intragroup liabilities'!F1584="P_30.3","r0390 - Non-financial liabilities",IF('Intragroup liabilities'!F1584="C_36","r0511 - o/w capital instruments/share capital",IF(AND('Intragroup liabilities'!F1584="P_20",IFERROR(VLOOKUP('Intragroup liabilities'!I1584,'Auxiliar 210'!$B$18:$B$20,1,FALSE),0)&lt;&gt;0),"r0210 - Liabilities towards other entities of the resolution group (BRRD art. 44/2/h)",IF(AND('Intragroup liabilities'!F1584="P_21",IFERROR(VLOOKUP('Intragroup liabilities'!I1584,'Auxiliar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0" s="10" t="s">
        <v>483</v>
      </c>
      <c r="G1590" s="10" t="str">
        <f t="shared" si="170"/>
        <v>Rank 9 - Ranking in insolvency (master scale)</v>
      </c>
      <c r="H1590" s="10" t="s">
        <v>494</v>
      </c>
      <c r="I1590" s="10" t="s">
        <v>66</v>
      </c>
      <c r="J1590" s="10" t="s">
        <v>439</v>
      </c>
      <c r="K1590" s="10" t="s">
        <v>155</v>
      </c>
      <c r="L1590" s="10" t="str">
        <f t="shared" si="171"/>
        <v>Sister</v>
      </c>
      <c r="M1590" s="10" t="str">
        <f>IF(OR('Intragroup liabilities'!W1584="x",'Intragroup liabilities'!W1584="E"),"true","false")</f>
        <v>false</v>
      </c>
      <c r="N1590" s="10" t="s">
        <v>470</v>
      </c>
      <c r="O1590" s="10" t="s">
        <v>471</v>
      </c>
      <c r="P1590" s="11">
        <v>7.8</v>
      </c>
      <c r="Q1590" s="11">
        <f>IF('Intragroup liabilities'!E1584="",0,'Intragroup liabilities'!E1584)</f>
        <v>0</v>
      </c>
      <c r="R1590" s="10" t="str">
        <f>+IF('Intragroup liabilities'!C1584="EURO","Euro",IF('Intragroup liabilities'!C1584="LIBRA INGLESA"," US Dollar",""))</f>
        <v>Euro</v>
      </c>
      <c r="S1590" s="10" t="str">
        <f>IF(OR('Intragroup liabilities'!F1584="P_20",'Intragroup liabilities'!F1584="P_21"),'Intragroup liabilities'!M1584,CONCATENATE(RIGHT('Intragroup liabilities'!T1584,4),"-",LEFT(RIGHT('Intragroup liabilities'!T1584,7),2),"-",LEFT('Intragroup liabilities'!T1584,2)))</f>
        <v>--</v>
      </c>
      <c r="T1590" s="20" t="str">
        <f t="shared" si="172"/>
        <v>--</v>
      </c>
      <c r="U1590" s="20" t="str">
        <f>IF(OR('Intragroup liabilities'!F1584="P_20",'Intragroup liabilities'!F1584="P_21"),'T 03.01'!T1590,CONCATENATE(RIGHT('Intragroup liabilities'!U1584,4),"-",LEFT(RIGHT('Intragroup liabilities'!U1584,7),2),"-",LEFT('Intragroup liabilities'!U1584,2)))</f>
        <v>--</v>
      </c>
      <c r="V1590" s="10" t="str">
        <f t="shared" si="173"/>
        <v>Unsecured</v>
      </c>
      <c r="W1590" s="10">
        <v>0</v>
      </c>
      <c r="X1590" s="10" t="s">
        <v>83</v>
      </c>
      <c r="Y1590" s="10" t="str">
        <f t="shared" si="174"/>
        <v>Structured</v>
      </c>
      <c r="Z1590" s="10"/>
      <c r="AA1590" s="10" t="str">
        <f>IF('Intragroup liabilities'!Q1584="GF2","Grandfathered T2",IF('Intragroup liabilities'!Q1584="CET1","CET1","No"))</f>
        <v>No</v>
      </c>
      <c r="AB1590" s="10">
        <f>IF('Intragroup liabilities'!R1584="",0,'Intragroup liabilities'!R1584)</f>
        <v>0</v>
      </c>
    </row>
    <row r="1591" spans="3:28" ht="23.65" thickBot="1" x14ac:dyDescent="0.5">
      <c r="C1591" s="17">
        <f t="shared" si="169"/>
        <v>999</v>
      </c>
      <c r="D1591" s="18">
        <f t="shared" si="175"/>
        <v>1584</v>
      </c>
      <c r="E1591" s="10" t="str">
        <f>IF(AND(I1591="SANTANDER TOTTA, SGPS, SA",'Intragroup liabilities'!F1585="P_22"),"r0531 - o/w (part of) subordinated liabilities recognised as own funds",IF(AND(I1591="Totta Seguros - Comp. Seg. Vida, SA.",'Intragroup liabilities'!F1585="P_22"),"r0350 - Structured notes",IF(AND(AA1591&lt;&gt;"No",'Intragroup liabilities'!F1585="P_23"),"r0531 - o/w (part of) subordinated liabilities recognised as own funds",IF(AND(AA1591="No",'Intragroup liabilities'!F1585="P_23"),"r0120 - Secured liabilities - collateralized part (BRRD art. 44/2/b)",IF('Intragroup liabilities'!F1585="C_31","r0511 - o/w capital instruments/share capital",IF('Intragroup liabilities'!F1585="C_32","r0511 - o/w capital instruments/share capital",IF('Intragroup liabilities'!F1585="C_33","r0512 - o/w instruments ranking pari passu with ordinary shares",IF(OR(ISNUMBER(SEARCH("ATLANTES",I1591)),ISNUMBER(SEARCH("AZOR",I1591)),ISNUMBER(SEARCH("HIPOTOTTA",I1591)))=TRUE,"r0120 - Secured liabilities - collateralized part (BRRD art. 44/2/b)",IF(OR('Intragroup liabilities'!F1585="P_27.1",'Intragroup liabilities'!F1585="P_27.2",'Intragroup liabilities'!F1585="P_24"),"r0390 - Non-financial liabilities",IF('Intragroup liabilities'!F1585="P_30.1","r0170 - Employee liabilities (BRRD art. 44/2/g/i)",IF('Intragroup liabilities'!F1585="P_30.3","r0390 - Non-financial liabilities",IF('Intragroup liabilities'!F1585="C_36","r0511 - o/w capital instruments/share capital",IF(AND('Intragroup liabilities'!F1585="P_20",IFERROR(VLOOKUP('Intragroup liabilities'!I1585,'Auxiliar 210'!$B$18:$B$20,1,FALSE),0)&lt;&gt;0),"r0210 - Liabilities towards other entities of the resolution group (BRRD art. 44/2/h)",IF(AND('Intragroup liabilities'!F1585="P_21",IFERROR(VLOOKUP('Intragroup liabilities'!I1585,'Auxiliar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1" s="10" t="s">
        <v>483</v>
      </c>
      <c r="G1591" s="10" t="str">
        <f t="shared" si="170"/>
        <v>Rank 9 - Ranking in insolvency (master scale)</v>
      </c>
      <c r="H1591" s="10" t="s">
        <v>1469</v>
      </c>
      <c r="I1591" s="10" t="s">
        <v>66</v>
      </c>
      <c r="J1591" s="10" t="s">
        <v>439</v>
      </c>
      <c r="K1591" s="10" t="s">
        <v>155</v>
      </c>
      <c r="L1591" s="10" t="str">
        <f t="shared" si="171"/>
        <v>Sister</v>
      </c>
      <c r="M1591" s="10" t="str">
        <f>IF(OR('Intragroup liabilities'!W1585="x",'Intragroup liabilities'!W1585="E"),"true","false")</f>
        <v>false</v>
      </c>
      <c r="N1591" s="10" t="s">
        <v>470</v>
      </c>
      <c r="O1591" s="10" t="s">
        <v>471</v>
      </c>
      <c r="P1591" s="11">
        <v>68.33</v>
      </c>
      <c r="Q1591" s="11">
        <f>IF('Intragroup liabilities'!E1585="",0,'Intragroup liabilities'!E1585)</f>
        <v>0</v>
      </c>
      <c r="R1591" s="10" t="str">
        <f>+IF('Intragroup liabilities'!C1585="EURO","Euro",IF('Intragroup liabilities'!C1585="LIBRA INGLESA"," US Dollar",""))</f>
        <v>Euro</v>
      </c>
      <c r="S1591" s="10" t="str">
        <f>IF(OR('Intragroup liabilities'!F1585="P_20",'Intragroup liabilities'!F1585="P_21"),'Intragroup liabilities'!M1585,CONCATENATE(RIGHT('Intragroup liabilities'!T1585,4),"-",LEFT(RIGHT('Intragroup liabilities'!T1585,7),2),"-",LEFT('Intragroup liabilities'!T1585,2)))</f>
        <v>--</v>
      </c>
      <c r="T1591" s="20" t="str">
        <f t="shared" si="172"/>
        <v>--</v>
      </c>
      <c r="U1591" s="20" t="str">
        <f>IF(OR('Intragroup liabilities'!F1585="P_20",'Intragroup liabilities'!F1585="P_21"),'T 03.01'!T1591,CONCATENATE(RIGHT('Intragroup liabilities'!U1585,4),"-",LEFT(RIGHT('Intragroup liabilities'!U1585,7),2),"-",LEFT('Intragroup liabilities'!U1585,2)))</f>
        <v>--</v>
      </c>
      <c r="V1591" s="10" t="str">
        <f t="shared" si="173"/>
        <v>Unsecured</v>
      </c>
      <c r="W1591" s="10">
        <v>0</v>
      </c>
      <c r="X1591" s="10" t="s">
        <v>83</v>
      </c>
      <c r="Y1591" s="10" t="str">
        <f t="shared" si="174"/>
        <v>Structured</v>
      </c>
      <c r="Z1591" s="10"/>
      <c r="AA1591" s="10" t="str">
        <f>IF('Intragroup liabilities'!Q1585="GF2","Grandfathered T2",IF('Intragroup liabilities'!Q1585="CET1","CET1","No"))</f>
        <v>No</v>
      </c>
      <c r="AB1591" s="10">
        <f>IF('Intragroup liabilities'!R1585="",0,'Intragroup liabilities'!R1585)</f>
        <v>0</v>
      </c>
    </row>
    <row r="1592" spans="3:28" ht="23.65" thickBot="1" x14ac:dyDescent="0.5">
      <c r="C1592" s="17">
        <f t="shared" si="169"/>
        <v>999</v>
      </c>
      <c r="D1592" s="18">
        <f t="shared" si="175"/>
        <v>1585</v>
      </c>
      <c r="E1592" s="10" t="str">
        <f>IF(AND(I1592="SANTANDER TOTTA, SGPS, SA",'Intragroup liabilities'!F1586="P_22"),"r0531 - o/w (part of) subordinated liabilities recognised as own funds",IF(AND(I1592="Totta Seguros - Comp. Seg. Vida, SA.",'Intragroup liabilities'!F1586="P_22"),"r0350 - Structured notes",IF(AND(AA1592&lt;&gt;"No",'Intragroup liabilities'!F1586="P_23"),"r0531 - o/w (part of) subordinated liabilities recognised as own funds",IF(AND(AA1592="No",'Intragroup liabilities'!F1586="P_23"),"r0120 - Secured liabilities - collateralized part (BRRD art. 44/2/b)",IF('Intragroup liabilities'!F1586="C_31","r0511 - o/w capital instruments/share capital",IF('Intragroup liabilities'!F1586="C_32","r0511 - o/w capital instruments/share capital",IF('Intragroup liabilities'!F1586="C_33","r0512 - o/w instruments ranking pari passu with ordinary shares",IF(OR(ISNUMBER(SEARCH("ATLANTES",I1592)),ISNUMBER(SEARCH("AZOR",I1592)),ISNUMBER(SEARCH("HIPOTOTTA",I1592)))=TRUE,"r0120 - Secured liabilities - collateralized part (BRRD art. 44/2/b)",IF(OR('Intragroup liabilities'!F1586="P_27.1",'Intragroup liabilities'!F1586="P_27.2",'Intragroup liabilities'!F1586="P_24"),"r0390 - Non-financial liabilities",IF('Intragroup liabilities'!F1586="P_30.1","r0170 - Employee liabilities (BRRD art. 44/2/g/i)",IF('Intragroup liabilities'!F1586="P_30.3","r0390 - Non-financial liabilities",IF('Intragroup liabilities'!F1586="C_36","r0511 - o/w capital instruments/share capital",IF(AND('Intragroup liabilities'!F1586="P_20",IFERROR(VLOOKUP('Intragroup liabilities'!I1586,'Auxiliar 210'!$B$18:$B$20,1,FALSE),0)&lt;&gt;0),"r0210 - Liabilities towards other entities of the resolution group (BRRD art. 44/2/h)",IF(AND('Intragroup liabilities'!F1586="P_21",IFERROR(VLOOKUP('Intragroup liabilities'!I1586,'Auxiliar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2" s="10" t="s">
        <v>483</v>
      </c>
      <c r="G1592" s="10" t="str">
        <f t="shared" si="170"/>
        <v>Rank 9 - Ranking in insolvency (master scale)</v>
      </c>
      <c r="H1592" s="10" t="s">
        <v>583</v>
      </c>
      <c r="I1592" s="10" t="s">
        <v>66</v>
      </c>
      <c r="J1592" s="10" t="s">
        <v>439</v>
      </c>
      <c r="K1592" s="10" t="s">
        <v>155</v>
      </c>
      <c r="L1592" s="10" t="str">
        <f t="shared" si="171"/>
        <v>Sister</v>
      </c>
      <c r="M1592" s="10" t="str">
        <f>IF(OR('Intragroup liabilities'!W1586="x",'Intragroup liabilities'!W1586="E"),"true","false")</f>
        <v>false</v>
      </c>
      <c r="N1592" s="10" t="s">
        <v>470</v>
      </c>
      <c r="O1592" s="10" t="s">
        <v>471</v>
      </c>
      <c r="P1592" s="11">
        <v>6.26</v>
      </c>
      <c r="Q1592" s="11">
        <f>IF('Intragroup liabilities'!E1586="",0,'Intragroup liabilities'!E1586)</f>
        <v>0</v>
      </c>
      <c r="R1592" s="10" t="str">
        <f>+IF('Intragroup liabilities'!C1586="EURO","Euro",IF('Intragroup liabilities'!C1586="LIBRA INGLESA"," US Dollar",""))</f>
        <v>Euro</v>
      </c>
      <c r="S1592" s="10" t="str">
        <f>IF(OR('Intragroup liabilities'!F1586="P_20",'Intragroup liabilities'!F1586="P_21"),'Intragroup liabilities'!M1586,CONCATENATE(RIGHT('Intragroup liabilities'!T1586,4),"-",LEFT(RIGHT('Intragroup liabilities'!T1586,7),2),"-",LEFT('Intragroup liabilities'!T1586,2)))</f>
        <v>--</v>
      </c>
      <c r="T1592" s="20" t="str">
        <f t="shared" si="172"/>
        <v>--</v>
      </c>
      <c r="U1592" s="20" t="str">
        <f>IF(OR('Intragroup liabilities'!F1586="P_20",'Intragroup liabilities'!F1586="P_21"),'T 03.01'!T1592,CONCATENATE(RIGHT('Intragroup liabilities'!U1586,4),"-",LEFT(RIGHT('Intragroup liabilities'!U1586,7),2),"-",LEFT('Intragroup liabilities'!U1586,2)))</f>
        <v>--</v>
      </c>
      <c r="V1592" s="10" t="str">
        <f t="shared" si="173"/>
        <v>Unsecured</v>
      </c>
      <c r="W1592" s="10">
        <v>0</v>
      </c>
      <c r="X1592" s="10" t="s">
        <v>83</v>
      </c>
      <c r="Y1592" s="10" t="str">
        <f t="shared" si="174"/>
        <v>Structured</v>
      </c>
      <c r="Z1592" s="10"/>
      <c r="AA1592" s="10" t="str">
        <f>IF('Intragroup liabilities'!Q1586="GF2","Grandfathered T2",IF('Intragroup liabilities'!Q1586="CET1","CET1","No"))</f>
        <v>No</v>
      </c>
      <c r="AB1592" s="10">
        <f>IF('Intragroup liabilities'!R1586="",0,'Intragroup liabilities'!R1586)</f>
        <v>0</v>
      </c>
    </row>
    <row r="1593" spans="3:28" ht="23.65" thickBot="1" x14ac:dyDescent="0.5">
      <c r="C1593" s="17">
        <f t="shared" si="169"/>
        <v>999</v>
      </c>
      <c r="D1593" s="18">
        <f t="shared" si="175"/>
        <v>1586</v>
      </c>
      <c r="E1593" s="10" t="str">
        <f>IF(AND(I1593="SANTANDER TOTTA, SGPS, SA",'Intragroup liabilities'!F1587="P_22"),"r0531 - o/w (part of) subordinated liabilities recognised as own funds",IF(AND(I1593="Totta Seguros - Comp. Seg. Vida, SA.",'Intragroup liabilities'!F1587="P_22"),"r0350 - Structured notes",IF(AND(AA1593&lt;&gt;"No",'Intragroup liabilities'!F1587="P_23"),"r0531 - o/w (part of) subordinated liabilities recognised as own funds",IF(AND(AA1593="No",'Intragroup liabilities'!F1587="P_23"),"r0120 - Secured liabilities - collateralized part (BRRD art. 44/2/b)",IF('Intragroup liabilities'!F1587="C_31","r0511 - o/w capital instruments/share capital",IF('Intragroup liabilities'!F1587="C_32","r0511 - o/w capital instruments/share capital",IF('Intragroup liabilities'!F1587="C_33","r0512 - o/w instruments ranking pari passu with ordinary shares",IF(OR(ISNUMBER(SEARCH("ATLANTES",I1593)),ISNUMBER(SEARCH("AZOR",I1593)),ISNUMBER(SEARCH("HIPOTOTTA",I1593)))=TRUE,"r0120 - Secured liabilities - collateralized part (BRRD art. 44/2/b)",IF(OR('Intragroup liabilities'!F1587="P_27.1",'Intragroup liabilities'!F1587="P_27.2",'Intragroup liabilities'!F1587="P_24"),"r0390 - Non-financial liabilities",IF('Intragroup liabilities'!F1587="P_30.1","r0170 - Employee liabilities (BRRD art. 44/2/g/i)",IF('Intragroup liabilities'!F1587="P_30.3","r0390 - Non-financial liabilities",IF('Intragroup liabilities'!F1587="C_36","r0511 - o/w capital instruments/share capital",IF(AND('Intragroup liabilities'!F1587="P_20",IFERROR(VLOOKUP('Intragroup liabilities'!I1587,'Auxiliar 210'!$B$18:$B$20,1,FALSE),0)&lt;&gt;0),"r0210 - Liabilities towards other entities of the resolution group (BRRD art. 44/2/h)",IF(AND('Intragroup liabilities'!F1587="P_21",IFERROR(VLOOKUP('Intragroup liabilities'!I1587,'Auxiliar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3" s="10" t="s">
        <v>483</v>
      </c>
      <c r="G1593" s="10" t="str">
        <f t="shared" si="170"/>
        <v>Rank 9 - Ranking in insolvency (master scale)</v>
      </c>
      <c r="H1593" s="10" t="s">
        <v>533</v>
      </c>
      <c r="I1593" s="10" t="s">
        <v>66</v>
      </c>
      <c r="J1593" s="10" t="s">
        <v>439</v>
      </c>
      <c r="K1593" s="10" t="s">
        <v>155</v>
      </c>
      <c r="L1593" s="10" t="str">
        <f t="shared" si="171"/>
        <v>Sister</v>
      </c>
      <c r="M1593" s="10" t="str">
        <f>IF(OR('Intragroup liabilities'!W1587="x",'Intragroup liabilities'!W1587="E"),"true","false")</f>
        <v>false</v>
      </c>
      <c r="N1593" s="10" t="s">
        <v>470</v>
      </c>
      <c r="O1593" s="10" t="s">
        <v>471</v>
      </c>
      <c r="P1593" s="11">
        <v>2.73</v>
      </c>
      <c r="Q1593" s="11">
        <f>IF('Intragroup liabilities'!E1587="",0,'Intragroup liabilities'!E1587)</f>
        <v>0</v>
      </c>
      <c r="R1593" s="10" t="str">
        <f>+IF('Intragroup liabilities'!C1587="EURO","Euro",IF('Intragroup liabilities'!C1587="LIBRA INGLESA"," US Dollar",""))</f>
        <v>Euro</v>
      </c>
      <c r="S1593" s="10" t="str">
        <f>IF(OR('Intragroup liabilities'!F1587="P_20",'Intragroup liabilities'!F1587="P_21"),'Intragroup liabilities'!M1587,CONCATENATE(RIGHT('Intragroup liabilities'!T1587,4),"-",LEFT(RIGHT('Intragroup liabilities'!T1587,7),2),"-",LEFT('Intragroup liabilities'!T1587,2)))</f>
        <v>--</v>
      </c>
      <c r="T1593" s="20" t="str">
        <f t="shared" si="172"/>
        <v>--</v>
      </c>
      <c r="U1593" s="20" t="str">
        <f>IF(OR('Intragroup liabilities'!F1587="P_20",'Intragroup liabilities'!F1587="P_21"),'T 03.01'!T1593,CONCATENATE(RIGHT('Intragroup liabilities'!U1587,4),"-",LEFT(RIGHT('Intragroup liabilities'!U1587,7),2),"-",LEFT('Intragroup liabilities'!U1587,2)))</f>
        <v>--</v>
      </c>
      <c r="V1593" s="10" t="str">
        <f t="shared" si="173"/>
        <v>Unsecured</v>
      </c>
      <c r="W1593" s="10">
        <v>0</v>
      </c>
      <c r="X1593" s="10" t="s">
        <v>83</v>
      </c>
      <c r="Y1593" s="10" t="str">
        <f t="shared" si="174"/>
        <v>Structured</v>
      </c>
      <c r="Z1593" s="10"/>
      <c r="AA1593" s="10" t="str">
        <f>IF('Intragroup liabilities'!Q1587="GF2","Grandfathered T2",IF('Intragroup liabilities'!Q1587="CET1","CET1","No"))</f>
        <v>No</v>
      </c>
      <c r="AB1593" s="10">
        <f>IF('Intragroup liabilities'!R1587="",0,'Intragroup liabilities'!R1587)</f>
        <v>0</v>
      </c>
    </row>
    <row r="1594" spans="3:28" ht="23.65" thickBot="1" x14ac:dyDescent="0.5">
      <c r="C1594" s="17">
        <f t="shared" si="169"/>
        <v>999</v>
      </c>
      <c r="D1594" s="18">
        <f t="shared" si="175"/>
        <v>1587</v>
      </c>
      <c r="E1594" s="10" t="str">
        <f>IF(AND(I1594="SANTANDER TOTTA, SGPS, SA",'Intragroup liabilities'!F1588="P_22"),"r0531 - o/w (part of) subordinated liabilities recognised as own funds",IF(AND(I1594="Totta Seguros - Comp. Seg. Vida, SA.",'Intragroup liabilities'!F1588="P_22"),"r0350 - Structured notes",IF(AND(AA1594&lt;&gt;"No",'Intragroup liabilities'!F1588="P_23"),"r0531 - o/w (part of) subordinated liabilities recognised as own funds",IF(AND(AA1594="No",'Intragroup liabilities'!F1588="P_23"),"r0120 - Secured liabilities - collateralized part (BRRD art. 44/2/b)",IF('Intragroup liabilities'!F1588="C_31","r0511 - o/w capital instruments/share capital",IF('Intragroup liabilities'!F1588="C_32","r0511 - o/w capital instruments/share capital",IF('Intragroup liabilities'!F1588="C_33","r0512 - o/w instruments ranking pari passu with ordinary shares",IF(OR(ISNUMBER(SEARCH("ATLANTES",I1594)),ISNUMBER(SEARCH("AZOR",I1594)),ISNUMBER(SEARCH("HIPOTOTTA",I1594)))=TRUE,"r0120 - Secured liabilities - collateralized part (BRRD art. 44/2/b)",IF(OR('Intragroup liabilities'!F1588="P_27.1",'Intragroup liabilities'!F1588="P_27.2",'Intragroup liabilities'!F1588="P_24"),"r0390 - Non-financial liabilities",IF('Intragroup liabilities'!F1588="P_30.1","r0170 - Employee liabilities (BRRD art. 44/2/g/i)",IF('Intragroup liabilities'!F1588="P_30.3","r0390 - Non-financial liabilities",IF('Intragroup liabilities'!F1588="C_36","r0511 - o/w capital instruments/share capital",IF(AND('Intragroup liabilities'!F1588="P_20",IFERROR(VLOOKUP('Intragroup liabilities'!I1588,'Auxiliar 210'!$B$18:$B$20,1,FALSE),0)&lt;&gt;0),"r0210 - Liabilities towards other entities of the resolution group (BRRD art. 44/2/h)",IF(AND('Intragroup liabilities'!F1588="P_21",IFERROR(VLOOKUP('Intragroup liabilities'!I1588,'Auxiliar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4" s="10" t="s">
        <v>483</v>
      </c>
      <c r="G1594" s="10" t="str">
        <f t="shared" si="170"/>
        <v>Rank 9 - Ranking in insolvency (master scale)</v>
      </c>
      <c r="H1594" s="10" t="s">
        <v>585</v>
      </c>
      <c r="I1594" s="10" t="s">
        <v>66</v>
      </c>
      <c r="J1594" s="10" t="s">
        <v>439</v>
      </c>
      <c r="K1594" s="10" t="s">
        <v>155</v>
      </c>
      <c r="L1594" s="10" t="str">
        <f t="shared" si="171"/>
        <v>Sister</v>
      </c>
      <c r="M1594" s="10" t="str">
        <f>IF(OR('Intragroup liabilities'!W1588="x",'Intragroup liabilities'!W1588="E"),"true","false")</f>
        <v>false</v>
      </c>
      <c r="N1594" s="10" t="s">
        <v>470</v>
      </c>
      <c r="O1594" s="10" t="s">
        <v>471</v>
      </c>
      <c r="P1594" s="11">
        <v>54.44</v>
      </c>
      <c r="Q1594" s="11">
        <f>IF('Intragroup liabilities'!E1588="",0,'Intragroup liabilities'!E1588)</f>
        <v>0</v>
      </c>
      <c r="R1594" s="10" t="str">
        <f>+IF('Intragroup liabilities'!C1588="EURO","Euro",IF('Intragroup liabilities'!C1588="LIBRA INGLESA"," US Dollar",""))</f>
        <v>Euro</v>
      </c>
      <c r="S1594" s="10" t="str">
        <f>IF(OR('Intragroup liabilities'!F1588="P_20",'Intragroup liabilities'!F1588="P_21"),'Intragroup liabilities'!M1588,CONCATENATE(RIGHT('Intragroup liabilities'!T1588,4),"-",LEFT(RIGHT('Intragroup liabilities'!T1588,7),2),"-",LEFT('Intragroup liabilities'!T1588,2)))</f>
        <v>--</v>
      </c>
      <c r="T1594" s="20" t="str">
        <f t="shared" si="172"/>
        <v>--</v>
      </c>
      <c r="U1594" s="20" t="str">
        <f>IF(OR('Intragroup liabilities'!F1588="P_20",'Intragroup liabilities'!F1588="P_21"),'T 03.01'!T1594,CONCATENATE(RIGHT('Intragroup liabilities'!U1588,4),"-",LEFT(RIGHT('Intragroup liabilities'!U1588,7),2),"-",LEFT('Intragroup liabilities'!U1588,2)))</f>
        <v>--</v>
      </c>
      <c r="V1594" s="10" t="str">
        <f t="shared" si="173"/>
        <v>Unsecured</v>
      </c>
      <c r="W1594" s="10">
        <v>0</v>
      </c>
      <c r="X1594" s="10" t="s">
        <v>83</v>
      </c>
      <c r="Y1594" s="10" t="str">
        <f t="shared" si="174"/>
        <v>Structured</v>
      </c>
      <c r="Z1594" s="10"/>
      <c r="AA1594" s="10" t="str">
        <f>IF('Intragroup liabilities'!Q1588="GF2","Grandfathered T2",IF('Intragroup liabilities'!Q1588="CET1","CET1","No"))</f>
        <v>No</v>
      </c>
      <c r="AB1594" s="10">
        <f>IF('Intragroup liabilities'!R1588="",0,'Intragroup liabilities'!R1588)</f>
        <v>0</v>
      </c>
    </row>
    <row r="1595" spans="3:28" ht="23.65" thickBot="1" x14ac:dyDescent="0.5">
      <c r="C1595" s="17">
        <f t="shared" si="169"/>
        <v>999</v>
      </c>
      <c r="D1595" s="18">
        <f t="shared" si="175"/>
        <v>1588</v>
      </c>
      <c r="E1595" s="10" t="str">
        <f>IF(AND(I1595="SANTANDER TOTTA, SGPS, SA",'Intragroup liabilities'!F1589="P_22"),"r0531 - o/w (part of) subordinated liabilities recognised as own funds",IF(AND(I1595="Totta Seguros - Comp. Seg. Vida, SA.",'Intragroup liabilities'!F1589="P_22"),"r0350 - Structured notes",IF(AND(AA1595&lt;&gt;"No",'Intragroup liabilities'!F1589="P_23"),"r0531 - o/w (part of) subordinated liabilities recognised as own funds",IF(AND(AA1595="No",'Intragroup liabilities'!F1589="P_23"),"r0120 - Secured liabilities - collateralized part (BRRD art. 44/2/b)",IF('Intragroup liabilities'!F1589="C_31","r0511 - o/w capital instruments/share capital",IF('Intragroup liabilities'!F1589="C_32","r0511 - o/w capital instruments/share capital",IF('Intragroup liabilities'!F1589="C_33","r0512 - o/w instruments ranking pari passu with ordinary shares",IF(OR(ISNUMBER(SEARCH("ATLANTES",I1595)),ISNUMBER(SEARCH("AZOR",I1595)),ISNUMBER(SEARCH("HIPOTOTTA",I1595)))=TRUE,"r0120 - Secured liabilities - collateralized part (BRRD art. 44/2/b)",IF(OR('Intragroup liabilities'!F1589="P_27.1",'Intragroup liabilities'!F1589="P_27.2",'Intragroup liabilities'!F1589="P_24"),"r0390 - Non-financial liabilities",IF('Intragroup liabilities'!F1589="P_30.1","r0170 - Employee liabilities (BRRD art. 44/2/g/i)",IF('Intragroup liabilities'!F1589="P_30.3","r0390 - Non-financial liabilities",IF('Intragroup liabilities'!F1589="C_36","r0511 - o/w capital instruments/share capital",IF(AND('Intragroup liabilities'!F1589="P_20",IFERROR(VLOOKUP('Intragroup liabilities'!I1589,'Auxiliar 210'!$B$18:$B$20,1,FALSE),0)&lt;&gt;0),"r0210 - Liabilities towards other entities of the resolution group (BRRD art. 44/2/h)",IF(AND('Intragroup liabilities'!F1589="P_21",IFERROR(VLOOKUP('Intragroup liabilities'!I1589,'Auxiliar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5" s="10" t="s">
        <v>483</v>
      </c>
      <c r="G1595" s="10" t="str">
        <f t="shared" si="170"/>
        <v>Rank 9 - Ranking in insolvency (master scale)</v>
      </c>
      <c r="H1595" s="10" t="s">
        <v>567</v>
      </c>
      <c r="I1595" s="10" t="s">
        <v>66</v>
      </c>
      <c r="J1595" s="10" t="s">
        <v>439</v>
      </c>
      <c r="K1595" s="10" t="s">
        <v>155</v>
      </c>
      <c r="L1595" s="10" t="str">
        <f t="shared" si="171"/>
        <v>Sister</v>
      </c>
      <c r="M1595" s="10" t="str">
        <f>IF(OR('Intragroup liabilities'!W1589="x",'Intragroup liabilities'!W1589="E"),"true","false")</f>
        <v>false</v>
      </c>
      <c r="N1595" s="10" t="s">
        <v>470</v>
      </c>
      <c r="O1595" s="10" t="s">
        <v>471</v>
      </c>
      <c r="P1595" s="11">
        <v>11.33</v>
      </c>
      <c r="Q1595" s="11">
        <f>IF('Intragroup liabilities'!E1589="",0,'Intragroup liabilities'!E1589)</f>
        <v>0</v>
      </c>
      <c r="R1595" s="10" t="str">
        <f>+IF('Intragroup liabilities'!C1589="EURO","Euro",IF('Intragroup liabilities'!C1589="LIBRA INGLESA"," US Dollar",""))</f>
        <v>Euro</v>
      </c>
      <c r="S1595" s="10" t="str">
        <f>IF(OR('Intragroup liabilities'!F1589="P_20",'Intragroup liabilities'!F1589="P_21"),'Intragroup liabilities'!M1589,CONCATENATE(RIGHT('Intragroup liabilities'!T1589,4),"-",LEFT(RIGHT('Intragroup liabilities'!T1589,7),2),"-",LEFT('Intragroup liabilities'!T1589,2)))</f>
        <v>--</v>
      </c>
      <c r="T1595" s="20" t="str">
        <f t="shared" si="172"/>
        <v>--</v>
      </c>
      <c r="U1595" s="20" t="str">
        <f>IF(OR('Intragroup liabilities'!F1589="P_20",'Intragroup liabilities'!F1589="P_21"),'T 03.01'!T1595,CONCATENATE(RIGHT('Intragroup liabilities'!U1589,4),"-",LEFT(RIGHT('Intragroup liabilities'!U1589,7),2),"-",LEFT('Intragroup liabilities'!U1589,2)))</f>
        <v>--</v>
      </c>
      <c r="V1595" s="10" t="str">
        <f t="shared" si="173"/>
        <v>Unsecured</v>
      </c>
      <c r="W1595" s="10">
        <v>0</v>
      </c>
      <c r="X1595" s="10" t="s">
        <v>83</v>
      </c>
      <c r="Y1595" s="10" t="str">
        <f t="shared" si="174"/>
        <v>Structured</v>
      </c>
      <c r="Z1595" s="10"/>
      <c r="AA1595" s="10" t="str">
        <f>IF('Intragroup liabilities'!Q1589="GF2","Grandfathered T2",IF('Intragroup liabilities'!Q1589="CET1","CET1","No"))</f>
        <v>No</v>
      </c>
      <c r="AB1595" s="10">
        <f>IF('Intragroup liabilities'!R1589="",0,'Intragroup liabilities'!R1589)</f>
        <v>0</v>
      </c>
    </row>
    <row r="1596" spans="3:28" ht="23.65" thickBot="1" x14ac:dyDescent="0.5">
      <c r="C1596" s="17">
        <f t="shared" si="169"/>
        <v>999</v>
      </c>
      <c r="D1596" s="18">
        <f t="shared" si="175"/>
        <v>1589</v>
      </c>
      <c r="E1596" s="10" t="str">
        <f>IF(AND(I1596="SANTANDER TOTTA, SGPS, SA",'Intragroup liabilities'!F1590="P_22"),"r0531 - o/w (part of) subordinated liabilities recognised as own funds",IF(AND(I1596="Totta Seguros - Comp. Seg. Vida, SA.",'Intragroup liabilities'!F1590="P_22"),"r0350 - Structured notes",IF(AND(AA1596&lt;&gt;"No",'Intragroup liabilities'!F1590="P_23"),"r0531 - o/w (part of) subordinated liabilities recognised as own funds",IF(AND(AA1596="No",'Intragroup liabilities'!F1590="P_23"),"r0120 - Secured liabilities - collateralized part (BRRD art. 44/2/b)",IF('Intragroup liabilities'!F1590="C_31","r0511 - o/w capital instruments/share capital",IF('Intragroup liabilities'!F1590="C_32","r0511 - o/w capital instruments/share capital",IF('Intragroup liabilities'!F1590="C_33","r0512 - o/w instruments ranking pari passu with ordinary shares",IF(OR(ISNUMBER(SEARCH("ATLANTES",I1596)),ISNUMBER(SEARCH("AZOR",I1596)),ISNUMBER(SEARCH("HIPOTOTTA",I1596)))=TRUE,"r0120 - Secured liabilities - collateralized part (BRRD art. 44/2/b)",IF(OR('Intragroup liabilities'!F1590="P_27.1",'Intragroup liabilities'!F1590="P_27.2",'Intragroup liabilities'!F1590="P_24"),"r0390 - Non-financial liabilities",IF('Intragroup liabilities'!F1590="P_30.1","r0170 - Employee liabilities (BRRD art. 44/2/g/i)",IF('Intragroup liabilities'!F1590="P_30.3","r0390 - Non-financial liabilities",IF('Intragroup liabilities'!F1590="C_36","r0511 - o/w capital instruments/share capital",IF(AND('Intragroup liabilities'!F1590="P_20",IFERROR(VLOOKUP('Intragroup liabilities'!I1590,'Auxiliar 210'!$B$18:$B$20,1,FALSE),0)&lt;&gt;0),"r0210 - Liabilities towards other entities of the resolution group (BRRD art. 44/2/h)",IF(AND('Intragroup liabilities'!F1590="P_21",IFERROR(VLOOKUP('Intragroup liabilities'!I1590,'Auxiliar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6" s="10" t="s">
        <v>483</v>
      </c>
      <c r="G1596" s="10" t="str">
        <f t="shared" si="170"/>
        <v>Rank 9 - Ranking in insolvency (master scale)</v>
      </c>
      <c r="H1596" s="10" t="s">
        <v>590</v>
      </c>
      <c r="I1596" s="10" t="s">
        <v>66</v>
      </c>
      <c r="J1596" s="10" t="s">
        <v>439</v>
      </c>
      <c r="K1596" s="10" t="s">
        <v>155</v>
      </c>
      <c r="L1596" s="10" t="str">
        <f t="shared" si="171"/>
        <v>Sister</v>
      </c>
      <c r="M1596" s="10" t="str">
        <f>IF(OR('Intragroup liabilities'!W1590="x",'Intragroup liabilities'!W1590="E"),"true","false")</f>
        <v>false</v>
      </c>
      <c r="N1596" s="10" t="s">
        <v>470</v>
      </c>
      <c r="O1596" s="10" t="s">
        <v>471</v>
      </c>
      <c r="P1596" s="11">
        <v>0.26</v>
      </c>
      <c r="Q1596" s="11">
        <f>IF('Intragroup liabilities'!E1590="",0,'Intragroup liabilities'!E1590)</f>
        <v>0</v>
      </c>
      <c r="R1596" s="10" t="str">
        <f>+IF('Intragroup liabilities'!C1590="EURO","Euro",IF('Intragroup liabilities'!C1590="LIBRA INGLESA"," US Dollar",""))</f>
        <v>Euro</v>
      </c>
      <c r="S1596" s="10" t="str">
        <f>IF(OR('Intragroup liabilities'!F1590="P_20",'Intragroup liabilities'!F1590="P_21"),'Intragroup liabilities'!M1590,CONCATENATE(RIGHT('Intragroup liabilities'!T1590,4),"-",LEFT(RIGHT('Intragroup liabilities'!T1590,7),2),"-",LEFT('Intragroup liabilities'!T1590,2)))</f>
        <v>--</v>
      </c>
      <c r="T1596" s="20" t="str">
        <f t="shared" si="172"/>
        <v>--</v>
      </c>
      <c r="U1596" s="20" t="str">
        <f>IF(OR('Intragroup liabilities'!F1590="P_20",'Intragroup liabilities'!F1590="P_21"),'T 03.01'!T1596,CONCATENATE(RIGHT('Intragroup liabilities'!U1590,4),"-",LEFT(RIGHT('Intragroup liabilities'!U1590,7),2),"-",LEFT('Intragroup liabilities'!U1590,2)))</f>
        <v>--</v>
      </c>
      <c r="V1596" s="10" t="str">
        <f t="shared" si="173"/>
        <v>Unsecured</v>
      </c>
      <c r="W1596" s="10">
        <v>0</v>
      </c>
      <c r="X1596" s="10" t="s">
        <v>83</v>
      </c>
      <c r="Y1596" s="10" t="str">
        <f t="shared" si="174"/>
        <v>Structured</v>
      </c>
      <c r="Z1596" s="10"/>
      <c r="AA1596" s="10" t="str">
        <f>IF('Intragroup liabilities'!Q1590="GF2","Grandfathered T2",IF('Intragroup liabilities'!Q1590="CET1","CET1","No"))</f>
        <v>No</v>
      </c>
      <c r="AB1596" s="10">
        <f>IF('Intragroup liabilities'!R1590="",0,'Intragroup liabilities'!R1590)</f>
        <v>0</v>
      </c>
    </row>
    <row r="1597" spans="3:28" ht="23.65" thickBot="1" x14ac:dyDescent="0.5">
      <c r="C1597" s="17">
        <f t="shared" si="169"/>
        <v>999</v>
      </c>
      <c r="D1597" s="18">
        <f t="shared" si="175"/>
        <v>1590</v>
      </c>
      <c r="E1597" s="10" t="str">
        <f>IF(AND(I1597="SANTANDER TOTTA, SGPS, SA",'Intragroup liabilities'!F1591="P_22"),"r0531 - o/w (part of) subordinated liabilities recognised as own funds",IF(AND(I1597="Totta Seguros - Comp. Seg. Vida, SA.",'Intragroup liabilities'!F1591="P_22"),"r0350 - Structured notes",IF(AND(AA1597&lt;&gt;"No",'Intragroup liabilities'!F1591="P_23"),"r0531 - o/w (part of) subordinated liabilities recognised as own funds",IF(AND(AA1597="No",'Intragroup liabilities'!F1591="P_23"),"r0120 - Secured liabilities - collateralized part (BRRD art. 44/2/b)",IF('Intragroup liabilities'!F1591="C_31","r0511 - o/w capital instruments/share capital",IF('Intragroup liabilities'!F1591="C_32","r0511 - o/w capital instruments/share capital",IF('Intragroup liabilities'!F1591="C_33","r0512 - o/w instruments ranking pari passu with ordinary shares",IF(OR(ISNUMBER(SEARCH("ATLANTES",I1597)),ISNUMBER(SEARCH("AZOR",I1597)),ISNUMBER(SEARCH("HIPOTOTTA",I1597)))=TRUE,"r0120 - Secured liabilities - collateralized part (BRRD art. 44/2/b)",IF(OR('Intragroup liabilities'!F1591="P_27.1",'Intragroup liabilities'!F1591="P_27.2",'Intragroup liabilities'!F1591="P_24"),"r0390 - Non-financial liabilities",IF('Intragroup liabilities'!F1591="P_30.1","r0170 - Employee liabilities (BRRD art. 44/2/g/i)",IF('Intragroup liabilities'!F1591="P_30.3","r0390 - Non-financial liabilities",IF('Intragroup liabilities'!F1591="C_36","r0511 - o/w capital instruments/share capital",IF(AND('Intragroup liabilities'!F1591="P_20",IFERROR(VLOOKUP('Intragroup liabilities'!I1591,'Auxiliar 210'!$B$18:$B$20,1,FALSE),0)&lt;&gt;0),"r0210 - Liabilities towards other entities of the resolution group (BRRD art. 44/2/h)",IF(AND('Intragroup liabilities'!F1591="P_21",IFERROR(VLOOKUP('Intragroup liabilities'!I1591,'Auxiliar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7" s="10" t="s">
        <v>483</v>
      </c>
      <c r="G1597" s="10" t="str">
        <f t="shared" si="170"/>
        <v>Rank 9 - Ranking in insolvency (master scale)</v>
      </c>
      <c r="H1597" s="10" t="s">
        <v>1480</v>
      </c>
      <c r="I1597" s="10" t="s">
        <v>66</v>
      </c>
      <c r="J1597" s="10" t="s">
        <v>439</v>
      </c>
      <c r="K1597" s="10" t="s">
        <v>155</v>
      </c>
      <c r="L1597" s="10" t="str">
        <f t="shared" si="171"/>
        <v>Sister</v>
      </c>
      <c r="M1597" s="10" t="str">
        <f>IF(OR('Intragroup liabilities'!W1591="x",'Intragroup liabilities'!W1591="E"),"true","false")</f>
        <v>false</v>
      </c>
      <c r="N1597" s="10" t="s">
        <v>470</v>
      </c>
      <c r="O1597" s="10" t="s">
        <v>471</v>
      </c>
      <c r="P1597" s="11">
        <v>59.49</v>
      </c>
      <c r="Q1597" s="11">
        <f>IF('Intragroup liabilities'!E1591="",0,'Intragroup liabilities'!E1591)</f>
        <v>0</v>
      </c>
      <c r="R1597" s="10" t="str">
        <f>+IF('Intragroup liabilities'!C1591="EURO","Euro",IF('Intragroup liabilities'!C1591="LIBRA INGLESA"," US Dollar",""))</f>
        <v>Euro</v>
      </c>
      <c r="S1597" s="10" t="str">
        <f>IF(OR('Intragroup liabilities'!F1591="P_20",'Intragroup liabilities'!F1591="P_21"),'Intragroup liabilities'!M1591,CONCATENATE(RIGHT('Intragroup liabilities'!T1591,4),"-",LEFT(RIGHT('Intragroup liabilities'!T1591,7),2),"-",LEFT('Intragroup liabilities'!T1591,2)))</f>
        <v>--</v>
      </c>
      <c r="T1597" s="20" t="str">
        <f t="shared" si="172"/>
        <v>--</v>
      </c>
      <c r="U1597" s="20" t="str">
        <f>IF(OR('Intragroup liabilities'!F1591="P_20",'Intragroup liabilities'!F1591="P_21"),'T 03.01'!T1597,CONCATENATE(RIGHT('Intragroup liabilities'!U1591,4),"-",LEFT(RIGHT('Intragroup liabilities'!U1591,7),2),"-",LEFT('Intragroup liabilities'!U1591,2)))</f>
        <v>--</v>
      </c>
      <c r="V1597" s="10" t="str">
        <f t="shared" si="173"/>
        <v>Unsecured</v>
      </c>
      <c r="W1597" s="10">
        <v>0</v>
      </c>
      <c r="X1597" s="10" t="s">
        <v>83</v>
      </c>
      <c r="Y1597" s="10" t="str">
        <f t="shared" si="174"/>
        <v>Structured</v>
      </c>
      <c r="Z1597" s="10"/>
      <c r="AA1597" s="10" t="str">
        <f>IF('Intragroup liabilities'!Q1591="GF2","Grandfathered T2",IF('Intragroup liabilities'!Q1591="CET1","CET1","No"))</f>
        <v>No</v>
      </c>
      <c r="AB1597" s="10">
        <f>IF('Intragroup liabilities'!R1591="",0,'Intragroup liabilities'!R1591)</f>
        <v>0</v>
      </c>
    </row>
    <row r="1598" spans="3:28" ht="23.65" thickBot="1" x14ac:dyDescent="0.5">
      <c r="C1598" s="17">
        <f t="shared" si="169"/>
        <v>999</v>
      </c>
      <c r="D1598" s="18">
        <f t="shared" si="175"/>
        <v>1591</v>
      </c>
      <c r="E1598" s="10" t="str">
        <f>IF(AND(I1598="SANTANDER TOTTA, SGPS, SA",'Intragroup liabilities'!F1592="P_22"),"r0531 - o/w (part of) subordinated liabilities recognised as own funds",IF(AND(I1598="Totta Seguros - Comp. Seg. Vida, SA.",'Intragroup liabilities'!F1592="P_22"),"r0350 - Structured notes",IF(AND(AA1598&lt;&gt;"No",'Intragroup liabilities'!F1592="P_23"),"r0531 - o/w (part of) subordinated liabilities recognised as own funds",IF(AND(AA1598="No",'Intragroup liabilities'!F1592="P_23"),"r0120 - Secured liabilities - collateralized part (BRRD art. 44/2/b)",IF('Intragroup liabilities'!F1592="C_31","r0511 - o/w capital instruments/share capital",IF('Intragroup liabilities'!F1592="C_32","r0511 - o/w capital instruments/share capital",IF('Intragroup liabilities'!F1592="C_33","r0512 - o/w instruments ranking pari passu with ordinary shares",IF(OR(ISNUMBER(SEARCH("ATLANTES",I1598)),ISNUMBER(SEARCH("AZOR",I1598)),ISNUMBER(SEARCH("HIPOTOTTA",I1598)))=TRUE,"r0120 - Secured liabilities - collateralized part (BRRD art. 44/2/b)",IF(OR('Intragroup liabilities'!F1592="P_27.1",'Intragroup liabilities'!F1592="P_27.2",'Intragroup liabilities'!F1592="P_24"),"r0390 - Non-financial liabilities",IF('Intragroup liabilities'!F1592="P_30.1","r0170 - Employee liabilities (BRRD art. 44/2/g/i)",IF('Intragroup liabilities'!F1592="P_30.3","r0390 - Non-financial liabilities",IF('Intragroup liabilities'!F1592="C_36","r0511 - o/w capital instruments/share capital",IF(AND('Intragroup liabilities'!F1592="P_20",IFERROR(VLOOKUP('Intragroup liabilities'!I1592,'Auxiliar 210'!$B$18:$B$20,1,FALSE),0)&lt;&gt;0),"r0210 - Liabilities towards other entities of the resolution group (BRRD art. 44/2/h)",IF(AND('Intragroup liabilities'!F1592="P_21",IFERROR(VLOOKUP('Intragroup liabilities'!I1592,'Auxiliar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8" s="10" t="s">
        <v>483</v>
      </c>
      <c r="G1598" s="10" t="str">
        <f t="shared" si="170"/>
        <v>Rank 9 - Ranking in insolvency (master scale)</v>
      </c>
      <c r="H1598" s="10" t="s">
        <v>508</v>
      </c>
      <c r="I1598" s="10" t="s">
        <v>66</v>
      </c>
      <c r="J1598" s="10" t="s">
        <v>439</v>
      </c>
      <c r="K1598" s="10" t="s">
        <v>155</v>
      </c>
      <c r="L1598" s="10" t="str">
        <f t="shared" si="171"/>
        <v>Sister</v>
      </c>
      <c r="M1598" s="10" t="str">
        <f>IF(OR('Intragroup liabilities'!W1592="x",'Intragroup liabilities'!W1592="E"),"true","false")</f>
        <v>false</v>
      </c>
      <c r="N1598" s="10" t="s">
        <v>470</v>
      </c>
      <c r="O1598" s="10" t="s">
        <v>471</v>
      </c>
      <c r="P1598" s="11">
        <v>56.67</v>
      </c>
      <c r="Q1598" s="11">
        <f>IF('Intragroup liabilities'!E1592="",0,'Intragroup liabilities'!E1592)</f>
        <v>0</v>
      </c>
      <c r="R1598" s="10" t="str">
        <f>+IF('Intragroup liabilities'!C1592="EURO","Euro",IF('Intragroup liabilities'!C1592="LIBRA INGLESA"," US Dollar",""))</f>
        <v>Euro</v>
      </c>
      <c r="S1598" s="10" t="str">
        <f>IF(OR('Intragroup liabilities'!F1592="P_20",'Intragroup liabilities'!F1592="P_21"),'Intragroup liabilities'!M1592,CONCATENATE(RIGHT('Intragroup liabilities'!T1592,4),"-",LEFT(RIGHT('Intragroup liabilities'!T1592,7),2),"-",LEFT('Intragroup liabilities'!T1592,2)))</f>
        <v>--</v>
      </c>
      <c r="T1598" s="20" t="str">
        <f t="shared" si="172"/>
        <v>--</v>
      </c>
      <c r="U1598" s="20" t="str">
        <f>IF(OR('Intragroup liabilities'!F1592="P_20",'Intragroup liabilities'!F1592="P_21"),'T 03.01'!T1598,CONCATENATE(RIGHT('Intragroup liabilities'!U1592,4),"-",LEFT(RIGHT('Intragroup liabilities'!U1592,7),2),"-",LEFT('Intragroup liabilities'!U1592,2)))</f>
        <v>--</v>
      </c>
      <c r="V1598" s="10" t="str">
        <f t="shared" si="173"/>
        <v>Unsecured</v>
      </c>
      <c r="W1598" s="10">
        <v>0</v>
      </c>
      <c r="X1598" s="10" t="s">
        <v>83</v>
      </c>
      <c r="Y1598" s="10" t="str">
        <f t="shared" si="174"/>
        <v>Structured</v>
      </c>
      <c r="Z1598" s="10"/>
      <c r="AA1598" s="10" t="str">
        <f>IF('Intragroup liabilities'!Q1592="GF2","Grandfathered T2",IF('Intragroup liabilities'!Q1592="CET1","CET1","No"))</f>
        <v>No</v>
      </c>
      <c r="AB1598" s="10">
        <f>IF('Intragroup liabilities'!R1592="",0,'Intragroup liabilities'!R1592)</f>
        <v>0</v>
      </c>
    </row>
    <row r="1599" spans="3:28" ht="23.65" thickBot="1" x14ac:dyDescent="0.5">
      <c r="C1599" s="17">
        <f t="shared" si="169"/>
        <v>999</v>
      </c>
      <c r="D1599" s="18">
        <f t="shared" si="175"/>
        <v>1592</v>
      </c>
      <c r="E1599" s="10" t="str">
        <f>IF(AND(I1599="SANTANDER TOTTA, SGPS, SA",'Intragroup liabilities'!F1593="P_22"),"r0531 - o/w (part of) subordinated liabilities recognised as own funds",IF(AND(I1599="Totta Seguros - Comp. Seg. Vida, SA.",'Intragroup liabilities'!F1593="P_22"),"r0350 - Structured notes",IF(AND(AA1599&lt;&gt;"No",'Intragroup liabilities'!F1593="P_23"),"r0531 - o/w (part of) subordinated liabilities recognised as own funds",IF(AND(AA1599="No",'Intragroup liabilities'!F1593="P_23"),"r0120 - Secured liabilities - collateralized part (BRRD art. 44/2/b)",IF('Intragroup liabilities'!F1593="C_31","r0511 - o/w capital instruments/share capital",IF('Intragroup liabilities'!F1593="C_32","r0511 - o/w capital instruments/share capital",IF('Intragroup liabilities'!F1593="C_33","r0512 - o/w instruments ranking pari passu with ordinary shares",IF(OR(ISNUMBER(SEARCH("ATLANTES",I1599)),ISNUMBER(SEARCH("AZOR",I1599)),ISNUMBER(SEARCH("HIPOTOTTA",I1599)))=TRUE,"r0120 - Secured liabilities - collateralized part (BRRD art. 44/2/b)",IF(OR('Intragroup liabilities'!F1593="P_27.1",'Intragroup liabilities'!F1593="P_27.2",'Intragroup liabilities'!F1593="P_24"),"r0390 - Non-financial liabilities",IF('Intragroup liabilities'!F1593="P_30.1","r0170 - Employee liabilities (BRRD art. 44/2/g/i)",IF('Intragroup liabilities'!F1593="P_30.3","r0390 - Non-financial liabilities",IF('Intragroup liabilities'!F1593="C_36","r0511 - o/w capital instruments/share capital",IF(AND('Intragroup liabilities'!F1593="P_20",IFERROR(VLOOKUP('Intragroup liabilities'!I1593,'Auxiliar 210'!$B$18:$B$20,1,FALSE),0)&lt;&gt;0),"r0210 - Liabilities towards other entities of the resolution group (BRRD art. 44/2/h)",IF(AND('Intragroup liabilities'!F1593="P_21",IFERROR(VLOOKUP('Intragroup liabilities'!I1593,'Auxiliar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599" s="10" t="s">
        <v>483</v>
      </c>
      <c r="G1599" s="10" t="str">
        <f t="shared" si="170"/>
        <v>Rank 9 - Ranking in insolvency (master scale)</v>
      </c>
      <c r="H1599" s="10" t="s">
        <v>1435</v>
      </c>
      <c r="I1599" s="10" t="s">
        <v>66</v>
      </c>
      <c r="J1599" s="10" t="s">
        <v>439</v>
      </c>
      <c r="K1599" s="10" t="s">
        <v>155</v>
      </c>
      <c r="L1599" s="10" t="str">
        <f t="shared" si="171"/>
        <v>Sister</v>
      </c>
      <c r="M1599" s="10" t="str">
        <f>IF(OR('Intragroup liabilities'!W1593="x",'Intragroup liabilities'!W1593="E"),"true","false")</f>
        <v>false</v>
      </c>
      <c r="N1599" s="10" t="s">
        <v>470</v>
      </c>
      <c r="O1599" s="10" t="s">
        <v>471</v>
      </c>
      <c r="P1599" s="11">
        <v>72.11</v>
      </c>
      <c r="Q1599" s="11">
        <f>IF('Intragroup liabilities'!E1593="",0,'Intragroup liabilities'!E1593)</f>
        <v>0</v>
      </c>
      <c r="R1599" s="10" t="str">
        <f>+IF('Intragroup liabilities'!C1593="EURO","Euro",IF('Intragroup liabilities'!C1593="LIBRA INGLESA"," US Dollar",""))</f>
        <v>Euro</v>
      </c>
      <c r="S1599" s="10" t="str">
        <f>IF(OR('Intragroup liabilities'!F1593="P_20",'Intragroup liabilities'!F1593="P_21"),'Intragroup liabilities'!M1593,CONCATENATE(RIGHT('Intragroup liabilities'!T1593,4),"-",LEFT(RIGHT('Intragroup liabilities'!T1593,7),2),"-",LEFT('Intragroup liabilities'!T1593,2)))</f>
        <v>--</v>
      </c>
      <c r="T1599" s="20" t="str">
        <f t="shared" si="172"/>
        <v>--</v>
      </c>
      <c r="U1599" s="20" t="str">
        <f>IF(OR('Intragroup liabilities'!F1593="P_20",'Intragroup liabilities'!F1593="P_21"),'T 03.01'!T1599,CONCATENATE(RIGHT('Intragroup liabilities'!U1593,4),"-",LEFT(RIGHT('Intragroup liabilities'!U1593,7),2),"-",LEFT('Intragroup liabilities'!U1593,2)))</f>
        <v>--</v>
      </c>
      <c r="V1599" s="10" t="str">
        <f t="shared" si="173"/>
        <v>Unsecured</v>
      </c>
      <c r="W1599" s="10">
        <v>0</v>
      </c>
      <c r="X1599" s="10" t="s">
        <v>83</v>
      </c>
      <c r="Y1599" s="10" t="str">
        <f t="shared" si="174"/>
        <v>Structured</v>
      </c>
      <c r="Z1599" s="10"/>
      <c r="AA1599" s="10" t="str">
        <f>IF('Intragroup liabilities'!Q1593="GF2","Grandfathered T2",IF('Intragroup liabilities'!Q1593="CET1","CET1","No"))</f>
        <v>No</v>
      </c>
      <c r="AB1599" s="10">
        <f>IF('Intragroup liabilities'!R1593="",0,'Intragroup liabilities'!R1593)</f>
        <v>0</v>
      </c>
    </row>
    <row r="1600" spans="3:28" ht="23.65" thickBot="1" x14ac:dyDescent="0.5">
      <c r="C1600" s="17">
        <f t="shared" si="169"/>
        <v>999</v>
      </c>
      <c r="D1600" s="18">
        <f t="shared" si="175"/>
        <v>1593</v>
      </c>
      <c r="E1600" s="10" t="str">
        <f>IF(AND(I1600="SANTANDER TOTTA, SGPS, SA",'Intragroup liabilities'!F1594="P_22"),"r0531 - o/w (part of) subordinated liabilities recognised as own funds",IF(AND(I1600="Totta Seguros - Comp. Seg. Vida, SA.",'Intragroup liabilities'!F1594="P_22"),"r0350 - Structured notes",IF(AND(AA1600&lt;&gt;"No",'Intragroup liabilities'!F1594="P_23"),"r0531 - o/w (part of) subordinated liabilities recognised as own funds",IF(AND(AA1600="No",'Intragroup liabilities'!F1594="P_23"),"r0120 - Secured liabilities - collateralized part (BRRD art. 44/2/b)",IF('Intragroup liabilities'!F1594="C_31","r0511 - o/w capital instruments/share capital",IF('Intragroup liabilities'!F1594="C_32","r0511 - o/w capital instruments/share capital",IF('Intragroup liabilities'!F1594="C_33","r0512 - o/w instruments ranking pari passu with ordinary shares",IF(OR(ISNUMBER(SEARCH("ATLANTES",I1600)),ISNUMBER(SEARCH("AZOR",I1600)),ISNUMBER(SEARCH("HIPOTOTTA",I1600)))=TRUE,"r0120 - Secured liabilities - collateralized part (BRRD art. 44/2/b)",IF(OR('Intragroup liabilities'!F1594="P_27.1",'Intragroup liabilities'!F1594="P_27.2",'Intragroup liabilities'!F1594="P_24"),"r0390 - Non-financial liabilities",IF('Intragroup liabilities'!F1594="P_30.1","r0170 - Employee liabilities (BRRD art. 44/2/g/i)",IF('Intragroup liabilities'!F1594="P_30.3","r0390 - Non-financial liabilities",IF('Intragroup liabilities'!F1594="C_36","r0511 - o/w capital instruments/share capital",IF(AND('Intragroup liabilities'!F1594="P_20",IFERROR(VLOOKUP('Intragroup liabilities'!I1594,'Auxiliar 210'!$B$18:$B$20,1,FALSE),0)&lt;&gt;0),"r0210 - Liabilities towards other entities of the resolution group (BRRD art. 44/2/h)",IF(AND('Intragroup liabilities'!F1594="P_21",IFERROR(VLOOKUP('Intragroup liabilities'!I1594,'Auxiliar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0" s="10" t="s">
        <v>483</v>
      </c>
      <c r="G1600" s="10" t="str">
        <f t="shared" si="170"/>
        <v>Rank 9 - Ranking in insolvency (master scale)</v>
      </c>
      <c r="H1600" s="10" t="s">
        <v>673</v>
      </c>
      <c r="I1600" s="10" t="s">
        <v>66</v>
      </c>
      <c r="J1600" s="10" t="s">
        <v>439</v>
      </c>
      <c r="K1600" s="10" t="s">
        <v>155</v>
      </c>
      <c r="L1600" s="10" t="str">
        <f t="shared" si="171"/>
        <v>Sister</v>
      </c>
      <c r="M1600" s="10" t="str">
        <f>IF(OR('Intragroup liabilities'!W1594="x",'Intragroup liabilities'!W1594="E"),"true","false")</f>
        <v>false</v>
      </c>
      <c r="N1600" s="10" t="s">
        <v>470</v>
      </c>
      <c r="O1600" s="10" t="s">
        <v>471</v>
      </c>
      <c r="P1600" s="11">
        <v>0.47</v>
      </c>
      <c r="Q1600" s="11">
        <f>IF('Intragroup liabilities'!E1594="",0,'Intragroup liabilities'!E1594)</f>
        <v>0</v>
      </c>
      <c r="R1600" s="10" t="str">
        <f>+IF('Intragroup liabilities'!C1594="EURO","Euro",IF('Intragroup liabilities'!C1594="LIBRA INGLESA"," US Dollar",""))</f>
        <v>Euro</v>
      </c>
      <c r="S1600" s="10" t="str">
        <f>IF(OR('Intragroup liabilities'!F1594="P_20",'Intragroup liabilities'!F1594="P_21"),'Intragroup liabilities'!M1594,CONCATENATE(RIGHT('Intragroup liabilities'!T1594,4),"-",LEFT(RIGHT('Intragroup liabilities'!T1594,7),2),"-",LEFT('Intragroup liabilities'!T1594,2)))</f>
        <v>--</v>
      </c>
      <c r="T1600" s="20" t="str">
        <f t="shared" si="172"/>
        <v>--</v>
      </c>
      <c r="U1600" s="20" t="str">
        <f>IF(OR('Intragroup liabilities'!F1594="P_20",'Intragroup liabilities'!F1594="P_21"),'T 03.01'!T1600,CONCATENATE(RIGHT('Intragroup liabilities'!U1594,4),"-",LEFT(RIGHT('Intragroup liabilities'!U1594,7),2),"-",LEFT('Intragroup liabilities'!U1594,2)))</f>
        <v>--</v>
      </c>
      <c r="V1600" s="10" t="str">
        <f t="shared" si="173"/>
        <v>Unsecured</v>
      </c>
      <c r="W1600" s="10">
        <v>0</v>
      </c>
      <c r="X1600" s="10" t="s">
        <v>83</v>
      </c>
      <c r="Y1600" s="10" t="str">
        <f t="shared" si="174"/>
        <v>Structured</v>
      </c>
      <c r="Z1600" s="10"/>
      <c r="AA1600" s="10" t="str">
        <f>IF('Intragroup liabilities'!Q1594="GF2","Grandfathered T2",IF('Intragroup liabilities'!Q1594="CET1","CET1","No"))</f>
        <v>No</v>
      </c>
      <c r="AB1600" s="10">
        <f>IF('Intragroup liabilities'!R1594="",0,'Intragroup liabilities'!R1594)</f>
        <v>0</v>
      </c>
    </row>
    <row r="1601" spans="3:28" ht="23.65" thickBot="1" x14ac:dyDescent="0.5">
      <c r="C1601" s="17">
        <f t="shared" si="169"/>
        <v>999</v>
      </c>
      <c r="D1601" s="18">
        <f t="shared" si="175"/>
        <v>1594</v>
      </c>
      <c r="E1601" s="10" t="str">
        <f>IF(AND(I1601="SANTANDER TOTTA, SGPS, SA",'Intragroup liabilities'!F1595="P_22"),"r0531 - o/w (part of) subordinated liabilities recognised as own funds",IF(AND(I1601="Totta Seguros - Comp. Seg. Vida, SA.",'Intragroup liabilities'!F1595="P_22"),"r0350 - Structured notes",IF(AND(AA1601&lt;&gt;"No",'Intragroup liabilities'!F1595="P_23"),"r0531 - o/w (part of) subordinated liabilities recognised as own funds",IF(AND(AA1601="No",'Intragroup liabilities'!F1595="P_23"),"r0120 - Secured liabilities - collateralized part (BRRD art. 44/2/b)",IF('Intragroup liabilities'!F1595="C_31","r0511 - o/w capital instruments/share capital",IF('Intragroup liabilities'!F1595="C_32","r0511 - o/w capital instruments/share capital",IF('Intragroup liabilities'!F1595="C_33","r0512 - o/w instruments ranking pari passu with ordinary shares",IF(OR(ISNUMBER(SEARCH("ATLANTES",I1601)),ISNUMBER(SEARCH("AZOR",I1601)),ISNUMBER(SEARCH("HIPOTOTTA",I1601)))=TRUE,"r0120 - Secured liabilities - collateralized part (BRRD art. 44/2/b)",IF(OR('Intragroup liabilities'!F1595="P_27.1",'Intragroup liabilities'!F1595="P_27.2",'Intragroup liabilities'!F1595="P_24"),"r0390 - Non-financial liabilities",IF('Intragroup liabilities'!F1595="P_30.1","r0170 - Employee liabilities (BRRD art. 44/2/g/i)",IF('Intragroup liabilities'!F1595="P_30.3","r0390 - Non-financial liabilities",IF('Intragroup liabilities'!F1595="C_36","r0511 - o/w capital instruments/share capital",IF(AND('Intragroup liabilities'!F1595="P_20",IFERROR(VLOOKUP('Intragroup liabilities'!I1595,'Auxiliar 210'!$B$18:$B$20,1,FALSE),0)&lt;&gt;0),"r0210 - Liabilities towards other entities of the resolution group (BRRD art. 44/2/h)",IF(AND('Intragroup liabilities'!F1595="P_21",IFERROR(VLOOKUP('Intragroup liabilities'!I1595,'Auxiliar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1" s="10" t="s">
        <v>483</v>
      </c>
      <c r="G1601" s="10" t="str">
        <f t="shared" si="170"/>
        <v>Rank 9 - Ranking in insolvency (master scale)</v>
      </c>
      <c r="H1601" s="10" t="s">
        <v>1387</v>
      </c>
      <c r="I1601" s="10" t="s">
        <v>66</v>
      </c>
      <c r="J1601" s="10" t="s">
        <v>439</v>
      </c>
      <c r="K1601" s="10" t="s">
        <v>155</v>
      </c>
      <c r="L1601" s="10" t="str">
        <f t="shared" si="171"/>
        <v>Sister</v>
      </c>
      <c r="M1601" s="10" t="str">
        <f>IF(OR('Intragroup liabilities'!W1595="x",'Intragroup liabilities'!W1595="E"),"true","false")</f>
        <v>false</v>
      </c>
      <c r="N1601" s="10" t="s">
        <v>470</v>
      </c>
      <c r="O1601" s="10" t="s">
        <v>471</v>
      </c>
      <c r="P1601" s="11">
        <v>15.56</v>
      </c>
      <c r="Q1601" s="11">
        <f>IF('Intragroup liabilities'!E1595="",0,'Intragroup liabilities'!E1595)</f>
        <v>0</v>
      </c>
      <c r="R1601" s="10" t="str">
        <f>+IF('Intragroup liabilities'!C1595="EURO","Euro",IF('Intragroup liabilities'!C1595="LIBRA INGLESA"," US Dollar",""))</f>
        <v>Euro</v>
      </c>
      <c r="S1601" s="10" t="str">
        <f>IF(OR('Intragroup liabilities'!F1595="P_20",'Intragroup liabilities'!F1595="P_21"),'Intragroup liabilities'!M1595,CONCATENATE(RIGHT('Intragroup liabilities'!T1595,4),"-",LEFT(RIGHT('Intragroup liabilities'!T1595,7),2),"-",LEFT('Intragroup liabilities'!T1595,2)))</f>
        <v>--</v>
      </c>
      <c r="T1601" s="20" t="str">
        <f t="shared" si="172"/>
        <v>--</v>
      </c>
      <c r="U1601" s="20" t="str">
        <f>IF(OR('Intragroup liabilities'!F1595="P_20",'Intragroup liabilities'!F1595="P_21"),'T 03.01'!T1601,CONCATENATE(RIGHT('Intragroup liabilities'!U1595,4),"-",LEFT(RIGHT('Intragroup liabilities'!U1595,7),2),"-",LEFT('Intragroup liabilities'!U1595,2)))</f>
        <v>--</v>
      </c>
      <c r="V1601" s="10" t="str">
        <f t="shared" si="173"/>
        <v>Unsecured</v>
      </c>
      <c r="W1601" s="10">
        <v>0</v>
      </c>
      <c r="X1601" s="10" t="s">
        <v>83</v>
      </c>
      <c r="Y1601" s="10" t="str">
        <f t="shared" si="174"/>
        <v>Structured</v>
      </c>
      <c r="Z1601" s="10"/>
      <c r="AA1601" s="10" t="str">
        <f>IF('Intragroup liabilities'!Q1595="GF2","Grandfathered T2",IF('Intragroup liabilities'!Q1595="CET1","CET1","No"))</f>
        <v>No</v>
      </c>
      <c r="AB1601" s="10">
        <f>IF('Intragroup liabilities'!R1595="",0,'Intragroup liabilities'!R1595)</f>
        <v>0</v>
      </c>
    </row>
    <row r="1602" spans="3:28" ht="23.65" thickBot="1" x14ac:dyDescent="0.5">
      <c r="C1602" s="17">
        <f t="shared" si="169"/>
        <v>999</v>
      </c>
      <c r="D1602" s="18">
        <f t="shared" si="175"/>
        <v>1595</v>
      </c>
      <c r="E1602" s="10" t="str">
        <f>IF(AND(I1602="SANTANDER TOTTA, SGPS, SA",'Intragroup liabilities'!F1596="P_22"),"r0531 - o/w (part of) subordinated liabilities recognised as own funds",IF(AND(I1602="Totta Seguros - Comp. Seg. Vida, SA.",'Intragroup liabilities'!F1596="P_22"),"r0350 - Structured notes",IF(AND(AA1602&lt;&gt;"No",'Intragroup liabilities'!F1596="P_23"),"r0531 - o/w (part of) subordinated liabilities recognised as own funds",IF(AND(AA1602="No",'Intragroup liabilities'!F1596="P_23"),"r0120 - Secured liabilities - collateralized part (BRRD art. 44/2/b)",IF('Intragroup liabilities'!F1596="C_31","r0511 - o/w capital instruments/share capital",IF('Intragroup liabilities'!F1596="C_32","r0511 - o/w capital instruments/share capital",IF('Intragroup liabilities'!F1596="C_33","r0512 - o/w instruments ranking pari passu with ordinary shares",IF(OR(ISNUMBER(SEARCH("ATLANTES",I1602)),ISNUMBER(SEARCH("AZOR",I1602)),ISNUMBER(SEARCH("HIPOTOTTA",I1602)))=TRUE,"r0120 - Secured liabilities - collateralized part (BRRD art. 44/2/b)",IF(OR('Intragroup liabilities'!F1596="P_27.1",'Intragroup liabilities'!F1596="P_27.2",'Intragroup liabilities'!F1596="P_24"),"r0390 - Non-financial liabilities",IF('Intragroup liabilities'!F1596="P_30.1","r0170 - Employee liabilities (BRRD art. 44/2/g/i)",IF('Intragroup liabilities'!F1596="P_30.3","r0390 - Non-financial liabilities",IF('Intragroup liabilities'!F1596="C_36","r0511 - o/w capital instruments/share capital",IF(AND('Intragroup liabilities'!F1596="P_20",IFERROR(VLOOKUP('Intragroup liabilities'!I1596,'Auxiliar 210'!$B$18:$B$20,1,FALSE),0)&lt;&gt;0),"r0210 - Liabilities towards other entities of the resolution group (BRRD art. 44/2/h)",IF(AND('Intragroup liabilities'!F1596="P_21",IFERROR(VLOOKUP('Intragroup liabilities'!I1596,'Auxiliar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2" s="10" t="s">
        <v>483</v>
      </c>
      <c r="G1602" s="10" t="str">
        <f t="shared" si="170"/>
        <v>Rank 9 - Ranking in insolvency (master scale)</v>
      </c>
      <c r="H1602" s="10" t="s">
        <v>571</v>
      </c>
      <c r="I1602" s="10" t="s">
        <v>66</v>
      </c>
      <c r="J1602" s="10" t="s">
        <v>439</v>
      </c>
      <c r="K1602" s="10" t="s">
        <v>155</v>
      </c>
      <c r="L1602" s="10" t="str">
        <f t="shared" si="171"/>
        <v>Sister</v>
      </c>
      <c r="M1602" s="10" t="str">
        <f>IF(OR('Intragroup liabilities'!W1596="x",'Intragroup liabilities'!W1596="E"),"true","false")</f>
        <v>false</v>
      </c>
      <c r="N1602" s="10" t="s">
        <v>470</v>
      </c>
      <c r="O1602" s="10" t="s">
        <v>471</v>
      </c>
      <c r="P1602" s="11">
        <v>0.33</v>
      </c>
      <c r="Q1602" s="11">
        <f>IF('Intragroup liabilities'!E1596="",0,'Intragroup liabilities'!E1596)</f>
        <v>0</v>
      </c>
      <c r="R1602" s="10" t="str">
        <f>+IF('Intragroup liabilities'!C1596="EURO","Euro",IF('Intragroup liabilities'!C1596="LIBRA INGLESA"," US Dollar",""))</f>
        <v>Euro</v>
      </c>
      <c r="S1602" s="10" t="str">
        <f>IF(OR('Intragroup liabilities'!F1596="P_20",'Intragroup liabilities'!F1596="P_21"),'Intragroup liabilities'!M1596,CONCATENATE(RIGHT('Intragroup liabilities'!T1596,4),"-",LEFT(RIGHT('Intragroup liabilities'!T1596,7),2),"-",LEFT('Intragroup liabilities'!T1596,2)))</f>
        <v>--</v>
      </c>
      <c r="T1602" s="20" t="str">
        <f t="shared" si="172"/>
        <v>--</v>
      </c>
      <c r="U1602" s="20" t="str">
        <f>IF(OR('Intragroup liabilities'!F1596="P_20",'Intragroup liabilities'!F1596="P_21"),'T 03.01'!T1602,CONCATENATE(RIGHT('Intragroup liabilities'!U1596,4),"-",LEFT(RIGHT('Intragroup liabilities'!U1596,7),2),"-",LEFT('Intragroup liabilities'!U1596,2)))</f>
        <v>--</v>
      </c>
      <c r="V1602" s="10" t="str">
        <f t="shared" si="173"/>
        <v>Unsecured</v>
      </c>
      <c r="W1602" s="10">
        <v>0</v>
      </c>
      <c r="X1602" s="10" t="s">
        <v>83</v>
      </c>
      <c r="Y1602" s="10" t="str">
        <f t="shared" si="174"/>
        <v>Structured</v>
      </c>
      <c r="Z1602" s="10"/>
      <c r="AA1602" s="10" t="str">
        <f>IF('Intragroup liabilities'!Q1596="GF2","Grandfathered T2",IF('Intragroup liabilities'!Q1596="CET1","CET1","No"))</f>
        <v>No</v>
      </c>
      <c r="AB1602" s="10">
        <f>IF('Intragroup liabilities'!R1596="",0,'Intragroup liabilities'!R1596)</f>
        <v>0</v>
      </c>
    </row>
    <row r="1603" spans="3:28" ht="23.65" thickBot="1" x14ac:dyDescent="0.5">
      <c r="C1603" s="17">
        <f t="shared" si="169"/>
        <v>999</v>
      </c>
      <c r="D1603" s="18">
        <f t="shared" si="175"/>
        <v>1596</v>
      </c>
      <c r="E1603" s="10" t="str">
        <f>IF(AND(I1603="SANTANDER TOTTA, SGPS, SA",'Intragroup liabilities'!F1597="P_22"),"r0531 - o/w (part of) subordinated liabilities recognised as own funds",IF(AND(I1603="Totta Seguros - Comp. Seg. Vida, SA.",'Intragroup liabilities'!F1597="P_22"),"r0350 - Structured notes",IF(AND(AA1603&lt;&gt;"No",'Intragroup liabilities'!F1597="P_23"),"r0531 - o/w (part of) subordinated liabilities recognised as own funds",IF(AND(AA1603="No",'Intragroup liabilities'!F1597="P_23"),"r0120 - Secured liabilities - collateralized part (BRRD art. 44/2/b)",IF('Intragroup liabilities'!F1597="C_31","r0511 - o/w capital instruments/share capital",IF('Intragroup liabilities'!F1597="C_32","r0511 - o/w capital instruments/share capital",IF('Intragroup liabilities'!F1597="C_33","r0512 - o/w instruments ranking pari passu with ordinary shares",IF(OR(ISNUMBER(SEARCH("ATLANTES",I1603)),ISNUMBER(SEARCH("AZOR",I1603)),ISNUMBER(SEARCH("HIPOTOTTA",I1603)))=TRUE,"r0120 - Secured liabilities - collateralized part (BRRD art. 44/2/b)",IF(OR('Intragroup liabilities'!F1597="P_27.1",'Intragroup liabilities'!F1597="P_27.2",'Intragroup liabilities'!F1597="P_24"),"r0390 - Non-financial liabilities",IF('Intragroup liabilities'!F1597="P_30.1","r0170 - Employee liabilities (BRRD art. 44/2/g/i)",IF('Intragroup liabilities'!F1597="P_30.3","r0390 - Non-financial liabilities",IF('Intragroup liabilities'!F1597="C_36","r0511 - o/w capital instruments/share capital",IF(AND('Intragroup liabilities'!F1597="P_20",IFERROR(VLOOKUP('Intragroup liabilities'!I1597,'Auxiliar 210'!$B$18:$B$20,1,FALSE),0)&lt;&gt;0),"r0210 - Liabilities towards other entities of the resolution group (BRRD art. 44/2/h)",IF(AND('Intragroup liabilities'!F1597="P_21",IFERROR(VLOOKUP('Intragroup liabilities'!I1597,'Auxiliar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3" s="10" t="s">
        <v>483</v>
      </c>
      <c r="G1603" s="10" t="str">
        <f t="shared" si="170"/>
        <v>Rank 9 - Ranking in insolvency (master scale)</v>
      </c>
      <c r="H1603" s="10" t="s">
        <v>686</v>
      </c>
      <c r="I1603" s="10" t="s">
        <v>532</v>
      </c>
      <c r="J1603" s="10" t="s">
        <v>531</v>
      </c>
      <c r="K1603" s="10" t="s">
        <v>155</v>
      </c>
      <c r="L1603" s="10" t="str">
        <f t="shared" si="171"/>
        <v>Sister</v>
      </c>
      <c r="M1603" s="10" t="str">
        <f>IF(OR('Intragroup liabilities'!W1597="x",'Intragroup liabilities'!W1597="E"),"true","false")</f>
        <v>false</v>
      </c>
      <c r="N1603" s="10" t="s">
        <v>470</v>
      </c>
      <c r="O1603" s="10" t="s">
        <v>471</v>
      </c>
      <c r="P1603" s="11">
        <v>27.81</v>
      </c>
      <c r="Q1603" s="11">
        <f>IF('Intragroup liabilities'!E1597="",0,'Intragroup liabilities'!E1597)</f>
        <v>0</v>
      </c>
      <c r="R1603" s="10" t="str">
        <f>+IF('Intragroup liabilities'!C1597="EURO","Euro",IF('Intragroup liabilities'!C1597="LIBRA INGLESA"," US Dollar",""))</f>
        <v>Euro</v>
      </c>
      <c r="S1603" s="10" t="str">
        <f>IF(OR('Intragroup liabilities'!F1597="P_20",'Intragroup liabilities'!F1597="P_21"),'Intragroup liabilities'!M1597,CONCATENATE(RIGHT('Intragroup liabilities'!T1597,4),"-",LEFT(RIGHT('Intragroup liabilities'!T1597,7),2),"-",LEFT('Intragroup liabilities'!T1597,2)))</f>
        <v>--</v>
      </c>
      <c r="T1603" s="20" t="str">
        <f t="shared" si="172"/>
        <v>--</v>
      </c>
      <c r="U1603" s="20" t="str">
        <f>IF(OR('Intragroup liabilities'!F1597="P_20",'Intragroup liabilities'!F1597="P_21"),'T 03.01'!T1603,CONCATENATE(RIGHT('Intragroup liabilities'!U1597,4),"-",LEFT(RIGHT('Intragroup liabilities'!U1597,7),2),"-",LEFT('Intragroup liabilities'!U1597,2)))</f>
        <v>--</v>
      </c>
      <c r="V1603" s="10" t="str">
        <f t="shared" si="173"/>
        <v>Unsecured</v>
      </c>
      <c r="W1603" s="10">
        <v>0</v>
      </c>
      <c r="X1603" s="10" t="s">
        <v>83</v>
      </c>
      <c r="Y1603" s="10" t="str">
        <f t="shared" si="174"/>
        <v>Structured</v>
      </c>
      <c r="Z1603" s="10"/>
      <c r="AA1603" s="10" t="str">
        <f>IF('Intragroup liabilities'!Q1597="GF2","Grandfathered T2",IF('Intragroup liabilities'!Q1597="CET1","CET1","No"))</f>
        <v>No</v>
      </c>
      <c r="AB1603" s="10">
        <f>IF('Intragroup liabilities'!R1597="",0,'Intragroup liabilities'!R1597)</f>
        <v>0</v>
      </c>
    </row>
    <row r="1604" spans="3:28" ht="23.65" thickBot="1" x14ac:dyDescent="0.5">
      <c r="C1604" s="17">
        <f t="shared" si="169"/>
        <v>999</v>
      </c>
      <c r="D1604" s="18">
        <f t="shared" si="175"/>
        <v>1597</v>
      </c>
      <c r="E1604" s="10" t="str">
        <f>IF(AND(I1604="SANTANDER TOTTA, SGPS, SA",'Intragroup liabilities'!F1598="P_22"),"r0531 - o/w (part of) subordinated liabilities recognised as own funds",IF(AND(I1604="Totta Seguros - Comp. Seg. Vida, SA.",'Intragroup liabilities'!F1598="P_22"),"r0350 - Structured notes",IF(AND(AA1604&lt;&gt;"No",'Intragroup liabilities'!F1598="P_23"),"r0531 - o/w (part of) subordinated liabilities recognised as own funds",IF(AND(AA1604="No",'Intragroup liabilities'!F1598="P_23"),"r0120 - Secured liabilities - collateralized part (BRRD art. 44/2/b)",IF('Intragroup liabilities'!F1598="C_31","r0511 - o/w capital instruments/share capital",IF('Intragroup liabilities'!F1598="C_32","r0511 - o/w capital instruments/share capital",IF('Intragroup liabilities'!F1598="C_33","r0512 - o/w instruments ranking pari passu with ordinary shares",IF(OR(ISNUMBER(SEARCH("ATLANTES",I1604)),ISNUMBER(SEARCH("AZOR",I1604)),ISNUMBER(SEARCH("HIPOTOTTA",I1604)))=TRUE,"r0120 - Secured liabilities - collateralized part (BRRD art. 44/2/b)",IF(OR('Intragroup liabilities'!F1598="P_27.1",'Intragroup liabilities'!F1598="P_27.2",'Intragroup liabilities'!F1598="P_24"),"r0390 - Non-financial liabilities",IF('Intragroup liabilities'!F1598="P_30.1","r0170 - Employee liabilities (BRRD art. 44/2/g/i)",IF('Intragroup liabilities'!F1598="P_30.3","r0390 - Non-financial liabilities",IF('Intragroup liabilities'!F1598="C_36","r0511 - o/w capital instruments/share capital",IF(AND('Intragroup liabilities'!F1598="P_20",IFERROR(VLOOKUP('Intragroup liabilities'!I1598,'Auxiliar 210'!$B$18:$B$20,1,FALSE),0)&lt;&gt;0),"r0210 - Liabilities towards other entities of the resolution group (BRRD art. 44/2/h)",IF(AND('Intragroup liabilities'!F1598="P_21",IFERROR(VLOOKUP('Intragroup liabilities'!I1598,'Auxiliar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4" s="10" t="s">
        <v>483</v>
      </c>
      <c r="G1604" s="10" t="str">
        <f t="shared" si="170"/>
        <v>Rank 9 - Ranking in insolvency (master scale)</v>
      </c>
      <c r="H1604" s="10" t="s">
        <v>674</v>
      </c>
      <c r="I1604" s="10" t="s">
        <v>66</v>
      </c>
      <c r="J1604" s="10" t="s">
        <v>439</v>
      </c>
      <c r="K1604" s="10" t="s">
        <v>155</v>
      </c>
      <c r="L1604" s="10" t="str">
        <f t="shared" si="171"/>
        <v>Sister</v>
      </c>
      <c r="M1604" s="10" t="str">
        <f>IF(OR('Intragroup liabilities'!W1598="x",'Intragroup liabilities'!W1598="E"),"true","false")</f>
        <v>false</v>
      </c>
      <c r="N1604" s="10" t="s">
        <v>470</v>
      </c>
      <c r="O1604" s="10" t="s">
        <v>471</v>
      </c>
      <c r="P1604" s="11">
        <v>6.99</v>
      </c>
      <c r="Q1604" s="11">
        <f>IF('Intragroup liabilities'!E1598="",0,'Intragroup liabilities'!E1598)</f>
        <v>0</v>
      </c>
      <c r="R1604" s="10" t="str">
        <f>+IF('Intragroup liabilities'!C1598="EURO","Euro",IF('Intragroup liabilities'!C1598="LIBRA INGLESA"," US Dollar",""))</f>
        <v>Euro</v>
      </c>
      <c r="S1604" s="10" t="str">
        <f>IF(OR('Intragroup liabilities'!F1598="P_20",'Intragroup liabilities'!F1598="P_21"),'Intragroup liabilities'!M1598,CONCATENATE(RIGHT('Intragroup liabilities'!T1598,4),"-",LEFT(RIGHT('Intragroup liabilities'!T1598,7),2),"-",LEFT('Intragroup liabilities'!T1598,2)))</f>
        <v>--</v>
      </c>
      <c r="T1604" s="20" t="str">
        <f t="shared" si="172"/>
        <v>--</v>
      </c>
      <c r="U1604" s="20" t="str">
        <f>IF(OR('Intragroup liabilities'!F1598="P_20",'Intragroup liabilities'!F1598="P_21"),'T 03.01'!T1604,CONCATENATE(RIGHT('Intragroup liabilities'!U1598,4),"-",LEFT(RIGHT('Intragroup liabilities'!U1598,7),2),"-",LEFT('Intragroup liabilities'!U1598,2)))</f>
        <v>--</v>
      </c>
      <c r="V1604" s="10" t="str">
        <f t="shared" si="173"/>
        <v>Unsecured</v>
      </c>
      <c r="W1604" s="10">
        <v>0</v>
      </c>
      <c r="X1604" s="10" t="s">
        <v>83</v>
      </c>
      <c r="Y1604" s="10" t="str">
        <f t="shared" si="174"/>
        <v>Structured</v>
      </c>
      <c r="Z1604" s="10"/>
      <c r="AA1604" s="10" t="str">
        <f>IF('Intragroup liabilities'!Q1598="GF2","Grandfathered T2",IF('Intragroup liabilities'!Q1598="CET1","CET1","No"))</f>
        <v>No</v>
      </c>
      <c r="AB1604" s="10">
        <f>IF('Intragroup liabilities'!R1598="",0,'Intragroup liabilities'!R1598)</f>
        <v>0</v>
      </c>
    </row>
    <row r="1605" spans="3:28" ht="23.65" thickBot="1" x14ac:dyDescent="0.5">
      <c r="C1605" s="17">
        <f t="shared" si="169"/>
        <v>999</v>
      </c>
      <c r="D1605" s="18">
        <f t="shared" si="175"/>
        <v>1598</v>
      </c>
      <c r="E1605" s="10" t="str">
        <f>IF(AND(I1605="SANTANDER TOTTA, SGPS, SA",'Intragroup liabilities'!F1599="P_22"),"r0531 - o/w (part of) subordinated liabilities recognised as own funds",IF(AND(I1605="Totta Seguros - Comp. Seg. Vida, SA.",'Intragroup liabilities'!F1599="P_22"),"r0350 - Structured notes",IF(AND(AA1605&lt;&gt;"No",'Intragroup liabilities'!F1599="P_23"),"r0531 - o/w (part of) subordinated liabilities recognised as own funds",IF(AND(AA1605="No",'Intragroup liabilities'!F1599="P_23"),"r0120 - Secured liabilities - collateralized part (BRRD art. 44/2/b)",IF('Intragroup liabilities'!F1599="C_31","r0511 - o/w capital instruments/share capital",IF('Intragroup liabilities'!F1599="C_32","r0511 - o/w capital instruments/share capital",IF('Intragroup liabilities'!F1599="C_33","r0512 - o/w instruments ranking pari passu with ordinary shares",IF(OR(ISNUMBER(SEARCH("ATLANTES",I1605)),ISNUMBER(SEARCH("AZOR",I1605)),ISNUMBER(SEARCH("HIPOTOTTA",I1605)))=TRUE,"r0120 - Secured liabilities - collateralized part (BRRD art. 44/2/b)",IF(OR('Intragroup liabilities'!F1599="P_27.1",'Intragroup liabilities'!F1599="P_27.2",'Intragroup liabilities'!F1599="P_24"),"r0390 - Non-financial liabilities",IF('Intragroup liabilities'!F1599="P_30.1","r0170 - Employee liabilities (BRRD art. 44/2/g/i)",IF('Intragroup liabilities'!F1599="P_30.3","r0390 - Non-financial liabilities",IF('Intragroup liabilities'!F1599="C_36","r0511 - o/w capital instruments/share capital",IF(AND('Intragroup liabilities'!F1599="P_20",IFERROR(VLOOKUP('Intragroup liabilities'!I1599,'Auxiliar 210'!$B$18:$B$20,1,FALSE),0)&lt;&gt;0),"r0210 - Liabilities towards other entities of the resolution group (BRRD art. 44/2/h)",IF(AND('Intragroup liabilities'!F1599="P_21",IFERROR(VLOOKUP('Intragroup liabilities'!I1599,'Auxiliar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5" s="10" t="s">
        <v>483</v>
      </c>
      <c r="G1605" s="10" t="str">
        <f t="shared" si="170"/>
        <v>Rank 9 - Ranking in insolvency (master scale)</v>
      </c>
      <c r="H1605" s="10" t="s">
        <v>1419</v>
      </c>
      <c r="I1605" s="10" t="s">
        <v>66</v>
      </c>
      <c r="J1605" s="10" t="s">
        <v>439</v>
      </c>
      <c r="K1605" s="10" t="s">
        <v>155</v>
      </c>
      <c r="L1605" s="10" t="str">
        <f t="shared" si="171"/>
        <v>Sister</v>
      </c>
      <c r="M1605" s="10" t="str">
        <f>IF(OR('Intragroup liabilities'!W1599="x",'Intragroup liabilities'!W1599="E"),"true","false")</f>
        <v>false</v>
      </c>
      <c r="N1605" s="10" t="s">
        <v>470</v>
      </c>
      <c r="O1605" s="10" t="s">
        <v>471</v>
      </c>
      <c r="P1605" s="11">
        <v>34.44</v>
      </c>
      <c r="Q1605" s="11">
        <f>IF('Intragroup liabilities'!E1599="",0,'Intragroup liabilities'!E1599)</f>
        <v>0</v>
      </c>
      <c r="R1605" s="10" t="str">
        <f>+IF('Intragroup liabilities'!C1599="EURO","Euro",IF('Intragroup liabilities'!C1599="LIBRA INGLESA"," US Dollar",""))</f>
        <v>Euro</v>
      </c>
      <c r="S1605" s="10" t="str">
        <f>IF(OR('Intragroup liabilities'!F1599="P_20",'Intragroup liabilities'!F1599="P_21"),'Intragroup liabilities'!M1599,CONCATENATE(RIGHT('Intragroup liabilities'!T1599,4),"-",LEFT(RIGHT('Intragroup liabilities'!T1599,7),2),"-",LEFT('Intragroup liabilities'!T1599,2)))</f>
        <v>--</v>
      </c>
      <c r="T1605" s="20" t="str">
        <f t="shared" si="172"/>
        <v>--</v>
      </c>
      <c r="U1605" s="20" t="str">
        <f>IF(OR('Intragroup liabilities'!F1599="P_20",'Intragroup liabilities'!F1599="P_21"),'T 03.01'!T1605,CONCATENATE(RIGHT('Intragroup liabilities'!U1599,4),"-",LEFT(RIGHT('Intragroup liabilities'!U1599,7),2),"-",LEFT('Intragroup liabilities'!U1599,2)))</f>
        <v>--</v>
      </c>
      <c r="V1605" s="10" t="str">
        <f t="shared" si="173"/>
        <v>Unsecured</v>
      </c>
      <c r="W1605" s="10">
        <v>0</v>
      </c>
      <c r="X1605" s="10" t="s">
        <v>83</v>
      </c>
      <c r="Y1605" s="10" t="str">
        <f t="shared" si="174"/>
        <v>Structured</v>
      </c>
      <c r="Z1605" s="10"/>
      <c r="AA1605" s="10" t="str">
        <f>IF('Intragroup liabilities'!Q1599="GF2","Grandfathered T2",IF('Intragroup liabilities'!Q1599="CET1","CET1","No"))</f>
        <v>No</v>
      </c>
      <c r="AB1605" s="10">
        <f>IF('Intragroup liabilities'!R1599="",0,'Intragroup liabilities'!R1599)</f>
        <v>0</v>
      </c>
    </row>
    <row r="1606" spans="3:28" ht="23.65" thickBot="1" x14ac:dyDescent="0.5">
      <c r="C1606" s="17">
        <f t="shared" si="169"/>
        <v>999</v>
      </c>
      <c r="D1606" s="18">
        <f t="shared" si="175"/>
        <v>1599</v>
      </c>
      <c r="E1606" s="10" t="str">
        <f>IF(AND(I1606="SANTANDER TOTTA, SGPS, SA",'Intragroup liabilities'!F1600="P_22"),"r0531 - o/w (part of) subordinated liabilities recognised as own funds",IF(AND(I1606="Totta Seguros - Comp. Seg. Vida, SA.",'Intragroup liabilities'!F1600="P_22"),"r0350 - Structured notes",IF(AND(AA1606&lt;&gt;"No",'Intragroup liabilities'!F1600="P_23"),"r0531 - o/w (part of) subordinated liabilities recognised as own funds",IF(AND(AA1606="No",'Intragroup liabilities'!F1600="P_23"),"r0120 - Secured liabilities - collateralized part (BRRD art. 44/2/b)",IF('Intragroup liabilities'!F1600="C_31","r0511 - o/w capital instruments/share capital",IF('Intragroup liabilities'!F1600="C_32","r0511 - o/w capital instruments/share capital",IF('Intragroup liabilities'!F1600="C_33","r0512 - o/w instruments ranking pari passu with ordinary shares",IF(OR(ISNUMBER(SEARCH("ATLANTES",I1606)),ISNUMBER(SEARCH("AZOR",I1606)),ISNUMBER(SEARCH("HIPOTOTTA",I1606)))=TRUE,"r0120 - Secured liabilities - collateralized part (BRRD art. 44/2/b)",IF(OR('Intragroup liabilities'!F1600="P_27.1",'Intragroup liabilities'!F1600="P_27.2",'Intragroup liabilities'!F1600="P_24"),"r0390 - Non-financial liabilities",IF('Intragroup liabilities'!F1600="P_30.1","r0170 - Employee liabilities (BRRD art. 44/2/g/i)",IF('Intragroup liabilities'!F1600="P_30.3","r0390 - Non-financial liabilities",IF('Intragroup liabilities'!F1600="C_36","r0511 - o/w capital instruments/share capital",IF(AND('Intragroup liabilities'!F1600="P_20",IFERROR(VLOOKUP('Intragroup liabilities'!I1600,'Auxiliar 210'!$B$18:$B$20,1,FALSE),0)&lt;&gt;0),"r0210 - Liabilities towards other entities of the resolution group (BRRD art. 44/2/h)",IF(AND('Intragroup liabilities'!F1600="P_21",IFERROR(VLOOKUP('Intragroup liabilities'!I1600,'Auxiliar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6" s="10" t="s">
        <v>483</v>
      </c>
      <c r="G1606" s="10" t="str">
        <f t="shared" si="170"/>
        <v>Rank 9 - Ranking in insolvency (master scale)</v>
      </c>
      <c r="H1606" s="10" t="s">
        <v>537</v>
      </c>
      <c r="I1606" s="10" t="s">
        <v>66</v>
      </c>
      <c r="J1606" s="10" t="s">
        <v>439</v>
      </c>
      <c r="K1606" s="10" t="s">
        <v>155</v>
      </c>
      <c r="L1606" s="10" t="str">
        <f t="shared" si="171"/>
        <v>Sister</v>
      </c>
      <c r="M1606" s="10" t="str">
        <f>IF(OR('Intragroup liabilities'!W1600="x",'Intragroup liabilities'!W1600="E"),"true","false")</f>
        <v>false</v>
      </c>
      <c r="N1606" s="10" t="s">
        <v>470</v>
      </c>
      <c r="O1606" s="10" t="s">
        <v>471</v>
      </c>
      <c r="P1606" s="11">
        <v>1.75</v>
      </c>
      <c r="Q1606" s="11">
        <f>IF('Intragroup liabilities'!E1600="",0,'Intragroup liabilities'!E1600)</f>
        <v>0</v>
      </c>
      <c r="R1606" s="10" t="str">
        <f>+IF('Intragroup liabilities'!C1600="EURO","Euro",IF('Intragroup liabilities'!C1600="LIBRA INGLESA"," US Dollar",""))</f>
        <v>Euro</v>
      </c>
      <c r="S1606" s="10" t="str">
        <f>IF(OR('Intragroup liabilities'!F1600="P_20",'Intragroup liabilities'!F1600="P_21"),'Intragroup liabilities'!M1600,CONCATENATE(RIGHT('Intragroup liabilities'!T1600,4),"-",LEFT(RIGHT('Intragroup liabilities'!T1600,7),2),"-",LEFT('Intragroup liabilities'!T1600,2)))</f>
        <v>--</v>
      </c>
      <c r="T1606" s="20" t="str">
        <f t="shared" si="172"/>
        <v>--</v>
      </c>
      <c r="U1606" s="20" t="str">
        <f>IF(OR('Intragroup liabilities'!F1600="P_20",'Intragroup liabilities'!F1600="P_21"),'T 03.01'!T1606,CONCATENATE(RIGHT('Intragroup liabilities'!U1600,4),"-",LEFT(RIGHT('Intragroup liabilities'!U1600,7),2),"-",LEFT('Intragroup liabilities'!U1600,2)))</f>
        <v>--</v>
      </c>
      <c r="V1606" s="10" t="str">
        <f t="shared" si="173"/>
        <v>Unsecured</v>
      </c>
      <c r="W1606" s="10">
        <v>0</v>
      </c>
      <c r="X1606" s="10" t="s">
        <v>83</v>
      </c>
      <c r="Y1606" s="10" t="str">
        <f t="shared" si="174"/>
        <v>Structured</v>
      </c>
      <c r="Z1606" s="10"/>
      <c r="AA1606" s="10" t="str">
        <f>IF('Intragroup liabilities'!Q1600="GF2","Grandfathered T2",IF('Intragroup liabilities'!Q1600="CET1","CET1","No"))</f>
        <v>No</v>
      </c>
      <c r="AB1606" s="10">
        <f>IF('Intragroup liabilities'!R1600="",0,'Intragroup liabilities'!R1600)</f>
        <v>0</v>
      </c>
    </row>
    <row r="1607" spans="3:28" ht="23.65" thickBot="1" x14ac:dyDescent="0.5">
      <c r="C1607" s="17">
        <f t="shared" si="169"/>
        <v>999</v>
      </c>
      <c r="D1607" s="18">
        <f t="shared" si="175"/>
        <v>1600</v>
      </c>
      <c r="E1607" s="10" t="str">
        <f>IF(AND(I1607="SANTANDER TOTTA, SGPS, SA",'Intragroup liabilities'!F1601="P_22"),"r0531 - o/w (part of) subordinated liabilities recognised as own funds",IF(AND(I1607="Totta Seguros - Comp. Seg. Vida, SA.",'Intragroup liabilities'!F1601="P_22"),"r0350 - Structured notes",IF(AND(AA1607&lt;&gt;"No",'Intragroup liabilities'!F1601="P_23"),"r0531 - o/w (part of) subordinated liabilities recognised as own funds",IF(AND(AA1607="No",'Intragroup liabilities'!F1601="P_23"),"r0120 - Secured liabilities - collateralized part (BRRD art. 44/2/b)",IF('Intragroup liabilities'!F1601="C_31","r0511 - o/w capital instruments/share capital",IF('Intragroup liabilities'!F1601="C_32","r0511 - o/w capital instruments/share capital",IF('Intragroup liabilities'!F1601="C_33","r0512 - o/w instruments ranking pari passu with ordinary shares",IF(OR(ISNUMBER(SEARCH("ATLANTES",I1607)),ISNUMBER(SEARCH("AZOR",I1607)),ISNUMBER(SEARCH("HIPOTOTTA",I1607)))=TRUE,"r0120 - Secured liabilities - collateralized part (BRRD art. 44/2/b)",IF(OR('Intragroup liabilities'!F1601="P_27.1",'Intragroup liabilities'!F1601="P_27.2",'Intragroup liabilities'!F1601="P_24"),"r0390 - Non-financial liabilities",IF('Intragroup liabilities'!F1601="P_30.1","r0170 - Employee liabilities (BRRD art. 44/2/g/i)",IF('Intragroup liabilities'!F1601="P_30.3","r0390 - Non-financial liabilities",IF('Intragroup liabilities'!F1601="C_36","r0511 - o/w capital instruments/share capital",IF(AND('Intragroup liabilities'!F1601="P_20",IFERROR(VLOOKUP('Intragroup liabilities'!I1601,'Auxiliar 210'!$B$18:$B$20,1,FALSE),0)&lt;&gt;0),"r0210 - Liabilities towards other entities of the resolution group (BRRD art. 44/2/h)",IF(AND('Intragroup liabilities'!F1601="P_21",IFERROR(VLOOKUP('Intragroup liabilities'!I1601,'Auxiliar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7" s="10" t="s">
        <v>483</v>
      </c>
      <c r="G1607" s="10" t="str">
        <f t="shared" si="170"/>
        <v>Rank 9 - Ranking in insolvency (master scale)</v>
      </c>
      <c r="H1607" s="10" t="s">
        <v>1372</v>
      </c>
      <c r="I1607" s="10" t="s">
        <v>66</v>
      </c>
      <c r="J1607" s="10" t="s">
        <v>439</v>
      </c>
      <c r="K1607" s="10" t="s">
        <v>155</v>
      </c>
      <c r="L1607" s="10" t="str">
        <f t="shared" si="171"/>
        <v>Sister</v>
      </c>
      <c r="M1607" s="10" t="str">
        <f>IF(OR('Intragroup liabilities'!W1601="x",'Intragroup liabilities'!W1601="E"),"true","false")</f>
        <v>false</v>
      </c>
      <c r="N1607" s="10" t="s">
        <v>470</v>
      </c>
      <c r="O1607" s="10" t="s">
        <v>471</v>
      </c>
      <c r="P1607" s="11">
        <v>0.1</v>
      </c>
      <c r="Q1607" s="11">
        <f>IF('Intragroup liabilities'!E1601="",0,'Intragroup liabilities'!E1601)</f>
        <v>0</v>
      </c>
      <c r="R1607" s="10" t="str">
        <f>+IF('Intragroup liabilities'!C1601="EURO","Euro",IF('Intragroup liabilities'!C1601="LIBRA INGLESA"," US Dollar",""))</f>
        <v>Euro</v>
      </c>
      <c r="S1607" s="10" t="str">
        <f>IF(OR('Intragroup liabilities'!F1601="P_20",'Intragroup liabilities'!F1601="P_21"),'Intragroup liabilities'!M1601,CONCATENATE(RIGHT('Intragroup liabilities'!T1601,4),"-",LEFT(RIGHT('Intragroup liabilities'!T1601,7),2),"-",LEFT('Intragroup liabilities'!T1601,2)))</f>
        <v>--</v>
      </c>
      <c r="T1607" s="20" t="str">
        <f t="shared" si="172"/>
        <v>--</v>
      </c>
      <c r="U1607" s="20" t="str">
        <f>IF(OR('Intragroup liabilities'!F1601="P_20",'Intragroup liabilities'!F1601="P_21"),'T 03.01'!T1607,CONCATENATE(RIGHT('Intragroup liabilities'!U1601,4),"-",LEFT(RIGHT('Intragroup liabilities'!U1601,7),2),"-",LEFT('Intragroup liabilities'!U1601,2)))</f>
        <v>--</v>
      </c>
      <c r="V1607" s="10" t="str">
        <f t="shared" si="173"/>
        <v>Unsecured</v>
      </c>
      <c r="W1607" s="10">
        <v>0</v>
      </c>
      <c r="X1607" s="10" t="s">
        <v>83</v>
      </c>
      <c r="Y1607" s="10" t="str">
        <f t="shared" si="174"/>
        <v>Structured</v>
      </c>
      <c r="Z1607" s="10"/>
      <c r="AA1607" s="10" t="str">
        <f>IF('Intragroup liabilities'!Q1601="GF2","Grandfathered T2",IF('Intragroup liabilities'!Q1601="CET1","CET1","No"))</f>
        <v>No</v>
      </c>
      <c r="AB1607" s="10">
        <f>IF('Intragroup liabilities'!R1601="",0,'Intragroup liabilities'!R1601)</f>
        <v>0</v>
      </c>
    </row>
    <row r="1608" spans="3:28" ht="23.65" thickBot="1" x14ac:dyDescent="0.5">
      <c r="C1608" s="17">
        <f t="shared" si="169"/>
        <v>999</v>
      </c>
      <c r="D1608" s="18">
        <f t="shared" si="175"/>
        <v>1601</v>
      </c>
      <c r="E1608" s="10" t="str">
        <f>IF(AND(I1608="SANTANDER TOTTA, SGPS, SA",'Intragroup liabilities'!F1602="P_22"),"r0531 - o/w (part of) subordinated liabilities recognised as own funds",IF(AND(I1608="Totta Seguros - Comp. Seg. Vida, SA.",'Intragroup liabilities'!F1602="P_22"),"r0350 - Structured notes",IF(AND(AA1608&lt;&gt;"No",'Intragroup liabilities'!F1602="P_23"),"r0531 - o/w (part of) subordinated liabilities recognised as own funds",IF(AND(AA1608="No",'Intragroup liabilities'!F1602="P_23"),"r0120 - Secured liabilities - collateralized part (BRRD art. 44/2/b)",IF('Intragroup liabilities'!F1602="C_31","r0511 - o/w capital instruments/share capital",IF('Intragroup liabilities'!F1602="C_32","r0511 - o/w capital instruments/share capital",IF('Intragroup liabilities'!F1602="C_33","r0512 - o/w instruments ranking pari passu with ordinary shares",IF(OR(ISNUMBER(SEARCH("ATLANTES",I1608)),ISNUMBER(SEARCH("AZOR",I1608)),ISNUMBER(SEARCH("HIPOTOTTA",I1608)))=TRUE,"r0120 - Secured liabilities - collateralized part (BRRD art. 44/2/b)",IF(OR('Intragroup liabilities'!F1602="P_27.1",'Intragroup liabilities'!F1602="P_27.2",'Intragroup liabilities'!F1602="P_24"),"r0390 - Non-financial liabilities",IF('Intragroup liabilities'!F1602="P_30.1","r0170 - Employee liabilities (BRRD art. 44/2/g/i)",IF('Intragroup liabilities'!F1602="P_30.3","r0390 - Non-financial liabilities",IF('Intragroup liabilities'!F1602="C_36","r0511 - o/w capital instruments/share capital",IF(AND('Intragroup liabilities'!F1602="P_20",IFERROR(VLOOKUP('Intragroup liabilities'!I1602,'Auxiliar 210'!$B$18:$B$20,1,FALSE),0)&lt;&gt;0),"r0210 - Liabilities towards other entities of the resolution group (BRRD art. 44/2/h)",IF(AND('Intragroup liabilities'!F1602="P_21",IFERROR(VLOOKUP('Intragroup liabilities'!I1602,'Auxiliar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8" s="10" t="s">
        <v>483</v>
      </c>
      <c r="G1608" s="10" t="str">
        <f t="shared" si="170"/>
        <v>Rank 9 - Ranking in insolvency (master scale)</v>
      </c>
      <c r="H1608" s="10" t="s">
        <v>1385</v>
      </c>
      <c r="I1608" s="10" t="s">
        <v>66</v>
      </c>
      <c r="J1608" s="10" t="s">
        <v>439</v>
      </c>
      <c r="K1608" s="10" t="s">
        <v>155</v>
      </c>
      <c r="L1608" s="10" t="str">
        <f t="shared" si="171"/>
        <v>Sister</v>
      </c>
      <c r="M1608" s="10" t="str">
        <f>IF(OR('Intragroup liabilities'!W1602="x",'Intragroup liabilities'!W1602="E"),"true","false")</f>
        <v>false</v>
      </c>
      <c r="N1608" s="10" t="s">
        <v>470</v>
      </c>
      <c r="O1608" s="10" t="s">
        <v>471</v>
      </c>
      <c r="P1608" s="11">
        <v>2.44</v>
      </c>
      <c r="Q1608" s="11">
        <f>IF('Intragroup liabilities'!E1602="",0,'Intragroup liabilities'!E1602)</f>
        <v>0</v>
      </c>
      <c r="R1608" s="10" t="str">
        <f>+IF('Intragroup liabilities'!C1602="EURO","Euro",IF('Intragroup liabilities'!C1602="LIBRA INGLESA"," US Dollar",""))</f>
        <v>Euro</v>
      </c>
      <c r="S1608" s="10" t="str">
        <f>IF(OR('Intragroup liabilities'!F1602="P_20",'Intragroup liabilities'!F1602="P_21"),'Intragroup liabilities'!M1602,CONCATENATE(RIGHT('Intragroup liabilities'!T1602,4),"-",LEFT(RIGHT('Intragroup liabilities'!T1602,7),2),"-",LEFT('Intragroup liabilities'!T1602,2)))</f>
        <v>--</v>
      </c>
      <c r="T1608" s="20" t="str">
        <f t="shared" si="172"/>
        <v>--</v>
      </c>
      <c r="U1608" s="20" t="str">
        <f>IF(OR('Intragroup liabilities'!F1602="P_20",'Intragroup liabilities'!F1602="P_21"),'T 03.01'!T1608,CONCATENATE(RIGHT('Intragroup liabilities'!U1602,4),"-",LEFT(RIGHT('Intragroup liabilities'!U1602,7),2),"-",LEFT('Intragroup liabilities'!U1602,2)))</f>
        <v>--</v>
      </c>
      <c r="V1608" s="10" t="str">
        <f t="shared" si="173"/>
        <v>Unsecured</v>
      </c>
      <c r="W1608" s="10">
        <v>0</v>
      </c>
      <c r="X1608" s="10" t="s">
        <v>83</v>
      </c>
      <c r="Y1608" s="10" t="str">
        <f t="shared" si="174"/>
        <v>Structured</v>
      </c>
      <c r="Z1608" s="10"/>
      <c r="AA1608" s="10" t="str">
        <f>IF('Intragroup liabilities'!Q1602="GF2","Grandfathered T2",IF('Intragroup liabilities'!Q1602="CET1","CET1","No"))</f>
        <v>No</v>
      </c>
      <c r="AB1608" s="10">
        <f>IF('Intragroup liabilities'!R1602="",0,'Intragroup liabilities'!R1602)</f>
        <v>0</v>
      </c>
    </row>
    <row r="1609" spans="3:28" ht="23.65" thickBot="1" x14ac:dyDescent="0.5">
      <c r="C1609" s="17">
        <f t="shared" ref="C1609:C1672" si="176">+IF(E1609="","",999)</f>
        <v>999</v>
      </c>
      <c r="D1609" s="18">
        <f t="shared" si="175"/>
        <v>1602</v>
      </c>
      <c r="E1609" s="10" t="str">
        <f>IF(AND(I1609="SANTANDER TOTTA, SGPS, SA",'Intragroup liabilities'!F1603="P_22"),"r0531 - o/w (part of) subordinated liabilities recognised as own funds",IF(AND(I1609="Totta Seguros - Comp. Seg. Vida, SA.",'Intragroup liabilities'!F1603="P_22"),"r0350 - Structured notes",IF(AND(AA1609&lt;&gt;"No",'Intragroup liabilities'!F1603="P_23"),"r0531 - o/w (part of) subordinated liabilities recognised as own funds",IF(AND(AA1609="No",'Intragroup liabilities'!F1603="P_23"),"r0120 - Secured liabilities - collateralized part (BRRD art. 44/2/b)",IF('Intragroup liabilities'!F1603="C_31","r0511 - o/w capital instruments/share capital",IF('Intragroup liabilities'!F1603="C_32","r0511 - o/w capital instruments/share capital",IF('Intragroup liabilities'!F1603="C_33","r0512 - o/w instruments ranking pari passu with ordinary shares",IF(OR(ISNUMBER(SEARCH("ATLANTES",I1609)),ISNUMBER(SEARCH("AZOR",I1609)),ISNUMBER(SEARCH("HIPOTOTTA",I1609)))=TRUE,"r0120 - Secured liabilities - collateralized part (BRRD art. 44/2/b)",IF(OR('Intragroup liabilities'!F1603="P_27.1",'Intragroup liabilities'!F1603="P_27.2",'Intragroup liabilities'!F1603="P_24"),"r0390 - Non-financial liabilities",IF('Intragroup liabilities'!F1603="P_30.1","r0170 - Employee liabilities (BRRD art. 44/2/g/i)",IF('Intragroup liabilities'!F1603="P_30.3","r0390 - Non-financial liabilities",IF('Intragroup liabilities'!F1603="C_36","r0511 - o/w capital instruments/share capital",IF(AND('Intragroup liabilities'!F1603="P_20",IFERROR(VLOOKUP('Intragroup liabilities'!I1603,'Auxiliar 210'!$B$18:$B$20,1,FALSE),0)&lt;&gt;0),"r0210 - Liabilities towards other entities of the resolution group (BRRD art. 44/2/h)",IF(AND('Intragroup liabilities'!F1603="P_21",IFERROR(VLOOKUP('Intragroup liabilities'!I1603,'Auxiliar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09" s="10" t="s">
        <v>483</v>
      </c>
      <c r="G1609" s="10" t="str">
        <f t="shared" ref="G1609:G1672" si="177">IF(E1609="r0110 - Covered deposits (BRRD art. 44/2/a)","Rank 14 - Ranking in insolvency (master scale)",IF(E1609="r0120 - Secured liabilities - collateralized part (BRRD art. 44/2/b)","Rank 20 - Ranking in insolvency (master scale)",IF(E1609="r0320 - Deposits, not covered and not preferential","Rank 12 - Ranking in insolvency (master scale)",IF(E1609="r0370 - Subordinated liabilities (not recognised as own funds)","Rank 4 - Ranking in insolvency (master scale)",IF(OR(E1609="r0511 - o/w capital instruments/share capital",E1609="r0512 - o/w instruments ranking pari passu with ordinary shares"),"Rank 1 - Ranking in insolvency (master scale)",IF(E1609="r0531 - o/w (part of) subordinated liabilities recognised as own funds","Rank 3 - Ranking in insolvency (master scale)",IF(E1609="r0350 - Structured notes","Rank 9 - Ranking in insolvency (master scale)",IF(E1609="r0390 - Non-financial liabilities","Rank 9 - Ranking in insolvency (master scale)",""))))))))</f>
        <v>Rank 9 - Ranking in insolvency (master scale)</v>
      </c>
      <c r="H1609" s="10" t="s">
        <v>612</v>
      </c>
      <c r="I1609" s="10" t="s">
        <v>66</v>
      </c>
      <c r="J1609" s="10" t="s">
        <v>439</v>
      </c>
      <c r="K1609" s="10" t="s">
        <v>155</v>
      </c>
      <c r="L1609" s="10" t="str">
        <f t="shared" ref="L1609:L1672" si="178">IF(OR(I1609="SANTANDER TOTTA, SGPS, SA",I1609="BANCO SANTANDER TOTTA SA"),"Parent","Sister")</f>
        <v>Sister</v>
      </c>
      <c r="M1609" s="10" t="str">
        <f>IF(OR('Intragroup liabilities'!W1603="x",'Intragroup liabilities'!W1603="E"),"true","false")</f>
        <v>false</v>
      </c>
      <c r="N1609" s="10" t="s">
        <v>470</v>
      </c>
      <c r="O1609" s="10" t="s">
        <v>471</v>
      </c>
      <c r="P1609" s="11">
        <v>3.16</v>
      </c>
      <c r="Q1609" s="11">
        <f>IF('Intragroup liabilities'!E1603="",0,'Intragroup liabilities'!E1603)</f>
        <v>0</v>
      </c>
      <c r="R1609" s="10" t="str">
        <f>+IF('Intragroup liabilities'!C1603="EURO","Euro",IF('Intragroup liabilities'!C1603="LIBRA INGLESA"," US Dollar",""))</f>
        <v>Euro</v>
      </c>
      <c r="S1609" s="10" t="str">
        <f>IF(OR('Intragroup liabilities'!F1603="P_20",'Intragroup liabilities'!F1603="P_21"),'Intragroup liabilities'!M1603,CONCATENATE(RIGHT('Intragroup liabilities'!T1603,4),"-",LEFT(RIGHT('Intragroup liabilities'!T1603,7),2),"-",LEFT('Intragroup liabilities'!T1603,2)))</f>
        <v>--</v>
      </c>
      <c r="T1609" s="20" t="str">
        <f t="shared" ref="T1609:T1672" si="179">IFERROR(IF(OR(E1609="r0110 - Covered deposits (BRRD art. 44/2/a)",E1609="r0120 - Secured liabilities - collateralized part (BRRD art. 44/2/b)",E1609="r0320 - Deposits, not covered and not preferential"),WORKDAY(S1609,1,"1/1/2021"),S1609),"")</f>
        <v>--</v>
      </c>
      <c r="U1609" s="20" t="str">
        <f>IF(OR('Intragroup liabilities'!F1603="P_20",'Intragroup liabilities'!F1603="P_21"),'T 03.01'!T1609,CONCATENATE(RIGHT('Intragroup liabilities'!U1603,4),"-",LEFT(RIGHT('Intragroup liabilities'!U1603,7),2),"-",LEFT('Intragroup liabilities'!U1603,2)))</f>
        <v>--</v>
      </c>
      <c r="V1609" s="10" t="str">
        <f t="shared" ref="V1609:V1672" si="180">IF(E1609="r0120 - Secured liabilities - collateralized part (BRRD art. 44/2/b)","Secured","Unsecured")</f>
        <v>Unsecured</v>
      </c>
      <c r="W1609" s="10">
        <v>0</v>
      </c>
      <c r="X1609" s="10" t="s">
        <v>83</v>
      </c>
      <c r="Y1609" s="10" t="str">
        <f t="shared" ref="Y1609:Y1672" si="181">IFERROR(IF(OR(E1609="r0110 - Covered deposits (BRRD art. 44/2/a)",E1609="r0120 - Secured liabilities - collateralized part (BRRD art. 44/2/b)",E1609="r0320 - Deposits, not covered and not preferential"),"Non-structured/Vanilla","Structured"),"")</f>
        <v>Structured</v>
      </c>
      <c r="Z1609" s="10"/>
      <c r="AA1609" s="10" t="str">
        <f>IF('Intragroup liabilities'!Q1603="GF2","Grandfathered T2",IF('Intragroup liabilities'!Q1603="CET1","CET1","No"))</f>
        <v>No</v>
      </c>
      <c r="AB1609" s="10">
        <f>IF('Intragroup liabilities'!R1603="",0,'Intragroup liabilities'!R1603)</f>
        <v>0</v>
      </c>
    </row>
    <row r="1610" spans="3:28" ht="23.65" thickBot="1" x14ac:dyDescent="0.5">
      <c r="C1610" s="17">
        <f t="shared" si="176"/>
        <v>999</v>
      </c>
      <c r="D1610" s="18">
        <f t="shared" ref="D1610:D1673" si="182">IF(E1610="","",D1609+1)</f>
        <v>1603</v>
      </c>
      <c r="E1610" s="10" t="str">
        <f>IF(AND(I1610="SANTANDER TOTTA, SGPS, SA",'Intragroup liabilities'!F1604="P_22"),"r0531 - o/w (part of) subordinated liabilities recognised as own funds",IF(AND(I1610="Totta Seguros - Comp. Seg. Vida, SA.",'Intragroup liabilities'!F1604="P_22"),"r0350 - Structured notes",IF(AND(AA1610&lt;&gt;"No",'Intragroup liabilities'!F1604="P_23"),"r0531 - o/w (part of) subordinated liabilities recognised as own funds",IF(AND(AA1610="No",'Intragroup liabilities'!F1604="P_23"),"r0120 - Secured liabilities - collateralized part (BRRD art. 44/2/b)",IF('Intragroup liabilities'!F1604="C_31","r0511 - o/w capital instruments/share capital",IF('Intragroup liabilities'!F1604="C_32","r0511 - o/w capital instruments/share capital",IF('Intragroup liabilities'!F1604="C_33","r0512 - o/w instruments ranking pari passu with ordinary shares",IF(OR(ISNUMBER(SEARCH("ATLANTES",I1610)),ISNUMBER(SEARCH("AZOR",I1610)),ISNUMBER(SEARCH("HIPOTOTTA",I1610)))=TRUE,"r0120 - Secured liabilities - collateralized part (BRRD art. 44/2/b)",IF(OR('Intragroup liabilities'!F1604="P_27.1",'Intragroup liabilities'!F1604="P_27.2",'Intragroup liabilities'!F1604="P_24"),"r0390 - Non-financial liabilities",IF('Intragroup liabilities'!F1604="P_30.1","r0170 - Employee liabilities (BRRD art. 44/2/g/i)",IF('Intragroup liabilities'!F1604="P_30.3","r0390 - Non-financial liabilities",IF('Intragroup liabilities'!F1604="C_36","r0511 - o/w capital instruments/share capital",IF(AND('Intragroup liabilities'!F1604="P_20",IFERROR(VLOOKUP('Intragroup liabilities'!I1604,'Auxiliar 210'!$B$18:$B$20,1,FALSE),0)&lt;&gt;0),"r0210 - Liabilities towards other entities of the resolution group (BRRD art. 44/2/h)",IF(AND('Intragroup liabilities'!F1604="P_21",IFERROR(VLOOKUP('Intragroup liabilities'!I1604,'Auxiliar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0" s="10" t="s">
        <v>483</v>
      </c>
      <c r="G1610" s="10" t="str">
        <f t="shared" si="177"/>
        <v>Rank 9 - Ranking in insolvency (master scale)</v>
      </c>
      <c r="H1610" s="10" t="s">
        <v>676</v>
      </c>
      <c r="I1610" s="10" t="s">
        <v>66</v>
      </c>
      <c r="J1610" s="10" t="s">
        <v>439</v>
      </c>
      <c r="K1610" s="10" t="s">
        <v>155</v>
      </c>
      <c r="L1610" s="10" t="str">
        <f t="shared" si="178"/>
        <v>Sister</v>
      </c>
      <c r="M1610" s="10" t="str">
        <f>IF(OR('Intragroup liabilities'!W1604="x",'Intragroup liabilities'!W1604="E"),"true","false")</f>
        <v>false</v>
      </c>
      <c r="N1610" s="10" t="s">
        <v>470</v>
      </c>
      <c r="O1610" s="10" t="s">
        <v>471</v>
      </c>
      <c r="P1610" s="11">
        <v>2.23</v>
      </c>
      <c r="Q1610" s="11">
        <f>IF('Intragroup liabilities'!E1604="",0,'Intragroup liabilities'!E1604)</f>
        <v>0</v>
      </c>
      <c r="R1610" s="10" t="str">
        <f>+IF('Intragroup liabilities'!C1604="EURO","Euro",IF('Intragroup liabilities'!C1604="LIBRA INGLESA"," US Dollar",""))</f>
        <v>Euro</v>
      </c>
      <c r="S1610" s="10" t="str">
        <f>IF(OR('Intragroup liabilities'!F1604="P_20",'Intragroup liabilities'!F1604="P_21"),'Intragroup liabilities'!M1604,CONCATENATE(RIGHT('Intragroup liabilities'!T1604,4),"-",LEFT(RIGHT('Intragroup liabilities'!T1604,7),2),"-",LEFT('Intragroup liabilities'!T1604,2)))</f>
        <v>--</v>
      </c>
      <c r="T1610" s="20" t="str">
        <f t="shared" si="179"/>
        <v>--</v>
      </c>
      <c r="U1610" s="20" t="str">
        <f>IF(OR('Intragroup liabilities'!F1604="P_20",'Intragroup liabilities'!F1604="P_21"),'T 03.01'!T1610,CONCATENATE(RIGHT('Intragroup liabilities'!U1604,4),"-",LEFT(RIGHT('Intragroup liabilities'!U1604,7),2),"-",LEFT('Intragroup liabilities'!U1604,2)))</f>
        <v>--</v>
      </c>
      <c r="V1610" s="10" t="str">
        <f t="shared" si="180"/>
        <v>Unsecured</v>
      </c>
      <c r="W1610" s="10">
        <v>0</v>
      </c>
      <c r="X1610" s="10" t="s">
        <v>83</v>
      </c>
      <c r="Y1610" s="10" t="str">
        <f t="shared" si="181"/>
        <v>Structured</v>
      </c>
      <c r="Z1610" s="10"/>
      <c r="AA1610" s="10" t="str">
        <f>IF('Intragroup liabilities'!Q1604="GF2","Grandfathered T2",IF('Intragroup liabilities'!Q1604="CET1","CET1","No"))</f>
        <v>No</v>
      </c>
      <c r="AB1610" s="10">
        <f>IF('Intragroup liabilities'!R1604="",0,'Intragroup liabilities'!R1604)</f>
        <v>0</v>
      </c>
    </row>
    <row r="1611" spans="3:28" ht="23.65" thickBot="1" x14ac:dyDescent="0.5">
      <c r="C1611" s="17">
        <f t="shared" si="176"/>
        <v>999</v>
      </c>
      <c r="D1611" s="18">
        <f t="shared" si="182"/>
        <v>1604</v>
      </c>
      <c r="E1611" s="10" t="str">
        <f>IF(AND(I1611="SANTANDER TOTTA, SGPS, SA",'Intragroup liabilities'!F1605="P_22"),"r0531 - o/w (part of) subordinated liabilities recognised as own funds",IF(AND(I1611="Totta Seguros - Comp. Seg. Vida, SA.",'Intragroup liabilities'!F1605="P_22"),"r0350 - Structured notes",IF(AND(AA1611&lt;&gt;"No",'Intragroup liabilities'!F1605="P_23"),"r0531 - o/w (part of) subordinated liabilities recognised as own funds",IF(AND(AA1611="No",'Intragroup liabilities'!F1605="P_23"),"r0120 - Secured liabilities - collateralized part (BRRD art. 44/2/b)",IF('Intragroup liabilities'!F1605="C_31","r0511 - o/w capital instruments/share capital",IF('Intragroup liabilities'!F1605="C_32","r0511 - o/w capital instruments/share capital",IF('Intragroup liabilities'!F1605="C_33","r0512 - o/w instruments ranking pari passu with ordinary shares",IF(OR(ISNUMBER(SEARCH("ATLANTES",I1611)),ISNUMBER(SEARCH("AZOR",I1611)),ISNUMBER(SEARCH("HIPOTOTTA",I1611)))=TRUE,"r0120 - Secured liabilities - collateralized part (BRRD art. 44/2/b)",IF(OR('Intragroup liabilities'!F1605="P_27.1",'Intragroup liabilities'!F1605="P_27.2",'Intragroup liabilities'!F1605="P_24"),"r0390 - Non-financial liabilities",IF('Intragroup liabilities'!F1605="P_30.1","r0170 - Employee liabilities (BRRD art. 44/2/g/i)",IF('Intragroup liabilities'!F1605="P_30.3","r0390 - Non-financial liabilities",IF('Intragroup liabilities'!F1605="C_36","r0511 - o/w capital instruments/share capital",IF(AND('Intragroup liabilities'!F1605="P_20",IFERROR(VLOOKUP('Intragroup liabilities'!I1605,'Auxiliar 210'!$B$18:$B$20,1,FALSE),0)&lt;&gt;0),"r0210 - Liabilities towards other entities of the resolution group (BRRD art. 44/2/h)",IF(AND('Intragroup liabilities'!F1605="P_21",IFERROR(VLOOKUP('Intragroup liabilities'!I1605,'Auxiliar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1" s="10" t="s">
        <v>483</v>
      </c>
      <c r="G1611" s="10" t="str">
        <f t="shared" si="177"/>
        <v>Rank 9 - Ranking in insolvency (master scale)</v>
      </c>
      <c r="H1611" s="10" t="s">
        <v>1388</v>
      </c>
      <c r="I1611" s="10" t="s">
        <v>66</v>
      </c>
      <c r="J1611" s="10" t="s">
        <v>439</v>
      </c>
      <c r="K1611" s="10" t="s">
        <v>155</v>
      </c>
      <c r="L1611" s="10" t="str">
        <f t="shared" si="178"/>
        <v>Sister</v>
      </c>
      <c r="M1611" s="10" t="str">
        <f>IF(OR('Intragroup liabilities'!W1605="x",'Intragroup liabilities'!W1605="E"),"true","false")</f>
        <v>false</v>
      </c>
      <c r="N1611" s="10" t="s">
        <v>470</v>
      </c>
      <c r="O1611" s="10" t="s">
        <v>471</v>
      </c>
      <c r="P1611" s="11">
        <v>9.2200000000000006</v>
      </c>
      <c r="Q1611" s="11">
        <f>IF('Intragroup liabilities'!E1605="",0,'Intragroup liabilities'!E1605)</f>
        <v>0</v>
      </c>
      <c r="R1611" s="10" t="str">
        <f>+IF('Intragroup liabilities'!C1605="EURO","Euro",IF('Intragroup liabilities'!C1605="LIBRA INGLESA"," US Dollar",""))</f>
        <v>Euro</v>
      </c>
      <c r="S1611" s="10" t="str">
        <f>IF(OR('Intragroup liabilities'!F1605="P_20",'Intragroup liabilities'!F1605="P_21"),'Intragroup liabilities'!M1605,CONCATENATE(RIGHT('Intragroup liabilities'!T1605,4),"-",LEFT(RIGHT('Intragroup liabilities'!T1605,7),2),"-",LEFT('Intragroup liabilities'!T1605,2)))</f>
        <v>--</v>
      </c>
      <c r="T1611" s="20" t="str">
        <f t="shared" si="179"/>
        <v>--</v>
      </c>
      <c r="U1611" s="20" t="str">
        <f>IF(OR('Intragroup liabilities'!F1605="P_20",'Intragroup liabilities'!F1605="P_21"),'T 03.01'!T1611,CONCATENATE(RIGHT('Intragroup liabilities'!U1605,4),"-",LEFT(RIGHT('Intragroup liabilities'!U1605,7),2),"-",LEFT('Intragroup liabilities'!U1605,2)))</f>
        <v>--</v>
      </c>
      <c r="V1611" s="10" t="str">
        <f t="shared" si="180"/>
        <v>Unsecured</v>
      </c>
      <c r="W1611" s="10">
        <v>0</v>
      </c>
      <c r="X1611" s="10" t="s">
        <v>83</v>
      </c>
      <c r="Y1611" s="10" t="str">
        <f t="shared" si="181"/>
        <v>Structured</v>
      </c>
      <c r="Z1611" s="10"/>
      <c r="AA1611" s="10" t="str">
        <f>IF('Intragroup liabilities'!Q1605="GF2","Grandfathered T2",IF('Intragroup liabilities'!Q1605="CET1","CET1","No"))</f>
        <v>No</v>
      </c>
      <c r="AB1611" s="10">
        <f>IF('Intragroup liabilities'!R1605="",0,'Intragroup liabilities'!R1605)</f>
        <v>0</v>
      </c>
    </row>
    <row r="1612" spans="3:28" ht="23.65" thickBot="1" x14ac:dyDescent="0.5">
      <c r="C1612" s="17">
        <f t="shared" si="176"/>
        <v>999</v>
      </c>
      <c r="D1612" s="18">
        <f t="shared" si="182"/>
        <v>1605</v>
      </c>
      <c r="E1612" s="10" t="str">
        <f>IF(AND(I1612="SANTANDER TOTTA, SGPS, SA",'Intragroup liabilities'!F1606="P_22"),"r0531 - o/w (part of) subordinated liabilities recognised as own funds",IF(AND(I1612="Totta Seguros - Comp. Seg. Vida, SA.",'Intragroup liabilities'!F1606="P_22"),"r0350 - Structured notes",IF(AND(AA1612&lt;&gt;"No",'Intragroup liabilities'!F1606="P_23"),"r0531 - o/w (part of) subordinated liabilities recognised as own funds",IF(AND(AA1612="No",'Intragroup liabilities'!F1606="P_23"),"r0120 - Secured liabilities - collateralized part (BRRD art. 44/2/b)",IF('Intragroup liabilities'!F1606="C_31","r0511 - o/w capital instruments/share capital",IF('Intragroup liabilities'!F1606="C_32","r0511 - o/w capital instruments/share capital",IF('Intragroup liabilities'!F1606="C_33","r0512 - o/w instruments ranking pari passu with ordinary shares",IF(OR(ISNUMBER(SEARCH("ATLANTES",I1612)),ISNUMBER(SEARCH("AZOR",I1612)),ISNUMBER(SEARCH("HIPOTOTTA",I1612)))=TRUE,"r0120 - Secured liabilities - collateralized part (BRRD art. 44/2/b)",IF(OR('Intragroup liabilities'!F1606="P_27.1",'Intragroup liabilities'!F1606="P_27.2",'Intragroup liabilities'!F1606="P_24"),"r0390 - Non-financial liabilities",IF('Intragroup liabilities'!F1606="P_30.1","r0170 - Employee liabilities (BRRD art. 44/2/g/i)",IF('Intragroup liabilities'!F1606="P_30.3","r0390 - Non-financial liabilities",IF('Intragroup liabilities'!F1606="C_36","r0511 - o/w capital instruments/share capital",IF(AND('Intragroup liabilities'!F1606="P_20",IFERROR(VLOOKUP('Intragroup liabilities'!I1606,'Auxiliar 210'!$B$18:$B$20,1,FALSE),0)&lt;&gt;0),"r0210 - Liabilities towards other entities of the resolution group (BRRD art. 44/2/h)",IF(AND('Intragroup liabilities'!F1606="P_21",IFERROR(VLOOKUP('Intragroup liabilities'!I1606,'Auxiliar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2" s="10" t="s">
        <v>483</v>
      </c>
      <c r="G1612" s="10" t="str">
        <f t="shared" si="177"/>
        <v>Rank 9 - Ranking in insolvency (master scale)</v>
      </c>
      <c r="H1612" s="10" t="s">
        <v>1426</v>
      </c>
      <c r="I1612" s="10" t="s">
        <v>66</v>
      </c>
      <c r="J1612" s="10" t="s">
        <v>439</v>
      </c>
      <c r="K1612" s="10" t="s">
        <v>155</v>
      </c>
      <c r="L1612" s="10" t="str">
        <f t="shared" si="178"/>
        <v>Sister</v>
      </c>
      <c r="M1612" s="10" t="str">
        <f>IF(OR('Intragroup liabilities'!W1606="x",'Intragroup liabilities'!W1606="E"),"true","false")</f>
        <v>false</v>
      </c>
      <c r="N1612" s="10" t="s">
        <v>470</v>
      </c>
      <c r="O1612" s="10" t="s">
        <v>471</v>
      </c>
      <c r="P1612" s="11">
        <v>0.12</v>
      </c>
      <c r="Q1612" s="11">
        <f>IF('Intragroup liabilities'!E1606="",0,'Intragroup liabilities'!E1606)</f>
        <v>0</v>
      </c>
      <c r="R1612" s="10" t="str">
        <f>+IF('Intragroup liabilities'!C1606="EURO","Euro",IF('Intragroup liabilities'!C1606="LIBRA INGLESA"," US Dollar",""))</f>
        <v>Euro</v>
      </c>
      <c r="S1612" s="10" t="str">
        <f>IF(OR('Intragroup liabilities'!F1606="P_20",'Intragroup liabilities'!F1606="P_21"),'Intragroup liabilities'!M1606,CONCATENATE(RIGHT('Intragroup liabilities'!T1606,4),"-",LEFT(RIGHT('Intragroup liabilities'!T1606,7),2),"-",LEFT('Intragroup liabilities'!T1606,2)))</f>
        <v>--</v>
      </c>
      <c r="T1612" s="20" t="str">
        <f t="shared" si="179"/>
        <v>--</v>
      </c>
      <c r="U1612" s="20" t="str">
        <f>IF(OR('Intragroup liabilities'!F1606="P_20",'Intragroup liabilities'!F1606="P_21"),'T 03.01'!T1612,CONCATENATE(RIGHT('Intragroup liabilities'!U1606,4),"-",LEFT(RIGHT('Intragroup liabilities'!U1606,7),2),"-",LEFT('Intragroup liabilities'!U1606,2)))</f>
        <v>--</v>
      </c>
      <c r="V1612" s="10" t="str">
        <f t="shared" si="180"/>
        <v>Unsecured</v>
      </c>
      <c r="W1612" s="10">
        <v>0</v>
      </c>
      <c r="X1612" s="10" t="s">
        <v>83</v>
      </c>
      <c r="Y1612" s="10" t="str">
        <f t="shared" si="181"/>
        <v>Structured</v>
      </c>
      <c r="Z1612" s="10"/>
      <c r="AA1612" s="10" t="str">
        <f>IF('Intragroup liabilities'!Q1606="GF2","Grandfathered T2",IF('Intragroup liabilities'!Q1606="CET1","CET1","No"))</f>
        <v>No</v>
      </c>
      <c r="AB1612" s="10">
        <f>IF('Intragroup liabilities'!R1606="",0,'Intragroup liabilities'!R1606)</f>
        <v>0</v>
      </c>
    </row>
    <row r="1613" spans="3:28" ht="23.65" thickBot="1" x14ac:dyDescent="0.5">
      <c r="C1613" s="17">
        <f t="shared" si="176"/>
        <v>999</v>
      </c>
      <c r="D1613" s="18">
        <f t="shared" si="182"/>
        <v>1606</v>
      </c>
      <c r="E1613" s="10" t="str">
        <f>IF(AND(I1613="SANTANDER TOTTA, SGPS, SA",'Intragroup liabilities'!F1607="P_22"),"r0531 - o/w (part of) subordinated liabilities recognised as own funds",IF(AND(I1613="Totta Seguros - Comp. Seg. Vida, SA.",'Intragroup liabilities'!F1607="P_22"),"r0350 - Structured notes",IF(AND(AA1613&lt;&gt;"No",'Intragroup liabilities'!F1607="P_23"),"r0531 - o/w (part of) subordinated liabilities recognised as own funds",IF(AND(AA1613="No",'Intragroup liabilities'!F1607="P_23"),"r0120 - Secured liabilities - collateralized part (BRRD art. 44/2/b)",IF('Intragroup liabilities'!F1607="C_31","r0511 - o/w capital instruments/share capital",IF('Intragroup liabilities'!F1607="C_32","r0511 - o/w capital instruments/share capital",IF('Intragroup liabilities'!F1607="C_33","r0512 - o/w instruments ranking pari passu with ordinary shares",IF(OR(ISNUMBER(SEARCH("ATLANTES",I1613)),ISNUMBER(SEARCH("AZOR",I1613)),ISNUMBER(SEARCH("HIPOTOTTA",I1613)))=TRUE,"r0120 - Secured liabilities - collateralized part (BRRD art. 44/2/b)",IF(OR('Intragroup liabilities'!F1607="P_27.1",'Intragroup liabilities'!F1607="P_27.2",'Intragroup liabilities'!F1607="P_24"),"r0390 - Non-financial liabilities",IF('Intragroup liabilities'!F1607="P_30.1","r0170 - Employee liabilities (BRRD art. 44/2/g/i)",IF('Intragroup liabilities'!F1607="P_30.3","r0390 - Non-financial liabilities",IF('Intragroup liabilities'!F1607="C_36","r0511 - o/w capital instruments/share capital",IF(AND('Intragroup liabilities'!F1607="P_20",IFERROR(VLOOKUP('Intragroup liabilities'!I1607,'Auxiliar 210'!$B$18:$B$20,1,FALSE),0)&lt;&gt;0),"r0210 - Liabilities towards other entities of the resolution group (BRRD art. 44/2/h)",IF(AND('Intragroup liabilities'!F1607="P_21",IFERROR(VLOOKUP('Intragroup liabilities'!I1607,'Auxiliar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3" s="10" t="s">
        <v>483</v>
      </c>
      <c r="G1613" s="10" t="str">
        <f t="shared" si="177"/>
        <v>Rank 9 - Ranking in insolvency (master scale)</v>
      </c>
      <c r="H1613" s="10" t="s">
        <v>1370</v>
      </c>
      <c r="I1613" s="10" t="s">
        <v>66</v>
      </c>
      <c r="J1613" s="10" t="s">
        <v>439</v>
      </c>
      <c r="K1613" s="10" t="s">
        <v>155</v>
      </c>
      <c r="L1613" s="10" t="str">
        <f t="shared" si="178"/>
        <v>Sister</v>
      </c>
      <c r="M1613" s="10" t="str">
        <f>IF(OR('Intragroup liabilities'!W1607="x",'Intragroup liabilities'!W1607="E"),"true","false")</f>
        <v>false</v>
      </c>
      <c r="N1613" s="10" t="s">
        <v>470</v>
      </c>
      <c r="O1613" s="10" t="s">
        <v>471</v>
      </c>
      <c r="P1613" s="11">
        <v>2.36</v>
      </c>
      <c r="Q1613" s="11">
        <f>IF('Intragroup liabilities'!E1607="",0,'Intragroup liabilities'!E1607)</f>
        <v>0</v>
      </c>
      <c r="R1613" s="10" t="str">
        <f>+IF('Intragroup liabilities'!C1607="EURO","Euro",IF('Intragroup liabilities'!C1607="LIBRA INGLESA"," US Dollar",""))</f>
        <v>Euro</v>
      </c>
      <c r="S1613" s="10" t="str">
        <f>IF(OR('Intragroup liabilities'!F1607="P_20",'Intragroup liabilities'!F1607="P_21"),'Intragroup liabilities'!M1607,CONCATENATE(RIGHT('Intragroup liabilities'!T1607,4),"-",LEFT(RIGHT('Intragroup liabilities'!T1607,7),2),"-",LEFT('Intragroup liabilities'!T1607,2)))</f>
        <v>--</v>
      </c>
      <c r="T1613" s="20" t="str">
        <f t="shared" si="179"/>
        <v>--</v>
      </c>
      <c r="U1613" s="20" t="str">
        <f>IF(OR('Intragroup liabilities'!F1607="P_20",'Intragroup liabilities'!F1607="P_21"),'T 03.01'!T1613,CONCATENATE(RIGHT('Intragroup liabilities'!U1607,4),"-",LEFT(RIGHT('Intragroup liabilities'!U1607,7),2),"-",LEFT('Intragroup liabilities'!U1607,2)))</f>
        <v>--</v>
      </c>
      <c r="V1613" s="10" t="str">
        <f t="shared" si="180"/>
        <v>Unsecured</v>
      </c>
      <c r="W1613" s="10">
        <v>0</v>
      </c>
      <c r="X1613" s="10" t="s">
        <v>83</v>
      </c>
      <c r="Y1613" s="10" t="str">
        <f t="shared" si="181"/>
        <v>Structured</v>
      </c>
      <c r="Z1613" s="10"/>
      <c r="AA1613" s="10" t="str">
        <f>IF('Intragroup liabilities'!Q1607="GF2","Grandfathered T2",IF('Intragroup liabilities'!Q1607="CET1","CET1","No"))</f>
        <v>No</v>
      </c>
      <c r="AB1613" s="10">
        <f>IF('Intragroup liabilities'!R1607="",0,'Intragroup liabilities'!R1607)</f>
        <v>0</v>
      </c>
    </row>
    <row r="1614" spans="3:28" ht="23.65" thickBot="1" x14ac:dyDescent="0.5">
      <c r="C1614" s="17">
        <f t="shared" si="176"/>
        <v>999</v>
      </c>
      <c r="D1614" s="18">
        <f t="shared" si="182"/>
        <v>1607</v>
      </c>
      <c r="E1614" s="10" t="str">
        <f>IF(AND(I1614="SANTANDER TOTTA, SGPS, SA",'Intragroup liabilities'!F1608="P_22"),"r0531 - o/w (part of) subordinated liabilities recognised as own funds",IF(AND(I1614="Totta Seguros - Comp. Seg. Vida, SA.",'Intragroup liabilities'!F1608="P_22"),"r0350 - Structured notes",IF(AND(AA1614&lt;&gt;"No",'Intragroup liabilities'!F1608="P_23"),"r0531 - o/w (part of) subordinated liabilities recognised as own funds",IF(AND(AA1614="No",'Intragroup liabilities'!F1608="P_23"),"r0120 - Secured liabilities - collateralized part (BRRD art. 44/2/b)",IF('Intragroup liabilities'!F1608="C_31","r0511 - o/w capital instruments/share capital",IF('Intragroup liabilities'!F1608="C_32","r0511 - o/w capital instruments/share capital",IF('Intragroup liabilities'!F1608="C_33","r0512 - o/w instruments ranking pari passu with ordinary shares",IF(OR(ISNUMBER(SEARCH("ATLANTES",I1614)),ISNUMBER(SEARCH("AZOR",I1614)),ISNUMBER(SEARCH("HIPOTOTTA",I1614)))=TRUE,"r0120 - Secured liabilities - collateralized part (BRRD art. 44/2/b)",IF(OR('Intragroup liabilities'!F1608="P_27.1",'Intragroup liabilities'!F1608="P_27.2",'Intragroup liabilities'!F1608="P_24"),"r0390 - Non-financial liabilities",IF('Intragroup liabilities'!F1608="P_30.1","r0170 - Employee liabilities (BRRD art. 44/2/g/i)",IF('Intragroup liabilities'!F1608="P_30.3","r0390 - Non-financial liabilities",IF('Intragroup liabilities'!F1608="C_36","r0511 - o/w capital instruments/share capital",IF(AND('Intragroup liabilities'!F1608="P_20",IFERROR(VLOOKUP('Intragroup liabilities'!I1608,'Auxiliar 210'!$B$18:$B$20,1,FALSE),0)&lt;&gt;0),"r0210 - Liabilities towards other entities of the resolution group (BRRD art. 44/2/h)",IF(AND('Intragroup liabilities'!F1608="P_21",IFERROR(VLOOKUP('Intragroup liabilities'!I1608,'Auxiliar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4" s="10" t="s">
        <v>483</v>
      </c>
      <c r="G1614" s="10" t="str">
        <f t="shared" si="177"/>
        <v>Rank 9 - Ranking in insolvency (master scale)</v>
      </c>
      <c r="H1614" s="10" t="s">
        <v>1422</v>
      </c>
      <c r="I1614" s="10" t="s">
        <v>66</v>
      </c>
      <c r="J1614" s="10" t="s">
        <v>439</v>
      </c>
      <c r="K1614" s="10" t="s">
        <v>155</v>
      </c>
      <c r="L1614" s="10" t="str">
        <f t="shared" si="178"/>
        <v>Sister</v>
      </c>
      <c r="M1614" s="10" t="str">
        <f>IF(OR('Intragroup liabilities'!W1608="x",'Intragroup liabilities'!W1608="E"),"true","false")</f>
        <v>false</v>
      </c>
      <c r="N1614" s="10" t="s">
        <v>470</v>
      </c>
      <c r="O1614" s="10" t="s">
        <v>471</v>
      </c>
      <c r="P1614" s="11">
        <v>8.51</v>
      </c>
      <c r="Q1614" s="11">
        <f>IF('Intragroup liabilities'!E1608="",0,'Intragroup liabilities'!E1608)</f>
        <v>0</v>
      </c>
      <c r="R1614" s="10" t="str">
        <f>+IF('Intragroup liabilities'!C1608="EURO","Euro",IF('Intragroup liabilities'!C1608="LIBRA INGLESA"," US Dollar",""))</f>
        <v>Euro</v>
      </c>
      <c r="S1614" s="10" t="str">
        <f>IF(OR('Intragroup liabilities'!F1608="P_20",'Intragroup liabilities'!F1608="P_21"),'Intragroup liabilities'!M1608,CONCATENATE(RIGHT('Intragroup liabilities'!T1608,4),"-",LEFT(RIGHT('Intragroup liabilities'!T1608,7),2),"-",LEFT('Intragroup liabilities'!T1608,2)))</f>
        <v>--</v>
      </c>
      <c r="T1614" s="20" t="str">
        <f t="shared" si="179"/>
        <v>--</v>
      </c>
      <c r="U1614" s="20" t="str">
        <f>IF(OR('Intragroup liabilities'!F1608="P_20",'Intragroup liabilities'!F1608="P_21"),'T 03.01'!T1614,CONCATENATE(RIGHT('Intragroup liabilities'!U1608,4),"-",LEFT(RIGHT('Intragroup liabilities'!U1608,7),2),"-",LEFT('Intragroup liabilities'!U1608,2)))</f>
        <v>--</v>
      </c>
      <c r="V1614" s="10" t="str">
        <f t="shared" si="180"/>
        <v>Unsecured</v>
      </c>
      <c r="W1614" s="10">
        <v>0</v>
      </c>
      <c r="X1614" s="10" t="s">
        <v>83</v>
      </c>
      <c r="Y1614" s="10" t="str">
        <f t="shared" si="181"/>
        <v>Structured</v>
      </c>
      <c r="Z1614" s="10"/>
      <c r="AA1614" s="10" t="str">
        <f>IF('Intragroup liabilities'!Q1608="GF2","Grandfathered T2",IF('Intragroup liabilities'!Q1608="CET1","CET1","No"))</f>
        <v>No</v>
      </c>
      <c r="AB1614" s="10">
        <f>IF('Intragroup liabilities'!R1608="",0,'Intragroup liabilities'!R1608)</f>
        <v>0</v>
      </c>
    </row>
    <row r="1615" spans="3:28" ht="23.65" thickBot="1" x14ac:dyDescent="0.5">
      <c r="C1615" s="17">
        <f t="shared" si="176"/>
        <v>999</v>
      </c>
      <c r="D1615" s="18">
        <f t="shared" si="182"/>
        <v>1608</v>
      </c>
      <c r="E1615" s="10" t="str">
        <f>IF(AND(I1615="SANTANDER TOTTA, SGPS, SA",'Intragroup liabilities'!F1609="P_22"),"r0531 - o/w (part of) subordinated liabilities recognised as own funds",IF(AND(I1615="Totta Seguros - Comp. Seg. Vida, SA.",'Intragroup liabilities'!F1609="P_22"),"r0350 - Structured notes",IF(AND(AA1615&lt;&gt;"No",'Intragroup liabilities'!F1609="P_23"),"r0531 - o/w (part of) subordinated liabilities recognised as own funds",IF(AND(AA1615="No",'Intragroup liabilities'!F1609="P_23"),"r0120 - Secured liabilities - collateralized part (BRRD art. 44/2/b)",IF('Intragroup liabilities'!F1609="C_31","r0511 - o/w capital instruments/share capital",IF('Intragroup liabilities'!F1609="C_32","r0511 - o/w capital instruments/share capital",IF('Intragroup liabilities'!F1609="C_33","r0512 - o/w instruments ranking pari passu with ordinary shares",IF(OR(ISNUMBER(SEARCH("ATLANTES",I1615)),ISNUMBER(SEARCH("AZOR",I1615)),ISNUMBER(SEARCH("HIPOTOTTA",I1615)))=TRUE,"r0120 - Secured liabilities - collateralized part (BRRD art. 44/2/b)",IF(OR('Intragroup liabilities'!F1609="P_27.1",'Intragroup liabilities'!F1609="P_27.2",'Intragroup liabilities'!F1609="P_24"),"r0390 - Non-financial liabilities",IF('Intragroup liabilities'!F1609="P_30.1","r0170 - Employee liabilities (BRRD art. 44/2/g/i)",IF('Intragroup liabilities'!F1609="P_30.3","r0390 - Non-financial liabilities",IF('Intragroup liabilities'!F1609="C_36","r0511 - o/w capital instruments/share capital",IF(AND('Intragroup liabilities'!F1609="P_20",IFERROR(VLOOKUP('Intragroup liabilities'!I1609,'Auxiliar 210'!$B$18:$B$20,1,FALSE),0)&lt;&gt;0),"r0210 - Liabilities towards other entities of the resolution group (BRRD art. 44/2/h)",IF(AND('Intragroup liabilities'!F1609="P_21",IFERROR(VLOOKUP('Intragroup liabilities'!I1609,'Auxiliar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5" s="10" t="s">
        <v>483</v>
      </c>
      <c r="G1615" s="10" t="str">
        <f t="shared" si="177"/>
        <v>Rank 9 - Ranking in insolvency (master scale)</v>
      </c>
      <c r="H1615" s="10" t="s">
        <v>1315</v>
      </c>
      <c r="I1615" s="10" t="s">
        <v>66</v>
      </c>
      <c r="J1615" s="10" t="s">
        <v>439</v>
      </c>
      <c r="K1615" s="10" t="s">
        <v>155</v>
      </c>
      <c r="L1615" s="10" t="str">
        <f t="shared" si="178"/>
        <v>Sister</v>
      </c>
      <c r="M1615" s="10" t="str">
        <f>IF(OR('Intragroup liabilities'!W1609="x",'Intragroup liabilities'!W1609="E"),"true","false")</f>
        <v>false</v>
      </c>
      <c r="N1615" s="10" t="s">
        <v>470</v>
      </c>
      <c r="O1615" s="10" t="s">
        <v>471</v>
      </c>
      <c r="P1615" s="11">
        <v>0.42</v>
      </c>
      <c r="Q1615" s="11">
        <f>IF('Intragroup liabilities'!E1609="",0,'Intragroup liabilities'!E1609)</f>
        <v>0</v>
      </c>
      <c r="R1615" s="10" t="str">
        <f>+IF('Intragroup liabilities'!C1609="EURO","Euro",IF('Intragroup liabilities'!C1609="LIBRA INGLESA"," US Dollar",""))</f>
        <v>Euro</v>
      </c>
      <c r="S1615" s="10" t="str">
        <f>IF(OR('Intragroup liabilities'!F1609="P_20",'Intragroup liabilities'!F1609="P_21"),'Intragroup liabilities'!M1609,CONCATENATE(RIGHT('Intragroup liabilities'!T1609,4),"-",LEFT(RIGHT('Intragroup liabilities'!T1609,7),2),"-",LEFT('Intragroup liabilities'!T1609,2)))</f>
        <v>--</v>
      </c>
      <c r="T1615" s="20" t="str">
        <f t="shared" si="179"/>
        <v>--</v>
      </c>
      <c r="U1615" s="20" t="str">
        <f>IF(OR('Intragroup liabilities'!F1609="P_20",'Intragroup liabilities'!F1609="P_21"),'T 03.01'!T1615,CONCATENATE(RIGHT('Intragroup liabilities'!U1609,4),"-",LEFT(RIGHT('Intragroup liabilities'!U1609,7),2),"-",LEFT('Intragroup liabilities'!U1609,2)))</f>
        <v>--</v>
      </c>
      <c r="V1615" s="10" t="str">
        <f t="shared" si="180"/>
        <v>Unsecured</v>
      </c>
      <c r="W1615" s="10">
        <v>0</v>
      </c>
      <c r="X1615" s="10" t="s">
        <v>83</v>
      </c>
      <c r="Y1615" s="10" t="str">
        <f t="shared" si="181"/>
        <v>Structured</v>
      </c>
      <c r="Z1615" s="10"/>
      <c r="AA1615" s="10" t="str">
        <f>IF('Intragroup liabilities'!Q1609="GF2","Grandfathered T2",IF('Intragroup liabilities'!Q1609="CET1","CET1","No"))</f>
        <v>No</v>
      </c>
      <c r="AB1615" s="10">
        <f>IF('Intragroup liabilities'!R1609="",0,'Intragroup liabilities'!R1609)</f>
        <v>0</v>
      </c>
    </row>
    <row r="1616" spans="3:28" ht="23.65" thickBot="1" x14ac:dyDescent="0.5">
      <c r="C1616" s="17">
        <f t="shared" si="176"/>
        <v>999</v>
      </c>
      <c r="D1616" s="18">
        <f t="shared" si="182"/>
        <v>1609</v>
      </c>
      <c r="E1616" s="10" t="str">
        <f>IF(AND(I1616="SANTANDER TOTTA, SGPS, SA",'Intragroup liabilities'!F1610="P_22"),"r0531 - o/w (part of) subordinated liabilities recognised as own funds",IF(AND(I1616="Totta Seguros - Comp. Seg. Vida, SA.",'Intragroup liabilities'!F1610="P_22"),"r0350 - Structured notes",IF(AND(AA1616&lt;&gt;"No",'Intragroup liabilities'!F1610="P_23"),"r0531 - o/w (part of) subordinated liabilities recognised as own funds",IF(AND(AA1616="No",'Intragroup liabilities'!F1610="P_23"),"r0120 - Secured liabilities - collateralized part (BRRD art. 44/2/b)",IF('Intragroup liabilities'!F1610="C_31","r0511 - o/w capital instruments/share capital",IF('Intragroup liabilities'!F1610="C_32","r0511 - o/w capital instruments/share capital",IF('Intragroup liabilities'!F1610="C_33","r0512 - o/w instruments ranking pari passu with ordinary shares",IF(OR(ISNUMBER(SEARCH("ATLANTES",I1616)),ISNUMBER(SEARCH("AZOR",I1616)),ISNUMBER(SEARCH("HIPOTOTTA",I1616)))=TRUE,"r0120 - Secured liabilities - collateralized part (BRRD art. 44/2/b)",IF(OR('Intragroup liabilities'!F1610="P_27.1",'Intragroup liabilities'!F1610="P_27.2",'Intragroup liabilities'!F1610="P_24"),"r0390 - Non-financial liabilities",IF('Intragroup liabilities'!F1610="P_30.1","r0170 - Employee liabilities (BRRD art. 44/2/g/i)",IF('Intragroup liabilities'!F1610="P_30.3","r0390 - Non-financial liabilities",IF('Intragroup liabilities'!F1610="C_36","r0511 - o/w capital instruments/share capital",IF(AND('Intragroup liabilities'!F1610="P_20",IFERROR(VLOOKUP('Intragroup liabilities'!I1610,'Auxiliar 210'!$B$18:$B$20,1,FALSE),0)&lt;&gt;0),"r0210 - Liabilities towards other entities of the resolution group (BRRD art. 44/2/h)",IF(AND('Intragroup liabilities'!F1610="P_21",IFERROR(VLOOKUP('Intragroup liabilities'!I1610,'Auxiliar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6" s="10" t="s">
        <v>483</v>
      </c>
      <c r="G1616" s="10" t="str">
        <f t="shared" si="177"/>
        <v>Rank 9 - Ranking in insolvency (master scale)</v>
      </c>
      <c r="H1616" s="10" t="s">
        <v>653</v>
      </c>
      <c r="I1616" s="10" t="s">
        <v>66</v>
      </c>
      <c r="J1616" s="10" t="s">
        <v>439</v>
      </c>
      <c r="K1616" s="10" t="s">
        <v>155</v>
      </c>
      <c r="L1616" s="10" t="str">
        <f t="shared" si="178"/>
        <v>Sister</v>
      </c>
      <c r="M1616" s="10" t="str">
        <f>IF(OR('Intragroup liabilities'!W1610="x",'Intragroup liabilities'!W1610="E"),"true","false")</f>
        <v>false</v>
      </c>
      <c r="N1616" s="10" t="s">
        <v>470</v>
      </c>
      <c r="O1616" s="10" t="s">
        <v>471</v>
      </c>
      <c r="P1616" s="11">
        <v>0.02</v>
      </c>
      <c r="Q1616" s="11">
        <f>IF('Intragroup liabilities'!E1610="",0,'Intragroup liabilities'!E1610)</f>
        <v>0</v>
      </c>
      <c r="R1616" s="10" t="str">
        <f>+IF('Intragroup liabilities'!C1610="EURO","Euro",IF('Intragroup liabilities'!C1610="LIBRA INGLESA"," US Dollar",""))</f>
        <v>Euro</v>
      </c>
      <c r="S1616" s="10" t="str">
        <f>IF(OR('Intragroup liabilities'!F1610="P_20",'Intragroup liabilities'!F1610="P_21"),'Intragroup liabilities'!M1610,CONCATENATE(RIGHT('Intragroup liabilities'!T1610,4),"-",LEFT(RIGHT('Intragroup liabilities'!T1610,7),2),"-",LEFT('Intragroup liabilities'!T1610,2)))</f>
        <v>--</v>
      </c>
      <c r="T1616" s="20" t="str">
        <f t="shared" si="179"/>
        <v>--</v>
      </c>
      <c r="U1616" s="20" t="str">
        <f>IF(OR('Intragroup liabilities'!F1610="P_20",'Intragroup liabilities'!F1610="P_21"),'T 03.01'!T1616,CONCATENATE(RIGHT('Intragroup liabilities'!U1610,4),"-",LEFT(RIGHT('Intragroup liabilities'!U1610,7),2),"-",LEFT('Intragroup liabilities'!U1610,2)))</f>
        <v>--</v>
      </c>
      <c r="V1616" s="10" t="str">
        <f t="shared" si="180"/>
        <v>Unsecured</v>
      </c>
      <c r="W1616" s="10">
        <v>0</v>
      </c>
      <c r="X1616" s="10" t="s">
        <v>83</v>
      </c>
      <c r="Y1616" s="10" t="str">
        <f t="shared" si="181"/>
        <v>Structured</v>
      </c>
      <c r="Z1616" s="10"/>
      <c r="AA1616" s="10" t="str">
        <f>IF('Intragroup liabilities'!Q1610="GF2","Grandfathered T2",IF('Intragroup liabilities'!Q1610="CET1","CET1","No"))</f>
        <v>No</v>
      </c>
      <c r="AB1616" s="10">
        <f>IF('Intragroup liabilities'!R1610="",0,'Intragroup liabilities'!R1610)</f>
        <v>0</v>
      </c>
    </row>
    <row r="1617" spans="3:28" ht="23.65" thickBot="1" x14ac:dyDescent="0.5">
      <c r="C1617" s="17">
        <f t="shared" si="176"/>
        <v>999</v>
      </c>
      <c r="D1617" s="18">
        <f t="shared" si="182"/>
        <v>1610</v>
      </c>
      <c r="E1617" s="10" t="str">
        <f>IF(AND(I1617="SANTANDER TOTTA, SGPS, SA",'Intragroup liabilities'!F1611="P_22"),"r0531 - o/w (part of) subordinated liabilities recognised as own funds",IF(AND(I1617="Totta Seguros - Comp. Seg. Vida, SA.",'Intragroup liabilities'!F1611="P_22"),"r0350 - Structured notes",IF(AND(AA1617&lt;&gt;"No",'Intragroup liabilities'!F1611="P_23"),"r0531 - o/w (part of) subordinated liabilities recognised as own funds",IF(AND(AA1617="No",'Intragroup liabilities'!F1611="P_23"),"r0120 - Secured liabilities - collateralized part (BRRD art. 44/2/b)",IF('Intragroup liabilities'!F1611="C_31","r0511 - o/w capital instruments/share capital",IF('Intragroup liabilities'!F1611="C_32","r0511 - o/w capital instruments/share capital",IF('Intragroup liabilities'!F1611="C_33","r0512 - o/w instruments ranking pari passu with ordinary shares",IF(OR(ISNUMBER(SEARCH("ATLANTES",I1617)),ISNUMBER(SEARCH("AZOR",I1617)),ISNUMBER(SEARCH("HIPOTOTTA",I1617)))=TRUE,"r0120 - Secured liabilities - collateralized part (BRRD art. 44/2/b)",IF(OR('Intragroup liabilities'!F1611="P_27.1",'Intragroup liabilities'!F1611="P_27.2",'Intragroup liabilities'!F1611="P_24"),"r0390 - Non-financial liabilities",IF('Intragroup liabilities'!F1611="P_30.1","r0170 - Employee liabilities (BRRD art. 44/2/g/i)",IF('Intragroup liabilities'!F1611="P_30.3","r0390 - Non-financial liabilities",IF('Intragroup liabilities'!F1611="C_36","r0511 - o/w capital instruments/share capital",IF(AND('Intragroup liabilities'!F1611="P_20",IFERROR(VLOOKUP('Intragroup liabilities'!I1611,'Auxiliar 210'!$B$18:$B$20,1,FALSE),0)&lt;&gt;0),"r0210 - Liabilities towards other entities of the resolution group (BRRD art. 44/2/h)",IF(AND('Intragroup liabilities'!F1611="P_21",IFERROR(VLOOKUP('Intragroup liabilities'!I1611,'Auxiliar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7" s="10" t="s">
        <v>483</v>
      </c>
      <c r="G1617" s="10" t="str">
        <f t="shared" si="177"/>
        <v>Rank 9 - Ranking in insolvency (master scale)</v>
      </c>
      <c r="H1617" s="10" t="s">
        <v>503</v>
      </c>
      <c r="I1617" s="10" t="s">
        <v>66</v>
      </c>
      <c r="J1617" s="10" t="s">
        <v>439</v>
      </c>
      <c r="K1617" s="10" t="s">
        <v>155</v>
      </c>
      <c r="L1617" s="10" t="str">
        <f t="shared" si="178"/>
        <v>Sister</v>
      </c>
      <c r="M1617" s="10" t="str">
        <f>IF(OR('Intragroup liabilities'!W1611="x",'Intragroup liabilities'!W1611="E"),"true","false")</f>
        <v>false</v>
      </c>
      <c r="N1617" s="10" t="s">
        <v>470</v>
      </c>
      <c r="O1617" s="10" t="s">
        <v>471</v>
      </c>
      <c r="P1617" s="11">
        <v>0.23</v>
      </c>
      <c r="Q1617" s="11">
        <f>IF('Intragroup liabilities'!E1611="",0,'Intragroup liabilities'!E1611)</f>
        <v>0</v>
      </c>
      <c r="R1617" s="10" t="str">
        <f>+IF('Intragroup liabilities'!C1611="EURO","Euro",IF('Intragroup liabilities'!C1611="LIBRA INGLESA"," US Dollar",""))</f>
        <v>Euro</v>
      </c>
      <c r="S1617" s="10" t="str">
        <f>IF(OR('Intragroup liabilities'!F1611="P_20",'Intragroup liabilities'!F1611="P_21"),'Intragroup liabilities'!M1611,CONCATENATE(RIGHT('Intragroup liabilities'!T1611,4),"-",LEFT(RIGHT('Intragroup liabilities'!T1611,7),2),"-",LEFT('Intragroup liabilities'!T1611,2)))</f>
        <v>--</v>
      </c>
      <c r="T1617" s="20" t="str">
        <f t="shared" si="179"/>
        <v>--</v>
      </c>
      <c r="U1617" s="20" t="str">
        <f>IF(OR('Intragroup liabilities'!F1611="P_20",'Intragroup liabilities'!F1611="P_21"),'T 03.01'!T1617,CONCATENATE(RIGHT('Intragroup liabilities'!U1611,4),"-",LEFT(RIGHT('Intragroup liabilities'!U1611,7),2),"-",LEFT('Intragroup liabilities'!U1611,2)))</f>
        <v>--</v>
      </c>
      <c r="V1617" s="10" t="str">
        <f t="shared" si="180"/>
        <v>Unsecured</v>
      </c>
      <c r="W1617" s="10">
        <v>0</v>
      </c>
      <c r="X1617" s="10" t="s">
        <v>83</v>
      </c>
      <c r="Y1617" s="10" t="str">
        <f t="shared" si="181"/>
        <v>Structured</v>
      </c>
      <c r="Z1617" s="10"/>
      <c r="AA1617" s="10" t="str">
        <f>IF('Intragroup liabilities'!Q1611="GF2","Grandfathered T2",IF('Intragroup liabilities'!Q1611="CET1","CET1","No"))</f>
        <v>No</v>
      </c>
      <c r="AB1617" s="10">
        <f>IF('Intragroup liabilities'!R1611="",0,'Intragroup liabilities'!R1611)</f>
        <v>0</v>
      </c>
    </row>
    <row r="1618" spans="3:28" ht="23.65" thickBot="1" x14ac:dyDescent="0.5">
      <c r="C1618" s="17">
        <f t="shared" si="176"/>
        <v>999</v>
      </c>
      <c r="D1618" s="18">
        <f t="shared" si="182"/>
        <v>1611</v>
      </c>
      <c r="E1618" s="10" t="str">
        <f>IF(AND(I1618="SANTANDER TOTTA, SGPS, SA",'Intragroup liabilities'!F1612="P_22"),"r0531 - o/w (part of) subordinated liabilities recognised as own funds",IF(AND(I1618="Totta Seguros - Comp. Seg. Vida, SA.",'Intragroup liabilities'!F1612="P_22"),"r0350 - Structured notes",IF(AND(AA1618&lt;&gt;"No",'Intragroup liabilities'!F1612="P_23"),"r0531 - o/w (part of) subordinated liabilities recognised as own funds",IF(AND(AA1618="No",'Intragroup liabilities'!F1612="P_23"),"r0120 - Secured liabilities - collateralized part (BRRD art. 44/2/b)",IF('Intragroup liabilities'!F1612="C_31","r0511 - o/w capital instruments/share capital",IF('Intragroup liabilities'!F1612="C_32","r0511 - o/w capital instruments/share capital",IF('Intragroup liabilities'!F1612="C_33","r0512 - o/w instruments ranking pari passu with ordinary shares",IF(OR(ISNUMBER(SEARCH("ATLANTES",I1618)),ISNUMBER(SEARCH("AZOR",I1618)),ISNUMBER(SEARCH("HIPOTOTTA",I1618)))=TRUE,"r0120 - Secured liabilities - collateralized part (BRRD art. 44/2/b)",IF(OR('Intragroup liabilities'!F1612="P_27.1",'Intragroup liabilities'!F1612="P_27.2",'Intragroup liabilities'!F1612="P_24"),"r0390 - Non-financial liabilities",IF('Intragroup liabilities'!F1612="P_30.1","r0170 - Employee liabilities (BRRD art. 44/2/g/i)",IF('Intragroup liabilities'!F1612="P_30.3","r0390 - Non-financial liabilities",IF('Intragroup liabilities'!F1612="C_36","r0511 - o/w capital instruments/share capital",IF(AND('Intragroup liabilities'!F1612="P_20",IFERROR(VLOOKUP('Intragroup liabilities'!I1612,'Auxiliar 210'!$B$18:$B$20,1,FALSE),0)&lt;&gt;0),"r0210 - Liabilities towards other entities of the resolution group (BRRD art. 44/2/h)",IF(AND('Intragroup liabilities'!F1612="P_21",IFERROR(VLOOKUP('Intragroup liabilities'!I1612,'Auxiliar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8" s="10" t="s">
        <v>483</v>
      </c>
      <c r="G1618" s="10" t="str">
        <f t="shared" si="177"/>
        <v>Rank 9 - Ranking in insolvency (master scale)</v>
      </c>
      <c r="H1618" s="10" t="s">
        <v>1267</v>
      </c>
      <c r="I1618" s="10" t="s">
        <v>704</v>
      </c>
      <c r="J1618" s="10" t="s">
        <v>703</v>
      </c>
      <c r="K1618" s="10" t="s">
        <v>155</v>
      </c>
      <c r="L1618" s="10" t="str">
        <f t="shared" si="178"/>
        <v>Sister</v>
      </c>
      <c r="M1618" s="10" t="str">
        <f>IF(OR('Intragroup liabilities'!W1612="x",'Intragroup liabilities'!W1612="E"),"true","false")</f>
        <v>false</v>
      </c>
      <c r="N1618" s="10" t="s">
        <v>470</v>
      </c>
      <c r="O1618" s="10" t="s">
        <v>471</v>
      </c>
      <c r="P1618" s="11">
        <v>12.85</v>
      </c>
      <c r="Q1618" s="11">
        <f>IF('Intragroup liabilities'!E1612="",0,'Intragroup liabilities'!E1612)</f>
        <v>0</v>
      </c>
      <c r="R1618" s="10" t="str">
        <f>+IF('Intragroup liabilities'!C1612="EURO","Euro",IF('Intragroup liabilities'!C1612="LIBRA INGLESA"," US Dollar",""))</f>
        <v>Euro</v>
      </c>
      <c r="S1618" s="10" t="str">
        <f>IF(OR('Intragroup liabilities'!F1612="P_20",'Intragroup liabilities'!F1612="P_21"),'Intragroup liabilities'!M1612,CONCATENATE(RIGHT('Intragroup liabilities'!T1612,4),"-",LEFT(RIGHT('Intragroup liabilities'!T1612,7),2),"-",LEFT('Intragroup liabilities'!T1612,2)))</f>
        <v>--</v>
      </c>
      <c r="T1618" s="20" t="str">
        <f t="shared" si="179"/>
        <v>--</v>
      </c>
      <c r="U1618" s="20" t="str">
        <f>IF(OR('Intragroup liabilities'!F1612="P_20",'Intragroup liabilities'!F1612="P_21"),'T 03.01'!T1618,CONCATENATE(RIGHT('Intragroup liabilities'!U1612,4),"-",LEFT(RIGHT('Intragroup liabilities'!U1612,7),2),"-",LEFT('Intragroup liabilities'!U1612,2)))</f>
        <v>--</v>
      </c>
      <c r="V1618" s="10" t="str">
        <f t="shared" si="180"/>
        <v>Unsecured</v>
      </c>
      <c r="W1618" s="10">
        <v>0</v>
      </c>
      <c r="X1618" s="10" t="s">
        <v>83</v>
      </c>
      <c r="Y1618" s="10" t="str">
        <f t="shared" si="181"/>
        <v>Structured</v>
      </c>
      <c r="Z1618" s="10"/>
      <c r="AA1618" s="10" t="str">
        <f>IF('Intragroup liabilities'!Q1612="GF2","Grandfathered T2",IF('Intragroup liabilities'!Q1612="CET1","CET1","No"))</f>
        <v>No</v>
      </c>
      <c r="AB1618" s="10">
        <f>IF('Intragroup liabilities'!R1612="",0,'Intragroup liabilities'!R1612)</f>
        <v>0</v>
      </c>
    </row>
    <row r="1619" spans="3:28" ht="23.65" thickBot="1" x14ac:dyDescent="0.5">
      <c r="C1619" s="17">
        <f t="shared" si="176"/>
        <v>999</v>
      </c>
      <c r="D1619" s="18">
        <f t="shared" si="182"/>
        <v>1612</v>
      </c>
      <c r="E1619" s="10" t="str">
        <f>IF(AND(I1619="SANTANDER TOTTA, SGPS, SA",'Intragroup liabilities'!F1613="P_22"),"r0531 - o/w (part of) subordinated liabilities recognised as own funds",IF(AND(I1619="Totta Seguros - Comp. Seg. Vida, SA.",'Intragroup liabilities'!F1613="P_22"),"r0350 - Structured notes",IF(AND(AA1619&lt;&gt;"No",'Intragroup liabilities'!F1613="P_23"),"r0531 - o/w (part of) subordinated liabilities recognised as own funds",IF(AND(AA1619="No",'Intragroup liabilities'!F1613="P_23"),"r0120 - Secured liabilities - collateralized part (BRRD art. 44/2/b)",IF('Intragroup liabilities'!F1613="C_31","r0511 - o/w capital instruments/share capital",IF('Intragroup liabilities'!F1613="C_32","r0511 - o/w capital instruments/share capital",IF('Intragroup liabilities'!F1613="C_33","r0512 - o/w instruments ranking pari passu with ordinary shares",IF(OR(ISNUMBER(SEARCH("ATLANTES",I1619)),ISNUMBER(SEARCH("AZOR",I1619)),ISNUMBER(SEARCH("HIPOTOTTA",I1619)))=TRUE,"r0120 - Secured liabilities - collateralized part (BRRD art. 44/2/b)",IF(OR('Intragroup liabilities'!F1613="P_27.1",'Intragroup liabilities'!F1613="P_27.2",'Intragroup liabilities'!F1613="P_24"),"r0390 - Non-financial liabilities",IF('Intragroup liabilities'!F1613="P_30.1","r0170 - Employee liabilities (BRRD art. 44/2/g/i)",IF('Intragroup liabilities'!F1613="P_30.3","r0390 - Non-financial liabilities",IF('Intragroup liabilities'!F1613="C_36","r0511 - o/w capital instruments/share capital",IF(AND('Intragroup liabilities'!F1613="P_20",IFERROR(VLOOKUP('Intragroup liabilities'!I1613,'Auxiliar 210'!$B$18:$B$20,1,FALSE),0)&lt;&gt;0),"r0210 - Liabilities towards other entities of the resolution group (BRRD art. 44/2/h)",IF(AND('Intragroup liabilities'!F1613="P_21",IFERROR(VLOOKUP('Intragroup liabilities'!I1613,'Auxiliar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19" s="10" t="s">
        <v>483</v>
      </c>
      <c r="G1619" s="10" t="str">
        <f t="shared" si="177"/>
        <v>Rank 9 - Ranking in insolvency (master scale)</v>
      </c>
      <c r="H1619" s="10" t="s">
        <v>595</v>
      </c>
      <c r="I1619" s="10" t="s">
        <v>66</v>
      </c>
      <c r="J1619" s="10" t="s">
        <v>439</v>
      </c>
      <c r="K1619" s="10" t="s">
        <v>155</v>
      </c>
      <c r="L1619" s="10" t="str">
        <f t="shared" si="178"/>
        <v>Sister</v>
      </c>
      <c r="M1619" s="10" t="str">
        <f>IF(OR('Intragroup liabilities'!W1613="x",'Intragroup liabilities'!W1613="E"),"true","false")</f>
        <v>false</v>
      </c>
      <c r="N1619" s="10" t="s">
        <v>470</v>
      </c>
      <c r="O1619" s="10" t="s">
        <v>471</v>
      </c>
      <c r="P1619" s="11">
        <v>0.36</v>
      </c>
      <c r="Q1619" s="11">
        <f>IF('Intragroup liabilities'!E1613="",0,'Intragroup liabilities'!E1613)</f>
        <v>0</v>
      </c>
      <c r="R1619" s="10" t="str">
        <f>+IF('Intragroup liabilities'!C1613="EURO","Euro",IF('Intragroup liabilities'!C1613="LIBRA INGLESA"," US Dollar",""))</f>
        <v>Euro</v>
      </c>
      <c r="S1619" s="10" t="str">
        <f>IF(OR('Intragroup liabilities'!F1613="P_20",'Intragroup liabilities'!F1613="P_21"),'Intragroup liabilities'!M1613,CONCATENATE(RIGHT('Intragroup liabilities'!T1613,4),"-",LEFT(RIGHT('Intragroup liabilities'!T1613,7),2),"-",LEFT('Intragroup liabilities'!T1613,2)))</f>
        <v>--</v>
      </c>
      <c r="T1619" s="20" t="str">
        <f t="shared" si="179"/>
        <v>--</v>
      </c>
      <c r="U1619" s="20" t="str">
        <f>IF(OR('Intragroup liabilities'!F1613="P_20",'Intragroup liabilities'!F1613="P_21"),'T 03.01'!T1619,CONCATENATE(RIGHT('Intragroup liabilities'!U1613,4),"-",LEFT(RIGHT('Intragroup liabilities'!U1613,7),2),"-",LEFT('Intragroup liabilities'!U1613,2)))</f>
        <v>--</v>
      </c>
      <c r="V1619" s="10" t="str">
        <f t="shared" si="180"/>
        <v>Unsecured</v>
      </c>
      <c r="W1619" s="10">
        <v>0</v>
      </c>
      <c r="X1619" s="10" t="s">
        <v>83</v>
      </c>
      <c r="Y1619" s="10" t="str">
        <f t="shared" si="181"/>
        <v>Structured</v>
      </c>
      <c r="Z1619" s="10"/>
      <c r="AA1619" s="10" t="str">
        <f>IF('Intragroup liabilities'!Q1613="GF2","Grandfathered T2",IF('Intragroup liabilities'!Q1613="CET1","CET1","No"))</f>
        <v>No</v>
      </c>
      <c r="AB1619" s="10">
        <f>IF('Intragroup liabilities'!R1613="",0,'Intragroup liabilities'!R1613)</f>
        <v>0</v>
      </c>
    </row>
    <row r="1620" spans="3:28" ht="23.65" thickBot="1" x14ac:dyDescent="0.5">
      <c r="C1620" s="17">
        <f t="shared" si="176"/>
        <v>999</v>
      </c>
      <c r="D1620" s="18">
        <f t="shared" si="182"/>
        <v>1613</v>
      </c>
      <c r="E1620" s="10" t="str">
        <f>IF(AND(I1620="SANTANDER TOTTA, SGPS, SA",'Intragroup liabilities'!F1614="P_22"),"r0531 - o/w (part of) subordinated liabilities recognised as own funds",IF(AND(I1620="Totta Seguros - Comp. Seg. Vida, SA.",'Intragroup liabilities'!F1614="P_22"),"r0350 - Structured notes",IF(AND(AA1620&lt;&gt;"No",'Intragroup liabilities'!F1614="P_23"),"r0531 - o/w (part of) subordinated liabilities recognised as own funds",IF(AND(AA1620="No",'Intragroup liabilities'!F1614="P_23"),"r0120 - Secured liabilities - collateralized part (BRRD art. 44/2/b)",IF('Intragroup liabilities'!F1614="C_31","r0511 - o/w capital instruments/share capital",IF('Intragroup liabilities'!F1614="C_32","r0511 - o/w capital instruments/share capital",IF('Intragroup liabilities'!F1614="C_33","r0512 - o/w instruments ranking pari passu with ordinary shares",IF(OR(ISNUMBER(SEARCH("ATLANTES",I1620)),ISNUMBER(SEARCH("AZOR",I1620)),ISNUMBER(SEARCH("HIPOTOTTA",I1620)))=TRUE,"r0120 - Secured liabilities - collateralized part (BRRD art. 44/2/b)",IF(OR('Intragroup liabilities'!F1614="P_27.1",'Intragroup liabilities'!F1614="P_27.2",'Intragroup liabilities'!F1614="P_24"),"r0390 - Non-financial liabilities",IF('Intragroup liabilities'!F1614="P_30.1","r0170 - Employee liabilities (BRRD art. 44/2/g/i)",IF('Intragroup liabilities'!F1614="P_30.3","r0390 - Non-financial liabilities",IF('Intragroup liabilities'!F1614="C_36","r0511 - o/w capital instruments/share capital",IF(AND('Intragroup liabilities'!F1614="P_20",IFERROR(VLOOKUP('Intragroup liabilities'!I1614,'Auxiliar 210'!$B$18:$B$20,1,FALSE),0)&lt;&gt;0),"r0210 - Liabilities towards other entities of the resolution group (BRRD art. 44/2/h)",IF(AND('Intragroup liabilities'!F1614="P_21",IFERROR(VLOOKUP('Intragroup liabilities'!I1614,'Auxiliar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0" s="10" t="s">
        <v>483</v>
      </c>
      <c r="G1620" s="10" t="str">
        <f t="shared" si="177"/>
        <v>Rank 9 - Ranking in insolvency (master scale)</v>
      </c>
      <c r="H1620" s="10" t="s">
        <v>1031</v>
      </c>
      <c r="I1620" s="10" t="s">
        <v>704</v>
      </c>
      <c r="J1620" s="10" t="s">
        <v>703</v>
      </c>
      <c r="K1620" s="10" t="s">
        <v>155</v>
      </c>
      <c r="L1620" s="10" t="str">
        <f t="shared" si="178"/>
        <v>Sister</v>
      </c>
      <c r="M1620" s="10" t="str">
        <f>IF(OR('Intragroup liabilities'!W1614="x",'Intragroup liabilities'!W1614="E"),"true","false")</f>
        <v>false</v>
      </c>
      <c r="N1620" s="10" t="s">
        <v>470</v>
      </c>
      <c r="O1620" s="10" t="s">
        <v>471</v>
      </c>
      <c r="P1620" s="11">
        <v>3.11</v>
      </c>
      <c r="Q1620" s="11">
        <f>IF('Intragroup liabilities'!E1614="",0,'Intragroup liabilities'!E1614)</f>
        <v>0</v>
      </c>
      <c r="R1620" s="10" t="str">
        <f>+IF('Intragroup liabilities'!C1614="EURO","Euro",IF('Intragroup liabilities'!C1614="LIBRA INGLESA"," US Dollar",""))</f>
        <v>Euro</v>
      </c>
      <c r="S1620" s="10" t="str">
        <f>IF(OR('Intragroup liabilities'!F1614="P_20",'Intragroup liabilities'!F1614="P_21"),'Intragroup liabilities'!M1614,CONCATENATE(RIGHT('Intragroup liabilities'!T1614,4),"-",LEFT(RIGHT('Intragroup liabilities'!T1614,7),2),"-",LEFT('Intragroup liabilities'!T1614,2)))</f>
        <v>--</v>
      </c>
      <c r="T1620" s="20" t="str">
        <f t="shared" si="179"/>
        <v>--</v>
      </c>
      <c r="U1620" s="20" t="str">
        <f>IF(OR('Intragroup liabilities'!F1614="P_20",'Intragroup liabilities'!F1614="P_21"),'T 03.01'!T1620,CONCATENATE(RIGHT('Intragroup liabilities'!U1614,4),"-",LEFT(RIGHT('Intragroup liabilities'!U1614,7),2),"-",LEFT('Intragroup liabilities'!U1614,2)))</f>
        <v>--</v>
      </c>
      <c r="V1620" s="10" t="str">
        <f t="shared" si="180"/>
        <v>Unsecured</v>
      </c>
      <c r="W1620" s="10">
        <v>0</v>
      </c>
      <c r="X1620" s="10" t="s">
        <v>83</v>
      </c>
      <c r="Y1620" s="10" t="str">
        <f t="shared" si="181"/>
        <v>Structured</v>
      </c>
      <c r="Z1620" s="10"/>
      <c r="AA1620" s="10" t="str">
        <f>IF('Intragroup liabilities'!Q1614="GF2","Grandfathered T2",IF('Intragroup liabilities'!Q1614="CET1","CET1","No"))</f>
        <v>No</v>
      </c>
      <c r="AB1620" s="10">
        <f>IF('Intragroup liabilities'!R1614="",0,'Intragroup liabilities'!R1614)</f>
        <v>0</v>
      </c>
    </row>
    <row r="1621" spans="3:28" ht="23.65" thickBot="1" x14ac:dyDescent="0.5">
      <c r="C1621" s="17">
        <f t="shared" si="176"/>
        <v>999</v>
      </c>
      <c r="D1621" s="18">
        <f t="shared" si="182"/>
        <v>1614</v>
      </c>
      <c r="E1621" s="10" t="str">
        <f>IF(AND(I1621="SANTANDER TOTTA, SGPS, SA",'Intragroup liabilities'!F1615="P_22"),"r0531 - o/w (part of) subordinated liabilities recognised as own funds",IF(AND(I1621="Totta Seguros - Comp. Seg. Vida, SA.",'Intragroup liabilities'!F1615="P_22"),"r0350 - Structured notes",IF(AND(AA1621&lt;&gt;"No",'Intragroup liabilities'!F1615="P_23"),"r0531 - o/w (part of) subordinated liabilities recognised as own funds",IF(AND(AA1621="No",'Intragroup liabilities'!F1615="P_23"),"r0120 - Secured liabilities - collateralized part (BRRD art. 44/2/b)",IF('Intragroup liabilities'!F1615="C_31","r0511 - o/w capital instruments/share capital",IF('Intragroup liabilities'!F1615="C_32","r0511 - o/w capital instruments/share capital",IF('Intragroup liabilities'!F1615="C_33","r0512 - o/w instruments ranking pari passu with ordinary shares",IF(OR(ISNUMBER(SEARCH("ATLANTES",I1621)),ISNUMBER(SEARCH("AZOR",I1621)),ISNUMBER(SEARCH("HIPOTOTTA",I1621)))=TRUE,"r0120 - Secured liabilities - collateralized part (BRRD art. 44/2/b)",IF(OR('Intragroup liabilities'!F1615="P_27.1",'Intragroup liabilities'!F1615="P_27.2",'Intragroup liabilities'!F1615="P_24"),"r0390 - Non-financial liabilities",IF('Intragroup liabilities'!F1615="P_30.1","r0170 - Employee liabilities (BRRD art. 44/2/g/i)",IF('Intragroup liabilities'!F1615="P_30.3","r0390 - Non-financial liabilities",IF('Intragroup liabilities'!F1615="C_36","r0511 - o/w capital instruments/share capital",IF(AND('Intragroup liabilities'!F1615="P_20",IFERROR(VLOOKUP('Intragroup liabilities'!I1615,'Auxiliar 210'!$B$18:$B$20,1,FALSE),0)&lt;&gt;0),"r0210 - Liabilities towards other entities of the resolution group (BRRD art. 44/2/h)",IF(AND('Intragroup liabilities'!F1615="P_21",IFERROR(VLOOKUP('Intragroup liabilities'!I1615,'Auxiliar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1" s="10" t="s">
        <v>483</v>
      </c>
      <c r="G1621" s="10" t="str">
        <f t="shared" si="177"/>
        <v>Rank 9 - Ranking in insolvency (master scale)</v>
      </c>
      <c r="H1621" s="10" t="s">
        <v>1468</v>
      </c>
      <c r="I1621" s="10" t="s">
        <v>532</v>
      </c>
      <c r="J1621" s="10" t="s">
        <v>531</v>
      </c>
      <c r="K1621" s="10" t="s">
        <v>155</v>
      </c>
      <c r="L1621" s="10" t="str">
        <f t="shared" si="178"/>
        <v>Sister</v>
      </c>
      <c r="M1621" s="10" t="str">
        <f>IF(OR('Intragroup liabilities'!W1615="x",'Intragroup liabilities'!W1615="E"),"true","false")</f>
        <v>false</v>
      </c>
      <c r="N1621" s="10" t="s">
        <v>470</v>
      </c>
      <c r="O1621" s="10" t="s">
        <v>471</v>
      </c>
      <c r="P1621" s="11">
        <v>4.9800000000000004</v>
      </c>
      <c r="Q1621" s="11">
        <f>IF('Intragroup liabilities'!E1615="",0,'Intragroup liabilities'!E1615)</f>
        <v>0</v>
      </c>
      <c r="R1621" s="10" t="str">
        <f>+IF('Intragroup liabilities'!C1615="EURO","Euro",IF('Intragroup liabilities'!C1615="LIBRA INGLESA"," US Dollar",""))</f>
        <v>Euro</v>
      </c>
      <c r="S1621" s="10" t="str">
        <f>IF(OR('Intragroup liabilities'!F1615="P_20",'Intragroup liabilities'!F1615="P_21"),'Intragroup liabilities'!M1615,CONCATENATE(RIGHT('Intragroup liabilities'!T1615,4),"-",LEFT(RIGHT('Intragroup liabilities'!T1615,7),2),"-",LEFT('Intragroup liabilities'!T1615,2)))</f>
        <v>--</v>
      </c>
      <c r="T1621" s="20" t="str">
        <f t="shared" si="179"/>
        <v>--</v>
      </c>
      <c r="U1621" s="20" t="str">
        <f>IF(OR('Intragroup liabilities'!F1615="P_20",'Intragroup liabilities'!F1615="P_21"),'T 03.01'!T1621,CONCATENATE(RIGHT('Intragroup liabilities'!U1615,4),"-",LEFT(RIGHT('Intragroup liabilities'!U1615,7),2),"-",LEFT('Intragroup liabilities'!U1615,2)))</f>
        <v>--</v>
      </c>
      <c r="V1621" s="10" t="str">
        <f t="shared" si="180"/>
        <v>Unsecured</v>
      </c>
      <c r="W1621" s="10">
        <v>0</v>
      </c>
      <c r="X1621" s="10" t="s">
        <v>83</v>
      </c>
      <c r="Y1621" s="10" t="str">
        <f t="shared" si="181"/>
        <v>Structured</v>
      </c>
      <c r="Z1621" s="10"/>
      <c r="AA1621" s="10" t="str">
        <f>IF('Intragroup liabilities'!Q1615="GF2","Grandfathered T2",IF('Intragroup liabilities'!Q1615="CET1","CET1","No"))</f>
        <v>No</v>
      </c>
      <c r="AB1621" s="10">
        <f>IF('Intragroup liabilities'!R1615="",0,'Intragroup liabilities'!R1615)</f>
        <v>0</v>
      </c>
    </row>
    <row r="1622" spans="3:28" ht="23.65" thickBot="1" x14ac:dyDescent="0.5">
      <c r="C1622" s="17">
        <f t="shared" si="176"/>
        <v>999</v>
      </c>
      <c r="D1622" s="18">
        <f t="shared" si="182"/>
        <v>1615</v>
      </c>
      <c r="E1622" s="10" t="str">
        <f>IF(AND(I1622="SANTANDER TOTTA, SGPS, SA",'Intragroup liabilities'!F1616="P_22"),"r0531 - o/w (part of) subordinated liabilities recognised as own funds",IF(AND(I1622="Totta Seguros - Comp. Seg. Vida, SA.",'Intragroup liabilities'!F1616="P_22"),"r0350 - Structured notes",IF(AND(AA1622&lt;&gt;"No",'Intragroup liabilities'!F1616="P_23"),"r0531 - o/w (part of) subordinated liabilities recognised as own funds",IF(AND(AA1622="No",'Intragroup liabilities'!F1616="P_23"),"r0120 - Secured liabilities - collateralized part (BRRD art. 44/2/b)",IF('Intragroup liabilities'!F1616="C_31","r0511 - o/w capital instruments/share capital",IF('Intragroup liabilities'!F1616="C_32","r0511 - o/w capital instruments/share capital",IF('Intragroup liabilities'!F1616="C_33","r0512 - o/w instruments ranking pari passu with ordinary shares",IF(OR(ISNUMBER(SEARCH("ATLANTES",I1622)),ISNUMBER(SEARCH("AZOR",I1622)),ISNUMBER(SEARCH("HIPOTOTTA",I1622)))=TRUE,"r0120 - Secured liabilities - collateralized part (BRRD art. 44/2/b)",IF(OR('Intragroup liabilities'!F1616="P_27.1",'Intragroup liabilities'!F1616="P_27.2",'Intragroup liabilities'!F1616="P_24"),"r0390 - Non-financial liabilities",IF('Intragroup liabilities'!F1616="P_30.1","r0170 - Employee liabilities (BRRD art. 44/2/g/i)",IF('Intragroup liabilities'!F1616="P_30.3","r0390 - Non-financial liabilities",IF('Intragroup liabilities'!F1616="C_36","r0511 - o/w capital instruments/share capital",IF(AND('Intragroup liabilities'!F1616="P_20",IFERROR(VLOOKUP('Intragroup liabilities'!I1616,'Auxiliar 210'!$B$18:$B$20,1,FALSE),0)&lt;&gt;0),"r0210 - Liabilities towards other entities of the resolution group (BRRD art. 44/2/h)",IF(AND('Intragroup liabilities'!F1616="P_21",IFERROR(VLOOKUP('Intragroup liabilities'!I1616,'Auxiliar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2" s="10" t="s">
        <v>483</v>
      </c>
      <c r="G1622" s="10" t="str">
        <f t="shared" si="177"/>
        <v>Rank 9 - Ranking in insolvency (master scale)</v>
      </c>
      <c r="H1622" s="10" t="s">
        <v>1042</v>
      </c>
      <c r="I1622" s="10" t="s">
        <v>704</v>
      </c>
      <c r="J1622" s="10" t="s">
        <v>703</v>
      </c>
      <c r="K1622" s="10" t="s">
        <v>155</v>
      </c>
      <c r="L1622" s="10" t="str">
        <f t="shared" si="178"/>
        <v>Sister</v>
      </c>
      <c r="M1622" s="10" t="str">
        <f>IF(OR('Intragroup liabilities'!W1616="x",'Intragroup liabilities'!W1616="E"),"true","false")</f>
        <v>false</v>
      </c>
      <c r="N1622" s="10" t="s">
        <v>470</v>
      </c>
      <c r="O1622" s="10" t="s">
        <v>471</v>
      </c>
      <c r="P1622" s="11">
        <v>1.04</v>
      </c>
      <c r="Q1622" s="11">
        <f>IF('Intragroup liabilities'!E1616="",0,'Intragroup liabilities'!E1616)</f>
        <v>0</v>
      </c>
      <c r="R1622" s="10" t="str">
        <f>+IF('Intragroup liabilities'!C1616="EURO","Euro",IF('Intragroup liabilities'!C1616="LIBRA INGLESA"," US Dollar",""))</f>
        <v>Euro</v>
      </c>
      <c r="S1622" s="10" t="str">
        <f>IF(OR('Intragroup liabilities'!F1616="P_20",'Intragroup liabilities'!F1616="P_21"),'Intragroup liabilities'!M1616,CONCATENATE(RIGHT('Intragroup liabilities'!T1616,4),"-",LEFT(RIGHT('Intragroup liabilities'!T1616,7),2),"-",LEFT('Intragroup liabilities'!T1616,2)))</f>
        <v>--</v>
      </c>
      <c r="T1622" s="20" t="str">
        <f t="shared" si="179"/>
        <v>--</v>
      </c>
      <c r="U1622" s="20" t="str">
        <f>IF(OR('Intragroup liabilities'!F1616="P_20",'Intragroup liabilities'!F1616="P_21"),'T 03.01'!T1622,CONCATENATE(RIGHT('Intragroup liabilities'!U1616,4),"-",LEFT(RIGHT('Intragroup liabilities'!U1616,7),2),"-",LEFT('Intragroup liabilities'!U1616,2)))</f>
        <v>--</v>
      </c>
      <c r="V1622" s="10" t="str">
        <f t="shared" si="180"/>
        <v>Unsecured</v>
      </c>
      <c r="W1622" s="10">
        <v>0</v>
      </c>
      <c r="X1622" s="10" t="s">
        <v>83</v>
      </c>
      <c r="Y1622" s="10" t="str">
        <f t="shared" si="181"/>
        <v>Structured</v>
      </c>
      <c r="Z1622" s="10"/>
      <c r="AA1622" s="10" t="str">
        <f>IF('Intragroup liabilities'!Q1616="GF2","Grandfathered T2",IF('Intragroup liabilities'!Q1616="CET1","CET1","No"))</f>
        <v>No</v>
      </c>
      <c r="AB1622" s="10">
        <f>IF('Intragroup liabilities'!R1616="",0,'Intragroup liabilities'!R1616)</f>
        <v>0</v>
      </c>
    </row>
    <row r="1623" spans="3:28" ht="23.65" thickBot="1" x14ac:dyDescent="0.5">
      <c r="C1623" s="17">
        <f t="shared" si="176"/>
        <v>999</v>
      </c>
      <c r="D1623" s="18">
        <f t="shared" si="182"/>
        <v>1616</v>
      </c>
      <c r="E1623" s="10" t="str">
        <f>IF(AND(I1623="SANTANDER TOTTA, SGPS, SA",'Intragroup liabilities'!F1617="P_22"),"r0531 - o/w (part of) subordinated liabilities recognised as own funds",IF(AND(I1623="Totta Seguros - Comp. Seg. Vida, SA.",'Intragroup liabilities'!F1617="P_22"),"r0350 - Structured notes",IF(AND(AA1623&lt;&gt;"No",'Intragroup liabilities'!F1617="P_23"),"r0531 - o/w (part of) subordinated liabilities recognised as own funds",IF(AND(AA1623="No",'Intragroup liabilities'!F1617="P_23"),"r0120 - Secured liabilities - collateralized part (BRRD art. 44/2/b)",IF('Intragroup liabilities'!F1617="C_31","r0511 - o/w capital instruments/share capital",IF('Intragroup liabilities'!F1617="C_32","r0511 - o/w capital instruments/share capital",IF('Intragroup liabilities'!F1617="C_33","r0512 - o/w instruments ranking pari passu with ordinary shares",IF(OR(ISNUMBER(SEARCH("ATLANTES",I1623)),ISNUMBER(SEARCH("AZOR",I1623)),ISNUMBER(SEARCH("HIPOTOTTA",I1623)))=TRUE,"r0120 - Secured liabilities - collateralized part (BRRD art. 44/2/b)",IF(OR('Intragroup liabilities'!F1617="P_27.1",'Intragroup liabilities'!F1617="P_27.2",'Intragroup liabilities'!F1617="P_24"),"r0390 - Non-financial liabilities",IF('Intragroup liabilities'!F1617="P_30.1","r0170 - Employee liabilities (BRRD art. 44/2/g/i)",IF('Intragroup liabilities'!F1617="P_30.3","r0390 - Non-financial liabilities",IF('Intragroup liabilities'!F1617="C_36","r0511 - o/w capital instruments/share capital",IF(AND('Intragroup liabilities'!F1617="P_20",IFERROR(VLOOKUP('Intragroup liabilities'!I1617,'Auxiliar 210'!$B$18:$B$20,1,FALSE),0)&lt;&gt;0),"r0210 - Liabilities towards other entities of the resolution group (BRRD art. 44/2/h)",IF(AND('Intragroup liabilities'!F1617="P_21",IFERROR(VLOOKUP('Intragroup liabilities'!I1617,'Auxiliar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3" s="10" t="s">
        <v>483</v>
      </c>
      <c r="G1623" s="10" t="str">
        <f t="shared" si="177"/>
        <v>Rank 9 - Ranking in insolvency (master scale)</v>
      </c>
      <c r="H1623" s="10" t="s">
        <v>541</v>
      </c>
      <c r="I1623" s="10" t="s">
        <v>66</v>
      </c>
      <c r="J1623" s="10" t="s">
        <v>439</v>
      </c>
      <c r="K1623" s="10" t="s">
        <v>155</v>
      </c>
      <c r="L1623" s="10" t="str">
        <f t="shared" si="178"/>
        <v>Sister</v>
      </c>
      <c r="M1623" s="10" t="str">
        <f>IF(OR('Intragroup liabilities'!W1617="x",'Intragroup liabilities'!W1617="E"),"true","false")</f>
        <v>false</v>
      </c>
      <c r="N1623" s="10" t="s">
        <v>470</v>
      </c>
      <c r="O1623" s="10" t="s">
        <v>471</v>
      </c>
      <c r="P1623" s="11">
        <v>0.62</v>
      </c>
      <c r="Q1623" s="11">
        <f>IF('Intragroup liabilities'!E1617="",0,'Intragroup liabilities'!E1617)</f>
        <v>0</v>
      </c>
      <c r="R1623" s="10" t="str">
        <f>+IF('Intragroup liabilities'!C1617="EURO","Euro",IF('Intragroup liabilities'!C1617="LIBRA INGLESA"," US Dollar",""))</f>
        <v>Euro</v>
      </c>
      <c r="S1623" s="10" t="str">
        <f>IF(OR('Intragroup liabilities'!F1617="P_20",'Intragroup liabilities'!F1617="P_21"),'Intragroup liabilities'!M1617,CONCATENATE(RIGHT('Intragroup liabilities'!T1617,4),"-",LEFT(RIGHT('Intragroup liabilities'!T1617,7),2),"-",LEFT('Intragroup liabilities'!T1617,2)))</f>
        <v>--</v>
      </c>
      <c r="T1623" s="20" t="str">
        <f t="shared" si="179"/>
        <v>--</v>
      </c>
      <c r="U1623" s="20" t="str">
        <f>IF(OR('Intragroup liabilities'!F1617="P_20",'Intragroup liabilities'!F1617="P_21"),'T 03.01'!T1623,CONCATENATE(RIGHT('Intragroup liabilities'!U1617,4),"-",LEFT(RIGHT('Intragroup liabilities'!U1617,7),2),"-",LEFT('Intragroup liabilities'!U1617,2)))</f>
        <v>--</v>
      </c>
      <c r="V1623" s="10" t="str">
        <f t="shared" si="180"/>
        <v>Unsecured</v>
      </c>
      <c r="W1623" s="10">
        <v>0</v>
      </c>
      <c r="X1623" s="10" t="s">
        <v>83</v>
      </c>
      <c r="Y1623" s="10" t="str">
        <f t="shared" si="181"/>
        <v>Structured</v>
      </c>
      <c r="Z1623" s="10"/>
      <c r="AA1623" s="10" t="str">
        <f>IF('Intragroup liabilities'!Q1617="GF2","Grandfathered T2",IF('Intragroup liabilities'!Q1617="CET1","CET1","No"))</f>
        <v>No</v>
      </c>
      <c r="AB1623" s="10">
        <f>IF('Intragroup liabilities'!R1617="",0,'Intragroup liabilities'!R1617)</f>
        <v>0</v>
      </c>
    </row>
    <row r="1624" spans="3:28" ht="23.65" thickBot="1" x14ac:dyDescent="0.5">
      <c r="C1624" s="17">
        <f t="shared" si="176"/>
        <v>999</v>
      </c>
      <c r="D1624" s="18">
        <f t="shared" si="182"/>
        <v>1617</v>
      </c>
      <c r="E1624" s="10" t="str">
        <f>IF(AND(I1624="SANTANDER TOTTA, SGPS, SA",'Intragroup liabilities'!F1618="P_22"),"r0531 - o/w (part of) subordinated liabilities recognised as own funds",IF(AND(I1624="Totta Seguros - Comp. Seg. Vida, SA.",'Intragroup liabilities'!F1618="P_22"),"r0350 - Structured notes",IF(AND(AA1624&lt;&gt;"No",'Intragroup liabilities'!F1618="P_23"),"r0531 - o/w (part of) subordinated liabilities recognised as own funds",IF(AND(AA1624="No",'Intragroup liabilities'!F1618="P_23"),"r0120 - Secured liabilities - collateralized part (BRRD art. 44/2/b)",IF('Intragroup liabilities'!F1618="C_31","r0511 - o/w capital instruments/share capital",IF('Intragroup liabilities'!F1618="C_32","r0511 - o/w capital instruments/share capital",IF('Intragroup liabilities'!F1618="C_33","r0512 - o/w instruments ranking pari passu with ordinary shares",IF(OR(ISNUMBER(SEARCH("ATLANTES",I1624)),ISNUMBER(SEARCH("AZOR",I1624)),ISNUMBER(SEARCH("HIPOTOTTA",I1624)))=TRUE,"r0120 - Secured liabilities - collateralized part (BRRD art. 44/2/b)",IF(OR('Intragroup liabilities'!F1618="P_27.1",'Intragroup liabilities'!F1618="P_27.2",'Intragroup liabilities'!F1618="P_24"),"r0390 - Non-financial liabilities",IF('Intragroup liabilities'!F1618="P_30.1","r0170 - Employee liabilities (BRRD art. 44/2/g/i)",IF('Intragroup liabilities'!F1618="P_30.3","r0390 - Non-financial liabilities",IF('Intragroup liabilities'!F1618="C_36","r0511 - o/w capital instruments/share capital",IF(AND('Intragroup liabilities'!F1618="P_20",IFERROR(VLOOKUP('Intragroup liabilities'!I1618,'Auxiliar 210'!$B$18:$B$20,1,FALSE),0)&lt;&gt;0),"r0210 - Liabilities towards other entities of the resolution group (BRRD art. 44/2/h)",IF(AND('Intragroup liabilities'!F1618="P_21",IFERROR(VLOOKUP('Intragroup liabilities'!I1618,'Auxiliar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4" s="10" t="s">
        <v>483</v>
      </c>
      <c r="G1624" s="10" t="str">
        <f t="shared" si="177"/>
        <v>Rank 9 - Ranking in insolvency (master scale)</v>
      </c>
      <c r="H1624" s="10" t="s">
        <v>635</v>
      </c>
      <c r="I1624" s="10" t="s">
        <v>66</v>
      </c>
      <c r="J1624" s="10" t="s">
        <v>439</v>
      </c>
      <c r="K1624" s="10" t="s">
        <v>155</v>
      </c>
      <c r="L1624" s="10" t="str">
        <f t="shared" si="178"/>
        <v>Sister</v>
      </c>
      <c r="M1624" s="10" t="str">
        <f>IF(OR('Intragroup liabilities'!W1618="x",'Intragroup liabilities'!W1618="E"),"true","false")</f>
        <v>false</v>
      </c>
      <c r="N1624" s="10" t="s">
        <v>470</v>
      </c>
      <c r="O1624" s="10" t="s">
        <v>471</v>
      </c>
      <c r="P1624" s="11">
        <v>1.71</v>
      </c>
      <c r="Q1624" s="11">
        <f>IF('Intragroup liabilities'!E1618="",0,'Intragroup liabilities'!E1618)</f>
        <v>0</v>
      </c>
      <c r="R1624" s="10" t="str">
        <f>+IF('Intragroup liabilities'!C1618="EURO","Euro",IF('Intragroup liabilities'!C1618="LIBRA INGLESA"," US Dollar",""))</f>
        <v>Euro</v>
      </c>
      <c r="S1624" s="10" t="str">
        <f>IF(OR('Intragroup liabilities'!F1618="P_20",'Intragroup liabilities'!F1618="P_21"),'Intragroup liabilities'!M1618,CONCATENATE(RIGHT('Intragroup liabilities'!T1618,4),"-",LEFT(RIGHT('Intragroup liabilities'!T1618,7),2),"-",LEFT('Intragroup liabilities'!T1618,2)))</f>
        <v>--</v>
      </c>
      <c r="T1624" s="20" t="str">
        <f t="shared" si="179"/>
        <v>--</v>
      </c>
      <c r="U1624" s="20" t="str">
        <f>IF(OR('Intragroup liabilities'!F1618="P_20",'Intragroup liabilities'!F1618="P_21"),'T 03.01'!T1624,CONCATENATE(RIGHT('Intragroup liabilities'!U1618,4),"-",LEFT(RIGHT('Intragroup liabilities'!U1618,7),2),"-",LEFT('Intragroup liabilities'!U1618,2)))</f>
        <v>--</v>
      </c>
      <c r="V1624" s="10" t="str">
        <f t="shared" si="180"/>
        <v>Unsecured</v>
      </c>
      <c r="W1624" s="10">
        <v>0</v>
      </c>
      <c r="X1624" s="10" t="s">
        <v>83</v>
      </c>
      <c r="Y1624" s="10" t="str">
        <f t="shared" si="181"/>
        <v>Structured</v>
      </c>
      <c r="Z1624" s="10"/>
      <c r="AA1624" s="10" t="str">
        <f>IF('Intragroup liabilities'!Q1618="GF2","Grandfathered T2",IF('Intragroup liabilities'!Q1618="CET1","CET1","No"))</f>
        <v>No</v>
      </c>
      <c r="AB1624" s="10">
        <f>IF('Intragroup liabilities'!R1618="",0,'Intragroup liabilities'!R1618)</f>
        <v>0</v>
      </c>
    </row>
    <row r="1625" spans="3:28" ht="23.65" thickBot="1" x14ac:dyDescent="0.5">
      <c r="C1625" s="17">
        <f t="shared" si="176"/>
        <v>999</v>
      </c>
      <c r="D1625" s="18">
        <f t="shared" si="182"/>
        <v>1618</v>
      </c>
      <c r="E1625" s="10" t="str">
        <f>IF(AND(I1625="SANTANDER TOTTA, SGPS, SA",'Intragroup liabilities'!F1619="P_22"),"r0531 - o/w (part of) subordinated liabilities recognised as own funds",IF(AND(I1625="Totta Seguros - Comp. Seg. Vida, SA.",'Intragroup liabilities'!F1619="P_22"),"r0350 - Structured notes",IF(AND(AA1625&lt;&gt;"No",'Intragroup liabilities'!F1619="P_23"),"r0531 - o/w (part of) subordinated liabilities recognised as own funds",IF(AND(AA1625="No",'Intragroup liabilities'!F1619="P_23"),"r0120 - Secured liabilities - collateralized part (BRRD art. 44/2/b)",IF('Intragroup liabilities'!F1619="C_31","r0511 - o/w capital instruments/share capital",IF('Intragroup liabilities'!F1619="C_32","r0511 - o/w capital instruments/share capital",IF('Intragroup liabilities'!F1619="C_33","r0512 - o/w instruments ranking pari passu with ordinary shares",IF(OR(ISNUMBER(SEARCH("ATLANTES",I1625)),ISNUMBER(SEARCH("AZOR",I1625)),ISNUMBER(SEARCH("HIPOTOTTA",I1625)))=TRUE,"r0120 - Secured liabilities - collateralized part (BRRD art. 44/2/b)",IF(OR('Intragroup liabilities'!F1619="P_27.1",'Intragroup liabilities'!F1619="P_27.2",'Intragroup liabilities'!F1619="P_24"),"r0390 - Non-financial liabilities",IF('Intragroup liabilities'!F1619="P_30.1","r0170 - Employee liabilities (BRRD art. 44/2/g/i)",IF('Intragroup liabilities'!F1619="P_30.3","r0390 - Non-financial liabilities",IF('Intragroup liabilities'!F1619="C_36","r0511 - o/w capital instruments/share capital",IF(AND('Intragroup liabilities'!F1619="P_20",IFERROR(VLOOKUP('Intragroup liabilities'!I1619,'Auxiliar 210'!$B$18:$B$20,1,FALSE),0)&lt;&gt;0),"r0210 - Liabilities towards other entities of the resolution group (BRRD art. 44/2/h)",IF(AND('Intragroup liabilities'!F1619="P_21",IFERROR(VLOOKUP('Intragroup liabilities'!I1619,'Auxiliar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5" s="10" t="s">
        <v>483</v>
      </c>
      <c r="G1625" s="10" t="str">
        <f t="shared" si="177"/>
        <v>Rank 9 - Ranking in insolvency (master scale)</v>
      </c>
      <c r="H1625" s="10" t="s">
        <v>1310</v>
      </c>
      <c r="I1625" s="10" t="s">
        <v>49</v>
      </c>
      <c r="J1625" s="10" t="s">
        <v>451</v>
      </c>
      <c r="K1625" s="10" t="s">
        <v>155</v>
      </c>
      <c r="L1625" s="10" t="str">
        <f t="shared" si="178"/>
        <v>Sister</v>
      </c>
      <c r="M1625" s="10" t="str">
        <f>IF(OR('Intragroup liabilities'!W1619="x",'Intragroup liabilities'!W1619="E"),"true","false")</f>
        <v>false</v>
      </c>
      <c r="N1625" s="10" t="s">
        <v>470</v>
      </c>
      <c r="O1625" s="10" t="s">
        <v>471</v>
      </c>
      <c r="P1625" s="11">
        <v>0.49</v>
      </c>
      <c r="Q1625" s="11">
        <f>IF('Intragroup liabilities'!E1619="",0,'Intragroup liabilities'!E1619)</f>
        <v>0</v>
      </c>
      <c r="R1625" s="10" t="str">
        <f>+IF('Intragroup liabilities'!C1619="EURO","Euro",IF('Intragroup liabilities'!C1619="LIBRA INGLESA"," US Dollar",""))</f>
        <v>Euro</v>
      </c>
      <c r="S1625" s="10" t="str">
        <f>IF(OR('Intragroup liabilities'!F1619="P_20",'Intragroup liabilities'!F1619="P_21"),'Intragroup liabilities'!M1619,CONCATENATE(RIGHT('Intragroup liabilities'!T1619,4),"-",LEFT(RIGHT('Intragroup liabilities'!T1619,7),2),"-",LEFT('Intragroup liabilities'!T1619,2)))</f>
        <v>--</v>
      </c>
      <c r="T1625" s="20" t="str">
        <f t="shared" si="179"/>
        <v>--</v>
      </c>
      <c r="U1625" s="20" t="str">
        <f>IF(OR('Intragroup liabilities'!F1619="P_20",'Intragroup liabilities'!F1619="P_21"),'T 03.01'!T1625,CONCATENATE(RIGHT('Intragroup liabilities'!U1619,4),"-",LEFT(RIGHT('Intragroup liabilities'!U1619,7),2),"-",LEFT('Intragroup liabilities'!U1619,2)))</f>
        <v>--</v>
      </c>
      <c r="V1625" s="10" t="str">
        <f t="shared" si="180"/>
        <v>Unsecured</v>
      </c>
      <c r="W1625" s="10">
        <v>0</v>
      </c>
      <c r="X1625" s="10" t="s">
        <v>83</v>
      </c>
      <c r="Y1625" s="10" t="str">
        <f t="shared" si="181"/>
        <v>Structured</v>
      </c>
      <c r="Z1625" s="10"/>
      <c r="AA1625" s="10" t="str">
        <f>IF('Intragroup liabilities'!Q1619="GF2","Grandfathered T2",IF('Intragroup liabilities'!Q1619="CET1","CET1","No"))</f>
        <v>No</v>
      </c>
      <c r="AB1625" s="10">
        <f>IF('Intragroup liabilities'!R1619="",0,'Intragroup liabilities'!R1619)</f>
        <v>0</v>
      </c>
    </row>
    <row r="1626" spans="3:28" ht="23.65" thickBot="1" x14ac:dyDescent="0.5">
      <c r="C1626" s="17">
        <f t="shared" si="176"/>
        <v>999</v>
      </c>
      <c r="D1626" s="18">
        <f t="shared" si="182"/>
        <v>1619</v>
      </c>
      <c r="E1626" s="10" t="str">
        <f>IF(AND(I1626="SANTANDER TOTTA, SGPS, SA",'Intragroup liabilities'!F1620="P_22"),"r0531 - o/w (part of) subordinated liabilities recognised as own funds",IF(AND(I1626="Totta Seguros - Comp. Seg. Vida, SA.",'Intragroup liabilities'!F1620="P_22"),"r0350 - Structured notes",IF(AND(AA1626&lt;&gt;"No",'Intragroup liabilities'!F1620="P_23"),"r0531 - o/w (part of) subordinated liabilities recognised as own funds",IF(AND(AA1626="No",'Intragroup liabilities'!F1620="P_23"),"r0120 - Secured liabilities - collateralized part (BRRD art. 44/2/b)",IF('Intragroup liabilities'!F1620="C_31","r0511 - o/w capital instruments/share capital",IF('Intragroup liabilities'!F1620="C_32","r0511 - o/w capital instruments/share capital",IF('Intragroup liabilities'!F1620="C_33","r0512 - o/w instruments ranking pari passu with ordinary shares",IF(OR(ISNUMBER(SEARCH("ATLANTES",I1626)),ISNUMBER(SEARCH("AZOR",I1626)),ISNUMBER(SEARCH("HIPOTOTTA",I1626)))=TRUE,"r0120 - Secured liabilities - collateralized part (BRRD art. 44/2/b)",IF(OR('Intragroup liabilities'!F1620="P_27.1",'Intragroup liabilities'!F1620="P_27.2",'Intragroup liabilities'!F1620="P_24"),"r0390 - Non-financial liabilities",IF('Intragroup liabilities'!F1620="P_30.1","r0170 - Employee liabilities (BRRD art. 44/2/g/i)",IF('Intragroup liabilities'!F1620="P_30.3","r0390 - Non-financial liabilities",IF('Intragroup liabilities'!F1620="C_36","r0511 - o/w capital instruments/share capital",IF(AND('Intragroup liabilities'!F1620="P_20",IFERROR(VLOOKUP('Intragroup liabilities'!I1620,'Auxiliar 210'!$B$18:$B$20,1,FALSE),0)&lt;&gt;0),"r0210 - Liabilities towards other entities of the resolution group (BRRD art. 44/2/h)",IF(AND('Intragroup liabilities'!F1620="P_21",IFERROR(VLOOKUP('Intragroup liabilities'!I1620,'Auxiliar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6" s="10" t="s">
        <v>483</v>
      </c>
      <c r="G1626" s="10" t="str">
        <f t="shared" si="177"/>
        <v>Rank 9 - Ranking in insolvency (master scale)</v>
      </c>
      <c r="H1626" s="10" t="s">
        <v>882</v>
      </c>
      <c r="I1626" s="10" t="s">
        <v>49</v>
      </c>
      <c r="J1626" s="10" t="s">
        <v>451</v>
      </c>
      <c r="K1626" s="10" t="s">
        <v>155</v>
      </c>
      <c r="L1626" s="10" t="str">
        <f t="shared" si="178"/>
        <v>Sister</v>
      </c>
      <c r="M1626" s="10" t="str">
        <f>IF(OR('Intragroup liabilities'!W1620="x",'Intragroup liabilities'!W1620="E"),"true","false")</f>
        <v>false</v>
      </c>
      <c r="N1626" s="10" t="s">
        <v>470</v>
      </c>
      <c r="O1626" s="10" t="s">
        <v>471</v>
      </c>
      <c r="P1626" s="11">
        <v>7</v>
      </c>
      <c r="Q1626" s="11">
        <f>IF('Intragroup liabilities'!E1620="",0,'Intragroup liabilities'!E1620)</f>
        <v>0</v>
      </c>
      <c r="R1626" s="10" t="str">
        <f>+IF('Intragroup liabilities'!C1620="EURO","Euro",IF('Intragroup liabilities'!C1620="LIBRA INGLESA"," US Dollar",""))</f>
        <v>Euro</v>
      </c>
      <c r="S1626" s="10" t="str">
        <f>IF(OR('Intragroup liabilities'!F1620="P_20",'Intragroup liabilities'!F1620="P_21"),'Intragroup liabilities'!M1620,CONCATENATE(RIGHT('Intragroup liabilities'!T1620,4),"-",LEFT(RIGHT('Intragroup liabilities'!T1620,7),2),"-",LEFT('Intragroup liabilities'!T1620,2)))</f>
        <v>--</v>
      </c>
      <c r="T1626" s="20" t="str">
        <f t="shared" si="179"/>
        <v>--</v>
      </c>
      <c r="U1626" s="20" t="str">
        <f>IF(OR('Intragroup liabilities'!F1620="P_20",'Intragroup liabilities'!F1620="P_21"),'T 03.01'!T1626,CONCATENATE(RIGHT('Intragroup liabilities'!U1620,4),"-",LEFT(RIGHT('Intragroup liabilities'!U1620,7),2),"-",LEFT('Intragroup liabilities'!U1620,2)))</f>
        <v>--</v>
      </c>
      <c r="V1626" s="10" t="str">
        <f t="shared" si="180"/>
        <v>Unsecured</v>
      </c>
      <c r="W1626" s="10">
        <v>0</v>
      </c>
      <c r="X1626" s="10" t="s">
        <v>83</v>
      </c>
      <c r="Y1626" s="10" t="str">
        <f t="shared" si="181"/>
        <v>Structured</v>
      </c>
      <c r="Z1626" s="10"/>
      <c r="AA1626" s="10" t="str">
        <f>IF('Intragroup liabilities'!Q1620="GF2","Grandfathered T2",IF('Intragroup liabilities'!Q1620="CET1","CET1","No"))</f>
        <v>No</v>
      </c>
      <c r="AB1626" s="10">
        <f>IF('Intragroup liabilities'!R1620="",0,'Intragroup liabilities'!R1620)</f>
        <v>0</v>
      </c>
    </row>
    <row r="1627" spans="3:28" ht="23.65" thickBot="1" x14ac:dyDescent="0.5">
      <c r="C1627" s="17">
        <f t="shared" si="176"/>
        <v>999</v>
      </c>
      <c r="D1627" s="18">
        <f t="shared" si="182"/>
        <v>1620</v>
      </c>
      <c r="E1627" s="10" t="str">
        <f>IF(AND(I1627="SANTANDER TOTTA, SGPS, SA",'Intragroup liabilities'!F1621="P_22"),"r0531 - o/w (part of) subordinated liabilities recognised as own funds",IF(AND(I1627="Totta Seguros - Comp. Seg. Vida, SA.",'Intragroup liabilities'!F1621="P_22"),"r0350 - Structured notes",IF(AND(AA1627&lt;&gt;"No",'Intragroup liabilities'!F1621="P_23"),"r0531 - o/w (part of) subordinated liabilities recognised as own funds",IF(AND(AA1627="No",'Intragroup liabilities'!F1621="P_23"),"r0120 - Secured liabilities - collateralized part (BRRD art. 44/2/b)",IF('Intragroup liabilities'!F1621="C_31","r0511 - o/w capital instruments/share capital",IF('Intragroup liabilities'!F1621="C_32","r0511 - o/w capital instruments/share capital",IF('Intragroup liabilities'!F1621="C_33","r0512 - o/w instruments ranking pari passu with ordinary shares",IF(OR(ISNUMBER(SEARCH("ATLANTES",I1627)),ISNUMBER(SEARCH("AZOR",I1627)),ISNUMBER(SEARCH("HIPOTOTTA",I1627)))=TRUE,"r0120 - Secured liabilities - collateralized part (BRRD art. 44/2/b)",IF(OR('Intragroup liabilities'!F1621="P_27.1",'Intragroup liabilities'!F1621="P_27.2",'Intragroup liabilities'!F1621="P_24"),"r0390 - Non-financial liabilities",IF('Intragroup liabilities'!F1621="P_30.1","r0170 - Employee liabilities (BRRD art. 44/2/g/i)",IF('Intragroup liabilities'!F1621="P_30.3","r0390 - Non-financial liabilities",IF('Intragroup liabilities'!F1621="C_36","r0511 - o/w capital instruments/share capital",IF(AND('Intragroup liabilities'!F1621="P_20",IFERROR(VLOOKUP('Intragroup liabilities'!I1621,'Auxiliar 210'!$B$18:$B$20,1,FALSE),0)&lt;&gt;0),"r0210 - Liabilities towards other entities of the resolution group (BRRD art. 44/2/h)",IF(AND('Intragroup liabilities'!F1621="P_21",IFERROR(VLOOKUP('Intragroup liabilities'!I1621,'Auxiliar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7" s="10" t="s">
        <v>483</v>
      </c>
      <c r="G1627" s="10" t="str">
        <f t="shared" si="177"/>
        <v>Rank 9 - Ranking in insolvency (master scale)</v>
      </c>
      <c r="H1627" s="10" t="s">
        <v>879</v>
      </c>
      <c r="I1627" s="10" t="s">
        <v>49</v>
      </c>
      <c r="J1627" s="10" t="s">
        <v>451</v>
      </c>
      <c r="K1627" s="10" t="s">
        <v>155</v>
      </c>
      <c r="L1627" s="10" t="str">
        <f t="shared" si="178"/>
        <v>Sister</v>
      </c>
      <c r="M1627" s="10" t="str">
        <f>IF(OR('Intragroup liabilities'!W1621="x",'Intragroup liabilities'!W1621="E"),"true","false")</f>
        <v>false</v>
      </c>
      <c r="N1627" s="10" t="s">
        <v>470</v>
      </c>
      <c r="O1627" s="10" t="s">
        <v>471</v>
      </c>
      <c r="P1627" s="11">
        <v>2.1800000000000002</v>
      </c>
      <c r="Q1627" s="11">
        <f>IF('Intragroup liabilities'!E1621="",0,'Intragroup liabilities'!E1621)</f>
        <v>0</v>
      </c>
      <c r="R1627" s="10" t="str">
        <f>+IF('Intragroup liabilities'!C1621="EURO","Euro",IF('Intragroup liabilities'!C1621="LIBRA INGLESA"," US Dollar",""))</f>
        <v>Euro</v>
      </c>
      <c r="S1627" s="10" t="str">
        <f>IF(OR('Intragroup liabilities'!F1621="P_20",'Intragroup liabilities'!F1621="P_21"),'Intragroup liabilities'!M1621,CONCATENATE(RIGHT('Intragroup liabilities'!T1621,4),"-",LEFT(RIGHT('Intragroup liabilities'!T1621,7),2),"-",LEFT('Intragroup liabilities'!T1621,2)))</f>
        <v>--</v>
      </c>
      <c r="T1627" s="20" t="str">
        <f t="shared" si="179"/>
        <v>--</v>
      </c>
      <c r="U1627" s="20" t="str">
        <f>IF(OR('Intragroup liabilities'!F1621="P_20",'Intragroup liabilities'!F1621="P_21"),'T 03.01'!T1627,CONCATENATE(RIGHT('Intragroup liabilities'!U1621,4),"-",LEFT(RIGHT('Intragroup liabilities'!U1621,7),2),"-",LEFT('Intragroup liabilities'!U1621,2)))</f>
        <v>--</v>
      </c>
      <c r="V1627" s="10" t="str">
        <f t="shared" si="180"/>
        <v>Unsecured</v>
      </c>
      <c r="W1627" s="10">
        <v>0</v>
      </c>
      <c r="X1627" s="10" t="s">
        <v>83</v>
      </c>
      <c r="Y1627" s="10" t="str">
        <f t="shared" si="181"/>
        <v>Structured</v>
      </c>
      <c r="Z1627" s="10"/>
      <c r="AA1627" s="10" t="str">
        <f>IF('Intragroup liabilities'!Q1621="GF2","Grandfathered T2",IF('Intragroup liabilities'!Q1621="CET1","CET1","No"))</f>
        <v>No</v>
      </c>
      <c r="AB1627" s="10">
        <f>IF('Intragroup liabilities'!R1621="",0,'Intragroup liabilities'!R1621)</f>
        <v>0</v>
      </c>
    </row>
    <row r="1628" spans="3:28" ht="23.65" thickBot="1" x14ac:dyDescent="0.5">
      <c r="C1628" s="17">
        <f t="shared" si="176"/>
        <v>999</v>
      </c>
      <c r="D1628" s="18">
        <f t="shared" si="182"/>
        <v>1621</v>
      </c>
      <c r="E1628" s="10" t="str">
        <f>IF(AND(I1628="SANTANDER TOTTA, SGPS, SA",'Intragroup liabilities'!F1622="P_22"),"r0531 - o/w (part of) subordinated liabilities recognised as own funds",IF(AND(I1628="Totta Seguros - Comp. Seg. Vida, SA.",'Intragroup liabilities'!F1622="P_22"),"r0350 - Structured notes",IF(AND(AA1628&lt;&gt;"No",'Intragroup liabilities'!F1622="P_23"),"r0531 - o/w (part of) subordinated liabilities recognised as own funds",IF(AND(AA1628="No",'Intragroup liabilities'!F1622="P_23"),"r0120 - Secured liabilities - collateralized part (BRRD art. 44/2/b)",IF('Intragroup liabilities'!F1622="C_31","r0511 - o/w capital instruments/share capital",IF('Intragroup liabilities'!F1622="C_32","r0511 - o/w capital instruments/share capital",IF('Intragroup liabilities'!F1622="C_33","r0512 - o/w instruments ranking pari passu with ordinary shares",IF(OR(ISNUMBER(SEARCH("ATLANTES",I1628)),ISNUMBER(SEARCH("AZOR",I1628)),ISNUMBER(SEARCH("HIPOTOTTA",I1628)))=TRUE,"r0120 - Secured liabilities - collateralized part (BRRD art. 44/2/b)",IF(OR('Intragroup liabilities'!F1622="P_27.1",'Intragroup liabilities'!F1622="P_27.2",'Intragroup liabilities'!F1622="P_24"),"r0390 - Non-financial liabilities",IF('Intragroup liabilities'!F1622="P_30.1","r0170 - Employee liabilities (BRRD art. 44/2/g/i)",IF('Intragroup liabilities'!F1622="P_30.3","r0390 - Non-financial liabilities",IF('Intragroup liabilities'!F1622="C_36","r0511 - o/w capital instruments/share capital",IF(AND('Intragroup liabilities'!F1622="P_20",IFERROR(VLOOKUP('Intragroup liabilities'!I1622,'Auxiliar 210'!$B$18:$B$20,1,FALSE),0)&lt;&gt;0),"r0210 - Liabilities towards other entities of the resolution group (BRRD art. 44/2/h)",IF(AND('Intragroup liabilities'!F1622="P_21",IFERROR(VLOOKUP('Intragroup liabilities'!I1622,'Auxiliar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8" s="10" t="s">
        <v>483</v>
      </c>
      <c r="G1628" s="10" t="str">
        <f t="shared" si="177"/>
        <v>Rank 9 - Ranking in insolvency (master scale)</v>
      </c>
      <c r="H1628" s="10" t="s">
        <v>1056</v>
      </c>
      <c r="I1628" s="10" t="s">
        <v>49</v>
      </c>
      <c r="J1628" s="10" t="s">
        <v>451</v>
      </c>
      <c r="K1628" s="10" t="s">
        <v>155</v>
      </c>
      <c r="L1628" s="10" t="str">
        <f t="shared" si="178"/>
        <v>Sister</v>
      </c>
      <c r="M1628" s="10" t="str">
        <f>IF(OR('Intragroup liabilities'!W1622="x",'Intragroup liabilities'!W1622="E"),"true","false")</f>
        <v>false</v>
      </c>
      <c r="N1628" s="10" t="s">
        <v>470</v>
      </c>
      <c r="O1628" s="10" t="s">
        <v>471</v>
      </c>
      <c r="P1628" s="11">
        <v>4.87</v>
      </c>
      <c r="Q1628" s="11">
        <f>IF('Intragroup liabilities'!E1622="",0,'Intragroup liabilities'!E1622)</f>
        <v>0</v>
      </c>
      <c r="R1628" s="10" t="str">
        <f>+IF('Intragroup liabilities'!C1622="EURO","Euro",IF('Intragroup liabilities'!C1622="LIBRA INGLESA"," US Dollar",""))</f>
        <v>Euro</v>
      </c>
      <c r="S1628" s="10" t="str">
        <f>IF(OR('Intragroup liabilities'!F1622="P_20",'Intragroup liabilities'!F1622="P_21"),'Intragroup liabilities'!M1622,CONCATENATE(RIGHT('Intragroup liabilities'!T1622,4),"-",LEFT(RIGHT('Intragroup liabilities'!T1622,7),2),"-",LEFT('Intragroup liabilities'!T1622,2)))</f>
        <v>--</v>
      </c>
      <c r="T1628" s="20" t="str">
        <f t="shared" si="179"/>
        <v>--</v>
      </c>
      <c r="U1628" s="20" t="str">
        <f>IF(OR('Intragroup liabilities'!F1622="P_20",'Intragroup liabilities'!F1622="P_21"),'T 03.01'!T1628,CONCATENATE(RIGHT('Intragroup liabilities'!U1622,4),"-",LEFT(RIGHT('Intragroup liabilities'!U1622,7),2),"-",LEFT('Intragroup liabilities'!U1622,2)))</f>
        <v>--</v>
      </c>
      <c r="V1628" s="10" t="str">
        <f t="shared" si="180"/>
        <v>Unsecured</v>
      </c>
      <c r="W1628" s="10">
        <v>0</v>
      </c>
      <c r="X1628" s="10" t="s">
        <v>83</v>
      </c>
      <c r="Y1628" s="10" t="str">
        <f t="shared" si="181"/>
        <v>Structured</v>
      </c>
      <c r="Z1628" s="10"/>
      <c r="AA1628" s="10" t="str">
        <f>IF('Intragroup liabilities'!Q1622="GF2","Grandfathered T2",IF('Intragroup liabilities'!Q1622="CET1","CET1","No"))</f>
        <v>No</v>
      </c>
      <c r="AB1628" s="10">
        <f>IF('Intragroup liabilities'!R1622="",0,'Intragroup liabilities'!R1622)</f>
        <v>0</v>
      </c>
    </row>
    <row r="1629" spans="3:28" ht="23.65" thickBot="1" x14ac:dyDescent="0.5">
      <c r="C1629" s="17">
        <f t="shared" si="176"/>
        <v>999</v>
      </c>
      <c r="D1629" s="18">
        <f t="shared" si="182"/>
        <v>1622</v>
      </c>
      <c r="E1629" s="10" t="str">
        <f>IF(AND(I1629="SANTANDER TOTTA, SGPS, SA",'Intragroup liabilities'!F1623="P_22"),"r0531 - o/w (part of) subordinated liabilities recognised as own funds",IF(AND(I1629="Totta Seguros - Comp. Seg. Vida, SA.",'Intragroup liabilities'!F1623="P_22"),"r0350 - Structured notes",IF(AND(AA1629&lt;&gt;"No",'Intragroup liabilities'!F1623="P_23"),"r0531 - o/w (part of) subordinated liabilities recognised as own funds",IF(AND(AA1629="No",'Intragroup liabilities'!F1623="P_23"),"r0120 - Secured liabilities - collateralized part (BRRD art. 44/2/b)",IF('Intragroup liabilities'!F1623="C_31","r0511 - o/w capital instruments/share capital",IF('Intragroup liabilities'!F1623="C_32","r0511 - o/w capital instruments/share capital",IF('Intragroup liabilities'!F1623="C_33","r0512 - o/w instruments ranking pari passu with ordinary shares",IF(OR(ISNUMBER(SEARCH("ATLANTES",I1629)),ISNUMBER(SEARCH("AZOR",I1629)),ISNUMBER(SEARCH("HIPOTOTTA",I1629)))=TRUE,"r0120 - Secured liabilities - collateralized part (BRRD art. 44/2/b)",IF(OR('Intragroup liabilities'!F1623="P_27.1",'Intragroup liabilities'!F1623="P_27.2",'Intragroup liabilities'!F1623="P_24"),"r0390 - Non-financial liabilities",IF('Intragroup liabilities'!F1623="P_30.1","r0170 - Employee liabilities (BRRD art. 44/2/g/i)",IF('Intragroup liabilities'!F1623="P_30.3","r0390 - Non-financial liabilities",IF('Intragroup liabilities'!F1623="C_36","r0511 - o/w capital instruments/share capital",IF(AND('Intragroup liabilities'!F1623="P_20",IFERROR(VLOOKUP('Intragroup liabilities'!I1623,'Auxiliar 210'!$B$18:$B$20,1,FALSE),0)&lt;&gt;0),"r0210 - Liabilities towards other entities of the resolution group (BRRD art. 44/2/h)",IF(AND('Intragroup liabilities'!F1623="P_21",IFERROR(VLOOKUP('Intragroup liabilities'!I1623,'Auxiliar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29" s="10" t="s">
        <v>483</v>
      </c>
      <c r="G1629" s="10" t="str">
        <f t="shared" si="177"/>
        <v>Rank 9 - Ranking in insolvency (master scale)</v>
      </c>
      <c r="H1629" s="10" t="s">
        <v>1311</v>
      </c>
      <c r="I1629" s="10" t="s">
        <v>49</v>
      </c>
      <c r="J1629" s="10" t="s">
        <v>451</v>
      </c>
      <c r="K1629" s="10" t="s">
        <v>155</v>
      </c>
      <c r="L1629" s="10" t="str">
        <f t="shared" si="178"/>
        <v>Sister</v>
      </c>
      <c r="M1629" s="10" t="str">
        <f>IF(OR('Intragroup liabilities'!W1623="x",'Intragroup liabilities'!W1623="E"),"true","false")</f>
        <v>false</v>
      </c>
      <c r="N1629" s="10" t="s">
        <v>470</v>
      </c>
      <c r="O1629" s="10" t="s">
        <v>471</v>
      </c>
      <c r="P1629" s="11">
        <v>0.71</v>
      </c>
      <c r="Q1629" s="11">
        <f>IF('Intragroup liabilities'!E1623="",0,'Intragroup liabilities'!E1623)</f>
        <v>0</v>
      </c>
      <c r="R1629" s="10" t="str">
        <f>+IF('Intragroup liabilities'!C1623="EURO","Euro",IF('Intragroup liabilities'!C1623="LIBRA INGLESA"," US Dollar",""))</f>
        <v>Euro</v>
      </c>
      <c r="S1629" s="10" t="str">
        <f>IF(OR('Intragroup liabilities'!F1623="P_20",'Intragroup liabilities'!F1623="P_21"),'Intragroup liabilities'!M1623,CONCATENATE(RIGHT('Intragroup liabilities'!T1623,4),"-",LEFT(RIGHT('Intragroup liabilities'!T1623,7),2),"-",LEFT('Intragroup liabilities'!T1623,2)))</f>
        <v>--</v>
      </c>
      <c r="T1629" s="20" t="str">
        <f t="shared" si="179"/>
        <v>--</v>
      </c>
      <c r="U1629" s="20" t="str">
        <f>IF(OR('Intragroup liabilities'!F1623="P_20",'Intragroup liabilities'!F1623="P_21"),'T 03.01'!T1629,CONCATENATE(RIGHT('Intragroup liabilities'!U1623,4),"-",LEFT(RIGHT('Intragroup liabilities'!U1623,7),2),"-",LEFT('Intragroup liabilities'!U1623,2)))</f>
        <v>--</v>
      </c>
      <c r="V1629" s="10" t="str">
        <f t="shared" si="180"/>
        <v>Unsecured</v>
      </c>
      <c r="W1629" s="10">
        <v>0</v>
      </c>
      <c r="X1629" s="10" t="s">
        <v>83</v>
      </c>
      <c r="Y1629" s="10" t="str">
        <f t="shared" si="181"/>
        <v>Structured</v>
      </c>
      <c r="Z1629" s="10"/>
      <c r="AA1629" s="10" t="str">
        <f>IF('Intragroup liabilities'!Q1623="GF2","Grandfathered T2",IF('Intragroup liabilities'!Q1623="CET1","CET1","No"))</f>
        <v>No</v>
      </c>
      <c r="AB1629" s="10">
        <f>IF('Intragroup liabilities'!R1623="",0,'Intragroup liabilities'!R1623)</f>
        <v>0</v>
      </c>
    </row>
    <row r="1630" spans="3:28" ht="23.65" thickBot="1" x14ac:dyDescent="0.5">
      <c r="C1630" s="17">
        <f t="shared" si="176"/>
        <v>999</v>
      </c>
      <c r="D1630" s="18">
        <f t="shared" si="182"/>
        <v>1623</v>
      </c>
      <c r="E1630" s="10" t="str">
        <f>IF(AND(I1630="SANTANDER TOTTA, SGPS, SA",'Intragroup liabilities'!F1624="P_22"),"r0531 - o/w (part of) subordinated liabilities recognised as own funds",IF(AND(I1630="Totta Seguros - Comp. Seg. Vida, SA.",'Intragroup liabilities'!F1624="P_22"),"r0350 - Structured notes",IF(AND(AA1630&lt;&gt;"No",'Intragroup liabilities'!F1624="P_23"),"r0531 - o/w (part of) subordinated liabilities recognised as own funds",IF(AND(AA1630="No",'Intragroup liabilities'!F1624="P_23"),"r0120 - Secured liabilities - collateralized part (BRRD art. 44/2/b)",IF('Intragroup liabilities'!F1624="C_31","r0511 - o/w capital instruments/share capital",IF('Intragroup liabilities'!F1624="C_32","r0511 - o/w capital instruments/share capital",IF('Intragroup liabilities'!F1624="C_33","r0512 - o/w instruments ranking pari passu with ordinary shares",IF(OR(ISNUMBER(SEARCH("ATLANTES",I1630)),ISNUMBER(SEARCH("AZOR",I1630)),ISNUMBER(SEARCH("HIPOTOTTA",I1630)))=TRUE,"r0120 - Secured liabilities - collateralized part (BRRD art. 44/2/b)",IF(OR('Intragroup liabilities'!F1624="P_27.1",'Intragroup liabilities'!F1624="P_27.2",'Intragroup liabilities'!F1624="P_24"),"r0390 - Non-financial liabilities",IF('Intragroup liabilities'!F1624="P_30.1","r0170 - Employee liabilities (BRRD art. 44/2/g/i)",IF('Intragroup liabilities'!F1624="P_30.3","r0390 - Non-financial liabilities",IF('Intragroup liabilities'!F1624="C_36","r0511 - o/w capital instruments/share capital",IF(AND('Intragroup liabilities'!F1624="P_20",IFERROR(VLOOKUP('Intragroup liabilities'!I1624,'Auxiliar 210'!$B$18:$B$20,1,FALSE),0)&lt;&gt;0),"r0210 - Liabilities towards other entities of the resolution group (BRRD art. 44/2/h)",IF(AND('Intragroup liabilities'!F1624="P_21",IFERROR(VLOOKUP('Intragroup liabilities'!I1624,'Auxiliar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0" s="10" t="s">
        <v>483</v>
      </c>
      <c r="G1630" s="10" t="str">
        <f t="shared" si="177"/>
        <v>Rank 9 - Ranking in insolvency (master scale)</v>
      </c>
      <c r="H1630" s="10" t="s">
        <v>657</v>
      </c>
      <c r="I1630" s="10" t="s">
        <v>66</v>
      </c>
      <c r="J1630" s="10" t="s">
        <v>439</v>
      </c>
      <c r="K1630" s="10" t="s">
        <v>155</v>
      </c>
      <c r="L1630" s="10" t="str">
        <f t="shared" si="178"/>
        <v>Sister</v>
      </c>
      <c r="M1630" s="10" t="str">
        <f>IF(OR('Intragroup liabilities'!W1624="x",'Intragroup liabilities'!W1624="E"),"true","false")</f>
        <v>false</v>
      </c>
      <c r="N1630" s="10" t="s">
        <v>470</v>
      </c>
      <c r="O1630" s="10" t="s">
        <v>471</v>
      </c>
      <c r="P1630" s="11">
        <v>0.04</v>
      </c>
      <c r="Q1630" s="11">
        <f>IF('Intragroup liabilities'!E1624="",0,'Intragroup liabilities'!E1624)</f>
        <v>0</v>
      </c>
      <c r="R1630" s="10" t="str">
        <f>+IF('Intragroup liabilities'!C1624="EURO","Euro",IF('Intragroup liabilities'!C1624="LIBRA INGLESA"," US Dollar",""))</f>
        <v>Euro</v>
      </c>
      <c r="S1630" s="10" t="str">
        <f>IF(OR('Intragroup liabilities'!F1624="P_20",'Intragroup liabilities'!F1624="P_21"),'Intragroup liabilities'!M1624,CONCATENATE(RIGHT('Intragroup liabilities'!T1624,4),"-",LEFT(RIGHT('Intragroup liabilities'!T1624,7),2),"-",LEFT('Intragroup liabilities'!T1624,2)))</f>
        <v>--</v>
      </c>
      <c r="T1630" s="20" t="str">
        <f t="shared" si="179"/>
        <v>--</v>
      </c>
      <c r="U1630" s="20" t="str">
        <f>IF(OR('Intragroup liabilities'!F1624="P_20",'Intragroup liabilities'!F1624="P_21"),'T 03.01'!T1630,CONCATENATE(RIGHT('Intragroup liabilities'!U1624,4),"-",LEFT(RIGHT('Intragroup liabilities'!U1624,7),2),"-",LEFT('Intragroup liabilities'!U1624,2)))</f>
        <v>--</v>
      </c>
      <c r="V1630" s="10" t="str">
        <f t="shared" si="180"/>
        <v>Unsecured</v>
      </c>
      <c r="W1630" s="10">
        <v>0</v>
      </c>
      <c r="X1630" s="10" t="s">
        <v>83</v>
      </c>
      <c r="Y1630" s="10" t="str">
        <f t="shared" si="181"/>
        <v>Structured</v>
      </c>
      <c r="Z1630" s="10"/>
      <c r="AA1630" s="10" t="str">
        <f>IF('Intragroup liabilities'!Q1624="GF2","Grandfathered T2",IF('Intragroup liabilities'!Q1624="CET1","CET1","No"))</f>
        <v>No</v>
      </c>
      <c r="AB1630" s="10">
        <f>IF('Intragroup liabilities'!R1624="",0,'Intragroup liabilities'!R1624)</f>
        <v>0</v>
      </c>
    </row>
    <row r="1631" spans="3:28" ht="23.65" thickBot="1" x14ac:dyDescent="0.5">
      <c r="C1631" s="17">
        <f t="shared" si="176"/>
        <v>999</v>
      </c>
      <c r="D1631" s="18">
        <f t="shared" si="182"/>
        <v>1624</v>
      </c>
      <c r="E1631" s="10" t="str">
        <f>IF(AND(I1631="SANTANDER TOTTA, SGPS, SA",'Intragroup liabilities'!F1625="P_22"),"r0531 - o/w (part of) subordinated liabilities recognised as own funds",IF(AND(I1631="Totta Seguros - Comp. Seg. Vida, SA.",'Intragroup liabilities'!F1625="P_22"),"r0350 - Structured notes",IF(AND(AA1631&lt;&gt;"No",'Intragroup liabilities'!F1625="P_23"),"r0531 - o/w (part of) subordinated liabilities recognised as own funds",IF(AND(AA1631="No",'Intragroup liabilities'!F1625="P_23"),"r0120 - Secured liabilities - collateralized part (BRRD art. 44/2/b)",IF('Intragroup liabilities'!F1625="C_31","r0511 - o/w capital instruments/share capital",IF('Intragroup liabilities'!F1625="C_32","r0511 - o/w capital instruments/share capital",IF('Intragroup liabilities'!F1625="C_33","r0512 - o/w instruments ranking pari passu with ordinary shares",IF(OR(ISNUMBER(SEARCH("ATLANTES",I1631)),ISNUMBER(SEARCH("AZOR",I1631)),ISNUMBER(SEARCH("HIPOTOTTA",I1631)))=TRUE,"r0120 - Secured liabilities - collateralized part (BRRD art. 44/2/b)",IF(OR('Intragroup liabilities'!F1625="P_27.1",'Intragroup liabilities'!F1625="P_27.2",'Intragroup liabilities'!F1625="P_24"),"r0390 - Non-financial liabilities",IF('Intragroup liabilities'!F1625="P_30.1","r0170 - Employee liabilities (BRRD art. 44/2/g/i)",IF('Intragroup liabilities'!F1625="P_30.3","r0390 - Non-financial liabilities",IF('Intragroup liabilities'!F1625="C_36","r0511 - o/w capital instruments/share capital",IF(AND('Intragroup liabilities'!F1625="P_20",IFERROR(VLOOKUP('Intragroup liabilities'!I1625,'Auxiliar 210'!$B$18:$B$20,1,FALSE),0)&lt;&gt;0),"r0210 - Liabilities towards other entities of the resolution group (BRRD art. 44/2/h)",IF(AND('Intragroup liabilities'!F1625="P_21",IFERROR(VLOOKUP('Intragroup liabilities'!I1625,'Auxiliar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1" s="10" t="s">
        <v>483</v>
      </c>
      <c r="G1631" s="10" t="str">
        <f t="shared" si="177"/>
        <v>Rank 9 - Ranking in insolvency (master scale)</v>
      </c>
      <c r="H1631" s="10" t="s">
        <v>497</v>
      </c>
      <c r="I1631" s="10" t="s">
        <v>487</v>
      </c>
      <c r="J1631" s="10" t="s">
        <v>486</v>
      </c>
      <c r="K1631" s="10" t="s">
        <v>155</v>
      </c>
      <c r="L1631" s="10" t="str">
        <f t="shared" si="178"/>
        <v>Sister</v>
      </c>
      <c r="M1631" s="10" t="str">
        <f>IF(OR('Intragroup liabilities'!W1625="x",'Intragroup liabilities'!W1625="E"),"true","false")</f>
        <v>false</v>
      </c>
      <c r="N1631" s="10" t="s">
        <v>470</v>
      </c>
      <c r="O1631" s="10" t="s">
        <v>471</v>
      </c>
      <c r="P1631" s="11">
        <v>18.8</v>
      </c>
      <c r="Q1631" s="11">
        <f>IF('Intragroup liabilities'!E1625="",0,'Intragroup liabilities'!E1625)</f>
        <v>0</v>
      </c>
      <c r="R1631" s="10" t="str">
        <f>+IF('Intragroup liabilities'!C1625="EURO","Euro",IF('Intragroup liabilities'!C1625="LIBRA INGLESA"," US Dollar",""))</f>
        <v>Euro</v>
      </c>
      <c r="S1631" s="10" t="str">
        <f>IF(OR('Intragroup liabilities'!F1625="P_20",'Intragroup liabilities'!F1625="P_21"),'Intragroup liabilities'!M1625,CONCATENATE(RIGHT('Intragroup liabilities'!T1625,4),"-",LEFT(RIGHT('Intragroup liabilities'!T1625,7),2),"-",LEFT('Intragroup liabilities'!T1625,2)))</f>
        <v>--</v>
      </c>
      <c r="T1631" s="20" t="str">
        <f t="shared" si="179"/>
        <v>--</v>
      </c>
      <c r="U1631" s="20" t="str">
        <f>IF(OR('Intragroup liabilities'!F1625="P_20",'Intragroup liabilities'!F1625="P_21"),'T 03.01'!T1631,CONCATENATE(RIGHT('Intragroup liabilities'!U1625,4),"-",LEFT(RIGHT('Intragroup liabilities'!U1625,7),2),"-",LEFT('Intragroup liabilities'!U1625,2)))</f>
        <v>--</v>
      </c>
      <c r="V1631" s="10" t="str">
        <f t="shared" si="180"/>
        <v>Unsecured</v>
      </c>
      <c r="W1631" s="10">
        <v>0</v>
      </c>
      <c r="X1631" s="10" t="s">
        <v>83</v>
      </c>
      <c r="Y1631" s="10" t="str">
        <f t="shared" si="181"/>
        <v>Structured</v>
      </c>
      <c r="Z1631" s="10"/>
      <c r="AA1631" s="10" t="str">
        <f>IF('Intragroup liabilities'!Q1625="GF2","Grandfathered T2",IF('Intragroup liabilities'!Q1625="CET1","CET1","No"))</f>
        <v>No</v>
      </c>
      <c r="AB1631" s="10">
        <f>IF('Intragroup liabilities'!R1625="",0,'Intragroup liabilities'!R1625)</f>
        <v>0</v>
      </c>
    </row>
    <row r="1632" spans="3:28" ht="23.65" thickBot="1" x14ac:dyDescent="0.5">
      <c r="C1632" s="17">
        <f t="shared" si="176"/>
        <v>999</v>
      </c>
      <c r="D1632" s="18">
        <f t="shared" si="182"/>
        <v>1625</v>
      </c>
      <c r="E1632" s="10" t="str">
        <f>IF(AND(I1632="SANTANDER TOTTA, SGPS, SA",'Intragroup liabilities'!F1626="P_22"),"r0531 - o/w (part of) subordinated liabilities recognised as own funds",IF(AND(I1632="Totta Seguros - Comp. Seg. Vida, SA.",'Intragroup liabilities'!F1626="P_22"),"r0350 - Structured notes",IF(AND(AA1632&lt;&gt;"No",'Intragroup liabilities'!F1626="P_23"),"r0531 - o/w (part of) subordinated liabilities recognised as own funds",IF(AND(AA1632="No",'Intragroup liabilities'!F1626="P_23"),"r0120 - Secured liabilities - collateralized part (BRRD art. 44/2/b)",IF('Intragroup liabilities'!F1626="C_31","r0511 - o/w capital instruments/share capital",IF('Intragroup liabilities'!F1626="C_32","r0511 - o/w capital instruments/share capital",IF('Intragroup liabilities'!F1626="C_33","r0512 - o/w instruments ranking pari passu with ordinary shares",IF(OR(ISNUMBER(SEARCH("ATLANTES",I1632)),ISNUMBER(SEARCH("AZOR",I1632)),ISNUMBER(SEARCH("HIPOTOTTA",I1632)))=TRUE,"r0120 - Secured liabilities - collateralized part (BRRD art. 44/2/b)",IF(OR('Intragroup liabilities'!F1626="P_27.1",'Intragroup liabilities'!F1626="P_27.2",'Intragroup liabilities'!F1626="P_24"),"r0390 - Non-financial liabilities",IF('Intragroup liabilities'!F1626="P_30.1","r0170 - Employee liabilities (BRRD art. 44/2/g/i)",IF('Intragroup liabilities'!F1626="P_30.3","r0390 - Non-financial liabilities",IF('Intragroup liabilities'!F1626="C_36","r0511 - o/w capital instruments/share capital",IF(AND('Intragroup liabilities'!F1626="P_20",IFERROR(VLOOKUP('Intragroup liabilities'!I1626,'Auxiliar 210'!$B$18:$B$20,1,FALSE),0)&lt;&gt;0),"r0210 - Liabilities towards other entities of the resolution group (BRRD art. 44/2/h)",IF(AND('Intragroup liabilities'!F1626="P_21",IFERROR(VLOOKUP('Intragroup liabilities'!I1626,'Auxiliar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2" s="10" t="s">
        <v>483</v>
      </c>
      <c r="G1632" s="10" t="str">
        <f t="shared" si="177"/>
        <v>Rank 9 - Ranking in insolvency (master scale)</v>
      </c>
      <c r="H1632" s="10" t="s">
        <v>1390</v>
      </c>
      <c r="I1632" s="10" t="s">
        <v>66</v>
      </c>
      <c r="J1632" s="10" t="s">
        <v>439</v>
      </c>
      <c r="K1632" s="10" t="s">
        <v>155</v>
      </c>
      <c r="L1632" s="10" t="str">
        <f t="shared" si="178"/>
        <v>Sister</v>
      </c>
      <c r="M1632" s="10" t="str">
        <f>IF(OR('Intragroup liabilities'!W1626="x",'Intragroup liabilities'!W1626="E"),"true","false")</f>
        <v>false</v>
      </c>
      <c r="N1632" s="10" t="s">
        <v>470</v>
      </c>
      <c r="O1632" s="10" t="s">
        <v>471</v>
      </c>
      <c r="P1632" s="11">
        <v>13.33</v>
      </c>
      <c r="Q1632" s="11">
        <f>IF('Intragroup liabilities'!E1626="",0,'Intragroup liabilities'!E1626)</f>
        <v>0</v>
      </c>
      <c r="R1632" s="10" t="str">
        <f>+IF('Intragroup liabilities'!C1626="EURO","Euro",IF('Intragroup liabilities'!C1626="LIBRA INGLESA"," US Dollar",""))</f>
        <v>Euro</v>
      </c>
      <c r="S1632" s="10" t="str">
        <f>IF(OR('Intragroup liabilities'!F1626="P_20",'Intragroup liabilities'!F1626="P_21"),'Intragroup liabilities'!M1626,CONCATENATE(RIGHT('Intragroup liabilities'!T1626,4),"-",LEFT(RIGHT('Intragroup liabilities'!T1626,7),2),"-",LEFT('Intragroup liabilities'!T1626,2)))</f>
        <v>--</v>
      </c>
      <c r="T1632" s="20" t="str">
        <f t="shared" si="179"/>
        <v>--</v>
      </c>
      <c r="U1632" s="20" t="str">
        <f>IF(OR('Intragroup liabilities'!F1626="P_20",'Intragroup liabilities'!F1626="P_21"),'T 03.01'!T1632,CONCATENATE(RIGHT('Intragroup liabilities'!U1626,4),"-",LEFT(RIGHT('Intragroup liabilities'!U1626,7),2),"-",LEFT('Intragroup liabilities'!U1626,2)))</f>
        <v>--</v>
      </c>
      <c r="V1632" s="10" t="str">
        <f t="shared" si="180"/>
        <v>Unsecured</v>
      </c>
      <c r="W1632" s="10">
        <v>0</v>
      </c>
      <c r="X1632" s="10" t="s">
        <v>83</v>
      </c>
      <c r="Y1632" s="10" t="str">
        <f t="shared" si="181"/>
        <v>Structured</v>
      </c>
      <c r="Z1632" s="10"/>
      <c r="AA1632" s="10" t="str">
        <f>IF('Intragroup liabilities'!Q1626="GF2","Grandfathered T2",IF('Intragroup liabilities'!Q1626="CET1","CET1","No"))</f>
        <v>No</v>
      </c>
      <c r="AB1632" s="10">
        <f>IF('Intragroup liabilities'!R1626="",0,'Intragroup liabilities'!R1626)</f>
        <v>0</v>
      </c>
    </row>
    <row r="1633" spans="3:28" ht="23.65" thickBot="1" x14ac:dyDescent="0.5">
      <c r="C1633" s="17">
        <f t="shared" si="176"/>
        <v>999</v>
      </c>
      <c r="D1633" s="18">
        <f t="shared" si="182"/>
        <v>1626</v>
      </c>
      <c r="E1633" s="10" t="str">
        <f>IF(AND(I1633="SANTANDER TOTTA, SGPS, SA",'Intragroup liabilities'!F1627="P_22"),"r0531 - o/w (part of) subordinated liabilities recognised as own funds",IF(AND(I1633="Totta Seguros - Comp. Seg. Vida, SA.",'Intragroup liabilities'!F1627="P_22"),"r0350 - Structured notes",IF(AND(AA1633&lt;&gt;"No",'Intragroup liabilities'!F1627="P_23"),"r0531 - o/w (part of) subordinated liabilities recognised as own funds",IF(AND(AA1633="No",'Intragroup liabilities'!F1627="P_23"),"r0120 - Secured liabilities - collateralized part (BRRD art. 44/2/b)",IF('Intragroup liabilities'!F1627="C_31","r0511 - o/w capital instruments/share capital",IF('Intragroup liabilities'!F1627="C_32","r0511 - o/w capital instruments/share capital",IF('Intragroup liabilities'!F1627="C_33","r0512 - o/w instruments ranking pari passu with ordinary shares",IF(OR(ISNUMBER(SEARCH("ATLANTES",I1633)),ISNUMBER(SEARCH("AZOR",I1633)),ISNUMBER(SEARCH("HIPOTOTTA",I1633)))=TRUE,"r0120 - Secured liabilities - collateralized part (BRRD art. 44/2/b)",IF(OR('Intragroup liabilities'!F1627="P_27.1",'Intragroup liabilities'!F1627="P_27.2",'Intragroup liabilities'!F1627="P_24"),"r0390 - Non-financial liabilities",IF('Intragroup liabilities'!F1627="P_30.1","r0170 - Employee liabilities (BRRD art. 44/2/g/i)",IF('Intragroup liabilities'!F1627="P_30.3","r0390 - Non-financial liabilities",IF('Intragroup liabilities'!F1627="C_36","r0511 - o/w capital instruments/share capital",IF(AND('Intragroup liabilities'!F1627="P_20",IFERROR(VLOOKUP('Intragroup liabilities'!I1627,'Auxiliar 210'!$B$18:$B$20,1,FALSE),0)&lt;&gt;0),"r0210 - Liabilities towards other entities of the resolution group (BRRD art. 44/2/h)",IF(AND('Intragroup liabilities'!F1627="P_21",IFERROR(VLOOKUP('Intragroup liabilities'!I1627,'Auxiliar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3" s="10" t="s">
        <v>483</v>
      </c>
      <c r="G1633" s="10" t="str">
        <f t="shared" si="177"/>
        <v>Rank 9 - Ranking in insolvency (master scale)</v>
      </c>
      <c r="H1633" s="10" t="s">
        <v>1427</v>
      </c>
      <c r="I1633" s="10" t="s">
        <v>1429</v>
      </c>
      <c r="J1633" s="10" t="s">
        <v>1428</v>
      </c>
      <c r="K1633" s="10" t="s">
        <v>155</v>
      </c>
      <c r="L1633" s="10" t="str">
        <f t="shared" si="178"/>
        <v>Sister</v>
      </c>
      <c r="M1633" s="10" t="str">
        <f>IF(OR('Intragroup liabilities'!W1627="x",'Intragroup liabilities'!W1627="E"),"true","false")</f>
        <v>false</v>
      </c>
      <c r="N1633" s="10" t="s">
        <v>470</v>
      </c>
      <c r="O1633" s="10" t="s">
        <v>471</v>
      </c>
      <c r="P1633" s="11">
        <v>16.5</v>
      </c>
      <c r="Q1633" s="11">
        <f>IF('Intragroup liabilities'!E1627="",0,'Intragroup liabilities'!E1627)</f>
        <v>0</v>
      </c>
      <c r="R1633" s="10" t="str">
        <f>+IF('Intragroup liabilities'!C1627="EURO","Euro",IF('Intragroup liabilities'!C1627="LIBRA INGLESA"," US Dollar",""))</f>
        <v>Euro</v>
      </c>
      <c r="S1633" s="10" t="str">
        <f>IF(OR('Intragroup liabilities'!F1627="P_20",'Intragroup liabilities'!F1627="P_21"),'Intragroup liabilities'!M1627,CONCATENATE(RIGHT('Intragroup liabilities'!T1627,4),"-",LEFT(RIGHT('Intragroup liabilities'!T1627,7),2),"-",LEFT('Intragroup liabilities'!T1627,2)))</f>
        <v>--</v>
      </c>
      <c r="T1633" s="20" t="str">
        <f t="shared" si="179"/>
        <v>--</v>
      </c>
      <c r="U1633" s="20" t="str">
        <f>IF(OR('Intragroup liabilities'!F1627="P_20",'Intragroup liabilities'!F1627="P_21"),'T 03.01'!T1633,CONCATENATE(RIGHT('Intragroup liabilities'!U1627,4),"-",LEFT(RIGHT('Intragroup liabilities'!U1627,7),2),"-",LEFT('Intragroup liabilities'!U1627,2)))</f>
        <v>--</v>
      </c>
      <c r="V1633" s="10" t="str">
        <f t="shared" si="180"/>
        <v>Unsecured</v>
      </c>
      <c r="W1633" s="10">
        <v>0</v>
      </c>
      <c r="X1633" s="10" t="s">
        <v>83</v>
      </c>
      <c r="Y1633" s="10" t="str">
        <f t="shared" si="181"/>
        <v>Structured</v>
      </c>
      <c r="Z1633" s="10"/>
      <c r="AA1633" s="10" t="str">
        <f>IF('Intragroup liabilities'!Q1627="GF2","Grandfathered T2",IF('Intragroup liabilities'!Q1627="CET1","CET1","No"))</f>
        <v>No</v>
      </c>
      <c r="AB1633" s="10">
        <f>IF('Intragroup liabilities'!R1627="",0,'Intragroup liabilities'!R1627)</f>
        <v>0</v>
      </c>
    </row>
    <row r="1634" spans="3:28" ht="23.65" thickBot="1" x14ac:dyDescent="0.5">
      <c r="C1634" s="17">
        <f t="shared" si="176"/>
        <v>999</v>
      </c>
      <c r="D1634" s="18">
        <f t="shared" si="182"/>
        <v>1627</v>
      </c>
      <c r="E1634" s="10" t="str">
        <f>IF(AND(I1634="SANTANDER TOTTA, SGPS, SA",'Intragroup liabilities'!F1628="P_22"),"r0531 - o/w (part of) subordinated liabilities recognised as own funds",IF(AND(I1634="Totta Seguros - Comp. Seg. Vida, SA.",'Intragroup liabilities'!F1628="P_22"),"r0350 - Structured notes",IF(AND(AA1634&lt;&gt;"No",'Intragroup liabilities'!F1628="P_23"),"r0531 - o/w (part of) subordinated liabilities recognised as own funds",IF(AND(AA1634="No",'Intragroup liabilities'!F1628="P_23"),"r0120 - Secured liabilities - collateralized part (BRRD art. 44/2/b)",IF('Intragroup liabilities'!F1628="C_31","r0511 - o/w capital instruments/share capital",IF('Intragroup liabilities'!F1628="C_32","r0511 - o/w capital instruments/share capital",IF('Intragroup liabilities'!F1628="C_33","r0512 - o/w instruments ranking pari passu with ordinary shares",IF(OR(ISNUMBER(SEARCH("ATLANTES",I1634)),ISNUMBER(SEARCH("AZOR",I1634)),ISNUMBER(SEARCH("HIPOTOTTA",I1634)))=TRUE,"r0120 - Secured liabilities - collateralized part (BRRD art. 44/2/b)",IF(OR('Intragroup liabilities'!F1628="P_27.1",'Intragroup liabilities'!F1628="P_27.2",'Intragroup liabilities'!F1628="P_24"),"r0390 - Non-financial liabilities",IF('Intragroup liabilities'!F1628="P_30.1","r0170 - Employee liabilities (BRRD art. 44/2/g/i)",IF('Intragroup liabilities'!F1628="P_30.3","r0390 - Non-financial liabilities",IF('Intragroup liabilities'!F1628="C_36","r0511 - o/w capital instruments/share capital",IF(AND('Intragroup liabilities'!F1628="P_20",IFERROR(VLOOKUP('Intragroup liabilities'!I1628,'Auxiliar 210'!$B$18:$B$20,1,FALSE),0)&lt;&gt;0),"r0210 - Liabilities towards other entities of the resolution group (BRRD art. 44/2/h)",IF(AND('Intragroup liabilities'!F1628="P_21",IFERROR(VLOOKUP('Intragroup liabilities'!I1628,'Auxiliar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4" s="10" t="s">
        <v>483</v>
      </c>
      <c r="G1634" s="10" t="str">
        <f t="shared" si="177"/>
        <v>Rank 9 - Ranking in insolvency (master scale)</v>
      </c>
      <c r="H1634" s="10" t="s">
        <v>724</v>
      </c>
      <c r="I1634" s="10" t="s">
        <v>49</v>
      </c>
      <c r="J1634" s="10" t="s">
        <v>451</v>
      </c>
      <c r="K1634" s="10" t="s">
        <v>155</v>
      </c>
      <c r="L1634" s="10" t="str">
        <f t="shared" si="178"/>
        <v>Sister</v>
      </c>
      <c r="M1634" s="10" t="str">
        <f>IF(OR('Intragroup liabilities'!W1628="x",'Intragroup liabilities'!W1628="E"),"true","false")</f>
        <v>false</v>
      </c>
      <c r="N1634" s="10" t="s">
        <v>470</v>
      </c>
      <c r="O1634" s="10" t="s">
        <v>471</v>
      </c>
      <c r="P1634" s="11">
        <v>1.17</v>
      </c>
      <c r="Q1634" s="11">
        <f>IF('Intragroup liabilities'!E1628="",0,'Intragroup liabilities'!E1628)</f>
        <v>0</v>
      </c>
      <c r="R1634" s="10" t="str">
        <f>+IF('Intragroup liabilities'!C1628="EURO","Euro",IF('Intragroup liabilities'!C1628="LIBRA INGLESA"," US Dollar",""))</f>
        <v>Euro</v>
      </c>
      <c r="S1634" s="10" t="str">
        <f>IF(OR('Intragroup liabilities'!F1628="P_20",'Intragroup liabilities'!F1628="P_21"),'Intragroup liabilities'!M1628,CONCATENATE(RIGHT('Intragroup liabilities'!T1628,4),"-",LEFT(RIGHT('Intragroup liabilities'!T1628,7),2),"-",LEFT('Intragroup liabilities'!T1628,2)))</f>
        <v>--</v>
      </c>
      <c r="T1634" s="20" t="str">
        <f t="shared" si="179"/>
        <v>--</v>
      </c>
      <c r="U1634" s="20" t="str">
        <f>IF(OR('Intragroup liabilities'!F1628="P_20",'Intragroup liabilities'!F1628="P_21"),'T 03.01'!T1634,CONCATENATE(RIGHT('Intragroup liabilities'!U1628,4),"-",LEFT(RIGHT('Intragroup liabilities'!U1628,7),2),"-",LEFT('Intragroup liabilities'!U1628,2)))</f>
        <v>--</v>
      </c>
      <c r="V1634" s="10" t="str">
        <f t="shared" si="180"/>
        <v>Unsecured</v>
      </c>
      <c r="W1634" s="10">
        <v>0</v>
      </c>
      <c r="X1634" s="10" t="s">
        <v>83</v>
      </c>
      <c r="Y1634" s="10" t="str">
        <f t="shared" si="181"/>
        <v>Structured</v>
      </c>
      <c r="Z1634" s="10"/>
      <c r="AA1634" s="10" t="str">
        <f>IF('Intragroup liabilities'!Q1628="GF2","Grandfathered T2",IF('Intragroup liabilities'!Q1628="CET1","CET1","No"))</f>
        <v>No</v>
      </c>
      <c r="AB1634" s="10">
        <f>IF('Intragroup liabilities'!R1628="",0,'Intragroup liabilities'!R1628)</f>
        <v>0</v>
      </c>
    </row>
    <row r="1635" spans="3:28" ht="23.65" thickBot="1" x14ac:dyDescent="0.5">
      <c r="C1635" s="17">
        <f t="shared" si="176"/>
        <v>999</v>
      </c>
      <c r="D1635" s="18">
        <f t="shared" si="182"/>
        <v>1628</v>
      </c>
      <c r="E1635" s="10" t="str">
        <f>IF(AND(I1635="SANTANDER TOTTA, SGPS, SA",'Intragroup liabilities'!F1629="P_22"),"r0531 - o/w (part of) subordinated liabilities recognised as own funds",IF(AND(I1635="Totta Seguros - Comp. Seg. Vida, SA.",'Intragroup liabilities'!F1629="P_22"),"r0350 - Structured notes",IF(AND(AA1635&lt;&gt;"No",'Intragroup liabilities'!F1629="P_23"),"r0531 - o/w (part of) subordinated liabilities recognised as own funds",IF(AND(AA1635="No",'Intragroup liabilities'!F1629="P_23"),"r0120 - Secured liabilities - collateralized part (BRRD art. 44/2/b)",IF('Intragroup liabilities'!F1629="C_31","r0511 - o/w capital instruments/share capital",IF('Intragroup liabilities'!F1629="C_32","r0511 - o/w capital instruments/share capital",IF('Intragroup liabilities'!F1629="C_33","r0512 - o/w instruments ranking pari passu with ordinary shares",IF(OR(ISNUMBER(SEARCH("ATLANTES",I1635)),ISNUMBER(SEARCH("AZOR",I1635)),ISNUMBER(SEARCH("HIPOTOTTA",I1635)))=TRUE,"r0120 - Secured liabilities - collateralized part (BRRD art. 44/2/b)",IF(OR('Intragroup liabilities'!F1629="P_27.1",'Intragroup liabilities'!F1629="P_27.2",'Intragroup liabilities'!F1629="P_24"),"r0390 - Non-financial liabilities",IF('Intragroup liabilities'!F1629="P_30.1","r0170 - Employee liabilities (BRRD art. 44/2/g/i)",IF('Intragroup liabilities'!F1629="P_30.3","r0390 - Non-financial liabilities",IF('Intragroup liabilities'!F1629="C_36","r0511 - o/w capital instruments/share capital",IF(AND('Intragroup liabilities'!F1629="P_20",IFERROR(VLOOKUP('Intragroup liabilities'!I1629,'Auxiliar 210'!$B$18:$B$20,1,FALSE),0)&lt;&gt;0),"r0210 - Liabilities towards other entities of the resolution group (BRRD art. 44/2/h)",IF(AND('Intragroup liabilities'!F1629="P_21",IFERROR(VLOOKUP('Intragroup liabilities'!I1629,'Auxiliar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5" s="10" t="s">
        <v>483</v>
      </c>
      <c r="G1635" s="10" t="str">
        <f t="shared" si="177"/>
        <v>Rank 9 - Ranking in insolvency (master scale)</v>
      </c>
      <c r="H1635" s="10" t="s">
        <v>1308</v>
      </c>
      <c r="I1635" s="10" t="s">
        <v>704</v>
      </c>
      <c r="J1635" s="10" t="s">
        <v>703</v>
      </c>
      <c r="K1635" s="10" t="s">
        <v>155</v>
      </c>
      <c r="L1635" s="10" t="str">
        <f t="shared" si="178"/>
        <v>Sister</v>
      </c>
      <c r="M1635" s="10" t="str">
        <f>IF(OR('Intragroup liabilities'!W1629="x",'Intragroup liabilities'!W1629="E"),"true","false")</f>
        <v>false</v>
      </c>
      <c r="N1635" s="10" t="s">
        <v>470</v>
      </c>
      <c r="O1635" s="10" t="s">
        <v>471</v>
      </c>
      <c r="P1635" s="11">
        <v>5.52</v>
      </c>
      <c r="Q1635" s="11">
        <f>IF('Intragroup liabilities'!E1629="",0,'Intragroup liabilities'!E1629)</f>
        <v>0</v>
      </c>
      <c r="R1635" s="10" t="str">
        <f>+IF('Intragroup liabilities'!C1629="EURO","Euro",IF('Intragroup liabilities'!C1629="LIBRA INGLESA"," US Dollar",""))</f>
        <v>Euro</v>
      </c>
      <c r="S1635" s="10" t="str">
        <f>IF(OR('Intragroup liabilities'!F1629="P_20",'Intragroup liabilities'!F1629="P_21"),'Intragroup liabilities'!M1629,CONCATENATE(RIGHT('Intragroup liabilities'!T1629,4),"-",LEFT(RIGHT('Intragroup liabilities'!T1629,7),2),"-",LEFT('Intragroup liabilities'!T1629,2)))</f>
        <v>--</v>
      </c>
      <c r="T1635" s="20" t="str">
        <f t="shared" si="179"/>
        <v>--</v>
      </c>
      <c r="U1635" s="20" t="str">
        <f>IF(OR('Intragroup liabilities'!F1629="P_20",'Intragroup liabilities'!F1629="P_21"),'T 03.01'!T1635,CONCATENATE(RIGHT('Intragroup liabilities'!U1629,4),"-",LEFT(RIGHT('Intragroup liabilities'!U1629,7),2),"-",LEFT('Intragroup liabilities'!U1629,2)))</f>
        <v>--</v>
      </c>
      <c r="V1635" s="10" t="str">
        <f t="shared" si="180"/>
        <v>Unsecured</v>
      </c>
      <c r="W1635" s="10">
        <v>0</v>
      </c>
      <c r="X1635" s="10" t="s">
        <v>83</v>
      </c>
      <c r="Y1635" s="10" t="str">
        <f t="shared" si="181"/>
        <v>Structured</v>
      </c>
      <c r="Z1635" s="10"/>
      <c r="AA1635" s="10" t="str">
        <f>IF('Intragroup liabilities'!Q1629="GF2","Grandfathered T2",IF('Intragroup liabilities'!Q1629="CET1","CET1","No"))</f>
        <v>No</v>
      </c>
      <c r="AB1635" s="10">
        <f>IF('Intragroup liabilities'!R1629="",0,'Intragroup liabilities'!R1629)</f>
        <v>0</v>
      </c>
    </row>
    <row r="1636" spans="3:28" ht="23.65" thickBot="1" x14ac:dyDescent="0.5">
      <c r="C1636" s="17">
        <f t="shared" si="176"/>
        <v>999</v>
      </c>
      <c r="D1636" s="18">
        <f t="shared" si="182"/>
        <v>1629</v>
      </c>
      <c r="E1636" s="10" t="str">
        <f>IF(AND(I1636="SANTANDER TOTTA, SGPS, SA",'Intragroup liabilities'!F1630="P_22"),"r0531 - o/w (part of) subordinated liabilities recognised as own funds",IF(AND(I1636="Totta Seguros - Comp. Seg. Vida, SA.",'Intragroup liabilities'!F1630="P_22"),"r0350 - Structured notes",IF(AND(AA1636&lt;&gt;"No",'Intragroup liabilities'!F1630="P_23"),"r0531 - o/w (part of) subordinated liabilities recognised as own funds",IF(AND(AA1636="No",'Intragroup liabilities'!F1630="P_23"),"r0120 - Secured liabilities - collateralized part (BRRD art. 44/2/b)",IF('Intragroup liabilities'!F1630="C_31","r0511 - o/w capital instruments/share capital",IF('Intragroup liabilities'!F1630="C_32","r0511 - o/w capital instruments/share capital",IF('Intragroup liabilities'!F1630="C_33","r0512 - o/w instruments ranking pari passu with ordinary shares",IF(OR(ISNUMBER(SEARCH("ATLANTES",I1636)),ISNUMBER(SEARCH("AZOR",I1636)),ISNUMBER(SEARCH("HIPOTOTTA",I1636)))=TRUE,"r0120 - Secured liabilities - collateralized part (BRRD art. 44/2/b)",IF(OR('Intragroup liabilities'!F1630="P_27.1",'Intragroup liabilities'!F1630="P_27.2",'Intragroup liabilities'!F1630="P_24"),"r0390 - Non-financial liabilities",IF('Intragroup liabilities'!F1630="P_30.1","r0170 - Employee liabilities (BRRD art. 44/2/g/i)",IF('Intragroup liabilities'!F1630="P_30.3","r0390 - Non-financial liabilities",IF('Intragroup liabilities'!F1630="C_36","r0511 - o/w capital instruments/share capital",IF(AND('Intragroup liabilities'!F1630="P_20",IFERROR(VLOOKUP('Intragroup liabilities'!I1630,'Auxiliar 210'!$B$18:$B$20,1,FALSE),0)&lt;&gt;0),"r0210 - Liabilities towards other entities of the resolution group (BRRD art. 44/2/h)",IF(AND('Intragroup liabilities'!F1630="P_21",IFERROR(VLOOKUP('Intragroup liabilities'!I1630,'Auxiliar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6" s="10" t="s">
        <v>483</v>
      </c>
      <c r="G1636" s="10" t="str">
        <f t="shared" si="177"/>
        <v>Rank 9 - Ranking in insolvency (master scale)</v>
      </c>
      <c r="H1636" s="10" t="s">
        <v>1303</v>
      </c>
      <c r="I1636" s="10" t="s">
        <v>49</v>
      </c>
      <c r="J1636" s="10" t="s">
        <v>451</v>
      </c>
      <c r="K1636" s="10" t="s">
        <v>155</v>
      </c>
      <c r="L1636" s="10" t="str">
        <f t="shared" si="178"/>
        <v>Sister</v>
      </c>
      <c r="M1636" s="10" t="str">
        <f>IF(OR('Intragroup liabilities'!W1630="x",'Intragroup liabilities'!W1630="E"),"true","false")</f>
        <v>false</v>
      </c>
      <c r="N1636" s="10" t="s">
        <v>470</v>
      </c>
      <c r="O1636" s="10" t="s">
        <v>471</v>
      </c>
      <c r="P1636" s="11">
        <v>2.88</v>
      </c>
      <c r="Q1636" s="11">
        <f>IF('Intragroup liabilities'!E1630="",0,'Intragroup liabilities'!E1630)</f>
        <v>0</v>
      </c>
      <c r="R1636" s="10" t="str">
        <f>+IF('Intragroup liabilities'!C1630="EURO","Euro",IF('Intragroup liabilities'!C1630="LIBRA INGLESA"," US Dollar",""))</f>
        <v>Euro</v>
      </c>
      <c r="S1636" s="10" t="str">
        <f>IF(OR('Intragroup liabilities'!F1630="P_20",'Intragroup liabilities'!F1630="P_21"),'Intragroup liabilities'!M1630,CONCATENATE(RIGHT('Intragroup liabilities'!T1630,4),"-",LEFT(RIGHT('Intragroup liabilities'!T1630,7),2),"-",LEFT('Intragroup liabilities'!T1630,2)))</f>
        <v>--</v>
      </c>
      <c r="T1636" s="20" t="str">
        <f t="shared" si="179"/>
        <v>--</v>
      </c>
      <c r="U1636" s="20" t="str">
        <f>IF(OR('Intragroup liabilities'!F1630="P_20",'Intragroup liabilities'!F1630="P_21"),'T 03.01'!T1636,CONCATENATE(RIGHT('Intragroup liabilities'!U1630,4),"-",LEFT(RIGHT('Intragroup liabilities'!U1630,7),2),"-",LEFT('Intragroup liabilities'!U1630,2)))</f>
        <v>--</v>
      </c>
      <c r="V1636" s="10" t="str">
        <f t="shared" si="180"/>
        <v>Unsecured</v>
      </c>
      <c r="W1636" s="10">
        <v>0</v>
      </c>
      <c r="X1636" s="10" t="s">
        <v>83</v>
      </c>
      <c r="Y1636" s="10" t="str">
        <f t="shared" si="181"/>
        <v>Structured</v>
      </c>
      <c r="Z1636" s="10"/>
      <c r="AA1636" s="10" t="str">
        <f>IF('Intragroup liabilities'!Q1630="GF2","Grandfathered T2",IF('Intragroup liabilities'!Q1630="CET1","CET1","No"))</f>
        <v>No</v>
      </c>
      <c r="AB1636" s="10">
        <f>IF('Intragroup liabilities'!R1630="",0,'Intragroup liabilities'!R1630)</f>
        <v>0</v>
      </c>
    </row>
    <row r="1637" spans="3:28" ht="23.65" thickBot="1" x14ac:dyDescent="0.5">
      <c r="C1637" s="17">
        <f t="shared" si="176"/>
        <v>999</v>
      </c>
      <c r="D1637" s="18">
        <f t="shared" si="182"/>
        <v>1630</v>
      </c>
      <c r="E1637" s="10" t="str">
        <f>IF(AND(I1637="SANTANDER TOTTA, SGPS, SA",'Intragroup liabilities'!F1631="P_22"),"r0531 - o/w (part of) subordinated liabilities recognised as own funds",IF(AND(I1637="Totta Seguros - Comp. Seg. Vida, SA.",'Intragroup liabilities'!F1631="P_22"),"r0350 - Structured notes",IF(AND(AA1637&lt;&gt;"No",'Intragroup liabilities'!F1631="P_23"),"r0531 - o/w (part of) subordinated liabilities recognised as own funds",IF(AND(AA1637="No",'Intragroup liabilities'!F1631="P_23"),"r0120 - Secured liabilities - collateralized part (BRRD art. 44/2/b)",IF('Intragroup liabilities'!F1631="C_31","r0511 - o/w capital instruments/share capital",IF('Intragroup liabilities'!F1631="C_32","r0511 - o/w capital instruments/share capital",IF('Intragroup liabilities'!F1631="C_33","r0512 - o/w instruments ranking pari passu with ordinary shares",IF(OR(ISNUMBER(SEARCH("ATLANTES",I1637)),ISNUMBER(SEARCH("AZOR",I1637)),ISNUMBER(SEARCH("HIPOTOTTA",I1637)))=TRUE,"r0120 - Secured liabilities - collateralized part (BRRD art. 44/2/b)",IF(OR('Intragroup liabilities'!F1631="P_27.1",'Intragroup liabilities'!F1631="P_27.2",'Intragroup liabilities'!F1631="P_24"),"r0390 - Non-financial liabilities",IF('Intragroup liabilities'!F1631="P_30.1","r0170 - Employee liabilities (BRRD art. 44/2/g/i)",IF('Intragroup liabilities'!F1631="P_30.3","r0390 - Non-financial liabilities",IF('Intragroup liabilities'!F1631="C_36","r0511 - o/w capital instruments/share capital",IF(AND('Intragroup liabilities'!F1631="P_20",IFERROR(VLOOKUP('Intragroup liabilities'!I1631,'Auxiliar 210'!$B$18:$B$20,1,FALSE),0)&lt;&gt;0),"r0210 - Liabilities towards other entities of the resolution group (BRRD art. 44/2/h)",IF(AND('Intragroup liabilities'!F1631="P_21",IFERROR(VLOOKUP('Intragroup liabilities'!I1631,'Auxiliar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7" s="10" t="s">
        <v>483</v>
      </c>
      <c r="G1637" s="10" t="str">
        <f t="shared" si="177"/>
        <v>Rank 9 - Ranking in insolvency (master scale)</v>
      </c>
      <c r="H1637" s="10" t="s">
        <v>654</v>
      </c>
      <c r="I1637" s="10" t="s">
        <v>66</v>
      </c>
      <c r="J1637" s="10" t="s">
        <v>439</v>
      </c>
      <c r="K1637" s="10" t="s">
        <v>155</v>
      </c>
      <c r="L1637" s="10" t="str">
        <f t="shared" si="178"/>
        <v>Sister</v>
      </c>
      <c r="M1637" s="10" t="str">
        <f>IF(OR('Intragroup liabilities'!W1631="x",'Intragroup liabilities'!W1631="E"),"true","false")</f>
        <v>false</v>
      </c>
      <c r="N1637" s="10" t="s">
        <v>470</v>
      </c>
      <c r="O1637" s="10" t="s">
        <v>471</v>
      </c>
      <c r="P1637" s="11">
        <v>17.78</v>
      </c>
      <c r="Q1637" s="11">
        <f>IF('Intragroup liabilities'!E1631="",0,'Intragroup liabilities'!E1631)</f>
        <v>0</v>
      </c>
      <c r="R1637" s="10" t="str">
        <f>+IF('Intragroup liabilities'!C1631="EURO","Euro",IF('Intragroup liabilities'!C1631="LIBRA INGLESA"," US Dollar",""))</f>
        <v>Euro</v>
      </c>
      <c r="S1637" s="10" t="str">
        <f>IF(OR('Intragroup liabilities'!F1631="P_20",'Intragroup liabilities'!F1631="P_21"),'Intragroup liabilities'!M1631,CONCATENATE(RIGHT('Intragroup liabilities'!T1631,4),"-",LEFT(RIGHT('Intragroup liabilities'!T1631,7),2),"-",LEFT('Intragroup liabilities'!T1631,2)))</f>
        <v>--</v>
      </c>
      <c r="T1637" s="20" t="str">
        <f t="shared" si="179"/>
        <v>--</v>
      </c>
      <c r="U1637" s="20" t="str">
        <f>IF(OR('Intragroup liabilities'!F1631="P_20",'Intragroup liabilities'!F1631="P_21"),'T 03.01'!T1637,CONCATENATE(RIGHT('Intragroup liabilities'!U1631,4),"-",LEFT(RIGHT('Intragroup liabilities'!U1631,7),2),"-",LEFT('Intragroup liabilities'!U1631,2)))</f>
        <v>--</v>
      </c>
      <c r="V1637" s="10" t="str">
        <f t="shared" si="180"/>
        <v>Unsecured</v>
      </c>
      <c r="W1637" s="10">
        <v>0</v>
      </c>
      <c r="X1637" s="10" t="s">
        <v>83</v>
      </c>
      <c r="Y1637" s="10" t="str">
        <f t="shared" si="181"/>
        <v>Structured</v>
      </c>
      <c r="Z1637" s="10"/>
      <c r="AA1637" s="10" t="str">
        <f>IF('Intragroup liabilities'!Q1631="GF2","Grandfathered T2",IF('Intragroup liabilities'!Q1631="CET1","CET1","No"))</f>
        <v>No</v>
      </c>
      <c r="AB1637" s="10">
        <f>IF('Intragroup liabilities'!R1631="",0,'Intragroup liabilities'!R1631)</f>
        <v>0</v>
      </c>
    </row>
    <row r="1638" spans="3:28" ht="23.65" thickBot="1" x14ac:dyDescent="0.5">
      <c r="C1638" s="17">
        <f t="shared" si="176"/>
        <v>999</v>
      </c>
      <c r="D1638" s="18">
        <f t="shared" si="182"/>
        <v>1631</v>
      </c>
      <c r="E1638" s="10" t="str">
        <f>IF(AND(I1638="SANTANDER TOTTA, SGPS, SA",'Intragroup liabilities'!F1632="P_22"),"r0531 - o/w (part of) subordinated liabilities recognised as own funds",IF(AND(I1638="Totta Seguros - Comp. Seg. Vida, SA.",'Intragroup liabilities'!F1632="P_22"),"r0350 - Structured notes",IF(AND(AA1638&lt;&gt;"No",'Intragroup liabilities'!F1632="P_23"),"r0531 - o/w (part of) subordinated liabilities recognised as own funds",IF(AND(AA1638="No",'Intragroup liabilities'!F1632="P_23"),"r0120 - Secured liabilities - collateralized part (BRRD art. 44/2/b)",IF('Intragroup liabilities'!F1632="C_31","r0511 - o/w capital instruments/share capital",IF('Intragroup liabilities'!F1632="C_32","r0511 - o/w capital instruments/share capital",IF('Intragroup liabilities'!F1632="C_33","r0512 - o/w instruments ranking pari passu with ordinary shares",IF(OR(ISNUMBER(SEARCH("ATLANTES",I1638)),ISNUMBER(SEARCH("AZOR",I1638)),ISNUMBER(SEARCH("HIPOTOTTA",I1638)))=TRUE,"r0120 - Secured liabilities - collateralized part (BRRD art. 44/2/b)",IF(OR('Intragroup liabilities'!F1632="P_27.1",'Intragroup liabilities'!F1632="P_27.2",'Intragroup liabilities'!F1632="P_24"),"r0390 - Non-financial liabilities",IF('Intragroup liabilities'!F1632="P_30.1","r0170 - Employee liabilities (BRRD art. 44/2/g/i)",IF('Intragroup liabilities'!F1632="P_30.3","r0390 - Non-financial liabilities",IF('Intragroup liabilities'!F1632="C_36","r0511 - o/w capital instruments/share capital",IF(AND('Intragroup liabilities'!F1632="P_20",IFERROR(VLOOKUP('Intragroup liabilities'!I1632,'Auxiliar 210'!$B$18:$B$20,1,FALSE),0)&lt;&gt;0),"r0210 - Liabilities towards other entities of the resolution group (BRRD art. 44/2/h)",IF(AND('Intragroup liabilities'!F1632="P_21",IFERROR(VLOOKUP('Intragroup liabilities'!I1632,'Auxiliar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8" s="10" t="s">
        <v>483</v>
      </c>
      <c r="G1638" s="10" t="str">
        <f t="shared" si="177"/>
        <v>Rank 9 - Ranking in insolvency (master scale)</v>
      </c>
      <c r="H1638" s="10" t="s">
        <v>598</v>
      </c>
      <c r="I1638" s="10" t="s">
        <v>78</v>
      </c>
      <c r="J1638" s="10" t="s">
        <v>427</v>
      </c>
      <c r="K1638" s="10" t="s">
        <v>155</v>
      </c>
      <c r="L1638" s="10" t="str">
        <f t="shared" si="178"/>
        <v>Sister</v>
      </c>
      <c r="M1638" s="10" t="str">
        <f>IF(OR('Intragroup liabilities'!W1632="x",'Intragroup liabilities'!W1632="E"),"true","false")</f>
        <v>false</v>
      </c>
      <c r="N1638" s="10" t="s">
        <v>470</v>
      </c>
      <c r="O1638" s="10" t="s">
        <v>471</v>
      </c>
      <c r="P1638" s="11">
        <v>1533.43</v>
      </c>
      <c r="Q1638" s="11">
        <f>IF('Intragroup liabilities'!E1632="",0,'Intragroup liabilities'!E1632)</f>
        <v>0</v>
      </c>
      <c r="R1638" s="10" t="str">
        <f>+IF('Intragroup liabilities'!C1632="EURO","Euro",IF('Intragroup liabilities'!C1632="LIBRA INGLESA"," US Dollar",""))</f>
        <v>Euro</v>
      </c>
      <c r="S1638" s="10" t="str">
        <f>IF(OR('Intragroup liabilities'!F1632="P_20",'Intragroup liabilities'!F1632="P_21"),'Intragroup liabilities'!M1632,CONCATENATE(RIGHT('Intragroup liabilities'!T1632,4),"-",LEFT(RIGHT('Intragroup liabilities'!T1632,7),2),"-",LEFT('Intragroup liabilities'!T1632,2)))</f>
        <v>--</v>
      </c>
      <c r="T1638" s="20" t="str">
        <f t="shared" si="179"/>
        <v>--</v>
      </c>
      <c r="U1638" s="20" t="str">
        <f>IF(OR('Intragroup liabilities'!F1632="P_20",'Intragroup liabilities'!F1632="P_21"),'T 03.01'!T1638,CONCATENATE(RIGHT('Intragroup liabilities'!U1632,4),"-",LEFT(RIGHT('Intragroup liabilities'!U1632,7),2),"-",LEFT('Intragroup liabilities'!U1632,2)))</f>
        <v>--</v>
      </c>
      <c r="V1638" s="10" t="str">
        <f t="shared" si="180"/>
        <v>Unsecured</v>
      </c>
      <c r="W1638" s="10">
        <v>0</v>
      </c>
      <c r="X1638" s="10" t="s">
        <v>83</v>
      </c>
      <c r="Y1638" s="10" t="str">
        <f t="shared" si="181"/>
        <v>Structured</v>
      </c>
      <c r="Z1638" s="10"/>
      <c r="AA1638" s="10" t="str">
        <f>IF('Intragroup liabilities'!Q1632="GF2","Grandfathered T2",IF('Intragroup liabilities'!Q1632="CET1","CET1","No"))</f>
        <v>No</v>
      </c>
      <c r="AB1638" s="10">
        <f>IF('Intragroup liabilities'!R1632="",0,'Intragroup liabilities'!R1632)</f>
        <v>0</v>
      </c>
    </row>
    <row r="1639" spans="3:28" ht="23.65" thickBot="1" x14ac:dyDescent="0.5">
      <c r="C1639" s="17">
        <f t="shared" si="176"/>
        <v>999</v>
      </c>
      <c r="D1639" s="18">
        <f t="shared" si="182"/>
        <v>1632</v>
      </c>
      <c r="E1639" s="10" t="str">
        <f>IF(AND(I1639="SANTANDER TOTTA, SGPS, SA",'Intragroup liabilities'!F1633="P_22"),"r0531 - o/w (part of) subordinated liabilities recognised as own funds",IF(AND(I1639="Totta Seguros - Comp. Seg. Vida, SA.",'Intragroup liabilities'!F1633="P_22"),"r0350 - Structured notes",IF(AND(AA1639&lt;&gt;"No",'Intragroup liabilities'!F1633="P_23"),"r0531 - o/w (part of) subordinated liabilities recognised as own funds",IF(AND(AA1639="No",'Intragroup liabilities'!F1633="P_23"),"r0120 - Secured liabilities - collateralized part (BRRD art. 44/2/b)",IF('Intragroup liabilities'!F1633="C_31","r0511 - o/w capital instruments/share capital",IF('Intragroup liabilities'!F1633="C_32","r0511 - o/w capital instruments/share capital",IF('Intragroup liabilities'!F1633="C_33","r0512 - o/w instruments ranking pari passu with ordinary shares",IF(OR(ISNUMBER(SEARCH("ATLANTES",I1639)),ISNUMBER(SEARCH("AZOR",I1639)),ISNUMBER(SEARCH("HIPOTOTTA",I1639)))=TRUE,"r0120 - Secured liabilities - collateralized part (BRRD art. 44/2/b)",IF(OR('Intragroup liabilities'!F1633="P_27.1",'Intragroup liabilities'!F1633="P_27.2",'Intragroup liabilities'!F1633="P_24"),"r0390 - Non-financial liabilities",IF('Intragroup liabilities'!F1633="P_30.1","r0170 - Employee liabilities (BRRD art. 44/2/g/i)",IF('Intragroup liabilities'!F1633="P_30.3","r0390 - Non-financial liabilities",IF('Intragroup liabilities'!F1633="C_36","r0511 - o/w capital instruments/share capital",IF(AND('Intragroup liabilities'!F1633="P_20",IFERROR(VLOOKUP('Intragroup liabilities'!I1633,'Auxiliar 210'!$B$18:$B$20,1,FALSE),0)&lt;&gt;0),"r0210 - Liabilities towards other entities of the resolution group (BRRD art. 44/2/h)",IF(AND('Intragroup liabilities'!F1633="P_21",IFERROR(VLOOKUP('Intragroup liabilities'!I1633,'Auxiliar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39" s="10" t="s">
        <v>483</v>
      </c>
      <c r="G1639" s="10" t="str">
        <f t="shared" si="177"/>
        <v>Rank 9 - Ranking in insolvency (master scale)</v>
      </c>
      <c r="H1639" s="10" t="s">
        <v>750</v>
      </c>
      <c r="I1639" s="10" t="s">
        <v>704</v>
      </c>
      <c r="J1639" s="10" t="s">
        <v>703</v>
      </c>
      <c r="K1639" s="10" t="s">
        <v>155</v>
      </c>
      <c r="L1639" s="10" t="str">
        <f t="shared" si="178"/>
        <v>Sister</v>
      </c>
      <c r="M1639" s="10" t="str">
        <f>IF(OR('Intragroup liabilities'!W1633="x",'Intragroup liabilities'!W1633="E"),"true","false")</f>
        <v>false</v>
      </c>
      <c r="N1639" s="10" t="s">
        <v>470</v>
      </c>
      <c r="O1639" s="10" t="s">
        <v>471</v>
      </c>
      <c r="P1639" s="11">
        <v>0.6</v>
      </c>
      <c r="Q1639" s="11">
        <f>IF('Intragroup liabilities'!E1633="",0,'Intragroup liabilities'!E1633)</f>
        <v>0</v>
      </c>
      <c r="R1639" s="10" t="str">
        <f>+IF('Intragroup liabilities'!C1633="EURO","Euro",IF('Intragroup liabilities'!C1633="LIBRA INGLESA"," US Dollar",""))</f>
        <v>Euro</v>
      </c>
      <c r="S1639" s="10" t="str">
        <f>IF(OR('Intragroup liabilities'!F1633="P_20",'Intragroup liabilities'!F1633="P_21"),'Intragroup liabilities'!M1633,CONCATENATE(RIGHT('Intragroup liabilities'!T1633,4),"-",LEFT(RIGHT('Intragroup liabilities'!T1633,7),2),"-",LEFT('Intragroup liabilities'!T1633,2)))</f>
        <v>--</v>
      </c>
      <c r="T1639" s="20" t="str">
        <f t="shared" si="179"/>
        <v>--</v>
      </c>
      <c r="U1639" s="20" t="str">
        <f>IF(OR('Intragroup liabilities'!F1633="P_20",'Intragroup liabilities'!F1633="P_21"),'T 03.01'!T1639,CONCATENATE(RIGHT('Intragroup liabilities'!U1633,4),"-",LEFT(RIGHT('Intragroup liabilities'!U1633,7),2),"-",LEFT('Intragroup liabilities'!U1633,2)))</f>
        <v>--</v>
      </c>
      <c r="V1639" s="10" t="str">
        <f t="shared" si="180"/>
        <v>Unsecured</v>
      </c>
      <c r="W1639" s="10">
        <v>0</v>
      </c>
      <c r="X1639" s="10" t="s">
        <v>83</v>
      </c>
      <c r="Y1639" s="10" t="str">
        <f t="shared" si="181"/>
        <v>Structured</v>
      </c>
      <c r="Z1639" s="10"/>
      <c r="AA1639" s="10" t="str">
        <f>IF('Intragroup liabilities'!Q1633="GF2","Grandfathered T2",IF('Intragroup liabilities'!Q1633="CET1","CET1","No"))</f>
        <v>No</v>
      </c>
      <c r="AB1639" s="10">
        <f>IF('Intragroup liabilities'!R1633="",0,'Intragroup liabilities'!R1633)</f>
        <v>0</v>
      </c>
    </row>
    <row r="1640" spans="3:28" ht="23.65" thickBot="1" x14ac:dyDescent="0.5">
      <c r="C1640" s="17">
        <f t="shared" si="176"/>
        <v>999</v>
      </c>
      <c r="D1640" s="18">
        <f t="shared" si="182"/>
        <v>1633</v>
      </c>
      <c r="E1640" s="10" t="str">
        <f>IF(AND(I1640="SANTANDER TOTTA, SGPS, SA",'Intragroup liabilities'!F1634="P_22"),"r0531 - o/w (part of) subordinated liabilities recognised as own funds",IF(AND(I1640="Totta Seguros - Comp. Seg. Vida, SA.",'Intragroup liabilities'!F1634="P_22"),"r0350 - Structured notes",IF(AND(AA1640&lt;&gt;"No",'Intragroup liabilities'!F1634="P_23"),"r0531 - o/w (part of) subordinated liabilities recognised as own funds",IF(AND(AA1640="No",'Intragroup liabilities'!F1634="P_23"),"r0120 - Secured liabilities - collateralized part (BRRD art. 44/2/b)",IF('Intragroup liabilities'!F1634="C_31","r0511 - o/w capital instruments/share capital",IF('Intragroup liabilities'!F1634="C_32","r0511 - o/w capital instruments/share capital",IF('Intragroup liabilities'!F1634="C_33","r0512 - o/w instruments ranking pari passu with ordinary shares",IF(OR(ISNUMBER(SEARCH("ATLANTES",I1640)),ISNUMBER(SEARCH("AZOR",I1640)),ISNUMBER(SEARCH("HIPOTOTTA",I1640)))=TRUE,"r0120 - Secured liabilities - collateralized part (BRRD art. 44/2/b)",IF(OR('Intragroup liabilities'!F1634="P_27.1",'Intragroup liabilities'!F1634="P_27.2",'Intragroup liabilities'!F1634="P_24"),"r0390 - Non-financial liabilities",IF('Intragroup liabilities'!F1634="P_30.1","r0170 - Employee liabilities (BRRD art. 44/2/g/i)",IF('Intragroup liabilities'!F1634="P_30.3","r0390 - Non-financial liabilities",IF('Intragroup liabilities'!F1634="C_36","r0511 - o/w capital instruments/share capital",IF(AND('Intragroup liabilities'!F1634="P_20",IFERROR(VLOOKUP('Intragroup liabilities'!I1634,'Auxiliar 210'!$B$18:$B$20,1,FALSE),0)&lt;&gt;0),"r0210 - Liabilities towards other entities of the resolution group (BRRD art. 44/2/h)",IF(AND('Intragroup liabilities'!F1634="P_21",IFERROR(VLOOKUP('Intragroup liabilities'!I1634,'Auxiliar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0" s="10" t="s">
        <v>483</v>
      </c>
      <c r="G1640" s="10" t="str">
        <f t="shared" si="177"/>
        <v>Rank 9 - Ranking in insolvency (master scale)</v>
      </c>
      <c r="H1640" s="10" t="s">
        <v>523</v>
      </c>
      <c r="I1640" s="10" t="s">
        <v>66</v>
      </c>
      <c r="J1640" s="10" t="s">
        <v>439</v>
      </c>
      <c r="K1640" s="10" t="s">
        <v>155</v>
      </c>
      <c r="L1640" s="10" t="str">
        <f t="shared" si="178"/>
        <v>Sister</v>
      </c>
      <c r="M1640" s="10" t="str">
        <f>IF(OR('Intragroup liabilities'!W1634="x",'Intragroup liabilities'!W1634="E"),"true","false")</f>
        <v>false</v>
      </c>
      <c r="N1640" s="10" t="s">
        <v>470</v>
      </c>
      <c r="O1640" s="10" t="s">
        <v>471</v>
      </c>
      <c r="P1640" s="11">
        <v>32.22</v>
      </c>
      <c r="Q1640" s="11">
        <f>IF('Intragroup liabilities'!E1634="",0,'Intragroup liabilities'!E1634)</f>
        <v>0</v>
      </c>
      <c r="R1640" s="10" t="str">
        <f>+IF('Intragroup liabilities'!C1634="EURO","Euro",IF('Intragroup liabilities'!C1634="LIBRA INGLESA"," US Dollar",""))</f>
        <v>Euro</v>
      </c>
      <c r="S1640" s="10" t="str">
        <f>IF(OR('Intragroup liabilities'!F1634="P_20",'Intragroup liabilities'!F1634="P_21"),'Intragroup liabilities'!M1634,CONCATENATE(RIGHT('Intragroup liabilities'!T1634,4),"-",LEFT(RIGHT('Intragroup liabilities'!T1634,7),2),"-",LEFT('Intragroup liabilities'!T1634,2)))</f>
        <v>--</v>
      </c>
      <c r="T1640" s="20" t="str">
        <f t="shared" si="179"/>
        <v>--</v>
      </c>
      <c r="U1640" s="20" t="str">
        <f>IF(OR('Intragroup liabilities'!F1634="P_20",'Intragroup liabilities'!F1634="P_21"),'T 03.01'!T1640,CONCATENATE(RIGHT('Intragroup liabilities'!U1634,4),"-",LEFT(RIGHT('Intragroup liabilities'!U1634,7),2),"-",LEFT('Intragroup liabilities'!U1634,2)))</f>
        <v>--</v>
      </c>
      <c r="V1640" s="10" t="str">
        <f t="shared" si="180"/>
        <v>Unsecured</v>
      </c>
      <c r="W1640" s="10">
        <v>0</v>
      </c>
      <c r="X1640" s="10" t="s">
        <v>83</v>
      </c>
      <c r="Y1640" s="10" t="str">
        <f t="shared" si="181"/>
        <v>Structured</v>
      </c>
      <c r="Z1640" s="10"/>
      <c r="AA1640" s="10" t="str">
        <f>IF('Intragroup liabilities'!Q1634="GF2","Grandfathered T2",IF('Intragroup liabilities'!Q1634="CET1","CET1","No"))</f>
        <v>No</v>
      </c>
      <c r="AB1640" s="10">
        <f>IF('Intragroup liabilities'!R1634="",0,'Intragroup liabilities'!R1634)</f>
        <v>0</v>
      </c>
    </row>
    <row r="1641" spans="3:28" ht="23.65" thickBot="1" x14ac:dyDescent="0.5">
      <c r="C1641" s="17">
        <f t="shared" si="176"/>
        <v>999</v>
      </c>
      <c r="D1641" s="18">
        <f t="shared" si="182"/>
        <v>1634</v>
      </c>
      <c r="E1641" s="10" t="str">
        <f>IF(AND(I1641="SANTANDER TOTTA, SGPS, SA",'Intragroup liabilities'!F1635="P_22"),"r0531 - o/w (part of) subordinated liabilities recognised as own funds",IF(AND(I1641="Totta Seguros - Comp. Seg. Vida, SA.",'Intragroup liabilities'!F1635="P_22"),"r0350 - Structured notes",IF(AND(AA1641&lt;&gt;"No",'Intragroup liabilities'!F1635="P_23"),"r0531 - o/w (part of) subordinated liabilities recognised as own funds",IF(AND(AA1641="No",'Intragroup liabilities'!F1635="P_23"),"r0120 - Secured liabilities - collateralized part (BRRD art. 44/2/b)",IF('Intragroup liabilities'!F1635="C_31","r0511 - o/w capital instruments/share capital",IF('Intragroup liabilities'!F1635="C_32","r0511 - o/w capital instruments/share capital",IF('Intragroup liabilities'!F1635="C_33","r0512 - o/w instruments ranking pari passu with ordinary shares",IF(OR(ISNUMBER(SEARCH("ATLANTES",I1641)),ISNUMBER(SEARCH("AZOR",I1641)),ISNUMBER(SEARCH("HIPOTOTTA",I1641)))=TRUE,"r0120 - Secured liabilities - collateralized part (BRRD art. 44/2/b)",IF(OR('Intragroup liabilities'!F1635="P_27.1",'Intragroup liabilities'!F1635="P_27.2",'Intragroup liabilities'!F1635="P_24"),"r0390 - Non-financial liabilities",IF('Intragroup liabilities'!F1635="P_30.1","r0170 - Employee liabilities (BRRD art. 44/2/g/i)",IF('Intragroup liabilities'!F1635="P_30.3","r0390 - Non-financial liabilities",IF('Intragroup liabilities'!F1635="C_36","r0511 - o/w capital instruments/share capital",IF(AND('Intragroup liabilities'!F1635="P_20",IFERROR(VLOOKUP('Intragroup liabilities'!I1635,'Auxiliar 210'!$B$18:$B$20,1,FALSE),0)&lt;&gt;0),"r0210 - Liabilities towards other entities of the resolution group (BRRD art. 44/2/h)",IF(AND('Intragroup liabilities'!F1635="P_21",IFERROR(VLOOKUP('Intragroup liabilities'!I1635,'Auxiliar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1" s="10" t="s">
        <v>483</v>
      </c>
      <c r="G1641" s="10" t="str">
        <f t="shared" si="177"/>
        <v>Rank 9 - Ranking in insolvency (master scale)</v>
      </c>
      <c r="H1641" s="10" t="s">
        <v>1325</v>
      </c>
      <c r="I1641" s="10" t="s">
        <v>704</v>
      </c>
      <c r="J1641" s="10" t="s">
        <v>703</v>
      </c>
      <c r="K1641" s="10" t="s">
        <v>155</v>
      </c>
      <c r="L1641" s="10" t="str">
        <f t="shared" si="178"/>
        <v>Sister</v>
      </c>
      <c r="M1641" s="10" t="str">
        <f>IF(OR('Intragroup liabilities'!W1635="x",'Intragroup liabilities'!W1635="E"),"true","false")</f>
        <v>false</v>
      </c>
      <c r="N1641" s="10" t="s">
        <v>470</v>
      </c>
      <c r="O1641" s="10" t="s">
        <v>471</v>
      </c>
      <c r="P1641" s="11">
        <v>0.14000000000000001</v>
      </c>
      <c r="Q1641" s="11">
        <f>IF('Intragroup liabilities'!E1635="",0,'Intragroup liabilities'!E1635)</f>
        <v>0</v>
      </c>
      <c r="R1641" s="10" t="str">
        <f>+IF('Intragroup liabilities'!C1635="EURO","Euro",IF('Intragroup liabilities'!C1635="LIBRA INGLESA"," US Dollar",""))</f>
        <v>Euro</v>
      </c>
      <c r="S1641" s="10" t="str">
        <f>IF(OR('Intragroup liabilities'!F1635="P_20",'Intragroup liabilities'!F1635="P_21"),'Intragroup liabilities'!M1635,CONCATENATE(RIGHT('Intragroup liabilities'!T1635,4),"-",LEFT(RIGHT('Intragroup liabilities'!T1635,7),2),"-",LEFT('Intragroup liabilities'!T1635,2)))</f>
        <v>--</v>
      </c>
      <c r="T1641" s="20" t="str">
        <f t="shared" si="179"/>
        <v>--</v>
      </c>
      <c r="U1641" s="20" t="str">
        <f>IF(OR('Intragroup liabilities'!F1635="P_20",'Intragroup liabilities'!F1635="P_21"),'T 03.01'!T1641,CONCATENATE(RIGHT('Intragroup liabilities'!U1635,4),"-",LEFT(RIGHT('Intragroup liabilities'!U1635,7),2),"-",LEFT('Intragroup liabilities'!U1635,2)))</f>
        <v>--</v>
      </c>
      <c r="V1641" s="10" t="str">
        <f t="shared" si="180"/>
        <v>Unsecured</v>
      </c>
      <c r="W1641" s="10">
        <v>0</v>
      </c>
      <c r="X1641" s="10" t="s">
        <v>83</v>
      </c>
      <c r="Y1641" s="10" t="str">
        <f t="shared" si="181"/>
        <v>Structured</v>
      </c>
      <c r="Z1641" s="10"/>
      <c r="AA1641" s="10" t="str">
        <f>IF('Intragroup liabilities'!Q1635="GF2","Grandfathered T2",IF('Intragroup liabilities'!Q1635="CET1","CET1","No"))</f>
        <v>No</v>
      </c>
      <c r="AB1641" s="10">
        <f>IF('Intragroup liabilities'!R1635="",0,'Intragroup liabilities'!R1635)</f>
        <v>0</v>
      </c>
    </row>
    <row r="1642" spans="3:28" ht="23.65" thickBot="1" x14ac:dyDescent="0.5">
      <c r="C1642" s="17">
        <f t="shared" si="176"/>
        <v>999</v>
      </c>
      <c r="D1642" s="18">
        <f t="shared" si="182"/>
        <v>1635</v>
      </c>
      <c r="E1642" s="10" t="str">
        <f>IF(AND(I1642="SANTANDER TOTTA, SGPS, SA",'Intragroup liabilities'!F1636="P_22"),"r0531 - o/w (part of) subordinated liabilities recognised as own funds",IF(AND(I1642="Totta Seguros - Comp. Seg. Vida, SA.",'Intragroup liabilities'!F1636="P_22"),"r0350 - Structured notes",IF(AND(AA1642&lt;&gt;"No",'Intragroup liabilities'!F1636="P_23"),"r0531 - o/w (part of) subordinated liabilities recognised as own funds",IF(AND(AA1642="No",'Intragroup liabilities'!F1636="P_23"),"r0120 - Secured liabilities - collateralized part (BRRD art. 44/2/b)",IF('Intragroup liabilities'!F1636="C_31","r0511 - o/w capital instruments/share capital",IF('Intragroup liabilities'!F1636="C_32","r0511 - o/w capital instruments/share capital",IF('Intragroup liabilities'!F1636="C_33","r0512 - o/w instruments ranking pari passu with ordinary shares",IF(OR(ISNUMBER(SEARCH("ATLANTES",I1642)),ISNUMBER(SEARCH("AZOR",I1642)),ISNUMBER(SEARCH("HIPOTOTTA",I1642)))=TRUE,"r0120 - Secured liabilities - collateralized part (BRRD art. 44/2/b)",IF(OR('Intragroup liabilities'!F1636="P_27.1",'Intragroup liabilities'!F1636="P_27.2",'Intragroup liabilities'!F1636="P_24"),"r0390 - Non-financial liabilities",IF('Intragroup liabilities'!F1636="P_30.1","r0170 - Employee liabilities (BRRD art. 44/2/g/i)",IF('Intragroup liabilities'!F1636="P_30.3","r0390 - Non-financial liabilities",IF('Intragroup liabilities'!F1636="C_36","r0511 - o/w capital instruments/share capital",IF(AND('Intragroup liabilities'!F1636="P_20",IFERROR(VLOOKUP('Intragroup liabilities'!I1636,'Auxiliar 210'!$B$18:$B$20,1,FALSE),0)&lt;&gt;0),"r0210 - Liabilities towards other entities of the resolution group (BRRD art. 44/2/h)",IF(AND('Intragroup liabilities'!F1636="P_21",IFERROR(VLOOKUP('Intragroup liabilities'!I1636,'Auxiliar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2" s="10" t="s">
        <v>483</v>
      </c>
      <c r="G1642" s="10" t="str">
        <f t="shared" si="177"/>
        <v>Rank 9 - Ranking in insolvency (master scale)</v>
      </c>
      <c r="H1642" s="10" t="s">
        <v>1307</v>
      </c>
      <c r="I1642" s="10" t="s">
        <v>704</v>
      </c>
      <c r="J1642" s="10" t="s">
        <v>703</v>
      </c>
      <c r="K1642" s="10" t="s">
        <v>155</v>
      </c>
      <c r="L1642" s="10" t="str">
        <f t="shared" si="178"/>
        <v>Sister</v>
      </c>
      <c r="M1642" s="10" t="str">
        <f>IF(OR('Intragroup liabilities'!W1636="x",'Intragroup liabilities'!W1636="E"),"true","false")</f>
        <v>false</v>
      </c>
      <c r="N1642" s="10" t="s">
        <v>470</v>
      </c>
      <c r="O1642" s="10" t="s">
        <v>471</v>
      </c>
      <c r="P1642" s="11">
        <v>0.2</v>
      </c>
      <c r="Q1642" s="11">
        <f>IF('Intragroup liabilities'!E1636="",0,'Intragroup liabilities'!E1636)</f>
        <v>0</v>
      </c>
      <c r="R1642" s="10" t="str">
        <f>+IF('Intragroup liabilities'!C1636="EURO","Euro",IF('Intragroup liabilities'!C1636="LIBRA INGLESA"," US Dollar",""))</f>
        <v>Euro</v>
      </c>
      <c r="S1642" s="10" t="str">
        <f>IF(OR('Intragroup liabilities'!F1636="P_20",'Intragroup liabilities'!F1636="P_21"),'Intragroup liabilities'!M1636,CONCATENATE(RIGHT('Intragroup liabilities'!T1636,4),"-",LEFT(RIGHT('Intragroup liabilities'!T1636,7),2),"-",LEFT('Intragroup liabilities'!T1636,2)))</f>
        <v>--</v>
      </c>
      <c r="T1642" s="20" t="str">
        <f t="shared" si="179"/>
        <v>--</v>
      </c>
      <c r="U1642" s="20" t="str">
        <f>IF(OR('Intragroup liabilities'!F1636="P_20",'Intragroup liabilities'!F1636="P_21"),'T 03.01'!T1642,CONCATENATE(RIGHT('Intragroup liabilities'!U1636,4),"-",LEFT(RIGHT('Intragroup liabilities'!U1636,7),2),"-",LEFT('Intragroup liabilities'!U1636,2)))</f>
        <v>--</v>
      </c>
      <c r="V1642" s="10" t="str">
        <f t="shared" si="180"/>
        <v>Unsecured</v>
      </c>
      <c r="W1642" s="10">
        <v>0</v>
      </c>
      <c r="X1642" s="10" t="s">
        <v>83</v>
      </c>
      <c r="Y1642" s="10" t="str">
        <f t="shared" si="181"/>
        <v>Structured</v>
      </c>
      <c r="Z1642" s="10"/>
      <c r="AA1642" s="10" t="str">
        <f>IF('Intragroup liabilities'!Q1636="GF2","Grandfathered T2",IF('Intragroup liabilities'!Q1636="CET1","CET1","No"))</f>
        <v>No</v>
      </c>
      <c r="AB1642" s="10">
        <f>IF('Intragroup liabilities'!R1636="",0,'Intragroup liabilities'!R1636)</f>
        <v>0</v>
      </c>
    </row>
    <row r="1643" spans="3:28" ht="23.65" thickBot="1" x14ac:dyDescent="0.5">
      <c r="C1643" s="17">
        <f t="shared" si="176"/>
        <v>999</v>
      </c>
      <c r="D1643" s="18">
        <f t="shared" si="182"/>
        <v>1636</v>
      </c>
      <c r="E1643" s="10" t="str">
        <f>IF(AND(I1643="SANTANDER TOTTA, SGPS, SA",'Intragroup liabilities'!F1637="P_22"),"r0531 - o/w (part of) subordinated liabilities recognised as own funds",IF(AND(I1643="Totta Seguros - Comp. Seg. Vida, SA.",'Intragroup liabilities'!F1637="P_22"),"r0350 - Structured notes",IF(AND(AA1643&lt;&gt;"No",'Intragroup liabilities'!F1637="P_23"),"r0531 - o/w (part of) subordinated liabilities recognised as own funds",IF(AND(AA1643="No",'Intragroup liabilities'!F1637="P_23"),"r0120 - Secured liabilities - collateralized part (BRRD art. 44/2/b)",IF('Intragroup liabilities'!F1637="C_31","r0511 - o/w capital instruments/share capital",IF('Intragroup liabilities'!F1637="C_32","r0511 - o/w capital instruments/share capital",IF('Intragroup liabilities'!F1637="C_33","r0512 - o/w instruments ranking pari passu with ordinary shares",IF(OR(ISNUMBER(SEARCH("ATLANTES",I1643)),ISNUMBER(SEARCH("AZOR",I1643)),ISNUMBER(SEARCH("HIPOTOTTA",I1643)))=TRUE,"r0120 - Secured liabilities - collateralized part (BRRD art. 44/2/b)",IF(OR('Intragroup liabilities'!F1637="P_27.1",'Intragroup liabilities'!F1637="P_27.2",'Intragroup liabilities'!F1637="P_24"),"r0390 - Non-financial liabilities",IF('Intragroup liabilities'!F1637="P_30.1","r0170 - Employee liabilities (BRRD art. 44/2/g/i)",IF('Intragroup liabilities'!F1637="P_30.3","r0390 - Non-financial liabilities",IF('Intragroup liabilities'!F1637="C_36","r0511 - o/w capital instruments/share capital",IF(AND('Intragroup liabilities'!F1637="P_20",IFERROR(VLOOKUP('Intragroup liabilities'!I1637,'Auxiliar 210'!$B$18:$B$20,1,FALSE),0)&lt;&gt;0),"r0210 - Liabilities towards other entities of the resolution group (BRRD art. 44/2/h)",IF(AND('Intragroup liabilities'!F1637="P_21",IFERROR(VLOOKUP('Intragroup liabilities'!I1637,'Auxiliar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3" s="10" t="s">
        <v>483</v>
      </c>
      <c r="G1643" s="10" t="str">
        <f t="shared" si="177"/>
        <v>Rank 9 - Ranking in insolvency (master scale)</v>
      </c>
      <c r="H1643" s="10" t="s">
        <v>1057</v>
      </c>
      <c r="I1643" s="10" t="s">
        <v>66</v>
      </c>
      <c r="J1643" s="10" t="s">
        <v>439</v>
      </c>
      <c r="K1643" s="10" t="s">
        <v>155</v>
      </c>
      <c r="L1643" s="10" t="str">
        <f t="shared" si="178"/>
        <v>Sister</v>
      </c>
      <c r="M1643" s="10" t="str">
        <f>IF(OR('Intragroup liabilities'!W1637="x",'Intragroup liabilities'!W1637="E"),"true","false")</f>
        <v>false</v>
      </c>
      <c r="N1643" s="10" t="s">
        <v>470</v>
      </c>
      <c r="O1643" s="10" t="s">
        <v>471</v>
      </c>
      <c r="P1643" s="11">
        <v>47.61</v>
      </c>
      <c r="Q1643" s="11">
        <f>IF('Intragroup liabilities'!E1637="",0,'Intragroup liabilities'!E1637)</f>
        <v>0</v>
      </c>
      <c r="R1643" s="10" t="str">
        <f>+IF('Intragroup liabilities'!C1637="EURO","Euro",IF('Intragroup liabilities'!C1637="LIBRA INGLESA"," US Dollar",""))</f>
        <v>Euro</v>
      </c>
      <c r="S1643" s="10" t="str">
        <f>IF(OR('Intragroup liabilities'!F1637="P_20",'Intragroup liabilities'!F1637="P_21"),'Intragroup liabilities'!M1637,CONCATENATE(RIGHT('Intragroup liabilities'!T1637,4),"-",LEFT(RIGHT('Intragroup liabilities'!T1637,7),2),"-",LEFT('Intragroup liabilities'!T1637,2)))</f>
        <v>--</v>
      </c>
      <c r="T1643" s="20" t="str">
        <f t="shared" si="179"/>
        <v>--</v>
      </c>
      <c r="U1643" s="20" t="str">
        <f>IF(OR('Intragroup liabilities'!F1637="P_20",'Intragroup liabilities'!F1637="P_21"),'T 03.01'!T1643,CONCATENATE(RIGHT('Intragroup liabilities'!U1637,4),"-",LEFT(RIGHT('Intragroup liabilities'!U1637,7),2),"-",LEFT('Intragroup liabilities'!U1637,2)))</f>
        <v>--</v>
      </c>
      <c r="V1643" s="10" t="str">
        <f t="shared" si="180"/>
        <v>Unsecured</v>
      </c>
      <c r="W1643" s="10">
        <v>0</v>
      </c>
      <c r="X1643" s="10" t="s">
        <v>83</v>
      </c>
      <c r="Y1643" s="10" t="str">
        <f t="shared" si="181"/>
        <v>Structured</v>
      </c>
      <c r="Z1643" s="10"/>
      <c r="AA1643" s="10" t="str">
        <f>IF('Intragroup liabilities'!Q1637="GF2","Grandfathered T2",IF('Intragroup liabilities'!Q1637="CET1","CET1","No"))</f>
        <v>No</v>
      </c>
      <c r="AB1643" s="10">
        <f>IF('Intragroup liabilities'!R1637="",0,'Intragroup liabilities'!R1637)</f>
        <v>0</v>
      </c>
    </row>
    <row r="1644" spans="3:28" ht="23.65" thickBot="1" x14ac:dyDescent="0.5">
      <c r="C1644" s="17">
        <f t="shared" si="176"/>
        <v>999</v>
      </c>
      <c r="D1644" s="18">
        <f t="shared" si="182"/>
        <v>1637</v>
      </c>
      <c r="E1644" s="10" t="str">
        <f>IF(AND(I1644="SANTANDER TOTTA, SGPS, SA",'Intragroup liabilities'!F1638="P_22"),"r0531 - o/w (part of) subordinated liabilities recognised as own funds",IF(AND(I1644="Totta Seguros - Comp. Seg. Vida, SA.",'Intragroup liabilities'!F1638="P_22"),"r0350 - Structured notes",IF(AND(AA1644&lt;&gt;"No",'Intragroup liabilities'!F1638="P_23"),"r0531 - o/w (part of) subordinated liabilities recognised as own funds",IF(AND(AA1644="No",'Intragroup liabilities'!F1638="P_23"),"r0120 - Secured liabilities - collateralized part (BRRD art. 44/2/b)",IF('Intragroup liabilities'!F1638="C_31","r0511 - o/w capital instruments/share capital",IF('Intragroup liabilities'!F1638="C_32","r0511 - o/w capital instruments/share capital",IF('Intragroup liabilities'!F1638="C_33","r0512 - o/w instruments ranking pari passu with ordinary shares",IF(OR(ISNUMBER(SEARCH("ATLANTES",I1644)),ISNUMBER(SEARCH("AZOR",I1644)),ISNUMBER(SEARCH("HIPOTOTTA",I1644)))=TRUE,"r0120 - Secured liabilities - collateralized part (BRRD art. 44/2/b)",IF(OR('Intragroup liabilities'!F1638="P_27.1",'Intragroup liabilities'!F1638="P_27.2",'Intragroup liabilities'!F1638="P_24"),"r0390 - Non-financial liabilities",IF('Intragroup liabilities'!F1638="P_30.1","r0170 - Employee liabilities (BRRD art. 44/2/g/i)",IF('Intragroup liabilities'!F1638="P_30.3","r0390 - Non-financial liabilities",IF('Intragroup liabilities'!F1638="C_36","r0511 - o/w capital instruments/share capital",IF(AND('Intragroup liabilities'!F1638="P_20",IFERROR(VLOOKUP('Intragroup liabilities'!I1638,'Auxiliar 210'!$B$18:$B$20,1,FALSE),0)&lt;&gt;0),"r0210 - Liabilities towards other entities of the resolution group (BRRD art. 44/2/h)",IF(AND('Intragroup liabilities'!F1638="P_21",IFERROR(VLOOKUP('Intragroup liabilities'!I1638,'Auxiliar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4" s="10" t="s">
        <v>483</v>
      </c>
      <c r="G1644" s="10" t="str">
        <f t="shared" si="177"/>
        <v>Rank 9 - Ranking in insolvency (master scale)</v>
      </c>
      <c r="H1644" s="10" t="s">
        <v>573</v>
      </c>
      <c r="I1644" s="10" t="s">
        <v>66</v>
      </c>
      <c r="J1644" s="10" t="s">
        <v>439</v>
      </c>
      <c r="K1644" s="10" t="s">
        <v>155</v>
      </c>
      <c r="L1644" s="10" t="str">
        <f t="shared" si="178"/>
        <v>Sister</v>
      </c>
      <c r="M1644" s="10" t="str">
        <f>IF(OR('Intragroup liabilities'!W1638="x",'Intragroup liabilities'!W1638="E"),"true","false")</f>
        <v>false</v>
      </c>
      <c r="N1644" s="10" t="s">
        <v>470</v>
      </c>
      <c r="O1644" s="10" t="s">
        <v>471</v>
      </c>
      <c r="P1644" s="11">
        <v>1.31</v>
      </c>
      <c r="Q1644" s="11">
        <f>IF('Intragroup liabilities'!E1638="",0,'Intragroup liabilities'!E1638)</f>
        <v>0</v>
      </c>
      <c r="R1644" s="10" t="str">
        <f>+IF('Intragroup liabilities'!C1638="EURO","Euro",IF('Intragroup liabilities'!C1638="LIBRA INGLESA"," US Dollar",""))</f>
        <v>Euro</v>
      </c>
      <c r="S1644" s="10" t="str">
        <f>IF(OR('Intragroup liabilities'!F1638="P_20",'Intragroup liabilities'!F1638="P_21"),'Intragroup liabilities'!M1638,CONCATENATE(RIGHT('Intragroup liabilities'!T1638,4),"-",LEFT(RIGHT('Intragroup liabilities'!T1638,7),2),"-",LEFT('Intragroup liabilities'!T1638,2)))</f>
        <v>--</v>
      </c>
      <c r="T1644" s="20" t="str">
        <f t="shared" si="179"/>
        <v>--</v>
      </c>
      <c r="U1644" s="20" t="str">
        <f>IF(OR('Intragroup liabilities'!F1638="P_20",'Intragroup liabilities'!F1638="P_21"),'T 03.01'!T1644,CONCATENATE(RIGHT('Intragroup liabilities'!U1638,4),"-",LEFT(RIGHT('Intragroup liabilities'!U1638,7),2),"-",LEFT('Intragroup liabilities'!U1638,2)))</f>
        <v>--</v>
      </c>
      <c r="V1644" s="10" t="str">
        <f t="shared" si="180"/>
        <v>Unsecured</v>
      </c>
      <c r="W1644" s="10">
        <v>0</v>
      </c>
      <c r="X1644" s="10" t="s">
        <v>83</v>
      </c>
      <c r="Y1644" s="10" t="str">
        <f t="shared" si="181"/>
        <v>Structured</v>
      </c>
      <c r="Z1644" s="10"/>
      <c r="AA1644" s="10" t="str">
        <f>IF('Intragroup liabilities'!Q1638="GF2","Grandfathered T2",IF('Intragroup liabilities'!Q1638="CET1","CET1","No"))</f>
        <v>No</v>
      </c>
      <c r="AB1644" s="10">
        <f>IF('Intragroup liabilities'!R1638="",0,'Intragroup liabilities'!R1638)</f>
        <v>0</v>
      </c>
    </row>
    <row r="1645" spans="3:28" ht="23.65" thickBot="1" x14ac:dyDescent="0.5">
      <c r="C1645" s="17">
        <f t="shared" si="176"/>
        <v>999</v>
      </c>
      <c r="D1645" s="18">
        <f t="shared" si="182"/>
        <v>1638</v>
      </c>
      <c r="E1645" s="10" t="str">
        <f>IF(AND(I1645="SANTANDER TOTTA, SGPS, SA",'Intragroup liabilities'!F1639="P_22"),"r0531 - o/w (part of) subordinated liabilities recognised as own funds",IF(AND(I1645="Totta Seguros - Comp. Seg. Vida, SA.",'Intragroup liabilities'!F1639="P_22"),"r0350 - Structured notes",IF(AND(AA1645&lt;&gt;"No",'Intragroup liabilities'!F1639="P_23"),"r0531 - o/w (part of) subordinated liabilities recognised as own funds",IF(AND(AA1645="No",'Intragroup liabilities'!F1639="P_23"),"r0120 - Secured liabilities - collateralized part (BRRD art. 44/2/b)",IF('Intragroup liabilities'!F1639="C_31","r0511 - o/w capital instruments/share capital",IF('Intragroup liabilities'!F1639="C_32","r0511 - o/w capital instruments/share capital",IF('Intragroup liabilities'!F1639="C_33","r0512 - o/w instruments ranking pari passu with ordinary shares",IF(OR(ISNUMBER(SEARCH("ATLANTES",I1645)),ISNUMBER(SEARCH("AZOR",I1645)),ISNUMBER(SEARCH("HIPOTOTTA",I1645)))=TRUE,"r0120 - Secured liabilities - collateralized part (BRRD art. 44/2/b)",IF(OR('Intragroup liabilities'!F1639="P_27.1",'Intragroup liabilities'!F1639="P_27.2",'Intragroup liabilities'!F1639="P_24"),"r0390 - Non-financial liabilities",IF('Intragroup liabilities'!F1639="P_30.1","r0170 - Employee liabilities (BRRD art. 44/2/g/i)",IF('Intragroup liabilities'!F1639="P_30.3","r0390 - Non-financial liabilities",IF('Intragroup liabilities'!F1639="C_36","r0511 - o/w capital instruments/share capital",IF(AND('Intragroup liabilities'!F1639="P_20",IFERROR(VLOOKUP('Intragroup liabilities'!I1639,'Auxiliar 210'!$B$18:$B$20,1,FALSE),0)&lt;&gt;0),"r0210 - Liabilities towards other entities of the resolution group (BRRD art. 44/2/h)",IF(AND('Intragroup liabilities'!F1639="P_21",IFERROR(VLOOKUP('Intragroup liabilities'!I1639,'Auxiliar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5" s="10" t="s">
        <v>483</v>
      </c>
      <c r="G1645" s="10" t="str">
        <f t="shared" si="177"/>
        <v>Rank 9 - Ranking in insolvency (master scale)</v>
      </c>
      <c r="H1645" s="10" t="s">
        <v>1312</v>
      </c>
      <c r="I1645" s="10" t="s">
        <v>49</v>
      </c>
      <c r="J1645" s="10" t="s">
        <v>451</v>
      </c>
      <c r="K1645" s="10" t="s">
        <v>155</v>
      </c>
      <c r="L1645" s="10" t="str">
        <f t="shared" si="178"/>
        <v>Sister</v>
      </c>
      <c r="M1645" s="10" t="str">
        <f>IF(OR('Intragroup liabilities'!W1639="x",'Intragroup liabilities'!W1639="E"),"true","false")</f>
        <v>false</v>
      </c>
      <c r="N1645" s="10" t="s">
        <v>470</v>
      </c>
      <c r="O1645" s="10" t="s">
        <v>471</v>
      </c>
      <c r="P1645" s="11">
        <v>1.68</v>
      </c>
      <c r="Q1645" s="11">
        <f>IF('Intragroup liabilities'!E1639="",0,'Intragroup liabilities'!E1639)</f>
        <v>0</v>
      </c>
      <c r="R1645" s="10" t="str">
        <f>+IF('Intragroup liabilities'!C1639="EURO","Euro",IF('Intragroup liabilities'!C1639="LIBRA INGLESA"," US Dollar",""))</f>
        <v>Euro</v>
      </c>
      <c r="S1645" s="10" t="str">
        <f>IF(OR('Intragroup liabilities'!F1639="P_20",'Intragroup liabilities'!F1639="P_21"),'Intragroup liabilities'!M1639,CONCATENATE(RIGHT('Intragroup liabilities'!T1639,4),"-",LEFT(RIGHT('Intragroup liabilities'!T1639,7),2),"-",LEFT('Intragroup liabilities'!T1639,2)))</f>
        <v>--</v>
      </c>
      <c r="T1645" s="20" t="str">
        <f t="shared" si="179"/>
        <v>--</v>
      </c>
      <c r="U1645" s="20" t="str">
        <f>IF(OR('Intragroup liabilities'!F1639="P_20",'Intragroup liabilities'!F1639="P_21"),'T 03.01'!T1645,CONCATENATE(RIGHT('Intragroup liabilities'!U1639,4),"-",LEFT(RIGHT('Intragroup liabilities'!U1639,7),2),"-",LEFT('Intragroup liabilities'!U1639,2)))</f>
        <v>--</v>
      </c>
      <c r="V1645" s="10" t="str">
        <f t="shared" si="180"/>
        <v>Unsecured</v>
      </c>
      <c r="W1645" s="10">
        <v>0</v>
      </c>
      <c r="X1645" s="10" t="s">
        <v>83</v>
      </c>
      <c r="Y1645" s="10" t="str">
        <f t="shared" si="181"/>
        <v>Structured</v>
      </c>
      <c r="Z1645" s="10"/>
      <c r="AA1645" s="10" t="str">
        <f>IF('Intragroup liabilities'!Q1639="GF2","Grandfathered T2",IF('Intragroup liabilities'!Q1639="CET1","CET1","No"))</f>
        <v>No</v>
      </c>
      <c r="AB1645" s="10">
        <f>IF('Intragroup liabilities'!R1639="",0,'Intragroup liabilities'!R1639)</f>
        <v>0</v>
      </c>
    </row>
    <row r="1646" spans="3:28" ht="23.65" thickBot="1" x14ac:dyDescent="0.5">
      <c r="C1646" s="17">
        <f t="shared" si="176"/>
        <v>999</v>
      </c>
      <c r="D1646" s="18">
        <f t="shared" si="182"/>
        <v>1639</v>
      </c>
      <c r="E1646" s="10" t="str">
        <f>IF(AND(I1646="SANTANDER TOTTA, SGPS, SA",'Intragroup liabilities'!F1640="P_22"),"r0531 - o/w (part of) subordinated liabilities recognised as own funds",IF(AND(I1646="Totta Seguros - Comp. Seg. Vida, SA.",'Intragroup liabilities'!F1640="P_22"),"r0350 - Structured notes",IF(AND(AA1646&lt;&gt;"No",'Intragroup liabilities'!F1640="P_23"),"r0531 - o/w (part of) subordinated liabilities recognised as own funds",IF(AND(AA1646="No",'Intragroup liabilities'!F1640="P_23"),"r0120 - Secured liabilities - collateralized part (BRRD art. 44/2/b)",IF('Intragroup liabilities'!F1640="C_31","r0511 - o/w capital instruments/share capital",IF('Intragroup liabilities'!F1640="C_32","r0511 - o/w capital instruments/share capital",IF('Intragroup liabilities'!F1640="C_33","r0512 - o/w instruments ranking pari passu with ordinary shares",IF(OR(ISNUMBER(SEARCH("ATLANTES",I1646)),ISNUMBER(SEARCH("AZOR",I1646)),ISNUMBER(SEARCH("HIPOTOTTA",I1646)))=TRUE,"r0120 - Secured liabilities - collateralized part (BRRD art. 44/2/b)",IF(OR('Intragroup liabilities'!F1640="P_27.1",'Intragroup liabilities'!F1640="P_27.2",'Intragroup liabilities'!F1640="P_24"),"r0390 - Non-financial liabilities",IF('Intragroup liabilities'!F1640="P_30.1","r0170 - Employee liabilities (BRRD art. 44/2/g/i)",IF('Intragroup liabilities'!F1640="P_30.3","r0390 - Non-financial liabilities",IF('Intragroup liabilities'!F1640="C_36","r0511 - o/w capital instruments/share capital",IF(AND('Intragroup liabilities'!F1640="P_20",IFERROR(VLOOKUP('Intragroup liabilities'!I1640,'Auxiliar 210'!$B$18:$B$20,1,FALSE),0)&lt;&gt;0),"r0210 - Liabilities towards other entities of the resolution group (BRRD art. 44/2/h)",IF(AND('Intragroup liabilities'!F1640="P_21",IFERROR(VLOOKUP('Intragroup liabilities'!I1640,'Auxiliar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6" s="10" t="s">
        <v>483</v>
      </c>
      <c r="G1646" s="10" t="str">
        <f t="shared" si="177"/>
        <v>Rank 9 - Ranking in insolvency (master scale)</v>
      </c>
      <c r="H1646" s="10" t="s">
        <v>656</v>
      </c>
      <c r="I1646" s="10" t="s">
        <v>66</v>
      </c>
      <c r="J1646" s="10" t="s">
        <v>439</v>
      </c>
      <c r="K1646" s="10" t="s">
        <v>155</v>
      </c>
      <c r="L1646" s="10" t="str">
        <f t="shared" si="178"/>
        <v>Sister</v>
      </c>
      <c r="M1646" s="10" t="str">
        <f>IF(OR('Intragroup liabilities'!W1640="x",'Intragroup liabilities'!W1640="E"),"true","false")</f>
        <v>false</v>
      </c>
      <c r="N1646" s="10" t="s">
        <v>470</v>
      </c>
      <c r="O1646" s="10" t="s">
        <v>471</v>
      </c>
      <c r="P1646" s="11">
        <v>1.18</v>
      </c>
      <c r="Q1646" s="11">
        <f>IF('Intragroup liabilities'!E1640="",0,'Intragroup liabilities'!E1640)</f>
        <v>0</v>
      </c>
      <c r="R1646" s="10" t="str">
        <f>+IF('Intragroup liabilities'!C1640="EURO","Euro",IF('Intragroup liabilities'!C1640="LIBRA INGLESA"," US Dollar",""))</f>
        <v>Euro</v>
      </c>
      <c r="S1646" s="10" t="str">
        <f>IF(OR('Intragroup liabilities'!F1640="P_20",'Intragroup liabilities'!F1640="P_21"),'Intragroup liabilities'!M1640,CONCATENATE(RIGHT('Intragroup liabilities'!T1640,4),"-",LEFT(RIGHT('Intragroup liabilities'!T1640,7),2),"-",LEFT('Intragroup liabilities'!T1640,2)))</f>
        <v>--</v>
      </c>
      <c r="T1646" s="20" t="str">
        <f t="shared" si="179"/>
        <v>--</v>
      </c>
      <c r="U1646" s="20" t="str">
        <f>IF(OR('Intragroup liabilities'!F1640="P_20",'Intragroup liabilities'!F1640="P_21"),'T 03.01'!T1646,CONCATENATE(RIGHT('Intragroup liabilities'!U1640,4),"-",LEFT(RIGHT('Intragroup liabilities'!U1640,7),2),"-",LEFT('Intragroup liabilities'!U1640,2)))</f>
        <v>--</v>
      </c>
      <c r="V1646" s="10" t="str">
        <f t="shared" si="180"/>
        <v>Unsecured</v>
      </c>
      <c r="W1646" s="10">
        <v>0</v>
      </c>
      <c r="X1646" s="10" t="s">
        <v>83</v>
      </c>
      <c r="Y1646" s="10" t="str">
        <f t="shared" si="181"/>
        <v>Structured</v>
      </c>
      <c r="Z1646" s="10"/>
      <c r="AA1646" s="10" t="str">
        <f>IF('Intragroup liabilities'!Q1640="GF2","Grandfathered T2",IF('Intragroup liabilities'!Q1640="CET1","CET1","No"))</f>
        <v>No</v>
      </c>
      <c r="AB1646" s="10">
        <f>IF('Intragroup liabilities'!R1640="",0,'Intragroup liabilities'!R1640)</f>
        <v>0</v>
      </c>
    </row>
    <row r="1647" spans="3:28" ht="23.65" thickBot="1" x14ac:dyDescent="0.5">
      <c r="C1647" s="17">
        <f t="shared" si="176"/>
        <v>999</v>
      </c>
      <c r="D1647" s="18">
        <f t="shared" si="182"/>
        <v>1640</v>
      </c>
      <c r="E1647" s="10" t="str">
        <f>IF(AND(I1647="SANTANDER TOTTA, SGPS, SA",'Intragroup liabilities'!F1641="P_22"),"r0531 - o/w (part of) subordinated liabilities recognised as own funds",IF(AND(I1647="Totta Seguros - Comp. Seg. Vida, SA.",'Intragroup liabilities'!F1641="P_22"),"r0350 - Structured notes",IF(AND(AA1647&lt;&gt;"No",'Intragroup liabilities'!F1641="P_23"),"r0531 - o/w (part of) subordinated liabilities recognised as own funds",IF(AND(AA1647="No",'Intragroup liabilities'!F1641="P_23"),"r0120 - Secured liabilities - collateralized part (BRRD art. 44/2/b)",IF('Intragroup liabilities'!F1641="C_31","r0511 - o/w capital instruments/share capital",IF('Intragroup liabilities'!F1641="C_32","r0511 - o/w capital instruments/share capital",IF('Intragroup liabilities'!F1641="C_33","r0512 - o/w instruments ranking pari passu with ordinary shares",IF(OR(ISNUMBER(SEARCH("ATLANTES",I1647)),ISNUMBER(SEARCH("AZOR",I1647)),ISNUMBER(SEARCH("HIPOTOTTA",I1647)))=TRUE,"r0120 - Secured liabilities - collateralized part (BRRD art. 44/2/b)",IF(OR('Intragroup liabilities'!F1641="P_27.1",'Intragroup liabilities'!F1641="P_27.2",'Intragroup liabilities'!F1641="P_24"),"r0390 - Non-financial liabilities",IF('Intragroup liabilities'!F1641="P_30.1","r0170 - Employee liabilities (BRRD art. 44/2/g/i)",IF('Intragroup liabilities'!F1641="P_30.3","r0390 - Non-financial liabilities",IF('Intragroup liabilities'!F1641="C_36","r0511 - o/w capital instruments/share capital",IF(AND('Intragroup liabilities'!F1641="P_20",IFERROR(VLOOKUP('Intragroup liabilities'!I1641,'Auxiliar 210'!$B$18:$B$20,1,FALSE),0)&lt;&gt;0),"r0210 - Liabilities towards other entities of the resolution group (BRRD art. 44/2/h)",IF(AND('Intragroup liabilities'!F1641="P_21",IFERROR(VLOOKUP('Intragroup liabilities'!I1641,'Auxiliar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7" s="10" t="s">
        <v>483</v>
      </c>
      <c r="G1647" s="10" t="str">
        <f t="shared" si="177"/>
        <v>Rank 9 - Ranking in insolvency (master scale)</v>
      </c>
      <c r="H1647" s="10" t="s">
        <v>524</v>
      </c>
      <c r="I1647" s="10" t="s">
        <v>66</v>
      </c>
      <c r="J1647" s="10" t="s">
        <v>439</v>
      </c>
      <c r="K1647" s="10" t="s">
        <v>155</v>
      </c>
      <c r="L1647" s="10" t="str">
        <f t="shared" si="178"/>
        <v>Sister</v>
      </c>
      <c r="M1647" s="10" t="str">
        <f>IF(OR('Intragroup liabilities'!W1641="x",'Intragroup liabilities'!W1641="E"),"true","false")</f>
        <v>false</v>
      </c>
      <c r="N1647" s="10" t="s">
        <v>470</v>
      </c>
      <c r="O1647" s="10" t="s">
        <v>471</v>
      </c>
      <c r="P1647" s="11">
        <v>62.22</v>
      </c>
      <c r="Q1647" s="11">
        <f>IF('Intragroup liabilities'!E1641="",0,'Intragroup liabilities'!E1641)</f>
        <v>0</v>
      </c>
      <c r="R1647" s="10" t="str">
        <f>+IF('Intragroup liabilities'!C1641="EURO","Euro",IF('Intragroup liabilities'!C1641="LIBRA INGLESA"," US Dollar",""))</f>
        <v>Euro</v>
      </c>
      <c r="S1647" s="10" t="str">
        <f>IF(OR('Intragroup liabilities'!F1641="P_20",'Intragroup liabilities'!F1641="P_21"),'Intragroup liabilities'!M1641,CONCATENATE(RIGHT('Intragroup liabilities'!T1641,4),"-",LEFT(RIGHT('Intragroup liabilities'!T1641,7),2),"-",LEFT('Intragroup liabilities'!T1641,2)))</f>
        <v>--</v>
      </c>
      <c r="T1647" s="20" t="str">
        <f t="shared" si="179"/>
        <v>--</v>
      </c>
      <c r="U1647" s="20" t="str">
        <f>IF(OR('Intragroup liabilities'!F1641="P_20",'Intragroup liabilities'!F1641="P_21"),'T 03.01'!T1647,CONCATENATE(RIGHT('Intragroup liabilities'!U1641,4),"-",LEFT(RIGHT('Intragroup liabilities'!U1641,7),2),"-",LEFT('Intragroup liabilities'!U1641,2)))</f>
        <v>--</v>
      </c>
      <c r="V1647" s="10" t="str">
        <f t="shared" si="180"/>
        <v>Unsecured</v>
      </c>
      <c r="W1647" s="10">
        <v>0</v>
      </c>
      <c r="X1647" s="10" t="s">
        <v>83</v>
      </c>
      <c r="Y1647" s="10" t="str">
        <f t="shared" si="181"/>
        <v>Structured</v>
      </c>
      <c r="Z1647" s="10"/>
      <c r="AA1647" s="10" t="str">
        <f>IF('Intragroup liabilities'!Q1641="GF2","Grandfathered T2",IF('Intragroup liabilities'!Q1641="CET1","CET1","No"))</f>
        <v>No</v>
      </c>
      <c r="AB1647" s="10">
        <f>IF('Intragroup liabilities'!R1641="",0,'Intragroup liabilities'!R1641)</f>
        <v>0</v>
      </c>
    </row>
    <row r="1648" spans="3:28" ht="23.65" thickBot="1" x14ac:dyDescent="0.5">
      <c r="C1648" s="17">
        <f t="shared" si="176"/>
        <v>999</v>
      </c>
      <c r="D1648" s="18">
        <f t="shared" si="182"/>
        <v>1641</v>
      </c>
      <c r="E1648" s="10" t="str">
        <f>IF(AND(I1648="SANTANDER TOTTA, SGPS, SA",'Intragroup liabilities'!F1642="P_22"),"r0531 - o/w (part of) subordinated liabilities recognised as own funds",IF(AND(I1648="Totta Seguros - Comp. Seg. Vida, SA.",'Intragroup liabilities'!F1642="P_22"),"r0350 - Structured notes",IF(AND(AA1648&lt;&gt;"No",'Intragroup liabilities'!F1642="P_23"),"r0531 - o/w (part of) subordinated liabilities recognised as own funds",IF(AND(AA1648="No",'Intragroup liabilities'!F1642="P_23"),"r0120 - Secured liabilities - collateralized part (BRRD art. 44/2/b)",IF('Intragroup liabilities'!F1642="C_31","r0511 - o/w capital instruments/share capital",IF('Intragroup liabilities'!F1642="C_32","r0511 - o/w capital instruments/share capital",IF('Intragroup liabilities'!F1642="C_33","r0512 - o/w instruments ranking pari passu with ordinary shares",IF(OR(ISNUMBER(SEARCH("ATLANTES",I1648)),ISNUMBER(SEARCH("AZOR",I1648)),ISNUMBER(SEARCH("HIPOTOTTA",I1648)))=TRUE,"r0120 - Secured liabilities - collateralized part (BRRD art. 44/2/b)",IF(OR('Intragroup liabilities'!F1642="P_27.1",'Intragroup liabilities'!F1642="P_27.2",'Intragroup liabilities'!F1642="P_24"),"r0390 - Non-financial liabilities",IF('Intragroup liabilities'!F1642="P_30.1","r0170 - Employee liabilities (BRRD art. 44/2/g/i)",IF('Intragroup liabilities'!F1642="P_30.3","r0390 - Non-financial liabilities",IF('Intragroup liabilities'!F1642="C_36","r0511 - o/w capital instruments/share capital",IF(AND('Intragroup liabilities'!F1642="P_20",IFERROR(VLOOKUP('Intragroup liabilities'!I1642,'Auxiliar 210'!$B$18:$B$20,1,FALSE),0)&lt;&gt;0),"r0210 - Liabilities towards other entities of the resolution group (BRRD art. 44/2/h)",IF(AND('Intragroup liabilities'!F1642="P_21",IFERROR(VLOOKUP('Intragroup liabilities'!I1642,'Auxiliar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8" s="10" t="s">
        <v>483</v>
      </c>
      <c r="G1648" s="10" t="str">
        <f t="shared" si="177"/>
        <v>Rank 9 - Ranking in insolvency (master scale)</v>
      </c>
      <c r="H1648" s="10" t="s">
        <v>1373</v>
      </c>
      <c r="I1648" s="10" t="s">
        <v>66</v>
      </c>
      <c r="J1648" s="10" t="s">
        <v>439</v>
      </c>
      <c r="K1648" s="10" t="s">
        <v>155</v>
      </c>
      <c r="L1648" s="10" t="str">
        <f t="shared" si="178"/>
        <v>Sister</v>
      </c>
      <c r="M1648" s="10" t="str">
        <f>IF(OR('Intragroup liabilities'!W1642="x",'Intragroup liabilities'!W1642="E"),"true","false")</f>
        <v>false</v>
      </c>
      <c r="N1648" s="10" t="s">
        <v>470</v>
      </c>
      <c r="O1648" s="10" t="s">
        <v>471</v>
      </c>
      <c r="P1648" s="11">
        <v>450.48</v>
      </c>
      <c r="Q1648" s="11">
        <f>IF('Intragroup liabilities'!E1642="",0,'Intragroup liabilities'!E1642)</f>
        <v>0</v>
      </c>
      <c r="R1648" s="10" t="str">
        <f>+IF('Intragroup liabilities'!C1642="EURO","Euro",IF('Intragroup liabilities'!C1642="LIBRA INGLESA"," US Dollar",""))</f>
        <v>Euro</v>
      </c>
      <c r="S1648" s="10" t="str">
        <f>IF(OR('Intragroup liabilities'!F1642="P_20",'Intragroup liabilities'!F1642="P_21"),'Intragroup liabilities'!M1642,CONCATENATE(RIGHT('Intragroup liabilities'!T1642,4),"-",LEFT(RIGHT('Intragroup liabilities'!T1642,7),2),"-",LEFT('Intragroup liabilities'!T1642,2)))</f>
        <v>--</v>
      </c>
      <c r="T1648" s="20" t="str">
        <f t="shared" si="179"/>
        <v>--</v>
      </c>
      <c r="U1648" s="20" t="str">
        <f>IF(OR('Intragroup liabilities'!F1642="P_20",'Intragroup liabilities'!F1642="P_21"),'T 03.01'!T1648,CONCATENATE(RIGHT('Intragroup liabilities'!U1642,4),"-",LEFT(RIGHT('Intragroup liabilities'!U1642,7),2),"-",LEFT('Intragroup liabilities'!U1642,2)))</f>
        <v>--</v>
      </c>
      <c r="V1648" s="10" t="str">
        <f t="shared" si="180"/>
        <v>Unsecured</v>
      </c>
      <c r="W1648" s="10">
        <v>0</v>
      </c>
      <c r="X1648" s="10" t="s">
        <v>83</v>
      </c>
      <c r="Y1648" s="10" t="str">
        <f t="shared" si="181"/>
        <v>Structured</v>
      </c>
      <c r="Z1648" s="10"/>
      <c r="AA1648" s="10" t="str">
        <f>IF('Intragroup liabilities'!Q1642="GF2","Grandfathered T2",IF('Intragroup liabilities'!Q1642="CET1","CET1","No"))</f>
        <v>No</v>
      </c>
      <c r="AB1648" s="10">
        <f>IF('Intragroup liabilities'!R1642="",0,'Intragroup liabilities'!R1642)</f>
        <v>0</v>
      </c>
    </row>
    <row r="1649" spans="3:28" ht="23.65" thickBot="1" x14ac:dyDescent="0.5">
      <c r="C1649" s="17">
        <f t="shared" si="176"/>
        <v>999</v>
      </c>
      <c r="D1649" s="18">
        <f t="shared" si="182"/>
        <v>1642</v>
      </c>
      <c r="E1649" s="10" t="str">
        <f>IF(AND(I1649="SANTANDER TOTTA, SGPS, SA",'Intragroup liabilities'!F1643="P_22"),"r0531 - o/w (part of) subordinated liabilities recognised as own funds",IF(AND(I1649="Totta Seguros - Comp. Seg. Vida, SA.",'Intragroup liabilities'!F1643="P_22"),"r0350 - Structured notes",IF(AND(AA1649&lt;&gt;"No",'Intragroup liabilities'!F1643="P_23"),"r0531 - o/w (part of) subordinated liabilities recognised as own funds",IF(AND(AA1649="No",'Intragroup liabilities'!F1643="P_23"),"r0120 - Secured liabilities - collateralized part (BRRD art. 44/2/b)",IF('Intragroup liabilities'!F1643="C_31","r0511 - o/w capital instruments/share capital",IF('Intragroup liabilities'!F1643="C_32","r0511 - o/w capital instruments/share capital",IF('Intragroup liabilities'!F1643="C_33","r0512 - o/w instruments ranking pari passu with ordinary shares",IF(OR(ISNUMBER(SEARCH("ATLANTES",I1649)),ISNUMBER(SEARCH("AZOR",I1649)),ISNUMBER(SEARCH("HIPOTOTTA",I1649)))=TRUE,"r0120 - Secured liabilities - collateralized part (BRRD art. 44/2/b)",IF(OR('Intragroup liabilities'!F1643="P_27.1",'Intragroup liabilities'!F1643="P_27.2",'Intragroup liabilities'!F1643="P_24"),"r0390 - Non-financial liabilities",IF('Intragroup liabilities'!F1643="P_30.1","r0170 - Employee liabilities (BRRD art. 44/2/g/i)",IF('Intragroup liabilities'!F1643="P_30.3","r0390 - Non-financial liabilities",IF('Intragroup liabilities'!F1643="C_36","r0511 - o/w capital instruments/share capital",IF(AND('Intragroup liabilities'!F1643="P_20",IFERROR(VLOOKUP('Intragroup liabilities'!I1643,'Auxiliar 210'!$B$18:$B$20,1,FALSE),0)&lt;&gt;0),"r0210 - Liabilities towards other entities of the resolution group (BRRD art. 44/2/h)",IF(AND('Intragroup liabilities'!F1643="P_21",IFERROR(VLOOKUP('Intragroup liabilities'!I1643,'Auxiliar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49" s="10" t="s">
        <v>483</v>
      </c>
      <c r="G1649" s="10" t="str">
        <f t="shared" si="177"/>
        <v>Rank 9 - Ranking in insolvency (master scale)</v>
      </c>
      <c r="H1649" s="10" t="s">
        <v>491</v>
      </c>
      <c r="I1649" s="10" t="s">
        <v>66</v>
      </c>
      <c r="J1649" s="10" t="s">
        <v>439</v>
      </c>
      <c r="K1649" s="10" t="s">
        <v>155</v>
      </c>
      <c r="L1649" s="10" t="str">
        <f t="shared" si="178"/>
        <v>Sister</v>
      </c>
      <c r="M1649" s="10" t="str">
        <f>IF(OR('Intragroup liabilities'!W1643="x",'Intragroup liabilities'!W1643="E"),"true","false")</f>
        <v>false</v>
      </c>
      <c r="N1649" s="10" t="s">
        <v>470</v>
      </c>
      <c r="O1649" s="10" t="s">
        <v>471</v>
      </c>
      <c r="P1649" s="11">
        <v>13.55</v>
      </c>
      <c r="Q1649" s="11">
        <f>IF('Intragroup liabilities'!E1643="",0,'Intragroup liabilities'!E1643)</f>
        <v>0</v>
      </c>
      <c r="R1649" s="10" t="str">
        <f>+IF('Intragroup liabilities'!C1643="EURO","Euro",IF('Intragroup liabilities'!C1643="LIBRA INGLESA"," US Dollar",""))</f>
        <v>Euro</v>
      </c>
      <c r="S1649" s="10" t="str">
        <f>IF(OR('Intragroup liabilities'!F1643="P_20",'Intragroup liabilities'!F1643="P_21"),'Intragroup liabilities'!M1643,CONCATENATE(RIGHT('Intragroup liabilities'!T1643,4),"-",LEFT(RIGHT('Intragroup liabilities'!T1643,7),2),"-",LEFT('Intragroup liabilities'!T1643,2)))</f>
        <v>--</v>
      </c>
      <c r="T1649" s="20" t="str">
        <f t="shared" si="179"/>
        <v>--</v>
      </c>
      <c r="U1649" s="20" t="str">
        <f>IF(OR('Intragroup liabilities'!F1643="P_20",'Intragroup liabilities'!F1643="P_21"),'T 03.01'!T1649,CONCATENATE(RIGHT('Intragroup liabilities'!U1643,4),"-",LEFT(RIGHT('Intragroup liabilities'!U1643,7),2),"-",LEFT('Intragroup liabilities'!U1643,2)))</f>
        <v>--</v>
      </c>
      <c r="V1649" s="10" t="str">
        <f t="shared" si="180"/>
        <v>Unsecured</v>
      </c>
      <c r="W1649" s="10">
        <v>0</v>
      </c>
      <c r="X1649" s="10" t="s">
        <v>83</v>
      </c>
      <c r="Y1649" s="10" t="str">
        <f t="shared" si="181"/>
        <v>Structured</v>
      </c>
      <c r="Z1649" s="10"/>
      <c r="AA1649" s="10" t="str">
        <f>IF('Intragroup liabilities'!Q1643="GF2","Grandfathered T2",IF('Intragroup liabilities'!Q1643="CET1","CET1","No"))</f>
        <v>No</v>
      </c>
      <c r="AB1649" s="10">
        <f>IF('Intragroup liabilities'!R1643="",0,'Intragroup liabilities'!R1643)</f>
        <v>0</v>
      </c>
    </row>
    <row r="1650" spans="3:28" ht="23.65" thickBot="1" x14ac:dyDescent="0.5">
      <c r="C1650" s="17">
        <f t="shared" si="176"/>
        <v>999</v>
      </c>
      <c r="D1650" s="18">
        <f t="shared" si="182"/>
        <v>1643</v>
      </c>
      <c r="E1650" s="10" t="str">
        <f>IF(AND(I1650="SANTANDER TOTTA, SGPS, SA",'Intragroup liabilities'!F1644="P_22"),"r0531 - o/w (part of) subordinated liabilities recognised as own funds",IF(AND(I1650="Totta Seguros - Comp. Seg. Vida, SA.",'Intragroup liabilities'!F1644="P_22"),"r0350 - Structured notes",IF(AND(AA1650&lt;&gt;"No",'Intragroup liabilities'!F1644="P_23"),"r0531 - o/w (part of) subordinated liabilities recognised as own funds",IF(AND(AA1650="No",'Intragroup liabilities'!F1644="P_23"),"r0120 - Secured liabilities - collateralized part (BRRD art. 44/2/b)",IF('Intragroup liabilities'!F1644="C_31","r0511 - o/w capital instruments/share capital",IF('Intragroup liabilities'!F1644="C_32","r0511 - o/w capital instruments/share capital",IF('Intragroup liabilities'!F1644="C_33","r0512 - o/w instruments ranking pari passu with ordinary shares",IF(OR(ISNUMBER(SEARCH("ATLANTES",I1650)),ISNUMBER(SEARCH("AZOR",I1650)),ISNUMBER(SEARCH("HIPOTOTTA",I1650)))=TRUE,"r0120 - Secured liabilities - collateralized part (BRRD art. 44/2/b)",IF(OR('Intragroup liabilities'!F1644="P_27.1",'Intragroup liabilities'!F1644="P_27.2",'Intragroup liabilities'!F1644="P_24"),"r0390 - Non-financial liabilities",IF('Intragroup liabilities'!F1644="P_30.1","r0170 - Employee liabilities (BRRD art. 44/2/g/i)",IF('Intragroup liabilities'!F1644="P_30.3","r0390 - Non-financial liabilities",IF('Intragroup liabilities'!F1644="C_36","r0511 - o/w capital instruments/share capital",IF(AND('Intragroup liabilities'!F1644="P_20",IFERROR(VLOOKUP('Intragroup liabilities'!I1644,'Auxiliar 210'!$B$18:$B$20,1,FALSE),0)&lt;&gt;0),"r0210 - Liabilities towards other entities of the resolution group (BRRD art. 44/2/h)",IF(AND('Intragroup liabilities'!F1644="P_21",IFERROR(VLOOKUP('Intragroup liabilities'!I1644,'Auxiliar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0" s="10" t="s">
        <v>483</v>
      </c>
      <c r="G1650" s="10" t="str">
        <f t="shared" si="177"/>
        <v>Rank 9 - Ranking in insolvency (master scale)</v>
      </c>
      <c r="H1650" s="10" t="s">
        <v>1366</v>
      </c>
      <c r="I1650" s="10" t="s">
        <v>66</v>
      </c>
      <c r="J1650" s="10" t="s">
        <v>439</v>
      </c>
      <c r="K1650" s="10" t="s">
        <v>155</v>
      </c>
      <c r="L1650" s="10" t="str">
        <f t="shared" si="178"/>
        <v>Sister</v>
      </c>
      <c r="M1650" s="10" t="str">
        <f>IF(OR('Intragroup liabilities'!W1644="x",'Intragroup liabilities'!W1644="E"),"true","false")</f>
        <v>false</v>
      </c>
      <c r="N1650" s="10" t="s">
        <v>470</v>
      </c>
      <c r="O1650" s="10" t="s">
        <v>471</v>
      </c>
      <c r="P1650" s="11">
        <v>44.44</v>
      </c>
      <c r="Q1650" s="11">
        <f>IF('Intragroup liabilities'!E1644="",0,'Intragroup liabilities'!E1644)</f>
        <v>0</v>
      </c>
      <c r="R1650" s="10" t="str">
        <f>+IF('Intragroup liabilities'!C1644="EURO","Euro",IF('Intragroup liabilities'!C1644="LIBRA INGLESA"," US Dollar",""))</f>
        <v>Euro</v>
      </c>
      <c r="S1650" s="10" t="str">
        <f>IF(OR('Intragroup liabilities'!F1644="P_20",'Intragroup liabilities'!F1644="P_21"),'Intragroup liabilities'!M1644,CONCATENATE(RIGHT('Intragroup liabilities'!T1644,4),"-",LEFT(RIGHT('Intragroup liabilities'!T1644,7),2),"-",LEFT('Intragroup liabilities'!T1644,2)))</f>
        <v>--</v>
      </c>
      <c r="T1650" s="20" t="str">
        <f t="shared" si="179"/>
        <v>--</v>
      </c>
      <c r="U1650" s="20" t="str">
        <f>IF(OR('Intragroup liabilities'!F1644="P_20",'Intragroup liabilities'!F1644="P_21"),'T 03.01'!T1650,CONCATENATE(RIGHT('Intragroup liabilities'!U1644,4),"-",LEFT(RIGHT('Intragroup liabilities'!U1644,7),2),"-",LEFT('Intragroup liabilities'!U1644,2)))</f>
        <v>--</v>
      </c>
      <c r="V1650" s="10" t="str">
        <f t="shared" si="180"/>
        <v>Unsecured</v>
      </c>
      <c r="W1650" s="10">
        <v>0</v>
      </c>
      <c r="X1650" s="10" t="s">
        <v>83</v>
      </c>
      <c r="Y1650" s="10" t="str">
        <f t="shared" si="181"/>
        <v>Structured</v>
      </c>
      <c r="Z1650" s="10"/>
      <c r="AA1650" s="10" t="str">
        <f>IF('Intragroup liabilities'!Q1644="GF2","Grandfathered T2",IF('Intragroup liabilities'!Q1644="CET1","CET1","No"))</f>
        <v>No</v>
      </c>
      <c r="AB1650" s="10">
        <f>IF('Intragroup liabilities'!R1644="",0,'Intragroup liabilities'!R1644)</f>
        <v>0</v>
      </c>
    </row>
    <row r="1651" spans="3:28" ht="23.65" thickBot="1" x14ac:dyDescent="0.5">
      <c r="C1651" s="17">
        <f t="shared" si="176"/>
        <v>999</v>
      </c>
      <c r="D1651" s="18">
        <f t="shared" si="182"/>
        <v>1644</v>
      </c>
      <c r="E1651" s="10" t="str">
        <f>IF(AND(I1651="SANTANDER TOTTA, SGPS, SA",'Intragroup liabilities'!F1645="P_22"),"r0531 - o/w (part of) subordinated liabilities recognised as own funds",IF(AND(I1651="Totta Seguros - Comp. Seg. Vida, SA.",'Intragroup liabilities'!F1645="P_22"),"r0350 - Structured notes",IF(AND(AA1651&lt;&gt;"No",'Intragroup liabilities'!F1645="P_23"),"r0531 - o/w (part of) subordinated liabilities recognised as own funds",IF(AND(AA1651="No",'Intragroup liabilities'!F1645="P_23"),"r0120 - Secured liabilities - collateralized part (BRRD art. 44/2/b)",IF('Intragroup liabilities'!F1645="C_31","r0511 - o/w capital instruments/share capital",IF('Intragroup liabilities'!F1645="C_32","r0511 - o/w capital instruments/share capital",IF('Intragroup liabilities'!F1645="C_33","r0512 - o/w instruments ranking pari passu with ordinary shares",IF(OR(ISNUMBER(SEARCH("ATLANTES",I1651)),ISNUMBER(SEARCH("AZOR",I1651)),ISNUMBER(SEARCH("HIPOTOTTA",I1651)))=TRUE,"r0120 - Secured liabilities - collateralized part (BRRD art. 44/2/b)",IF(OR('Intragroup liabilities'!F1645="P_27.1",'Intragroup liabilities'!F1645="P_27.2",'Intragroup liabilities'!F1645="P_24"),"r0390 - Non-financial liabilities",IF('Intragroup liabilities'!F1645="P_30.1","r0170 - Employee liabilities (BRRD art. 44/2/g/i)",IF('Intragroup liabilities'!F1645="P_30.3","r0390 - Non-financial liabilities",IF('Intragroup liabilities'!F1645="C_36","r0511 - o/w capital instruments/share capital",IF(AND('Intragroup liabilities'!F1645="P_20",IFERROR(VLOOKUP('Intragroup liabilities'!I1645,'Auxiliar 210'!$B$18:$B$20,1,FALSE),0)&lt;&gt;0),"r0210 - Liabilities towards other entities of the resolution group (BRRD art. 44/2/h)",IF(AND('Intragroup liabilities'!F1645="P_21",IFERROR(VLOOKUP('Intragroup liabilities'!I1645,'Auxiliar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1" s="10" t="s">
        <v>483</v>
      </c>
      <c r="G1651" s="10" t="str">
        <f t="shared" si="177"/>
        <v>Rank 9 - Ranking in insolvency (master scale)</v>
      </c>
      <c r="H1651" s="10" t="s">
        <v>1391</v>
      </c>
      <c r="I1651" s="10" t="s">
        <v>66</v>
      </c>
      <c r="J1651" s="10" t="s">
        <v>439</v>
      </c>
      <c r="K1651" s="10" t="s">
        <v>155</v>
      </c>
      <c r="L1651" s="10" t="str">
        <f t="shared" si="178"/>
        <v>Sister</v>
      </c>
      <c r="M1651" s="10" t="str">
        <f>IF(OR('Intragroup liabilities'!W1645="x",'Intragroup liabilities'!W1645="E"),"true","false")</f>
        <v>false</v>
      </c>
      <c r="N1651" s="10" t="s">
        <v>470</v>
      </c>
      <c r="O1651" s="10" t="s">
        <v>471</v>
      </c>
      <c r="P1651" s="11">
        <v>47.78</v>
      </c>
      <c r="Q1651" s="11">
        <f>IF('Intragroup liabilities'!E1645="",0,'Intragroup liabilities'!E1645)</f>
        <v>0</v>
      </c>
      <c r="R1651" s="10" t="str">
        <f>+IF('Intragroup liabilities'!C1645="EURO","Euro",IF('Intragroup liabilities'!C1645="LIBRA INGLESA"," US Dollar",""))</f>
        <v>Euro</v>
      </c>
      <c r="S1651" s="10" t="str">
        <f>IF(OR('Intragroup liabilities'!F1645="P_20",'Intragroup liabilities'!F1645="P_21"),'Intragroup liabilities'!M1645,CONCATENATE(RIGHT('Intragroup liabilities'!T1645,4),"-",LEFT(RIGHT('Intragroup liabilities'!T1645,7),2),"-",LEFT('Intragroup liabilities'!T1645,2)))</f>
        <v>--</v>
      </c>
      <c r="T1651" s="20" t="str">
        <f t="shared" si="179"/>
        <v>--</v>
      </c>
      <c r="U1651" s="20" t="str">
        <f>IF(OR('Intragroup liabilities'!F1645="P_20",'Intragroup liabilities'!F1645="P_21"),'T 03.01'!T1651,CONCATENATE(RIGHT('Intragroup liabilities'!U1645,4),"-",LEFT(RIGHT('Intragroup liabilities'!U1645,7),2),"-",LEFT('Intragroup liabilities'!U1645,2)))</f>
        <v>--</v>
      </c>
      <c r="V1651" s="10" t="str">
        <f t="shared" si="180"/>
        <v>Unsecured</v>
      </c>
      <c r="W1651" s="10">
        <v>0</v>
      </c>
      <c r="X1651" s="10" t="s">
        <v>83</v>
      </c>
      <c r="Y1651" s="10" t="str">
        <f t="shared" si="181"/>
        <v>Structured</v>
      </c>
      <c r="Z1651" s="10"/>
      <c r="AA1651" s="10" t="str">
        <f>IF('Intragroup liabilities'!Q1645="GF2","Grandfathered T2",IF('Intragroup liabilities'!Q1645="CET1","CET1","No"))</f>
        <v>No</v>
      </c>
      <c r="AB1651" s="10">
        <f>IF('Intragroup liabilities'!R1645="",0,'Intragroup liabilities'!R1645)</f>
        <v>0</v>
      </c>
    </row>
    <row r="1652" spans="3:28" ht="23.65" thickBot="1" x14ac:dyDescent="0.5">
      <c r="C1652" s="17">
        <f t="shared" si="176"/>
        <v>999</v>
      </c>
      <c r="D1652" s="18">
        <f t="shared" si="182"/>
        <v>1645</v>
      </c>
      <c r="E1652" s="10" t="str">
        <f>IF(AND(I1652="SANTANDER TOTTA, SGPS, SA",'Intragroup liabilities'!F1646="P_22"),"r0531 - o/w (part of) subordinated liabilities recognised as own funds",IF(AND(I1652="Totta Seguros - Comp. Seg. Vida, SA.",'Intragroup liabilities'!F1646="P_22"),"r0350 - Structured notes",IF(AND(AA1652&lt;&gt;"No",'Intragroup liabilities'!F1646="P_23"),"r0531 - o/w (part of) subordinated liabilities recognised as own funds",IF(AND(AA1652="No",'Intragroup liabilities'!F1646="P_23"),"r0120 - Secured liabilities - collateralized part (BRRD art. 44/2/b)",IF('Intragroup liabilities'!F1646="C_31","r0511 - o/w capital instruments/share capital",IF('Intragroup liabilities'!F1646="C_32","r0511 - o/w capital instruments/share capital",IF('Intragroup liabilities'!F1646="C_33","r0512 - o/w instruments ranking pari passu with ordinary shares",IF(OR(ISNUMBER(SEARCH("ATLANTES",I1652)),ISNUMBER(SEARCH("AZOR",I1652)),ISNUMBER(SEARCH("HIPOTOTTA",I1652)))=TRUE,"r0120 - Secured liabilities - collateralized part (BRRD art. 44/2/b)",IF(OR('Intragroup liabilities'!F1646="P_27.1",'Intragroup liabilities'!F1646="P_27.2",'Intragroup liabilities'!F1646="P_24"),"r0390 - Non-financial liabilities",IF('Intragroup liabilities'!F1646="P_30.1","r0170 - Employee liabilities (BRRD art. 44/2/g/i)",IF('Intragroup liabilities'!F1646="P_30.3","r0390 - Non-financial liabilities",IF('Intragroup liabilities'!F1646="C_36","r0511 - o/w capital instruments/share capital",IF(AND('Intragroup liabilities'!F1646="P_20",IFERROR(VLOOKUP('Intragroup liabilities'!I1646,'Auxiliar 210'!$B$18:$B$20,1,FALSE),0)&lt;&gt;0),"r0210 - Liabilities towards other entities of the resolution group (BRRD art. 44/2/h)",IF(AND('Intragroup liabilities'!F1646="P_21",IFERROR(VLOOKUP('Intragroup liabilities'!I1646,'Auxiliar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2" s="10" t="s">
        <v>483</v>
      </c>
      <c r="G1652" s="10" t="str">
        <f t="shared" si="177"/>
        <v>Rank 9 - Ranking in insolvency (master scale)</v>
      </c>
      <c r="H1652" s="10" t="s">
        <v>1432</v>
      </c>
      <c r="I1652" s="10" t="s">
        <v>66</v>
      </c>
      <c r="J1652" s="10" t="s">
        <v>439</v>
      </c>
      <c r="K1652" s="10" t="s">
        <v>155</v>
      </c>
      <c r="L1652" s="10" t="str">
        <f t="shared" si="178"/>
        <v>Sister</v>
      </c>
      <c r="M1652" s="10" t="str">
        <f>IF(OR('Intragroup liabilities'!W1646="x",'Intragroup liabilities'!W1646="E"),"true","false")</f>
        <v>false</v>
      </c>
      <c r="N1652" s="10" t="s">
        <v>470</v>
      </c>
      <c r="O1652" s="10" t="s">
        <v>471</v>
      </c>
      <c r="P1652" s="11">
        <v>0.67</v>
      </c>
      <c r="Q1652" s="11">
        <f>IF('Intragroup liabilities'!E1646="",0,'Intragroup liabilities'!E1646)</f>
        <v>0</v>
      </c>
      <c r="R1652" s="10" t="str">
        <f>+IF('Intragroup liabilities'!C1646="EURO","Euro",IF('Intragroup liabilities'!C1646="LIBRA INGLESA"," US Dollar",""))</f>
        <v>Euro</v>
      </c>
      <c r="S1652" s="10" t="str">
        <f>IF(OR('Intragroup liabilities'!F1646="P_20",'Intragroup liabilities'!F1646="P_21"),'Intragroup liabilities'!M1646,CONCATENATE(RIGHT('Intragroup liabilities'!T1646,4),"-",LEFT(RIGHT('Intragroup liabilities'!T1646,7),2),"-",LEFT('Intragroup liabilities'!T1646,2)))</f>
        <v>--</v>
      </c>
      <c r="T1652" s="20" t="str">
        <f t="shared" si="179"/>
        <v>--</v>
      </c>
      <c r="U1652" s="20" t="str">
        <f>IF(OR('Intragroup liabilities'!F1646="P_20",'Intragroup liabilities'!F1646="P_21"),'T 03.01'!T1652,CONCATENATE(RIGHT('Intragroup liabilities'!U1646,4),"-",LEFT(RIGHT('Intragroup liabilities'!U1646,7),2),"-",LEFT('Intragroup liabilities'!U1646,2)))</f>
        <v>--</v>
      </c>
      <c r="V1652" s="10" t="str">
        <f t="shared" si="180"/>
        <v>Unsecured</v>
      </c>
      <c r="W1652" s="10">
        <v>0</v>
      </c>
      <c r="X1652" s="10" t="s">
        <v>83</v>
      </c>
      <c r="Y1652" s="10" t="str">
        <f t="shared" si="181"/>
        <v>Structured</v>
      </c>
      <c r="Z1652" s="10"/>
      <c r="AA1652" s="10" t="str">
        <f>IF('Intragroup liabilities'!Q1646="GF2","Grandfathered T2",IF('Intragroup liabilities'!Q1646="CET1","CET1","No"))</f>
        <v>No</v>
      </c>
      <c r="AB1652" s="10">
        <f>IF('Intragroup liabilities'!R1646="",0,'Intragroup liabilities'!R1646)</f>
        <v>0</v>
      </c>
    </row>
    <row r="1653" spans="3:28" ht="23.65" thickBot="1" x14ac:dyDescent="0.5">
      <c r="C1653" s="17">
        <f t="shared" si="176"/>
        <v>999</v>
      </c>
      <c r="D1653" s="18">
        <f t="shared" si="182"/>
        <v>1646</v>
      </c>
      <c r="E1653" s="10" t="str">
        <f>IF(AND(I1653="SANTANDER TOTTA, SGPS, SA",'Intragroup liabilities'!F1647="P_22"),"r0531 - o/w (part of) subordinated liabilities recognised as own funds",IF(AND(I1653="Totta Seguros - Comp. Seg. Vida, SA.",'Intragroup liabilities'!F1647="P_22"),"r0350 - Structured notes",IF(AND(AA1653&lt;&gt;"No",'Intragroup liabilities'!F1647="P_23"),"r0531 - o/w (part of) subordinated liabilities recognised as own funds",IF(AND(AA1653="No",'Intragroup liabilities'!F1647="P_23"),"r0120 - Secured liabilities - collateralized part (BRRD art. 44/2/b)",IF('Intragroup liabilities'!F1647="C_31","r0511 - o/w capital instruments/share capital",IF('Intragroup liabilities'!F1647="C_32","r0511 - o/w capital instruments/share capital",IF('Intragroup liabilities'!F1647="C_33","r0512 - o/w instruments ranking pari passu with ordinary shares",IF(OR(ISNUMBER(SEARCH("ATLANTES",I1653)),ISNUMBER(SEARCH("AZOR",I1653)),ISNUMBER(SEARCH("HIPOTOTTA",I1653)))=TRUE,"r0120 - Secured liabilities - collateralized part (BRRD art. 44/2/b)",IF(OR('Intragroup liabilities'!F1647="P_27.1",'Intragroup liabilities'!F1647="P_27.2",'Intragroup liabilities'!F1647="P_24"),"r0390 - Non-financial liabilities",IF('Intragroup liabilities'!F1647="P_30.1","r0170 - Employee liabilities (BRRD art. 44/2/g/i)",IF('Intragroup liabilities'!F1647="P_30.3","r0390 - Non-financial liabilities",IF('Intragroup liabilities'!F1647="C_36","r0511 - o/w capital instruments/share capital",IF(AND('Intragroup liabilities'!F1647="P_20",IFERROR(VLOOKUP('Intragroup liabilities'!I1647,'Auxiliar 210'!$B$18:$B$20,1,FALSE),0)&lt;&gt;0),"r0210 - Liabilities towards other entities of the resolution group (BRRD art. 44/2/h)",IF(AND('Intragroup liabilities'!F1647="P_21",IFERROR(VLOOKUP('Intragroup liabilities'!I1647,'Auxiliar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3" s="10" t="s">
        <v>483</v>
      </c>
      <c r="G1653" s="10" t="str">
        <f t="shared" si="177"/>
        <v>Rank 9 - Ranking in insolvency (master scale)</v>
      </c>
      <c r="H1653" s="10" t="s">
        <v>1346</v>
      </c>
      <c r="I1653" s="10" t="s">
        <v>532</v>
      </c>
      <c r="J1653" s="10" t="s">
        <v>531</v>
      </c>
      <c r="K1653" s="10" t="s">
        <v>155</v>
      </c>
      <c r="L1653" s="10" t="str">
        <f t="shared" si="178"/>
        <v>Sister</v>
      </c>
      <c r="M1653" s="10" t="str">
        <f>IF(OR('Intragroup liabilities'!W1647="x",'Intragroup liabilities'!W1647="E"),"true","false")</f>
        <v>false</v>
      </c>
      <c r="N1653" s="10" t="s">
        <v>470</v>
      </c>
      <c r="O1653" s="10" t="s">
        <v>471</v>
      </c>
      <c r="P1653" s="11">
        <v>84.58</v>
      </c>
      <c r="Q1653" s="11">
        <f>IF('Intragroup liabilities'!E1647="",0,'Intragroup liabilities'!E1647)</f>
        <v>0</v>
      </c>
      <c r="R1653" s="10" t="str">
        <f>+IF('Intragroup liabilities'!C1647="EURO","Euro",IF('Intragroup liabilities'!C1647="LIBRA INGLESA"," US Dollar",""))</f>
        <v>Euro</v>
      </c>
      <c r="S1653" s="10" t="str">
        <f>IF(OR('Intragroup liabilities'!F1647="P_20",'Intragroup liabilities'!F1647="P_21"),'Intragroup liabilities'!M1647,CONCATENATE(RIGHT('Intragroup liabilities'!T1647,4),"-",LEFT(RIGHT('Intragroup liabilities'!T1647,7),2),"-",LEFT('Intragroup liabilities'!T1647,2)))</f>
        <v>--</v>
      </c>
      <c r="T1653" s="20" t="str">
        <f t="shared" si="179"/>
        <v>--</v>
      </c>
      <c r="U1653" s="20" t="str">
        <f>IF(OR('Intragroup liabilities'!F1647="P_20",'Intragroup liabilities'!F1647="P_21"),'T 03.01'!T1653,CONCATENATE(RIGHT('Intragroup liabilities'!U1647,4),"-",LEFT(RIGHT('Intragroup liabilities'!U1647,7),2),"-",LEFT('Intragroup liabilities'!U1647,2)))</f>
        <v>--</v>
      </c>
      <c r="V1653" s="10" t="str">
        <f t="shared" si="180"/>
        <v>Unsecured</v>
      </c>
      <c r="W1653" s="10">
        <v>0</v>
      </c>
      <c r="X1653" s="10" t="s">
        <v>83</v>
      </c>
      <c r="Y1653" s="10" t="str">
        <f t="shared" si="181"/>
        <v>Structured</v>
      </c>
      <c r="Z1653" s="10"/>
      <c r="AA1653" s="10" t="str">
        <f>IF('Intragroup liabilities'!Q1647="GF2","Grandfathered T2",IF('Intragroup liabilities'!Q1647="CET1","CET1","No"))</f>
        <v>No</v>
      </c>
      <c r="AB1653" s="10">
        <f>IF('Intragroup liabilities'!R1647="",0,'Intragroup liabilities'!R1647)</f>
        <v>0</v>
      </c>
    </row>
    <row r="1654" spans="3:28" ht="23.65" thickBot="1" x14ac:dyDescent="0.5">
      <c r="C1654" s="17">
        <f t="shared" si="176"/>
        <v>999</v>
      </c>
      <c r="D1654" s="18">
        <f t="shared" si="182"/>
        <v>1647</v>
      </c>
      <c r="E1654" s="10" t="str">
        <f>IF(AND(I1654="SANTANDER TOTTA, SGPS, SA",'Intragroup liabilities'!F1648="P_22"),"r0531 - o/w (part of) subordinated liabilities recognised as own funds",IF(AND(I1654="Totta Seguros - Comp. Seg. Vida, SA.",'Intragroup liabilities'!F1648="P_22"),"r0350 - Structured notes",IF(AND(AA1654&lt;&gt;"No",'Intragroup liabilities'!F1648="P_23"),"r0531 - o/w (part of) subordinated liabilities recognised as own funds",IF(AND(AA1654="No",'Intragroup liabilities'!F1648="P_23"),"r0120 - Secured liabilities - collateralized part (BRRD art. 44/2/b)",IF('Intragroup liabilities'!F1648="C_31","r0511 - o/w capital instruments/share capital",IF('Intragroup liabilities'!F1648="C_32","r0511 - o/w capital instruments/share capital",IF('Intragroup liabilities'!F1648="C_33","r0512 - o/w instruments ranking pari passu with ordinary shares",IF(OR(ISNUMBER(SEARCH("ATLANTES",I1654)),ISNUMBER(SEARCH("AZOR",I1654)),ISNUMBER(SEARCH("HIPOTOTTA",I1654)))=TRUE,"r0120 - Secured liabilities - collateralized part (BRRD art. 44/2/b)",IF(OR('Intragroup liabilities'!F1648="P_27.1",'Intragroup liabilities'!F1648="P_27.2",'Intragroup liabilities'!F1648="P_24"),"r0390 - Non-financial liabilities",IF('Intragroup liabilities'!F1648="P_30.1","r0170 - Employee liabilities (BRRD art. 44/2/g/i)",IF('Intragroup liabilities'!F1648="P_30.3","r0390 - Non-financial liabilities",IF('Intragroup liabilities'!F1648="C_36","r0511 - o/w capital instruments/share capital",IF(AND('Intragroup liabilities'!F1648="P_20",IFERROR(VLOOKUP('Intragroup liabilities'!I1648,'Auxiliar 210'!$B$18:$B$20,1,FALSE),0)&lt;&gt;0),"r0210 - Liabilities towards other entities of the resolution group (BRRD art. 44/2/h)",IF(AND('Intragroup liabilities'!F1648="P_21",IFERROR(VLOOKUP('Intragroup liabilities'!I1648,'Auxiliar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4" s="10" t="s">
        <v>483</v>
      </c>
      <c r="G1654" s="10" t="str">
        <f t="shared" si="177"/>
        <v>Rank 9 - Ranking in insolvency (master scale)</v>
      </c>
      <c r="H1654" s="10" t="s">
        <v>644</v>
      </c>
      <c r="I1654" s="10" t="s">
        <v>66</v>
      </c>
      <c r="J1654" s="10" t="s">
        <v>439</v>
      </c>
      <c r="K1654" s="10" t="s">
        <v>155</v>
      </c>
      <c r="L1654" s="10" t="str">
        <f t="shared" si="178"/>
        <v>Sister</v>
      </c>
      <c r="M1654" s="10" t="str">
        <f>IF(OR('Intragroup liabilities'!W1648="x",'Intragroup liabilities'!W1648="E"),"true","false")</f>
        <v>false</v>
      </c>
      <c r="N1654" s="10" t="s">
        <v>470</v>
      </c>
      <c r="O1654" s="10" t="s">
        <v>471</v>
      </c>
      <c r="P1654" s="11">
        <v>48.89</v>
      </c>
      <c r="Q1654" s="11">
        <f>IF('Intragroup liabilities'!E1648="",0,'Intragroup liabilities'!E1648)</f>
        <v>0</v>
      </c>
      <c r="R1654" s="10" t="str">
        <f>+IF('Intragroup liabilities'!C1648="EURO","Euro",IF('Intragroup liabilities'!C1648="LIBRA INGLESA"," US Dollar",""))</f>
        <v>Euro</v>
      </c>
      <c r="S1654" s="10" t="str">
        <f>IF(OR('Intragroup liabilities'!F1648="P_20",'Intragroup liabilities'!F1648="P_21"),'Intragroup liabilities'!M1648,CONCATENATE(RIGHT('Intragroup liabilities'!T1648,4),"-",LEFT(RIGHT('Intragroup liabilities'!T1648,7),2),"-",LEFT('Intragroup liabilities'!T1648,2)))</f>
        <v>--</v>
      </c>
      <c r="T1654" s="20" t="str">
        <f t="shared" si="179"/>
        <v>--</v>
      </c>
      <c r="U1654" s="20" t="str">
        <f>IF(OR('Intragroup liabilities'!F1648="P_20",'Intragroup liabilities'!F1648="P_21"),'T 03.01'!T1654,CONCATENATE(RIGHT('Intragroup liabilities'!U1648,4),"-",LEFT(RIGHT('Intragroup liabilities'!U1648,7),2),"-",LEFT('Intragroup liabilities'!U1648,2)))</f>
        <v>--</v>
      </c>
      <c r="V1654" s="10" t="str">
        <f t="shared" si="180"/>
        <v>Unsecured</v>
      </c>
      <c r="W1654" s="10">
        <v>0</v>
      </c>
      <c r="X1654" s="10" t="s">
        <v>83</v>
      </c>
      <c r="Y1654" s="10" t="str">
        <f t="shared" si="181"/>
        <v>Structured</v>
      </c>
      <c r="Z1654" s="10"/>
      <c r="AA1654" s="10" t="str">
        <f>IF('Intragroup liabilities'!Q1648="GF2","Grandfathered T2",IF('Intragroup liabilities'!Q1648="CET1","CET1","No"))</f>
        <v>No</v>
      </c>
      <c r="AB1654" s="10">
        <f>IF('Intragroup liabilities'!R1648="",0,'Intragroup liabilities'!R1648)</f>
        <v>0</v>
      </c>
    </row>
    <row r="1655" spans="3:28" ht="23.65" thickBot="1" x14ac:dyDescent="0.5">
      <c r="C1655" s="17">
        <f t="shared" si="176"/>
        <v>999</v>
      </c>
      <c r="D1655" s="18">
        <f t="shared" si="182"/>
        <v>1648</v>
      </c>
      <c r="E1655" s="10" t="str">
        <f>IF(AND(I1655="SANTANDER TOTTA, SGPS, SA",'Intragroup liabilities'!F1649="P_22"),"r0531 - o/w (part of) subordinated liabilities recognised as own funds",IF(AND(I1655="Totta Seguros - Comp. Seg. Vida, SA.",'Intragroup liabilities'!F1649="P_22"),"r0350 - Structured notes",IF(AND(AA1655&lt;&gt;"No",'Intragroup liabilities'!F1649="P_23"),"r0531 - o/w (part of) subordinated liabilities recognised as own funds",IF(AND(AA1655="No",'Intragroup liabilities'!F1649="P_23"),"r0120 - Secured liabilities - collateralized part (BRRD art. 44/2/b)",IF('Intragroup liabilities'!F1649="C_31","r0511 - o/w capital instruments/share capital",IF('Intragroup liabilities'!F1649="C_32","r0511 - o/w capital instruments/share capital",IF('Intragroup liabilities'!F1649="C_33","r0512 - o/w instruments ranking pari passu with ordinary shares",IF(OR(ISNUMBER(SEARCH("ATLANTES",I1655)),ISNUMBER(SEARCH("AZOR",I1655)),ISNUMBER(SEARCH("HIPOTOTTA",I1655)))=TRUE,"r0120 - Secured liabilities - collateralized part (BRRD art. 44/2/b)",IF(OR('Intragroup liabilities'!F1649="P_27.1",'Intragroup liabilities'!F1649="P_27.2",'Intragroup liabilities'!F1649="P_24"),"r0390 - Non-financial liabilities",IF('Intragroup liabilities'!F1649="P_30.1","r0170 - Employee liabilities (BRRD art. 44/2/g/i)",IF('Intragroup liabilities'!F1649="P_30.3","r0390 - Non-financial liabilities",IF('Intragroup liabilities'!F1649="C_36","r0511 - o/w capital instruments/share capital",IF(AND('Intragroup liabilities'!F1649="P_20",IFERROR(VLOOKUP('Intragroup liabilities'!I1649,'Auxiliar 210'!$B$18:$B$20,1,FALSE),0)&lt;&gt;0),"r0210 - Liabilities towards other entities of the resolution group (BRRD art. 44/2/h)",IF(AND('Intragroup liabilities'!F1649="P_21",IFERROR(VLOOKUP('Intragroup liabilities'!I1649,'Auxiliar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5" s="10" t="s">
        <v>483</v>
      </c>
      <c r="G1655" s="10" t="str">
        <f t="shared" si="177"/>
        <v>Rank 9 - Ranking in insolvency (master scale)</v>
      </c>
      <c r="H1655" s="10" t="s">
        <v>1347</v>
      </c>
      <c r="I1655" s="10" t="s">
        <v>532</v>
      </c>
      <c r="J1655" s="10" t="s">
        <v>531</v>
      </c>
      <c r="K1655" s="10" t="s">
        <v>155</v>
      </c>
      <c r="L1655" s="10" t="str">
        <f t="shared" si="178"/>
        <v>Sister</v>
      </c>
      <c r="M1655" s="10" t="str">
        <f>IF(OR('Intragroup liabilities'!W1649="x",'Intragroup liabilities'!W1649="E"),"true","false")</f>
        <v>false</v>
      </c>
      <c r="N1655" s="10" t="s">
        <v>470</v>
      </c>
      <c r="O1655" s="10" t="s">
        <v>471</v>
      </c>
      <c r="P1655" s="11">
        <v>38.450000000000003</v>
      </c>
      <c r="Q1655" s="11">
        <f>IF('Intragroup liabilities'!E1649="",0,'Intragroup liabilities'!E1649)</f>
        <v>0</v>
      </c>
      <c r="R1655" s="10" t="str">
        <f>+IF('Intragroup liabilities'!C1649="EURO","Euro",IF('Intragroup liabilities'!C1649="LIBRA INGLESA"," US Dollar",""))</f>
        <v>Euro</v>
      </c>
      <c r="S1655" s="10" t="str">
        <f>IF(OR('Intragroup liabilities'!F1649="P_20",'Intragroup liabilities'!F1649="P_21"),'Intragroup liabilities'!M1649,CONCATENATE(RIGHT('Intragroup liabilities'!T1649,4),"-",LEFT(RIGHT('Intragroup liabilities'!T1649,7),2),"-",LEFT('Intragroup liabilities'!T1649,2)))</f>
        <v>--</v>
      </c>
      <c r="T1655" s="20" t="str">
        <f t="shared" si="179"/>
        <v>--</v>
      </c>
      <c r="U1655" s="20" t="str">
        <f>IF(OR('Intragroup liabilities'!F1649="P_20",'Intragroup liabilities'!F1649="P_21"),'T 03.01'!T1655,CONCATENATE(RIGHT('Intragroup liabilities'!U1649,4),"-",LEFT(RIGHT('Intragroup liabilities'!U1649,7),2),"-",LEFT('Intragroup liabilities'!U1649,2)))</f>
        <v>--</v>
      </c>
      <c r="V1655" s="10" t="str">
        <f t="shared" si="180"/>
        <v>Unsecured</v>
      </c>
      <c r="W1655" s="10">
        <v>0</v>
      </c>
      <c r="X1655" s="10" t="s">
        <v>83</v>
      </c>
      <c r="Y1655" s="10" t="str">
        <f t="shared" si="181"/>
        <v>Structured</v>
      </c>
      <c r="Z1655" s="10"/>
      <c r="AA1655" s="10" t="str">
        <f>IF('Intragroup liabilities'!Q1649="GF2","Grandfathered T2",IF('Intragroup liabilities'!Q1649="CET1","CET1","No"))</f>
        <v>No</v>
      </c>
      <c r="AB1655" s="10">
        <f>IF('Intragroup liabilities'!R1649="",0,'Intragroup liabilities'!R1649)</f>
        <v>0</v>
      </c>
    </row>
    <row r="1656" spans="3:28" ht="23.65" thickBot="1" x14ac:dyDescent="0.5">
      <c r="C1656" s="17">
        <f t="shared" si="176"/>
        <v>999</v>
      </c>
      <c r="D1656" s="18">
        <f t="shared" si="182"/>
        <v>1649</v>
      </c>
      <c r="E1656" s="10" t="str">
        <f>IF(AND(I1656="SANTANDER TOTTA, SGPS, SA",'Intragroup liabilities'!F1650="P_22"),"r0531 - o/w (part of) subordinated liabilities recognised as own funds",IF(AND(I1656="Totta Seguros - Comp. Seg. Vida, SA.",'Intragroup liabilities'!F1650="P_22"),"r0350 - Structured notes",IF(AND(AA1656&lt;&gt;"No",'Intragroup liabilities'!F1650="P_23"),"r0531 - o/w (part of) subordinated liabilities recognised as own funds",IF(AND(AA1656="No",'Intragroup liabilities'!F1650="P_23"),"r0120 - Secured liabilities - collateralized part (BRRD art. 44/2/b)",IF('Intragroup liabilities'!F1650="C_31","r0511 - o/w capital instruments/share capital",IF('Intragroup liabilities'!F1650="C_32","r0511 - o/w capital instruments/share capital",IF('Intragroup liabilities'!F1650="C_33","r0512 - o/w instruments ranking pari passu with ordinary shares",IF(OR(ISNUMBER(SEARCH("ATLANTES",I1656)),ISNUMBER(SEARCH("AZOR",I1656)),ISNUMBER(SEARCH("HIPOTOTTA",I1656)))=TRUE,"r0120 - Secured liabilities - collateralized part (BRRD art. 44/2/b)",IF(OR('Intragroup liabilities'!F1650="P_27.1",'Intragroup liabilities'!F1650="P_27.2",'Intragroup liabilities'!F1650="P_24"),"r0390 - Non-financial liabilities",IF('Intragroup liabilities'!F1650="P_30.1","r0170 - Employee liabilities (BRRD art. 44/2/g/i)",IF('Intragroup liabilities'!F1650="P_30.3","r0390 - Non-financial liabilities",IF('Intragroup liabilities'!F1650="C_36","r0511 - o/w capital instruments/share capital",IF(AND('Intragroup liabilities'!F1650="P_20",IFERROR(VLOOKUP('Intragroup liabilities'!I1650,'Auxiliar 210'!$B$18:$B$20,1,FALSE),0)&lt;&gt;0),"r0210 - Liabilities towards other entities of the resolution group (BRRD art. 44/2/h)",IF(AND('Intragroup liabilities'!F1650="P_21",IFERROR(VLOOKUP('Intragroup liabilities'!I1650,'Auxiliar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6" s="10" t="s">
        <v>483</v>
      </c>
      <c r="G1656" s="10" t="str">
        <f t="shared" si="177"/>
        <v>Rank 9 - Ranking in insolvency (master scale)</v>
      </c>
      <c r="H1656" s="10" t="s">
        <v>659</v>
      </c>
      <c r="I1656" s="10" t="s">
        <v>66</v>
      </c>
      <c r="J1656" s="10" t="s">
        <v>439</v>
      </c>
      <c r="K1656" s="10" t="s">
        <v>155</v>
      </c>
      <c r="L1656" s="10" t="str">
        <f t="shared" si="178"/>
        <v>Sister</v>
      </c>
      <c r="M1656" s="10" t="str">
        <f>IF(OR('Intragroup liabilities'!W1650="x",'Intragroup liabilities'!W1650="E"),"true","false")</f>
        <v>false</v>
      </c>
      <c r="N1656" s="10" t="s">
        <v>470</v>
      </c>
      <c r="O1656" s="10" t="s">
        <v>471</v>
      </c>
      <c r="P1656" s="11">
        <v>0.28999999999999998</v>
      </c>
      <c r="Q1656" s="11">
        <f>IF('Intragroup liabilities'!E1650="",0,'Intragroup liabilities'!E1650)</f>
        <v>0</v>
      </c>
      <c r="R1656" s="10" t="str">
        <f>+IF('Intragroup liabilities'!C1650="EURO","Euro",IF('Intragroup liabilities'!C1650="LIBRA INGLESA"," US Dollar",""))</f>
        <v>Euro</v>
      </c>
      <c r="S1656" s="10" t="str">
        <f>IF(OR('Intragroup liabilities'!F1650="P_20",'Intragroup liabilities'!F1650="P_21"),'Intragroup liabilities'!M1650,CONCATENATE(RIGHT('Intragroup liabilities'!T1650,4),"-",LEFT(RIGHT('Intragroup liabilities'!T1650,7),2),"-",LEFT('Intragroup liabilities'!T1650,2)))</f>
        <v>--</v>
      </c>
      <c r="T1656" s="20" t="str">
        <f t="shared" si="179"/>
        <v>--</v>
      </c>
      <c r="U1656" s="20" t="str">
        <f>IF(OR('Intragroup liabilities'!F1650="P_20",'Intragroup liabilities'!F1650="P_21"),'T 03.01'!T1656,CONCATENATE(RIGHT('Intragroup liabilities'!U1650,4),"-",LEFT(RIGHT('Intragroup liabilities'!U1650,7),2),"-",LEFT('Intragroup liabilities'!U1650,2)))</f>
        <v>--</v>
      </c>
      <c r="V1656" s="10" t="str">
        <f t="shared" si="180"/>
        <v>Unsecured</v>
      </c>
      <c r="W1656" s="10">
        <v>0</v>
      </c>
      <c r="X1656" s="10" t="s">
        <v>83</v>
      </c>
      <c r="Y1656" s="10" t="str">
        <f t="shared" si="181"/>
        <v>Structured</v>
      </c>
      <c r="Z1656" s="10"/>
      <c r="AA1656" s="10" t="str">
        <f>IF('Intragroup liabilities'!Q1650="GF2","Grandfathered T2",IF('Intragroup liabilities'!Q1650="CET1","CET1","No"))</f>
        <v>No</v>
      </c>
      <c r="AB1656" s="10">
        <f>IF('Intragroup liabilities'!R1650="",0,'Intragroup liabilities'!R1650)</f>
        <v>0</v>
      </c>
    </row>
    <row r="1657" spans="3:28" ht="23.65" thickBot="1" x14ac:dyDescent="0.5">
      <c r="C1657" s="17">
        <f t="shared" si="176"/>
        <v>999</v>
      </c>
      <c r="D1657" s="18">
        <f t="shared" si="182"/>
        <v>1650</v>
      </c>
      <c r="E1657" s="10" t="str">
        <f>IF(AND(I1657="SANTANDER TOTTA, SGPS, SA",'Intragroup liabilities'!F1651="P_22"),"r0531 - o/w (part of) subordinated liabilities recognised as own funds",IF(AND(I1657="Totta Seguros - Comp. Seg. Vida, SA.",'Intragroup liabilities'!F1651="P_22"),"r0350 - Structured notes",IF(AND(AA1657&lt;&gt;"No",'Intragroup liabilities'!F1651="P_23"),"r0531 - o/w (part of) subordinated liabilities recognised as own funds",IF(AND(AA1657="No",'Intragroup liabilities'!F1651="P_23"),"r0120 - Secured liabilities - collateralized part (BRRD art. 44/2/b)",IF('Intragroup liabilities'!F1651="C_31","r0511 - o/w capital instruments/share capital",IF('Intragroup liabilities'!F1651="C_32","r0511 - o/w capital instruments/share capital",IF('Intragroup liabilities'!F1651="C_33","r0512 - o/w instruments ranking pari passu with ordinary shares",IF(OR(ISNUMBER(SEARCH("ATLANTES",I1657)),ISNUMBER(SEARCH("AZOR",I1657)),ISNUMBER(SEARCH("HIPOTOTTA",I1657)))=TRUE,"r0120 - Secured liabilities - collateralized part (BRRD art. 44/2/b)",IF(OR('Intragroup liabilities'!F1651="P_27.1",'Intragroup liabilities'!F1651="P_27.2",'Intragroup liabilities'!F1651="P_24"),"r0390 - Non-financial liabilities",IF('Intragroup liabilities'!F1651="P_30.1","r0170 - Employee liabilities (BRRD art. 44/2/g/i)",IF('Intragroup liabilities'!F1651="P_30.3","r0390 - Non-financial liabilities",IF('Intragroup liabilities'!F1651="C_36","r0511 - o/w capital instruments/share capital",IF(AND('Intragroup liabilities'!F1651="P_20",IFERROR(VLOOKUP('Intragroup liabilities'!I1651,'Auxiliar 210'!$B$18:$B$20,1,FALSE),0)&lt;&gt;0),"r0210 - Liabilities towards other entities of the resolution group (BRRD art. 44/2/h)",IF(AND('Intragroup liabilities'!F1651="P_21",IFERROR(VLOOKUP('Intragroup liabilities'!I1651,'Auxiliar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7" s="10" t="s">
        <v>483</v>
      </c>
      <c r="G1657" s="10" t="str">
        <f t="shared" si="177"/>
        <v>Rank 9 - Ranking in insolvency (master scale)</v>
      </c>
      <c r="H1657" s="10" t="s">
        <v>509</v>
      </c>
      <c r="I1657" s="10" t="s">
        <v>66</v>
      </c>
      <c r="J1657" s="10" t="s">
        <v>439</v>
      </c>
      <c r="K1657" s="10" t="s">
        <v>155</v>
      </c>
      <c r="L1657" s="10" t="str">
        <f t="shared" si="178"/>
        <v>Sister</v>
      </c>
      <c r="M1657" s="10" t="str">
        <f>IF(OR('Intragroup liabilities'!W1651="x",'Intragroup liabilities'!W1651="E"),"true","false")</f>
        <v>false</v>
      </c>
      <c r="N1657" s="10" t="s">
        <v>470</v>
      </c>
      <c r="O1657" s="10" t="s">
        <v>471</v>
      </c>
      <c r="P1657" s="11">
        <v>82.18</v>
      </c>
      <c r="Q1657" s="11">
        <f>IF('Intragroup liabilities'!E1651="",0,'Intragroup liabilities'!E1651)</f>
        <v>0</v>
      </c>
      <c r="R1657" s="10" t="str">
        <f>+IF('Intragroup liabilities'!C1651="EURO","Euro",IF('Intragroup liabilities'!C1651="LIBRA INGLESA"," US Dollar",""))</f>
        <v>Euro</v>
      </c>
      <c r="S1657" s="10" t="str">
        <f>IF(OR('Intragroup liabilities'!F1651="P_20",'Intragroup liabilities'!F1651="P_21"),'Intragroup liabilities'!M1651,CONCATENATE(RIGHT('Intragroup liabilities'!T1651,4),"-",LEFT(RIGHT('Intragroup liabilities'!T1651,7),2),"-",LEFT('Intragroup liabilities'!T1651,2)))</f>
        <v>--</v>
      </c>
      <c r="T1657" s="20" t="str">
        <f t="shared" si="179"/>
        <v>--</v>
      </c>
      <c r="U1657" s="20" t="str">
        <f>IF(OR('Intragroup liabilities'!F1651="P_20",'Intragroup liabilities'!F1651="P_21"),'T 03.01'!T1657,CONCATENATE(RIGHT('Intragroup liabilities'!U1651,4),"-",LEFT(RIGHT('Intragroup liabilities'!U1651,7),2),"-",LEFT('Intragroup liabilities'!U1651,2)))</f>
        <v>--</v>
      </c>
      <c r="V1657" s="10" t="str">
        <f t="shared" si="180"/>
        <v>Unsecured</v>
      </c>
      <c r="W1657" s="10">
        <v>0</v>
      </c>
      <c r="X1657" s="10" t="s">
        <v>83</v>
      </c>
      <c r="Y1657" s="10" t="str">
        <f t="shared" si="181"/>
        <v>Structured</v>
      </c>
      <c r="Z1657" s="10"/>
      <c r="AA1657" s="10" t="str">
        <f>IF('Intragroup liabilities'!Q1651="GF2","Grandfathered T2",IF('Intragroup liabilities'!Q1651="CET1","CET1","No"))</f>
        <v>No</v>
      </c>
      <c r="AB1657" s="10">
        <f>IF('Intragroup liabilities'!R1651="",0,'Intragroup liabilities'!R1651)</f>
        <v>0</v>
      </c>
    </row>
    <row r="1658" spans="3:28" ht="23.65" thickBot="1" x14ac:dyDescent="0.5">
      <c r="C1658" s="17">
        <f t="shared" si="176"/>
        <v>999</v>
      </c>
      <c r="D1658" s="18">
        <f t="shared" si="182"/>
        <v>1651</v>
      </c>
      <c r="E1658" s="10" t="str">
        <f>IF(AND(I1658="SANTANDER TOTTA, SGPS, SA",'Intragroup liabilities'!F1652="P_22"),"r0531 - o/w (part of) subordinated liabilities recognised as own funds",IF(AND(I1658="Totta Seguros - Comp. Seg. Vida, SA.",'Intragroup liabilities'!F1652="P_22"),"r0350 - Structured notes",IF(AND(AA1658&lt;&gt;"No",'Intragroup liabilities'!F1652="P_23"),"r0531 - o/w (part of) subordinated liabilities recognised as own funds",IF(AND(AA1658="No",'Intragroup liabilities'!F1652="P_23"),"r0120 - Secured liabilities - collateralized part (BRRD art. 44/2/b)",IF('Intragroup liabilities'!F1652="C_31","r0511 - o/w capital instruments/share capital",IF('Intragroup liabilities'!F1652="C_32","r0511 - o/w capital instruments/share capital",IF('Intragroup liabilities'!F1652="C_33","r0512 - o/w instruments ranking pari passu with ordinary shares",IF(OR(ISNUMBER(SEARCH("ATLANTES",I1658)),ISNUMBER(SEARCH("AZOR",I1658)),ISNUMBER(SEARCH("HIPOTOTTA",I1658)))=TRUE,"r0120 - Secured liabilities - collateralized part (BRRD art. 44/2/b)",IF(OR('Intragroup liabilities'!F1652="P_27.1",'Intragroup liabilities'!F1652="P_27.2",'Intragroup liabilities'!F1652="P_24"),"r0390 - Non-financial liabilities",IF('Intragroup liabilities'!F1652="P_30.1","r0170 - Employee liabilities (BRRD art. 44/2/g/i)",IF('Intragroup liabilities'!F1652="P_30.3","r0390 - Non-financial liabilities",IF('Intragroup liabilities'!F1652="C_36","r0511 - o/w capital instruments/share capital",IF(AND('Intragroup liabilities'!F1652="P_20",IFERROR(VLOOKUP('Intragroup liabilities'!I1652,'Auxiliar 210'!$B$18:$B$20,1,FALSE),0)&lt;&gt;0),"r0210 - Liabilities towards other entities of the resolution group (BRRD art. 44/2/h)",IF(AND('Intragroup liabilities'!F1652="P_21",IFERROR(VLOOKUP('Intragroup liabilities'!I1652,'Auxiliar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8" s="10" t="s">
        <v>483</v>
      </c>
      <c r="G1658" s="10" t="str">
        <f t="shared" si="177"/>
        <v>Rank 9 - Ranking in insolvency (master scale)</v>
      </c>
      <c r="H1658" s="10" t="s">
        <v>1367</v>
      </c>
      <c r="I1658" s="10" t="s">
        <v>66</v>
      </c>
      <c r="J1658" s="10" t="s">
        <v>439</v>
      </c>
      <c r="K1658" s="10" t="s">
        <v>155</v>
      </c>
      <c r="L1658" s="10" t="str">
        <f t="shared" si="178"/>
        <v>Sister</v>
      </c>
      <c r="M1658" s="10" t="str">
        <f>IF(OR('Intragroup liabilities'!W1652="x",'Intragroup liabilities'!W1652="E"),"true","false")</f>
        <v>false</v>
      </c>
      <c r="N1658" s="10" t="s">
        <v>470</v>
      </c>
      <c r="O1658" s="10" t="s">
        <v>471</v>
      </c>
      <c r="P1658" s="11">
        <v>16.82</v>
      </c>
      <c r="Q1658" s="11">
        <f>IF('Intragroup liabilities'!E1652="",0,'Intragroup liabilities'!E1652)</f>
        <v>0</v>
      </c>
      <c r="R1658" s="10" t="str">
        <f>+IF('Intragroup liabilities'!C1652="EURO","Euro",IF('Intragroup liabilities'!C1652="LIBRA INGLESA"," US Dollar",""))</f>
        <v>Euro</v>
      </c>
      <c r="S1658" s="10" t="str">
        <f>IF(OR('Intragroup liabilities'!F1652="P_20",'Intragroup liabilities'!F1652="P_21"),'Intragroup liabilities'!M1652,CONCATENATE(RIGHT('Intragroup liabilities'!T1652,4),"-",LEFT(RIGHT('Intragroup liabilities'!T1652,7),2),"-",LEFT('Intragroup liabilities'!T1652,2)))</f>
        <v>--</v>
      </c>
      <c r="T1658" s="20" t="str">
        <f t="shared" si="179"/>
        <v>--</v>
      </c>
      <c r="U1658" s="20" t="str">
        <f>IF(OR('Intragroup liabilities'!F1652="P_20",'Intragroup liabilities'!F1652="P_21"),'T 03.01'!T1658,CONCATENATE(RIGHT('Intragroup liabilities'!U1652,4),"-",LEFT(RIGHT('Intragroup liabilities'!U1652,7),2),"-",LEFT('Intragroup liabilities'!U1652,2)))</f>
        <v>--</v>
      </c>
      <c r="V1658" s="10" t="str">
        <f t="shared" si="180"/>
        <v>Unsecured</v>
      </c>
      <c r="W1658" s="10">
        <v>0</v>
      </c>
      <c r="X1658" s="10" t="s">
        <v>83</v>
      </c>
      <c r="Y1658" s="10" t="str">
        <f t="shared" si="181"/>
        <v>Structured</v>
      </c>
      <c r="Z1658" s="10"/>
      <c r="AA1658" s="10" t="str">
        <f>IF('Intragroup liabilities'!Q1652="GF2","Grandfathered T2",IF('Intragroup liabilities'!Q1652="CET1","CET1","No"))</f>
        <v>No</v>
      </c>
      <c r="AB1658" s="10">
        <f>IF('Intragroup liabilities'!R1652="",0,'Intragroup liabilities'!R1652)</f>
        <v>0</v>
      </c>
    </row>
    <row r="1659" spans="3:28" ht="23.65" thickBot="1" x14ac:dyDescent="0.5">
      <c r="C1659" s="17">
        <f t="shared" si="176"/>
        <v>999</v>
      </c>
      <c r="D1659" s="18">
        <f t="shared" si="182"/>
        <v>1652</v>
      </c>
      <c r="E1659" s="10" t="str">
        <f>IF(AND(I1659="SANTANDER TOTTA, SGPS, SA",'Intragroup liabilities'!F1653="P_22"),"r0531 - o/w (part of) subordinated liabilities recognised as own funds",IF(AND(I1659="Totta Seguros - Comp. Seg. Vida, SA.",'Intragroup liabilities'!F1653="P_22"),"r0350 - Structured notes",IF(AND(AA1659&lt;&gt;"No",'Intragroup liabilities'!F1653="P_23"),"r0531 - o/w (part of) subordinated liabilities recognised as own funds",IF(AND(AA1659="No",'Intragroup liabilities'!F1653="P_23"),"r0120 - Secured liabilities - collateralized part (BRRD art. 44/2/b)",IF('Intragroup liabilities'!F1653="C_31","r0511 - o/w capital instruments/share capital",IF('Intragroup liabilities'!F1653="C_32","r0511 - o/w capital instruments/share capital",IF('Intragroup liabilities'!F1653="C_33","r0512 - o/w instruments ranking pari passu with ordinary shares",IF(OR(ISNUMBER(SEARCH("ATLANTES",I1659)),ISNUMBER(SEARCH("AZOR",I1659)),ISNUMBER(SEARCH("HIPOTOTTA",I1659)))=TRUE,"r0120 - Secured liabilities - collateralized part (BRRD art. 44/2/b)",IF(OR('Intragroup liabilities'!F1653="P_27.1",'Intragroup liabilities'!F1653="P_27.2",'Intragroup liabilities'!F1653="P_24"),"r0390 - Non-financial liabilities",IF('Intragroup liabilities'!F1653="P_30.1","r0170 - Employee liabilities (BRRD art. 44/2/g/i)",IF('Intragroup liabilities'!F1653="P_30.3","r0390 - Non-financial liabilities",IF('Intragroup liabilities'!F1653="C_36","r0511 - o/w capital instruments/share capital",IF(AND('Intragroup liabilities'!F1653="P_20",IFERROR(VLOOKUP('Intragroup liabilities'!I1653,'Auxiliar 210'!$B$18:$B$20,1,FALSE),0)&lt;&gt;0),"r0210 - Liabilities towards other entities of the resolution group (BRRD art. 44/2/h)",IF(AND('Intragroup liabilities'!F1653="P_21",IFERROR(VLOOKUP('Intragroup liabilities'!I1653,'Auxiliar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59" s="10" t="s">
        <v>483</v>
      </c>
      <c r="G1659" s="10" t="str">
        <f t="shared" si="177"/>
        <v>Rank 9 - Ranking in insolvency (master scale)</v>
      </c>
      <c r="H1659" s="10" t="s">
        <v>543</v>
      </c>
      <c r="I1659" s="10" t="s">
        <v>66</v>
      </c>
      <c r="J1659" s="10" t="s">
        <v>439</v>
      </c>
      <c r="K1659" s="10" t="s">
        <v>155</v>
      </c>
      <c r="L1659" s="10" t="str">
        <f t="shared" si="178"/>
        <v>Sister</v>
      </c>
      <c r="M1659" s="10" t="str">
        <f>IF(OR('Intragroup liabilities'!W1653="x",'Intragroup liabilities'!W1653="E"),"true","false")</f>
        <v>false</v>
      </c>
      <c r="N1659" s="10" t="s">
        <v>470</v>
      </c>
      <c r="O1659" s="10" t="s">
        <v>471</v>
      </c>
      <c r="P1659" s="11">
        <v>64.44</v>
      </c>
      <c r="Q1659" s="11">
        <f>IF('Intragroup liabilities'!E1653="",0,'Intragroup liabilities'!E1653)</f>
        <v>0</v>
      </c>
      <c r="R1659" s="10" t="str">
        <f>+IF('Intragroup liabilities'!C1653="EURO","Euro",IF('Intragroup liabilities'!C1653="LIBRA INGLESA"," US Dollar",""))</f>
        <v>Euro</v>
      </c>
      <c r="S1659" s="10" t="str">
        <f>IF(OR('Intragroup liabilities'!F1653="P_20",'Intragroup liabilities'!F1653="P_21"),'Intragroup liabilities'!M1653,CONCATENATE(RIGHT('Intragroup liabilities'!T1653,4),"-",LEFT(RIGHT('Intragroup liabilities'!T1653,7),2),"-",LEFT('Intragroup liabilities'!T1653,2)))</f>
        <v>--</v>
      </c>
      <c r="T1659" s="20" t="str">
        <f t="shared" si="179"/>
        <v>--</v>
      </c>
      <c r="U1659" s="20" t="str">
        <f>IF(OR('Intragroup liabilities'!F1653="P_20",'Intragroup liabilities'!F1653="P_21"),'T 03.01'!T1659,CONCATENATE(RIGHT('Intragroup liabilities'!U1653,4),"-",LEFT(RIGHT('Intragroup liabilities'!U1653,7),2),"-",LEFT('Intragroup liabilities'!U1653,2)))</f>
        <v>--</v>
      </c>
      <c r="V1659" s="10" t="str">
        <f t="shared" si="180"/>
        <v>Unsecured</v>
      </c>
      <c r="W1659" s="10">
        <v>0</v>
      </c>
      <c r="X1659" s="10" t="s">
        <v>83</v>
      </c>
      <c r="Y1659" s="10" t="str">
        <f t="shared" si="181"/>
        <v>Structured</v>
      </c>
      <c r="Z1659" s="10"/>
      <c r="AA1659" s="10" t="str">
        <f>IF('Intragroup liabilities'!Q1653="GF2","Grandfathered T2",IF('Intragroup liabilities'!Q1653="CET1","CET1","No"))</f>
        <v>No</v>
      </c>
      <c r="AB1659" s="10">
        <f>IF('Intragroup liabilities'!R1653="",0,'Intragroup liabilities'!R1653)</f>
        <v>0</v>
      </c>
    </row>
    <row r="1660" spans="3:28" ht="23.65" thickBot="1" x14ac:dyDescent="0.5">
      <c r="C1660" s="17">
        <f t="shared" si="176"/>
        <v>999</v>
      </c>
      <c r="D1660" s="18">
        <f t="shared" si="182"/>
        <v>1653</v>
      </c>
      <c r="E1660" s="10" t="str">
        <f>IF(AND(I1660="SANTANDER TOTTA, SGPS, SA",'Intragroup liabilities'!F1654="P_22"),"r0531 - o/w (part of) subordinated liabilities recognised as own funds",IF(AND(I1660="Totta Seguros - Comp. Seg. Vida, SA.",'Intragroup liabilities'!F1654="P_22"),"r0350 - Structured notes",IF(AND(AA1660&lt;&gt;"No",'Intragroup liabilities'!F1654="P_23"),"r0531 - o/w (part of) subordinated liabilities recognised as own funds",IF(AND(AA1660="No",'Intragroup liabilities'!F1654="P_23"),"r0120 - Secured liabilities - collateralized part (BRRD art. 44/2/b)",IF('Intragroup liabilities'!F1654="C_31","r0511 - o/w capital instruments/share capital",IF('Intragroup liabilities'!F1654="C_32","r0511 - o/w capital instruments/share capital",IF('Intragroup liabilities'!F1654="C_33","r0512 - o/w instruments ranking pari passu with ordinary shares",IF(OR(ISNUMBER(SEARCH("ATLANTES",I1660)),ISNUMBER(SEARCH("AZOR",I1660)),ISNUMBER(SEARCH("HIPOTOTTA",I1660)))=TRUE,"r0120 - Secured liabilities - collateralized part (BRRD art. 44/2/b)",IF(OR('Intragroup liabilities'!F1654="P_27.1",'Intragroup liabilities'!F1654="P_27.2",'Intragroup liabilities'!F1654="P_24"),"r0390 - Non-financial liabilities",IF('Intragroup liabilities'!F1654="P_30.1","r0170 - Employee liabilities (BRRD art. 44/2/g/i)",IF('Intragroup liabilities'!F1654="P_30.3","r0390 - Non-financial liabilities",IF('Intragroup liabilities'!F1654="C_36","r0511 - o/w capital instruments/share capital",IF(AND('Intragroup liabilities'!F1654="P_20",IFERROR(VLOOKUP('Intragroup liabilities'!I1654,'Auxiliar 210'!$B$18:$B$20,1,FALSE),0)&lt;&gt;0),"r0210 - Liabilities towards other entities of the resolution group (BRRD art. 44/2/h)",IF(AND('Intragroup liabilities'!F1654="P_21",IFERROR(VLOOKUP('Intragroup liabilities'!I1654,'Auxiliar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0" s="10" t="s">
        <v>483</v>
      </c>
      <c r="G1660" s="10" t="str">
        <f t="shared" si="177"/>
        <v>Rank 9 - Ranking in insolvency (master scale)</v>
      </c>
      <c r="H1660" s="10" t="s">
        <v>1424</v>
      </c>
      <c r="I1660" s="10" t="s">
        <v>66</v>
      </c>
      <c r="J1660" s="10" t="s">
        <v>439</v>
      </c>
      <c r="K1660" s="10" t="s">
        <v>155</v>
      </c>
      <c r="L1660" s="10" t="str">
        <f t="shared" si="178"/>
        <v>Sister</v>
      </c>
      <c r="M1660" s="10" t="str">
        <f>IF(OR('Intragroup liabilities'!W1654="x",'Intragroup liabilities'!W1654="E"),"true","false")</f>
        <v>false</v>
      </c>
      <c r="N1660" s="10" t="s">
        <v>470</v>
      </c>
      <c r="O1660" s="10" t="s">
        <v>471</v>
      </c>
      <c r="P1660" s="11">
        <v>1377.78</v>
      </c>
      <c r="Q1660" s="11">
        <f>IF('Intragroup liabilities'!E1654="",0,'Intragroup liabilities'!E1654)</f>
        <v>0</v>
      </c>
      <c r="R1660" s="10" t="str">
        <f>+IF('Intragroup liabilities'!C1654="EURO","Euro",IF('Intragroup liabilities'!C1654="LIBRA INGLESA"," US Dollar",""))</f>
        <v>Euro</v>
      </c>
      <c r="S1660" s="10" t="str">
        <f>IF(OR('Intragroup liabilities'!F1654="P_20",'Intragroup liabilities'!F1654="P_21"),'Intragroup liabilities'!M1654,CONCATENATE(RIGHT('Intragroup liabilities'!T1654,4),"-",LEFT(RIGHT('Intragroup liabilities'!T1654,7),2),"-",LEFT('Intragroup liabilities'!T1654,2)))</f>
        <v>--</v>
      </c>
      <c r="T1660" s="20" t="str">
        <f t="shared" si="179"/>
        <v>--</v>
      </c>
      <c r="U1660" s="20" t="str">
        <f>IF(OR('Intragroup liabilities'!F1654="P_20",'Intragroup liabilities'!F1654="P_21"),'T 03.01'!T1660,CONCATENATE(RIGHT('Intragroup liabilities'!U1654,4),"-",LEFT(RIGHT('Intragroup liabilities'!U1654,7),2),"-",LEFT('Intragroup liabilities'!U1654,2)))</f>
        <v>--</v>
      </c>
      <c r="V1660" s="10" t="str">
        <f t="shared" si="180"/>
        <v>Unsecured</v>
      </c>
      <c r="W1660" s="10">
        <v>0</v>
      </c>
      <c r="X1660" s="10" t="s">
        <v>83</v>
      </c>
      <c r="Y1660" s="10" t="str">
        <f t="shared" si="181"/>
        <v>Structured</v>
      </c>
      <c r="Z1660" s="10"/>
      <c r="AA1660" s="10" t="str">
        <f>IF('Intragroup liabilities'!Q1654="GF2","Grandfathered T2",IF('Intragroup liabilities'!Q1654="CET1","CET1","No"))</f>
        <v>No</v>
      </c>
      <c r="AB1660" s="10">
        <f>IF('Intragroup liabilities'!R1654="",0,'Intragroup liabilities'!R1654)</f>
        <v>0</v>
      </c>
    </row>
    <row r="1661" spans="3:28" ht="23.65" thickBot="1" x14ac:dyDescent="0.5">
      <c r="C1661" s="17">
        <f t="shared" si="176"/>
        <v>999</v>
      </c>
      <c r="D1661" s="18">
        <f t="shared" si="182"/>
        <v>1654</v>
      </c>
      <c r="E1661" s="10" t="str">
        <f>IF(AND(I1661="SANTANDER TOTTA, SGPS, SA",'Intragroup liabilities'!F1655="P_22"),"r0531 - o/w (part of) subordinated liabilities recognised as own funds",IF(AND(I1661="Totta Seguros - Comp. Seg. Vida, SA.",'Intragroup liabilities'!F1655="P_22"),"r0350 - Structured notes",IF(AND(AA1661&lt;&gt;"No",'Intragroup liabilities'!F1655="P_23"),"r0531 - o/w (part of) subordinated liabilities recognised as own funds",IF(AND(AA1661="No",'Intragroup liabilities'!F1655="P_23"),"r0120 - Secured liabilities - collateralized part (BRRD art. 44/2/b)",IF('Intragroup liabilities'!F1655="C_31","r0511 - o/w capital instruments/share capital",IF('Intragroup liabilities'!F1655="C_32","r0511 - o/w capital instruments/share capital",IF('Intragroup liabilities'!F1655="C_33","r0512 - o/w instruments ranking pari passu with ordinary shares",IF(OR(ISNUMBER(SEARCH("ATLANTES",I1661)),ISNUMBER(SEARCH("AZOR",I1661)),ISNUMBER(SEARCH("HIPOTOTTA",I1661)))=TRUE,"r0120 - Secured liabilities - collateralized part (BRRD art. 44/2/b)",IF(OR('Intragroup liabilities'!F1655="P_27.1",'Intragroup liabilities'!F1655="P_27.2",'Intragroup liabilities'!F1655="P_24"),"r0390 - Non-financial liabilities",IF('Intragroup liabilities'!F1655="P_30.1","r0170 - Employee liabilities (BRRD art. 44/2/g/i)",IF('Intragroup liabilities'!F1655="P_30.3","r0390 - Non-financial liabilities",IF('Intragroup liabilities'!F1655="C_36","r0511 - o/w capital instruments/share capital",IF(AND('Intragroup liabilities'!F1655="P_20",IFERROR(VLOOKUP('Intragroup liabilities'!I1655,'Auxiliar 210'!$B$18:$B$20,1,FALSE),0)&lt;&gt;0),"r0210 - Liabilities towards other entities of the resolution group (BRRD art. 44/2/h)",IF(AND('Intragroup liabilities'!F1655="P_21",IFERROR(VLOOKUP('Intragroup liabilities'!I1655,'Auxiliar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1" s="10" t="s">
        <v>483</v>
      </c>
      <c r="G1661" s="10" t="str">
        <f t="shared" si="177"/>
        <v>Rank 9 - Ranking in insolvency (master scale)</v>
      </c>
      <c r="H1661" s="10" t="s">
        <v>1392</v>
      </c>
      <c r="I1661" s="10" t="s">
        <v>66</v>
      </c>
      <c r="J1661" s="10" t="s">
        <v>439</v>
      </c>
      <c r="K1661" s="10" t="s">
        <v>155</v>
      </c>
      <c r="L1661" s="10" t="str">
        <f t="shared" si="178"/>
        <v>Sister</v>
      </c>
      <c r="M1661" s="10" t="str">
        <f>IF(OR('Intragroup liabilities'!W1655="x",'Intragroup liabilities'!W1655="E"),"true","false")</f>
        <v>false</v>
      </c>
      <c r="N1661" s="10" t="s">
        <v>470</v>
      </c>
      <c r="O1661" s="10" t="s">
        <v>471</v>
      </c>
      <c r="P1661" s="11">
        <v>2066.67</v>
      </c>
      <c r="Q1661" s="11">
        <f>IF('Intragroup liabilities'!E1655="",0,'Intragroup liabilities'!E1655)</f>
        <v>0</v>
      </c>
      <c r="R1661" s="10" t="str">
        <f>+IF('Intragroup liabilities'!C1655="EURO","Euro",IF('Intragroup liabilities'!C1655="LIBRA INGLESA"," US Dollar",""))</f>
        <v>Euro</v>
      </c>
      <c r="S1661" s="10" t="str">
        <f>IF(OR('Intragroup liabilities'!F1655="P_20",'Intragroup liabilities'!F1655="P_21"),'Intragroup liabilities'!M1655,CONCATENATE(RIGHT('Intragroup liabilities'!T1655,4),"-",LEFT(RIGHT('Intragroup liabilities'!T1655,7),2),"-",LEFT('Intragroup liabilities'!T1655,2)))</f>
        <v>--</v>
      </c>
      <c r="T1661" s="20" t="str">
        <f t="shared" si="179"/>
        <v>--</v>
      </c>
      <c r="U1661" s="20" t="str">
        <f>IF(OR('Intragroup liabilities'!F1655="P_20",'Intragroup liabilities'!F1655="P_21"),'T 03.01'!T1661,CONCATENATE(RIGHT('Intragroup liabilities'!U1655,4),"-",LEFT(RIGHT('Intragroup liabilities'!U1655,7),2),"-",LEFT('Intragroup liabilities'!U1655,2)))</f>
        <v>--</v>
      </c>
      <c r="V1661" s="10" t="str">
        <f t="shared" si="180"/>
        <v>Unsecured</v>
      </c>
      <c r="W1661" s="10">
        <v>0</v>
      </c>
      <c r="X1661" s="10" t="s">
        <v>83</v>
      </c>
      <c r="Y1661" s="10" t="str">
        <f t="shared" si="181"/>
        <v>Structured</v>
      </c>
      <c r="Z1661" s="10"/>
      <c r="AA1661" s="10" t="str">
        <f>IF('Intragroup liabilities'!Q1655="GF2","Grandfathered T2",IF('Intragroup liabilities'!Q1655="CET1","CET1","No"))</f>
        <v>No</v>
      </c>
      <c r="AB1661" s="10">
        <f>IF('Intragroup liabilities'!R1655="",0,'Intragroup liabilities'!R1655)</f>
        <v>0</v>
      </c>
    </row>
    <row r="1662" spans="3:28" ht="23.65" thickBot="1" x14ac:dyDescent="0.5">
      <c r="C1662" s="17">
        <f t="shared" si="176"/>
        <v>999</v>
      </c>
      <c r="D1662" s="18">
        <f t="shared" si="182"/>
        <v>1655</v>
      </c>
      <c r="E1662" s="10" t="str">
        <f>IF(AND(I1662="SANTANDER TOTTA, SGPS, SA",'Intragroup liabilities'!F1656="P_22"),"r0531 - o/w (part of) subordinated liabilities recognised as own funds",IF(AND(I1662="Totta Seguros - Comp. Seg. Vida, SA.",'Intragroup liabilities'!F1656="P_22"),"r0350 - Structured notes",IF(AND(AA1662&lt;&gt;"No",'Intragroup liabilities'!F1656="P_23"),"r0531 - o/w (part of) subordinated liabilities recognised as own funds",IF(AND(AA1662="No",'Intragroup liabilities'!F1656="P_23"),"r0120 - Secured liabilities - collateralized part (BRRD art. 44/2/b)",IF('Intragroup liabilities'!F1656="C_31","r0511 - o/w capital instruments/share capital",IF('Intragroup liabilities'!F1656="C_32","r0511 - o/w capital instruments/share capital",IF('Intragroup liabilities'!F1656="C_33","r0512 - o/w instruments ranking pari passu with ordinary shares",IF(OR(ISNUMBER(SEARCH("ATLANTES",I1662)),ISNUMBER(SEARCH("AZOR",I1662)),ISNUMBER(SEARCH("HIPOTOTTA",I1662)))=TRUE,"r0120 - Secured liabilities - collateralized part (BRRD art. 44/2/b)",IF(OR('Intragroup liabilities'!F1656="P_27.1",'Intragroup liabilities'!F1656="P_27.2",'Intragroup liabilities'!F1656="P_24"),"r0390 - Non-financial liabilities",IF('Intragroup liabilities'!F1656="P_30.1","r0170 - Employee liabilities (BRRD art. 44/2/g/i)",IF('Intragroup liabilities'!F1656="P_30.3","r0390 - Non-financial liabilities",IF('Intragroup liabilities'!F1656="C_36","r0511 - o/w capital instruments/share capital",IF(AND('Intragroup liabilities'!F1656="P_20",IFERROR(VLOOKUP('Intragroup liabilities'!I1656,'Auxiliar 210'!$B$18:$B$20,1,FALSE),0)&lt;&gt;0),"r0210 - Liabilities towards other entities of the resolution group (BRRD art. 44/2/h)",IF(AND('Intragroup liabilities'!F1656="P_21",IFERROR(VLOOKUP('Intragroup liabilities'!I1656,'Auxiliar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2" s="10" t="s">
        <v>483</v>
      </c>
      <c r="G1662" s="10" t="str">
        <f t="shared" si="177"/>
        <v>Rank 9 - Ranking in insolvency (master scale)</v>
      </c>
      <c r="H1662" s="10" t="s">
        <v>658</v>
      </c>
      <c r="I1662" s="10" t="s">
        <v>66</v>
      </c>
      <c r="J1662" s="10" t="s">
        <v>439</v>
      </c>
      <c r="K1662" s="10" t="s">
        <v>155</v>
      </c>
      <c r="L1662" s="10" t="str">
        <f t="shared" si="178"/>
        <v>Sister</v>
      </c>
      <c r="M1662" s="10" t="str">
        <f>IF(OR('Intragroup liabilities'!W1656="x",'Intragroup liabilities'!W1656="E"),"true","false")</f>
        <v>false</v>
      </c>
      <c r="N1662" s="10" t="s">
        <v>470</v>
      </c>
      <c r="O1662" s="10" t="s">
        <v>471</v>
      </c>
      <c r="P1662" s="11">
        <v>0.56999999999999995</v>
      </c>
      <c r="Q1662" s="11">
        <f>IF('Intragroup liabilities'!E1656="",0,'Intragroup liabilities'!E1656)</f>
        <v>0</v>
      </c>
      <c r="R1662" s="10" t="str">
        <f>+IF('Intragroup liabilities'!C1656="EURO","Euro",IF('Intragroup liabilities'!C1656="LIBRA INGLESA"," US Dollar",""))</f>
        <v>Euro</v>
      </c>
      <c r="S1662" s="10" t="str">
        <f>IF(OR('Intragroup liabilities'!F1656="P_20",'Intragroup liabilities'!F1656="P_21"),'Intragroup liabilities'!M1656,CONCATENATE(RIGHT('Intragroup liabilities'!T1656,4),"-",LEFT(RIGHT('Intragroup liabilities'!T1656,7),2),"-",LEFT('Intragroup liabilities'!T1656,2)))</f>
        <v>--</v>
      </c>
      <c r="T1662" s="20" t="str">
        <f t="shared" si="179"/>
        <v>--</v>
      </c>
      <c r="U1662" s="20" t="str">
        <f>IF(OR('Intragroup liabilities'!F1656="P_20",'Intragroup liabilities'!F1656="P_21"),'T 03.01'!T1662,CONCATENATE(RIGHT('Intragroup liabilities'!U1656,4),"-",LEFT(RIGHT('Intragroup liabilities'!U1656,7),2),"-",LEFT('Intragroup liabilities'!U1656,2)))</f>
        <v>--</v>
      </c>
      <c r="V1662" s="10" t="str">
        <f t="shared" si="180"/>
        <v>Unsecured</v>
      </c>
      <c r="W1662" s="10">
        <v>0</v>
      </c>
      <c r="X1662" s="10" t="s">
        <v>83</v>
      </c>
      <c r="Y1662" s="10" t="str">
        <f t="shared" si="181"/>
        <v>Structured</v>
      </c>
      <c r="Z1662" s="10"/>
      <c r="AA1662" s="10" t="str">
        <f>IF('Intragroup liabilities'!Q1656="GF2","Grandfathered T2",IF('Intragroup liabilities'!Q1656="CET1","CET1","No"))</f>
        <v>No</v>
      </c>
      <c r="AB1662" s="10">
        <f>IF('Intragroup liabilities'!R1656="",0,'Intragroup liabilities'!R1656)</f>
        <v>0</v>
      </c>
    </row>
    <row r="1663" spans="3:28" ht="23.65" thickBot="1" x14ac:dyDescent="0.5">
      <c r="C1663" s="17">
        <f t="shared" si="176"/>
        <v>999</v>
      </c>
      <c r="D1663" s="18">
        <f t="shared" si="182"/>
        <v>1656</v>
      </c>
      <c r="E1663" s="10" t="str">
        <f>IF(AND(I1663="SANTANDER TOTTA, SGPS, SA",'Intragroup liabilities'!F1657="P_22"),"r0531 - o/w (part of) subordinated liabilities recognised as own funds",IF(AND(I1663="Totta Seguros - Comp. Seg. Vida, SA.",'Intragroup liabilities'!F1657="P_22"),"r0350 - Structured notes",IF(AND(AA1663&lt;&gt;"No",'Intragroup liabilities'!F1657="P_23"),"r0531 - o/w (part of) subordinated liabilities recognised as own funds",IF(AND(AA1663="No",'Intragroup liabilities'!F1657="P_23"),"r0120 - Secured liabilities - collateralized part (BRRD art. 44/2/b)",IF('Intragroup liabilities'!F1657="C_31","r0511 - o/w capital instruments/share capital",IF('Intragroup liabilities'!F1657="C_32","r0511 - o/w capital instruments/share capital",IF('Intragroup liabilities'!F1657="C_33","r0512 - o/w instruments ranking pari passu with ordinary shares",IF(OR(ISNUMBER(SEARCH("ATLANTES",I1663)),ISNUMBER(SEARCH("AZOR",I1663)),ISNUMBER(SEARCH("HIPOTOTTA",I1663)))=TRUE,"r0120 - Secured liabilities - collateralized part (BRRD art. 44/2/b)",IF(OR('Intragroup liabilities'!F1657="P_27.1",'Intragroup liabilities'!F1657="P_27.2",'Intragroup liabilities'!F1657="P_24"),"r0390 - Non-financial liabilities",IF('Intragroup liabilities'!F1657="P_30.1","r0170 - Employee liabilities (BRRD art. 44/2/g/i)",IF('Intragroup liabilities'!F1657="P_30.3","r0390 - Non-financial liabilities",IF('Intragroup liabilities'!F1657="C_36","r0511 - o/w capital instruments/share capital",IF(AND('Intragroup liabilities'!F1657="P_20",IFERROR(VLOOKUP('Intragroup liabilities'!I1657,'Auxiliar 210'!$B$18:$B$20,1,FALSE),0)&lt;&gt;0),"r0210 - Liabilities towards other entities of the resolution group (BRRD art. 44/2/h)",IF(AND('Intragroup liabilities'!F1657="P_21",IFERROR(VLOOKUP('Intragroup liabilities'!I1657,'Auxiliar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3" s="10" t="s">
        <v>483</v>
      </c>
      <c r="G1663" s="10" t="str">
        <f t="shared" si="177"/>
        <v>Rank 9 - Ranking in insolvency (master scale)</v>
      </c>
      <c r="H1663" s="10" t="s">
        <v>600</v>
      </c>
      <c r="I1663" s="10" t="s">
        <v>66</v>
      </c>
      <c r="J1663" s="10" t="s">
        <v>439</v>
      </c>
      <c r="K1663" s="10" t="s">
        <v>155</v>
      </c>
      <c r="L1663" s="10" t="str">
        <f t="shared" si="178"/>
        <v>Sister</v>
      </c>
      <c r="M1663" s="10" t="str">
        <f>IF(OR('Intragroup liabilities'!W1657="x",'Intragroup liabilities'!W1657="E"),"true","false")</f>
        <v>false</v>
      </c>
      <c r="N1663" s="10" t="s">
        <v>470</v>
      </c>
      <c r="O1663" s="10" t="s">
        <v>471</v>
      </c>
      <c r="P1663" s="11">
        <v>64.44</v>
      </c>
      <c r="Q1663" s="11">
        <f>IF('Intragroup liabilities'!E1657="",0,'Intragroup liabilities'!E1657)</f>
        <v>0</v>
      </c>
      <c r="R1663" s="10" t="str">
        <f>+IF('Intragroup liabilities'!C1657="EURO","Euro",IF('Intragroup liabilities'!C1657="LIBRA INGLESA"," US Dollar",""))</f>
        <v>Euro</v>
      </c>
      <c r="S1663" s="10" t="str">
        <f>IF(OR('Intragroup liabilities'!F1657="P_20",'Intragroup liabilities'!F1657="P_21"),'Intragroup liabilities'!M1657,CONCATENATE(RIGHT('Intragroup liabilities'!T1657,4),"-",LEFT(RIGHT('Intragroup liabilities'!T1657,7),2),"-",LEFT('Intragroup liabilities'!T1657,2)))</f>
        <v>--</v>
      </c>
      <c r="T1663" s="20" t="str">
        <f t="shared" si="179"/>
        <v>--</v>
      </c>
      <c r="U1663" s="20" t="str">
        <f>IF(OR('Intragroup liabilities'!F1657="P_20",'Intragroup liabilities'!F1657="P_21"),'T 03.01'!T1663,CONCATENATE(RIGHT('Intragroup liabilities'!U1657,4),"-",LEFT(RIGHT('Intragroup liabilities'!U1657,7),2),"-",LEFT('Intragroup liabilities'!U1657,2)))</f>
        <v>--</v>
      </c>
      <c r="V1663" s="10" t="str">
        <f t="shared" si="180"/>
        <v>Unsecured</v>
      </c>
      <c r="W1663" s="10">
        <v>0</v>
      </c>
      <c r="X1663" s="10" t="s">
        <v>83</v>
      </c>
      <c r="Y1663" s="10" t="str">
        <f t="shared" si="181"/>
        <v>Structured</v>
      </c>
      <c r="Z1663" s="10"/>
      <c r="AA1663" s="10" t="str">
        <f>IF('Intragroup liabilities'!Q1657="GF2","Grandfathered T2",IF('Intragroup liabilities'!Q1657="CET1","CET1","No"))</f>
        <v>No</v>
      </c>
      <c r="AB1663" s="10">
        <f>IF('Intragroup liabilities'!R1657="",0,'Intragroup liabilities'!R1657)</f>
        <v>0</v>
      </c>
    </row>
    <row r="1664" spans="3:28" ht="23.65" thickBot="1" x14ac:dyDescent="0.5">
      <c r="C1664" s="17">
        <f t="shared" si="176"/>
        <v>999</v>
      </c>
      <c r="D1664" s="18">
        <f t="shared" si="182"/>
        <v>1657</v>
      </c>
      <c r="E1664" s="10" t="str">
        <f>IF(AND(I1664="SANTANDER TOTTA, SGPS, SA",'Intragroup liabilities'!F1658="P_22"),"r0531 - o/w (part of) subordinated liabilities recognised as own funds",IF(AND(I1664="Totta Seguros - Comp. Seg. Vida, SA.",'Intragroup liabilities'!F1658="P_22"),"r0350 - Structured notes",IF(AND(AA1664&lt;&gt;"No",'Intragroup liabilities'!F1658="P_23"),"r0531 - o/w (part of) subordinated liabilities recognised as own funds",IF(AND(AA1664="No",'Intragroup liabilities'!F1658="P_23"),"r0120 - Secured liabilities - collateralized part (BRRD art. 44/2/b)",IF('Intragroup liabilities'!F1658="C_31","r0511 - o/w capital instruments/share capital",IF('Intragroup liabilities'!F1658="C_32","r0511 - o/w capital instruments/share capital",IF('Intragroup liabilities'!F1658="C_33","r0512 - o/w instruments ranking pari passu with ordinary shares",IF(OR(ISNUMBER(SEARCH("ATLANTES",I1664)),ISNUMBER(SEARCH("AZOR",I1664)),ISNUMBER(SEARCH("HIPOTOTTA",I1664)))=TRUE,"r0120 - Secured liabilities - collateralized part (BRRD art. 44/2/b)",IF(OR('Intragroup liabilities'!F1658="P_27.1",'Intragroup liabilities'!F1658="P_27.2",'Intragroup liabilities'!F1658="P_24"),"r0390 - Non-financial liabilities",IF('Intragroup liabilities'!F1658="P_30.1","r0170 - Employee liabilities (BRRD art. 44/2/g/i)",IF('Intragroup liabilities'!F1658="P_30.3","r0390 - Non-financial liabilities",IF('Intragroup liabilities'!F1658="C_36","r0511 - o/w capital instruments/share capital",IF(AND('Intragroup liabilities'!F1658="P_20",IFERROR(VLOOKUP('Intragroup liabilities'!I1658,'Auxiliar 210'!$B$18:$B$20,1,FALSE),0)&lt;&gt;0),"r0210 - Liabilities towards other entities of the resolution group (BRRD art. 44/2/h)",IF(AND('Intragroup liabilities'!F1658="P_21",IFERROR(VLOOKUP('Intragroup liabilities'!I1658,'Auxiliar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4" s="10" t="s">
        <v>483</v>
      </c>
      <c r="G1664" s="10" t="str">
        <f t="shared" si="177"/>
        <v>Rank 9 - Ranking in insolvency (master scale)</v>
      </c>
      <c r="H1664" s="10" t="s">
        <v>1384</v>
      </c>
      <c r="I1664" s="10" t="s">
        <v>66</v>
      </c>
      <c r="J1664" s="10" t="s">
        <v>439</v>
      </c>
      <c r="K1664" s="10" t="s">
        <v>155</v>
      </c>
      <c r="L1664" s="10" t="str">
        <f t="shared" si="178"/>
        <v>Sister</v>
      </c>
      <c r="M1664" s="10" t="str">
        <f>IF(OR('Intragroup liabilities'!W1658="x",'Intragroup liabilities'!W1658="E"),"true","false")</f>
        <v>false</v>
      </c>
      <c r="N1664" s="10" t="s">
        <v>470</v>
      </c>
      <c r="O1664" s="10" t="s">
        <v>471</v>
      </c>
      <c r="P1664" s="11">
        <v>1580.69</v>
      </c>
      <c r="Q1664" s="11">
        <f>IF('Intragroup liabilities'!E1658="",0,'Intragroup liabilities'!E1658)</f>
        <v>0</v>
      </c>
      <c r="R1664" s="10" t="str">
        <f>+IF('Intragroup liabilities'!C1658="EURO","Euro",IF('Intragroup liabilities'!C1658="LIBRA INGLESA"," US Dollar",""))</f>
        <v>Euro</v>
      </c>
      <c r="S1664" s="10" t="str">
        <f>IF(OR('Intragroup liabilities'!F1658="P_20",'Intragroup liabilities'!F1658="P_21"),'Intragroup liabilities'!M1658,CONCATENATE(RIGHT('Intragroup liabilities'!T1658,4),"-",LEFT(RIGHT('Intragroup liabilities'!T1658,7),2),"-",LEFT('Intragroup liabilities'!T1658,2)))</f>
        <v>--</v>
      </c>
      <c r="T1664" s="20" t="str">
        <f t="shared" si="179"/>
        <v>--</v>
      </c>
      <c r="U1664" s="20" t="str">
        <f>IF(OR('Intragroup liabilities'!F1658="P_20",'Intragroup liabilities'!F1658="P_21"),'T 03.01'!T1664,CONCATENATE(RIGHT('Intragroup liabilities'!U1658,4),"-",LEFT(RIGHT('Intragroup liabilities'!U1658,7),2),"-",LEFT('Intragroup liabilities'!U1658,2)))</f>
        <v>--</v>
      </c>
      <c r="V1664" s="10" t="str">
        <f t="shared" si="180"/>
        <v>Unsecured</v>
      </c>
      <c r="W1664" s="10">
        <v>0</v>
      </c>
      <c r="X1664" s="10" t="s">
        <v>83</v>
      </c>
      <c r="Y1664" s="10" t="str">
        <f t="shared" si="181"/>
        <v>Structured</v>
      </c>
      <c r="Z1664" s="10"/>
      <c r="AA1664" s="10" t="str">
        <f>IF('Intragroup liabilities'!Q1658="GF2","Grandfathered T2",IF('Intragroup liabilities'!Q1658="CET1","CET1","No"))</f>
        <v>No</v>
      </c>
      <c r="AB1664" s="10">
        <f>IF('Intragroup liabilities'!R1658="",0,'Intragroup liabilities'!R1658)</f>
        <v>0</v>
      </c>
    </row>
    <row r="1665" spans="3:28" ht="23.65" thickBot="1" x14ac:dyDescent="0.5">
      <c r="C1665" s="17">
        <f t="shared" si="176"/>
        <v>999</v>
      </c>
      <c r="D1665" s="18">
        <f t="shared" si="182"/>
        <v>1658</v>
      </c>
      <c r="E1665" s="10" t="str">
        <f>IF(AND(I1665="SANTANDER TOTTA, SGPS, SA",'Intragroup liabilities'!F1659="P_22"),"r0531 - o/w (part of) subordinated liabilities recognised as own funds",IF(AND(I1665="Totta Seguros - Comp. Seg. Vida, SA.",'Intragroup liabilities'!F1659="P_22"),"r0350 - Structured notes",IF(AND(AA1665&lt;&gt;"No",'Intragroup liabilities'!F1659="P_23"),"r0531 - o/w (part of) subordinated liabilities recognised as own funds",IF(AND(AA1665="No",'Intragroup liabilities'!F1659="P_23"),"r0120 - Secured liabilities - collateralized part (BRRD art. 44/2/b)",IF('Intragroup liabilities'!F1659="C_31","r0511 - o/w capital instruments/share capital",IF('Intragroup liabilities'!F1659="C_32","r0511 - o/w capital instruments/share capital",IF('Intragroup liabilities'!F1659="C_33","r0512 - o/w instruments ranking pari passu with ordinary shares",IF(OR(ISNUMBER(SEARCH("ATLANTES",I1665)),ISNUMBER(SEARCH("AZOR",I1665)),ISNUMBER(SEARCH("HIPOTOTTA",I1665)))=TRUE,"r0120 - Secured liabilities - collateralized part (BRRD art. 44/2/b)",IF(OR('Intragroup liabilities'!F1659="P_27.1",'Intragroup liabilities'!F1659="P_27.2",'Intragroup liabilities'!F1659="P_24"),"r0390 - Non-financial liabilities",IF('Intragroup liabilities'!F1659="P_30.1","r0170 - Employee liabilities (BRRD art. 44/2/g/i)",IF('Intragroup liabilities'!F1659="P_30.3","r0390 - Non-financial liabilities",IF('Intragroup liabilities'!F1659="C_36","r0511 - o/w capital instruments/share capital",IF(AND('Intragroup liabilities'!F1659="P_20",IFERROR(VLOOKUP('Intragroup liabilities'!I1659,'Auxiliar 210'!$B$18:$B$20,1,FALSE),0)&lt;&gt;0),"r0210 - Liabilities towards other entities of the resolution group (BRRD art. 44/2/h)",IF(AND('Intragroup liabilities'!F1659="P_21",IFERROR(VLOOKUP('Intragroup liabilities'!I1659,'Auxiliar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5" s="10" t="s">
        <v>483</v>
      </c>
      <c r="G1665" s="10" t="str">
        <f t="shared" si="177"/>
        <v>Rank 9 - Ranking in insolvency (master scale)</v>
      </c>
      <c r="H1665" s="10" t="s">
        <v>1375</v>
      </c>
      <c r="I1665" s="10" t="s">
        <v>66</v>
      </c>
      <c r="J1665" s="10" t="s">
        <v>439</v>
      </c>
      <c r="K1665" s="10" t="s">
        <v>155</v>
      </c>
      <c r="L1665" s="10" t="str">
        <f t="shared" si="178"/>
        <v>Sister</v>
      </c>
      <c r="M1665" s="10" t="str">
        <f>IF(OR('Intragroup liabilities'!W1659="x",'Intragroup liabilities'!W1659="E"),"true","false")</f>
        <v>false</v>
      </c>
      <c r="N1665" s="10" t="s">
        <v>470</v>
      </c>
      <c r="O1665" s="10" t="s">
        <v>471</v>
      </c>
      <c r="P1665" s="11">
        <v>151.56</v>
      </c>
      <c r="Q1665" s="11">
        <f>IF('Intragroup liabilities'!E1659="",0,'Intragroup liabilities'!E1659)</f>
        <v>0</v>
      </c>
      <c r="R1665" s="10" t="str">
        <f>+IF('Intragroup liabilities'!C1659="EURO","Euro",IF('Intragroup liabilities'!C1659="LIBRA INGLESA"," US Dollar",""))</f>
        <v>Euro</v>
      </c>
      <c r="S1665" s="10" t="str">
        <f>IF(OR('Intragroup liabilities'!F1659="P_20",'Intragroup liabilities'!F1659="P_21"),'Intragroup liabilities'!M1659,CONCATENATE(RIGHT('Intragroup liabilities'!T1659,4),"-",LEFT(RIGHT('Intragroup liabilities'!T1659,7),2),"-",LEFT('Intragroup liabilities'!T1659,2)))</f>
        <v>--</v>
      </c>
      <c r="T1665" s="20" t="str">
        <f t="shared" si="179"/>
        <v>--</v>
      </c>
      <c r="U1665" s="20" t="str">
        <f>IF(OR('Intragroup liabilities'!F1659="P_20",'Intragroup liabilities'!F1659="P_21"),'T 03.01'!T1665,CONCATENATE(RIGHT('Intragroup liabilities'!U1659,4),"-",LEFT(RIGHT('Intragroup liabilities'!U1659,7),2),"-",LEFT('Intragroup liabilities'!U1659,2)))</f>
        <v>--</v>
      </c>
      <c r="V1665" s="10" t="str">
        <f t="shared" si="180"/>
        <v>Unsecured</v>
      </c>
      <c r="W1665" s="10">
        <v>0</v>
      </c>
      <c r="X1665" s="10" t="s">
        <v>83</v>
      </c>
      <c r="Y1665" s="10" t="str">
        <f t="shared" si="181"/>
        <v>Structured</v>
      </c>
      <c r="Z1665" s="10"/>
      <c r="AA1665" s="10" t="str">
        <f>IF('Intragroup liabilities'!Q1659="GF2","Grandfathered T2",IF('Intragroup liabilities'!Q1659="CET1","CET1","No"))</f>
        <v>No</v>
      </c>
      <c r="AB1665" s="10">
        <f>IF('Intragroup liabilities'!R1659="",0,'Intragroup liabilities'!R1659)</f>
        <v>0</v>
      </c>
    </row>
    <row r="1666" spans="3:28" ht="23.65" thickBot="1" x14ac:dyDescent="0.5">
      <c r="C1666" s="17">
        <f t="shared" si="176"/>
        <v>999</v>
      </c>
      <c r="D1666" s="18">
        <f t="shared" si="182"/>
        <v>1659</v>
      </c>
      <c r="E1666" s="10" t="str">
        <f>IF(AND(I1666="SANTANDER TOTTA, SGPS, SA",'Intragroup liabilities'!F1660="P_22"),"r0531 - o/w (part of) subordinated liabilities recognised as own funds",IF(AND(I1666="Totta Seguros - Comp. Seg. Vida, SA.",'Intragroup liabilities'!F1660="P_22"),"r0350 - Structured notes",IF(AND(AA1666&lt;&gt;"No",'Intragroup liabilities'!F1660="P_23"),"r0531 - o/w (part of) subordinated liabilities recognised as own funds",IF(AND(AA1666="No",'Intragroup liabilities'!F1660="P_23"),"r0120 - Secured liabilities - collateralized part (BRRD art. 44/2/b)",IF('Intragroup liabilities'!F1660="C_31","r0511 - o/w capital instruments/share capital",IF('Intragroup liabilities'!F1660="C_32","r0511 - o/w capital instruments/share capital",IF('Intragroup liabilities'!F1660="C_33","r0512 - o/w instruments ranking pari passu with ordinary shares",IF(OR(ISNUMBER(SEARCH("ATLANTES",I1666)),ISNUMBER(SEARCH("AZOR",I1666)),ISNUMBER(SEARCH("HIPOTOTTA",I1666)))=TRUE,"r0120 - Secured liabilities - collateralized part (BRRD art. 44/2/b)",IF(OR('Intragroup liabilities'!F1660="P_27.1",'Intragroup liabilities'!F1660="P_27.2",'Intragroup liabilities'!F1660="P_24"),"r0390 - Non-financial liabilities",IF('Intragroup liabilities'!F1660="P_30.1","r0170 - Employee liabilities (BRRD art. 44/2/g/i)",IF('Intragroup liabilities'!F1660="P_30.3","r0390 - Non-financial liabilities",IF('Intragroup liabilities'!F1660="C_36","r0511 - o/w capital instruments/share capital",IF(AND('Intragroup liabilities'!F1660="P_20",IFERROR(VLOOKUP('Intragroup liabilities'!I1660,'Auxiliar 210'!$B$18:$B$20,1,FALSE),0)&lt;&gt;0),"r0210 - Liabilities towards other entities of the resolution group (BRRD art. 44/2/h)",IF(AND('Intragroup liabilities'!F1660="P_21",IFERROR(VLOOKUP('Intragroup liabilities'!I1660,'Auxiliar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6" s="10" t="s">
        <v>483</v>
      </c>
      <c r="G1666" s="10" t="str">
        <f t="shared" si="177"/>
        <v>Rank 9 - Ranking in insolvency (master scale)</v>
      </c>
      <c r="H1666" s="10" t="s">
        <v>1382</v>
      </c>
      <c r="I1666" s="10" t="s">
        <v>66</v>
      </c>
      <c r="J1666" s="10" t="s">
        <v>439</v>
      </c>
      <c r="K1666" s="10" t="s">
        <v>155</v>
      </c>
      <c r="L1666" s="10" t="str">
        <f t="shared" si="178"/>
        <v>Sister</v>
      </c>
      <c r="M1666" s="10" t="str">
        <f>IF(OR('Intragroup liabilities'!W1660="x",'Intragroup liabilities'!W1660="E"),"true","false")</f>
        <v>false</v>
      </c>
      <c r="N1666" s="10" t="s">
        <v>470</v>
      </c>
      <c r="O1666" s="10" t="s">
        <v>471</v>
      </c>
      <c r="P1666" s="11">
        <v>90</v>
      </c>
      <c r="Q1666" s="11">
        <f>IF('Intragroup liabilities'!E1660="",0,'Intragroup liabilities'!E1660)</f>
        <v>0</v>
      </c>
      <c r="R1666" s="10" t="str">
        <f>+IF('Intragroup liabilities'!C1660="EURO","Euro",IF('Intragroup liabilities'!C1660="LIBRA INGLESA"," US Dollar",""))</f>
        <v>Euro</v>
      </c>
      <c r="S1666" s="10" t="str">
        <f>IF(OR('Intragroup liabilities'!F1660="P_20",'Intragroup liabilities'!F1660="P_21"),'Intragroup liabilities'!M1660,CONCATENATE(RIGHT('Intragroup liabilities'!T1660,4),"-",LEFT(RIGHT('Intragroup liabilities'!T1660,7),2),"-",LEFT('Intragroup liabilities'!T1660,2)))</f>
        <v>--</v>
      </c>
      <c r="T1666" s="20" t="str">
        <f t="shared" si="179"/>
        <v>--</v>
      </c>
      <c r="U1666" s="20" t="str">
        <f>IF(OR('Intragroup liabilities'!F1660="P_20",'Intragroup liabilities'!F1660="P_21"),'T 03.01'!T1666,CONCATENATE(RIGHT('Intragroup liabilities'!U1660,4),"-",LEFT(RIGHT('Intragroup liabilities'!U1660,7),2),"-",LEFT('Intragroup liabilities'!U1660,2)))</f>
        <v>--</v>
      </c>
      <c r="V1666" s="10" t="str">
        <f t="shared" si="180"/>
        <v>Unsecured</v>
      </c>
      <c r="W1666" s="10">
        <v>0</v>
      </c>
      <c r="X1666" s="10" t="s">
        <v>83</v>
      </c>
      <c r="Y1666" s="10" t="str">
        <f t="shared" si="181"/>
        <v>Structured</v>
      </c>
      <c r="Z1666" s="10"/>
      <c r="AA1666" s="10" t="str">
        <f>IF('Intragroup liabilities'!Q1660="GF2","Grandfathered T2",IF('Intragroup liabilities'!Q1660="CET1","CET1","No"))</f>
        <v>No</v>
      </c>
      <c r="AB1666" s="10">
        <f>IF('Intragroup liabilities'!R1660="",0,'Intragroup liabilities'!R1660)</f>
        <v>0</v>
      </c>
    </row>
    <row r="1667" spans="3:28" ht="23.65" thickBot="1" x14ac:dyDescent="0.5">
      <c r="C1667" s="17">
        <f t="shared" si="176"/>
        <v>999</v>
      </c>
      <c r="D1667" s="18">
        <f t="shared" si="182"/>
        <v>1660</v>
      </c>
      <c r="E1667" s="10" t="str">
        <f>IF(AND(I1667="SANTANDER TOTTA, SGPS, SA",'Intragroup liabilities'!F1661="P_22"),"r0531 - o/w (part of) subordinated liabilities recognised as own funds",IF(AND(I1667="Totta Seguros - Comp. Seg. Vida, SA.",'Intragroup liabilities'!F1661="P_22"),"r0350 - Structured notes",IF(AND(AA1667&lt;&gt;"No",'Intragroup liabilities'!F1661="P_23"),"r0531 - o/w (part of) subordinated liabilities recognised as own funds",IF(AND(AA1667="No",'Intragroup liabilities'!F1661="P_23"),"r0120 - Secured liabilities - collateralized part (BRRD art. 44/2/b)",IF('Intragroup liabilities'!F1661="C_31","r0511 - o/w capital instruments/share capital",IF('Intragroup liabilities'!F1661="C_32","r0511 - o/w capital instruments/share capital",IF('Intragroup liabilities'!F1661="C_33","r0512 - o/w instruments ranking pari passu with ordinary shares",IF(OR(ISNUMBER(SEARCH("ATLANTES",I1667)),ISNUMBER(SEARCH("AZOR",I1667)),ISNUMBER(SEARCH("HIPOTOTTA",I1667)))=TRUE,"r0120 - Secured liabilities - collateralized part (BRRD art. 44/2/b)",IF(OR('Intragroup liabilities'!F1661="P_27.1",'Intragroup liabilities'!F1661="P_27.2",'Intragroup liabilities'!F1661="P_24"),"r0390 - Non-financial liabilities",IF('Intragroup liabilities'!F1661="P_30.1","r0170 - Employee liabilities (BRRD art. 44/2/g/i)",IF('Intragroup liabilities'!F1661="P_30.3","r0390 - Non-financial liabilities",IF('Intragroup liabilities'!F1661="C_36","r0511 - o/w capital instruments/share capital",IF(AND('Intragroup liabilities'!F1661="P_20",IFERROR(VLOOKUP('Intragroup liabilities'!I1661,'Auxiliar 210'!$B$18:$B$20,1,FALSE),0)&lt;&gt;0),"r0210 - Liabilities towards other entities of the resolution group (BRRD art. 44/2/h)",IF(AND('Intragroup liabilities'!F1661="P_21",IFERROR(VLOOKUP('Intragroup liabilities'!I1661,'Auxiliar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7" s="10" t="s">
        <v>483</v>
      </c>
      <c r="G1667" s="10" t="str">
        <f t="shared" si="177"/>
        <v>Rank 9 - Ranking in insolvency (master scale)</v>
      </c>
      <c r="H1667" s="10" t="s">
        <v>1054</v>
      </c>
      <c r="I1667" s="10" t="s">
        <v>704</v>
      </c>
      <c r="J1667" s="10" t="s">
        <v>703</v>
      </c>
      <c r="K1667" s="10" t="s">
        <v>155</v>
      </c>
      <c r="L1667" s="10" t="str">
        <f t="shared" si="178"/>
        <v>Sister</v>
      </c>
      <c r="M1667" s="10" t="str">
        <f>IF(OR('Intragroup liabilities'!W1661="x",'Intragroup liabilities'!W1661="E"),"true","false")</f>
        <v>false</v>
      </c>
      <c r="N1667" s="10" t="s">
        <v>470</v>
      </c>
      <c r="O1667" s="10" t="s">
        <v>471</v>
      </c>
      <c r="P1667" s="11">
        <v>2.25</v>
      </c>
      <c r="Q1667" s="11">
        <f>IF('Intragroup liabilities'!E1661="",0,'Intragroup liabilities'!E1661)</f>
        <v>0</v>
      </c>
      <c r="R1667" s="10" t="str">
        <f>+IF('Intragroup liabilities'!C1661="EURO","Euro",IF('Intragroup liabilities'!C1661="LIBRA INGLESA"," US Dollar",""))</f>
        <v>Euro</v>
      </c>
      <c r="S1667" s="10" t="str">
        <f>IF(OR('Intragroup liabilities'!F1661="P_20",'Intragroup liabilities'!F1661="P_21"),'Intragroup liabilities'!M1661,CONCATENATE(RIGHT('Intragroup liabilities'!T1661,4),"-",LEFT(RIGHT('Intragroup liabilities'!T1661,7),2),"-",LEFT('Intragroup liabilities'!T1661,2)))</f>
        <v>--</v>
      </c>
      <c r="T1667" s="20" t="str">
        <f t="shared" si="179"/>
        <v>--</v>
      </c>
      <c r="U1667" s="20" t="str">
        <f>IF(OR('Intragroup liabilities'!F1661="P_20",'Intragroup liabilities'!F1661="P_21"),'T 03.01'!T1667,CONCATENATE(RIGHT('Intragroup liabilities'!U1661,4),"-",LEFT(RIGHT('Intragroup liabilities'!U1661,7),2),"-",LEFT('Intragroup liabilities'!U1661,2)))</f>
        <v>--</v>
      </c>
      <c r="V1667" s="10" t="str">
        <f t="shared" si="180"/>
        <v>Unsecured</v>
      </c>
      <c r="W1667" s="10">
        <v>0</v>
      </c>
      <c r="X1667" s="10" t="s">
        <v>83</v>
      </c>
      <c r="Y1667" s="10" t="str">
        <f t="shared" si="181"/>
        <v>Structured</v>
      </c>
      <c r="Z1667" s="10"/>
      <c r="AA1667" s="10" t="str">
        <f>IF('Intragroup liabilities'!Q1661="GF2","Grandfathered T2",IF('Intragroup liabilities'!Q1661="CET1","CET1","No"))</f>
        <v>No</v>
      </c>
      <c r="AB1667" s="10">
        <f>IF('Intragroup liabilities'!R1661="",0,'Intragroup liabilities'!R1661)</f>
        <v>0</v>
      </c>
    </row>
    <row r="1668" spans="3:28" ht="23.65" thickBot="1" x14ac:dyDescent="0.5">
      <c r="C1668" s="17">
        <f t="shared" si="176"/>
        <v>999</v>
      </c>
      <c r="D1668" s="18">
        <f t="shared" si="182"/>
        <v>1661</v>
      </c>
      <c r="E1668" s="10" t="str">
        <f>IF(AND(I1668="SANTANDER TOTTA, SGPS, SA",'Intragroup liabilities'!F1662="P_22"),"r0531 - o/w (part of) subordinated liabilities recognised as own funds",IF(AND(I1668="Totta Seguros - Comp. Seg. Vida, SA.",'Intragroup liabilities'!F1662="P_22"),"r0350 - Structured notes",IF(AND(AA1668&lt;&gt;"No",'Intragroup liabilities'!F1662="P_23"),"r0531 - o/w (part of) subordinated liabilities recognised as own funds",IF(AND(AA1668="No",'Intragroup liabilities'!F1662="P_23"),"r0120 - Secured liabilities - collateralized part (BRRD art. 44/2/b)",IF('Intragroup liabilities'!F1662="C_31","r0511 - o/w capital instruments/share capital",IF('Intragroup liabilities'!F1662="C_32","r0511 - o/w capital instruments/share capital",IF('Intragroup liabilities'!F1662="C_33","r0512 - o/w instruments ranking pari passu with ordinary shares",IF(OR(ISNUMBER(SEARCH("ATLANTES",I1668)),ISNUMBER(SEARCH("AZOR",I1668)),ISNUMBER(SEARCH("HIPOTOTTA",I1668)))=TRUE,"r0120 - Secured liabilities - collateralized part (BRRD art. 44/2/b)",IF(OR('Intragroup liabilities'!F1662="P_27.1",'Intragroup liabilities'!F1662="P_27.2",'Intragroup liabilities'!F1662="P_24"),"r0390 - Non-financial liabilities",IF('Intragroup liabilities'!F1662="P_30.1","r0170 - Employee liabilities (BRRD art. 44/2/g/i)",IF('Intragroup liabilities'!F1662="P_30.3","r0390 - Non-financial liabilities",IF('Intragroup liabilities'!F1662="C_36","r0511 - o/w capital instruments/share capital",IF(AND('Intragroup liabilities'!F1662="P_20",IFERROR(VLOOKUP('Intragroup liabilities'!I1662,'Auxiliar 210'!$B$18:$B$20,1,FALSE),0)&lt;&gt;0),"r0210 - Liabilities towards other entities of the resolution group (BRRD art. 44/2/h)",IF(AND('Intragroup liabilities'!F1662="P_21",IFERROR(VLOOKUP('Intragroup liabilities'!I1662,'Auxiliar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8" s="10" t="s">
        <v>483</v>
      </c>
      <c r="G1668" s="10" t="str">
        <f t="shared" si="177"/>
        <v>Rank 9 - Ranking in insolvency (master scale)</v>
      </c>
      <c r="H1668" s="10" t="s">
        <v>1389</v>
      </c>
      <c r="I1668" s="10" t="s">
        <v>66</v>
      </c>
      <c r="J1668" s="10" t="s">
        <v>439</v>
      </c>
      <c r="K1668" s="10" t="s">
        <v>155</v>
      </c>
      <c r="L1668" s="10" t="str">
        <f t="shared" si="178"/>
        <v>Sister</v>
      </c>
      <c r="M1668" s="10" t="str">
        <f>IF(OR('Intragroup liabilities'!W1662="x",'Intragroup liabilities'!W1662="E"),"true","false")</f>
        <v>false</v>
      </c>
      <c r="N1668" s="10" t="s">
        <v>470</v>
      </c>
      <c r="O1668" s="10" t="s">
        <v>471</v>
      </c>
      <c r="P1668" s="11">
        <v>83.33</v>
      </c>
      <c r="Q1668" s="11">
        <f>IF('Intragroup liabilities'!E1662="",0,'Intragroup liabilities'!E1662)</f>
        <v>0</v>
      </c>
      <c r="R1668" s="10" t="str">
        <f>+IF('Intragroup liabilities'!C1662="EURO","Euro",IF('Intragroup liabilities'!C1662="LIBRA INGLESA"," US Dollar",""))</f>
        <v>Euro</v>
      </c>
      <c r="S1668" s="10" t="str">
        <f>IF(OR('Intragroup liabilities'!F1662="P_20",'Intragroup liabilities'!F1662="P_21"),'Intragroup liabilities'!M1662,CONCATENATE(RIGHT('Intragroup liabilities'!T1662,4),"-",LEFT(RIGHT('Intragroup liabilities'!T1662,7),2),"-",LEFT('Intragroup liabilities'!T1662,2)))</f>
        <v>--</v>
      </c>
      <c r="T1668" s="20" t="str">
        <f t="shared" si="179"/>
        <v>--</v>
      </c>
      <c r="U1668" s="20" t="str">
        <f>IF(OR('Intragroup liabilities'!F1662="P_20",'Intragroup liabilities'!F1662="P_21"),'T 03.01'!T1668,CONCATENATE(RIGHT('Intragroup liabilities'!U1662,4),"-",LEFT(RIGHT('Intragroup liabilities'!U1662,7),2),"-",LEFT('Intragroup liabilities'!U1662,2)))</f>
        <v>--</v>
      </c>
      <c r="V1668" s="10" t="str">
        <f t="shared" si="180"/>
        <v>Unsecured</v>
      </c>
      <c r="W1668" s="10">
        <v>0</v>
      </c>
      <c r="X1668" s="10" t="s">
        <v>83</v>
      </c>
      <c r="Y1668" s="10" t="str">
        <f t="shared" si="181"/>
        <v>Structured</v>
      </c>
      <c r="Z1668" s="10"/>
      <c r="AA1668" s="10" t="str">
        <f>IF('Intragroup liabilities'!Q1662="GF2","Grandfathered T2",IF('Intragroup liabilities'!Q1662="CET1","CET1","No"))</f>
        <v>No</v>
      </c>
      <c r="AB1668" s="10">
        <f>IF('Intragroup liabilities'!R1662="",0,'Intragroup liabilities'!R1662)</f>
        <v>0</v>
      </c>
    </row>
    <row r="1669" spans="3:28" ht="23.65" thickBot="1" x14ac:dyDescent="0.5">
      <c r="C1669" s="17">
        <f t="shared" si="176"/>
        <v>999</v>
      </c>
      <c r="D1669" s="18">
        <f t="shared" si="182"/>
        <v>1662</v>
      </c>
      <c r="E1669" s="10" t="str">
        <f>IF(AND(I1669="SANTANDER TOTTA, SGPS, SA",'Intragroup liabilities'!F1663="P_22"),"r0531 - o/w (part of) subordinated liabilities recognised as own funds",IF(AND(I1669="Totta Seguros - Comp. Seg. Vida, SA.",'Intragroup liabilities'!F1663="P_22"),"r0350 - Structured notes",IF(AND(AA1669&lt;&gt;"No",'Intragroup liabilities'!F1663="P_23"),"r0531 - o/w (part of) subordinated liabilities recognised as own funds",IF(AND(AA1669="No",'Intragroup liabilities'!F1663="P_23"),"r0120 - Secured liabilities - collateralized part (BRRD art. 44/2/b)",IF('Intragroup liabilities'!F1663="C_31","r0511 - o/w capital instruments/share capital",IF('Intragroup liabilities'!F1663="C_32","r0511 - o/w capital instruments/share capital",IF('Intragroup liabilities'!F1663="C_33","r0512 - o/w instruments ranking pari passu with ordinary shares",IF(OR(ISNUMBER(SEARCH("ATLANTES",I1669)),ISNUMBER(SEARCH("AZOR",I1669)),ISNUMBER(SEARCH("HIPOTOTTA",I1669)))=TRUE,"r0120 - Secured liabilities - collateralized part (BRRD art. 44/2/b)",IF(OR('Intragroup liabilities'!F1663="P_27.1",'Intragroup liabilities'!F1663="P_27.2",'Intragroup liabilities'!F1663="P_24"),"r0390 - Non-financial liabilities",IF('Intragroup liabilities'!F1663="P_30.1","r0170 - Employee liabilities (BRRD art. 44/2/g/i)",IF('Intragroup liabilities'!F1663="P_30.3","r0390 - Non-financial liabilities",IF('Intragroup liabilities'!F1663="C_36","r0511 - o/w capital instruments/share capital",IF(AND('Intragroup liabilities'!F1663="P_20",IFERROR(VLOOKUP('Intragroup liabilities'!I1663,'Auxiliar 210'!$B$18:$B$20,1,FALSE),0)&lt;&gt;0),"r0210 - Liabilities towards other entities of the resolution group (BRRD art. 44/2/h)",IF(AND('Intragroup liabilities'!F1663="P_21",IFERROR(VLOOKUP('Intragroup liabilities'!I1663,'Auxiliar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69" s="10" t="s">
        <v>483</v>
      </c>
      <c r="G1669" s="10" t="str">
        <f t="shared" si="177"/>
        <v>Rank 9 - Ranking in insolvency (master scale)</v>
      </c>
      <c r="H1669" s="10" t="s">
        <v>1393</v>
      </c>
      <c r="I1669" s="10" t="s">
        <v>66</v>
      </c>
      <c r="J1669" s="10" t="s">
        <v>439</v>
      </c>
      <c r="K1669" s="10" t="s">
        <v>155</v>
      </c>
      <c r="L1669" s="10" t="str">
        <f t="shared" si="178"/>
        <v>Sister</v>
      </c>
      <c r="M1669" s="10" t="str">
        <f>IF(OR('Intragroup liabilities'!W1663="x",'Intragroup liabilities'!W1663="E"),"true","false")</f>
        <v>false</v>
      </c>
      <c r="N1669" s="10" t="s">
        <v>470</v>
      </c>
      <c r="O1669" s="10" t="s">
        <v>471</v>
      </c>
      <c r="P1669" s="11">
        <v>96.67</v>
      </c>
      <c r="Q1669" s="11">
        <f>IF('Intragroup liabilities'!E1663="",0,'Intragroup liabilities'!E1663)</f>
        <v>0</v>
      </c>
      <c r="R1669" s="10" t="str">
        <f>+IF('Intragroup liabilities'!C1663="EURO","Euro",IF('Intragroup liabilities'!C1663="LIBRA INGLESA"," US Dollar",""))</f>
        <v>Euro</v>
      </c>
      <c r="S1669" s="10" t="str">
        <f>IF(OR('Intragroup liabilities'!F1663="P_20",'Intragroup liabilities'!F1663="P_21"),'Intragroup liabilities'!M1663,CONCATENATE(RIGHT('Intragroup liabilities'!T1663,4),"-",LEFT(RIGHT('Intragroup liabilities'!T1663,7),2),"-",LEFT('Intragroup liabilities'!T1663,2)))</f>
        <v>--</v>
      </c>
      <c r="T1669" s="20" t="str">
        <f t="shared" si="179"/>
        <v>--</v>
      </c>
      <c r="U1669" s="20" t="str">
        <f>IF(OR('Intragroup liabilities'!F1663="P_20",'Intragroup liabilities'!F1663="P_21"),'T 03.01'!T1669,CONCATENATE(RIGHT('Intragroup liabilities'!U1663,4),"-",LEFT(RIGHT('Intragroup liabilities'!U1663,7),2),"-",LEFT('Intragroup liabilities'!U1663,2)))</f>
        <v>--</v>
      </c>
      <c r="V1669" s="10" t="str">
        <f t="shared" si="180"/>
        <v>Unsecured</v>
      </c>
      <c r="W1669" s="10">
        <v>0</v>
      </c>
      <c r="X1669" s="10" t="s">
        <v>83</v>
      </c>
      <c r="Y1669" s="10" t="str">
        <f t="shared" si="181"/>
        <v>Structured</v>
      </c>
      <c r="Z1669" s="10"/>
      <c r="AA1669" s="10" t="str">
        <f>IF('Intragroup liabilities'!Q1663="GF2","Grandfathered T2",IF('Intragroup liabilities'!Q1663="CET1","CET1","No"))</f>
        <v>No</v>
      </c>
      <c r="AB1669" s="10">
        <f>IF('Intragroup liabilities'!R1663="",0,'Intragroup liabilities'!R1663)</f>
        <v>0</v>
      </c>
    </row>
    <row r="1670" spans="3:28" ht="23.65" thickBot="1" x14ac:dyDescent="0.5">
      <c r="C1670" s="17">
        <f t="shared" si="176"/>
        <v>999</v>
      </c>
      <c r="D1670" s="18">
        <f t="shared" si="182"/>
        <v>1663</v>
      </c>
      <c r="E1670" s="10" t="str">
        <f>IF(AND(I1670="SANTANDER TOTTA, SGPS, SA",'Intragroup liabilities'!F1664="P_22"),"r0531 - o/w (part of) subordinated liabilities recognised as own funds",IF(AND(I1670="Totta Seguros - Comp. Seg. Vida, SA.",'Intragroup liabilities'!F1664="P_22"),"r0350 - Structured notes",IF(AND(AA1670&lt;&gt;"No",'Intragroup liabilities'!F1664="P_23"),"r0531 - o/w (part of) subordinated liabilities recognised as own funds",IF(AND(AA1670="No",'Intragroup liabilities'!F1664="P_23"),"r0120 - Secured liabilities - collateralized part (BRRD art. 44/2/b)",IF('Intragroup liabilities'!F1664="C_31","r0511 - o/w capital instruments/share capital",IF('Intragroup liabilities'!F1664="C_32","r0511 - o/w capital instruments/share capital",IF('Intragroup liabilities'!F1664="C_33","r0512 - o/w instruments ranking pari passu with ordinary shares",IF(OR(ISNUMBER(SEARCH("ATLANTES",I1670)),ISNUMBER(SEARCH("AZOR",I1670)),ISNUMBER(SEARCH("HIPOTOTTA",I1670)))=TRUE,"r0120 - Secured liabilities - collateralized part (BRRD art. 44/2/b)",IF(OR('Intragroup liabilities'!F1664="P_27.1",'Intragroup liabilities'!F1664="P_27.2",'Intragroup liabilities'!F1664="P_24"),"r0390 - Non-financial liabilities",IF('Intragroup liabilities'!F1664="P_30.1","r0170 - Employee liabilities (BRRD art. 44/2/g/i)",IF('Intragroup liabilities'!F1664="P_30.3","r0390 - Non-financial liabilities",IF('Intragroup liabilities'!F1664="C_36","r0511 - o/w capital instruments/share capital",IF(AND('Intragroup liabilities'!F1664="P_20",IFERROR(VLOOKUP('Intragroup liabilities'!I1664,'Auxiliar 210'!$B$18:$B$20,1,FALSE),0)&lt;&gt;0),"r0210 - Liabilities towards other entities of the resolution group (BRRD art. 44/2/h)",IF(AND('Intragroup liabilities'!F1664="P_21",IFERROR(VLOOKUP('Intragroup liabilities'!I1664,'Auxiliar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0" s="10" t="s">
        <v>483</v>
      </c>
      <c r="G1670" s="10" t="str">
        <f t="shared" si="177"/>
        <v>Rank 9 - Ranking in insolvency (master scale)</v>
      </c>
      <c r="H1670" s="10" t="s">
        <v>1434</v>
      </c>
      <c r="I1670" s="10" t="s">
        <v>66</v>
      </c>
      <c r="J1670" s="10" t="s">
        <v>439</v>
      </c>
      <c r="K1670" s="10" t="s">
        <v>155</v>
      </c>
      <c r="L1670" s="10" t="str">
        <f t="shared" si="178"/>
        <v>Sister</v>
      </c>
      <c r="M1670" s="10" t="str">
        <f>IF(OR('Intragroup liabilities'!W1664="x",'Intragroup liabilities'!W1664="E"),"true","false")</f>
        <v>false</v>
      </c>
      <c r="N1670" s="10" t="s">
        <v>470</v>
      </c>
      <c r="O1670" s="10" t="s">
        <v>471</v>
      </c>
      <c r="P1670" s="11">
        <v>96.67</v>
      </c>
      <c r="Q1670" s="11">
        <f>IF('Intragroup liabilities'!E1664="",0,'Intragroup liabilities'!E1664)</f>
        <v>0</v>
      </c>
      <c r="R1670" s="10" t="str">
        <f>+IF('Intragroup liabilities'!C1664="EURO","Euro",IF('Intragroup liabilities'!C1664="LIBRA INGLESA"," US Dollar",""))</f>
        <v>Euro</v>
      </c>
      <c r="S1670" s="10" t="str">
        <f>IF(OR('Intragroup liabilities'!F1664="P_20",'Intragroup liabilities'!F1664="P_21"),'Intragroup liabilities'!M1664,CONCATENATE(RIGHT('Intragroup liabilities'!T1664,4),"-",LEFT(RIGHT('Intragroup liabilities'!T1664,7),2),"-",LEFT('Intragroup liabilities'!T1664,2)))</f>
        <v>--</v>
      </c>
      <c r="T1670" s="20" t="str">
        <f t="shared" si="179"/>
        <v>--</v>
      </c>
      <c r="U1670" s="20" t="str">
        <f>IF(OR('Intragroup liabilities'!F1664="P_20",'Intragroup liabilities'!F1664="P_21"),'T 03.01'!T1670,CONCATENATE(RIGHT('Intragroup liabilities'!U1664,4),"-",LEFT(RIGHT('Intragroup liabilities'!U1664,7),2),"-",LEFT('Intragroup liabilities'!U1664,2)))</f>
        <v>--</v>
      </c>
      <c r="V1670" s="10" t="str">
        <f t="shared" si="180"/>
        <v>Unsecured</v>
      </c>
      <c r="W1670" s="10">
        <v>0</v>
      </c>
      <c r="X1670" s="10" t="s">
        <v>83</v>
      </c>
      <c r="Y1670" s="10" t="str">
        <f t="shared" si="181"/>
        <v>Structured</v>
      </c>
      <c r="Z1670" s="10"/>
      <c r="AA1670" s="10" t="str">
        <f>IF('Intragroup liabilities'!Q1664="GF2","Grandfathered T2",IF('Intragroup liabilities'!Q1664="CET1","CET1","No"))</f>
        <v>No</v>
      </c>
      <c r="AB1670" s="10">
        <f>IF('Intragroup liabilities'!R1664="",0,'Intragroup liabilities'!R1664)</f>
        <v>0</v>
      </c>
    </row>
    <row r="1671" spans="3:28" ht="23.65" thickBot="1" x14ac:dyDescent="0.5">
      <c r="C1671" s="17">
        <f t="shared" si="176"/>
        <v>999</v>
      </c>
      <c r="D1671" s="18">
        <f t="shared" si="182"/>
        <v>1664</v>
      </c>
      <c r="E1671" s="10" t="str">
        <f>IF(AND(I1671="SANTANDER TOTTA, SGPS, SA",'Intragroup liabilities'!F1665="P_22"),"r0531 - o/w (part of) subordinated liabilities recognised as own funds",IF(AND(I1671="Totta Seguros - Comp. Seg. Vida, SA.",'Intragroup liabilities'!F1665="P_22"),"r0350 - Structured notes",IF(AND(AA1671&lt;&gt;"No",'Intragroup liabilities'!F1665="P_23"),"r0531 - o/w (part of) subordinated liabilities recognised as own funds",IF(AND(AA1671="No",'Intragroup liabilities'!F1665="P_23"),"r0120 - Secured liabilities - collateralized part (BRRD art. 44/2/b)",IF('Intragroup liabilities'!F1665="C_31","r0511 - o/w capital instruments/share capital",IF('Intragroup liabilities'!F1665="C_32","r0511 - o/w capital instruments/share capital",IF('Intragroup liabilities'!F1665="C_33","r0512 - o/w instruments ranking pari passu with ordinary shares",IF(OR(ISNUMBER(SEARCH("ATLANTES",I1671)),ISNUMBER(SEARCH("AZOR",I1671)),ISNUMBER(SEARCH("HIPOTOTTA",I1671)))=TRUE,"r0120 - Secured liabilities - collateralized part (BRRD art. 44/2/b)",IF(OR('Intragroup liabilities'!F1665="P_27.1",'Intragroup liabilities'!F1665="P_27.2",'Intragroup liabilities'!F1665="P_24"),"r0390 - Non-financial liabilities",IF('Intragroup liabilities'!F1665="P_30.1","r0170 - Employee liabilities (BRRD art. 44/2/g/i)",IF('Intragroup liabilities'!F1665="P_30.3","r0390 - Non-financial liabilities",IF('Intragroup liabilities'!F1665="C_36","r0511 - o/w capital instruments/share capital",IF(AND('Intragroup liabilities'!F1665="P_20",IFERROR(VLOOKUP('Intragroup liabilities'!I1665,'Auxiliar 210'!$B$18:$B$20,1,FALSE),0)&lt;&gt;0),"r0210 - Liabilities towards other entities of the resolution group (BRRD art. 44/2/h)",IF(AND('Intragroup liabilities'!F1665="P_21",IFERROR(VLOOKUP('Intragroup liabilities'!I1665,'Auxiliar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1" s="10" t="s">
        <v>483</v>
      </c>
      <c r="G1671" s="10" t="str">
        <f t="shared" si="177"/>
        <v>Rank 9 - Ranking in insolvency (master scale)</v>
      </c>
      <c r="H1671" s="10" t="s">
        <v>1371</v>
      </c>
      <c r="I1671" s="10" t="s">
        <v>66</v>
      </c>
      <c r="J1671" s="10" t="s">
        <v>439</v>
      </c>
      <c r="K1671" s="10" t="s">
        <v>155</v>
      </c>
      <c r="L1671" s="10" t="str">
        <f t="shared" si="178"/>
        <v>Sister</v>
      </c>
      <c r="M1671" s="10" t="str">
        <f>IF(OR('Intragroup liabilities'!W1665="x",'Intragroup liabilities'!W1665="E"),"true","false")</f>
        <v>false</v>
      </c>
      <c r="N1671" s="10" t="s">
        <v>470</v>
      </c>
      <c r="O1671" s="10" t="s">
        <v>471</v>
      </c>
      <c r="P1671" s="11">
        <v>288.89</v>
      </c>
      <c r="Q1671" s="11">
        <f>IF('Intragroup liabilities'!E1665="",0,'Intragroup liabilities'!E1665)</f>
        <v>0</v>
      </c>
      <c r="R1671" s="10" t="str">
        <f>+IF('Intragroup liabilities'!C1665="EURO","Euro",IF('Intragroup liabilities'!C1665="LIBRA INGLESA"," US Dollar",""))</f>
        <v>Euro</v>
      </c>
      <c r="S1671" s="10" t="str">
        <f>IF(OR('Intragroup liabilities'!F1665="P_20",'Intragroup liabilities'!F1665="P_21"),'Intragroup liabilities'!M1665,CONCATENATE(RIGHT('Intragroup liabilities'!T1665,4),"-",LEFT(RIGHT('Intragroup liabilities'!T1665,7),2),"-",LEFT('Intragroup liabilities'!T1665,2)))</f>
        <v>--</v>
      </c>
      <c r="T1671" s="20" t="str">
        <f t="shared" si="179"/>
        <v>--</v>
      </c>
      <c r="U1671" s="20" t="str">
        <f>IF(OR('Intragroup liabilities'!F1665="P_20",'Intragroup liabilities'!F1665="P_21"),'T 03.01'!T1671,CONCATENATE(RIGHT('Intragroup liabilities'!U1665,4),"-",LEFT(RIGHT('Intragroup liabilities'!U1665,7),2),"-",LEFT('Intragroup liabilities'!U1665,2)))</f>
        <v>--</v>
      </c>
      <c r="V1671" s="10" t="str">
        <f t="shared" si="180"/>
        <v>Unsecured</v>
      </c>
      <c r="W1671" s="10">
        <v>0</v>
      </c>
      <c r="X1671" s="10" t="s">
        <v>83</v>
      </c>
      <c r="Y1671" s="10" t="str">
        <f t="shared" si="181"/>
        <v>Structured</v>
      </c>
      <c r="Z1671" s="10"/>
      <c r="AA1671" s="10" t="str">
        <f>IF('Intragroup liabilities'!Q1665="GF2","Grandfathered T2",IF('Intragroup liabilities'!Q1665="CET1","CET1","No"))</f>
        <v>No</v>
      </c>
      <c r="AB1671" s="10">
        <f>IF('Intragroup liabilities'!R1665="",0,'Intragroup liabilities'!R1665)</f>
        <v>0</v>
      </c>
    </row>
    <row r="1672" spans="3:28" ht="23.65" thickBot="1" x14ac:dyDescent="0.5">
      <c r="C1672" s="17">
        <f t="shared" si="176"/>
        <v>999</v>
      </c>
      <c r="D1672" s="18">
        <f t="shared" si="182"/>
        <v>1665</v>
      </c>
      <c r="E1672" s="10" t="str">
        <f>IF(AND(I1672="SANTANDER TOTTA, SGPS, SA",'Intragroup liabilities'!F1666="P_22"),"r0531 - o/w (part of) subordinated liabilities recognised as own funds",IF(AND(I1672="Totta Seguros - Comp. Seg. Vida, SA.",'Intragroup liabilities'!F1666="P_22"),"r0350 - Structured notes",IF(AND(AA1672&lt;&gt;"No",'Intragroup liabilities'!F1666="P_23"),"r0531 - o/w (part of) subordinated liabilities recognised as own funds",IF(AND(AA1672="No",'Intragroup liabilities'!F1666="P_23"),"r0120 - Secured liabilities - collateralized part (BRRD art. 44/2/b)",IF('Intragroup liabilities'!F1666="C_31","r0511 - o/w capital instruments/share capital",IF('Intragroup liabilities'!F1666="C_32","r0511 - o/w capital instruments/share capital",IF('Intragroup liabilities'!F1666="C_33","r0512 - o/w instruments ranking pari passu with ordinary shares",IF(OR(ISNUMBER(SEARCH("ATLANTES",I1672)),ISNUMBER(SEARCH("AZOR",I1672)),ISNUMBER(SEARCH("HIPOTOTTA",I1672)))=TRUE,"r0120 - Secured liabilities - collateralized part (BRRD art. 44/2/b)",IF(OR('Intragroup liabilities'!F1666="P_27.1",'Intragroup liabilities'!F1666="P_27.2",'Intragroup liabilities'!F1666="P_24"),"r0390 - Non-financial liabilities",IF('Intragroup liabilities'!F1666="P_30.1","r0170 - Employee liabilities (BRRD art. 44/2/g/i)",IF('Intragroup liabilities'!F1666="P_30.3","r0390 - Non-financial liabilities",IF('Intragroup liabilities'!F1666="C_36","r0511 - o/w capital instruments/share capital",IF(AND('Intragroup liabilities'!F1666="P_20",IFERROR(VLOOKUP('Intragroup liabilities'!I1666,'Auxiliar 210'!$B$18:$B$20,1,FALSE),0)&lt;&gt;0),"r0210 - Liabilities towards other entities of the resolution group (BRRD art. 44/2/h)",IF(AND('Intragroup liabilities'!F1666="P_21",IFERROR(VLOOKUP('Intragroup liabilities'!I1666,'Auxiliar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2" s="10" t="s">
        <v>483</v>
      </c>
      <c r="G1672" s="10" t="str">
        <f t="shared" si="177"/>
        <v>Rank 9 - Ranking in insolvency (master scale)</v>
      </c>
      <c r="H1672" s="10" t="s">
        <v>575</v>
      </c>
      <c r="I1672" s="10" t="s">
        <v>66</v>
      </c>
      <c r="J1672" s="10" t="s">
        <v>439</v>
      </c>
      <c r="K1672" s="10" t="s">
        <v>155</v>
      </c>
      <c r="L1672" s="10" t="str">
        <f t="shared" si="178"/>
        <v>Sister</v>
      </c>
      <c r="M1672" s="10" t="str">
        <f>IF(OR('Intragroup liabilities'!W1666="x",'Intragroup liabilities'!W1666="E"),"true","false")</f>
        <v>false</v>
      </c>
      <c r="N1672" s="10" t="s">
        <v>470</v>
      </c>
      <c r="O1672" s="10" t="s">
        <v>471</v>
      </c>
      <c r="P1672" s="11">
        <v>5.56</v>
      </c>
      <c r="Q1672" s="11">
        <f>IF('Intragroup liabilities'!E1666="",0,'Intragroup liabilities'!E1666)</f>
        <v>0</v>
      </c>
      <c r="R1672" s="10" t="str">
        <f>+IF('Intragroup liabilities'!C1666="EURO","Euro",IF('Intragroup liabilities'!C1666="LIBRA INGLESA"," US Dollar",""))</f>
        <v>Euro</v>
      </c>
      <c r="S1672" s="10" t="str">
        <f>IF(OR('Intragroup liabilities'!F1666="P_20",'Intragroup liabilities'!F1666="P_21"),'Intragroup liabilities'!M1666,CONCATENATE(RIGHT('Intragroup liabilities'!T1666,4),"-",LEFT(RIGHT('Intragroup liabilities'!T1666,7),2),"-",LEFT('Intragroup liabilities'!T1666,2)))</f>
        <v>--</v>
      </c>
      <c r="T1672" s="20" t="str">
        <f t="shared" si="179"/>
        <v>--</v>
      </c>
      <c r="U1672" s="20" t="str">
        <f>IF(OR('Intragroup liabilities'!F1666="P_20",'Intragroup liabilities'!F1666="P_21"),'T 03.01'!T1672,CONCATENATE(RIGHT('Intragroup liabilities'!U1666,4),"-",LEFT(RIGHT('Intragroup liabilities'!U1666,7),2),"-",LEFT('Intragroup liabilities'!U1666,2)))</f>
        <v>--</v>
      </c>
      <c r="V1672" s="10" t="str">
        <f t="shared" si="180"/>
        <v>Unsecured</v>
      </c>
      <c r="W1672" s="10">
        <v>0</v>
      </c>
      <c r="X1672" s="10" t="s">
        <v>83</v>
      </c>
      <c r="Y1672" s="10" t="str">
        <f t="shared" si="181"/>
        <v>Structured</v>
      </c>
      <c r="Z1672" s="10"/>
      <c r="AA1672" s="10" t="str">
        <f>IF('Intragroup liabilities'!Q1666="GF2","Grandfathered T2",IF('Intragroup liabilities'!Q1666="CET1","CET1","No"))</f>
        <v>No</v>
      </c>
      <c r="AB1672" s="10">
        <f>IF('Intragroup liabilities'!R1666="",0,'Intragroup liabilities'!R1666)</f>
        <v>0</v>
      </c>
    </row>
    <row r="1673" spans="3:28" ht="23.65" thickBot="1" x14ac:dyDescent="0.5">
      <c r="C1673" s="17">
        <f t="shared" ref="C1673:C1736" si="183">+IF(E1673="","",999)</f>
        <v>999</v>
      </c>
      <c r="D1673" s="18">
        <f t="shared" si="182"/>
        <v>1666</v>
      </c>
      <c r="E1673" s="10" t="str">
        <f>IF(AND(I1673="SANTANDER TOTTA, SGPS, SA",'Intragroup liabilities'!F1667="P_22"),"r0531 - o/w (part of) subordinated liabilities recognised as own funds",IF(AND(I1673="Totta Seguros - Comp. Seg. Vida, SA.",'Intragroup liabilities'!F1667="P_22"),"r0350 - Structured notes",IF(AND(AA1673&lt;&gt;"No",'Intragroup liabilities'!F1667="P_23"),"r0531 - o/w (part of) subordinated liabilities recognised as own funds",IF(AND(AA1673="No",'Intragroup liabilities'!F1667="P_23"),"r0120 - Secured liabilities - collateralized part (BRRD art. 44/2/b)",IF('Intragroup liabilities'!F1667="C_31","r0511 - o/w capital instruments/share capital",IF('Intragroup liabilities'!F1667="C_32","r0511 - o/w capital instruments/share capital",IF('Intragroup liabilities'!F1667="C_33","r0512 - o/w instruments ranking pari passu with ordinary shares",IF(OR(ISNUMBER(SEARCH("ATLANTES",I1673)),ISNUMBER(SEARCH("AZOR",I1673)),ISNUMBER(SEARCH("HIPOTOTTA",I1673)))=TRUE,"r0120 - Secured liabilities - collateralized part (BRRD art. 44/2/b)",IF(OR('Intragroup liabilities'!F1667="P_27.1",'Intragroup liabilities'!F1667="P_27.2",'Intragroup liabilities'!F1667="P_24"),"r0390 - Non-financial liabilities",IF('Intragroup liabilities'!F1667="P_30.1","r0170 - Employee liabilities (BRRD art. 44/2/g/i)",IF('Intragroup liabilities'!F1667="P_30.3","r0390 - Non-financial liabilities",IF('Intragroup liabilities'!F1667="C_36","r0511 - o/w capital instruments/share capital",IF(AND('Intragroup liabilities'!F1667="P_20",IFERROR(VLOOKUP('Intragroup liabilities'!I1667,'Auxiliar 210'!$B$18:$B$20,1,FALSE),0)&lt;&gt;0),"r0210 - Liabilities towards other entities of the resolution group (BRRD art. 44/2/h)",IF(AND('Intragroup liabilities'!F1667="P_21",IFERROR(VLOOKUP('Intragroup liabilities'!I1667,'Auxiliar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3" s="10" t="s">
        <v>483</v>
      </c>
      <c r="G1673" s="10" t="str">
        <f t="shared" ref="G1673:G1736" si="184">IF(E1673="r0110 - Covered deposits (BRRD art. 44/2/a)","Rank 14 - Ranking in insolvency (master scale)",IF(E1673="r0120 - Secured liabilities - collateralized part (BRRD art. 44/2/b)","Rank 20 - Ranking in insolvency (master scale)",IF(E1673="r0320 - Deposits, not covered and not preferential","Rank 12 - Ranking in insolvency (master scale)",IF(E1673="r0370 - Subordinated liabilities (not recognised as own funds)","Rank 4 - Ranking in insolvency (master scale)",IF(OR(E1673="r0511 - o/w capital instruments/share capital",E1673="r0512 - o/w instruments ranking pari passu with ordinary shares"),"Rank 1 - Ranking in insolvency (master scale)",IF(E1673="r0531 - o/w (part of) subordinated liabilities recognised as own funds","Rank 3 - Ranking in insolvency (master scale)",IF(E1673="r0350 - Structured notes","Rank 9 - Ranking in insolvency (master scale)",IF(E1673="r0390 - Non-financial liabilities","Rank 9 - Ranking in insolvency (master scale)",""))))))))</f>
        <v>Rank 9 - Ranking in insolvency (master scale)</v>
      </c>
      <c r="H1673" s="10" t="s">
        <v>602</v>
      </c>
      <c r="I1673" s="10" t="s">
        <v>487</v>
      </c>
      <c r="J1673" s="10" t="s">
        <v>486</v>
      </c>
      <c r="K1673" s="10" t="s">
        <v>155</v>
      </c>
      <c r="L1673" s="10" t="str">
        <f t="shared" ref="L1673:L1736" si="185">IF(OR(I1673="SANTANDER TOTTA, SGPS, SA",I1673="BANCO SANTANDER TOTTA SA"),"Parent","Sister")</f>
        <v>Sister</v>
      </c>
      <c r="M1673" s="10" t="str">
        <f>IF(OR('Intragroup liabilities'!W1667="x",'Intragroup liabilities'!W1667="E"),"true","false")</f>
        <v>false</v>
      </c>
      <c r="N1673" s="10" t="s">
        <v>470</v>
      </c>
      <c r="O1673" s="10" t="s">
        <v>471</v>
      </c>
      <c r="P1673" s="11">
        <v>4.24</v>
      </c>
      <c r="Q1673" s="11">
        <f>IF('Intragroup liabilities'!E1667="",0,'Intragroup liabilities'!E1667)</f>
        <v>0</v>
      </c>
      <c r="R1673" s="10" t="str">
        <f>+IF('Intragroup liabilities'!C1667="EURO","Euro",IF('Intragroup liabilities'!C1667="LIBRA INGLESA"," US Dollar",""))</f>
        <v>Euro</v>
      </c>
      <c r="S1673" s="10" t="str">
        <f>IF(OR('Intragroup liabilities'!F1667="P_20",'Intragroup liabilities'!F1667="P_21"),'Intragroup liabilities'!M1667,CONCATENATE(RIGHT('Intragroup liabilities'!T1667,4),"-",LEFT(RIGHT('Intragroup liabilities'!T1667,7),2),"-",LEFT('Intragroup liabilities'!T1667,2)))</f>
        <v>--</v>
      </c>
      <c r="T1673" s="20" t="str">
        <f t="shared" ref="T1673:T1736" si="186">IFERROR(IF(OR(E1673="r0110 - Covered deposits (BRRD art. 44/2/a)",E1673="r0120 - Secured liabilities - collateralized part (BRRD art. 44/2/b)",E1673="r0320 - Deposits, not covered and not preferential"),WORKDAY(S1673,1,"1/1/2021"),S1673),"")</f>
        <v>--</v>
      </c>
      <c r="U1673" s="20" t="str">
        <f>IF(OR('Intragroup liabilities'!F1667="P_20",'Intragroup liabilities'!F1667="P_21"),'T 03.01'!T1673,CONCATENATE(RIGHT('Intragroup liabilities'!U1667,4),"-",LEFT(RIGHT('Intragroup liabilities'!U1667,7),2),"-",LEFT('Intragroup liabilities'!U1667,2)))</f>
        <v>--</v>
      </c>
      <c r="V1673" s="10" t="str">
        <f t="shared" ref="V1673:V1736" si="187">IF(E1673="r0120 - Secured liabilities - collateralized part (BRRD art. 44/2/b)","Secured","Unsecured")</f>
        <v>Unsecured</v>
      </c>
      <c r="W1673" s="10">
        <v>0</v>
      </c>
      <c r="X1673" s="10" t="s">
        <v>83</v>
      </c>
      <c r="Y1673" s="10" t="str">
        <f t="shared" ref="Y1673:Y1736" si="188">IFERROR(IF(OR(E1673="r0110 - Covered deposits (BRRD art. 44/2/a)",E1673="r0120 - Secured liabilities - collateralized part (BRRD art. 44/2/b)",E1673="r0320 - Deposits, not covered and not preferential"),"Non-structured/Vanilla","Structured"),"")</f>
        <v>Structured</v>
      </c>
      <c r="Z1673" s="10"/>
      <c r="AA1673" s="10" t="str">
        <f>IF('Intragroup liabilities'!Q1667="GF2","Grandfathered T2",IF('Intragroup liabilities'!Q1667="CET1","CET1","No"))</f>
        <v>No</v>
      </c>
      <c r="AB1673" s="10">
        <f>IF('Intragroup liabilities'!R1667="",0,'Intragroup liabilities'!R1667)</f>
        <v>0</v>
      </c>
    </row>
    <row r="1674" spans="3:28" ht="23.65" thickBot="1" x14ac:dyDescent="0.5">
      <c r="C1674" s="17">
        <f t="shared" si="183"/>
        <v>999</v>
      </c>
      <c r="D1674" s="18">
        <f t="shared" ref="D1674:D1737" si="189">IF(E1674="","",D1673+1)</f>
        <v>1667</v>
      </c>
      <c r="E1674" s="10" t="str">
        <f>IF(AND(I1674="SANTANDER TOTTA, SGPS, SA",'Intragroup liabilities'!F1668="P_22"),"r0531 - o/w (part of) subordinated liabilities recognised as own funds",IF(AND(I1674="Totta Seguros - Comp. Seg. Vida, SA.",'Intragroup liabilities'!F1668="P_22"),"r0350 - Structured notes",IF(AND(AA1674&lt;&gt;"No",'Intragroup liabilities'!F1668="P_23"),"r0531 - o/w (part of) subordinated liabilities recognised as own funds",IF(AND(AA1674="No",'Intragroup liabilities'!F1668="P_23"),"r0120 - Secured liabilities - collateralized part (BRRD art. 44/2/b)",IF('Intragroup liabilities'!F1668="C_31","r0511 - o/w capital instruments/share capital",IF('Intragroup liabilities'!F1668="C_32","r0511 - o/w capital instruments/share capital",IF('Intragroup liabilities'!F1668="C_33","r0512 - o/w instruments ranking pari passu with ordinary shares",IF(OR(ISNUMBER(SEARCH("ATLANTES",I1674)),ISNUMBER(SEARCH("AZOR",I1674)),ISNUMBER(SEARCH("HIPOTOTTA",I1674)))=TRUE,"r0120 - Secured liabilities - collateralized part (BRRD art. 44/2/b)",IF(OR('Intragroup liabilities'!F1668="P_27.1",'Intragroup liabilities'!F1668="P_27.2",'Intragroup liabilities'!F1668="P_24"),"r0390 - Non-financial liabilities",IF('Intragroup liabilities'!F1668="P_30.1","r0170 - Employee liabilities (BRRD art. 44/2/g/i)",IF('Intragroup liabilities'!F1668="P_30.3","r0390 - Non-financial liabilities",IF('Intragroup liabilities'!F1668="C_36","r0511 - o/w capital instruments/share capital",IF(AND('Intragroup liabilities'!F1668="P_20",IFERROR(VLOOKUP('Intragroup liabilities'!I1668,'Auxiliar 210'!$B$18:$B$20,1,FALSE),0)&lt;&gt;0),"r0210 - Liabilities towards other entities of the resolution group (BRRD art. 44/2/h)",IF(AND('Intragroup liabilities'!F1668="P_21",IFERROR(VLOOKUP('Intragroup liabilities'!I1668,'Auxiliar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4" s="10" t="s">
        <v>483</v>
      </c>
      <c r="G1674" s="10" t="str">
        <f t="shared" si="184"/>
        <v>Rank 9 - Ranking in insolvency (master scale)</v>
      </c>
      <c r="H1674" s="10" t="s">
        <v>1430</v>
      </c>
      <c r="I1674" s="10" t="s">
        <v>66</v>
      </c>
      <c r="J1674" s="10" t="s">
        <v>439</v>
      </c>
      <c r="K1674" s="10" t="s">
        <v>155</v>
      </c>
      <c r="L1674" s="10" t="str">
        <f t="shared" si="185"/>
        <v>Sister</v>
      </c>
      <c r="M1674" s="10" t="str">
        <f>IF(OR('Intragroup liabilities'!W1668="x",'Intragroup liabilities'!W1668="E"),"true","false")</f>
        <v>false</v>
      </c>
      <c r="N1674" s="10" t="s">
        <v>470</v>
      </c>
      <c r="O1674" s="10" t="s">
        <v>471</v>
      </c>
      <c r="P1674" s="11">
        <v>20.7</v>
      </c>
      <c r="Q1674" s="11">
        <f>IF('Intragroup liabilities'!E1668="",0,'Intragroup liabilities'!E1668)</f>
        <v>0</v>
      </c>
      <c r="R1674" s="10" t="str">
        <f>+IF('Intragroup liabilities'!C1668="EURO","Euro",IF('Intragroup liabilities'!C1668="LIBRA INGLESA"," US Dollar",""))</f>
        <v>Euro</v>
      </c>
      <c r="S1674" s="10" t="str">
        <f>IF(OR('Intragroup liabilities'!F1668="P_20",'Intragroup liabilities'!F1668="P_21"),'Intragroup liabilities'!M1668,CONCATENATE(RIGHT('Intragroup liabilities'!T1668,4),"-",LEFT(RIGHT('Intragroup liabilities'!T1668,7),2),"-",LEFT('Intragroup liabilities'!T1668,2)))</f>
        <v>--</v>
      </c>
      <c r="T1674" s="20" t="str">
        <f t="shared" si="186"/>
        <v>--</v>
      </c>
      <c r="U1674" s="20" t="str">
        <f>IF(OR('Intragroup liabilities'!F1668="P_20",'Intragroup liabilities'!F1668="P_21"),'T 03.01'!T1674,CONCATENATE(RIGHT('Intragroup liabilities'!U1668,4),"-",LEFT(RIGHT('Intragroup liabilities'!U1668,7),2),"-",LEFT('Intragroup liabilities'!U1668,2)))</f>
        <v>--</v>
      </c>
      <c r="V1674" s="10" t="str">
        <f t="shared" si="187"/>
        <v>Unsecured</v>
      </c>
      <c r="W1674" s="10">
        <v>0</v>
      </c>
      <c r="X1674" s="10" t="s">
        <v>83</v>
      </c>
      <c r="Y1674" s="10" t="str">
        <f t="shared" si="188"/>
        <v>Structured</v>
      </c>
      <c r="Z1674" s="10"/>
      <c r="AA1674" s="10" t="str">
        <f>IF('Intragroup liabilities'!Q1668="GF2","Grandfathered T2",IF('Intragroup liabilities'!Q1668="CET1","CET1","No"))</f>
        <v>No</v>
      </c>
      <c r="AB1674" s="10">
        <f>IF('Intragroup liabilities'!R1668="",0,'Intragroup liabilities'!R1668)</f>
        <v>0</v>
      </c>
    </row>
    <row r="1675" spans="3:28" ht="23.65" thickBot="1" x14ac:dyDescent="0.5">
      <c r="C1675" s="17">
        <f t="shared" si="183"/>
        <v>999</v>
      </c>
      <c r="D1675" s="18">
        <f t="shared" si="189"/>
        <v>1668</v>
      </c>
      <c r="E1675" s="10" t="str">
        <f>IF(AND(I1675="SANTANDER TOTTA, SGPS, SA",'Intragroup liabilities'!F1669="P_22"),"r0531 - o/w (part of) subordinated liabilities recognised as own funds",IF(AND(I1675="Totta Seguros - Comp. Seg. Vida, SA.",'Intragroup liabilities'!F1669="P_22"),"r0350 - Structured notes",IF(AND(AA1675&lt;&gt;"No",'Intragroup liabilities'!F1669="P_23"),"r0531 - o/w (part of) subordinated liabilities recognised as own funds",IF(AND(AA1675="No",'Intragroup liabilities'!F1669="P_23"),"r0120 - Secured liabilities - collateralized part (BRRD art. 44/2/b)",IF('Intragroup liabilities'!F1669="C_31","r0511 - o/w capital instruments/share capital",IF('Intragroup liabilities'!F1669="C_32","r0511 - o/w capital instruments/share capital",IF('Intragroup liabilities'!F1669="C_33","r0512 - o/w instruments ranking pari passu with ordinary shares",IF(OR(ISNUMBER(SEARCH("ATLANTES",I1675)),ISNUMBER(SEARCH("AZOR",I1675)),ISNUMBER(SEARCH("HIPOTOTTA",I1675)))=TRUE,"r0120 - Secured liabilities - collateralized part (BRRD art. 44/2/b)",IF(OR('Intragroup liabilities'!F1669="P_27.1",'Intragroup liabilities'!F1669="P_27.2",'Intragroup liabilities'!F1669="P_24"),"r0390 - Non-financial liabilities",IF('Intragroup liabilities'!F1669="P_30.1","r0170 - Employee liabilities (BRRD art. 44/2/g/i)",IF('Intragroup liabilities'!F1669="P_30.3","r0390 - Non-financial liabilities",IF('Intragroup liabilities'!F1669="C_36","r0511 - o/w capital instruments/share capital",IF(AND('Intragroup liabilities'!F1669="P_20",IFERROR(VLOOKUP('Intragroup liabilities'!I1669,'Auxiliar 210'!$B$18:$B$20,1,FALSE),0)&lt;&gt;0),"r0210 - Liabilities towards other entities of the resolution group (BRRD art. 44/2/h)",IF(AND('Intragroup liabilities'!F1669="P_21",IFERROR(VLOOKUP('Intragroup liabilities'!I1669,'Auxiliar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5" s="10" t="s">
        <v>483</v>
      </c>
      <c r="G1675" s="10" t="str">
        <f t="shared" si="184"/>
        <v>Rank 9 - Ranking in insolvency (master scale)</v>
      </c>
      <c r="H1675" s="10" t="s">
        <v>660</v>
      </c>
      <c r="I1675" s="10" t="s">
        <v>66</v>
      </c>
      <c r="J1675" s="10" t="s">
        <v>439</v>
      </c>
      <c r="K1675" s="10" t="s">
        <v>155</v>
      </c>
      <c r="L1675" s="10" t="str">
        <f t="shared" si="185"/>
        <v>Sister</v>
      </c>
      <c r="M1675" s="10" t="str">
        <f>IF(OR('Intragroup liabilities'!W1669="x",'Intragroup liabilities'!W1669="E"),"true","false")</f>
        <v>false</v>
      </c>
      <c r="N1675" s="10" t="s">
        <v>470</v>
      </c>
      <c r="O1675" s="10" t="s">
        <v>471</v>
      </c>
      <c r="P1675" s="11">
        <v>16</v>
      </c>
      <c r="Q1675" s="11">
        <f>IF('Intragroup liabilities'!E1669="",0,'Intragroup liabilities'!E1669)</f>
        <v>0</v>
      </c>
      <c r="R1675" s="10" t="str">
        <f>+IF('Intragroup liabilities'!C1669="EURO","Euro",IF('Intragroup liabilities'!C1669="LIBRA INGLESA"," US Dollar",""))</f>
        <v>Euro</v>
      </c>
      <c r="S1675" s="10" t="str">
        <f>IF(OR('Intragroup liabilities'!F1669="P_20",'Intragroup liabilities'!F1669="P_21"),'Intragroup liabilities'!M1669,CONCATENATE(RIGHT('Intragroup liabilities'!T1669,4),"-",LEFT(RIGHT('Intragroup liabilities'!T1669,7),2),"-",LEFT('Intragroup liabilities'!T1669,2)))</f>
        <v>--</v>
      </c>
      <c r="T1675" s="20" t="str">
        <f t="shared" si="186"/>
        <v>--</v>
      </c>
      <c r="U1675" s="20" t="str">
        <f>IF(OR('Intragroup liabilities'!F1669="P_20",'Intragroup liabilities'!F1669="P_21"),'T 03.01'!T1675,CONCATENATE(RIGHT('Intragroup liabilities'!U1669,4),"-",LEFT(RIGHT('Intragroup liabilities'!U1669,7),2),"-",LEFT('Intragroup liabilities'!U1669,2)))</f>
        <v>--</v>
      </c>
      <c r="V1675" s="10" t="str">
        <f t="shared" si="187"/>
        <v>Unsecured</v>
      </c>
      <c r="W1675" s="10">
        <v>0</v>
      </c>
      <c r="X1675" s="10" t="s">
        <v>83</v>
      </c>
      <c r="Y1675" s="10" t="str">
        <f t="shared" si="188"/>
        <v>Structured</v>
      </c>
      <c r="Z1675" s="10"/>
      <c r="AA1675" s="10" t="str">
        <f>IF('Intragroup liabilities'!Q1669="GF2","Grandfathered T2",IF('Intragroup liabilities'!Q1669="CET1","CET1","No"))</f>
        <v>No</v>
      </c>
      <c r="AB1675" s="10">
        <f>IF('Intragroup liabilities'!R1669="",0,'Intragroup liabilities'!R1669)</f>
        <v>0</v>
      </c>
    </row>
    <row r="1676" spans="3:28" ht="23.65" thickBot="1" x14ac:dyDescent="0.5">
      <c r="C1676" s="17">
        <f t="shared" si="183"/>
        <v>999</v>
      </c>
      <c r="D1676" s="18">
        <f t="shared" si="189"/>
        <v>1669</v>
      </c>
      <c r="E1676" s="10" t="str">
        <f>IF(AND(I1676="SANTANDER TOTTA, SGPS, SA",'Intragroup liabilities'!F1670="P_22"),"r0531 - o/w (part of) subordinated liabilities recognised as own funds",IF(AND(I1676="Totta Seguros - Comp. Seg. Vida, SA.",'Intragroup liabilities'!F1670="P_22"),"r0350 - Structured notes",IF(AND(AA1676&lt;&gt;"No",'Intragroup liabilities'!F1670="P_23"),"r0531 - o/w (part of) subordinated liabilities recognised as own funds",IF(AND(AA1676="No",'Intragroup liabilities'!F1670="P_23"),"r0120 - Secured liabilities - collateralized part (BRRD art. 44/2/b)",IF('Intragroup liabilities'!F1670="C_31","r0511 - o/w capital instruments/share capital",IF('Intragroup liabilities'!F1670="C_32","r0511 - o/w capital instruments/share capital",IF('Intragroup liabilities'!F1670="C_33","r0512 - o/w instruments ranking pari passu with ordinary shares",IF(OR(ISNUMBER(SEARCH("ATLANTES",I1676)),ISNUMBER(SEARCH("AZOR",I1676)),ISNUMBER(SEARCH("HIPOTOTTA",I1676)))=TRUE,"r0120 - Secured liabilities - collateralized part (BRRD art. 44/2/b)",IF(OR('Intragroup liabilities'!F1670="P_27.1",'Intragroup liabilities'!F1670="P_27.2",'Intragroup liabilities'!F1670="P_24"),"r0390 - Non-financial liabilities",IF('Intragroup liabilities'!F1670="P_30.1","r0170 - Employee liabilities (BRRD art. 44/2/g/i)",IF('Intragroup liabilities'!F1670="P_30.3","r0390 - Non-financial liabilities",IF('Intragroup liabilities'!F1670="C_36","r0511 - o/w capital instruments/share capital",IF(AND('Intragroup liabilities'!F1670="P_20",IFERROR(VLOOKUP('Intragroup liabilities'!I1670,'Auxiliar 210'!$B$18:$B$20,1,FALSE),0)&lt;&gt;0),"r0210 - Liabilities towards other entities of the resolution group (BRRD art. 44/2/h)",IF(AND('Intragroup liabilities'!F1670="P_21",IFERROR(VLOOKUP('Intragroup liabilities'!I1670,'Auxiliar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6" s="10" t="s">
        <v>483</v>
      </c>
      <c r="G1676" s="10" t="str">
        <f t="shared" si="184"/>
        <v>Rank 9 - Ranking in insolvency (master scale)</v>
      </c>
      <c r="H1676" s="10" t="s">
        <v>544</v>
      </c>
      <c r="I1676" s="10" t="s">
        <v>66</v>
      </c>
      <c r="J1676" s="10" t="s">
        <v>439</v>
      </c>
      <c r="K1676" s="10" t="s">
        <v>155</v>
      </c>
      <c r="L1676" s="10" t="str">
        <f t="shared" si="185"/>
        <v>Sister</v>
      </c>
      <c r="M1676" s="10" t="str">
        <f>IF(OR('Intragroup liabilities'!W1670="x",'Intragroup liabilities'!W1670="E"),"true","false")</f>
        <v>false</v>
      </c>
      <c r="N1676" s="10" t="s">
        <v>470</v>
      </c>
      <c r="O1676" s="10" t="s">
        <v>471</v>
      </c>
      <c r="P1676" s="11">
        <v>3.13</v>
      </c>
      <c r="Q1676" s="11">
        <f>IF('Intragroup liabilities'!E1670="",0,'Intragroup liabilities'!E1670)</f>
        <v>0</v>
      </c>
      <c r="R1676" s="10" t="str">
        <f>+IF('Intragroup liabilities'!C1670="EURO","Euro",IF('Intragroup liabilities'!C1670="LIBRA INGLESA"," US Dollar",""))</f>
        <v>Euro</v>
      </c>
      <c r="S1676" s="10" t="str">
        <f>IF(OR('Intragroup liabilities'!F1670="P_20",'Intragroup liabilities'!F1670="P_21"),'Intragroup liabilities'!M1670,CONCATENATE(RIGHT('Intragroup liabilities'!T1670,4),"-",LEFT(RIGHT('Intragroup liabilities'!T1670,7),2),"-",LEFT('Intragroup liabilities'!T1670,2)))</f>
        <v>--</v>
      </c>
      <c r="T1676" s="20" t="str">
        <f t="shared" si="186"/>
        <v>--</v>
      </c>
      <c r="U1676" s="20" t="str">
        <f>IF(OR('Intragroup liabilities'!F1670="P_20",'Intragroup liabilities'!F1670="P_21"),'T 03.01'!T1676,CONCATENATE(RIGHT('Intragroup liabilities'!U1670,4),"-",LEFT(RIGHT('Intragroup liabilities'!U1670,7),2),"-",LEFT('Intragroup liabilities'!U1670,2)))</f>
        <v>--</v>
      </c>
      <c r="V1676" s="10" t="str">
        <f t="shared" si="187"/>
        <v>Unsecured</v>
      </c>
      <c r="W1676" s="10">
        <v>0</v>
      </c>
      <c r="X1676" s="10" t="s">
        <v>83</v>
      </c>
      <c r="Y1676" s="10" t="str">
        <f t="shared" si="188"/>
        <v>Structured</v>
      </c>
      <c r="Z1676" s="10"/>
      <c r="AA1676" s="10" t="str">
        <f>IF('Intragroup liabilities'!Q1670="GF2","Grandfathered T2",IF('Intragroup liabilities'!Q1670="CET1","CET1","No"))</f>
        <v>No</v>
      </c>
      <c r="AB1676" s="10">
        <f>IF('Intragroup liabilities'!R1670="",0,'Intragroup liabilities'!R1670)</f>
        <v>0</v>
      </c>
    </row>
    <row r="1677" spans="3:28" ht="23.65" thickBot="1" x14ac:dyDescent="0.5">
      <c r="C1677" s="17">
        <f t="shared" si="183"/>
        <v>999</v>
      </c>
      <c r="D1677" s="18">
        <f t="shared" si="189"/>
        <v>1670</v>
      </c>
      <c r="E1677" s="10" t="str">
        <f>IF(AND(I1677="SANTANDER TOTTA, SGPS, SA",'Intragroup liabilities'!F1671="P_22"),"r0531 - o/w (part of) subordinated liabilities recognised as own funds",IF(AND(I1677="Totta Seguros - Comp. Seg. Vida, SA.",'Intragroup liabilities'!F1671="P_22"),"r0350 - Structured notes",IF(AND(AA1677&lt;&gt;"No",'Intragroup liabilities'!F1671="P_23"),"r0531 - o/w (part of) subordinated liabilities recognised as own funds",IF(AND(AA1677="No",'Intragroup liabilities'!F1671="P_23"),"r0120 - Secured liabilities - collateralized part (BRRD art. 44/2/b)",IF('Intragroup liabilities'!F1671="C_31","r0511 - o/w capital instruments/share capital",IF('Intragroup liabilities'!F1671="C_32","r0511 - o/w capital instruments/share capital",IF('Intragroup liabilities'!F1671="C_33","r0512 - o/w instruments ranking pari passu with ordinary shares",IF(OR(ISNUMBER(SEARCH("ATLANTES",I1677)),ISNUMBER(SEARCH("AZOR",I1677)),ISNUMBER(SEARCH("HIPOTOTTA",I1677)))=TRUE,"r0120 - Secured liabilities - collateralized part (BRRD art. 44/2/b)",IF(OR('Intragroup liabilities'!F1671="P_27.1",'Intragroup liabilities'!F1671="P_27.2",'Intragroup liabilities'!F1671="P_24"),"r0390 - Non-financial liabilities",IF('Intragroup liabilities'!F1671="P_30.1","r0170 - Employee liabilities (BRRD art. 44/2/g/i)",IF('Intragroup liabilities'!F1671="P_30.3","r0390 - Non-financial liabilities",IF('Intragroup liabilities'!F1671="C_36","r0511 - o/w capital instruments/share capital",IF(AND('Intragroup liabilities'!F1671="P_20",IFERROR(VLOOKUP('Intragroup liabilities'!I1671,'Auxiliar 210'!$B$18:$B$20,1,FALSE),0)&lt;&gt;0),"r0210 - Liabilities towards other entities of the resolution group (BRRD art. 44/2/h)",IF(AND('Intragroup liabilities'!F1671="P_21",IFERROR(VLOOKUP('Intragroup liabilities'!I1671,'Auxiliar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7" s="10" t="s">
        <v>483</v>
      </c>
      <c r="G1677" s="10" t="str">
        <f t="shared" si="184"/>
        <v>Rank 9 - Ranking in insolvency (master scale)</v>
      </c>
      <c r="H1677" s="10" t="s">
        <v>792</v>
      </c>
      <c r="I1677" s="10" t="s">
        <v>49</v>
      </c>
      <c r="J1677" s="10" t="s">
        <v>451</v>
      </c>
      <c r="K1677" s="10" t="s">
        <v>155</v>
      </c>
      <c r="L1677" s="10" t="str">
        <f t="shared" si="185"/>
        <v>Sister</v>
      </c>
      <c r="M1677" s="10" t="str">
        <f>IF(OR('Intragroup liabilities'!W1671="x",'Intragroup liabilities'!W1671="E"),"true","false")</f>
        <v>false</v>
      </c>
      <c r="N1677" s="10" t="s">
        <v>470</v>
      </c>
      <c r="O1677" s="10" t="s">
        <v>471</v>
      </c>
      <c r="P1677" s="11">
        <v>3.87</v>
      </c>
      <c r="Q1677" s="11">
        <f>IF('Intragroup liabilities'!E1671="",0,'Intragroup liabilities'!E1671)</f>
        <v>0</v>
      </c>
      <c r="R1677" s="10" t="str">
        <f>+IF('Intragroup liabilities'!C1671="EURO","Euro",IF('Intragroup liabilities'!C1671="LIBRA INGLESA"," US Dollar",""))</f>
        <v>Euro</v>
      </c>
      <c r="S1677" s="10" t="str">
        <f>IF(OR('Intragroup liabilities'!F1671="P_20",'Intragroup liabilities'!F1671="P_21"),'Intragroup liabilities'!M1671,CONCATENATE(RIGHT('Intragroup liabilities'!T1671,4),"-",LEFT(RIGHT('Intragroup liabilities'!T1671,7),2),"-",LEFT('Intragroup liabilities'!T1671,2)))</f>
        <v>--</v>
      </c>
      <c r="T1677" s="20" t="str">
        <f t="shared" si="186"/>
        <v>--</v>
      </c>
      <c r="U1677" s="20" t="str">
        <f>IF(OR('Intragroup liabilities'!F1671="P_20",'Intragroup liabilities'!F1671="P_21"),'T 03.01'!T1677,CONCATENATE(RIGHT('Intragroup liabilities'!U1671,4),"-",LEFT(RIGHT('Intragroup liabilities'!U1671,7),2),"-",LEFT('Intragroup liabilities'!U1671,2)))</f>
        <v>--</v>
      </c>
      <c r="V1677" s="10" t="str">
        <f t="shared" si="187"/>
        <v>Unsecured</v>
      </c>
      <c r="W1677" s="10">
        <v>0</v>
      </c>
      <c r="X1677" s="10" t="s">
        <v>83</v>
      </c>
      <c r="Y1677" s="10" t="str">
        <f t="shared" si="188"/>
        <v>Structured</v>
      </c>
      <c r="Z1677" s="10"/>
      <c r="AA1677" s="10" t="str">
        <f>IF('Intragroup liabilities'!Q1671="GF2","Grandfathered T2",IF('Intragroup liabilities'!Q1671="CET1","CET1","No"))</f>
        <v>No</v>
      </c>
      <c r="AB1677" s="10">
        <f>IF('Intragroup liabilities'!R1671="",0,'Intragroup liabilities'!R1671)</f>
        <v>0</v>
      </c>
    </row>
    <row r="1678" spans="3:28" ht="23.65" thickBot="1" x14ac:dyDescent="0.5">
      <c r="C1678" s="17">
        <f t="shared" si="183"/>
        <v>999</v>
      </c>
      <c r="D1678" s="18">
        <f t="shared" si="189"/>
        <v>1671</v>
      </c>
      <c r="E1678" s="10" t="str">
        <f>IF(AND(I1678="SANTANDER TOTTA, SGPS, SA",'Intragroup liabilities'!F1672="P_22"),"r0531 - o/w (part of) subordinated liabilities recognised as own funds",IF(AND(I1678="Totta Seguros - Comp. Seg. Vida, SA.",'Intragroup liabilities'!F1672="P_22"),"r0350 - Structured notes",IF(AND(AA1678&lt;&gt;"No",'Intragroup liabilities'!F1672="P_23"),"r0531 - o/w (part of) subordinated liabilities recognised as own funds",IF(AND(AA1678="No",'Intragroup liabilities'!F1672="P_23"),"r0120 - Secured liabilities - collateralized part (BRRD art. 44/2/b)",IF('Intragroup liabilities'!F1672="C_31","r0511 - o/w capital instruments/share capital",IF('Intragroup liabilities'!F1672="C_32","r0511 - o/w capital instruments/share capital",IF('Intragroup liabilities'!F1672="C_33","r0512 - o/w instruments ranking pari passu with ordinary shares",IF(OR(ISNUMBER(SEARCH("ATLANTES",I1678)),ISNUMBER(SEARCH("AZOR",I1678)),ISNUMBER(SEARCH("HIPOTOTTA",I1678)))=TRUE,"r0120 - Secured liabilities - collateralized part (BRRD art. 44/2/b)",IF(OR('Intragroup liabilities'!F1672="P_27.1",'Intragroup liabilities'!F1672="P_27.2",'Intragroup liabilities'!F1672="P_24"),"r0390 - Non-financial liabilities",IF('Intragroup liabilities'!F1672="P_30.1","r0170 - Employee liabilities (BRRD art. 44/2/g/i)",IF('Intragroup liabilities'!F1672="P_30.3","r0390 - Non-financial liabilities",IF('Intragroup liabilities'!F1672="C_36","r0511 - o/w capital instruments/share capital",IF(AND('Intragroup liabilities'!F1672="P_20",IFERROR(VLOOKUP('Intragroup liabilities'!I1672,'Auxiliar 210'!$B$18:$B$20,1,FALSE),0)&lt;&gt;0),"r0210 - Liabilities towards other entities of the resolution group (BRRD art. 44/2/h)",IF(AND('Intragroup liabilities'!F1672="P_21",IFERROR(VLOOKUP('Intragroup liabilities'!I1672,'Auxiliar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8" s="10" t="s">
        <v>483</v>
      </c>
      <c r="G1678" s="10" t="str">
        <f t="shared" si="184"/>
        <v>Rank 9 - Ranking in insolvency (master scale)</v>
      </c>
      <c r="H1678" s="10" t="s">
        <v>525</v>
      </c>
      <c r="I1678" s="10" t="s">
        <v>66</v>
      </c>
      <c r="J1678" s="10" t="s">
        <v>439</v>
      </c>
      <c r="K1678" s="10" t="s">
        <v>155</v>
      </c>
      <c r="L1678" s="10" t="str">
        <f t="shared" si="185"/>
        <v>Sister</v>
      </c>
      <c r="M1678" s="10" t="str">
        <f>IF(OR('Intragroup liabilities'!W1672="x",'Intragroup liabilities'!W1672="E"),"true","false")</f>
        <v>false</v>
      </c>
      <c r="N1678" s="10" t="s">
        <v>470</v>
      </c>
      <c r="O1678" s="10" t="s">
        <v>471</v>
      </c>
      <c r="P1678" s="11">
        <v>100.94</v>
      </c>
      <c r="Q1678" s="11">
        <f>IF('Intragroup liabilities'!E1672="",0,'Intragroup liabilities'!E1672)</f>
        <v>0</v>
      </c>
      <c r="R1678" s="10" t="str">
        <f>+IF('Intragroup liabilities'!C1672="EURO","Euro",IF('Intragroup liabilities'!C1672="LIBRA INGLESA"," US Dollar",""))</f>
        <v>Euro</v>
      </c>
      <c r="S1678" s="10" t="str">
        <f>IF(OR('Intragroup liabilities'!F1672="P_20",'Intragroup liabilities'!F1672="P_21"),'Intragroup liabilities'!M1672,CONCATENATE(RIGHT('Intragroup liabilities'!T1672,4),"-",LEFT(RIGHT('Intragroup liabilities'!T1672,7),2),"-",LEFT('Intragroup liabilities'!T1672,2)))</f>
        <v>--</v>
      </c>
      <c r="T1678" s="20" t="str">
        <f t="shared" si="186"/>
        <v>--</v>
      </c>
      <c r="U1678" s="20" t="str">
        <f>IF(OR('Intragroup liabilities'!F1672="P_20",'Intragroup liabilities'!F1672="P_21"),'T 03.01'!T1678,CONCATENATE(RIGHT('Intragroup liabilities'!U1672,4),"-",LEFT(RIGHT('Intragroup liabilities'!U1672,7),2),"-",LEFT('Intragroup liabilities'!U1672,2)))</f>
        <v>--</v>
      </c>
      <c r="V1678" s="10" t="str">
        <f t="shared" si="187"/>
        <v>Unsecured</v>
      </c>
      <c r="W1678" s="10">
        <v>0</v>
      </c>
      <c r="X1678" s="10" t="s">
        <v>83</v>
      </c>
      <c r="Y1678" s="10" t="str">
        <f t="shared" si="188"/>
        <v>Structured</v>
      </c>
      <c r="Z1678" s="10"/>
      <c r="AA1678" s="10" t="str">
        <f>IF('Intragroup liabilities'!Q1672="GF2","Grandfathered T2",IF('Intragroup liabilities'!Q1672="CET1","CET1","No"))</f>
        <v>No</v>
      </c>
      <c r="AB1678" s="10">
        <f>IF('Intragroup liabilities'!R1672="",0,'Intragroup liabilities'!R1672)</f>
        <v>0</v>
      </c>
    </row>
    <row r="1679" spans="3:28" ht="23.65" thickBot="1" x14ac:dyDescent="0.5">
      <c r="C1679" s="17">
        <f t="shared" si="183"/>
        <v>999</v>
      </c>
      <c r="D1679" s="18">
        <f t="shared" si="189"/>
        <v>1672</v>
      </c>
      <c r="E1679" s="10" t="str">
        <f>IF(AND(I1679="SANTANDER TOTTA, SGPS, SA",'Intragroup liabilities'!F1673="P_22"),"r0531 - o/w (part of) subordinated liabilities recognised as own funds",IF(AND(I1679="Totta Seguros - Comp. Seg. Vida, SA.",'Intragroup liabilities'!F1673="P_22"),"r0350 - Structured notes",IF(AND(AA1679&lt;&gt;"No",'Intragroup liabilities'!F1673="P_23"),"r0531 - o/w (part of) subordinated liabilities recognised as own funds",IF(AND(AA1679="No",'Intragroup liabilities'!F1673="P_23"),"r0120 - Secured liabilities - collateralized part (BRRD art. 44/2/b)",IF('Intragroup liabilities'!F1673="C_31","r0511 - o/w capital instruments/share capital",IF('Intragroup liabilities'!F1673="C_32","r0511 - o/w capital instruments/share capital",IF('Intragroup liabilities'!F1673="C_33","r0512 - o/w instruments ranking pari passu with ordinary shares",IF(OR(ISNUMBER(SEARCH("ATLANTES",I1679)),ISNUMBER(SEARCH("AZOR",I1679)),ISNUMBER(SEARCH("HIPOTOTTA",I1679)))=TRUE,"r0120 - Secured liabilities - collateralized part (BRRD art. 44/2/b)",IF(OR('Intragroup liabilities'!F1673="P_27.1",'Intragroup liabilities'!F1673="P_27.2",'Intragroup liabilities'!F1673="P_24"),"r0390 - Non-financial liabilities",IF('Intragroup liabilities'!F1673="P_30.1","r0170 - Employee liabilities (BRRD art. 44/2/g/i)",IF('Intragroup liabilities'!F1673="P_30.3","r0390 - Non-financial liabilities",IF('Intragroup liabilities'!F1673="C_36","r0511 - o/w capital instruments/share capital",IF(AND('Intragroup liabilities'!F1673="P_20",IFERROR(VLOOKUP('Intragroup liabilities'!I1673,'Auxiliar 210'!$B$18:$B$20,1,FALSE),0)&lt;&gt;0),"r0210 - Liabilities towards other entities of the resolution group (BRRD art. 44/2/h)",IF(AND('Intragroup liabilities'!F1673="P_21",IFERROR(VLOOKUP('Intragroup liabilities'!I1673,'Auxiliar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79" s="10" t="s">
        <v>483</v>
      </c>
      <c r="G1679" s="10" t="str">
        <f t="shared" si="184"/>
        <v>Rank 9 - Ranking in insolvency (master scale)</v>
      </c>
      <c r="H1679" s="10" t="s">
        <v>1394</v>
      </c>
      <c r="I1679" s="10" t="s">
        <v>66</v>
      </c>
      <c r="J1679" s="10" t="s">
        <v>439</v>
      </c>
      <c r="K1679" s="10" t="s">
        <v>155</v>
      </c>
      <c r="L1679" s="10" t="str">
        <f t="shared" si="185"/>
        <v>Sister</v>
      </c>
      <c r="M1679" s="10" t="str">
        <f>IF(OR('Intragroup liabilities'!W1673="x",'Intragroup liabilities'!W1673="E"),"true","false")</f>
        <v>false</v>
      </c>
      <c r="N1679" s="10" t="s">
        <v>470</v>
      </c>
      <c r="O1679" s="10" t="s">
        <v>471</v>
      </c>
      <c r="P1679" s="11">
        <v>4.84</v>
      </c>
      <c r="Q1679" s="11">
        <f>IF('Intragroup liabilities'!E1673="",0,'Intragroup liabilities'!E1673)</f>
        <v>0</v>
      </c>
      <c r="R1679" s="10" t="str">
        <f>+IF('Intragroup liabilities'!C1673="EURO","Euro",IF('Intragroup liabilities'!C1673="LIBRA INGLESA"," US Dollar",""))</f>
        <v>Euro</v>
      </c>
      <c r="S1679" s="10" t="str">
        <f>IF(OR('Intragroup liabilities'!F1673="P_20",'Intragroup liabilities'!F1673="P_21"),'Intragroup liabilities'!M1673,CONCATENATE(RIGHT('Intragroup liabilities'!T1673,4),"-",LEFT(RIGHT('Intragroup liabilities'!T1673,7),2),"-",LEFT('Intragroup liabilities'!T1673,2)))</f>
        <v>--</v>
      </c>
      <c r="T1679" s="20" t="str">
        <f t="shared" si="186"/>
        <v>--</v>
      </c>
      <c r="U1679" s="20" t="str">
        <f>IF(OR('Intragroup liabilities'!F1673="P_20",'Intragroup liabilities'!F1673="P_21"),'T 03.01'!T1679,CONCATENATE(RIGHT('Intragroup liabilities'!U1673,4),"-",LEFT(RIGHT('Intragroup liabilities'!U1673,7),2),"-",LEFT('Intragroup liabilities'!U1673,2)))</f>
        <v>--</v>
      </c>
      <c r="V1679" s="10" t="str">
        <f t="shared" si="187"/>
        <v>Unsecured</v>
      </c>
      <c r="W1679" s="10">
        <v>0</v>
      </c>
      <c r="X1679" s="10" t="s">
        <v>83</v>
      </c>
      <c r="Y1679" s="10" t="str">
        <f t="shared" si="188"/>
        <v>Structured</v>
      </c>
      <c r="Z1679" s="10"/>
      <c r="AA1679" s="10" t="str">
        <f>IF('Intragroup liabilities'!Q1673="GF2","Grandfathered T2",IF('Intragroup liabilities'!Q1673="CET1","CET1","No"))</f>
        <v>No</v>
      </c>
      <c r="AB1679" s="10">
        <f>IF('Intragroup liabilities'!R1673="",0,'Intragroup liabilities'!R1673)</f>
        <v>0</v>
      </c>
    </row>
    <row r="1680" spans="3:28" ht="23.65" thickBot="1" x14ac:dyDescent="0.5">
      <c r="C1680" s="17">
        <f t="shared" si="183"/>
        <v>999</v>
      </c>
      <c r="D1680" s="18">
        <f t="shared" si="189"/>
        <v>1673</v>
      </c>
      <c r="E1680" s="10" t="str">
        <f>IF(AND(I1680="SANTANDER TOTTA, SGPS, SA",'Intragroup liabilities'!F1674="P_22"),"r0531 - o/w (part of) subordinated liabilities recognised as own funds",IF(AND(I1680="Totta Seguros - Comp. Seg. Vida, SA.",'Intragroup liabilities'!F1674="P_22"),"r0350 - Structured notes",IF(AND(AA1680&lt;&gt;"No",'Intragroup liabilities'!F1674="P_23"),"r0531 - o/w (part of) subordinated liabilities recognised as own funds",IF(AND(AA1680="No",'Intragroup liabilities'!F1674="P_23"),"r0120 - Secured liabilities - collateralized part (BRRD art. 44/2/b)",IF('Intragroup liabilities'!F1674="C_31","r0511 - o/w capital instruments/share capital",IF('Intragroup liabilities'!F1674="C_32","r0511 - o/w capital instruments/share capital",IF('Intragroup liabilities'!F1674="C_33","r0512 - o/w instruments ranking pari passu with ordinary shares",IF(OR(ISNUMBER(SEARCH("ATLANTES",I1680)),ISNUMBER(SEARCH("AZOR",I1680)),ISNUMBER(SEARCH("HIPOTOTTA",I1680)))=TRUE,"r0120 - Secured liabilities - collateralized part (BRRD art. 44/2/b)",IF(OR('Intragroup liabilities'!F1674="P_27.1",'Intragroup liabilities'!F1674="P_27.2",'Intragroup liabilities'!F1674="P_24"),"r0390 - Non-financial liabilities",IF('Intragroup liabilities'!F1674="P_30.1","r0170 - Employee liabilities (BRRD art. 44/2/g/i)",IF('Intragroup liabilities'!F1674="P_30.3","r0390 - Non-financial liabilities",IF('Intragroup liabilities'!F1674="C_36","r0511 - o/w capital instruments/share capital",IF(AND('Intragroup liabilities'!F1674="P_20",IFERROR(VLOOKUP('Intragroup liabilities'!I1674,'Auxiliar 210'!$B$18:$B$20,1,FALSE),0)&lt;&gt;0),"r0210 - Liabilities towards other entities of the resolution group (BRRD art. 44/2/h)",IF(AND('Intragroup liabilities'!F1674="P_21",IFERROR(VLOOKUP('Intragroup liabilities'!I1674,'Auxiliar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0" s="10" t="s">
        <v>483</v>
      </c>
      <c r="G1680" s="10" t="str">
        <f t="shared" si="184"/>
        <v>Rank 9 - Ranking in insolvency (master scale)</v>
      </c>
      <c r="H1680" s="10" t="s">
        <v>504</v>
      </c>
      <c r="I1680" s="10" t="s">
        <v>66</v>
      </c>
      <c r="J1680" s="10" t="s">
        <v>439</v>
      </c>
      <c r="K1680" s="10" t="s">
        <v>155</v>
      </c>
      <c r="L1680" s="10" t="str">
        <f t="shared" si="185"/>
        <v>Sister</v>
      </c>
      <c r="M1680" s="10" t="str">
        <f>IF(OR('Intragroup liabilities'!W1674="x",'Intragroup liabilities'!W1674="E"),"true","false")</f>
        <v>false</v>
      </c>
      <c r="N1680" s="10" t="s">
        <v>470</v>
      </c>
      <c r="O1680" s="10" t="s">
        <v>471</v>
      </c>
      <c r="P1680" s="11">
        <v>297.77999999999997</v>
      </c>
      <c r="Q1680" s="11">
        <f>IF('Intragroup liabilities'!E1674="",0,'Intragroup liabilities'!E1674)</f>
        <v>0</v>
      </c>
      <c r="R1680" s="10" t="str">
        <f>+IF('Intragroup liabilities'!C1674="EURO","Euro",IF('Intragroup liabilities'!C1674="LIBRA INGLESA"," US Dollar",""))</f>
        <v>Euro</v>
      </c>
      <c r="S1680" s="10" t="str">
        <f>IF(OR('Intragroup liabilities'!F1674="P_20",'Intragroup liabilities'!F1674="P_21"),'Intragroup liabilities'!M1674,CONCATENATE(RIGHT('Intragroup liabilities'!T1674,4),"-",LEFT(RIGHT('Intragroup liabilities'!T1674,7),2),"-",LEFT('Intragroup liabilities'!T1674,2)))</f>
        <v>--</v>
      </c>
      <c r="T1680" s="20" t="str">
        <f t="shared" si="186"/>
        <v>--</v>
      </c>
      <c r="U1680" s="20" t="str">
        <f>IF(OR('Intragroup liabilities'!F1674="P_20",'Intragroup liabilities'!F1674="P_21"),'T 03.01'!T1680,CONCATENATE(RIGHT('Intragroup liabilities'!U1674,4),"-",LEFT(RIGHT('Intragroup liabilities'!U1674,7),2),"-",LEFT('Intragroup liabilities'!U1674,2)))</f>
        <v>--</v>
      </c>
      <c r="V1680" s="10" t="str">
        <f t="shared" si="187"/>
        <v>Unsecured</v>
      </c>
      <c r="W1680" s="10">
        <v>0</v>
      </c>
      <c r="X1680" s="10" t="s">
        <v>83</v>
      </c>
      <c r="Y1680" s="10" t="str">
        <f t="shared" si="188"/>
        <v>Structured</v>
      </c>
      <c r="Z1680" s="10"/>
      <c r="AA1680" s="10" t="str">
        <f>IF('Intragroup liabilities'!Q1674="GF2","Grandfathered T2",IF('Intragroup liabilities'!Q1674="CET1","CET1","No"))</f>
        <v>No</v>
      </c>
      <c r="AB1680" s="10">
        <f>IF('Intragroup liabilities'!R1674="",0,'Intragroup liabilities'!R1674)</f>
        <v>0</v>
      </c>
    </row>
    <row r="1681" spans="3:28" ht="23.65" thickBot="1" x14ac:dyDescent="0.5">
      <c r="C1681" s="17">
        <f t="shared" si="183"/>
        <v>999</v>
      </c>
      <c r="D1681" s="18">
        <f t="shared" si="189"/>
        <v>1674</v>
      </c>
      <c r="E1681" s="10" t="str">
        <f>IF(AND(I1681="SANTANDER TOTTA, SGPS, SA",'Intragroup liabilities'!F1675="P_22"),"r0531 - o/w (part of) subordinated liabilities recognised as own funds",IF(AND(I1681="Totta Seguros - Comp. Seg. Vida, SA.",'Intragroup liabilities'!F1675="P_22"),"r0350 - Structured notes",IF(AND(AA1681&lt;&gt;"No",'Intragroup liabilities'!F1675="P_23"),"r0531 - o/w (part of) subordinated liabilities recognised as own funds",IF(AND(AA1681="No",'Intragroup liabilities'!F1675="P_23"),"r0120 - Secured liabilities - collateralized part (BRRD art. 44/2/b)",IF('Intragroup liabilities'!F1675="C_31","r0511 - o/w capital instruments/share capital",IF('Intragroup liabilities'!F1675="C_32","r0511 - o/w capital instruments/share capital",IF('Intragroup liabilities'!F1675="C_33","r0512 - o/w instruments ranking pari passu with ordinary shares",IF(OR(ISNUMBER(SEARCH("ATLANTES",I1681)),ISNUMBER(SEARCH("AZOR",I1681)),ISNUMBER(SEARCH("HIPOTOTTA",I1681)))=TRUE,"r0120 - Secured liabilities - collateralized part (BRRD art. 44/2/b)",IF(OR('Intragroup liabilities'!F1675="P_27.1",'Intragroup liabilities'!F1675="P_27.2",'Intragroup liabilities'!F1675="P_24"),"r0390 - Non-financial liabilities",IF('Intragroup liabilities'!F1675="P_30.1","r0170 - Employee liabilities (BRRD art. 44/2/g/i)",IF('Intragroup liabilities'!F1675="P_30.3","r0390 - Non-financial liabilities",IF('Intragroup liabilities'!F1675="C_36","r0511 - o/w capital instruments/share capital",IF(AND('Intragroup liabilities'!F1675="P_20",IFERROR(VLOOKUP('Intragroup liabilities'!I1675,'Auxiliar 210'!$B$18:$B$20,1,FALSE),0)&lt;&gt;0),"r0210 - Liabilities towards other entities of the resolution group (BRRD art. 44/2/h)",IF(AND('Intragroup liabilities'!F1675="P_21",IFERROR(VLOOKUP('Intragroup liabilities'!I1675,'Auxiliar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1" s="10" t="s">
        <v>483</v>
      </c>
      <c r="G1681" s="10" t="str">
        <f t="shared" si="184"/>
        <v>Rank 9 - Ranking in insolvency (master scale)</v>
      </c>
      <c r="H1681" s="10" t="s">
        <v>1477</v>
      </c>
      <c r="I1681" s="10" t="s">
        <v>487</v>
      </c>
      <c r="J1681" s="10" t="s">
        <v>486</v>
      </c>
      <c r="K1681" s="10" t="s">
        <v>155</v>
      </c>
      <c r="L1681" s="10" t="str">
        <f t="shared" si="185"/>
        <v>Sister</v>
      </c>
      <c r="M1681" s="10" t="str">
        <f>IF(OR('Intragroup liabilities'!W1675="x",'Intragroup liabilities'!W1675="E"),"true","false")</f>
        <v>false</v>
      </c>
      <c r="N1681" s="10" t="s">
        <v>470</v>
      </c>
      <c r="O1681" s="10" t="s">
        <v>471</v>
      </c>
      <c r="P1681" s="11">
        <v>82.53</v>
      </c>
      <c r="Q1681" s="11">
        <f>IF('Intragroup liabilities'!E1675="",0,'Intragroup liabilities'!E1675)</f>
        <v>0</v>
      </c>
      <c r="R1681" s="10" t="str">
        <f>+IF('Intragroup liabilities'!C1675="EURO","Euro",IF('Intragroup liabilities'!C1675="LIBRA INGLESA"," US Dollar",""))</f>
        <v>Euro</v>
      </c>
      <c r="S1681" s="10" t="str">
        <f>IF(OR('Intragroup liabilities'!F1675="P_20",'Intragroup liabilities'!F1675="P_21"),'Intragroup liabilities'!M1675,CONCATENATE(RIGHT('Intragroup liabilities'!T1675,4),"-",LEFT(RIGHT('Intragroup liabilities'!T1675,7),2),"-",LEFT('Intragroup liabilities'!T1675,2)))</f>
        <v>--</v>
      </c>
      <c r="T1681" s="20" t="str">
        <f t="shared" si="186"/>
        <v>--</v>
      </c>
      <c r="U1681" s="20" t="str">
        <f>IF(OR('Intragroup liabilities'!F1675="P_20",'Intragroup liabilities'!F1675="P_21"),'T 03.01'!T1681,CONCATENATE(RIGHT('Intragroup liabilities'!U1675,4),"-",LEFT(RIGHT('Intragroup liabilities'!U1675,7),2),"-",LEFT('Intragroup liabilities'!U1675,2)))</f>
        <v>--</v>
      </c>
      <c r="V1681" s="10" t="str">
        <f t="shared" si="187"/>
        <v>Unsecured</v>
      </c>
      <c r="W1681" s="10">
        <v>0</v>
      </c>
      <c r="X1681" s="10" t="s">
        <v>83</v>
      </c>
      <c r="Y1681" s="10" t="str">
        <f t="shared" si="188"/>
        <v>Structured</v>
      </c>
      <c r="Z1681" s="10"/>
      <c r="AA1681" s="10" t="str">
        <f>IF('Intragroup liabilities'!Q1675="GF2","Grandfathered T2",IF('Intragroup liabilities'!Q1675="CET1","CET1","No"))</f>
        <v>No</v>
      </c>
      <c r="AB1681" s="10">
        <f>IF('Intragroup liabilities'!R1675="",0,'Intragroup liabilities'!R1675)</f>
        <v>0</v>
      </c>
    </row>
    <row r="1682" spans="3:28" ht="23.65" thickBot="1" x14ac:dyDescent="0.5">
      <c r="C1682" s="17">
        <f t="shared" si="183"/>
        <v>999</v>
      </c>
      <c r="D1682" s="18">
        <f t="shared" si="189"/>
        <v>1675</v>
      </c>
      <c r="E1682" s="10" t="str">
        <f>IF(AND(I1682="SANTANDER TOTTA, SGPS, SA",'Intragroup liabilities'!F1676="P_22"),"r0531 - o/w (part of) subordinated liabilities recognised as own funds",IF(AND(I1682="Totta Seguros - Comp. Seg. Vida, SA.",'Intragroup liabilities'!F1676="P_22"),"r0350 - Structured notes",IF(AND(AA1682&lt;&gt;"No",'Intragroup liabilities'!F1676="P_23"),"r0531 - o/w (part of) subordinated liabilities recognised as own funds",IF(AND(AA1682="No",'Intragroup liabilities'!F1676="P_23"),"r0120 - Secured liabilities - collateralized part (BRRD art. 44/2/b)",IF('Intragroup liabilities'!F1676="C_31","r0511 - o/w capital instruments/share capital",IF('Intragroup liabilities'!F1676="C_32","r0511 - o/w capital instruments/share capital",IF('Intragroup liabilities'!F1676="C_33","r0512 - o/w instruments ranking pari passu with ordinary shares",IF(OR(ISNUMBER(SEARCH("ATLANTES",I1682)),ISNUMBER(SEARCH("AZOR",I1682)),ISNUMBER(SEARCH("HIPOTOTTA",I1682)))=TRUE,"r0120 - Secured liabilities - collateralized part (BRRD art. 44/2/b)",IF(OR('Intragroup liabilities'!F1676="P_27.1",'Intragroup liabilities'!F1676="P_27.2",'Intragroup liabilities'!F1676="P_24"),"r0390 - Non-financial liabilities",IF('Intragroup liabilities'!F1676="P_30.1","r0170 - Employee liabilities (BRRD art. 44/2/g/i)",IF('Intragroup liabilities'!F1676="P_30.3","r0390 - Non-financial liabilities",IF('Intragroup liabilities'!F1676="C_36","r0511 - o/w capital instruments/share capital",IF(AND('Intragroup liabilities'!F1676="P_20",IFERROR(VLOOKUP('Intragroup liabilities'!I1676,'Auxiliar 210'!$B$18:$B$20,1,FALSE),0)&lt;&gt;0),"r0210 - Liabilities towards other entities of the resolution group (BRRD art. 44/2/h)",IF(AND('Intragroup liabilities'!F1676="P_21",IFERROR(VLOOKUP('Intragroup liabilities'!I1676,'Auxiliar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2" s="10" t="s">
        <v>483</v>
      </c>
      <c r="G1682" s="10" t="str">
        <f t="shared" si="184"/>
        <v>Rank 9 - Ranking in insolvency (master scale)</v>
      </c>
      <c r="H1682" s="10" t="s">
        <v>1019</v>
      </c>
      <c r="I1682" s="10" t="s">
        <v>704</v>
      </c>
      <c r="J1682" s="10" t="s">
        <v>703</v>
      </c>
      <c r="K1682" s="10" t="s">
        <v>155</v>
      </c>
      <c r="L1682" s="10" t="str">
        <f t="shared" si="185"/>
        <v>Sister</v>
      </c>
      <c r="M1682" s="10" t="str">
        <f>IF(OR('Intragroup liabilities'!W1676="x",'Intragroup liabilities'!W1676="E"),"true","false")</f>
        <v>false</v>
      </c>
      <c r="N1682" s="10" t="s">
        <v>470</v>
      </c>
      <c r="O1682" s="10" t="s">
        <v>471</v>
      </c>
      <c r="P1682" s="11">
        <v>17.600000000000001</v>
      </c>
      <c r="Q1682" s="11">
        <f>IF('Intragroup liabilities'!E1676="",0,'Intragroup liabilities'!E1676)</f>
        <v>0</v>
      </c>
      <c r="R1682" s="10" t="str">
        <f>+IF('Intragroup liabilities'!C1676="EURO","Euro",IF('Intragroup liabilities'!C1676="LIBRA INGLESA"," US Dollar",""))</f>
        <v>Euro</v>
      </c>
      <c r="S1682" s="10" t="str">
        <f>IF(OR('Intragroup liabilities'!F1676="P_20",'Intragroup liabilities'!F1676="P_21"),'Intragroup liabilities'!M1676,CONCATENATE(RIGHT('Intragroup liabilities'!T1676,4),"-",LEFT(RIGHT('Intragroup liabilities'!T1676,7),2),"-",LEFT('Intragroup liabilities'!T1676,2)))</f>
        <v>--</v>
      </c>
      <c r="T1682" s="20" t="str">
        <f t="shared" si="186"/>
        <v>--</v>
      </c>
      <c r="U1682" s="20" t="str">
        <f>IF(OR('Intragroup liabilities'!F1676="P_20",'Intragroup liabilities'!F1676="P_21"),'T 03.01'!T1682,CONCATENATE(RIGHT('Intragroup liabilities'!U1676,4),"-",LEFT(RIGHT('Intragroup liabilities'!U1676,7),2),"-",LEFT('Intragroup liabilities'!U1676,2)))</f>
        <v>--</v>
      </c>
      <c r="V1682" s="10" t="str">
        <f t="shared" si="187"/>
        <v>Unsecured</v>
      </c>
      <c r="W1682" s="10">
        <v>0</v>
      </c>
      <c r="X1682" s="10" t="s">
        <v>83</v>
      </c>
      <c r="Y1682" s="10" t="str">
        <f t="shared" si="188"/>
        <v>Structured</v>
      </c>
      <c r="Z1682" s="10"/>
      <c r="AA1682" s="10" t="str">
        <f>IF('Intragroup liabilities'!Q1676="GF2","Grandfathered T2",IF('Intragroup liabilities'!Q1676="CET1","CET1","No"))</f>
        <v>No</v>
      </c>
      <c r="AB1682" s="10">
        <f>IF('Intragroup liabilities'!R1676="",0,'Intragroup liabilities'!R1676)</f>
        <v>0</v>
      </c>
    </row>
    <row r="1683" spans="3:28" ht="23.65" thickBot="1" x14ac:dyDescent="0.5">
      <c r="C1683" s="17">
        <f t="shared" si="183"/>
        <v>999</v>
      </c>
      <c r="D1683" s="18">
        <f t="shared" si="189"/>
        <v>1676</v>
      </c>
      <c r="E1683" s="10" t="str">
        <f>IF(AND(I1683="SANTANDER TOTTA, SGPS, SA",'Intragroup liabilities'!F1677="P_22"),"r0531 - o/w (part of) subordinated liabilities recognised as own funds",IF(AND(I1683="Totta Seguros - Comp. Seg. Vida, SA.",'Intragroup liabilities'!F1677="P_22"),"r0350 - Structured notes",IF(AND(AA1683&lt;&gt;"No",'Intragroup liabilities'!F1677="P_23"),"r0531 - o/w (part of) subordinated liabilities recognised as own funds",IF(AND(AA1683="No",'Intragroup liabilities'!F1677="P_23"),"r0120 - Secured liabilities - collateralized part (BRRD art. 44/2/b)",IF('Intragroup liabilities'!F1677="C_31","r0511 - o/w capital instruments/share capital",IF('Intragroup liabilities'!F1677="C_32","r0511 - o/w capital instruments/share capital",IF('Intragroup liabilities'!F1677="C_33","r0512 - o/w instruments ranking pari passu with ordinary shares",IF(OR(ISNUMBER(SEARCH("ATLANTES",I1683)),ISNUMBER(SEARCH("AZOR",I1683)),ISNUMBER(SEARCH("HIPOTOTTA",I1683)))=TRUE,"r0120 - Secured liabilities - collateralized part (BRRD art. 44/2/b)",IF(OR('Intragroup liabilities'!F1677="P_27.1",'Intragroup liabilities'!F1677="P_27.2",'Intragroup liabilities'!F1677="P_24"),"r0390 - Non-financial liabilities",IF('Intragroup liabilities'!F1677="P_30.1","r0170 - Employee liabilities (BRRD art. 44/2/g/i)",IF('Intragroup liabilities'!F1677="P_30.3","r0390 - Non-financial liabilities",IF('Intragroup liabilities'!F1677="C_36","r0511 - o/w capital instruments/share capital",IF(AND('Intragroup liabilities'!F1677="P_20",IFERROR(VLOOKUP('Intragroup liabilities'!I1677,'Auxiliar 210'!$B$18:$B$20,1,FALSE),0)&lt;&gt;0),"r0210 - Liabilities towards other entities of the resolution group (BRRD art. 44/2/h)",IF(AND('Intragroup liabilities'!F1677="P_21",IFERROR(VLOOKUP('Intragroup liabilities'!I1677,'Auxiliar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3" s="10" t="s">
        <v>483</v>
      </c>
      <c r="G1683" s="10" t="str">
        <f t="shared" si="184"/>
        <v>Rank 9 - Ranking in insolvency (master scale)</v>
      </c>
      <c r="H1683" s="10" t="s">
        <v>867</v>
      </c>
      <c r="I1683" s="10" t="s">
        <v>704</v>
      </c>
      <c r="J1683" s="10" t="s">
        <v>703</v>
      </c>
      <c r="K1683" s="10" t="s">
        <v>155</v>
      </c>
      <c r="L1683" s="10" t="str">
        <f t="shared" si="185"/>
        <v>Sister</v>
      </c>
      <c r="M1683" s="10" t="str">
        <f>IF(OR('Intragroup liabilities'!W1677="x",'Intragroup liabilities'!W1677="E"),"true","false")</f>
        <v>false</v>
      </c>
      <c r="N1683" s="10" t="s">
        <v>470</v>
      </c>
      <c r="O1683" s="10" t="s">
        <v>471</v>
      </c>
      <c r="P1683" s="11">
        <v>6.79</v>
      </c>
      <c r="Q1683" s="11">
        <f>IF('Intragroup liabilities'!E1677="",0,'Intragroup liabilities'!E1677)</f>
        <v>0</v>
      </c>
      <c r="R1683" s="10" t="str">
        <f>+IF('Intragroup liabilities'!C1677="EURO","Euro",IF('Intragroup liabilities'!C1677="LIBRA INGLESA"," US Dollar",""))</f>
        <v>Euro</v>
      </c>
      <c r="S1683" s="10" t="str">
        <f>IF(OR('Intragroup liabilities'!F1677="P_20",'Intragroup liabilities'!F1677="P_21"),'Intragroup liabilities'!M1677,CONCATENATE(RIGHT('Intragroup liabilities'!T1677,4),"-",LEFT(RIGHT('Intragroup liabilities'!T1677,7),2),"-",LEFT('Intragroup liabilities'!T1677,2)))</f>
        <v>--</v>
      </c>
      <c r="T1683" s="20" t="str">
        <f t="shared" si="186"/>
        <v>--</v>
      </c>
      <c r="U1683" s="20" t="str">
        <f>IF(OR('Intragroup liabilities'!F1677="P_20",'Intragroup liabilities'!F1677="P_21"),'T 03.01'!T1683,CONCATENATE(RIGHT('Intragroup liabilities'!U1677,4),"-",LEFT(RIGHT('Intragroup liabilities'!U1677,7),2),"-",LEFT('Intragroup liabilities'!U1677,2)))</f>
        <v>--</v>
      </c>
      <c r="V1683" s="10" t="str">
        <f t="shared" si="187"/>
        <v>Unsecured</v>
      </c>
      <c r="W1683" s="10">
        <v>0</v>
      </c>
      <c r="X1683" s="10" t="s">
        <v>83</v>
      </c>
      <c r="Y1683" s="10" t="str">
        <f t="shared" si="188"/>
        <v>Structured</v>
      </c>
      <c r="Z1683" s="10"/>
      <c r="AA1683" s="10" t="str">
        <f>IF('Intragroup liabilities'!Q1677="GF2","Grandfathered T2",IF('Intragroup liabilities'!Q1677="CET1","CET1","No"))</f>
        <v>No</v>
      </c>
      <c r="AB1683" s="10">
        <f>IF('Intragroup liabilities'!R1677="",0,'Intragroup liabilities'!R1677)</f>
        <v>0</v>
      </c>
    </row>
    <row r="1684" spans="3:28" ht="23.65" thickBot="1" x14ac:dyDescent="0.5">
      <c r="C1684" s="17">
        <f t="shared" si="183"/>
        <v>999</v>
      </c>
      <c r="D1684" s="18">
        <f t="shared" si="189"/>
        <v>1677</v>
      </c>
      <c r="E1684" s="10" t="str">
        <f>IF(AND(I1684="SANTANDER TOTTA, SGPS, SA",'Intragroup liabilities'!F1678="P_22"),"r0531 - o/w (part of) subordinated liabilities recognised as own funds",IF(AND(I1684="Totta Seguros - Comp. Seg. Vida, SA.",'Intragroup liabilities'!F1678="P_22"),"r0350 - Structured notes",IF(AND(AA1684&lt;&gt;"No",'Intragroup liabilities'!F1678="P_23"),"r0531 - o/w (part of) subordinated liabilities recognised as own funds",IF(AND(AA1684="No",'Intragroup liabilities'!F1678="P_23"),"r0120 - Secured liabilities - collateralized part (BRRD art. 44/2/b)",IF('Intragroup liabilities'!F1678="C_31","r0511 - o/w capital instruments/share capital",IF('Intragroup liabilities'!F1678="C_32","r0511 - o/w capital instruments/share capital",IF('Intragroup liabilities'!F1678="C_33","r0512 - o/w instruments ranking pari passu with ordinary shares",IF(OR(ISNUMBER(SEARCH("ATLANTES",I1684)),ISNUMBER(SEARCH("AZOR",I1684)),ISNUMBER(SEARCH("HIPOTOTTA",I1684)))=TRUE,"r0120 - Secured liabilities - collateralized part (BRRD art. 44/2/b)",IF(OR('Intragroup liabilities'!F1678="P_27.1",'Intragroup liabilities'!F1678="P_27.2",'Intragroup liabilities'!F1678="P_24"),"r0390 - Non-financial liabilities",IF('Intragroup liabilities'!F1678="P_30.1","r0170 - Employee liabilities (BRRD art. 44/2/g/i)",IF('Intragroup liabilities'!F1678="P_30.3","r0390 - Non-financial liabilities",IF('Intragroup liabilities'!F1678="C_36","r0511 - o/w capital instruments/share capital",IF(AND('Intragroup liabilities'!F1678="P_20",IFERROR(VLOOKUP('Intragroup liabilities'!I1678,'Auxiliar 210'!$B$18:$B$20,1,FALSE),0)&lt;&gt;0),"r0210 - Liabilities towards other entities of the resolution group (BRRD art. 44/2/h)",IF(AND('Intragroup liabilities'!F1678="P_21",IFERROR(VLOOKUP('Intragroup liabilities'!I1678,'Auxiliar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4" s="10" t="s">
        <v>483</v>
      </c>
      <c r="G1684" s="10" t="str">
        <f t="shared" si="184"/>
        <v>Rank 9 - Ranking in insolvency (master scale)</v>
      </c>
      <c r="H1684" s="10" t="s">
        <v>1022</v>
      </c>
      <c r="I1684" s="10" t="s">
        <v>704</v>
      </c>
      <c r="J1684" s="10" t="s">
        <v>703</v>
      </c>
      <c r="K1684" s="10" t="s">
        <v>155</v>
      </c>
      <c r="L1684" s="10" t="str">
        <f t="shared" si="185"/>
        <v>Sister</v>
      </c>
      <c r="M1684" s="10" t="str">
        <f>IF(OR('Intragroup liabilities'!W1678="x",'Intragroup liabilities'!W1678="E"),"true","false")</f>
        <v>false</v>
      </c>
      <c r="N1684" s="10" t="s">
        <v>470</v>
      </c>
      <c r="O1684" s="10" t="s">
        <v>471</v>
      </c>
      <c r="P1684" s="11">
        <v>0.56999999999999995</v>
      </c>
      <c r="Q1684" s="11">
        <f>IF('Intragroup liabilities'!E1678="",0,'Intragroup liabilities'!E1678)</f>
        <v>0</v>
      </c>
      <c r="R1684" s="10" t="str">
        <f>+IF('Intragroup liabilities'!C1678="EURO","Euro",IF('Intragroup liabilities'!C1678="LIBRA INGLESA"," US Dollar",""))</f>
        <v>Euro</v>
      </c>
      <c r="S1684" s="10" t="str">
        <f>IF(OR('Intragroup liabilities'!F1678="P_20",'Intragroup liabilities'!F1678="P_21"),'Intragroup liabilities'!M1678,CONCATENATE(RIGHT('Intragroup liabilities'!T1678,4),"-",LEFT(RIGHT('Intragroup liabilities'!T1678,7),2),"-",LEFT('Intragroup liabilities'!T1678,2)))</f>
        <v>--</v>
      </c>
      <c r="T1684" s="20" t="str">
        <f t="shared" si="186"/>
        <v>--</v>
      </c>
      <c r="U1684" s="20" t="str">
        <f>IF(OR('Intragroup liabilities'!F1678="P_20",'Intragroup liabilities'!F1678="P_21"),'T 03.01'!T1684,CONCATENATE(RIGHT('Intragroup liabilities'!U1678,4),"-",LEFT(RIGHT('Intragroup liabilities'!U1678,7),2),"-",LEFT('Intragroup liabilities'!U1678,2)))</f>
        <v>--</v>
      </c>
      <c r="V1684" s="10" t="str">
        <f t="shared" si="187"/>
        <v>Unsecured</v>
      </c>
      <c r="W1684" s="10">
        <v>0</v>
      </c>
      <c r="X1684" s="10" t="s">
        <v>83</v>
      </c>
      <c r="Y1684" s="10" t="str">
        <f t="shared" si="188"/>
        <v>Structured</v>
      </c>
      <c r="Z1684" s="10"/>
      <c r="AA1684" s="10" t="str">
        <f>IF('Intragroup liabilities'!Q1678="GF2","Grandfathered T2",IF('Intragroup liabilities'!Q1678="CET1","CET1","No"))</f>
        <v>No</v>
      </c>
      <c r="AB1684" s="10">
        <f>IF('Intragroup liabilities'!R1678="",0,'Intragroup liabilities'!R1678)</f>
        <v>0</v>
      </c>
    </row>
    <row r="1685" spans="3:28" ht="23.65" thickBot="1" x14ac:dyDescent="0.5">
      <c r="C1685" s="17">
        <f t="shared" si="183"/>
        <v>999</v>
      </c>
      <c r="D1685" s="18">
        <f t="shared" si="189"/>
        <v>1678</v>
      </c>
      <c r="E1685" s="10" t="str">
        <f>IF(AND(I1685="SANTANDER TOTTA, SGPS, SA",'Intragroup liabilities'!F1679="P_22"),"r0531 - o/w (part of) subordinated liabilities recognised as own funds",IF(AND(I1685="Totta Seguros - Comp. Seg. Vida, SA.",'Intragroup liabilities'!F1679="P_22"),"r0350 - Structured notes",IF(AND(AA1685&lt;&gt;"No",'Intragroup liabilities'!F1679="P_23"),"r0531 - o/w (part of) subordinated liabilities recognised as own funds",IF(AND(AA1685="No",'Intragroup liabilities'!F1679="P_23"),"r0120 - Secured liabilities - collateralized part (BRRD art. 44/2/b)",IF('Intragroup liabilities'!F1679="C_31","r0511 - o/w capital instruments/share capital",IF('Intragroup liabilities'!F1679="C_32","r0511 - o/w capital instruments/share capital",IF('Intragroup liabilities'!F1679="C_33","r0512 - o/w instruments ranking pari passu with ordinary shares",IF(OR(ISNUMBER(SEARCH("ATLANTES",I1685)),ISNUMBER(SEARCH("AZOR",I1685)),ISNUMBER(SEARCH("HIPOTOTTA",I1685)))=TRUE,"r0120 - Secured liabilities - collateralized part (BRRD art. 44/2/b)",IF(OR('Intragroup liabilities'!F1679="P_27.1",'Intragroup liabilities'!F1679="P_27.2",'Intragroup liabilities'!F1679="P_24"),"r0390 - Non-financial liabilities",IF('Intragroup liabilities'!F1679="P_30.1","r0170 - Employee liabilities (BRRD art. 44/2/g/i)",IF('Intragroup liabilities'!F1679="P_30.3","r0390 - Non-financial liabilities",IF('Intragroup liabilities'!F1679="C_36","r0511 - o/w capital instruments/share capital",IF(AND('Intragroup liabilities'!F1679="P_20",IFERROR(VLOOKUP('Intragroup liabilities'!I1679,'Auxiliar 210'!$B$18:$B$20,1,FALSE),0)&lt;&gt;0),"r0210 - Liabilities towards other entities of the resolution group (BRRD art. 44/2/h)",IF(AND('Intragroup liabilities'!F1679="P_21",IFERROR(VLOOKUP('Intragroup liabilities'!I1679,'Auxiliar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5" s="10" t="s">
        <v>483</v>
      </c>
      <c r="G1685" s="10" t="str">
        <f t="shared" si="184"/>
        <v>Rank 9 - Ranking in insolvency (master scale)</v>
      </c>
      <c r="H1685" s="10" t="s">
        <v>576</v>
      </c>
      <c r="I1685" s="10" t="s">
        <v>66</v>
      </c>
      <c r="J1685" s="10" t="s">
        <v>439</v>
      </c>
      <c r="K1685" s="10" t="s">
        <v>155</v>
      </c>
      <c r="L1685" s="10" t="str">
        <f t="shared" si="185"/>
        <v>Sister</v>
      </c>
      <c r="M1685" s="10" t="str">
        <f>IF(OR('Intragroup liabilities'!W1679="x",'Intragroup liabilities'!W1679="E"),"true","false")</f>
        <v>false</v>
      </c>
      <c r="N1685" s="10" t="s">
        <v>470</v>
      </c>
      <c r="O1685" s="10" t="s">
        <v>471</v>
      </c>
      <c r="P1685" s="11">
        <v>50</v>
      </c>
      <c r="Q1685" s="11">
        <f>IF('Intragroup liabilities'!E1679="",0,'Intragroup liabilities'!E1679)</f>
        <v>0</v>
      </c>
      <c r="R1685" s="10" t="str">
        <f>+IF('Intragroup liabilities'!C1679="EURO","Euro",IF('Intragroup liabilities'!C1679="LIBRA INGLESA"," US Dollar",""))</f>
        <v>Euro</v>
      </c>
      <c r="S1685" s="10" t="str">
        <f>IF(OR('Intragroup liabilities'!F1679="P_20",'Intragroup liabilities'!F1679="P_21"),'Intragroup liabilities'!M1679,CONCATENATE(RIGHT('Intragroup liabilities'!T1679,4),"-",LEFT(RIGHT('Intragroup liabilities'!T1679,7),2),"-",LEFT('Intragroup liabilities'!T1679,2)))</f>
        <v>--</v>
      </c>
      <c r="T1685" s="20" t="str">
        <f t="shared" si="186"/>
        <v>--</v>
      </c>
      <c r="U1685" s="20" t="str">
        <f>IF(OR('Intragroup liabilities'!F1679="P_20",'Intragroup liabilities'!F1679="P_21"),'T 03.01'!T1685,CONCATENATE(RIGHT('Intragroup liabilities'!U1679,4),"-",LEFT(RIGHT('Intragroup liabilities'!U1679,7),2),"-",LEFT('Intragroup liabilities'!U1679,2)))</f>
        <v>--</v>
      </c>
      <c r="V1685" s="10" t="str">
        <f t="shared" si="187"/>
        <v>Unsecured</v>
      </c>
      <c r="W1685" s="10">
        <v>0</v>
      </c>
      <c r="X1685" s="10" t="s">
        <v>83</v>
      </c>
      <c r="Y1685" s="10" t="str">
        <f t="shared" si="188"/>
        <v>Structured</v>
      </c>
      <c r="Z1685" s="10"/>
      <c r="AA1685" s="10" t="str">
        <f>IF('Intragroup liabilities'!Q1679="GF2","Grandfathered T2",IF('Intragroup liabilities'!Q1679="CET1","CET1","No"))</f>
        <v>No</v>
      </c>
      <c r="AB1685" s="10">
        <f>IF('Intragroup liabilities'!R1679="",0,'Intragroup liabilities'!R1679)</f>
        <v>0</v>
      </c>
    </row>
    <row r="1686" spans="3:28" ht="23.65" thickBot="1" x14ac:dyDescent="0.5">
      <c r="C1686" s="17">
        <f t="shared" si="183"/>
        <v>999</v>
      </c>
      <c r="D1686" s="18">
        <f t="shared" si="189"/>
        <v>1679</v>
      </c>
      <c r="E1686" s="10" t="str">
        <f>IF(AND(I1686="SANTANDER TOTTA, SGPS, SA",'Intragroup liabilities'!F1680="P_22"),"r0531 - o/w (part of) subordinated liabilities recognised as own funds",IF(AND(I1686="Totta Seguros - Comp. Seg. Vida, SA.",'Intragroup liabilities'!F1680="P_22"),"r0350 - Structured notes",IF(AND(AA1686&lt;&gt;"No",'Intragroup liabilities'!F1680="P_23"),"r0531 - o/w (part of) subordinated liabilities recognised as own funds",IF(AND(AA1686="No",'Intragroup liabilities'!F1680="P_23"),"r0120 - Secured liabilities - collateralized part (BRRD art. 44/2/b)",IF('Intragroup liabilities'!F1680="C_31","r0511 - o/w capital instruments/share capital",IF('Intragroup liabilities'!F1680="C_32","r0511 - o/w capital instruments/share capital",IF('Intragroup liabilities'!F1680="C_33","r0512 - o/w instruments ranking pari passu with ordinary shares",IF(OR(ISNUMBER(SEARCH("ATLANTES",I1686)),ISNUMBER(SEARCH("AZOR",I1686)),ISNUMBER(SEARCH("HIPOTOTTA",I1686)))=TRUE,"r0120 - Secured liabilities - collateralized part (BRRD art. 44/2/b)",IF(OR('Intragroup liabilities'!F1680="P_27.1",'Intragroup liabilities'!F1680="P_27.2",'Intragroup liabilities'!F1680="P_24"),"r0390 - Non-financial liabilities",IF('Intragroup liabilities'!F1680="P_30.1","r0170 - Employee liabilities (BRRD art. 44/2/g/i)",IF('Intragroup liabilities'!F1680="P_30.3","r0390 - Non-financial liabilities",IF('Intragroup liabilities'!F1680="C_36","r0511 - o/w capital instruments/share capital",IF(AND('Intragroup liabilities'!F1680="P_20",IFERROR(VLOOKUP('Intragroup liabilities'!I1680,'Auxiliar 210'!$B$18:$B$20,1,FALSE),0)&lt;&gt;0),"r0210 - Liabilities towards other entities of the resolution group (BRRD art. 44/2/h)",IF(AND('Intragroup liabilities'!F1680="P_21",IFERROR(VLOOKUP('Intragroup liabilities'!I1680,'Auxiliar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6" s="10" t="s">
        <v>483</v>
      </c>
      <c r="G1686" s="10" t="str">
        <f t="shared" si="184"/>
        <v>Rank 9 - Ranking in insolvency (master scale)</v>
      </c>
      <c r="H1686" s="10" t="s">
        <v>788</v>
      </c>
      <c r="I1686" s="10" t="s">
        <v>704</v>
      </c>
      <c r="J1686" s="10" t="s">
        <v>703</v>
      </c>
      <c r="K1686" s="10" t="s">
        <v>155</v>
      </c>
      <c r="L1686" s="10" t="str">
        <f t="shared" si="185"/>
        <v>Sister</v>
      </c>
      <c r="M1686" s="10" t="str">
        <f>IF(OR('Intragroup liabilities'!W1680="x",'Intragroup liabilities'!W1680="E"),"true","false")</f>
        <v>false</v>
      </c>
      <c r="N1686" s="10" t="s">
        <v>470</v>
      </c>
      <c r="O1686" s="10" t="s">
        <v>471</v>
      </c>
      <c r="P1686" s="11">
        <v>51.87</v>
      </c>
      <c r="Q1686" s="11">
        <f>IF('Intragroup liabilities'!E1680="",0,'Intragroup liabilities'!E1680)</f>
        <v>0</v>
      </c>
      <c r="R1686" s="10" t="str">
        <f>+IF('Intragroup liabilities'!C1680="EURO","Euro",IF('Intragroup liabilities'!C1680="LIBRA INGLESA"," US Dollar",""))</f>
        <v>Euro</v>
      </c>
      <c r="S1686" s="10" t="str">
        <f>IF(OR('Intragroup liabilities'!F1680="P_20",'Intragroup liabilities'!F1680="P_21"),'Intragroup liabilities'!M1680,CONCATENATE(RIGHT('Intragroup liabilities'!T1680,4),"-",LEFT(RIGHT('Intragroup liabilities'!T1680,7),2),"-",LEFT('Intragroup liabilities'!T1680,2)))</f>
        <v>--</v>
      </c>
      <c r="T1686" s="20" t="str">
        <f t="shared" si="186"/>
        <v>--</v>
      </c>
      <c r="U1686" s="20" t="str">
        <f>IF(OR('Intragroup liabilities'!F1680="P_20",'Intragroup liabilities'!F1680="P_21"),'T 03.01'!T1686,CONCATENATE(RIGHT('Intragroup liabilities'!U1680,4),"-",LEFT(RIGHT('Intragroup liabilities'!U1680,7),2),"-",LEFT('Intragroup liabilities'!U1680,2)))</f>
        <v>--</v>
      </c>
      <c r="V1686" s="10" t="str">
        <f t="shared" si="187"/>
        <v>Unsecured</v>
      </c>
      <c r="W1686" s="10">
        <v>0</v>
      </c>
      <c r="X1686" s="10" t="s">
        <v>83</v>
      </c>
      <c r="Y1686" s="10" t="str">
        <f t="shared" si="188"/>
        <v>Structured</v>
      </c>
      <c r="Z1686" s="10"/>
      <c r="AA1686" s="10" t="str">
        <f>IF('Intragroup liabilities'!Q1680="GF2","Grandfathered T2",IF('Intragroup liabilities'!Q1680="CET1","CET1","No"))</f>
        <v>No</v>
      </c>
      <c r="AB1686" s="10">
        <f>IF('Intragroup liabilities'!R1680="",0,'Intragroup liabilities'!R1680)</f>
        <v>0</v>
      </c>
    </row>
    <row r="1687" spans="3:28" ht="23.65" thickBot="1" x14ac:dyDescent="0.5">
      <c r="C1687" s="17">
        <f t="shared" si="183"/>
        <v>999</v>
      </c>
      <c r="D1687" s="18">
        <f t="shared" si="189"/>
        <v>1680</v>
      </c>
      <c r="E1687" s="10" t="str">
        <f>IF(AND(I1687="SANTANDER TOTTA, SGPS, SA",'Intragroup liabilities'!F1681="P_22"),"r0531 - o/w (part of) subordinated liabilities recognised as own funds",IF(AND(I1687="Totta Seguros - Comp. Seg. Vida, SA.",'Intragroup liabilities'!F1681="P_22"),"r0350 - Structured notes",IF(AND(AA1687&lt;&gt;"No",'Intragroup liabilities'!F1681="P_23"),"r0531 - o/w (part of) subordinated liabilities recognised as own funds",IF(AND(AA1687="No",'Intragroup liabilities'!F1681="P_23"),"r0120 - Secured liabilities - collateralized part (BRRD art. 44/2/b)",IF('Intragroup liabilities'!F1681="C_31","r0511 - o/w capital instruments/share capital",IF('Intragroup liabilities'!F1681="C_32","r0511 - o/w capital instruments/share capital",IF('Intragroup liabilities'!F1681="C_33","r0512 - o/w instruments ranking pari passu with ordinary shares",IF(OR(ISNUMBER(SEARCH("ATLANTES",I1687)),ISNUMBER(SEARCH("AZOR",I1687)),ISNUMBER(SEARCH("HIPOTOTTA",I1687)))=TRUE,"r0120 - Secured liabilities - collateralized part (BRRD art. 44/2/b)",IF(OR('Intragroup liabilities'!F1681="P_27.1",'Intragroup liabilities'!F1681="P_27.2",'Intragroup liabilities'!F1681="P_24"),"r0390 - Non-financial liabilities",IF('Intragroup liabilities'!F1681="P_30.1","r0170 - Employee liabilities (BRRD art. 44/2/g/i)",IF('Intragroup liabilities'!F1681="P_30.3","r0390 - Non-financial liabilities",IF('Intragroup liabilities'!F1681="C_36","r0511 - o/w capital instruments/share capital",IF(AND('Intragroup liabilities'!F1681="P_20",IFERROR(VLOOKUP('Intragroup liabilities'!I1681,'Auxiliar 210'!$B$18:$B$20,1,FALSE),0)&lt;&gt;0),"r0210 - Liabilities towards other entities of the resolution group (BRRD art. 44/2/h)",IF(AND('Intragroup liabilities'!F1681="P_21",IFERROR(VLOOKUP('Intragroup liabilities'!I1681,'Auxiliar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7" s="10" t="s">
        <v>483</v>
      </c>
      <c r="G1687" s="10" t="str">
        <f t="shared" si="184"/>
        <v>Rank 9 - Ranking in insolvency (master scale)</v>
      </c>
      <c r="H1687" s="10" t="s">
        <v>536</v>
      </c>
      <c r="I1687" s="10" t="s">
        <v>66</v>
      </c>
      <c r="J1687" s="10" t="s">
        <v>439</v>
      </c>
      <c r="K1687" s="10" t="s">
        <v>155</v>
      </c>
      <c r="L1687" s="10" t="str">
        <f t="shared" si="185"/>
        <v>Sister</v>
      </c>
      <c r="M1687" s="10" t="str">
        <f>IF(OR('Intragroup liabilities'!W1681="x",'Intragroup liabilities'!W1681="E"),"true","false")</f>
        <v>false</v>
      </c>
      <c r="N1687" s="10" t="s">
        <v>470</v>
      </c>
      <c r="O1687" s="10" t="s">
        <v>471</v>
      </c>
      <c r="P1687" s="11">
        <v>0.79</v>
      </c>
      <c r="Q1687" s="11">
        <f>IF('Intragroup liabilities'!E1681="",0,'Intragroup liabilities'!E1681)</f>
        <v>0</v>
      </c>
      <c r="R1687" s="10" t="str">
        <f>+IF('Intragroup liabilities'!C1681="EURO","Euro",IF('Intragroup liabilities'!C1681="LIBRA INGLESA"," US Dollar",""))</f>
        <v>Euro</v>
      </c>
      <c r="S1687" s="10" t="str">
        <f>IF(OR('Intragroup liabilities'!F1681="P_20",'Intragroup liabilities'!F1681="P_21"),'Intragroup liabilities'!M1681,CONCATENATE(RIGHT('Intragroup liabilities'!T1681,4),"-",LEFT(RIGHT('Intragroup liabilities'!T1681,7),2),"-",LEFT('Intragroup liabilities'!T1681,2)))</f>
        <v>--</v>
      </c>
      <c r="T1687" s="20" t="str">
        <f t="shared" si="186"/>
        <v>--</v>
      </c>
      <c r="U1687" s="20" t="str">
        <f>IF(OR('Intragroup liabilities'!F1681="P_20",'Intragroup liabilities'!F1681="P_21"),'T 03.01'!T1687,CONCATENATE(RIGHT('Intragroup liabilities'!U1681,4),"-",LEFT(RIGHT('Intragroup liabilities'!U1681,7),2),"-",LEFT('Intragroup liabilities'!U1681,2)))</f>
        <v>--</v>
      </c>
      <c r="V1687" s="10" t="str">
        <f t="shared" si="187"/>
        <v>Unsecured</v>
      </c>
      <c r="W1687" s="10">
        <v>0</v>
      </c>
      <c r="X1687" s="10" t="s">
        <v>83</v>
      </c>
      <c r="Y1687" s="10" t="str">
        <f t="shared" si="188"/>
        <v>Structured</v>
      </c>
      <c r="Z1687" s="10"/>
      <c r="AA1687" s="10" t="str">
        <f>IF('Intragroup liabilities'!Q1681="GF2","Grandfathered T2",IF('Intragroup liabilities'!Q1681="CET1","CET1","No"))</f>
        <v>No</v>
      </c>
      <c r="AB1687" s="10">
        <f>IF('Intragroup liabilities'!R1681="",0,'Intragroup liabilities'!R1681)</f>
        <v>0</v>
      </c>
    </row>
    <row r="1688" spans="3:28" ht="23.65" thickBot="1" x14ac:dyDescent="0.5">
      <c r="C1688" s="17">
        <f t="shared" si="183"/>
        <v>999</v>
      </c>
      <c r="D1688" s="18">
        <f t="shared" si="189"/>
        <v>1681</v>
      </c>
      <c r="E1688" s="10" t="str">
        <f>IF(AND(I1688="SANTANDER TOTTA, SGPS, SA",'Intragroup liabilities'!F1682="P_22"),"r0531 - o/w (part of) subordinated liabilities recognised as own funds",IF(AND(I1688="Totta Seguros - Comp. Seg. Vida, SA.",'Intragroup liabilities'!F1682="P_22"),"r0350 - Structured notes",IF(AND(AA1688&lt;&gt;"No",'Intragroup liabilities'!F1682="P_23"),"r0531 - o/w (part of) subordinated liabilities recognised as own funds",IF(AND(AA1688="No",'Intragroup liabilities'!F1682="P_23"),"r0120 - Secured liabilities - collateralized part (BRRD art. 44/2/b)",IF('Intragroup liabilities'!F1682="C_31","r0511 - o/w capital instruments/share capital",IF('Intragroup liabilities'!F1682="C_32","r0511 - o/w capital instruments/share capital",IF('Intragroup liabilities'!F1682="C_33","r0512 - o/w instruments ranking pari passu with ordinary shares",IF(OR(ISNUMBER(SEARCH("ATLANTES",I1688)),ISNUMBER(SEARCH("AZOR",I1688)),ISNUMBER(SEARCH("HIPOTOTTA",I1688)))=TRUE,"r0120 - Secured liabilities - collateralized part (BRRD art. 44/2/b)",IF(OR('Intragroup liabilities'!F1682="P_27.1",'Intragroup liabilities'!F1682="P_27.2",'Intragroup liabilities'!F1682="P_24"),"r0390 - Non-financial liabilities",IF('Intragroup liabilities'!F1682="P_30.1","r0170 - Employee liabilities (BRRD art. 44/2/g/i)",IF('Intragroup liabilities'!F1682="P_30.3","r0390 - Non-financial liabilities",IF('Intragroup liabilities'!F1682="C_36","r0511 - o/w capital instruments/share capital",IF(AND('Intragroup liabilities'!F1682="P_20",IFERROR(VLOOKUP('Intragroup liabilities'!I1682,'Auxiliar 210'!$B$18:$B$20,1,FALSE),0)&lt;&gt;0),"r0210 - Liabilities towards other entities of the resolution group (BRRD art. 44/2/h)",IF(AND('Intragroup liabilities'!F1682="P_21",IFERROR(VLOOKUP('Intragroup liabilities'!I1682,'Auxiliar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8" s="10" t="s">
        <v>483</v>
      </c>
      <c r="G1688" s="10" t="str">
        <f t="shared" si="184"/>
        <v>Rank 9 - Ranking in insolvency (master scale)</v>
      </c>
      <c r="H1688" s="10" t="s">
        <v>871</v>
      </c>
      <c r="I1688" s="10" t="s">
        <v>704</v>
      </c>
      <c r="J1688" s="10" t="s">
        <v>703</v>
      </c>
      <c r="K1688" s="10" t="s">
        <v>155</v>
      </c>
      <c r="L1688" s="10" t="str">
        <f t="shared" si="185"/>
        <v>Sister</v>
      </c>
      <c r="M1688" s="10" t="str">
        <f>IF(OR('Intragroup liabilities'!W1682="x",'Intragroup liabilities'!W1682="E"),"true","false")</f>
        <v>false</v>
      </c>
      <c r="N1688" s="10" t="s">
        <v>470</v>
      </c>
      <c r="O1688" s="10" t="s">
        <v>471</v>
      </c>
      <c r="P1688" s="11">
        <v>20.46</v>
      </c>
      <c r="Q1688" s="11">
        <f>IF('Intragroup liabilities'!E1682="",0,'Intragroup liabilities'!E1682)</f>
        <v>0</v>
      </c>
      <c r="R1688" s="10" t="str">
        <f>+IF('Intragroup liabilities'!C1682="EURO","Euro",IF('Intragroup liabilities'!C1682="LIBRA INGLESA"," US Dollar",""))</f>
        <v>Euro</v>
      </c>
      <c r="S1688" s="10" t="str">
        <f>IF(OR('Intragroup liabilities'!F1682="P_20",'Intragroup liabilities'!F1682="P_21"),'Intragroup liabilities'!M1682,CONCATENATE(RIGHT('Intragroup liabilities'!T1682,4),"-",LEFT(RIGHT('Intragroup liabilities'!T1682,7),2),"-",LEFT('Intragroup liabilities'!T1682,2)))</f>
        <v>--</v>
      </c>
      <c r="T1688" s="20" t="str">
        <f t="shared" si="186"/>
        <v>--</v>
      </c>
      <c r="U1688" s="20" t="str">
        <f>IF(OR('Intragroup liabilities'!F1682="P_20",'Intragroup liabilities'!F1682="P_21"),'T 03.01'!T1688,CONCATENATE(RIGHT('Intragroup liabilities'!U1682,4),"-",LEFT(RIGHT('Intragroup liabilities'!U1682,7),2),"-",LEFT('Intragroup liabilities'!U1682,2)))</f>
        <v>--</v>
      </c>
      <c r="V1688" s="10" t="str">
        <f t="shared" si="187"/>
        <v>Unsecured</v>
      </c>
      <c r="W1688" s="10">
        <v>0</v>
      </c>
      <c r="X1688" s="10" t="s">
        <v>83</v>
      </c>
      <c r="Y1688" s="10" t="str">
        <f t="shared" si="188"/>
        <v>Structured</v>
      </c>
      <c r="Z1688" s="10"/>
      <c r="AA1688" s="10" t="str">
        <f>IF('Intragroup liabilities'!Q1682="GF2","Grandfathered T2",IF('Intragroup liabilities'!Q1682="CET1","CET1","No"))</f>
        <v>No</v>
      </c>
      <c r="AB1688" s="10">
        <f>IF('Intragroup liabilities'!R1682="",0,'Intragroup liabilities'!R1682)</f>
        <v>0</v>
      </c>
    </row>
    <row r="1689" spans="3:28" ht="23.65" thickBot="1" x14ac:dyDescent="0.5">
      <c r="C1689" s="17">
        <f t="shared" si="183"/>
        <v>999</v>
      </c>
      <c r="D1689" s="18">
        <f t="shared" si="189"/>
        <v>1682</v>
      </c>
      <c r="E1689" s="10" t="str">
        <f>IF(AND(I1689="SANTANDER TOTTA, SGPS, SA",'Intragroup liabilities'!F1683="P_22"),"r0531 - o/w (part of) subordinated liabilities recognised as own funds",IF(AND(I1689="Totta Seguros - Comp. Seg. Vida, SA.",'Intragroup liabilities'!F1683="P_22"),"r0350 - Structured notes",IF(AND(AA1689&lt;&gt;"No",'Intragroup liabilities'!F1683="P_23"),"r0531 - o/w (part of) subordinated liabilities recognised as own funds",IF(AND(AA1689="No",'Intragroup liabilities'!F1683="P_23"),"r0120 - Secured liabilities - collateralized part (BRRD art. 44/2/b)",IF('Intragroup liabilities'!F1683="C_31","r0511 - o/w capital instruments/share capital",IF('Intragroup liabilities'!F1683="C_32","r0511 - o/w capital instruments/share capital",IF('Intragroup liabilities'!F1683="C_33","r0512 - o/w instruments ranking pari passu with ordinary shares",IF(OR(ISNUMBER(SEARCH("ATLANTES",I1689)),ISNUMBER(SEARCH("AZOR",I1689)),ISNUMBER(SEARCH("HIPOTOTTA",I1689)))=TRUE,"r0120 - Secured liabilities - collateralized part (BRRD art. 44/2/b)",IF(OR('Intragroup liabilities'!F1683="P_27.1",'Intragroup liabilities'!F1683="P_27.2",'Intragroup liabilities'!F1683="P_24"),"r0390 - Non-financial liabilities",IF('Intragroup liabilities'!F1683="P_30.1","r0170 - Employee liabilities (BRRD art. 44/2/g/i)",IF('Intragroup liabilities'!F1683="P_30.3","r0390 - Non-financial liabilities",IF('Intragroup liabilities'!F1683="C_36","r0511 - o/w capital instruments/share capital",IF(AND('Intragroup liabilities'!F1683="P_20",IFERROR(VLOOKUP('Intragroup liabilities'!I1683,'Auxiliar 210'!$B$18:$B$20,1,FALSE),0)&lt;&gt;0),"r0210 - Liabilities towards other entities of the resolution group (BRRD art. 44/2/h)",IF(AND('Intragroup liabilities'!F1683="P_21",IFERROR(VLOOKUP('Intragroup liabilities'!I1683,'Auxiliar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89" s="10" t="s">
        <v>483</v>
      </c>
      <c r="G1689" s="10" t="str">
        <f t="shared" si="184"/>
        <v>Rank 9 - Ranking in insolvency (master scale)</v>
      </c>
      <c r="H1689" s="10" t="s">
        <v>1026</v>
      </c>
      <c r="I1689" s="10" t="s">
        <v>704</v>
      </c>
      <c r="J1689" s="10" t="s">
        <v>703</v>
      </c>
      <c r="K1689" s="10" t="s">
        <v>155</v>
      </c>
      <c r="L1689" s="10" t="str">
        <f t="shared" si="185"/>
        <v>Sister</v>
      </c>
      <c r="M1689" s="10" t="str">
        <f>IF(OR('Intragroup liabilities'!W1683="x",'Intragroup liabilities'!W1683="E"),"true","false")</f>
        <v>false</v>
      </c>
      <c r="N1689" s="10" t="s">
        <v>470</v>
      </c>
      <c r="O1689" s="10" t="s">
        <v>471</v>
      </c>
      <c r="P1689" s="11">
        <v>29.04</v>
      </c>
      <c r="Q1689" s="11">
        <f>IF('Intragroup liabilities'!E1683="",0,'Intragroup liabilities'!E1683)</f>
        <v>0</v>
      </c>
      <c r="R1689" s="10" t="str">
        <f>+IF('Intragroup liabilities'!C1683="EURO","Euro",IF('Intragroup liabilities'!C1683="LIBRA INGLESA"," US Dollar",""))</f>
        <v>Euro</v>
      </c>
      <c r="S1689" s="10" t="str">
        <f>IF(OR('Intragroup liabilities'!F1683="P_20",'Intragroup liabilities'!F1683="P_21"),'Intragroup liabilities'!M1683,CONCATENATE(RIGHT('Intragroup liabilities'!T1683,4),"-",LEFT(RIGHT('Intragroup liabilities'!T1683,7),2),"-",LEFT('Intragroup liabilities'!T1683,2)))</f>
        <v>--</v>
      </c>
      <c r="T1689" s="20" t="str">
        <f t="shared" si="186"/>
        <v>--</v>
      </c>
      <c r="U1689" s="20" t="str">
        <f>IF(OR('Intragroup liabilities'!F1683="P_20",'Intragroup liabilities'!F1683="P_21"),'T 03.01'!T1689,CONCATENATE(RIGHT('Intragroup liabilities'!U1683,4),"-",LEFT(RIGHT('Intragroup liabilities'!U1683,7),2),"-",LEFT('Intragroup liabilities'!U1683,2)))</f>
        <v>--</v>
      </c>
      <c r="V1689" s="10" t="str">
        <f t="shared" si="187"/>
        <v>Unsecured</v>
      </c>
      <c r="W1689" s="10">
        <v>0</v>
      </c>
      <c r="X1689" s="10" t="s">
        <v>83</v>
      </c>
      <c r="Y1689" s="10" t="str">
        <f t="shared" si="188"/>
        <v>Structured</v>
      </c>
      <c r="Z1689" s="10"/>
      <c r="AA1689" s="10" t="str">
        <f>IF('Intragroup liabilities'!Q1683="GF2","Grandfathered T2",IF('Intragroup liabilities'!Q1683="CET1","CET1","No"))</f>
        <v>No</v>
      </c>
      <c r="AB1689" s="10">
        <f>IF('Intragroup liabilities'!R1683="",0,'Intragroup liabilities'!R1683)</f>
        <v>0</v>
      </c>
    </row>
    <row r="1690" spans="3:28" ht="23.65" thickBot="1" x14ac:dyDescent="0.5">
      <c r="C1690" s="17">
        <f t="shared" si="183"/>
        <v>999</v>
      </c>
      <c r="D1690" s="18">
        <f t="shared" si="189"/>
        <v>1683</v>
      </c>
      <c r="E1690" s="10" t="str">
        <f>IF(AND(I1690="SANTANDER TOTTA, SGPS, SA",'Intragroup liabilities'!F1684="P_22"),"r0531 - o/w (part of) subordinated liabilities recognised as own funds",IF(AND(I1690="Totta Seguros - Comp. Seg. Vida, SA.",'Intragroup liabilities'!F1684="P_22"),"r0350 - Structured notes",IF(AND(AA1690&lt;&gt;"No",'Intragroup liabilities'!F1684="P_23"),"r0531 - o/w (part of) subordinated liabilities recognised as own funds",IF(AND(AA1690="No",'Intragroup liabilities'!F1684="P_23"),"r0120 - Secured liabilities - collateralized part (BRRD art. 44/2/b)",IF('Intragroup liabilities'!F1684="C_31","r0511 - o/w capital instruments/share capital",IF('Intragroup liabilities'!F1684="C_32","r0511 - o/w capital instruments/share capital",IF('Intragroup liabilities'!F1684="C_33","r0512 - o/w instruments ranking pari passu with ordinary shares",IF(OR(ISNUMBER(SEARCH("ATLANTES",I1690)),ISNUMBER(SEARCH("AZOR",I1690)),ISNUMBER(SEARCH("HIPOTOTTA",I1690)))=TRUE,"r0120 - Secured liabilities - collateralized part (BRRD art. 44/2/b)",IF(OR('Intragroup liabilities'!F1684="P_27.1",'Intragroup liabilities'!F1684="P_27.2",'Intragroup liabilities'!F1684="P_24"),"r0390 - Non-financial liabilities",IF('Intragroup liabilities'!F1684="P_30.1","r0170 - Employee liabilities (BRRD art. 44/2/g/i)",IF('Intragroup liabilities'!F1684="P_30.3","r0390 - Non-financial liabilities",IF('Intragroup liabilities'!F1684="C_36","r0511 - o/w capital instruments/share capital",IF(AND('Intragroup liabilities'!F1684="P_20",IFERROR(VLOOKUP('Intragroup liabilities'!I1684,'Auxiliar 210'!$B$18:$B$20,1,FALSE),0)&lt;&gt;0),"r0210 - Liabilities towards other entities of the resolution group (BRRD art. 44/2/h)",IF(AND('Intragroup liabilities'!F1684="P_21",IFERROR(VLOOKUP('Intragroup liabilities'!I1684,'Auxiliar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0" s="10" t="s">
        <v>483</v>
      </c>
      <c r="G1690" s="10" t="str">
        <f t="shared" si="184"/>
        <v>Rank 9 - Ranking in insolvency (master scale)</v>
      </c>
      <c r="H1690" s="10" t="s">
        <v>1276</v>
      </c>
      <c r="I1690" s="10" t="s">
        <v>704</v>
      </c>
      <c r="J1690" s="10" t="s">
        <v>703</v>
      </c>
      <c r="K1690" s="10" t="s">
        <v>155</v>
      </c>
      <c r="L1690" s="10" t="str">
        <f t="shared" si="185"/>
        <v>Sister</v>
      </c>
      <c r="M1690" s="10" t="str">
        <f>IF(OR('Intragroup liabilities'!W1684="x",'Intragroup liabilities'!W1684="E"),"true","false")</f>
        <v>false</v>
      </c>
      <c r="N1690" s="10" t="s">
        <v>470</v>
      </c>
      <c r="O1690" s="10" t="s">
        <v>471</v>
      </c>
      <c r="P1690" s="11">
        <v>2.17</v>
      </c>
      <c r="Q1690" s="11">
        <f>IF('Intragroup liabilities'!E1684="",0,'Intragroup liabilities'!E1684)</f>
        <v>0</v>
      </c>
      <c r="R1690" s="10" t="str">
        <f>+IF('Intragroup liabilities'!C1684="EURO","Euro",IF('Intragroup liabilities'!C1684="LIBRA INGLESA"," US Dollar",""))</f>
        <v>Euro</v>
      </c>
      <c r="S1690" s="10" t="str">
        <f>IF(OR('Intragroup liabilities'!F1684="P_20",'Intragroup liabilities'!F1684="P_21"),'Intragroup liabilities'!M1684,CONCATENATE(RIGHT('Intragroup liabilities'!T1684,4),"-",LEFT(RIGHT('Intragroup liabilities'!T1684,7),2),"-",LEFT('Intragroup liabilities'!T1684,2)))</f>
        <v>--</v>
      </c>
      <c r="T1690" s="20" t="str">
        <f t="shared" si="186"/>
        <v>--</v>
      </c>
      <c r="U1690" s="20" t="str">
        <f>IF(OR('Intragroup liabilities'!F1684="P_20",'Intragroup liabilities'!F1684="P_21"),'T 03.01'!T1690,CONCATENATE(RIGHT('Intragroup liabilities'!U1684,4),"-",LEFT(RIGHT('Intragroup liabilities'!U1684,7),2),"-",LEFT('Intragroup liabilities'!U1684,2)))</f>
        <v>--</v>
      </c>
      <c r="V1690" s="10" t="str">
        <f t="shared" si="187"/>
        <v>Unsecured</v>
      </c>
      <c r="W1690" s="10">
        <v>0</v>
      </c>
      <c r="X1690" s="10" t="s">
        <v>83</v>
      </c>
      <c r="Y1690" s="10" t="str">
        <f t="shared" si="188"/>
        <v>Structured</v>
      </c>
      <c r="Z1690" s="10"/>
      <c r="AA1690" s="10" t="str">
        <f>IF('Intragroup liabilities'!Q1684="GF2","Grandfathered T2",IF('Intragroup liabilities'!Q1684="CET1","CET1","No"))</f>
        <v>No</v>
      </c>
      <c r="AB1690" s="10">
        <f>IF('Intragroup liabilities'!R1684="",0,'Intragroup liabilities'!R1684)</f>
        <v>0</v>
      </c>
    </row>
    <row r="1691" spans="3:28" ht="23.65" thickBot="1" x14ac:dyDescent="0.5">
      <c r="C1691" s="17">
        <f t="shared" si="183"/>
        <v>999</v>
      </c>
      <c r="D1691" s="18">
        <f t="shared" si="189"/>
        <v>1684</v>
      </c>
      <c r="E1691" s="10" t="str">
        <f>IF(AND(I1691="SANTANDER TOTTA, SGPS, SA",'Intragroup liabilities'!F1685="P_22"),"r0531 - o/w (part of) subordinated liabilities recognised as own funds",IF(AND(I1691="Totta Seguros - Comp. Seg. Vida, SA.",'Intragroup liabilities'!F1685="P_22"),"r0350 - Structured notes",IF(AND(AA1691&lt;&gt;"No",'Intragroup liabilities'!F1685="P_23"),"r0531 - o/w (part of) subordinated liabilities recognised as own funds",IF(AND(AA1691="No",'Intragroup liabilities'!F1685="P_23"),"r0120 - Secured liabilities - collateralized part (BRRD art. 44/2/b)",IF('Intragroup liabilities'!F1685="C_31","r0511 - o/w capital instruments/share capital",IF('Intragroup liabilities'!F1685="C_32","r0511 - o/w capital instruments/share capital",IF('Intragroup liabilities'!F1685="C_33","r0512 - o/w instruments ranking pari passu with ordinary shares",IF(OR(ISNUMBER(SEARCH("ATLANTES",I1691)),ISNUMBER(SEARCH("AZOR",I1691)),ISNUMBER(SEARCH("HIPOTOTTA",I1691)))=TRUE,"r0120 - Secured liabilities - collateralized part (BRRD art. 44/2/b)",IF(OR('Intragroup liabilities'!F1685="P_27.1",'Intragroup liabilities'!F1685="P_27.2",'Intragroup liabilities'!F1685="P_24"),"r0390 - Non-financial liabilities",IF('Intragroup liabilities'!F1685="P_30.1","r0170 - Employee liabilities (BRRD art. 44/2/g/i)",IF('Intragroup liabilities'!F1685="P_30.3","r0390 - Non-financial liabilities",IF('Intragroup liabilities'!F1685="C_36","r0511 - o/w capital instruments/share capital",IF(AND('Intragroup liabilities'!F1685="P_20",IFERROR(VLOOKUP('Intragroup liabilities'!I1685,'Auxiliar 210'!$B$18:$B$20,1,FALSE),0)&lt;&gt;0),"r0210 - Liabilities towards other entities of the resolution group (BRRD art. 44/2/h)",IF(AND('Intragroup liabilities'!F1685="P_21",IFERROR(VLOOKUP('Intragroup liabilities'!I1685,'Auxiliar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1" s="10" t="s">
        <v>483</v>
      </c>
      <c r="G1691" s="10" t="str">
        <f t="shared" si="184"/>
        <v>Rank 9 - Ranking in insolvency (master scale)</v>
      </c>
      <c r="H1691" s="10" t="s">
        <v>1279</v>
      </c>
      <c r="I1691" s="10" t="s">
        <v>704</v>
      </c>
      <c r="J1691" s="10" t="s">
        <v>703</v>
      </c>
      <c r="K1691" s="10" t="s">
        <v>155</v>
      </c>
      <c r="L1691" s="10" t="str">
        <f t="shared" si="185"/>
        <v>Sister</v>
      </c>
      <c r="M1691" s="10" t="str">
        <f>IF(OR('Intragroup liabilities'!W1685="x",'Intragroup liabilities'!W1685="E"),"true","false")</f>
        <v>false</v>
      </c>
      <c r="N1691" s="10" t="s">
        <v>470</v>
      </c>
      <c r="O1691" s="10" t="s">
        <v>471</v>
      </c>
      <c r="P1691" s="11">
        <v>1.04</v>
      </c>
      <c r="Q1691" s="11">
        <f>IF('Intragroup liabilities'!E1685="",0,'Intragroup liabilities'!E1685)</f>
        <v>0</v>
      </c>
      <c r="R1691" s="10" t="str">
        <f>+IF('Intragroup liabilities'!C1685="EURO","Euro",IF('Intragroup liabilities'!C1685="LIBRA INGLESA"," US Dollar",""))</f>
        <v>Euro</v>
      </c>
      <c r="S1691" s="10" t="str">
        <f>IF(OR('Intragroup liabilities'!F1685="P_20",'Intragroup liabilities'!F1685="P_21"),'Intragroup liabilities'!M1685,CONCATENATE(RIGHT('Intragroup liabilities'!T1685,4),"-",LEFT(RIGHT('Intragroup liabilities'!T1685,7),2),"-",LEFT('Intragroup liabilities'!T1685,2)))</f>
        <v>--</v>
      </c>
      <c r="T1691" s="20" t="str">
        <f t="shared" si="186"/>
        <v>--</v>
      </c>
      <c r="U1691" s="20" t="str">
        <f>IF(OR('Intragroup liabilities'!F1685="P_20",'Intragroup liabilities'!F1685="P_21"),'T 03.01'!T1691,CONCATENATE(RIGHT('Intragroup liabilities'!U1685,4),"-",LEFT(RIGHT('Intragroup liabilities'!U1685,7),2),"-",LEFT('Intragroup liabilities'!U1685,2)))</f>
        <v>--</v>
      </c>
      <c r="V1691" s="10" t="str">
        <f t="shared" si="187"/>
        <v>Unsecured</v>
      </c>
      <c r="W1691" s="10">
        <v>0</v>
      </c>
      <c r="X1691" s="10" t="s">
        <v>83</v>
      </c>
      <c r="Y1691" s="10" t="str">
        <f t="shared" si="188"/>
        <v>Structured</v>
      </c>
      <c r="Z1691" s="10"/>
      <c r="AA1691" s="10" t="str">
        <f>IF('Intragroup liabilities'!Q1685="GF2","Grandfathered T2",IF('Intragroup liabilities'!Q1685="CET1","CET1","No"))</f>
        <v>No</v>
      </c>
      <c r="AB1691" s="10">
        <f>IF('Intragroup liabilities'!R1685="",0,'Intragroup liabilities'!R1685)</f>
        <v>0</v>
      </c>
    </row>
    <row r="1692" spans="3:28" ht="23.65" thickBot="1" x14ac:dyDescent="0.5">
      <c r="C1692" s="17">
        <f t="shared" si="183"/>
        <v>999</v>
      </c>
      <c r="D1692" s="18">
        <f t="shared" si="189"/>
        <v>1685</v>
      </c>
      <c r="E1692" s="10" t="str">
        <f>IF(AND(I1692="SANTANDER TOTTA, SGPS, SA",'Intragroup liabilities'!F1686="P_22"),"r0531 - o/w (part of) subordinated liabilities recognised as own funds",IF(AND(I1692="Totta Seguros - Comp. Seg. Vida, SA.",'Intragroup liabilities'!F1686="P_22"),"r0350 - Structured notes",IF(AND(AA1692&lt;&gt;"No",'Intragroup liabilities'!F1686="P_23"),"r0531 - o/w (part of) subordinated liabilities recognised as own funds",IF(AND(AA1692="No",'Intragroup liabilities'!F1686="P_23"),"r0120 - Secured liabilities - collateralized part (BRRD art. 44/2/b)",IF('Intragroup liabilities'!F1686="C_31","r0511 - o/w capital instruments/share capital",IF('Intragroup liabilities'!F1686="C_32","r0511 - o/w capital instruments/share capital",IF('Intragroup liabilities'!F1686="C_33","r0512 - o/w instruments ranking pari passu with ordinary shares",IF(OR(ISNUMBER(SEARCH("ATLANTES",I1692)),ISNUMBER(SEARCH("AZOR",I1692)),ISNUMBER(SEARCH("HIPOTOTTA",I1692)))=TRUE,"r0120 - Secured liabilities - collateralized part (BRRD art. 44/2/b)",IF(OR('Intragroup liabilities'!F1686="P_27.1",'Intragroup liabilities'!F1686="P_27.2",'Intragroup liabilities'!F1686="P_24"),"r0390 - Non-financial liabilities",IF('Intragroup liabilities'!F1686="P_30.1","r0170 - Employee liabilities (BRRD art. 44/2/g/i)",IF('Intragroup liabilities'!F1686="P_30.3","r0390 - Non-financial liabilities",IF('Intragroup liabilities'!F1686="C_36","r0511 - o/w capital instruments/share capital",IF(AND('Intragroup liabilities'!F1686="P_20",IFERROR(VLOOKUP('Intragroup liabilities'!I1686,'Auxiliar 210'!$B$18:$B$20,1,FALSE),0)&lt;&gt;0),"r0210 - Liabilities towards other entities of the resolution group (BRRD art. 44/2/h)",IF(AND('Intragroup liabilities'!F1686="P_21",IFERROR(VLOOKUP('Intragroup liabilities'!I1686,'Auxiliar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2" s="10" t="s">
        <v>483</v>
      </c>
      <c r="G1692" s="10" t="str">
        <f t="shared" si="184"/>
        <v>Rank 9 - Ranking in insolvency (master scale)</v>
      </c>
      <c r="H1692" s="10" t="s">
        <v>572</v>
      </c>
      <c r="I1692" s="10" t="s">
        <v>66</v>
      </c>
      <c r="J1692" s="10" t="s">
        <v>439</v>
      </c>
      <c r="K1692" s="10" t="s">
        <v>155</v>
      </c>
      <c r="L1692" s="10" t="str">
        <f t="shared" si="185"/>
        <v>Sister</v>
      </c>
      <c r="M1692" s="10" t="str">
        <f>IF(OR('Intragroup liabilities'!W1686="x",'Intragroup liabilities'!W1686="E"),"true","false")</f>
        <v>false</v>
      </c>
      <c r="N1692" s="10" t="s">
        <v>470</v>
      </c>
      <c r="O1692" s="10" t="s">
        <v>471</v>
      </c>
      <c r="P1692" s="11">
        <v>2.16</v>
      </c>
      <c r="Q1692" s="11">
        <f>IF('Intragroup liabilities'!E1686="",0,'Intragroup liabilities'!E1686)</f>
        <v>0</v>
      </c>
      <c r="R1692" s="10" t="str">
        <f>+IF('Intragroup liabilities'!C1686="EURO","Euro",IF('Intragroup liabilities'!C1686="LIBRA INGLESA"," US Dollar",""))</f>
        <v>Euro</v>
      </c>
      <c r="S1692" s="10" t="str">
        <f>IF(OR('Intragroup liabilities'!F1686="P_20",'Intragroup liabilities'!F1686="P_21"),'Intragroup liabilities'!M1686,CONCATENATE(RIGHT('Intragroup liabilities'!T1686,4),"-",LEFT(RIGHT('Intragroup liabilities'!T1686,7),2),"-",LEFT('Intragroup liabilities'!T1686,2)))</f>
        <v>--</v>
      </c>
      <c r="T1692" s="20" t="str">
        <f t="shared" si="186"/>
        <v>--</v>
      </c>
      <c r="U1692" s="20" t="str">
        <f>IF(OR('Intragroup liabilities'!F1686="P_20",'Intragroup liabilities'!F1686="P_21"),'T 03.01'!T1692,CONCATENATE(RIGHT('Intragroup liabilities'!U1686,4),"-",LEFT(RIGHT('Intragroup liabilities'!U1686,7),2),"-",LEFT('Intragroup liabilities'!U1686,2)))</f>
        <v>--</v>
      </c>
      <c r="V1692" s="10" t="str">
        <f t="shared" si="187"/>
        <v>Unsecured</v>
      </c>
      <c r="W1692" s="10">
        <v>0</v>
      </c>
      <c r="X1692" s="10" t="s">
        <v>83</v>
      </c>
      <c r="Y1692" s="10" t="str">
        <f t="shared" si="188"/>
        <v>Structured</v>
      </c>
      <c r="Z1692" s="10"/>
      <c r="AA1692" s="10" t="str">
        <f>IF('Intragroup liabilities'!Q1686="GF2","Grandfathered T2",IF('Intragroup liabilities'!Q1686="CET1","CET1","No"))</f>
        <v>No</v>
      </c>
      <c r="AB1692" s="10">
        <f>IF('Intragroup liabilities'!R1686="",0,'Intragroup liabilities'!R1686)</f>
        <v>0</v>
      </c>
    </row>
    <row r="1693" spans="3:28" ht="23.65" thickBot="1" x14ac:dyDescent="0.5">
      <c r="C1693" s="17">
        <f t="shared" si="183"/>
        <v>999</v>
      </c>
      <c r="D1693" s="18">
        <f t="shared" si="189"/>
        <v>1686</v>
      </c>
      <c r="E1693" s="10" t="str">
        <f>IF(AND(I1693="SANTANDER TOTTA, SGPS, SA",'Intragroup liabilities'!F1687="P_22"),"r0531 - o/w (part of) subordinated liabilities recognised as own funds",IF(AND(I1693="Totta Seguros - Comp. Seg. Vida, SA.",'Intragroup liabilities'!F1687="P_22"),"r0350 - Structured notes",IF(AND(AA1693&lt;&gt;"No",'Intragroup liabilities'!F1687="P_23"),"r0531 - o/w (part of) subordinated liabilities recognised as own funds",IF(AND(AA1693="No",'Intragroup liabilities'!F1687="P_23"),"r0120 - Secured liabilities - collateralized part (BRRD art. 44/2/b)",IF('Intragroup liabilities'!F1687="C_31","r0511 - o/w capital instruments/share capital",IF('Intragroup liabilities'!F1687="C_32","r0511 - o/w capital instruments/share capital",IF('Intragroup liabilities'!F1687="C_33","r0512 - o/w instruments ranking pari passu with ordinary shares",IF(OR(ISNUMBER(SEARCH("ATLANTES",I1693)),ISNUMBER(SEARCH("AZOR",I1693)),ISNUMBER(SEARCH("HIPOTOTTA",I1693)))=TRUE,"r0120 - Secured liabilities - collateralized part (BRRD art. 44/2/b)",IF(OR('Intragroup liabilities'!F1687="P_27.1",'Intragroup liabilities'!F1687="P_27.2",'Intragroup liabilities'!F1687="P_24"),"r0390 - Non-financial liabilities",IF('Intragroup liabilities'!F1687="P_30.1","r0170 - Employee liabilities (BRRD art. 44/2/g/i)",IF('Intragroup liabilities'!F1687="P_30.3","r0390 - Non-financial liabilities",IF('Intragroup liabilities'!F1687="C_36","r0511 - o/w capital instruments/share capital",IF(AND('Intragroup liabilities'!F1687="P_20",IFERROR(VLOOKUP('Intragroup liabilities'!I1687,'Auxiliar 210'!$B$18:$B$20,1,FALSE),0)&lt;&gt;0),"r0210 - Liabilities towards other entities of the resolution group (BRRD art. 44/2/h)",IF(AND('Intragroup liabilities'!F1687="P_21",IFERROR(VLOOKUP('Intragroup liabilities'!I1687,'Auxiliar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3" s="10" t="s">
        <v>483</v>
      </c>
      <c r="G1693" s="10" t="str">
        <f t="shared" si="184"/>
        <v>Rank 9 - Ranking in insolvency (master scale)</v>
      </c>
      <c r="H1693" s="10" t="s">
        <v>1029</v>
      </c>
      <c r="I1693" s="10" t="s">
        <v>704</v>
      </c>
      <c r="J1693" s="10" t="s">
        <v>703</v>
      </c>
      <c r="K1693" s="10" t="s">
        <v>155</v>
      </c>
      <c r="L1693" s="10" t="str">
        <f t="shared" si="185"/>
        <v>Sister</v>
      </c>
      <c r="M1693" s="10" t="str">
        <f>IF(OR('Intragroup liabilities'!W1687="x",'Intragroup liabilities'!W1687="E"),"true","false")</f>
        <v>false</v>
      </c>
      <c r="N1693" s="10" t="s">
        <v>470</v>
      </c>
      <c r="O1693" s="10" t="s">
        <v>471</v>
      </c>
      <c r="P1693" s="11">
        <v>7.67</v>
      </c>
      <c r="Q1693" s="11">
        <f>IF('Intragroup liabilities'!E1687="",0,'Intragroup liabilities'!E1687)</f>
        <v>0</v>
      </c>
      <c r="R1693" s="10" t="str">
        <f>+IF('Intragroup liabilities'!C1687="EURO","Euro",IF('Intragroup liabilities'!C1687="LIBRA INGLESA"," US Dollar",""))</f>
        <v>Euro</v>
      </c>
      <c r="S1693" s="10" t="str">
        <f>IF(OR('Intragroup liabilities'!F1687="P_20",'Intragroup liabilities'!F1687="P_21"),'Intragroup liabilities'!M1687,CONCATENATE(RIGHT('Intragroup liabilities'!T1687,4),"-",LEFT(RIGHT('Intragroup liabilities'!T1687,7),2),"-",LEFT('Intragroup liabilities'!T1687,2)))</f>
        <v>--</v>
      </c>
      <c r="T1693" s="20" t="str">
        <f t="shared" si="186"/>
        <v>--</v>
      </c>
      <c r="U1693" s="20" t="str">
        <f>IF(OR('Intragroup liabilities'!F1687="P_20",'Intragroup liabilities'!F1687="P_21"),'T 03.01'!T1693,CONCATENATE(RIGHT('Intragroup liabilities'!U1687,4),"-",LEFT(RIGHT('Intragroup liabilities'!U1687,7),2),"-",LEFT('Intragroup liabilities'!U1687,2)))</f>
        <v>--</v>
      </c>
      <c r="V1693" s="10" t="str">
        <f t="shared" si="187"/>
        <v>Unsecured</v>
      </c>
      <c r="W1693" s="10">
        <v>0</v>
      </c>
      <c r="X1693" s="10" t="s">
        <v>83</v>
      </c>
      <c r="Y1693" s="10" t="str">
        <f t="shared" si="188"/>
        <v>Structured</v>
      </c>
      <c r="Z1693" s="10"/>
      <c r="AA1693" s="10" t="str">
        <f>IF('Intragroup liabilities'!Q1687="GF2","Grandfathered T2",IF('Intragroup liabilities'!Q1687="CET1","CET1","No"))</f>
        <v>No</v>
      </c>
      <c r="AB1693" s="10">
        <f>IF('Intragroup liabilities'!R1687="",0,'Intragroup liabilities'!R1687)</f>
        <v>0</v>
      </c>
    </row>
    <row r="1694" spans="3:28" ht="23.65" thickBot="1" x14ac:dyDescent="0.5">
      <c r="C1694" s="17">
        <f t="shared" si="183"/>
        <v>999</v>
      </c>
      <c r="D1694" s="18">
        <f t="shared" si="189"/>
        <v>1687</v>
      </c>
      <c r="E1694" s="10" t="str">
        <f>IF(AND(I1694="SANTANDER TOTTA, SGPS, SA",'Intragroup liabilities'!F1688="P_22"),"r0531 - o/w (part of) subordinated liabilities recognised as own funds",IF(AND(I1694="Totta Seguros - Comp. Seg. Vida, SA.",'Intragroup liabilities'!F1688="P_22"),"r0350 - Structured notes",IF(AND(AA1694&lt;&gt;"No",'Intragroup liabilities'!F1688="P_23"),"r0531 - o/w (part of) subordinated liabilities recognised as own funds",IF(AND(AA1694="No",'Intragroup liabilities'!F1688="P_23"),"r0120 - Secured liabilities - collateralized part (BRRD art. 44/2/b)",IF('Intragroup liabilities'!F1688="C_31","r0511 - o/w capital instruments/share capital",IF('Intragroup liabilities'!F1688="C_32","r0511 - o/w capital instruments/share capital",IF('Intragroup liabilities'!F1688="C_33","r0512 - o/w instruments ranking pari passu with ordinary shares",IF(OR(ISNUMBER(SEARCH("ATLANTES",I1694)),ISNUMBER(SEARCH("AZOR",I1694)),ISNUMBER(SEARCH("HIPOTOTTA",I1694)))=TRUE,"r0120 - Secured liabilities - collateralized part (BRRD art. 44/2/b)",IF(OR('Intragroup liabilities'!F1688="P_27.1",'Intragroup liabilities'!F1688="P_27.2",'Intragroup liabilities'!F1688="P_24"),"r0390 - Non-financial liabilities",IF('Intragroup liabilities'!F1688="P_30.1","r0170 - Employee liabilities (BRRD art. 44/2/g/i)",IF('Intragroup liabilities'!F1688="P_30.3","r0390 - Non-financial liabilities",IF('Intragroup liabilities'!F1688="C_36","r0511 - o/w capital instruments/share capital",IF(AND('Intragroup liabilities'!F1688="P_20",IFERROR(VLOOKUP('Intragroup liabilities'!I1688,'Auxiliar 210'!$B$18:$B$20,1,FALSE),0)&lt;&gt;0),"r0210 - Liabilities towards other entities of the resolution group (BRRD art. 44/2/h)",IF(AND('Intragroup liabilities'!F1688="P_21",IFERROR(VLOOKUP('Intragroup liabilities'!I1688,'Auxiliar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4" s="10" t="s">
        <v>483</v>
      </c>
      <c r="G1694" s="10" t="str">
        <f t="shared" si="184"/>
        <v>Rank 9 - Ranking in insolvency (master scale)</v>
      </c>
      <c r="H1694" s="10" t="s">
        <v>789</v>
      </c>
      <c r="I1694" s="10" t="s">
        <v>704</v>
      </c>
      <c r="J1694" s="10" t="s">
        <v>703</v>
      </c>
      <c r="K1694" s="10" t="s">
        <v>155</v>
      </c>
      <c r="L1694" s="10" t="str">
        <f t="shared" si="185"/>
        <v>Sister</v>
      </c>
      <c r="M1694" s="10" t="str">
        <f>IF(OR('Intragroup liabilities'!W1688="x",'Intragroup liabilities'!W1688="E"),"true","false")</f>
        <v>false</v>
      </c>
      <c r="N1694" s="10" t="s">
        <v>470</v>
      </c>
      <c r="O1694" s="10" t="s">
        <v>471</v>
      </c>
      <c r="P1694" s="11">
        <v>0.35</v>
      </c>
      <c r="Q1694" s="11">
        <f>IF('Intragroup liabilities'!E1688="",0,'Intragroup liabilities'!E1688)</f>
        <v>0</v>
      </c>
      <c r="R1694" s="10" t="str">
        <f>+IF('Intragroup liabilities'!C1688="EURO","Euro",IF('Intragroup liabilities'!C1688="LIBRA INGLESA"," US Dollar",""))</f>
        <v>Euro</v>
      </c>
      <c r="S1694" s="10" t="str">
        <f>IF(OR('Intragroup liabilities'!F1688="P_20",'Intragroup liabilities'!F1688="P_21"),'Intragroup liabilities'!M1688,CONCATENATE(RIGHT('Intragroup liabilities'!T1688,4),"-",LEFT(RIGHT('Intragroup liabilities'!T1688,7),2),"-",LEFT('Intragroup liabilities'!T1688,2)))</f>
        <v>--</v>
      </c>
      <c r="T1694" s="20" t="str">
        <f t="shared" si="186"/>
        <v>--</v>
      </c>
      <c r="U1694" s="20" t="str">
        <f>IF(OR('Intragroup liabilities'!F1688="P_20",'Intragroup liabilities'!F1688="P_21"),'T 03.01'!T1694,CONCATENATE(RIGHT('Intragroup liabilities'!U1688,4),"-",LEFT(RIGHT('Intragroup liabilities'!U1688,7),2),"-",LEFT('Intragroup liabilities'!U1688,2)))</f>
        <v>--</v>
      </c>
      <c r="V1694" s="10" t="str">
        <f t="shared" si="187"/>
        <v>Unsecured</v>
      </c>
      <c r="W1694" s="10">
        <v>0</v>
      </c>
      <c r="X1694" s="10" t="s">
        <v>83</v>
      </c>
      <c r="Y1694" s="10" t="str">
        <f t="shared" si="188"/>
        <v>Structured</v>
      </c>
      <c r="Z1694" s="10"/>
      <c r="AA1694" s="10" t="str">
        <f>IF('Intragroup liabilities'!Q1688="GF2","Grandfathered T2",IF('Intragroup liabilities'!Q1688="CET1","CET1","No"))</f>
        <v>No</v>
      </c>
      <c r="AB1694" s="10">
        <f>IF('Intragroup liabilities'!R1688="",0,'Intragroup liabilities'!R1688)</f>
        <v>0</v>
      </c>
    </row>
    <row r="1695" spans="3:28" ht="23.65" thickBot="1" x14ac:dyDescent="0.5">
      <c r="C1695" s="17">
        <f t="shared" si="183"/>
        <v>999</v>
      </c>
      <c r="D1695" s="18">
        <f t="shared" si="189"/>
        <v>1688</v>
      </c>
      <c r="E1695" s="10" t="str">
        <f>IF(AND(I1695="SANTANDER TOTTA, SGPS, SA",'Intragroup liabilities'!F1689="P_22"),"r0531 - o/w (part of) subordinated liabilities recognised as own funds",IF(AND(I1695="Totta Seguros - Comp. Seg. Vida, SA.",'Intragroup liabilities'!F1689="P_22"),"r0350 - Structured notes",IF(AND(AA1695&lt;&gt;"No",'Intragroup liabilities'!F1689="P_23"),"r0531 - o/w (part of) subordinated liabilities recognised as own funds",IF(AND(AA1695="No",'Intragroup liabilities'!F1689="P_23"),"r0120 - Secured liabilities - collateralized part (BRRD art. 44/2/b)",IF('Intragroup liabilities'!F1689="C_31","r0511 - o/w capital instruments/share capital",IF('Intragroup liabilities'!F1689="C_32","r0511 - o/w capital instruments/share capital",IF('Intragroup liabilities'!F1689="C_33","r0512 - o/w instruments ranking pari passu with ordinary shares",IF(OR(ISNUMBER(SEARCH("ATLANTES",I1695)),ISNUMBER(SEARCH("AZOR",I1695)),ISNUMBER(SEARCH("HIPOTOTTA",I1695)))=TRUE,"r0120 - Secured liabilities - collateralized part (BRRD art. 44/2/b)",IF(OR('Intragroup liabilities'!F1689="P_27.1",'Intragroup liabilities'!F1689="P_27.2",'Intragroup liabilities'!F1689="P_24"),"r0390 - Non-financial liabilities",IF('Intragroup liabilities'!F1689="P_30.1","r0170 - Employee liabilities (BRRD art. 44/2/g/i)",IF('Intragroup liabilities'!F1689="P_30.3","r0390 - Non-financial liabilities",IF('Intragroup liabilities'!F1689="C_36","r0511 - o/w capital instruments/share capital",IF(AND('Intragroup liabilities'!F1689="P_20",IFERROR(VLOOKUP('Intragroup liabilities'!I1689,'Auxiliar 210'!$B$18:$B$20,1,FALSE),0)&lt;&gt;0),"r0210 - Liabilities towards other entities of the resolution group (BRRD art. 44/2/h)",IF(AND('Intragroup liabilities'!F1689="P_21",IFERROR(VLOOKUP('Intragroup liabilities'!I1689,'Auxiliar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5" s="10" t="s">
        <v>483</v>
      </c>
      <c r="G1695" s="10" t="str">
        <f t="shared" si="184"/>
        <v>Rank 9 - Ranking in insolvency (master scale)</v>
      </c>
      <c r="H1695" s="10" t="s">
        <v>592</v>
      </c>
      <c r="I1695" s="10" t="s">
        <v>66</v>
      </c>
      <c r="J1695" s="10" t="s">
        <v>439</v>
      </c>
      <c r="K1695" s="10" t="s">
        <v>155</v>
      </c>
      <c r="L1695" s="10" t="str">
        <f t="shared" si="185"/>
        <v>Sister</v>
      </c>
      <c r="M1695" s="10" t="str">
        <f>IF(OR('Intragroup liabilities'!W1689="x",'Intragroup liabilities'!W1689="E"),"true","false")</f>
        <v>false</v>
      </c>
      <c r="N1695" s="10" t="s">
        <v>470</v>
      </c>
      <c r="O1695" s="10" t="s">
        <v>471</v>
      </c>
      <c r="P1695" s="11">
        <v>0.39</v>
      </c>
      <c r="Q1695" s="11">
        <f>IF('Intragroup liabilities'!E1689="",0,'Intragroup liabilities'!E1689)</f>
        <v>0</v>
      </c>
      <c r="R1695" s="10" t="str">
        <f>+IF('Intragroup liabilities'!C1689="EURO","Euro",IF('Intragroup liabilities'!C1689="LIBRA INGLESA"," US Dollar",""))</f>
        <v>Euro</v>
      </c>
      <c r="S1695" s="10" t="str">
        <f>IF(OR('Intragroup liabilities'!F1689="P_20",'Intragroup liabilities'!F1689="P_21"),'Intragroup liabilities'!M1689,CONCATENATE(RIGHT('Intragroup liabilities'!T1689,4),"-",LEFT(RIGHT('Intragroup liabilities'!T1689,7),2),"-",LEFT('Intragroup liabilities'!T1689,2)))</f>
        <v>--</v>
      </c>
      <c r="T1695" s="20" t="str">
        <f t="shared" si="186"/>
        <v>--</v>
      </c>
      <c r="U1695" s="20" t="str">
        <f>IF(OR('Intragroup liabilities'!F1689="P_20",'Intragroup liabilities'!F1689="P_21"),'T 03.01'!T1695,CONCATENATE(RIGHT('Intragroup liabilities'!U1689,4),"-",LEFT(RIGHT('Intragroup liabilities'!U1689,7),2),"-",LEFT('Intragroup liabilities'!U1689,2)))</f>
        <v>--</v>
      </c>
      <c r="V1695" s="10" t="str">
        <f t="shared" si="187"/>
        <v>Unsecured</v>
      </c>
      <c r="W1695" s="10">
        <v>0</v>
      </c>
      <c r="X1695" s="10" t="s">
        <v>83</v>
      </c>
      <c r="Y1695" s="10" t="str">
        <f t="shared" si="188"/>
        <v>Structured</v>
      </c>
      <c r="Z1695" s="10"/>
      <c r="AA1695" s="10" t="str">
        <f>IF('Intragroup liabilities'!Q1689="GF2","Grandfathered T2",IF('Intragroup liabilities'!Q1689="CET1","CET1","No"))</f>
        <v>No</v>
      </c>
      <c r="AB1695" s="10">
        <f>IF('Intragroup liabilities'!R1689="",0,'Intragroup liabilities'!R1689)</f>
        <v>0</v>
      </c>
    </row>
    <row r="1696" spans="3:28" ht="23.65" thickBot="1" x14ac:dyDescent="0.5">
      <c r="C1696" s="17">
        <f t="shared" si="183"/>
        <v>999</v>
      </c>
      <c r="D1696" s="18">
        <f t="shared" si="189"/>
        <v>1689</v>
      </c>
      <c r="E1696" s="10" t="str">
        <f>IF(AND(I1696="SANTANDER TOTTA, SGPS, SA",'Intragroup liabilities'!F1690="P_22"),"r0531 - o/w (part of) subordinated liabilities recognised as own funds",IF(AND(I1696="Totta Seguros - Comp. Seg. Vida, SA.",'Intragroup liabilities'!F1690="P_22"),"r0350 - Structured notes",IF(AND(AA1696&lt;&gt;"No",'Intragroup liabilities'!F1690="P_23"),"r0531 - o/w (part of) subordinated liabilities recognised as own funds",IF(AND(AA1696="No",'Intragroup liabilities'!F1690="P_23"),"r0120 - Secured liabilities - collateralized part (BRRD art. 44/2/b)",IF('Intragroup liabilities'!F1690="C_31","r0511 - o/w capital instruments/share capital",IF('Intragroup liabilities'!F1690="C_32","r0511 - o/w capital instruments/share capital",IF('Intragroup liabilities'!F1690="C_33","r0512 - o/w instruments ranking pari passu with ordinary shares",IF(OR(ISNUMBER(SEARCH("ATLANTES",I1696)),ISNUMBER(SEARCH("AZOR",I1696)),ISNUMBER(SEARCH("HIPOTOTTA",I1696)))=TRUE,"r0120 - Secured liabilities - collateralized part (BRRD art. 44/2/b)",IF(OR('Intragroup liabilities'!F1690="P_27.1",'Intragroup liabilities'!F1690="P_27.2",'Intragroup liabilities'!F1690="P_24"),"r0390 - Non-financial liabilities",IF('Intragroup liabilities'!F1690="P_30.1","r0170 - Employee liabilities (BRRD art. 44/2/g/i)",IF('Intragroup liabilities'!F1690="P_30.3","r0390 - Non-financial liabilities",IF('Intragroup liabilities'!F1690="C_36","r0511 - o/w capital instruments/share capital",IF(AND('Intragroup liabilities'!F1690="P_20",IFERROR(VLOOKUP('Intragroup liabilities'!I1690,'Auxiliar 210'!$B$18:$B$20,1,FALSE),0)&lt;&gt;0),"r0210 - Liabilities towards other entities of the resolution group (BRRD art. 44/2/h)",IF(AND('Intragroup liabilities'!F1690="P_21",IFERROR(VLOOKUP('Intragroup liabilities'!I1690,'Auxiliar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6" s="10" t="s">
        <v>483</v>
      </c>
      <c r="G1696" s="10" t="str">
        <f t="shared" si="184"/>
        <v>Rank 9 - Ranking in insolvency (master scale)</v>
      </c>
      <c r="H1696" s="10" t="s">
        <v>1033</v>
      </c>
      <c r="I1696" s="10" t="s">
        <v>704</v>
      </c>
      <c r="J1696" s="10" t="s">
        <v>703</v>
      </c>
      <c r="K1696" s="10" t="s">
        <v>155</v>
      </c>
      <c r="L1696" s="10" t="str">
        <f t="shared" si="185"/>
        <v>Sister</v>
      </c>
      <c r="M1696" s="10" t="str">
        <f>IF(OR('Intragroup liabilities'!W1690="x",'Intragroup liabilities'!W1690="E"),"true","false")</f>
        <v>false</v>
      </c>
      <c r="N1696" s="10" t="s">
        <v>470</v>
      </c>
      <c r="O1696" s="10" t="s">
        <v>471</v>
      </c>
      <c r="P1696" s="11">
        <v>0.39</v>
      </c>
      <c r="Q1696" s="11">
        <f>IF('Intragroup liabilities'!E1690="",0,'Intragroup liabilities'!E1690)</f>
        <v>0</v>
      </c>
      <c r="R1696" s="10" t="str">
        <f>+IF('Intragroup liabilities'!C1690="EURO","Euro",IF('Intragroup liabilities'!C1690="LIBRA INGLESA"," US Dollar",""))</f>
        <v>Euro</v>
      </c>
      <c r="S1696" s="10" t="str">
        <f>IF(OR('Intragroup liabilities'!F1690="P_20",'Intragroup liabilities'!F1690="P_21"),'Intragroup liabilities'!M1690,CONCATENATE(RIGHT('Intragroup liabilities'!T1690,4),"-",LEFT(RIGHT('Intragroup liabilities'!T1690,7),2),"-",LEFT('Intragroup liabilities'!T1690,2)))</f>
        <v>--</v>
      </c>
      <c r="T1696" s="20" t="str">
        <f t="shared" si="186"/>
        <v>--</v>
      </c>
      <c r="U1696" s="20" t="str">
        <f>IF(OR('Intragroup liabilities'!F1690="P_20",'Intragroup liabilities'!F1690="P_21"),'T 03.01'!T1696,CONCATENATE(RIGHT('Intragroup liabilities'!U1690,4),"-",LEFT(RIGHT('Intragroup liabilities'!U1690,7),2),"-",LEFT('Intragroup liabilities'!U1690,2)))</f>
        <v>--</v>
      </c>
      <c r="V1696" s="10" t="str">
        <f t="shared" si="187"/>
        <v>Unsecured</v>
      </c>
      <c r="W1696" s="10">
        <v>0</v>
      </c>
      <c r="X1696" s="10" t="s">
        <v>83</v>
      </c>
      <c r="Y1696" s="10" t="str">
        <f t="shared" si="188"/>
        <v>Structured</v>
      </c>
      <c r="Z1696" s="10"/>
      <c r="AA1696" s="10" t="str">
        <f>IF('Intragroup liabilities'!Q1690="GF2","Grandfathered T2",IF('Intragroup liabilities'!Q1690="CET1","CET1","No"))</f>
        <v>No</v>
      </c>
      <c r="AB1696" s="10">
        <f>IF('Intragroup liabilities'!R1690="",0,'Intragroup liabilities'!R1690)</f>
        <v>0</v>
      </c>
    </row>
    <row r="1697" spans="3:28" ht="23.65" thickBot="1" x14ac:dyDescent="0.5">
      <c r="C1697" s="17">
        <f t="shared" si="183"/>
        <v>999</v>
      </c>
      <c r="D1697" s="18">
        <f t="shared" si="189"/>
        <v>1690</v>
      </c>
      <c r="E1697" s="10" t="str">
        <f>IF(AND(I1697="SANTANDER TOTTA, SGPS, SA",'Intragroup liabilities'!F1691="P_22"),"r0531 - o/w (part of) subordinated liabilities recognised as own funds",IF(AND(I1697="Totta Seguros - Comp. Seg. Vida, SA.",'Intragroup liabilities'!F1691="P_22"),"r0350 - Structured notes",IF(AND(AA1697&lt;&gt;"No",'Intragroup liabilities'!F1691="P_23"),"r0531 - o/w (part of) subordinated liabilities recognised as own funds",IF(AND(AA1697="No",'Intragroup liabilities'!F1691="P_23"),"r0120 - Secured liabilities - collateralized part (BRRD art. 44/2/b)",IF('Intragroup liabilities'!F1691="C_31","r0511 - o/w capital instruments/share capital",IF('Intragroup liabilities'!F1691="C_32","r0511 - o/w capital instruments/share capital",IF('Intragroup liabilities'!F1691="C_33","r0512 - o/w instruments ranking pari passu with ordinary shares",IF(OR(ISNUMBER(SEARCH("ATLANTES",I1697)),ISNUMBER(SEARCH("AZOR",I1697)),ISNUMBER(SEARCH("HIPOTOTTA",I1697)))=TRUE,"r0120 - Secured liabilities - collateralized part (BRRD art. 44/2/b)",IF(OR('Intragroup liabilities'!F1691="P_27.1",'Intragroup liabilities'!F1691="P_27.2",'Intragroup liabilities'!F1691="P_24"),"r0390 - Non-financial liabilities",IF('Intragroup liabilities'!F1691="P_30.1","r0170 - Employee liabilities (BRRD art. 44/2/g/i)",IF('Intragroup liabilities'!F1691="P_30.3","r0390 - Non-financial liabilities",IF('Intragroup liabilities'!F1691="C_36","r0511 - o/w capital instruments/share capital",IF(AND('Intragroup liabilities'!F1691="P_20",IFERROR(VLOOKUP('Intragroup liabilities'!I1691,'Auxiliar 210'!$B$18:$B$20,1,FALSE),0)&lt;&gt;0),"r0210 - Liabilities towards other entities of the resolution group (BRRD art. 44/2/h)",IF(AND('Intragroup liabilities'!F1691="P_21",IFERROR(VLOOKUP('Intragroup liabilities'!I1691,'Auxiliar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7" s="10" t="s">
        <v>483</v>
      </c>
      <c r="G1697" s="10" t="str">
        <f t="shared" si="184"/>
        <v>Rank 9 - Ranking in insolvency (master scale)</v>
      </c>
      <c r="H1697" s="10" t="s">
        <v>712</v>
      </c>
      <c r="I1697" s="10" t="s">
        <v>704</v>
      </c>
      <c r="J1697" s="10" t="s">
        <v>703</v>
      </c>
      <c r="K1697" s="10" t="s">
        <v>155</v>
      </c>
      <c r="L1697" s="10" t="str">
        <f t="shared" si="185"/>
        <v>Sister</v>
      </c>
      <c r="M1697" s="10" t="str">
        <f>IF(OR('Intragroup liabilities'!W1691="x",'Intragroup liabilities'!W1691="E"),"true","false")</f>
        <v>false</v>
      </c>
      <c r="N1697" s="10" t="s">
        <v>470</v>
      </c>
      <c r="O1697" s="10" t="s">
        <v>471</v>
      </c>
      <c r="P1697" s="11">
        <v>0.61</v>
      </c>
      <c r="Q1697" s="11">
        <f>IF('Intragroup liabilities'!E1691="",0,'Intragroup liabilities'!E1691)</f>
        <v>0</v>
      </c>
      <c r="R1697" s="10" t="str">
        <f>+IF('Intragroup liabilities'!C1691="EURO","Euro",IF('Intragroup liabilities'!C1691="LIBRA INGLESA"," US Dollar",""))</f>
        <v>Euro</v>
      </c>
      <c r="S1697" s="10" t="str">
        <f>IF(OR('Intragroup liabilities'!F1691="P_20",'Intragroup liabilities'!F1691="P_21"),'Intragroup liabilities'!M1691,CONCATENATE(RIGHT('Intragroup liabilities'!T1691,4),"-",LEFT(RIGHT('Intragroup liabilities'!T1691,7),2),"-",LEFT('Intragroup liabilities'!T1691,2)))</f>
        <v>--</v>
      </c>
      <c r="T1697" s="20" t="str">
        <f t="shared" si="186"/>
        <v>--</v>
      </c>
      <c r="U1697" s="20" t="str">
        <f>IF(OR('Intragroup liabilities'!F1691="P_20",'Intragroup liabilities'!F1691="P_21"),'T 03.01'!T1697,CONCATENATE(RIGHT('Intragroup liabilities'!U1691,4),"-",LEFT(RIGHT('Intragroup liabilities'!U1691,7),2),"-",LEFT('Intragroup liabilities'!U1691,2)))</f>
        <v>--</v>
      </c>
      <c r="V1697" s="10" t="str">
        <f t="shared" si="187"/>
        <v>Unsecured</v>
      </c>
      <c r="W1697" s="10">
        <v>0</v>
      </c>
      <c r="X1697" s="10" t="s">
        <v>83</v>
      </c>
      <c r="Y1697" s="10" t="str">
        <f t="shared" si="188"/>
        <v>Structured</v>
      </c>
      <c r="Z1697" s="10"/>
      <c r="AA1697" s="10" t="str">
        <f>IF('Intragroup liabilities'!Q1691="GF2","Grandfathered T2",IF('Intragroup liabilities'!Q1691="CET1","CET1","No"))</f>
        <v>No</v>
      </c>
      <c r="AB1697" s="10">
        <f>IF('Intragroup liabilities'!R1691="",0,'Intragroup liabilities'!R1691)</f>
        <v>0</v>
      </c>
    </row>
    <row r="1698" spans="3:28" ht="23.65" thickBot="1" x14ac:dyDescent="0.5">
      <c r="C1698" s="17">
        <f t="shared" si="183"/>
        <v>999</v>
      </c>
      <c r="D1698" s="18">
        <f t="shared" si="189"/>
        <v>1691</v>
      </c>
      <c r="E1698" s="10" t="str">
        <f>IF(AND(I1698="SANTANDER TOTTA, SGPS, SA",'Intragroup liabilities'!F1692="P_22"),"r0531 - o/w (part of) subordinated liabilities recognised as own funds",IF(AND(I1698="Totta Seguros - Comp. Seg. Vida, SA.",'Intragroup liabilities'!F1692="P_22"),"r0350 - Structured notes",IF(AND(AA1698&lt;&gt;"No",'Intragroup liabilities'!F1692="P_23"),"r0531 - o/w (part of) subordinated liabilities recognised as own funds",IF(AND(AA1698="No",'Intragroup liabilities'!F1692="P_23"),"r0120 - Secured liabilities - collateralized part (BRRD art. 44/2/b)",IF('Intragroup liabilities'!F1692="C_31","r0511 - o/w capital instruments/share capital",IF('Intragroup liabilities'!F1692="C_32","r0511 - o/w capital instruments/share capital",IF('Intragroup liabilities'!F1692="C_33","r0512 - o/w instruments ranking pari passu with ordinary shares",IF(OR(ISNUMBER(SEARCH("ATLANTES",I1698)),ISNUMBER(SEARCH("AZOR",I1698)),ISNUMBER(SEARCH("HIPOTOTTA",I1698)))=TRUE,"r0120 - Secured liabilities - collateralized part (BRRD art. 44/2/b)",IF(OR('Intragroup liabilities'!F1692="P_27.1",'Intragroup liabilities'!F1692="P_27.2",'Intragroup liabilities'!F1692="P_24"),"r0390 - Non-financial liabilities",IF('Intragroup liabilities'!F1692="P_30.1","r0170 - Employee liabilities (BRRD art. 44/2/g/i)",IF('Intragroup liabilities'!F1692="P_30.3","r0390 - Non-financial liabilities",IF('Intragroup liabilities'!F1692="C_36","r0511 - o/w capital instruments/share capital",IF(AND('Intragroup liabilities'!F1692="P_20",IFERROR(VLOOKUP('Intragroup liabilities'!I1692,'Auxiliar 210'!$B$18:$B$20,1,FALSE),0)&lt;&gt;0),"r0210 - Liabilities towards other entities of the resolution group (BRRD art. 44/2/h)",IF(AND('Intragroup liabilities'!F1692="P_21",IFERROR(VLOOKUP('Intragroup liabilities'!I1692,'Auxiliar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8" s="10" t="s">
        <v>483</v>
      </c>
      <c r="G1698" s="10" t="str">
        <f t="shared" si="184"/>
        <v>Rank 9 - Ranking in insolvency (master scale)</v>
      </c>
      <c r="H1698" s="10" t="s">
        <v>1288</v>
      </c>
      <c r="I1698" s="10" t="s">
        <v>704</v>
      </c>
      <c r="J1698" s="10" t="s">
        <v>703</v>
      </c>
      <c r="K1698" s="10" t="s">
        <v>155</v>
      </c>
      <c r="L1698" s="10" t="str">
        <f t="shared" si="185"/>
        <v>Sister</v>
      </c>
      <c r="M1698" s="10" t="str">
        <f>IF(OR('Intragroup liabilities'!W1692="x",'Intragroup liabilities'!W1692="E"),"true","false")</f>
        <v>false</v>
      </c>
      <c r="N1698" s="10" t="s">
        <v>470</v>
      </c>
      <c r="O1698" s="10" t="s">
        <v>471</v>
      </c>
      <c r="P1698" s="11">
        <v>0.99</v>
      </c>
      <c r="Q1698" s="11">
        <f>IF('Intragroup liabilities'!E1692="",0,'Intragroup liabilities'!E1692)</f>
        <v>0</v>
      </c>
      <c r="R1698" s="10" t="str">
        <f>+IF('Intragroup liabilities'!C1692="EURO","Euro",IF('Intragroup liabilities'!C1692="LIBRA INGLESA"," US Dollar",""))</f>
        <v>Euro</v>
      </c>
      <c r="S1698" s="10" t="str">
        <f>IF(OR('Intragroup liabilities'!F1692="P_20",'Intragroup liabilities'!F1692="P_21"),'Intragroup liabilities'!M1692,CONCATENATE(RIGHT('Intragroup liabilities'!T1692,4),"-",LEFT(RIGHT('Intragroup liabilities'!T1692,7),2),"-",LEFT('Intragroup liabilities'!T1692,2)))</f>
        <v>--</v>
      </c>
      <c r="T1698" s="20" t="str">
        <f t="shared" si="186"/>
        <v>--</v>
      </c>
      <c r="U1698" s="20" t="str">
        <f>IF(OR('Intragroup liabilities'!F1692="P_20",'Intragroup liabilities'!F1692="P_21"),'T 03.01'!T1698,CONCATENATE(RIGHT('Intragroup liabilities'!U1692,4),"-",LEFT(RIGHT('Intragroup liabilities'!U1692,7),2),"-",LEFT('Intragroup liabilities'!U1692,2)))</f>
        <v>--</v>
      </c>
      <c r="V1698" s="10" t="str">
        <f t="shared" si="187"/>
        <v>Unsecured</v>
      </c>
      <c r="W1698" s="10">
        <v>0</v>
      </c>
      <c r="X1698" s="10" t="s">
        <v>83</v>
      </c>
      <c r="Y1698" s="10" t="str">
        <f t="shared" si="188"/>
        <v>Structured</v>
      </c>
      <c r="Z1698" s="10"/>
      <c r="AA1698" s="10" t="str">
        <f>IF('Intragroup liabilities'!Q1692="GF2","Grandfathered T2",IF('Intragroup liabilities'!Q1692="CET1","CET1","No"))</f>
        <v>No</v>
      </c>
      <c r="AB1698" s="10">
        <f>IF('Intragroup liabilities'!R1692="",0,'Intragroup liabilities'!R1692)</f>
        <v>0</v>
      </c>
    </row>
    <row r="1699" spans="3:28" ht="23.65" thickBot="1" x14ac:dyDescent="0.5">
      <c r="C1699" s="17">
        <f t="shared" si="183"/>
        <v>999</v>
      </c>
      <c r="D1699" s="18">
        <f t="shared" si="189"/>
        <v>1692</v>
      </c>
      <c r="E1699" s="10" t="str">
        <f>IF(AND(I1699="SANTANDER TOTTA, SGPS, SA",'Intragroup liabilities'!F1693="P_22"),"r0531 - o/w (part of) subordinated liabilities recognised as own funds",IF(AND(I1699="Totta Seguros - Comp. Seg. Vida, SA.",'Intragroup liabilities'!F1693="P_22"),"r0350 - Structured notes",IF(AND(AA1699&lt;&gt;"No",'Intragroup liabilities'!F1693="P_23"),"r0531 - o/w (part of) subordinated liabilities recognised as own funds",IF(AND(AA1699="No",'Intragroup liabilities'!F1693="P_23"),"r0120 - Secured liabilities - collateralized part (BRRD art. 44/2/b)",IF('Intragroup liabilities'!F1693="C_31","r0511 - o/w capital instruments/share capital",IF('Intragroup liabilities'!F1693="C_32","r0511 - o/w capital instruments/share capital",IF('Intragroup liabilities'!F1693="C_33","r0512 - o/w instruments ranking pari passu with ordinary shares",IF(OR(ISNUMBER(SEARCH("ATLANTES",I1699)),ISNUMBER(SEARCH("AZOR",I1699)),ISNUMBER(SEARCH("HIPOTOTTA",I1699)))=TRUE,"r0120 - Secured liabilities - collateralized part (BRRD art. 44/2/b)",IF(OR('Intragroup liabilities'!F1693="P_27.1",'Intragroup liabilities'!F1693="P_27.2",'Intragroup liabilities'!F1693="P_24"),"r0390 - Non-financial liabilities",IF('Intragroup liabilities'!F1693="P_30.1","r0170 - Employee liabilities (BRRD art. 44/2/g/i)",IF('Intragroup liabilities'!F1693="P_30.3","r0390 - Non-financial liabilities",IF('Intragroup liabilities'!F1693="C_36","r0511 - o/w capital instruments/share capital",IF(AND('Intragroup liabilities'!F1693="P_20",IFERROR(VLOOKUP('Intragroup liabilities'!I1693,'Auxiliar 210'!$B$18:$B$20,1,FALSE),0)&lt;&gt;0),"r0210 - Liabilities towards other entities of the resolution group (BRRD art. 44/2/h)",IF(AND('Intragroup liabilities'!F1693="P_21",IFERROR(VLOOKUP('Intragroup liabilities'!I1693,'Auxiliar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699" s="10" t="s">
        <v>483</v>
      </c>
      <c r="G1699" s="10" t="str">
        <f t="shared" si="184"/>
        <v>Rank 9 - Ranking in insolvency (master scale)</v>
      </c>
      <c r="H1699" s="10" t="s">
        <v>1036</v>
      </c>
      <c r="I1699" s="10" t="s">
        <v>704</v>
      </c>
      <c r="J1699" s="10" t="s">
        <v>703</v>
      </c>
      <c r="K1699" s="10" t="s">
        <v>155</v>
      </c>
      <c r="L1699" s="10" t="str">
        <f t="shared" si="185"/>
        <v>Sister</v>
      </c>
      <c r="M1699" s="10" t="str">
        <f>IF(OR('Intragroup liabilities'!W1693="x",'Intragroup liabilities'!W1693="E"),"true","false")</f>
        <v>false</v>
      </c>
      <c r="N1699" s="10" t="s">
        <v>470</v>
      </c>
      <c r="O1699" s="10" t="s">
        <v>471</v>
      </c>
      <c r="P1699" s="11">
        <v>2.0099999999999998</v>
      </c>
      <c r="Q1699" s="11">
        <f>IF('Intragroup liabilities'!E1693="",0,'Intragroup liabilities'!E1693)</f>
        <v>0</v>
      </c>
      <c r="R1699" s="10" t="str">
        <f>+IF('Intragroup liabilities'!C1693="EURO","Euro",IF('Intragroup liabilities'!C1693="LIBRA INGLESA"," US Dollar",""))</f>
        <v>Euro</v>
      </c>
      <c r="S1699" s="10" t="str">
        <f>IF(OR('Intragroup liabilities'!F1693="P_20",'Intragroup liabilities'!F1693="P_21"),'Intragroup liabilities'!M1693,CONCATENATE(RIGHT('Intragroup liabilities'!T1693,4),"-",LEFT(RIGHT('Intragroup liabilities'!T1693,7),2),"-",LEFT('Intragroup liabilities'!T1693,2)))</f>
        <v>--</v>
      </c>
      <c r="T1699" s="20" t="str">
        <f t="shared" si="186"/>
        <v>--</v>
      </c>
      <c r="U1699" s="20" t="str">
        <f>IF(OR('Intragroup liabilities'!F1693="P_20",'Intragroup liabilities'!F1693="P_21"),'T 03.01'!T1699,CONCATENATE(RIGHT('Intragroup liabilities'!U1693,4),"-",LEFT(RIGHT('Intragroup liabilities'!U1693,7),2),"-",LEFT('Intragroup liabilities'!U1693,2)))</f>
        <v>--</v>
      </c>
      <c r="V1699" s="10" t="str">
        <f t="shared" si="187"/>
        <v>Unsecured</v>
      </c>
      <c r="W1699" s="10">
        <v>0</v>
      </c>
      <c r="X1699" s="10" t="s">
        <v>83</v>
      </c>
      <c r="Y1699" s="10" t="str">
        <f t="shared" si="188"/>
        <v>Structured</v>
      </c>
      <c r="Z1699" s="10"/>
      <c r="AA1699" s="10" t="str">
        <f>IF('Intragroup liabilities'!Q1693="GF2","Grandfathered T2",IF('Intragroup liabilities'!Q1693="CET1","CET1","No"))</f>
        <v>No</v>
      </c>
      <c r="AB1699" s="10">
        <f>IF('Intragroup liabilities'!R1693="",0,'Intragroup liabilities'!R1693)</f>
        <v>0</v>
      </c>
    </row>
    <row r="1700" spans="3:28" ht="23.65" thickBot="1" x14ac:dyDescent="0.5">
      <c r="C1700" s="17">
        <f t="shared" si="183"/>
        <v>999</v>
      </c>
      <c r="D1700" s="18">
        <f t="shared" si="189"/>
        <v>1693</v>
      </c>
      <c r="E1700" s="10" t="str">
        <f>IF(AND(I1700="SANTANDER TOTTA, SGPS, SA",'Intragroup liabilities'!F1694="P_22"),"r0531 - o/w (part of) subordinated liabilities recognised as own funds",IF(AND(I1700="Totta Seguros - Comp. Seg. Vida, SA.",'Intragroup liabilities'!F1694="P_22"),"r0350 - Structured notes",IF(AND(AA1700&lt;&gt;"No",'Intragroup liabilities'!F1694="P_23"),"r0531 - o/w (part of) subordinated liabilities recognised as own funds",IF(AND(AA1700="No",'Intragroup liabilities'!F1694="P_23"),"r0120 - Secured liabilities - collateralized part (BRRD art. 44/2/b)",IF('Intragroup liabilities'!F1694="C_31","r0511 - o/w capital instruments/share capital",IF('Intragroup liabilities'!F1694="C_32","r0511 - o/w capital instruments/share capital",IF('Intragroup liabilities'!F1694="C_33","r0512 - o/w instruments ranking pari passu with ordinary shares",IF(OR(ISNUMBER(SEARCH("ATLANTES",I1700)),ISNUMBER(SEARCH("AZOR",I1700)),ISNUMBER(SEARCH("HIPOTOTTA",I1700)))=TRUE,"r0120 - Secured liabilities - collateralized part (BRRD art. 44/2/b)",IF(OR('Intragroup liabilities'!F1694="P_27.1",'Intragroup liabilities'!F1694="P_27.2",'Intragroup liabilities'!F1694="P_24"),"r0390 - Non-financial liabilities",IF('Intragroup liabilities'!F1694="P_30.1","r0170 - Employee liabilities (BRRD art. 44/2/g/i)",IF('Intragroup liabilities'!F1694="P_30.3","r0390 - Non-financial liabilities",IF('Intragroup liabilities'!F1694="C_36","r0511 - o/w capital instruments/share capital",IF(AND('Intragroup liabilities'!F1694="P_20",IFERROR(VLOOKUP('Intragroup liabilities'!I1694,'Auxiliar 210'!$B$18:$B$20,1,FALSE),0)&lt;&gt;0),"r0210 - Liabilities towards other entities of the resolution group (BRRD art. 44/2/h)",IF(AND('Intragroup liabilities'!F1694="P_21",IFERROR(VLOOKUP('Intragroup liabilities'!I1694,'Auxiliar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0" s="10" t="s">
        <v>483</v>
      </c>
      <c r="G1700" s="10" t="str">
        <f t="shared" si="184"/>
        <v>Rank 9 - Ranking in insolvency (master scale)</v>
      </c>
      <c r="H1700" s="10" t="s">
        <v>1043</v>
      </c>
      <c r="I1700" s="10" t="s">
        <v>66</v>
      </c>
      <c r="J1700" s="10" t="s">
        <v>439</v>
      </c>
      <c r="K1700" s="10" t="s">
        <v>155</v>
      </c>
      <c r="L1700" s="10" t="str">
        <f t="shared" si="185"/>
        <v>Sister</v>
      </c>
      <c r="M1700" s="10" t="str">
        <f>IF(OR('Intragroup liabilities'!W1694="x",'Intragroup liabilities'!W1694="E"),"true","false")</f>
        <v>false</v>
      </c>
      <c r="N1700" s="10" t="s">
        <v>470</v>
      </c>
      <c r="O1700" s="10" t="s">
        <v>471</v>
      </c>
      <c r="P1700" s="11">
        <v>30</v>
      </c>
      <c r="Q1700" s="11">
        <f>IF('Intragroup liabilities'!E1694="",0,'Intragroup liabilities'!E1694)</f>
        <v>0</v>
      </c>
      <c r="R1700" s="10" t="str">
        <f>+IF('Intragroup liabilities'!C1694="EURO","Euro",IF('Intragroup liabilities'!C1694="LIBRA INGLESA"," US Dollar",""))</f>
        <v>Euro</v>
      </c>
      <c r="S1700" s="10" t="str">
        <f>IF(OR('Intragroup liabilities'!F1694="P_20",'Intragroup liabilities'!F1694="P_21"),'Intragroup liabilities'!M1694,CONCATENATE(RIGHT('Intragroup liabilities'!T1694,4),"-",LEFT(RIGHT('Intragroup liabilities'!T1694,7),2),"-",LEFT('Intragroup liabilities'!T1694,2)))</f>
        <v>--</v>
      </c>
      <c r="T1700" s="20" t="str">
        <f t="shared" si="186"/>
        <v>--</v>
      </c>
      <c r="U1700" s="20" t="str">
        <f>IF(OR('Intragroup liabilities'!F1694="P_20",'Intragroup liabilities'!F1694="P_21"),'T 03.01'!T1700,CONCATENATE(RIGHT('Intragroup liabilities'!U1694,4),"-",LEFT(RIGHT('Intragroup liabilities'!U1694,7),2),"-",LEFT('Intragroup liabilities'!U1694,2)))</f>
        <v>--</v>
      </c>
      <c r="V1700" s="10" t="str">
        <f t="shared" si="187"/>
        <v>Unsecured</v>
      </c>
      <c r="W1700" s="10">
        <v>0</v>
      </c>
      <c r="X1700" s="10" t="s">
        <v>83</v>
      </c>
      <c r="Y1700" s="10" t="str">
        <f t="shared" si="188"/>
        <v>Structured</v>
      </c>
      <c r="Z1700" s="10"/>
      <c r="AA1700" s="10" t="str">
        <f>IF('Intragroup liabilities'!Q1694="GF2","Grandfathered T2",IF('Intragroup liabilities'!Q1694="CET1","CET1","No"))</f>
        <v>No</v>
      </c>
      <c r="AB1700" s="10">
        <f>IF('Intragroup liabilities'!R1694="",0,'Intragroup liabilities'!R1694)</f>
        <v>0</v>
      </c>
    </row>
    <row r="1701" spans="3:28" ht="23.65" thickBot="1" x14ac:dyDescent="0.5">
      <c r="C1701" s="17">
        <f t="shared" si="183"/>
        <v>999</v>
      </c>
      <c r="D1701" s="18">
        <f t="shared" si="189"/>
        <v>1694</v>
      </c>
      <c r="E1701" s="10" t="str">
        <f>IF(AND(I1701="SANTANDER TOTTA, SGPS, SA",'Intragroup liabilities'!F1695="P_22"),"r0531 - o/w (part of) subordinated liabilities recognised as own funds",IF(AND(I1701="Totta Seguros - Comp. Seg. Vida, SA.",'Intragroup liabilities'!F1695="P_22"),"r0350 - Structured notes",IF(AND(AA1701&lt;&gt;"No",'Intragroup liabilities'!F1695="P_23"),"r0531 - o/w (part of) subordinated liabilities recognised as own funds",IF(AND(AA1701="No",'Intragroup liabilities'!F1695="P_23"),"r0120 - Secured liabilities - collateralized part (BRRD art. 44/2/b)",IF('Intragroup liabilities'!F1695="C_31","r0511 - o/w capital instruments/share capital",IF('Intragroup liabilities'!F1695="C_32","r0511 - o/w capital instruments/share capital",IF('Intragroup liabilities'!F1695="C_33","r0512 - o/w instruments ranking pari passu with ordinary shares",IF(OR(ISNUMBER(SEARCH("ATLANTES",I1701)),ISNUMBER(SEARCH("AZOR",I1701)),ISNUMBER(SEARCH("HIPOTOTTA",I1701)))=TRUE,"r0120 - Secured liabilities - collateralized part (BRRD art. 44/2/b)",IF(OR('Intragroup liabilities'!F1695="P_27.1",'Intragroup liabilities'!F1695="P_27.2",'Intragroup liabilities'!F1695="P_24"),"r0390 - Non-financial liabilities",IF('Intragroup liabilities'!F1695="P_30.1","r0170 - Employee liabilities (BRRD art. 44/2/g/i)",IF('Intragroup liabilities'!F1695="P_30.3","r0390 - Non-financial liabilities",IF('Intragroup liabilities'!F1695="C_36","r0511 - o/w capital instruments/share capital",IF(AND('Intragroup liabilities'!F1695="P_20",IFERROR(VLOOKUP('Intragroup liabilities'!I1695,'Auxiliar 210'!$B$18:$B$20,1,FALSE),0)&lt;&gt;0),"r0210 - Liabilities towards other entities of the resolution group (BRRD art. 44/2/h)",IF(AND('Intragroup liabilities'!F1695="P_21",IFERROR(VLOOKUP('Intragroup liabilities'!I1695,'Auxiliar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1" s="10" t="s">
        <v>483</v>
      </c>
      <c r="G1701" s="10" t="str">
        <f t="shared" si="184"/>
        <v>Rank 9 - Ranking in insolvency (master scale)</v>
      </c>
      <c r="H1701" s="10" t="s">
        <v>662</v>
      </c>
      <c r="I1701" s="10" t="s">
        <v>66</v>
      </c>
      <c r="J1701" s="10" t="s">
        <v>439</v>
      </c>
      <c r="K1701" s="10" t="s">
        <v>155</v>
      </c>
      <c r="L1701" s="10" t="str">
        <f t="shared" si="185"/>
        <v>Sister</v>
      </c>
      <c r="M1701" s="10" t="str">
        <f>IF(OR('Intragroup liabilities'!W1695="x",'Intragroup liabilities'!W1695="E"),"true","false")</f>
        <v>false</v>
      </c>
      <c r="N1701" s="10" t="s">
        <v>470</v>
      </c>
      <c r="O1701" s="10" t="s">
        <v>471</v>
      </c>
      <c r="P1701" s="11">
        <v>0.11</v>
      </c>
      <c r="Q1701" s="11">
        <f>IF('Intragroup liabilities'!E1695="",0,'Intragroup liabilities'!E1695)</f>
        <v>0</v>
      </c>
      <c r="R1701" s="10" t="str">
        <f>+IF('Intragroup liabilities'!C1695="EURO","Euro",IF('Intragroup liabilities'!C1695="LIBRA INGLESA"," US Dollar",""))</f>
        <v>Euro</v>
      </c>
      <c r="S1701" s="10" t="str">
        <f>IF(OR('Intragroup liabilities'!F1695="P_20",'Intragroup liabilities'!F1695="P_21"),'Intragroup liabilities'!M1695,CONCATENATE(RIGHT('Intragroup liabilities'!T1695,4),"-",LEFT(RIGHT('Intragroup liabilities'!T1695,7),2),"-",LEFT('Intragroup liabilities'!T1695,2)))</f>
        <v>--</v>
      </c>
      <c r="T1701" s="20" t="str">
        <f t="shared" si="186"/>
        <v>--</v>
      </c>
      <c r="U1701" s="20" t="str">
        <f>IF(OR('Intragroup liabilities'!F1695="P_20",'Intragroup liabilities'!F1695="P_21"),'T 03.01'!T1701,CONCATENATE(RIGHT('Intragroup liabilities'!U1695,4),"-",LEFT(RIGHT('Intragroup liabilities'!U1695,7),2),"-",LEFT('Intragroup liabilities'!U1695,2)))</f>
        <v>--</v>
      </c>
      <c r="V1701" s="10" t="str">
        <f t="shared" si="187"/>
        <v>Unsecured</v>
      </c>
      <c r="W1701" s="10">
        <v>0</v>
      </c>
      <c r="X1701" s="10" t="s">
        <v>83</v>
      </c>
      <c r="Y1701" s="10" t="str">
        <f t="shared" si="188"/>
        <v>Structured</v>
      </c>
      <c r="Z1701" s="10"/>
      <c r="AA1701" s="10" t="str">
        <f>IF('Intragroup liabilities'!Q1695="GF2","Grandfathered T2",IF('Intragroup liabilities'!Q1695="CET1","CET1","No"))</f>
        <v>No</v>
      </c>
      <c r="AB1701" s="10">
        <f>IF('Intragroup liabilities'!R1695="",0,'Intragroup liabilities'!R1695)</f>
        <v>0</v>
      </c>
    </row>
    <row r="1702" spans="3:28" ht="23.65" thickBot="1" x14ac:dyDescent="0.5">
      <c r="C1702" s="17">
        <f t="shared" si="183"/>
        <v>999</v>
      </c>
      <c r="D1702" s="18">
        <f t="shared" si="189"/>
        <v>1695</v>
      </c>
      <c r="E1702" s="10" t="str">
        <f>IF(AND(I1702="SANTANDER TOTTA, SGPS, SA",'Intragroup liabilities'!F1696="P_22"),"r0531 - o/w (part of) subordinated liabilities recognised as own funds",IF(AND(I1702="Totta Seguros - Comp. Seg. Vida, SA.",'Intragroup liabilities'!F1696="P_22"),"r0350 - Structured notes",IF(AND(AA1702&lt;&gt;"No",'Intragroup liabilities'!F1696="P_23"),"r0531 - o/w (part of) subordinated liabilities recognised as own funds",IF(AND(AA1702="No",'Intragroup liabilities'!F1696="P_23"),"r0120 - Secured liabilities - collateralized part (BRRD art. 44/2/b)",IF('Intragroup liabilities'!F1696="C_31","r0511 - o/w capital instruments/share capital",IF('Intragroup liabilities'!F1696="C_32","r0511 - o/w capital instruments/share capital",IF('Intragroup liabilities'!F1696="C_33","r0512 - o/w instruments ranking pari passu with ordinary shares",IF(OR(ISNUMBER(SEARCH("ATLANTES",I1702)),ISNUMBER(SEARCH("AZOR",I1702)),ISNUMBER(SEARCH("HIPOTOTTA",I1702)))=TRUE,"r0120 - Secured liabilities - collateralized part (BRRD art. 44/2/b)",IF(OR('Intragroup liabilities'!F1696="P_27.1",'Intragroup liabilities'!F1696="P_27.2",'Intragroup liabilities'!F1696="P_24"),"r0390 - Non-financial liabilities",IF('Intragroup liabilities'!F1696="P_30.1","r0170 - Employee liabilities (BRRD art. 44/2/g/i)",IF('Intragroup liabilities'!F1696="P_30.3","r0390 - Non-financial liabilities",IF('Intragroup liabilities'!F1696="C_36","r0511 - o/w capital instruments/share capital",IF(AND('Intragroup liabilities'!F1696="P_20",IFERROR(VLOOKUP('Intragroup liabilities'!I1696,'Auxiliar 210'!$B$18:$B$20,1,FALSE),0)&lt;&gt;0),"r0210 - Liabilities towards other entities of the resolution group (BRRD art. 44/2/h)",IF(AND('Intragroup liabilities'!F1696="P_21",IFERROR(VLOOKUP('Intragroup liabilities'!I1696,'Auxiliar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2" s="10" t="s">
        <v>483</v>
      </c>
      <c r="G1702" s="10" t="str">
        <f t="shared" si="184"/>
        <v>Rank 9 - Ranking in insolvency (master scale)</v>
      </c>
      <c r="H1702" s="10" t="s">
        <v>790</v>
      </c>
      <c r="I1702" s="10" t="s">
        <v>704</v>
      </c>
      <c r="J1702" s="10" t="s">
        <v>703</v>
      </c>
      <c r="K1702" s="10" t="s">
        <v>155</v>
      </c>
      <c r="L1702" s="10" t="str">
        <f t="shared" si="185"/>
        <v>Sister</v>
      </c>
      <c r="M1702" s="10" t="str">
        <f>IF(OR('Intragroup liabilities'!W1696="x",'Intragroup liabilities'!W1696="E"),"true","false")</f>
        <v>false</v>
      </c>
      <c r="N1702" s="10" t="s">
        <v>470</v>
      </c>
      <c r="O1702" s="10" t="s">
        <v>471</v>
      </c>
      <c r="P1702" s="11">
        <v>1.02</v>
      </c>
      <c r="Q1702" s="11">
        <f>IF('Intragroup liabilities'!E1696="",0,'Intragroup liabilities'!E1696)</f>
        <v>0</v>
      </c>
      <c r="R1702" s="10" t="str">
        <f>+IF('Intragroup liabilities'!C1696="EURO","Euro",IF('Intragroup liabilities'!C1696="LIBRA INGLESA"," US Dollar",""))</f>
        <v>Euro</v>
      </c>
      <c r="S1702" s="10" t="str">
        <f>IF(OR('Intragroup liabilities'!F1696="P_20",'Intragroup liabilities'!F1696="P_21"),'Intragroup liabilities'!M1696,CONCATENATE(RIGHT('Intragroup liabilities'!T1696,4),"-",LEFT(RIGHT('Intragroup liabilities'!T1696,7),2),"-",LEFT('Intragroup liabilities'!T1696,2)))</f>
        <v>--</v>
      </c>
      <c r="T1702" s="20" t="str">
        <f t="shared" si="186"/>
        <v>--</v>
      </c>
      <c r="U1702" s="20" t="str">
        <f>IF(OR('Intragroup liabilities'!F1696="P_20",'Intragroup liabilities'!F1696="P_21"),'T 03.01'!T1702,CONCATENATE(RIGHT('Intragroup liabilities'!U1696,4),"-",LEFT(RIGHT('Intragroup liabilities'!U1696,7),2),"-",LEFT('Intragroup liabilities'!U1696,2)))</f>
        <v>--</v>
      </c>
      <c r="V1702" s="10" t="str">
        <f t="shared" si="187"/>
        <v>Unsecured</v>
      </c>
      <c r="W1702" s="10">
        <v>0</v>
      </c>
      <c r="X1702" s="10" t="s">
        <v>83</v>
      </c>
      <c r="Y1702" s="10" t="str">
        <f t="shared" si="188"/>
        <v>Structured</v>
      </c>
      <c r="Z1702" s="10"/>
      <c r="AA1702" s="10" t="str">
        <f>IF('Intragroup liabilities'!Q1696="GF2","Grandfathered T2",IF('Intragroup liabilities'!Q1696="CET1","CET1","No"))</f>
        <v>No</v>
      </c>
      <c r="AB1702" s="10">
        <f>IF('Intragroup liabilities'!R1696="",0,'Intragroup liabilities'!R1696)</f>
        <v>0</v>
      </c>
    </row>
    <row r="1703" spans="3:28" ht="23.65" thickBot="1" x14ac:dyDescent="0.5">
      <c r="C1703" s="17">
        <f t="shared" si="183"/>
        <v>999</v>
      </c>
      <c r="D1703" s="18">
        <f t="shared" si="189"/>
        <v>1696</v>
      </c>
      <c r="E1703" s="10" t="str">
        <f>IF(AND(I1703="SANTANDER TOTTA, SGPS, SA",'Intragroup liabilities'!F1697="P_22"),"r0531 - o/w (part of) subordinated liabilities recognised as own funds",IF(AND(I1703="Totta Seguros - Comp. Seg. Vida, SA.",'Intragroup liabilities'!F1697="P_22"),"r0350 - Structured notes",IF(AND(AA1703&lt;&gt;"No",'Intragroup liabilities'!F1697="P_23"),"r0531 - o/w (part of) subordinated liabilities recognised as own funds",IF(AND(AA1703="No",'Intragroup liabilities'!F1697="P_23"),"r0120 - Secured liabilities - collateralized part (BRRD art. 44/2/b)",IF('Intragroup liabilities'!F1697="C_31","r0511 - o/w capital instruments/share capital",IF('Intragroup liabilities'!F1697="C_32","r0511 - o/w capital instruments/share capital",IF('Intragroup liabilities'!F1697="C_33","r0512 - o/w instruments ranking pari passu with ordinary shares",IF(OR(ISNUMBER(SEARCH("ATLANTES",I1703)),ISNUMBER(SEARCH("AZOR",I1703)),ISNUMBER(SEARCH("HIPOTOTTA",I1703)))=TRUE,"r0120 - Secured liabilities - collateralized part (BRRD art. 44/2/b)",IF(OR('Intragroup liabilities'!F1697="P_27.1",'Intragroup liabilities'!F1697="P_27.2",'Intragroup liabilities'!F1697="P_24"),"r0390 - Non-financial liabilities",IF('Intragroup liabilities'!F1697="P_30.1","r0170 - Employee liabilities (BRRD art. 44/2/g/i)",IF('Intragroup liabilities'!F1697="P_30.3","r0390 - Non-financial liabilities",IF('Intragroup liabilities'!F1697="C_36","r0511 - o/w capital instruments/share capital",IF(AND('Intragroup liabilities'!F1697="P_20",IFERROR(VLOOKUP('Intragroup liabilities'!I1697,'Auxiliar 210'!$B$18:$B$20,1,FALSE),0)&lt;&gt;0),"r0210 - Liabilities towards other entities of the resolution group (BRRD art. 44/2/h)",IF(AND('Intragroup liabilities'!F1697="P_21",IFERROR(VLOOKUP('Intragroup liabilities'!I1697,'Auxiliar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3" s="10" t="s">
        <v>483</v>
      </c>
      <c r="G1703" s="10" t="str">
        <f t="shared" si="184"/>
        <v>Rank 9 - Ranking in insolvency (master scale)</v>
      </c>
      <c r="H1703" s="10" t="s">
        <v>1275</v>
      </c>
      <c r="I1703" s="10" t="s">
        <v>704</v>
      </c>
      <c r="J1703" s="10" t="s">
        <v>703</v>
      </c>
      <c r="K1703" s="10" t="s">
        <v>155</v>
      </c>
      <c r="L1703" s="10" t="str">
        <f t="shared" si="185"/>
        <v>Sister</v>
      </c>
      <c r="M1703" s="10" t="str">
        <f>IF(OR('Intragroup liabilities'!W1697="x",'Intragroup liabilities'!W1697="E"),"true","false")</f>
        <v>false</v>
      </c>
      <c r="N1703" s="10" t="s">
        <v>470</v>
      </c>
      <c r="O1703" s="10" t="s">
        <v>471</v>
      </c>
      <c r="P1703" s="11">
        <v>0.28000000000000003</v>
      </c>
      <c r="Q1703" s="11">
        <f>IF('Intragroup liabilities'!E1697="",0,'Intragroup liabilities'!E1697)</f>
        <v>0</v>
      </c>
      <c r="R1703" s="10" t="str">
        <f>+IF('Intragroup liabilities'!C1697="EURO","Euro",IF('Intragroup liabilities'!C1697="LIBRA INGLESA"," US Dollar",""))</f>
        <v>Euro</v>
      </c>
      <c r="S1703" s="10" t="str">
        <f>IF(OR('Intragroup liabilities'!F1697="P_20",'Intragroup liabilities'!F1697="P_21"),'Intragroup liabilities'!M1697,CONCATENATE(RIGHT('Intragroup liabilities'!T1697,4),"-",LEFT(RIGHT('Intragroup liabilities'!T1697,7),2),"-",LEFT('Intragroup liabilities'!T1697,2)))</f>
        <v>--</v>
      </c>
      <c r="T1703" s="20" t="str">
        <f t="shared" si="186"/>
        <v>--</v>
      </c>
      <c r="U1703" s="20" t="str">
        <f>IF(OR('Intragroup liabilities'!F1697="P_20",'Intragroup liabilities'!F1697="P_21"),'T 03.01'!T1703,CONCATENATE(RIGHT('Intragroup liabilities'!U1697,4),"-",LEFT(RIGHT('Intragroup liabilities'!U1697,7),2),"-",LEFT('Intragroup liabilities'!U1697,2)))</f>
        <v>--</v>
      </c>
      <c r="V1703" s="10" t="str">
        <f t="shared" si="187"/>
        <v>Unsecured</v>
      </c>
      <c r="W1703" s="10">
        <v>0</v>
      </c>
      <c r="X1703" s="10" t="s">
        <v>83</v>
      </c>
      <c r="Y1703" s="10" t="str">
        <f t="shared" si="188"/>
        <v>Structured</v>
      </c>
      <c r="Z1703" s="10"/>
      <c r="AA1703" s="10" t="str">
        <f>IF('Intragroup liabilities'!Q1697="GF2","Grandfathered T2",IF('Intragroup liabilities'!Q1697="CET1","CET1","No"))</f>
        <v>No</v>
      </c>
      <c r="AB1703" s="10">
        <f>IF('Intragroup liabilities'!R1697="",0,'Intragroup liabilities'!R1697)</f>
        <v>0</v>
      </c>
    </row>
    <row r="1704" spans="3:28" ht="23.65" thickBot="1" x14ac:dyDescent="0.5">
      <c r="C1704" s="17">
        <f t="shared" si="183"/>
        <v>999</v>
      </c>
      <c r="D1704" s="18">
        <f t="shared" si="189"/>
        <v>1697</v>
      </c>
      <c r="E1704" s="10" t="str">
        <f>IF(AND(I1704="SANTANDER TOTTA, SGPS, SA",'Intragroup liabilities'!F1698="P_22"),"r0531 - o/w (part of) subordinated liabilities recognised as own funds",IF(AND(I1704="Totta Seguros - Comp. Seg. Vida, SA.",'Intragroup liabilities'!F1698="P_22"),"r0350 - Structured notes",IF(AND(AA1704&lt;&gt;"No",'Intragroup liabilities'!F1698="P_23"),"r0531 - o/w (part of) subordinated liabilities recognised as own funds",IF(AND(AA1704="No",'Intragroup liabilities'!F1698="P_23"),"r0120 - Secured liabilities - collateralized part (BRRD art. 44/2/b)",IF('Intragroup liabilities'!F1698="C_31","r0511 - o/w capital instruments/share capital",IF('Intragroup liabilities'!F1698="C_32","r0511 - o/w capital instruments/share capital",IF('Intragroup liabilities'!F1698="C_33","r0512 - o/w instruments ranking pari passu with ordinary shares",IF(OR(ISNUMBER(SEARCH("ATLANTES",I1704)),ISNUMBER(SEARCH("AZOR",I1704)),ISNUMBER(SEARCH("HIPOTOTTA",I1704)))=TRUE,"r0120 - Secured liabilities - collateralized part (BRRD art. 44/2/b)",IF(OR('Intragroup liabilities'!F1698="P_27.1",'Intragroup liabilities'!F1698="P_27.2",'Intragroup liabilities'!F1698="P_24"),"r0390 - Non-financial liabilities",IF('Intragroup liabilities'!F1698="P_30.1","r0170 - Employee liabilities (BRRD art. 44/2/g/i)",IF('Intragroup liabilities'!F1698="P_30.3","r0390 - Non-financial liabilities",IF('Intragroup liabilities'!F1698="C_36","r0511 - o/w capital instruments/share capital",IF(AND('Intragroup liabilities'!F1698="P_20",IFERROR(VLOOKUP('Intragroup liabilities'!I1698,'Auxiliar 210'!$B$18:$B$20,1,FALSE),0)&lt;&gt;0),"r0210 - Liabilities towards other entities of the resolution group (BRRD art. 44/2/h)",IF(AND('Intragroup liabilities'!F1698="P_21",IFERROR(VLOOKUP('Intragroup liabilities'!I1698,'Auxiliar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4" s="10" t="s">
        <v>483</v>
      </c>
      <c r="G1704" s="10" t="str">
        <f t="shared" si="184"/>
        <v>Rank 9 - Ranking in insolvency (master scale)</v>
      </c>
      <c r="H1704" s="10" t="s">
        <v>527</v>
      </c>
      <c r="I1704" s="10" t="s">
        <v>66</v>
      </c>
      <c r="J1704" s="10" t="s">
        <v>439</v>
      </c>
      <c r="K1704" s="10" t="s">
        <v>155</v>
      </c>
      <c r="L1704" s="10" t="str">
        <f t="shared" si="185"/>
        <v>Sister</v>
      </c>
      <c r="M1704" s="10" t="str">
        <f>IF(OR('Intragroup liabilities'!W1698="x",'Intragroup liabilities'!W1698="E"),"true","false")</f>
        <v>false</v>
      </c>
      <c r="N1704" s="10" t="s">
        <v>470</v>
      </c>
      <c r="O1704" s="10" t="s">
        <v>471</v>
      </c>
      <c r="P1704" s="11">
        <v>0.28000000000000003</v>
      </c>
      <c r="Q1704" s="11">
        <f>IF('Intragroup liabilities'!E1698="",0,'Intragroup liabilities'!E1698)</f>
        <v>0</v>
      </c>
      <c r="R1704" s="10" t="str">
        <f>+IF('Intragroup liabilities'!C1698="EURO","Euro",IF('Intragroup liabilities'!C1698="LIBRA INGLESA"," US Dollar",""))</f>
        <v>Euro</v>
      </c>
      <c r="S1704" s="10" t="str">
        <f>IF(OR('Intragroup liabilities'!F1698="P_20",'Intragroup liabilities'!F1698="P_21"),'Intragroup liabilities'!M1698,CONCATENATE(RIGHT('Intragroup liabilities'!T1698,4),"-",LEFT(RIGHT('Intragroup liabilities'!T1698,7),2),"-",LEFT('Intragroup liabilities'!T1698,2)))</f>
        <v>--</v>
      </c>
      <c r="T1704" s="20" t="str">
        <f t="shared" si="186"/>
        <v>--</v>
      </c>
      <c r="U1704" s="20" t="str">
        <f>IF(OR('Intragroup liabilities'!F1698="P_20",'Intragroup liabilities'!F1698="P_21"),'T 03.01'!T1704,CONCATENATE(RIGHT('Intragroup liabilities'!U1698,4),"-",LEFT(RIGHT('Intragroup liabilities'!U1698,7),2),"-",LEFT('Intragroup liabilities'!U1698,2)))</f>
        <v>--</v>
      </c>
      <c r="V1704" s="10" t="str">
        <f t="shared" si="187"/>
        <v>Unsecured</v>
      </c>
      <c r="W1704" s="10">
        <v>0</v>
      </c>
      <c r="X1704" s="10" t="s">
        <v>83</v>
      </c>
      <c r="Y1704" s="10" t="str">
        <f t="shared" si="188"/>
        <v>Structured</v>
      </c>
      <c r="Z1704" s="10"/>
      <c r="AA1704" s="10" t="str">
        <f>IF('Intragroup liabilities'!Q1698="GF2","Grandfathered T2",IF('Intragroup liabilities'!Q1698="CET1","CET1","No"))</f>
        <v>No</v>
      </c>
      <c r="AB1704" s="10">
        <f>IF('Intragroup liabilities'!R1698="",0,'Intragroup liabilities'!R1698)</f>
        <v>0</v>
      </c>
    </row>
    <row r="1705" spans="3:28" ht="23.65" thickBot="1" x14ac:dyDescent="0.5">
      <c r="C1705" s="17">
        <f t="shared" si="183"/>
        <v>999</v>
      </c>
      <c r="D1705" s="18">
        <f t="shared" si="189"/>
        <v>1698</v>
      </c>
      <c r="E1705" s="10" t="str">
        <f>IF(AND(I1705="SANTANDER TOTTA, SGPS, SA",'Intragroup liabilities'!F1699="P_22"),"r0531 - o/w (part of) subordinated liabilities recognised as own funds",IF(AND(I1705="Totta Seguros - Comp. Seg. Vida, SA.",'Intragroup liabilities'!F1699="P_22"),"r0350 - Structured notes",IF(AND(AA1705&lt;&gt;"No",'Intragroup liabilities'!F1699="P_23"),"r0531 - o/w (part of) subordinated liabilities recognised as own funds",IF(AND(AA1705="No",'Intragroup liabilities'!F1699="P_23"),"r0120 - Secured liabilities - collateralized part (BRRD art. 44/2/b)",IF('Intragroup liabilities'!F1699="C_31","r0511 - o/w capital instruments/share capital",IF('Intragroup liabilities'!F1699="C_32","r0511 - o/w capital instruments/share capital",IF('Intragroup liabilities'!F1699="C_33","r0512 - o/w instruments ranking pari passu with ordinary shares",IF(OR(ISNUMBER(SEARCH("ATLANTES",I1705)),ISNUMBER(SEARCH("AZOR",I1705)),ISNUMBER(SEARCH("HIPOTOTTA",I1705)))=TRUE,"r0120 - Secured liabilities - collateralized part (BRRD art. 44/2/b)",IF(OR('Intragroup liabilities'!F1699="P_27.1",'Intragroup liabilities'!F1699="P_27.2",'Intragroup liabilities'!F1699="P_24"),"r0390 - Non-financial liabilities",IF('Intragroup liabilities'!F1699="P_30.1","r0170 - Employee liabilities (BRRD art. 44/2/g/i)",IF('Intragroup liabilities'!F1699="P_30.3","r0390 - Non-financial liabilities",IF('Intragroup liabilities'!F1699="C_36","r0511 - o/w capital instruments/share capital",IF(AND('Intragroup liabilities'!F1699="P_20",IFERROR(VLOOKUP('Intragroup liabilities'!I1699,'Auxiliar 210'!$B$18:$B$20,1,FALSE),0)&lt;&gt;0),"r0210 - Liabilities towards other entities of the resolution group (BRRD art. 44/2/h)",IF(AND('Intragroup liabilities'!F1699="P_21",IFERROR(VLOOKUP('Intragroup liabilities'!I1699,'Auxiliar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5" s="10" t="s">
        <v>483</v>
      </c>
      <c r="G1705" s="10" t="str">
        <f t="shared" si="184"/>
        <v>Rank 9 - Ranking in insolvency (master scale)</v>
      </c>
      <c r="H1705" s="10" t="s">
        <v>746</v>
      </c>
      <c r="I1705" s="10" t="s">
        <v>704</v>
      </c>
      <c r="J1705" s="10" t="s">
        <v>703</v>
      </c>
      <c r="K1705" s="10" t="s">
        <v>155</v>
      </c>
      <c r="L1705" s="10" t="str">
        <f t="shared" si="185"/>
        <v>Sister</v>
      </c>
      <c r="M1705" s="10" t="str">
        <f>IF(OR('Intragroup liabilities'!W1699="x",'Intragroup liabilities'!W1699="E"),"true","false")</f>
        <v>false</v>
      </c>
      <c r="N1705" s="10" t="s">
        <v>470</v>
      </c>
      <c r="O1705" s="10" t="s">
        <v>471</v>
      </c>
      <c r="P1705" s="11">
        <v>4.45</v>
      </c>
      <c r="Q1705" s="11">
        <f>IF('Intragroup liabilities'!E1699="",0,'Intragroup liabilities'!E1699)</f>
        <v>0</v>
      </c>
      <c r="R1705" s="10" t="str">
        <f>+IF('Intragroup liabilities'!C1699="EURO","Euro",IF('Intragroup liabilities'!C1699="LIBRA INGLESA"," US Dollar",""))</f>
        <v>Euro</v>
      </c>
      <c r="S1705" s="10" t="str">
        <f>IF(OR('Intragroup liabilities'!F1699="P_20",'Intragroup liabilities'!F1699="P_21"),'Intragroup liabilities'!M1699,CONCATENATE(RIGHT('Intragroup liabilities'!T1699,4),"-",LEFT(RIGHT('Intragroup liabilities'!T1699,7),2),"-",LEFT('Intragroup liabilities'!T1699,2)))</f>
        <v>--</v>
      </c>
      <c r="T1705" s="20" t="str">
        <f t="shared" si="186"/>
        <v>--</v>
      </c>
      <c r="U1705" s="20" t="str">
        <f>IF(OR('Intragroup liabilities'!F1699="P_20",'Intragroup liabilities'!F1699="P_21"),'T 03.01'!T1705,CONCATENATE(RIGHT('Intragroup liabilities'!U1699,4),"-",LEFT(RIGHT('Intragroup liabilities'!U1699,7),2),"-",LEFT('Intragroup liabilities'!U1699,2)))</f>
        <v>--</v>
      </c>
      <c r="V1705" s="10" t="str">
        <f t="shared" si="187"/>
        <v>Unsecured</v>
      </c>
      <c r="W1705" s="10">
        <v>0</v>
      </c>
      <c r="X1705" s="10" t="s">
        <v>83</v>
      </c>
      <c r="Y1705" s="10" t="str">
        <f t="shared" si="188"/>
        <v>Structured</v>
      </c>
      <c r="Z1705" s="10"/>
      <c r="AA1705" s="10" t="str">
        <f>IF('Intragroup liabilities'!Q1699="GF2","Grandfathered T2",IF('Intragroup liabilities'!Q1699="CET1","CET1","No"))</f>
        <v>No</v>
      </c>
      <c r="AB1705" s="10">
        <f>IF('Intragroup liabilities'!R1699="",0,'Intragroup liabilities'!R1699)</f>
        <v>0</v>
      </c>
    </row>
    <row r="1706" spans="3:28" ht="23.65" thickBot="1" x14ac:dyDescent="0.5">
      <c r="C1706" s="17">
        <f t="shared" si="183"/>
        <v>999</v>
      </c>
      <c r="D1706" s="18">
        <f t="shared" si="189"/>
        <v>1699</v>
      </c>
      <c r="E1706" s="10" t="str">
        <f>IF(AND(I1706="SANTANDER TOTTA, SGPS, SA",'Intragroup liabilities'!F1700="P_22"),"r0531 - o/w (part of) subordinated liabilities recognised as own funds",IF(AND(I1706="Totta Seguros - Comp. Seg. Vida, SA.",'Intragroup liabilities'!F1700="P_22"),"r0350 - Structured notes",IF(AND(AA1706&lt;&gt;"No",'Intragroup liabilities'!F1700="P_23"),"r0531 - o/w (part of) subordinated liabilities recognised as own funds",IF(AND(AA1706="No",'Intragroup liabilities'!F1700="P_23"),"r0120 - Secured liabilities - collateralized part (BRRD art. 44/2/b)",IF('Intragroup liabilities'!F1700="C_31","r0511 - o/w capital instruments/share capital",IF('Intragroup liabilities'!F1700="C_32","r0511 - o/w capital instruments/share capital",IF('Intragroup liabilities'!F1700="C_33","r0512 - o/w instruments ranking pari passu with ordinary shares",IF(OR(ISNUMBER(SEARCH("ATLANTES",I1706)),ISNUMBER(SEARCH("AZOR",I1706)),ISNUMBER(SEARCH("HIPOTOTTA",I1706)))=TRUE,"r0120 - Secured liabilities - collateralized part (BRRD art. 44/2/b)",IF(OR('Intragroup liabilities'!F1700="P_27.1",'Intragroup liabilities'!F1700="P_27.2",'Intragroup liabilities'!F1700="P_24"),"r0390 - Non-financial liabilities",IF('Intragroup liabilities'!F1700="P_30.1","r0170 - Employee liabilities (BRRD art. 44/2/g/i)",IF('Intragroup liabilities'!F1700="P_30.3","r0390 - Non-financial liabilities",IF('Intragroup liabilities'!F1700="C_36","r0511 - o/w capital instruments/share capital",IF(AND('Intragroup liabilities'!F1700="P_20",IFERROR(VLOOKUP('Intragroup liabilities'!I1700,'Auxiliar 210'!$B$18:$B$20,1,FALSE),0)&lt;&gt;0),"r0210 - Liabilities towards other entities of the resolution group (BRRD art. 44/2/h)",IF(AND('Intragroup liabilities'!F1700="P_21",IFERROR(VLOOKUP('Intragroup liabilities'!I1700,'Auxiliar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6" s="10" t="s">
        <v>483</v>
      </c>
      <c r="G1706" s="10" t="str">
        <f t="shared" si="184"/>
        <v>Rank 9 - Ranking in insolvency (master scale)</v>
      </c>
      <c r="H1706" s="10" t="s">
        <v>1296</v>
      </c>
      <c r="I1706" s="10" t="s">
        <v>704</v>
      </c>
      <c r="J1706" s="10" t="s">
        <v>703</v>
      </c>
      <c r="K1706" s="10" t="s">
        <v>155</v>
      </c>
      <c r="L1706" s="10" t="str">
        <f t="shared" si="185"/>
        <v>Sister</v>
      </c>
      <c r="M1706" s="10" t="str">
        <f>IF(OR('Intragroup liabilities'!W1700="x",'Intragroup liabilities'!W1700="E"),"true","false")</f>
        <v>false</v>
      </c>
      <c r="N1706" s="10" t="s">
        <v>470</v>
      </c>
      <c r="O1706" s="10" t="s">
        <v>471</v>
      </c>
      <c r="P1706" s="11">
        <v>3.95</v>
      </c>
      <c r="Q1706" s="11">
        <f>IF('Intragroup liabilities'!E1700="",0,'Intragroup liabilities'!E1700)</f>
        <v>0</v>
      </c>
      <c r="R1706" s="10" t="str">
        <f>+IF('Intragroup liabilities'!C1700="EURO","Euro",IF('Intragroup liabilities'!C1700="LIBRA INGLESA"," US Dollar",""))</f>
        <v>Euro</v>
      </c>
      <c r="S1706" s="10" t="str">
        <f>IF(OR('Intragroup liabilities'!F1700="P_20",'Intragroup liabilities'!F1700="P_21"),'Intragroup liabilities'!M1700,CONCATENATE(RIGHT('Intragroup liabilities'!T1700,4),"-",LEFT(RIGHT('Intragroup liabilities'!T1700,7),2),"-",LEFT('Intragroup liabilities'!T1700,2)))</f>
        <v>--</v>
      </c>
      <c r="T1706" s="20" t="str">
        <f t="shared" si="186"/>
        <v>--</v>
      </c>
      <c r="U1706" s="20" t="str">
        <f>IF(OR('Intragroup liabilities'!F1700="P_20",'Intragroup liabilities'!F1700="P_21"),'T 03.01'!T1706,CONCATENATE(RIGHT('Intragroup liabilities'!U1700,4),"-",LEFT(RIGHT('Intragroup liabilities'!U1700,7),2),"-",LEFT('Intragroup liabilities'!U1700,2)))</f>
        <v>--</v>
      </c>
      <c r="V1706" s="10" t="str">
        <f t="shared" si="187"/>
        <v>Unsecured</v>
      </c>
      <c r="W1706" s="10">
        <v>0</v>
      </c>
      <c r="X1706" s="10" t="s">
        <v>83</v>
      </c>
      <c r="Y1706" s="10" t="str">
        <f t="shared" si="188"/>
        <v>Structured</v>
      </c>
      <c r="Z1706" s="10"/>
      <c r="AA1706" s="10" t="str">
        <f>IF('Intragroup liabilities'!Q1700="GF2","Grandfathered T2",IF('Intragroup liabilities'!Q1700="CET1","CET1","No"))</f>
        <v>No</v>
      </c>
      <c r="AB1706" s="10">
        <f>IF('Intragroup liabilities'!R1700="",0,'Intragroup liabilities'!R1700)</f>
        <v>0</v>
      </c>
    </row>
    <row r="1707" spans="3:28" ht="23.65" thickBot="1" x14ac:dyDescent="0.5">
      <c r="C1707" s="17">
        <f t="shared" si="183"/>
        <v>999</v>
      </c>
      <c r="D1707" s="18">
        <f t="shared" si="189"/>
        <v>1700</v>
      </c>
      <c r="E1707" s="10" t="str">
        <f>IF(AND(I1707="SANTANDER TOTTA, SGPS, SA",'Intragroup liabilities'!F1701="P_22"),"r0531 - o/w (part of) subordinated liabilities recognised as own funds",IF(AND(I1707="Totta Seguros - Comp. Seg. Vida, SA.",'Intragroup liabilities'!F1701="P_22"),"r0350 - Structured notes",IF(AND(AA1707&lt;&gt;"No",'Intragroup liabilities'!F1701="P_23"),"r0531 - o/w (part of) subordinated liabilities recognised as own funds",IF(AND(AA1707="No",'Intragroup liabilities'!F1701="P_23"),"r0120 - Secured liabilities - collateralized part (BRRD art. 44/2/b)",IF('Intragroup liabilities'!F1701="C_31","r0511 - o/w capital instruments/share capital",IF('Intragroup liabilities'!F1701="C_32","r0511 - o/w capital instruments/share capital",IF('Intragroup liabilities'!F1701="C_33","r0512 - o/w instruments ranking pari passu with ordinary shares",IF(OR(ISNUMBER(SEARCH("ATLANTES",I1707)),ISNUMBER(SEARCH("AZOR",I1707)),ISNUMBER(SEARCH("HIPOTOTTA",I1707)))=TRUE,"r0120 - Secured liabilities - collateralized part (BRRD art. 44/2/b)",IF(OR('Intragroup liabilities'!F1701="P_27.1",'Intragroup liabilities'!F1701="P_27.2",'Intragroup liabilities'!F1701="P_24"),"r0390 - Non-financial liabilities",IF('Intragroup liabilities'!F1701="P_30.1","r0170 - Employee liabilities (BRRD art. 44/2/g/i)",IF('Intragroup liabilities'!F1701="P_30.3","r0390 - Non-financial liabilities",IF('Intragroup liabilities'!F1701="C_36","r0511 - o/w capital instruments/share capital",IF(AND('Intragroup liabilities'!F1701="P_20",IFERROR(VLOOKUP('Intragroup liabilities'!I1701,'Auxiliar 210'!$B$18:$B$20,1,FALSE),0)&lt;&gt;0),"r0210 - Liabilities towards other entities of the resolution group (BRRD art. 44/2/h)",IF(AND('Intragroup liabilities'!F1701="P_21",IFERROR(VLOOKUP('Intragroup liabilities'!I1701,'Auxiliar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7" s="10" t="s">
        <v>483</v>
      </c>
      <c r="G1707" s="10" t="str">
        <f t="shared" si="184"/>
        <v>Rank 9 - Ranking in insolvency (master scale)</v>
      </c>
      <c r="H1707" s="10" t="s">
        <v>495</v>
      </c>
      <c r="I1707" s="10" t="s">
        <v>66</v>
      </c>
      <c r="J1707" s="10" t="s">
        <v>439</v>
      </c>
      <c r="K1707" s="10" t="s">
        <v>155</v>
      </c>
      <c r="L1707" s="10" t="str">
        <f t="shared" si="185"/>
        <v>Sister</v>
      </c>
      <c r="M1707" s="10" t="str">
        <f>IF(OR('Intragroup liabilities'!W1701="x",'Intragroup liabilities'!W1701="E"),"true","false")</f>
        <v>false</v>
      </c>
      <c r="N1707" s="10" t="s">
        <v>470</v>
      </c>
      <c r="O1707" s="10" t="s">
        <v>471</v>
      </c>
      <c r="P1707" s="11">
        <v>1.82</v>
      </c>
      <c r="Q1707" s="11">
        <f>IF('Intragroup liabilities'!E1701="",0,'Intragroup liabilities'!E1701)</f>
        <v>0</v>
      </c>
      <c r="R1707" s="10" t="str">
        <f>+IF('Intragroup liabilities'!C1701="EURO","Euro",IF('Intragroup liabilities'!C1701="LIBRA INGLESA"," US Dollar",""))</f>
        <v>Euro</v>
      </c>
      <c r="S1707" s="10" t="str">
        <f>IF(OR('Intragroup liabilities'!F1701="P_20",'Intragroup liabilities'!F1701="P_21"),'Intragroup liabilities'!M1701,CONCATENATE(RIGHT('Intragroup liabilities'!T1701,4),"-",LEFT(RIGHT('Intragroup liabilities'!T1701,7),2),"-",LEFT('Intragroup liabilities'!T1701,2)))</f>
        <v>--</v>
      </c>
      <c r="T1707" s="20" t="str">
        <f t="shared" si="186"/>
        <v>--</v>
      </c>
      <c r="U1707" s="20" t="str">
        <f>IF(OR('Intragroup liabilities'!F1701="P_20",'Intragroup liabilities'!F1701="P_21"),'T 03.01'!T1707,CONCATENATE(RIGHT('Intragroup liabilities'!U1701,4),"-",LEFT(RIGHT('Intragroup liabilities'!U1701,7),2),"-",LEFT('Intragroup liabilities'!U1701,2)))</f>
        <v>--</v>
      </c>
      <c r="V1707" s="10" t="str">
        <f t="shared" si="187"/>
        <v>Unsecured</v>
      </c>
      <c r="W1707" s="10">
        <v>0</v>
      </c>
      <c r="X1707" s="10" t="s">
        <v>83</v>
      </c>
      <c r="Y1707" s="10" t="str">
        <f t="shared" si="188"/>
        <v>Structured</v>
      </c>
      <c r="Z1707" s="10"/>
      <c r="AA1707" s="10" t="str">
        <f>IF('Intragroup liabilities'!Q1701="GF2","Grandfathered T2",IF('Intragroup liabilities'!Q1701="CET1","CET1","No"))</f>
        <v>No</v>
      </c>
      <c r="AB1707" s="10">
        <f>IF('Intragroup liabilities'!R1701="",0,'Intragroup liabilities'!R1701)</f>
        <v>0</v>
      </c>
    </row>
    <row r="1708" spans="3:28" ht="23.65" thickBot="1" x14ac:dyDescent="0.5">
      <c r="C1708" s="17">
        <f t="shared" si="183"/>
        <v>999</v>
      </c>
      <c r="D1708" s="18">
        <f t="shared" si="189"/>
        <v>1701</v>
      </c>
      <c r="E1708" s="10" t="str">
        <f>IF(AND(I1708="SANTANDER TOTTA, SGPS, SA",'Intragroup liabilities'!F1702="P_22"),"r0531 - o/w (part of) subordinated liabilities recognised as own funds",IF(AND(I1708="Totta Seguros - Comp. Seg. Vida, SA.",'Intragroup liabilities'!F1702="P_22"),"r0350 - Structured notes",IF(AND(AA1708&lt;&gt;"No",'Intragroup liabilities'!F1702="P_23"),"r0531 - o/w (part of) subordinated liabilities recognised as own funds",IF(AND(AA1708="No",'Intragroup liabilities'!F1702="P_23"),"r0120 - Secured liabilities - collateralized part (BRRD art. 44/2/b)",IF('Intragroup liabilities'!F1702="C_31","r0511 - o/w capital instruments/share capital",IF('Intragroup liabilities'!F1702="C_32","r0511 - o/w capital instruments/share capital",IF('Intragroup liabilities'!F1702="C_33","r0512 - o/w instruments ranking pari passu with ordinary shares",IF(OR(ISNUMBER(SEARCH("ATLANTES",I1708)),ISNUMBER(SEARCH("AZOR",I1708)),ISNUMBER(SEARCH("HIPOTOTTA",I1708)))=TRUE,"r0120 - Secured liabilities - collateralized part (BRRD art. 44/2/b)",IF(OR('Intragroup liabilities'!F1702="P_27.1",'Intragroup liabilities'!F1702="P_27.2",'Intragroup liabilities'!F1702="P_24"),"r0390 - Non-financial liabilities",IF('Intragroup liabilities'!F1702="P_30.1","r0170 - Employee liabilities (BRRD art. 44/2/g/i)",IF('Intragroup liabilities'!F1702="P_30.3","r0390 - Non-financial liabilities",IF('Intragroup liabilities'!F1702="C_36","r0511 - o/w capital instruments/share capital",IF(AND('Intragroup liabilities'!F1702="P_20",IFERROR(VLOOKUP('Intragroup liabilities'!I1702,'Auxiliar 210'!$B$18:$B$20,1,FALSE),0)&lt;&gt;0),"r0210 - Liabilities towards other entities of the resolution group (BRRD art. 44/2/h)",IF(AND('Intragroup liabilities'!F1702="P_21",IFERROR(VLOOKUP('Intragroup liabilities'!I1702,'Auxiliar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8" s="10" t="s">
        <v>483</v>
      </c>
      <c r="G1708" s="10" t="str">
        <f t="shared" si="184"/>
        <v>Rank 9 - Ranking in insolvency (master scale)</v>
      </c>
      <c r="H1708" s="10" t="s">
        <v>1473</v>
      </c>
      <c r="I1708" s="10" t="s">
        <v>66</v>
      </c>
      <c r="J1708" s="10" t="s">
        <v>439</v>
      </c>
      <c r="K1708" s="10" t="s">
        <v>155</v>
      </c>
      <c r="L1708" s="10" t="str">
        <f t="shared" si="185"/>
        <v>Sister</v>
      </c>
      <c r="M1708" s="10" t="str">
        <f>IF(OR('Intragroup liabilities'!W1702="x",'Intragroup liabilities'!W1702="E"),"true","false")</f>
        <v>false</v>
      </c>
      <c r="N1708" s="10" t="s">
        <v>470</v>
      </c>
      <c r="O1708" s="10" t="s">
        <v>471</v>
      </c>
      <c r="P1708" s="11">
        <v>192.85</v>
      </c>
      <c r="Q1708" s="11">
        <f>IF('Intragroup liabilities'!E1702="",0,'Intragroup liabilities'!E1702)</f>
        <v>0</v>
      </c>
      <c r="R1708" s="10" t="str">
        <f>+IF('Intragroup liabilities'!C1702="EURO","Euro",IF('Intragroup liabilities'!C1702="LIBRA INGLESA"," US Dollar",""))</f>
        <v>Euro</v>
      </c>
      <c r="S1708" s="10" t="str">
        <f>IF(OR('Intragroup liabilities'!F1702="P_20",'Intragroup liabilities'!F1702="P_21"),'Intragroup liabilities'!M1702,CONCATENATE(RIGHT('Intragroup liabilities'!T1702,4),"-",LEFT(RIGHT('Intragroup liabilities'!T1702,7),2),"-",LEFT('Intragroup liabilities'!T1702,2)))</f>
        <v>--</v>
      </c>
      <c r="T1708" s="20" t="str">
        <f t="shared" si="186"/>
        <v>--</v>
      </c>
      <c r="U1708" s="20" t="str">
        <f>IF(OR('Intragroup liabilities'!F1702="P_20",'Intragroup liabilities'!F1702="P_21"),'T 03.01'!T1708,CONCATENATE(RIGHT('Intragroup liabilities'!U1702,4),"-",LEFT(RIGHT('Intragroup liabilities'!U1702,7),2),"-",LEFT('Intragroup liabilities'!U1702,2)))</f>
        <v>--</v>
      </c>
      <c r="V1708" s="10" t="str">
        <f t="shared" si="187"/>
        <v>Unsecured</v>
      </c>
      <c r="W1708" s="10">
        <v>0</v>
      </c>
      <c r="X1708" s="10" t="s">
        <v>83</v>
      </c>
      <c r="Y1708" s="10" t="str">
        <f t="shared" si="188"/>
        <v>Structured</v>
      </c>
      <c r="Z1708" s="10"/>
      <c r="AA1708" s="10" t="str">
        <f>IF('Intragroup liabilities'!Q1702="GF2","Grandfathered T2",IF('Intragroup liabilities'!Q1702="CET1","CET1","No"))</f>
        <v>No</v>
      </c>
      <c r="AB1708" s="10">
        <f>IF('Intragroup liabilities'!R1702="",0,'Intragroup liabilities'!R1702)</f>
        <v>0</v>
      </c>
    </row>
    <row r="1709" spans="3:28" ht="23.65" thickBot="1" x14ac:dyDescent="0.5">
      <c r="C1709" s="17">
        <f t="shared" si="183"/>
        <v>999</v>
      </c>
      <c r="D1709" s="18">
        <f t="shared" si="189"/>
        <v>1702</v>
      </c>
      <c r="E1709" s="10" t="str">
        <f>IF(AND(I1709="SANTANDER TOTTA, SGPS, SA",'Intragroup liabilities'!F1703="P_22"),"r0531 - o/w (part of) subordinated liabilities recognised as own funds",IF(AND(I1709="Totta Seguros - Comp. Seg. Vida, SA.",'Intragroup liabilities'!F1703="P_22"),"r0350 - Structured notes",IF(AND(AA1709&lt;&gt;"No",'Intragroup liabilities'!F1703="P_23"),"r0531 - o/w (part of) subordinated liabilities recognised as own funds",IF(AND(AA1709="No",'Intragroup liabilities'!F1703="P_23"),"r0120 - Secured liabilities - collateralized part (BRRD art. 44/2/b)",IF('Intragroup liabilities'!F1703="C_31","r0511 - o/w capital instruments/share capital",IF('Intragroup liabilities'!F1703="C_32","r0511 - o/w capital instruments/share capital",IF('Intragroup liabilities'!F1703="C_33","r0512 - o/w instruments ranking pari passu with ordinary shares",IF(OR(ISNUMBER(SEARCH("ATLANTES",I1709)),ISNUMBER(SEARCH("AZOR",I1709)),ISNUMBER(SEARCH("HIPOTOTTA",I1709)))=TRUE,"r0120 - Secured liabilities - collateralized part (BRRD art. 44/2/b)",IF(OR('Intragroup liabilities'!F1703="P_27.1",'Intragroup liabilities'!F1703="P_27.2",'Intragroup liabilities'!F1703="P_24"),"r0390 - Non-financial liabilities",IF('Intragroup liabilities'!F1703="P_30.1","r0170 - Employee liabilities (BRRD art. 44/2/g/i)",IF('Intragroup liabilities'!F1703="P_30.3","r0390 - Non-financial liabilities",IF('Intragroup liabilities'!F1703="C_36","r0511 - o/w capital instruments/share capital",IF(AND('Intragroup liabilities'!F1703="P_20",IFERROR(VLOOKUP('Intragroup liabilities'!I1703,'Auxiliar 210'!$B$18:$B$20,1,FALSE),0)&lt;&gt;0),"r0210 - Liabilities towards other entities of the resolution group (BRRD art. 44/2/h)",IF(AND('Intragroup liabilities'!F1703="P_21",IFERROR(VLOOKUP('Intragroup liabilities'!I1703,'Auxiliar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09" s="10" t="s">
        <v>483</v>
      </c>
      <c r="G1709" s="10" t="str">
        <f t="shared" si="184"/>
        <v>Rank 9 - Ranking in insolvency (master scale)</v>
      </c>
      <c r="H1709" s="10" t="s">
        <v>1058</v>
      </c>
      <c r="I1709" s="10" t="s">
        <v>66</v>
      </c>
      <c r="J1709" s="10" t="s">
        <v>439</v>
      </c>
      <c r="K1709" s="10" t="s">
        <v>155</v>
      </c>
      <c r="L1709" s="10" t="str">
        <f t="shared" si="185"/>
        <v>Sister</v>
      </c>
      <c r="M1709" s="10" t="str">
        <f>IF(OR('Intragroup liabilities'!W1703="x",'Intragroup liabilities'!W1703="E"),"true","false")</f>
        <v>false</v>
      </c>
      <c r="N1709" s="10" t="s">
        <v>470</v>
      </c>
      <c r="O1709" s="10" t="s">
        <v>471</v>
      </c>
      <c r="P1709" s="11">
        <v>33.33</v>
      </c>
      <c r="Q1709" s="11">
        <f>IF('Intragroup liabilities'!E1703="",0,'Intragroup liabilities'!E1703)</f>
        <v>0</v>
      </c>
      <c r="R1709" s="10" t="str">
        <f>+IF('Intragroup liabilities'!C1703="EURO","Euro",IF('Intragroup liabilities'!C1703="LIBRA INGLESA"," US Dollar",""))</f>
        <v>Euro</v>
      </c>
      <c r="S1709" s="10" t="str">
        <f>IF(OR('Intragroup liabilities'!F1703="P_20",'Intragroup liabilities'!F1703="P_21"),'Intragroup liabilities'!M1703,CONCATENATE(RIGHT('Intragroup liabilities'!T1703,4),"-",LEFT(RIGHT('Intragroup liabilities'!T1703,7),2),"-",LEFT('Intragroup liabilities'!T1703,2)))</f>
        <v>--</v>
      </c>
      <c r="T1709" s="20" t="str">
        <f t="shared" si="186"/>
        <v>--</v>
      </c>
      <c r="U1709" s="20" t="str">
        <f>IF(OR('Intragroup liabilities'!F1703="P_20",'Intragroup liabilities'!F1703="P_21"),'T 03.01'!T1709,CONCATENATE(RIGHT('Intragroup liabilities'!U1703,4),"-",LEFT(RIGHT('Intragroup liabilities'!U1703,7),2),"-",LEFT('Intragroup liabilities'!U1703,2)))</f>
        <v>--</v>
      </c>
      <c r="V1709" s="10" t="str">
        <f t="shared" si="187"/>
        <v>Unsecured</v>
      </c>
      <c r="W1709" s="10">
        <v>0</v>
      </c>
      <c r="X1709" s="10" t="s">
        <v>83</v>
      </c>
      <c r="Y1709" s="10" t="str">
        <f t="shared" si="188"/>
        <v>Structured</v>
      </c>
      <c r="Z1709" s="10"/>
      <c r="AA1709" s="10" t="str">
        <f>IF('Intragroup liabilities'!Q1703="GF2","Grandfathered T2",IF('Intragroup liabilities'!Q1703="CET1","CET1","No"))</f>
        <v>No</v>
      </c>
      <c r="AB1709" s="10">
        <f>IF('Intragroup liabilities'!R1703="",0,'Intragroup liabilities'!R1703)</f>
        <v>0</v>
      </c>
    </row>
    <row r="1710" spans="3:28" ht="23.65" thickBot="1" x14ac:dyDescent="0.5">
      <c r="C1710" s="17">
        <f t="shared" si="183"/>
        <v>999</v>
      </c>
      <c r="D1710" s="18">
        <f t="shared" si="189"/>
        <v>1703</v>
      </c>
      <c r="E1710" s="10" t="str">
        <f>IF(AND(I1710="SANTANDER TOTTA, SGPS, SA",'Intragroup liabilities'!F1704="P_22"),"r0531 - o/w (part of) subordinated liabilities recognised as own funds",IF(AND(I1710="Totta Seguros - Comp. Seg. Vida, SA.",'Intragroup liabilities'!F1704="P_22"),"r0350 - Structured notes",IF(AND(AA1710&lt;&gt;"No",'Intragroup liabilities'!F1704="P_23"),"r0531 - o/w (part of) subordinated liabilities recognised as own funds",IF(AND(AA1710="No",'Intragroup liabilities'!F1704="P_23"),"r0120 - Secured liabilities - collateralized part (BRRD art. 44/2/b)",IF('Intragroup liabilities'!F1704="C_31","r0511 - o/w capital instruments/share capital",IF('Intragroup liabilities'!F1704="C_32","r0511 - o/w capital instruments/share capital",IF('Intragroup liabilities'!F1704="C_33","r0512 - o/w instruments ranking pari passu with ordinary shares",IF(OR(ISNUMBER(SEARCH("ATLANTES",I1710)),ISNUMBER(SEARCH("AZOR",I1710)),ISNUMBER(SEARCH("HIPOTOTTA",I1710)))=TRUE,"r0120 - Secured liabilities - collateralized part (BRRD art. 44/2/b)",IF(OR('Intragroup liabilities'!F1704="P_27.1",'Intragroup liabilities'!F1704="P_27.2",'Intragroup liabilities'!F1704="P_24"),"r0390 - Non-financial liabilities",IF('Intragroup liabilities'!F1704="P_30.1","r0170 - Employee liabilities (BRRD art. 44/2/g/i)",IF('Intragroup liabilities'!F1704="P_30.3","r0390 - Non-financial liabilities",IF('Intragroup liabilities'!F1704="C_36","r0511 - o/w capital instruments/share capital",IF(AND('Intragroup liabilities'!F1704="P_20",IFERROR(VLOOKUP('Intragroup liabilities'!I1704,'Auxiliar 210'!$B$18:$B$20,1,FALSE),0)&lt;&gt;0),"r0210 - Liabilities towards other entities of the resolution group (BRRD art. 44/2/h)",IF(AND('Intragroup liabilities'!F1704="P_21",IFERROR(VLOOKUP('Intragroup liabilities'!I1704,'Auxiliar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0" s="10" t="s">
        <v>483</v>
      </c>
      <c r="G1710" s="10" t="str">
        <f t="shared" si="184"/>
        <v>Rank 9 - Ranking in insolvency (master scale)</v>
      </c>
      <c r="H1710" s="10" t="s">
        <v>725</v>
      </c>
      <c r="I1710" s="10" t="s">
        <v>704</v>
      </c>
      <c r="J1710" s="10" t="s">
        <v>703</v>
      </c>
      <c r="K1710" s="10" t="s">
        <v>155</v>
      </c>
      <c r="L1710" s="10" t="str">
        <f t="shared" si="185"/>
        <v>Sister</v>
      </c>
      <c r="M1710" s="10" t="str">
        <f>IF(OR('Intragroup liabilities'!W1704="x",'Intragroup liabilities'!W1704="E"),"true","false")</f>
        <v>false</v>
      </c>
      <c r="N1710" s="10" t="s">
        <v>470</v>
      </c>
      <c r="O1710" s="10" t="s">
        <v>471</v>
      </c>
      <c r="P1710" s="11">
        <v>0.13</v>
      </c>
      <c r="Q1710" s="11">
        <f>IF('Intragroup liabilities'!E1704="",0,'Intragroup liabilities'!E1704)</f>
        <v>0</v>
      </c>
      <c r="R1710" s="10" t="str">
        <f>+IF('Intragroup liabilities'!C1704="EURO","Euro",IF('Intragroup liabilities'!C1704="LIBRA INGLESA"," US Dollar",""))</f>
        <v>Euro</v>
      </c>
      <c r="S1710" s="10" t="str">
        <f>IF(OR('Intragroup liabilities'!F1704="P_20",'Intragroup liabilities'!F1704="P_21"),'Intragroup liabilities'!M1704,CONCATENATE(RIGHT('Intragroup liabilities'!T1704,4),"-",LEFT(RIGHT('Intragroup liabilities'!T1704,7),2),"-",LEFT('Intragroup liabilities'!T1704,2)))</f>
        <v>--</v>
      </c>
      <c r="T1710" s="20" t="str">
        <f t="shared" si="186"/>
        <v>--</v>
      </c>
      <c r="U1710" s="20" t="str">
        <f>IF(OR('Intragroup liabilities'!F1704="P_20",'Intragroup liabilities'!F1704="P_21"),'T 03.01'!T1710,CONCATENATE(RIGHT('Intragroup liabilities'!U1704,4),"-",LEFT(RIGHT('Intragroup liabilities'!U1704,7),2),"-",LEFT('Intragroup liabilities'!U1704,2)))</f>
        <v>--</v>
      </c>
      <c r="V1710" s="10" t="str">
        <f t="shared" si="187"/>
        <v>Unsecured</v>
      </c>
      <c r="W1710" s="10">
        <v>0</v>
      </c>
      <c r="X1710" s="10" t="s">
        <v>83</v>
      </c>
      <c r="Y1710" s="10" t="str">
        <f t="shared" si="188"/>
        <v>Structured</v>
      </c>
      <c r="Z1710" s="10"/>
      <c r="AA1710" s="10" t="str">
        <f>IF('Intragroup liabilities'!Q1704="GF2","Grandfathered T2",IF('Intragroup liabilities'!Q1704="CET1","CET1","No"))</f>
        <v>No</v>
      </c>
      <c r="AB1710" s="10">
        <f>IF('Intragroup liabilities'!R1704="",0,'Intragroup liabilities'!R1704)</f>
        <v>0</v>
      </c>
    </row>
    <row r="1711" spans="3:28" ht="23.65" thickBot="1" x14ac:dyDescent="0.5">
      <c r="C1711" s="17">
        <f t="shared" si="183"/>
        <v>999</v>
      </c>
      <c r="D1711" s="18">
        <f t="shared" si="189"/>
        <v>1704</v>
      </c>
      <c r="E1711" s="10" t="str">
        <f>IF(AND(I1711="SANTANDER TOTTA, SGPS, SA",'Intragroup liabilities'!F1705="P_22"),"r0531 - o/w (part of) subordinated liabilities recognised as own funds",IF(AND(I1711="Totta Seguros - Comp. Seg. Vida, SA.",'Intragroup liabilities'!F1705="P_22"),"r0350 - Structured notes",IF(AND(AA1711&lt;&gt;"No",'Intragroup liabilities'!F1705="P_23"),"r0531 - o/w (part of) subordinated liabilities recognised as own funds",IF(AND(AA1711="No",'Intragroup liabilities'!F1705="P_23"),"r0120 - Secured liabilities - collateralized part (BRRD art. 44/2/b)",IF('Intragroup liabilities'!F1705="C_31","r0511 - o/w capital instruments/share capital",IF('Intragroup liabilities'!F1705="C_32","r0511 - o/w capital instruments/share capital",IF('Intragroup liabilities'!F1705="C_33","r0512 - o/w instruments ranking pari passu with ordinary shares",IF(OR(ISNUMBER(SEARCH("ATLANTES",I1711)),ISNUMBER(SEARCH("AZOR",I1711)),ISNUMBER(SEARCH("HIPOTOTTA",I1711)))=TRUE,"r0120 - Secured liabilities - collateralized part (BRRD art. 44/2/b)",IF(OR('Intragroup liabilities'!F1705="P_27.1",'Intragroup liabilities'!F1705="P_27.2",'Intragroup liabilities'!F1705="P_24"),"r0390 - Non-financial liabilities",IF('Intragroup liabilities'!F1705="P_30.1","r0170 - Employee liabilities (BRRD art. 44/2/g/i)",IF('Intragroup liabilities'!F1705="P_30.3","r0390 - Non-financial liabilities",IF('Intragroup liabilities'!F1705="C_36","r0511 - o/w capital instruments/share capital",IF(AND('Intragroup liabilities'!F1705="P_20",IFERROR(VLOOKUP('Intragroup liabilities'!I1705,'Auxiliar 210'!$B$18:$B$20,1,FALSE),0)&lt;&gt;0),"r0210 - Liabilities towards other entities of the resolution group (BRRD art. 44/2/h)",IF(AND('Intragroup liabilities'!F1705="P_21",IFERROR(VLOOKUP('Intragroup liabilities'!I1705,'Auxiliar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1" s="10" t="s">
        <v>483</v>
      </c>
      <c r="G1711" s="10" t="str">
        <f t="shared" si="184"/>
        <v>Rank 9 - Ranking in insolvency (master scale)</v>
      </c>
      <c r="H1711" s="10" t="s">
        <v>1059</v>
      </c>
      <c r="I1711" s="10" t="s">
        <v>66</v>
      </c>
      <c r="J1711" s="10" t="s">
        <v>439</v>
      </c>
      <c r="K1711" s="10" t="s">
        <v>155</v>
      </c>
      <c r="L1711" s="10" t="str">
        <f t="shared" si="185"/>
        <v>Sister</v>
      </c>
      <c r="M1711" s="10" t="str">
        <f>IF(OR('Intragroup liabilities'!W1705="x",'Intragroup liabilities'!W1705="E"),"true","false")</f>
        <v>false</v>
      </c>
      <c r="N1711" s="10" t="s">
        <v>470</v>
      </c>
      <c r="O1711" s="10" t="s">
        <v>471</v>
      </c>
      <c r="P1711" s="11">
        <v>0.24</v>
      </c>
      <c r="Q1711" s="11">
        <f>IF('Intragroup liabilities'!E1705="",0,'Intragroup liabilities'!E1705)</f>
        <v>0</v>
      </c>
      <c r="R1711" s="10" t="str">
        <f>+IF('Intragroup liabilities'!C1705="EURO","Euro",IF('Intragroup liabilities'!C1705="LIBRA INGLESA"," US Dollar",""))</f>
        <v>Euro</v>
      </c>
      <c r="S1711" s="10" t="str">
        <f>IF(OR('Intragroup liabilities'!F1705="P_20",'Intragroup liabilities'!F1705="P_21"),'Intragroup liabilities'!M1705,CONCATENATE(RIGHT('Intragroup liabilities'!T1705,4),"-",LEFT(RIGHT('Intragroup liabilities'!T1705,7),2),"-",LEFT('Intragroup liabilities'!T1705,2)))</f>
        <v>--</v>
      </c>
      <c r="T1711" s="20" t="str">
        <f t="shared" si="186"/>
        <v>--</v>
      </c>
      <c r="U1711" s="20" t="str">
        <f>IF(OR('Intragroup liabilities'!F1705="P_20",'Intragroup liabilities'!F1705="P_21"),'T 03.01'!T1711,CONCATENATE(RIGHT('Intragroup liabilities'!U1705,4),"-",LEFT(RIGHT('Intragroup liabilities'!U1705,7),2),"-",LEFT('Intragroup liabilities'!U1705,2)))</f>
        <v>--</v>
      </c>
      <c r="V1711" s="10" t="str">
        <f t="shared" si="187"/>
        <v>Unsecured</v>
      </c>
      <c r="W1711" s="10">
        <v>0</v>
      </c>
      <c r="X1711" s="10" t="s">
        <v>83</v>
      </c>
      <c r="Y1711" s="10" t="str">
        <f t="shared" si="188"/>
        <v>Structured</v>
      </c>
      <c r="Z1711" s="10"/>
      <c r="AA1711" s="10" t="str">
        <f>IF('Intragroup liabilities'!Q1705="GF2","Grandfathered T2",IF('Intragroup liabilities'!Q1705="CET1","CET1","No"))</f>
        <v>No</v>
      </c>
      <c r="AB1711" s="10">
        <f>IF('Intragroup liabilities'!R1705="",0,'Intragroup liabilities'!R1705)</f>
        <v>0</v>
      </c>
    </row>
    <row r="1712" spans="3:28" ht="23.65" thickBot="1" x14ac:dyDescent="0.5">
      <c r="C1712" s="17">
        <f t="shared" si="183"/>
        <v>999</v>
      </c>
      <c r="D1712" s="18">
        <f t="shared" si="189"/>
        <v>1705</v>
      </c>
      <c r="E1712" s="10" t="str">
        <f>IF(AND(I1712="SANTANDER TOTTA, SGPS, SA",'Intragroup liabilities'!F1706="P_22"),"r0531 - o/w (part of) subordinated liabilities recognised as own funds",IF(AND(I1712="Totta Seguros - Comp. Seg. Vida, SA.",'Intragroup liabilities'!F1706="P_22"),"r0350 - Structured notes",IF(AND(AA1712&lt;&gt;"No",'Intragroup liabilities'!F1706="P_23"),"r0531 - o/w (part of) subordinated liabilities recognised as own funds",IF(AND(AA1712="No",'Intragroup liabilities'!F1706="P_23"),"r0120 - Secured liabilities - collateralized part (BRRD art. 44/2/b)",IF('Intragroup liabilities'!F1706="C_31","r0511 - o/w capital instruments/share capital",IF('Intragroup liabilities'!F1706="C_32","r0511 - o/w capital instruments/share capital",IF('Intragroup liabilities'!F1706="C_33","r0512 - o/w instruments ranking pari passu with ordinary shares",IF(OR(ISNUMBER(SEARCH("ATLANTES",I1712)),ISNUMBER(SEARCH("AZOR",I1712)),ISNUMBER(SEARCH("HIPOTOTTA",I1712)))=TRUE,"r0120 - Secured liabilities - collateralized part (BRRD art. 44/2/b)",IF(OR('Intragroup liabilities'!F1706="P_27.1",'Intragroup liabilities'!F1706="P_27.2",'Intragroup liabilities'!F1706="P_24"),"r0390 - Non-financial liabilities",IF('Intragroup liabilities'!F1706="P_30.1","r0170 - Employee liabilities (BRRD art. 44/2/g/i)",IF('Intragroup liabilities'!F1706="P_30.3","r0390 - Non-financial liabilities",IF('Intragroup liabilities'!F1706="C_36","r0511 - o/w capital instruments/share capital",IF(AND('Intragroup liabilities'!F1706="P_20",IFERROR(VLOOKUP('Intragroup liabilities'!I1706,'Auxiliar 210'!$B$18:$B$20,1,FALSE),0)&lt;&gt;0),"r0210 - Liabilities towards other entities of the resolution group (BRRD art. 44/2/h)",IF(AND('Intragroup liabilities'!F1706="P_21",IFERROR(VLOOKUP('Intragroup liabilities'!I1706,'Auxiliar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2" s="10" t="s">
        <v>483</v>
      </c>
      <c r="G1712" s="10" t="str">
        <f t="shared" si="184"/>
        <v>Rank 9 - Ranking in insolvency (master scale)</v>
      </c>
      <c r="H1712" s="10" t="s">
        <v>577</v>
      </c>
      <c r="I1712" s="10" t="s">
        <v>66</v>
      </c>
      <c r="J1712" s="10" t="s">
        <v>439</v>
      </c>
      <c r="K1712" s="10" t="s">
        <v>155</v>
      </c>
      <c r="L1712" s="10" t="str">
        <f t="shared" si="185"/>
        <v>Sister</v>
      </c>
      <c r="M1712" s="10" t="str">
        <f>IF(OR('Intragroup liabilities'!W1706="x",'Intragroup liabilities'!W1706="E"),"true","false")</f>
        <v>false</v>
      </c>
      <c r="N1712" s="10" t="s">
        <v>470</v>
      </c>
      <c r="O1712" s="10" t="s">
        <v>471</v>
      </c>
      <c r="P1712" s="11">
        <v>4.4400000000000004</v>
      </c>
      <c r="Q1712" s="11">
        <f>IF('Intragroup liabilities'!E1706="",0,'Intragroup liabilities'!E1706)</f>
        <v>0</v>
      </c>
      <c r="R1712" s="10" t="str">
        <f>+IF('Intragroup liabilities'!C1706="EURO","Euro",IF('Intragroup liabilities'!C1706="LIBRA INGLESA"," US Dollar",""))</f>
        <v>Euro</v>
      </c>
      <c r="S1712" s="10" t="str">
        <f>IF(OR('Intragroup liabilities'!F1706="P_20",'Intragroup liabilities'!F1706="P_21"),'Intragroup liabilities'!M1706,CONCATENATE(RIGHT('Intragroup liabilities'!T1706,4),"-",LEFT(RIGHT('Intragroup liabilities'!T1706,7),2),"-",LEFT('Intragroup liabilities'!T1706,2)))</f>
        <v>--</v>
      </c>
      <c r="T1712" s="20" t="str">
        <f t="shared" si="186"/>
        <v>--</v>
      </c>
      <c r="U1712" s="20" t="str">
        <f>IF(OR('Intragroup liabilities'!F1706="P_20",'Intragroup liabilities'!F1706="P_21"),'T 03.01'!T1712,CONCATENATE(RIGHT('Intragroup liabilities'!U1706,4),"-",LEFT(RIGHT('Intragroup liabilities'!U1706,7),2),"-",LEFT('Intragroup liabilities'!U1706,2)))</f>
        <v>--</v>
      </c>
      <c r="V1712" s="10" t="str">
        <f t="shared" si="187"/>
        <v>Unsecured</v>
      </c>
      <c r="W1712" s="10">
        <v>0</v>
      </c>
      <c r="X1712" s="10" t="s">
        <v>83</v>
      </c>
      <c r="Y1712" s="10" t="str">
        <f t="shared" si="188"/>
        <v>Structured</v>
      </c>
      <c r="Z1712" s="10"/>
      <c r="AA1712" s="10" t="str">
        <f>IF('Intragroup liabilities'!Q1706="GF2","Grandfathered T2",IF('Intragroup liabilities'!Q1706="CET1","CET1","No"))</f>
        <v>No</v>
      </c>
      <c r="AB1712" s="10">
        <f>IF('Intragroup liabilities'!R1706="",0,'Intragroup liabilities'!R1706)</f>
        <v>0</v>
      </c>
    </row>
    <row r="1713" spans="3:28" ht="23.65" thickBot="1" x14ac:dyDescent="0.5">
      <c r="C1713" s="17">
        <f t="shared" si="183"/>
        <v>999</v>
      </c>
      <c r="D1713" s="18">
        <f t="shared" si="189"/>
        <v>1706</v>
      </c>
      <c r="E1713" s="10" t="str">
        <f>IF(AND(I1713="SANTANDER TOTTA, SGPS, SA",'Intragroup liabilities'!F1707="P_22"),"r0531 - o/w (part of) subordinated liabilities recognised as own funds",IF(AND(I1713="Totta Seguros - Comp. Seg. Vida, SA.",'Intragroup liabilities'!F1707="P_22"),"r0350 - Structured notes",IF(AND(AA1713&lt;&gt;"No",'Intragroup liabilities'!F1707="P_23"),"r0531 - o/w (part of) subordinated liabilities recognised as own funds",IF(AND(AA1713="No",'Intragroup liabilities'!F1707="P_23"),"r0120 - Secured liabilities - collateralized part (BRRD art. 44/2/b)",IF('Intragroup liabilities'!F1707="C_31","r0511 - o/w capital instruments/share capital",IF('Intragroup liabilities'!F1707="C_32","r0511 - o/w capital instruments/share capital",IF('Intragroup liabilities'!F1707="C_33","r0512 - o/w instruments ranking pari passu with ordinary shares",IF(OR(ISNUMBER(SEARCH("ATLANTES",I1713)),ISNUMBER(SEARCH("AZOR",I1713)),ISNUMBER(SEARCH("HIPOTOTTA",I1713)))=TRUE,"r0120 - Secured liabilities - collateralized part (BRRD art. 44/2/b)",IF(OR('Intragroup liabilities'!F1707="P_27.1",'Intragroup liabilities'!F1707="P_27.2",'Intragroup liabilities'!F1707="P_24"),"r0390 - Non-financial liabilities",IF('Intragroup liabilities'!F1707="P_30.1","r0170 - Employee liabilities (BRRD art. 44/2/g/i)",IF('Intragroup liabilities'!F1707="P_30.3","r0390 - Non-financial liabilities",IF('Intragroup liabilities'!F1707="C_36","r0511 - o/w capital instruments/share capital",IF(AND('Intragroup liabilities'!F1707="P_20",IFERROR(VLOOKUP('Intragroup liabilities'!I1707,'Auxiliar 210'!$B$18:$B$20,1,FALSE),0)&lt;&gt;0),"r0210 - Liabilities towards other entities of the resolution group (BRRD art. 44/2/h)",IF(AND('Intragroup liabilities'!F1707="P_21",IFERROR(VLOOKUP('Intragroup liabilities'!I1707,'Auxiliar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3" s="10" t="s">
        <v>483</v>
      </c>
      <c r="G1713" s="10" t="str">
        <f t="shared" si="184"/>
        <v>Rank 9 - Ranking in insolvency (master scale)</v>
      </c>
      <c r="H1713" s="10" t="s">
        <v>661</v>
      </c>
      <c r="I1713" s="10" t="s">
        <v>66</v>
      </c>
      <c r="J1713" s="10" t="s">
        <v>439</v>
      </c>
      <c r="K1713" s="10" t="s">
        <v>155</v>
      </c>
      <c r="L1713" s="10" t="str">
        <f t="shared" si="185"/>
        <v>Sister</v>
      </c>
      <c r="M1713" s="10" t="str">
        <f>IF(OR('Intragroup liabilities'!W1707="x",'Intragroup liabilities'!W1707="E"),"true","false")</f>
        <v>false</v>
      </c>
      <c r="N1713" s="10" t="s">
        <v>470</v>
      </c>
      <c r="O1713" s="10" t="s">
        <v>471</v>
      </c>
      <c r="P1713" s="11">
        <v>29.17</v>
      </c>
      <c r="Q1713" s="11">
        <f>IF('Intragroup liabilities'!E1707="",0,'Intragroup liabilities'!E1707)</f>
        <v>0</v>
      </c>
      <c r="R1713" s="10" t="str">
        <f>+IF('Intragroup liabilities'!C1707="EURO","Euro",IF('Intragroup liabilities'!C1707="LIBRA INGLESA"," US Dollar",""))</f>
        <v>Euro</v>
      </c>
      <c r="S1713" s="10" t="str">
        <f>IF(OR('Intragroup liabilities'!F1707="P_20",'Intragroup liabilities'!F1707="P_21"),'Intragroup liabilities'!M1707,CONCATENATE(RIGHT('Intragroup liabilities'!T1707,4),"-",LEFT(RIGHT('Intragroup liabilities'!T1707,7),2),"-",LEFT('Intragroup liabilities'!T1707,2)))</f>
        <v>--</v>
      </c>
      <c r="T1713" s="20" t="str">
        <f t="shared" si="186"/>
        <v>--</v>
      </c>
      <c r="U1713" s="20" t="str">
        <f>IF(OR('Intragroup liabilities'!F1707="P_20",'Intragroup liabilities'!F1707="P_21"),'T 03.01'!T1713,CONCATENATE(RIGHT('Intragroup liabilities'!U1707,4),"-",LEFT(RIGHT('Intragroup liabilities'!U1707,7),2),"-",LEFT('Intragroup liabilities'!U1707,2)))</f>
        <v>--</v>
      </c>
      <c r="V1713" s="10" t="str">
        <f t="shared" si="187"/>
        <v>Unsecured</v>
      </c>
      <c r="W1713" s="10">
        <v>0</v>
      </c>
      <c r="X1713" s="10" t="s">
        <v>83</v>
      </c>
      <c r="Y1713" s="10" t="str">
        <f t="shared" si="188"/>
        <v>Structured</v>
      </c>
      <c r="Z1713" s="10"/>
      <c r="AA1713" s="10" t="str">
        <f>IF('Intragroup liabilities'!Q1707="GF2","Grandfathered T2",IF('Intragroup liabilities'!Q1707="CET1","CET1","No"))</f>
        <v>No</v>
      </c>
      <c r="AB1713" s="10">
        <f>IF('Intragroup liabilities'!R1707="",0,'Intragroup liabilities'!R1707)</f>
        <v>0</v>
      </c>
    </row>
    <row r="1714" spans="3:28" ht="23.65" thickBot="1" x14ac:dyDescent="0.5">
      <c r="C1714" s="17">
        <f t="shared" si="183"/>
        <v>999</v>
      </c>
      <c r="D1714" s="18">
        <f t="shared" si="189"/>
        <v>1707</v>
      </c>
      <c r="E1714" s="10" t="str">
        <f>IF(AND(I1714="SANTANDER TOTTA, SGPS, SA",'Intragroup liabilities'!F1708="P_22"),"r0531 - o/w (part of) subordinated liabilities recognised as own funds",IF(AND(I1714="Totta Seguros - Comp. Seg. Vida, SA.",'Intragroup liabilities'!F1708="P_22"),"r0350 - Structured notes",IF(AND(AA1714&lt;&gt;"No",'Intragroup liabilities'!F1708="P_23"),"r0531 - o/w (part of) subordinated liabilities recognised as own funds",IF(AND(AA1714="No",'Intragroup liabilities'!F1708="P_23"),"r0120 - Secured liabilities - collateralized part (BRRD art. 44/2/b)",IF('Intragroup liabilities'!F1708="C_31","r0511 - o/w capital instruments/share capital",IF('Intragroup liabilities'!F1708="C_32","r0511 - o/w capital instruments/share capital",IF('Intragroup liabilities'!F1708="C_33","r0512 - o/w instruments ranking pari passu with ordinary shares",IF(OR(ISNUMBER(SEARCH("ATLANTES",I1714)),ISNUMBER(SEARCH("AZOR",I1714)),ISNUMBER(SEARCH("HIPOTOTTA",I1714)))=TRUE,"r0120 - Secured liabilities - collateralized part (BRRD art. 44/2/b)",IF(OR('Intragroup liabilities'!F1708="P_27.1",'Intragroup liabilities'!F1708="P_27.2",'Intragroup liabilities'!F1708="P_24"),"r0390 - Non-financial liabilities",IF('Intragroup liabilities'!F1708="P_30.1","r0170 - Employee liabilities (BRRD art. 44/2/g/i)",IF('Intragroup liabilities'!F1708="P_30.3","r0390 - Non-financial liabilities",IF('Intragroup liabilities'!F1708="C_36","r0511 - o/w capital instruments/share capital",IF(AND('Intragroup liabilities'!F1708="P_20",IFERROR(VLOOKUP('Intragroup liabilities'!I1708,'Auxiliar 210'!$B$18:$B$20,1,FALSE),0)&lt;&gt;0),"r0210 - Liabilities towards other entities of the resolution group (BRRD art. 44/2/h)",IF(AND('Intragroup liabilities'!F1708="P_21",IFERROR(VLOOKUP('Intragroup liabilities'!I1708,'Auxiliar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4" s="10" t="s">
        <v>483</v>
      </c>
      <c r="G1714" s="10" t="str">
        <f t="shared" si="184"/>
        <v>Rank 9 - Ranking in insolvency (master scale)</v>
      </c>
      <c r="H1714" s="10" t="s">
        <v>511</v>
      </c>
      <c r="I1714" s="10" t="s">
        <v>66</v>
      </c>
      <c r="J1714" s="10" t="s">
        <v>439</v>
      </c>
      <c r="K1714" s="10" t="s">
        <v>155</v>
      </c>
      <c r="L1714" s="10" t="str">
        <f t="shared" si="185"/>
        <v>Sister</v>
      </c>
      <c r="M1714" s="10" t="str">
        <f>IF(OR('Intragroup liabilities'!W1708="x",'Intragroup liabilities'!W1708="E"),"true","false")</f>
        <v>false</v>
      </c>
      <c r="N1714" s="10" t="s">
        <v>470</v>
      </c>
      <c r="O1714" s="10" t="s">
        <v>471</v>
      </c>
      <c r="P1714" s="11">
        <v>68.89</v>
      </c>
      <c r="Q1714" s="11">
        <f>IF('Intragroup liabilities'!E1708="",0,'Intragroup liabilities'!E1708)</f>
        <v>0</v>
      </c>
      <c r="R1714" s="10" t="str">
        <f>+IF('Intragroup liabilities'!C1708="EURO","Euro",IF('Intragroup liabilities'!C1708="LIBRA INGLESA"," US Dollar",""))</f>
        <v>Euro</v>
      </c>
      <c r="S1714" s="10" t="str">
        <f>IF(OR('Intragroup liabilities'!F1708="P_20",'Intragroup liabilities'!F1708="P_21"),'Intragroup liabilities'!M1708,CONCATENATE(RIGHT('Intragroup liabilities'!T1708,4),"-",LEFT(RIGHT('Intragroup liabilities'!T1708,7),2),"-",LEFT('Intragroup liabilities'!T1708,2)))</f>
        <v>--</v>
      </c>
      <c r="T1714" s="20" t="str">
        <f t="shared" si="186"/>
        <v>--</v>
      </c>
      <c r="U1714" s="20" t="str">
        <f>IF(OR('Intragroup liabilities'!F1708="P_20",'Intragroup liabilities'!F1708="P_21"),'T 03.01'!T1714,CONCATENATE(RIGHT('Intragroup liabilities'!U1708,4),"-",LEFT(RIGHT('Intragroup liabilities'!U1708,7),2),"-",LEFT('Intragroup liabilities'!U1708,2)))</f>
        <v>--</v>
      </c>
      <c r="V1714" s="10" t="str">
        <f t="shared" si="187"/>
        <v>Unsecured</v>
      </c>
      <c r="W1714" s="10">
        <v>0</v>
      </c>
      <c r="X1714" s="10" t="s">
        <v>83</v>
      </c>
      <c r="Y1714" s="10" t="str">
        <f t="shared" si="188"/>
        <v>Structured</v>
      </c>
      <c r="Z1714" s="10"/>
      <c r="AA1714" s="10" t="str">
        <f>IF('Intragroup liabilities'!Q1708="GF2","Grandfathered T2",IF('Intragroup liabilities'!Q1708="CET1","CET1","No"))</f>
        <v>No</v>
      </c>
      <c r="AB1714" s="10">
        <f>IF('Intragroup liabilities'!R1708="",0,'Intragroup liabilities'!R1708)</f>
        <v>0</v>
      </c>
    </row>
    <row r="1715" spans="3:28" ht="23.65" thickBot="1" x14ac:dyDescent="0.5">
      <c r="C1715" s="17">
        <f t="shared" si="183"/>
        <v>999</v>
      </c>
      <c r="D1715" s="18">
        <f t="shared" si="189"/>
        <v>1708</v>
      </c>
      <c r="E1715" s="10" t="str">
        <f>IF(AND(I1715="SANTANDER TOTTA, SGPS, SA",'Intragroup liabilities'!F1709="P_22"),"r0531 - o/w (part of) subordinated liabilities recognised as own funds",IF(AND(I1715="Totta Seguros - Comp. Seg. Vida, SA.",'Intragroup liabilities'!F1709="P_22"),"r0350 - Structured notes",IF(AND(AA1715&lt;&gt;"No",'Intragroup liabilities'!F1709="P_23"),"r0531 - o/w (part of) subordinated liabilities recognised as own funds",IF(AND(AA1715="No",'Intragroup liabilities'!F1709="P_23"),"r0120 - Secured liabilities - collateralized part (BRRD art. 44/2/b)",IF('Intragroup liabilities'!F1709="C_31","r0511 - o/w capital instruments/share capital",IF('Intragroup liabilities'!F1709="C_32","r0511 - o/w capital instruments/share capital",IF('Intragroup liabilities'!F1709="C_33","r0512 - o/w instruments ranking pari passu with ordinary shares",IF(OR(ISNUMBER(SEARCH("ATLANTES",I1715)),ISNUMBER(SEARCH("AZOR",I1715)),ISNUMBER(SEARCH("HIPOTOTTA",I1715)))=TRUE,"r0120 - Secured liabilities - collateralized part (BRRD art. 44/2/b)",IF(OR('Intragroup liabilities'!F1709="P_27.1",'Intragroup liabilities'!F1709="P_27.2",'Intragroup liabilities'!F1709="P_24"),"r0390 - Non-financial liabilities",IF('Intragroup liabilities'!F1709="P_30.1","r0170 - Employee liabilities (BRRD art. 44/2/g/i)",IF('Intragroup liabilities'!F1709="P_30.3","r0390 - Non-financial liabilities",IF('Intragroup liabilities'!F1709="C_36","r0511 - o/w capital instruments/share capital",IF(AND('Intragroup liabilities'!F1709="P_20",IFERROR(VLOOKUP('Intragroup liabilities'!I1709,'Auxiliar 210'!$B$18:$B$20,1,FALSE),0)&lt;&gt;0),"r0210 - Liabilities towards other entities of the resolution group (BRRD art. 44/2/h)",IF(AND('Intragroup liabilities'!F1709="P_21",IFERROR(VLOOKUP('Intragroup liabilities'!I1709,'Auxiliar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5" s="10" t="s">
        <v>483</v>
      </c>
      <c r="G1715" s="10" t="str">
        <f t="shared" si="184"/>
        <v>Rank 9 - Ranking in insolvency (master scale)</v>
      </c>
      <c r="H1715" s="10" t="s">
        <v>593</v>
      </c>
      <c r="I1715" s="10" t="s">
        <v>66</v>
      </c>
      <c r="J1715" s="10" t="s">
        <v>439</v>
      </c>
      <c r="K1715" s="10" t="s">
        <v>155</v>
      </c>
      <c r="L1715" s="10" t="str">
        <f t="shared" si="185"/>
        <v>Sister</v>
      </c>
      <c r="M1715" s="10" t="str">
        <f>IF(OR('Intragroup liabilities'!W1709="x",'Intragroup liabilities'!W1709="E"),"true","false")</f>
        <v>false</v>
      </c>
      <c r="N1715" s="10" t="s">
        <v>470</v>
      </c>
      <c r="O1715" s="10" t="s">
        <v>471</v>
      </c>
      <c r="P1715" s="11">
        <v>46.67</v>
      </c>
      <c r="Q1715" s="11">
        <f>IF('Intragroup liabilities'!E1709="",0,'Intragroup liabilities'!E1709)</f>
        <v>0</v>
      </c>
      <c r="R1715" s="10" t="str">
        <f>+IF('Intragroup liabilities'!C1709="EURO","Euro",IF('Intragroup liabilities'!C1709="LIBRA INGLESA"," US Dollar",""))</f>
        <v>Euro</v>
      </c>
      <c r="S1715" s="10" t="str">
        <f>IF(OR('Intragroup liabilities'!F1709="P_20",'Intragroup liabilities'!F1709="P_21"),'Intragroup liabilities'!M1709,CONCATENATE(RIGHT('Intragroup liabilities'!T1709,4),"-",LEFT(RIGHT('Intragroup liabilities'!T1709,7),2),"-",LEFT('Intragroup liabilities'!T1709,2)))</f>
        <v>--</v>
      </c>
      <c r="T1715" s="20" t="str">
        <f t="shared" si="186"/>
        <v>--</v>
      </c>
      <c r="U1715" s="20" t="str">
        <f>IF(OR('Intragroup liabilities'!F1709="P_20",'Intragroup liabilities'!F1709="P_21"),'T 03.01'!T1715,CONCATENATE(RIGHT('Intragroup liabilities'!U1709,4),"-",LEFT(RIGHT('Intragroup liabilities'!U1709,7),2),"-",LEFT('Intragroup liabilities'!U1709,2)))</f>
        <v>--</v>
      </c>
      <c r="V1715" s="10" t="str">
        <f t="shared" si="187"/>
        <v>Unsecured</v>
      </c>
      <c r="W1715" s="10">
        <v>0</v>
      </c>
      <c r="X1715" s="10" t="s">
        <v>83</v>
      </c>
      <c r="Y1715" s="10" t="str">
        <f t="shared" si="188"/>
        <v>Structured</v>
      </c>
      <c r="Z1715" s="10"/>
      <c r="AA1715" s="10" t="str">
        <f>IF('Intragroup liabilities'!Q1709="GF2","Grandfathered T2",IF('Intragroup liabilities'!Q1709="CET1","CET1","No"))</f>
        <v>No</v>
      </c>
      <c r="AB1715" s="10">
        <f>IF('Intragroup liabilities'!R1709="",0,'Intragroup liabilities'!R1709)</f>
        <v>0</v>
      </c>
    </row>
    <row r="1716" spans="3:28" ht="23.65" thickBot="1" x14ac:dyDescent="0.5">
      <c r="C1716" s="17">
        <f t="shared" si="183"/>
        <v>999</v>
      </c>
      <c r="D1716" s="18">
        <f t="shared" si="189"/>
        <v>1709</v>
      </c>
      <c r="E1716" s="10" t="str">
        <f>IF(AND(I1716="SANTANDER TOTTA, SGPS, SA",'Intragroup liabilities'!F1710="P_22"),"r0531 - o/w (part of) subordinated liabilities recognised as own funds",IF(AND(I1716="Totta Seguros - Comp. Seg. Vida, SA.",'Intragroup liabilities'!F1710="P_22"),"r0350 - Structured notes",IF(AND(AA1716&lt;&gt;"No",'Intragroup liabilities'!F1710="P_23"),"r0531 - o/w (part of) subordinated liabilities recognised as own funds",IF(AND(AA1716="No",'Intragroup liabilities'!F1710="P_23"),"r0120 - Secured liabilities - collateralized part (BRRD art. 44/2/b)",IF('Intragroup liabilities'!F1710="C_31","r0511 - o/w capital instruments/share capital",IF('Intragroup liabilities'!F1710="C_32","r0511 - o/w capital instruments/share capital",IF('Intragroup liabilities'!F1710="C_33","r0512 - o/w instruments ranking pari passu with ordinary shares",IF(OR(ISNUMBER(SEARCH("ATLANTES",I1716)),ISNUMBER(SEARCH("AZOR",I1716)),ISNUMBER(SEARCH("HIPOTOTTA",I1716)))=TRUE,"r0120 - Secured liabilities - collateralized part (BRRD art. 44/2/b)",IF(OR('Intragroup liabilities'!F1710="P_27.1",'Intragroup liabilities'!F1710="P_27.2",'Intragroup liabilities'!F1710="P_24"),"r0390 - Non-financial liabilities",IF('Intragroup liabilities'!F1710="P_30.1","r0170 - Employee liabilities (BRRD art. 44/2/g/i)",IF('Intragroup liabilities'!F1710="P_30.3","r0390 - Non-financial liabilities",IF('Intragroup liabilities'!F1710="C_36","r0511 - o/w capital instruments/share capital",IF(AND('Intragroup liabilities'!F1710="P_20",IFERROR(VLOOKUP('Intragroup liabilities'!I1710,'Auxiliar 210'!$B$18:$B$20,1,FALSE),0)&lt;&gt;0),"r0210 - Liabilities towards other entities of the resolution group (BRRD art. 44/2/h)",IF(AND('Intragroup liabilities'!F1710="P_21",IFERROR(VLOOKUP('Intragroup liabilities'!I1710,'Auxiliar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6" s="10" t="s">
        <v>483</v>
      </c>
      <c r="G1716" s="10" t="str">
        <f t="shared" si="184"/>
        <v>Rank 9 - Ranking in insolvency (master scale)</v>
      </c>
      <c r="H1716" s="10" t="s">
        <v>505</v>
      </c>
      <c r="I1716" s="10" t="s">
        <v>66</v>
      </c>
      <c r="J1716" s="10" t="s">
        <v>439</v>
      </c>
      <c r="K1716" s="10" t="s">
        <v>155</v>
      </c>
      <c r="L1716" s="10" t="str">
        <f t="shared" si="185"/>
        <v>Sister</v>
      </c>
      <c r="M1716" s="10" t="str">
        <f>IF(OR('Intragroup liabilities'!W1710="x",'Intragroup liabilities'!W1710="E"),"true","false")</f>
        <v>false</v>
      </c>
      <c r="N1716" s="10" t="s">
        <v>470</v>
      </c>
      <c r="O1716" s="10" t="s">
        <v>471</v>
      </c>
      <c r="P1716" s="11">
        <v>0.05</v>
      </c>
      <c r="Q1716" s="11">
        <f>IF('Intragroup liabilities'!E1710="",0,'Intragroup liabilities'!E1710)</f>
        <v>0</v>
      </c>
      <c r="R1716" s="10" t="str">
        <f>+IF('Intragroup liabilities'!C1710="EURO","Euro",IF('Intragroup liabilities'!C1710="LIBRA INGLESA"," US Dollar",""))</f>
        <v>Euro</v>
      </c>
      <c r="S1716" s="10" t="str">
        <f>IF(OR('Intragroup liabilities'!F1710="P_20",'Intragroup liabilities'!F1710="P_21"),'Intragroup liabilities'!M1710,CONCATENATE(RIGHT('Intragroup liabilities'!T1710,4),"-",LEFT(RIGHT('Intragroup liabilities'!T1710,7),2),"-",LEFT('Intragroup liabilities'!T1710,2)))</f>
        <v>--</v>
      </c>
      <c r="T1716" s="20" t="str">
        <f t="shared" si="186"/>
        <v>--</v>
      </c>
      <c r="U1716" s="20" t="str">
        <f>IF(OR('Intragroup liabilities'!F1710="P_20",'Intragroup liabilities'!F1710="P_21"),'T 03.01'!T1716,CONCATENATE(RIGHT('Intragroup liabilities'!U1710,4),"-",LEFT(RIGHT('Intragroup liabilities'!U1710,7),2),"-",LEFT('Intragroup liabilities'!U1710,2)))</f>
        <v>--</v>
      </c>
      <c r="V1716" s="10" t="str">
        <f t="shared" si="187"/>
        <v>Unsecured</v>
      </c>
      <c r="W1716" s="10">
        <v>0</v>
      </c>
      <c r="X1716" s="10" t="s">
        <v>83</v>
      </c>
      <c r="Y1716" s="10" t="str">
        <f t="shared" si="188"/>
        <v>Structured</v>
      </c>
      <c r="Z1716" s="10"/>
      <c r="AA1716" s="10" t="str">
        <f>IF('Intragroup liabilities'!Q1710="GF2","Grandfathered T2",IF('Intragroup liabilities'!Q1710="CET1","CET1","No"))</f>
        <v>No</v>
      </c>
      <c r="AB1716" s="10">
        <f>IF('Intragroup liabilities'!R1710="",0,'Intragroup liabilities'!R1710)</f>
        <v>0</v>
      </c>
    </row>
    <row r="1717" spans="3:28" ht="23.65" thickBot="1" x14ac:dyDescent="0.5">
      <c r="C1717" s="17">
        <f t="shared" si="183"/>
        <v>999</v>
      </c>
      <c r="D1717" s="18">
        <f t="shared" si="189"/>
        <v>1710</v>
      </c>
      <c r="E1717" s="10" t="str">
        <f>IF(AND(I1717="SANTANDER TOTTA, SGPS, SA",'Intragroup liabilities'!F1711="P_22"),"r0531 - o/w (part of) subordinated liabilities recognised as own funds",IF(AND(I1717="Totta Seguros - Comp. Seg. Vida, SA.",'Intragroup liabilities'!F1711="P_22"),"r0350 - Structured notes",IF(AND(AA1717&lt;&gt;"No",'Intragroup liabilities'!F1711="P_23"),"r0531 - o/w (part of) subordinated liabilities recognised as own funds",IF(AND(AA1717="No",'Intragroup liabilities'!F1711="P_23"),"r0120 - Secured liabilities - collateralized part (BRRD art. 44/2/b)",IF('Intragroup liabilities'!F1711="C_31","r0511 - o/w capital instruments/share capital",IF('Intragroup liabilities'!F1711="C_32","r0511 - o/w capital instruments/share capital",IF('Intragroup liabilities'!F1711="C_33","r0512 - o/w instruments ranking pari passu with ordinary shares",IF(OR(ISNUMBER(SEARCH("ATLANTES",I1717)),ISNUMBER(SEARCH("AZOR",I1717)),ISNUMBER(SEARCH("HIPOTOTTA",I1717)))=TRUE,"r0120 - Secured liabilities - collateralized part (BRRD art. 44/2/b)",IF(OR('Intragroup liabilities'!F1711="P_27.1",'Intragroup liabilities'!F1711="P_27.2",'Intragroup liabilities'!F1711="P_24"),"r0390 - Non-financial liabilities",IF('Intragroup liabilities'!F1711="P_30.1","r0170 - Employee liabilities (BRRD art. 44/2/g/i)",IF('Intragroup liabilities'!F1711="P_30.3","r0390 - Non-financial liabilities",IF('Intragroup liabilities'!F1711="C_36","r0511 - o/w capital instruments/share capital",IF(AND('Intragroup liabilities'!F1711="P_20",IFERROR(VLOOKUP('Intragroup liabilities'!I1711,'Auxiliar 210'!$B$18:$B$20,1,FALSE),0)&lt;&gt;0),"r0210 - Liabilities towards other entities of the resolution group (BRRD art. 44/2/h)",IF(AND('Intragroup liabilities'!F1711="P_21",IFERROR(VLOOKUP('Intragroup liabilities'!I1711,'Auxiliar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7" s="10" t="s">
        <v>483</v>
      </c>
      <c r="G1717" s="10" t="str">
        <f t="shared" si="184"/>
        <v>Rank 9 - Ranking in insolvency (master scale)</v>
      </c>
      <c r="H1717" s="10" t="s">
        <v>489</v>
      </c>
      <c r="I1717" s="10" t="s">
        <v>66</v>
      </c>
      <c r="J1717" s="10" t="s">
        <v>439</v>
      </c>
      <c r="K1717" s="10" t="s">
        <v>155</v>
      </c>
      <c r="L1717" s="10" t="str">
        <f t="shared" si="185"/>
        <v>Sister</v>
      </c>
      <c r="M1717" s="10" t="str">
        <f>IF(OR('Intragroup liabilities'!W1711="x",'Intragroup liabilities'!W1711="E"),"true","false")</f>
        <v>false</v>
      </c>
      <c r="N1717" s="10" t="s">
        <v>470</v>
      </c>
      <c r="O1717" s="10" t="s">
        <v>471</v>
      </c>
      <c r="P1717" s="11">
        <v>7.0000000000000007E-2</v>
      </c>
      <c r="Q1717" s="11">
        <f>IF('Intragroup liabilities'!E1711="",0,'Intragroup liabilities'!E1711)</f>
        <v>0</v>
      </c>
      <c r="R1717" s="10" t="str">
        <f>+IF('Intragroup liabilities'!C1711="EURO","Euro",IF('Intragroup liabilities'!C1711="LIBRA INGLESA"," US Dollar",""))</f>
        <v>Euro</v>
      </c>
      <c r="S1717" s="10" t="str">
        <f>IF(OR('Intragroup liabilities'!F1711="P_20",'Intragroup liabilities'!F1711="P_21"),'Intragroup liabilities'!M1711,CONCATENATE(RIGHT('Intragroup liabilities'!T1711,4),"-",LEFT(RIGHT('Intragroup liabilities'!T1711,7),2),"-",LEFT('Intragroup liabilities'!T1711,2)))</f>
        <v>--</v>
      </c>
      <c r="T1717" s="20" t="str">
        <f t="shared" si="186"/>
        <v>--</v>
      </c>
      <c r="U1717" s="20" t="str">
        <f>IF(OR('Intragroup liabilities'!F1711="P_20",'Intragroup liabilities'!F1711="P_21"),'T 03.01'!T1717,CONCATENATE(RIGHT('Intragroup liabilities'!U1711,4),"-",LEFT(RIGHT('Intragroup liabilities'!U1711,7),2),"-",LEFT('Intragroup liabilities'!U1711,2)))</f>
        <v>--</v>
      </c>
      <c r="V1717" s="10" t="str">
        <f t="shared" si="187"/>
        <v>Unsecured</v>
      </c>
      <c r="W1717" s="10">
        <v>0</v>
      </c>
      <c r="X1717" s="10" t="s">
        <v>83</v>
      </c>
      <c r="Y1717" s="10" t="str">
        <f t="shared" si="188"/>
        <v>Structured</v>
      </c>
      <c r="Z1717" s="10"/>
      <c r="AA1717" s="10" t="str">
        <f>IF('Intragroup liabilities'!Q1711="GF2","Grandfathered T2",IF('Intragroup liabilities'!Q1711="CET1","CET1","No"))</f>
        <v>No</v>
      </c>
      <c r="AB1717" s="10">
        <f>IF('Intragroup liabilities'!R1711="",0,'Intragroup liabilities'!R1711)</f>
        <v>0</v>
      </c>
    </row>
    <row r="1718" spans="3:28" ht="23.65" thickBot="1" x14ac:dyDescent="0.5">
      <c r="C1718" s="17">
        <f t="shared" si="183"/>
        <v>999</v>
      </c>
      <c r="D1718" s="18">
        <f t="shared" si="189"/>
        <v>1711</v>
      </c>
      <c r="E1718" s="10" t="str">
        <f>IF(AND(I1718="SANTANDER TOTTA, SGPS, SA",'Intragroup liabilities'!F1712="P_22"),"r0531 - o/w (part of) subordinated liabilities recognised as own funds",IF(AND(I1718="Totta Seguros - Comp. Seg. Vida, SA.",'Intragroup liabilities'!F1712="P_22"),"r0350 - Structured notes",IF(AND(AA1718&lt;&gt;"No",'Intragroup liabilities'!F1712="P_23"),"r0531 - o/w (part of) subordinated liabilities recognised as own funds",IF(AND(AA1718="No",'Intragroup liabilities'!F1712="P_23"),"r0120 - Secured liabilities - collateralized part (BRRD art. 44/2/b)",IF('Intragroup liabilities'!F1712="C_31","r0511 - o/w capital instruments/share capital",IF('Intragroup liabilities'!F1712="C_32","r0511 - o/w capital instruments/share capital",IF('Intragroup liabilities'!F1712="C_33","r0512 - o/w instruments ranking pari passu with ordinary shares",IF(OR(ISNUMBER(SEARCH("ATLANTES",I1718)),ISNUMBER(SEARCH("AZOR",I1718)),ISNUMBER(SEARCH("HIPOTOTTA",I1718)))=TRUE,"r0120 - Secured liabilities - collateralized part (BRRD art. 44/2/b)",IF(OR('Intragroup liabilities'!F1712="P_27.1",'Intragroup liabilities'!F1712="P_27.2",'Intragroup liabilities'!F1712="P_24"),"r0390 - Non-financial liabilities",IF('Intragroup liabilities'!F1712="P_30.1","r0170 - Employee liabilities (BRRD art. 44/2/g/i)",IF('Intragroup liabilities'!F1712="P_30.3","r0390 - Non-financial liabilities",IF('Intragroup liabilities'!F1712="C_36","r0511 - o/w capital instruments/share capital",IF(AND('Intragroup liabilities'!F1712="P_20",IFERROR(VLOOKUP('Intragroup liabilities'!I1712,'Auxiliar 210'!$B$18:$B$20,1,FALSE),0)&lt;&gt;0),"r0210 - Liabilities towards other entities of the resolution group (BRRD art. 44/2/h)",IF(AND('Intragroup liabilities'!F1712="P_21",IFERROR(VLOOKUP('Intragroup liabilities'!I1712,'Auxiliar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8" s="10" t="s">
        <v>483</v>
      </c>
      <c r="G1718" s="10" t="str">
        <f t="shared" si="184"/>
        <v>Rank 9 - Ranking in insolvency (master scale)</v>
      </c>
      <c r="H1718" s="10" t="s">
        <v>506</v>
      </c>
      <c r="I1718" s="10" t="s">
        <v>66</v>
      </c>
      <c r="J1718" s="10" t="s">
        <v>439</v>
      </c>
      <c r="K1718" s="10" t="s">
        <v>155</v>
      </c>
      <c r="L1718" s="10" t="str">
        <f t="shared" si="185"/>
        <v>Sister</v>
      </c>
      <c r="M1718" s="10" t="str">
        <f>IF(OR('Intragroup liabilities'!W1712="x",'Intragroup liabilities'!W1712="E"),"true","false")</f>
        <v>false</v>
      </c>
      <c r="N1718" s="10" t="s">
        <v>470</v>
      </c>
      <c r="O1718" s="10" t="s">
        <v>471</v>
      </c>
      <c r="P1718" s="11">
        <v>0.15</v>
      </c>
      <c r="Q1718" s="11">
        <f>IF('Intragroup liabilities'!E1712="",0,'Intragroup liabilities'!E1712)</f>
        <v>0</v>
      </c>
      <c r="R1718" s="10" t="str">
        <f>+IF('Intragroup liabilities'!C1712="EURO","Euro",IF('Intragroup liabilities'!C1712="LIBRA INGLESA"," US Dollar",""))</f>
        <v>Euro</v>
      </c>
      <c r="S1718" s="10" t="str">
        <f>IF(OR('Intragroup liabilities'!F1712="P_20",'Intragroup liabilities'!F1712="P_21"),'Intragroup liabilities'!M1712,CONCATENATE(RIGHT('Intragroup liabilities'!T1712,4),"-",LEFT(RIGHT('Intragroup liabilities'!T1712,7),2),"-",LEFT('Intragroup liabilities'!T1712,2)))</f>
        <v>--</v>
      </c>
      <c r="T1718" s="20" t="str">
        <f t="shared" si="186"/>
        <v>--</v>
      </c>
      <c r="U1718" s="20" t="str">
        <f>IF(OR('Intragroup liabilities'!F1712="P_20",'Intragroup liabilities'!F1712="P_21"),'T 03.01'!T1718,CONCATENATE(RIGHT('Intragroup liabilities'!U1712,4),"-",LEFT(RIGHT('Intragroup liabilities'!U1712,7),2),"-",LEFT('Intragroup liabilities'!U1712,2)))</f>
        <v>--</v>
      </c>
      <c r="V1718" s="10" t="str">
        <f t="shared" si="187"/>
        <v>Unsecured</v>
      </c>
      <c r="W1718" s="10">
        <v>0</v>
      </c>
      <c r="X1718" s="10" t="s">
        <v>83</v>
      </c>
      <c r="Y1718" s="10" t="str">
        <f t="shared" si="188"/>
        <v>Structured</v>
      </c>
      <c r="Z1718" s="10"/>
      <c r="AA1718" s="10" t="str">
        <f>IF('Intragroup liabilities'!Q1712="GF2","Grandfathered T2",IF('Intragroup liabilities'!Q1712="CET1","CET1","No"))</f>
        <v>No</v>
      </c>
      <c r="AB1718" s="10">
        <f>IF('Intragroup liabilities'!R1712="",0,'Intragroup liabilities'!R1712)</f>
        <v>0</v>
      </c>
    </row>
    <row r="1719" spans="3:28" ht="23.65" thickBot="1" x14ac:dyDescent="0.5">
      <c r="C1719" s="17">
        <f t="shared" si="183"/>
        <v>999</v>
      </c>
      <c r="D1719" s="18">
        <f t="shared" si="189"/>
        <v>1712</v>
      </c>
      <c r="E1719" s="10" t="str">
        <f>IF(AND(I1719="SANTANDER TOTTA, SGPS, SA",'Intragroup liabilities'!F1713="P_22"),"r0531 - o/w (part of) subordinated liabilities recognised as own funds",IF(AND(I1719="Totta Seguros - Comp. Seg. Vida, SA.",'Intragroup liabilities'!F1713="P_22"),"r0350 - Structured notes",IF(AND(AA1719&lt;&gt;"No",'Intragroup liabilities'!F1713="P_23"),"r0531 - o/w (part of) subordinated liabilities recognised as own funds",IF(AND(AA1719="No",'Intragroup liabilities'!F1713="P_23"),"r0120 - Secured liabilities - collateralized part (BRRD art. 44/2/b)",IF('Intragroup liabilities'!F1713="C_31","r0511 - o/w capital instruments/share capital",IF('Intragroup liabilities'!F1713="C_32","r0511 - o/w capital instruments/share capital",IF('Intragroup liabilities'!F1713="C_33","r0512 - o/w instruments ranking pari passu with ordinary shares",IF(OR(ISNUMBER(SEARCH("ATLANTES",I1719)),ISNUMBER(SEARCH("AZOR",I1719)),ISNUMBER(SEARCH("HIPOTOTTA",I1719)))=TRUE,"r0120 - Secured liabilities - collateralized part (BRRD art. 44/2/b)",IF(OR('Intragroup liabilities'!F1713="P_27.1",'Intragroup liabilities'!F1713="P_27.2",'Intragroup liabilities'!F1713="P_24"),"r0390 - Non-financial liabilities",IF('Intragroup liabilities'!F1713="P_30.1","r0170 - Employee liabilities (BRRD art. 44/2/g/i)",IF('Intragroup liabilities'!F1713="P_30.3","r0390 - Non-financial liabilities",IF('Intragroup liabilities'!F1713="C_36","r0511 - o/w capital instruments/share capital",IF(AND('Intragroup liabilities'!F1713="P_20",IFERROR(VLOOKUP('Intragroup liabilities'!I1713,'Auxiliar 210'!$B$18:$B$20,1,FALSE),0)&lt;&gt;0),"r0210 - Liabilities towards other entities of the resolution group (BRRD art. 44/2/h)",IF(AND('Intragroup liabilities'!F1713="P_21",IFERROR(VLOOKUP('Intragroup liabilities'!I1713,'Auxiliar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19" s="10" t="s">
        <v>483</v>
      </c>
      <c r="G1719" s="10" t="str">
        <f t="shared" si="184"/>
        <v>Rank 9 - Ranking in insolvency (master scale)</v>
      </c>
      <c r="H1719" s="10" t="s">
        <v>578</v>
      </c>
      <c r="I1719" s="10" t="s">
        <v>66</v>
      </c>
      <c r="J1719" s="10" t="s">
        <v>439</v>
      </c>
      <c r="K1719" s="10" t="s">
        <v>155</v>
      </c>
      <c r="L1719" s="10" t="str">
        <f t="shared" si="185"/>
        <v>Sister</v>
      </c>
      <c r="M1719" s="10" t="str">
        <f>IF(OR('Intragroup liabilities'!W1713="x",'Intragroup liabilities'!W1713="E"),"true","false")</f>
        <v>false</v>
      </c>
      <c r="N1719" s="10" t="s">
        <v>470</v>
      </c>
      <c r="O1719" s="10" t="s">
        <v>471</v>
      </c>
      <c r="P1719" s="11">
        <v>0.06</v>
      </c>
      <c r="Q1719" s="11">
        <f>IF('Intragroup liabilities'!E1713="",0,'Intragroup liabilities'!E1713)</f>
        <v>0</v>
      </c>
      <c r="R1719" s="10" t="str">
        <f>+IF('Intragroup liabilities'!C1713="EURO","Euro",IF('Intragroup liabilities'!C1713="LIBRA INGLESA"," US Dollar",""))</f>
        <v>Euro</v>
      </c>
      <c r="S1719" s="10" t="str">
        <f>IF(OR('Intragroup liabilities'!F1713="P_20",'Intragroup liabilities'!F1713="P_21"),'Intragroup liabilities'!M1713,CONCATENATE(RIGHT('Intragroup liabilities'!T1713,4),"-",LEFT(RIGHT('Intragroup liabilities'!T1713,7),2),"-",LEFT('Intragroup liabilities'!T1713,2)))</f>
        <v>--</v>
      </c>
      <c r="T1719" s="20" t="str">
        <f t="shared" si="186"/>
        <v>--</v>
      </c>
      <c r="U1719" s="20" t="str">
        <f>IF(OR('Intragroup liabilities'!F1713="P_20",'Intragroup liabilities'!F1713="P_21"),'T 03.01'!T1719,CONCATENATE(RIGHT('Intragroup liabilities'!U1713,4),"-",LEFT(RIGHT('Intragroup liabilities'!U1713,7),2),"-",LEFT('Intragroup liabilities'!U1713,2)))</f>
        <v>--</v>
      </c>
      <c r="V1719" s="10" t="str">
        <f t="shared" si="187"/>
        <v>Unsecured</v>
      </c>
      <c r="W1719" s="10">
        <v>0</v>
      </c>
      <c r="X1719" s="10" t="s">
        <v>83</v>
      </c>
      <c r="Y1719" s="10" t="str">
        <f t="shared" si="188"/>
        <v>Structured</v>
      </c>
      <c r="Z1719" s="10"/>
      <c r="AA1719" s="10" t="str">
        <f>IF('Intragroup liabilities'!Q1713="GF2","Grandfathered T2",IF('Intragroup liabilities'!Q1713="CET1","CET1","No"))</f>
        <v>No</v>
      </c>
      <c r="AB1719" s="10">
        <f>IF('Intragroup liabilities'!R1713="",0,'Intragroup liabilities'!R1713)</f>
        <v>0</v>
      </c>
    </row>
    <row r="1720" spans="3:28" ht="23.65" thickBot="1" x14ac:dyDescent="0.5">
      <c r="C1720" s="17">
        <f t="shared" si="183"/>
        <v>999</v>
      </c>
      <c r="D1720" s="18">
        <f t="shared" si="189"/>
        <v>1713</v>
      </c>
      <c r="E1720" s="10" t="str">
        <f>IF(AND(I1720="SANTANDER TOTTA, SGPS, SA",'Intragroup liabilities'!F1714="P_22"),"r0531 - o/w (part of) subordinated liabilities recognised as own funds",IF(AND(I1720="Totta Seguros - Comp. Seg. Vida, SA.",'Intragroup liabilities'!F1714="P_22"),"r0350 - Structured notes",IF(AND(AA1720&lt;&gt;"No",'Intragroup liabilities'!F1714="P_23"),"r0531 - o/w (part of) subordinated liabilities recognised as own funds",IF(AND(AA1720="No",'Intragroup liabilities'!F1714="P_23"),"r0120 - Secured liabilities - collateralized part (BRRD art. 44/2/b)",IF('Intragroup liabilities'!F1714="C_31","r0511 - o/w capital instruments/share capital",IF('Intragroup liabilities'!F1714="C_32","r0511 - o/w capital instruments/share capital",IF('Intragroup liabilities'!F1714="C_33","r0512 - o/w instruments ranking pari passu with ordinary shares",IF(OR(ISNUMBER(SEARCH("ATLANTES",I1720)),ISNUMBER(SEARCH("AZOR",I1720)),ISNUMBER(SEARCH("HIPOTOTTA",I1720)))=TRUE,"r0120 - Secured liabilities - collateralized part (BRRD art. 44/2/b)",IF(OR('Intragroup liabilities'!F1714="P_27.1",'Intragroup liabilities'!F1714="P_27.2",'Intragroup liabilities'!F1714="P_24"),"r0390 - Non-financial liabilities",IF('Intragroup liabilities'!F1714="P_30.1","r0170 - Employee liabilities (BRRD art. 44/2/g/i)",IF('Intragroup liabilities'!F1714="P_30.3","r0390 - Non-financial liabilities",IF('Intragroup liabilities'!F1714="C_36","r0511 - o/w capital instruments/share capital",IF(AND('Intragroup liabilities'!F1714="P_20",IFERROR(VLOOKUP('Intragroup liabilities'!I1714,'Auxiliar 210'!$B$18:$B$20,1,FALSE),0)&lt;&gt;0),"r0210 - Liabilities towards other entities of the resolution group (BRRD art. 44/2/h)",IF(AND('Intragroup liabilities'!F1714="P_21",IFERROR(VLOOKUP('Intragroup liabilities'!I1714,'Auxiliar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0" s="10" t="s">
        <v>483</v>
      </c>
      <c r="G1720" s="10" t="str">
        <f t="shared" si="184"/>
        <v>Rank 9 - Ranking in insolvency (master scale)</v>
      </c>
      <c r="H1720" s="10" t="s">
        <v>1374</v>
      </c>
      <c r="I1720" s="10" t="s">
        <v>66</v>
      </c>
      <c r="J1720" s="10" t="s">
        <v>439</v>
      </c>
      <c r="K1720" s="10" t="s">
        <v>155</v>
      </c>
      <c r="L1720" s="10" t="str">
        <f t="shared" si="185"/>
        <v>Sister</v>
      </c>
      <c r="M1720" s="10" t="str">
        <f>IF(OR('Intragroup liabilities'!W1714="x",'Intragroup liabilities'!W1714="E"),"true","false")</f>
        <v>false</v>
      </c>
      <c r="N1720" s="10" t="s">
        <v>470</v>
      </c>
      <c r="O1720" s="10" t="s">
        <v>471</v>
      </c>
      <c r="P1720" s="11">
        <v>4.26</v>
      </c>
      <c r="Q1720" s="11">
        <f>IF('Intragroup liabilities'!E1714="",0,'Intragroup liabilities'!E1714)</f>
        <v>0</v>
      </c>
      <c r="R1720" s="10" t="str">
        <f>+IF('Intragroup liabilities'!C1714="EURO","Euro",IF('Intragroup liabilities'!C1714="LIBRA INGLESA"," US Dollar",""))</f>
        <v>Euro</v>
      </c>
      <c r="S1720" s="10" t="str">
        <f>IF(OR('Intragroup liabilities'!F1714="P_20",'Intragroup liabilities'!F1714="P_21"),'Intragroup liabilities'!M1714,CONCATENATE(RIGHT('Intragroup liabilities'!T1714,4),"-",LEFT(RIGHT('Intragroup liabilities'!T1714,7),2),"-",LEFT('Intragroup liabilities'!T1714,2)))</f>
        <v>--</v>
      </c>
      <c r="T1720" s="20" t="str">
        <f t="shared" si="186"/>
        <v>--</v>
      </c>
      <c r="U1720" s="20" t="str">
        <f>IF(OR('Intragroup liabilities'!F1714="P_20",'Intragroup liabilities'!F1714="P_21"),'T 03.01'!T1720,CONCATENATE(RIGHT('Intragroup liabilities'!U1714,4),"-",LEFT(RIGHT('Intragroup liabilities'!U1714,7),2),"-",LEFT('Intragroup liabilities'!U1714,2)))</f>
        <v>--</v>
      </c>
      <c r="V1720" s="10" t="str">
        <f t="shared" si="187"/>
        <v>Unsecured</v>
      </c>
      <c r="W1720" s="10">
        <v>0</v>
      </c>
      <c r="X1720" s="10" t="s">
        <v>83</v>
      </c>
      <c r="Y1720" s="10" t="str">
        <f t="shared" si="188"/>
        <v>Structured</v>
      </c>
      <c r="Z1720" s="10"/>
      <c r="AA1720" s="10" t="str">
        <f>IF('Intragroup liabilities'!Q1714="GF2","Grandfathered T2",IF('Intragroup liabilities'!Q1714="CET1","CET1","No"))</f>
        <v>No</v>
      </c>
      <c r="AB1720" s="10">
        <f>IF('Intragroup liabilities'!R1714="",0,'Intragroup liabilities'!R1714)</f>
        <v>0</v>
      </c>
    </row>
    <row r="1721" spans="3:28" ht="23.65" thickBot="1" x14ac:dyDescent="0.5">
      <c r="C1721" s="17">
        <f t="shared" si="183"/>
        <v>999</v>
      </c>
      <c r="D1721" s="18">
        <f t="shared" si="189"/>
        <v>1714</v>
      </c>
      <c r="E1721" s="10" t="str">
        <f>IF(AND(I1721="SANTANDER TOTTA, SGPS, SA",'Intragroup liabilities'!F1715="P_22"),"r0531 - o/w (part of) subordinated liabilities recognised as own funds",IF(AND(I1721="Totta Seguros - Comp. Seg. Vida, SA.",'Intragroup liabilities'!F1715="P_22"),"r0350 - Structured notes",IF(AND(AA1721&lt;&gt;"No",'Intragroup liabilities'!F1715="P_23"),"r0531 - o/w (part of) subordinated liabilities recognised as own funds",IF(AND(AA1721="No",'Intragroup liabilities'!F1715="P_23"),"r0120 - Secured liabilities - collateralized part (BRRD art. 44/2/b)",IF('Intragroup liabilities'!F1715="C_31","r0511 - o/w capital instruments/share capital",IF('Intragroup liabilities'!F1715="C_32","r0511 - o/w capital instruments/share capital",IF('Intragroup liabilities'!F1715="C_33","r0512 - o/w instruments ranking pari passu with ordinary shares",IF(OR(ISNUMBER(SEARCH("ATLANTES",I1721)),ISNUMBER(SEARCH("AZOR",I1721)),ISNUMBER(SEARCH("HIPOTOTTA",I1721)))=TRUE,"r0120 - Secured liabilities - collateralized part (BRRD art. 44/2/b)",IF(OR('Intragroup liabilities'!F1715="P_27.1",'Intragroup liabilities'!F1715="P_27.2",'Intragroup liabilities'!F1715="P_24"),"r0390 - Non-financial liabilities",IF('Intragroup liabilities'!F1715="P_30.1","r0170 - Employee liabilities (BRRD art. 44/2/g/i)",IF('Intragroup liabilities'!F1715="P_30.3","r0390 - Non-financial liabilities",IF('Intragroup liabilities'!F1715="C_36","r0511 - o/w capital instruments/share capital",IF(AND('Intragroup liabilities'!F1715="P_20",IFERROR(VLOOKUP('Intragroup liabilities'!I1715,'Auxiliar 210'!$B$18:$B$20,1,FALSE),0)&lt;&gt;0),"r0210 - Liabilities towards other entities of the resolution group (BRRD art. 44/2/h)",IF(AND('Intragroup liabilities'!F1715="P_21",IFERROR(VLOOKUP('Intragroup liabilities'!I1715,'Auxiliar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1" s="10" t="s">
        <v>483</v>
      </c>
      <c r="G1721" s="10" t="str">
        <f t="shared" si="184"/>
        <v>Rank 9 - Ranking in insolvency (master scale)</v>
      </c>
      <c r="H1721" s="10" t="s">
        <v>1334</v>
      </c>
      <c r="I1721" s="10" t="s">
        <v>704</v>
      </c>
      <c r="J1721" s="10" t="s">
        <v>703</v>
      </c>
      <c r="K1721" s="10" t="s">
        <v>155</v>
      </c>
      <c r="L1721" s="10" t="str">
        <f t="shared" si="185"/>
        <v>Sister</v>
      </c>
      <c r="M1721" s="10" t="str">
        <f>IF(OR('Intragroup liabilities'!W1715="x",'Intragroup liabilities'!W1715="E"),"true","false")</f>
        <v>false</v>
      </c>
      <c r="N1721" s="10" t="s">
        <v>470</v>
      </c>
      <c r="O1721" s="10" t="s">
        <v>471</v>
      </c>
      <c r="P1721" s="11">
        <v>13.76</v>
      </c>
      <c r="Q1721" s="11">
        <f>IF('Intragroup liabilities'!E1715="",0,'Intragroup liabilities'!E1715)</f>
        <v>0</v>
      </c>
      <c r="R1721" s="10" t="str">
        <f>+IF('Intragroup liabilities'!C1715="EURO","Euro",IF('Intragroup liabilities'!C1715="LIBRA INGLESA"," US Dollar",""))</f>
        <v>Euro</v>
      </c>
      <c r="S1721" s="10" t="str">
        <f>IF(OR('Intragroup liabilities'!F1715="P_20",'Intragroup liabilities'!F1715="P_21"),'Intragroup liabilities'!M1715,CONCATENATE(RIGHT('Intragroup liabilities'!T1715,4),"-",LEFT(RIGHT('Intragroup liabilities'!T1715,7),2),"-",LEFT('Intragroup liabilities'!T1715,2)))</f>
        <v>--</v>
      </c>
      <c r="T1721" s="20" t="str">
        <f t="shared" si="186"/>
        <v>--</v>
      </c>
      <c r="U1721" s="20" t="str">
        <f>IF(OR('Intragroup liabilities'!F1715="P_20",'Intragroup liabilities'!F1715="P_21"),'T 03.01'!T1721,CONCATENATE(RIGHT('Intragroup liabilities'!U1715,4),"-",LEFT(RIGHT('Intragroup liabilities'!U1715,7),2),"-",LEFT('Intragroup liabilities'!U1715,2)))</f>
        <v>--</v>
      </c>
      <c r="V1721" s="10" t="str">
        <f t="shared" si="187"/>
        <v>Unsecured</v>
      </c>
      <c r="W1721" s="10">
        <v>0</v>
      </c>
      <c r="X1721" s="10" t="s">
        <v>83</v>
      </c>
      <c r="Y1721" s="10" t="str">
        <f t="shared" si="188"/>
        <v>Structured</v>
      </c>
      <c r="Z1721" s="10"/>
      <c r="AA1721" s="10" t="str">
        <f>IF('Intragroup liabilities'!Q1715="GF2","Grandfathered T2",IF('Intragroup liabilities'!Q1715="CET1","CET1","No"))</f>
        <v>No</v>
      </c>
      <c r="AB1721" s="10">
        <f>IF('Intragroup liabilities'!R1715="",0,'Intragroup liabilities'!R1715)</f>
        <v>0</v>
      </c>
    </row>
    <row r="1722" spans="3:28" ht="23.65" thickBot="1" x14ac:dyDescent="0.5">
      <c r="C1722" s="17">
        <f t="shared" si="183"/>
        <v>999</v>
      </c>
      <c r="D1722" s="18">
        <f t="shared" si="189"/>
        <v>1715</v>
      </c>
      <c r="E1722" s="10" t="str">
        <f>IF(AND(I1722="SANTANDER TOTTA, SGPS, SA",'Intragroup liabilities'!F1716="P_22"),"r0531 - o/w (part of) subordinated liabilities recognised as own funds",IF(AND(I1722="Totta Seguros - Comp. Seg. Vida, SA.",'Intragroup liabilities'!F1716="P_22"),"r0350 - Structured notes",IF(AND(AA1722&lt;&gt;"No",'Intragroup liabilities'!F1716="P_23"),"r0531 - o/w (part of) subordinated liabilities recognised as own funds",IF(AND(AA1722="No",'Intragroup liabilities'!F1716="P_23"),"r0120 - Secured liabilities - collateralized part (BRRD art. 44/2/b)",IF('Intragroup liabilities'!F1716="C_31","r0511 - o/w capital instruments/share capital",IF('Intragroup liabilities'!F1716="C_32","r0511 - o/w capital instruments/share capital",IF('Intragroup liabilities'!F1716="C_33","r0512 - o/w instruments ranking pari passu with ordinary shares",IF(OR(ISNUMBER(SEARCH("ATLANTES",I1722)),ISNUMBER(SEARCH("AZOR",I1722)),ISNUMBER(SEARCH("HIPOTOTTA",I1722)))=TRUE,"r0120 - Secured liabilities - collateralized part (BRRD art. 44/2/b)",IF(OR('Intragroup liabilities'!F1716="P_27.1",'Intragroup liabilities'!F1716="P_27.2",'Intragroup liabilities'!F1716="P_24"),"r0390 - Non-financial liabilities",IF('Intragroup liabilities'!F1716="P_30.1","r0170 - Employee liabilities (BRRD art. 44/2/g/i)",IF('Intragroup liabilities'!F1716="P_30.3","r0390 - Non-financial liabilities",IF('Intragroup liabilities'!F1716="C_36","r0511 - o/w capital instruments/share capital",IF(AND('Intragroup liabilities'!F1716="P_20",IFERROR(VLOOKUP('Intragroup liabilities'!I1716,'Auxiliar 210'!$B$18:$B$20,1,FALSE),0)&lt;&gt;0),"r0210 - Liabilities towards other entities of the resolution group (BRRD art. 44/2/h)",IF(AND('Intragroup liabilities'!F1716="P_21",IFERROR(VLOOKUP('Intragroup liabilities'!I1716,'Auxiliar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2" s="10" t="s">
        <v>483</v>
      </c>
      <c r="G1722" s="10" t="str">
        <f t="shared" si="184"/>
        <v>Rank 9 - Ranking in insolvency (master scale)</v>
      </c>
      <c r="H1722" s="10" t="s">
        <v>566</v>
      </c>
      <c r="I1722" s="10" t="s">
        <v>487</v>
      </c>
      <c r="J1722" s="10" t="s">
        <v>486</v>
      </c>
      <c r="K1722" s="10" t="s">
        <v>155</v>
      </c>
      <c r="L1722" s="10" t="str">
        <f t="shared" si="185"/>
        <v>Sister</v>
      </c>
      <c r="M1722" s="10" t="str">
        <f>IF(OR('Intragroup liabilities'!W1716="x",'Intragroup liabilities'!W1716="E"),"true","false")</f>
        <v>false</v>
      </c>
      <c r="N1722" s="10" t="s">
        <v>470</v>
      </c>
      <c r="O1722" s="10" t="s">
        <v>471</v>
      </c>
      <c r="P1722" s="11">
        <v>19.75</v>
      </c>
      <c r="Q1722" s="11">
        <f>IF('Intragroup liabilities'!E1716="",0,'Intragroup liabilities'!E1716)</f>
        <v>0</v>
      </c>
      <c r="R1722" s="10" t="str">
        <f>+IF('Intragroup liabilities'!C1716="EURO","Euro",IF('Intragroup liabilities'!C1716="LIBRA INGLESA"," US Dollar",""))</f>
        <v>Euro</v>
      </c>
      <c r="S1722" s="10" t="str">
        <f>IF(OR('Intragroup liabilities'!F1716="P_20",'Intragroup liabilities'!F1716="P_21"),'Intragroup liabilities'!M1716,CONCATENATE(RIGHT('Intragroup liabilities'!T1716,4),"-",LEFT(RIGHT('Intragroup liabilities'!T1716,7),2),"-",LEFT('Intragroup liabilities'!T1716,2)))</f>
        <v>--</v>
      </c>
      <c r="T1722" s="20" t="str">
        <f t="shared" si="186"/>
        <v>--</v>
      </c>
      <c r="U1722" s="20" t="str">
        <f>IF(OR('Intragroup liabilities'!F1716="P_20",'Intragroup liabilities'!F1716="P_21"),'T 03.01'!T1722,CONCATENATE(RIGHT('Intragroup liabilities'!U1716,4),"-",LEFT(RIGHT('Intragroup liabilities'!U1716,7),2),"-",LEFT('Intragroup liabilities'!U1716,2)))</f>
        <v>--</v>
      </c>
      <c r="V1722" s="10" t="str">
        <f t="shared" si="187"/>
        <v>Unsecured</v>
      </c>
      <c r="W1722" s="10">
        <v>0</v>
      </c>
      <c r="X1722" s="10" t="s">
        <v>83</v>
      </c>
      <c r="Y1722" s="10" t="str">
        <f t="shared" si="188"/>
        <v>Structured</v>
      </c>
      <c r="Z1722" s="10"/>
      <c r="AA1722" s="10" t="str">
        <f>IF('Intragroup liabilities'!Q1716="GF2","Grandfathered T2",IF('Intragroup liabilities'!Q1716="CET1","CET1","No"))</f>
        <v>No</v>
      </c>
      <c r="AB1722" s="10">
        <f>IF('Intragroup liabilities'!R1716="",0,'Intragroup liabilities'!R1716)</f>
        <v>0</v>
      </c>
    </row>
    <row r="1723" spans="3:28" ht="23.65" thickBot="1" x14ac:dyDescent="0.5">
      <c r="C1723" s="17">
        <f t="shared" si="183"/>
        <v>999</v>
      </c>
      <c r="D1723" s="18">
        <f t="shared" si="189"/>
        <v>1716</v>
      </c>
      <c r="E1723" s="10" t="str">
        <f>IF(AND(I1723="SANTANDER TOTTA, SGPS, SA",'Intragroup liabilities'!F1717="P_22"),"r0531 - o/w (part of) subordinated liabilities recognised as own funds",IF(AND(I1723="Totta Seguros - Comp. Seg. Vida, SA.",'Intragroup liabilities'!F1717="P_22"),"r0350 - Structured notes",IF(AND(AA1723&lt;&gt;"No",'Intragroup liabilities'!F1717="P_23"),"r0531 - o/w (part of) subordinated liabilities recognised as own funds",IF(AND(AA1723="No",'Intragroup liabilities'!F1717="P_23"),"r0120 - Secured liabilities - collateralized part (BRRD art. 44/2/b)",IF('Intragroup liabilities'!F1717="C_31","r0511 - o/w capital instruments/share capital",IF('Intragroup liabilities'!F1717="C_32","r0511 - o/w capital instruments/share capital",IF('Intragroup liabilities'!F1717="C_33","r0512 - o/w instruments ranking pari passu with ordinary shares",IF(OR(ISNUMBER(SEARCH("ATLANTES",I1723)),ISNUMBER(SEARCH("AZOR",I1723)),ISNUMBER(SEARCH("HIPOTOTTA",I1723)))=TRUE,"r0120 - Secured liabilities - collateralized part (BRRD art. 44/2/b)",IF(OR('Intragroup liabilities'!F1717="P_27.1",'Intragroup liabilities'!F1717="P_27.2",'Intragroup liabilities'!F1717="P_24"),"r0390 - Non-financial liabilities",IF('Intragroup liabilities'!F1717="P_30.1","r0170 - Employee liabilities (BRRD art. 44/2/g/i)",IF('Intragroup liabilities'!F1717="P_30.3","r0390 - Non-financial liabilities",IF('Intragroup liabilities'!F1717="C_36","r0511 - o/w capital instruments/share capital",IF(AND('Intragroup liabilities'!F1717="P_20",IFERROR(VLOOKUP('Intragroup liabilities'!I1717,'Auxiliar 210'!$B$18:$B$20,1,FALSE),0)&lt;&gt;0),"r0210 - Liabilities towards other entities of the resolution group (BRRD art. 44/2/h)",IF(AND('Intragroup liabilities'!F1717="P_21",IFERROR(VLOOKUP('Intragroup liabilities'!I1717,'Auxiliar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3" s="10" t="s">
        <v>483</v>
      </c>
      <c r="G1723" s="10" t="str">
        <f t="shared" si="184"/>
        <v>Rank 9 - Ranking in insolvency (master scale)</v>
      </c>
      <c r="H1723" s="10" t="s">
        <v>664</v>
      </c>
      <c r="I1723" s="10" t="s">
        <v>66</v>
      </c>
      <c r="J1723" s="10" t="s">
        <v>439</v>
      </c>
      <c r="K1723" s="10" t="s">
        <v>155</v>
      </c>
      <c r="L1723" s="10" t="str">
        <f t="shared" si="185"/>
        <v>Sister</v>
      </c>
      <c r="M1723" s="10" t="str">
        <f>IF(OR('Intragroup liabilities'!W1717="x",'Intragroup liabilities'!W1717="E"),"true","false")</f>
        <v>false</v>
      </c>
      <c r="N1723" s="10" t="s">
        <v>470</v>
      </c>
      <c r="O1723" s="10" t="s">
        <v>471</v>
      </c>
      <c r="P1723" s="11">
        <v>7.0000000000000007E-2</v>
      </c>
      <c r="Q1723" s="11">
        <f>IF('Intragroup liabilities'!E1717="",0,'Intragroup liabilities'!E1717)</f>
        <v>0</v>
      </c>
      <c r="R1723" s="10" t="str">
        <f>+IF('Intragroup liabilities'!C1717="EURO","Euro",IF('Intragroup liabilities'!C1717="LIBRA INGLESA"," US Dollar",""))</f>
        <v>Euro</v>
      </c>
      <c r="S1723" s="10" t="str">
        <f>IF(OR('Intragroup liabilities'!F1717="P_20",'Intragroup liabilities'!F1717="P_21"),'Intragroup liabilities'!M1717,CONCATENATE(RIGHT('Intragroup liabilities'!T1717,4),"-",LEFT(RIGHT('Intragroup liabilities'!T1717,7),2),"-",LEFT('Intragroup liabilities'!T1717,2)))</f>
        <v>--</v>
      </c>
      <c r="T1723" s="20" t="str">
        <f t="shared" si="186"/>
        <v>--</v>
      </c>
      <c r="U1723" s="20" t="str">
        <f>IF(OR('Intragroup liabilities'!F1717="P_20",'Intragroup liabilities'!F1717="P_21"),'T 03.01'!T1723,CONCATENATE(RIGHT('Intragroup liabilities'!U1717,4),"-",LEFT(RIGHT('Intragroup liabilities'!U1717,7),2),"-",LEFT('Intragroup liabilities'!U1717,2)))</f>
        <v>--</v>
      </c>
      <c r="V1723" s="10" t="str">
        <f t="shared" si="187"/>
        <v>Unsecured</v>
      </c>
      <c r="W1723" s="10">
        <v>0</v>
      </c>
      <c r="X1723" s="10" t="s">
        <v>83</v>
      </c>
      <c r="Y1723" s="10" t="str">
        <f t="shared" si="188"/>
        <v>Structured</v>
      </c>
      <c r="Z1723" s="10"/>
      <c r="AA1723" s="10" t="str">
        <f>IF('Intragroup liabilities'!Q1717="GF2","Grandfathered T2",IF('Intragroup liabilities'!Q1717="CET1","CET1","No"))</f>
        <v>No</v>
      </c>
      <c r="AB1723" s="10">
        <f>IF('Intragroup liabilities'!R1717="",0,'Intragroup liabilities'!R1717)</f>
        <v>0</v>
      </c>
    </row>
    <row r="1724" spans="3:28" ht="23.65" thickBot="1" x14ac:dyDescent="0.5">
      <c r="C1724" s="17">
        <f t="shared" si="183"/>
        <v>999</v>
      </c>
      <c r="D1724" s="18">
        <f t="shared" si="189"/>
        <v>1717</v>
      </c>
      <c r="E1724" s="10" t="str">
        <f>IF(AND(I1724="SANTANDER TOTTA, SGPS, SA",'Intragroup liabilities'!F1718="P_22"),"r0531 - o/w (part of) subordinated liabilities recognised as own funds",IF(AND(I1724="Totta Seguros - Comp. Seg. Vida, SA.",'Intragroup liabilities'!F1718="P_22"),"r0350 - Structured notes",IF(AND(AA1724&lt;&gt;"No",'Intragroup liabilities'!F1718="P_23"),"r0531 - o/w (part of) subordinated liabilities recognised as own funds",IF(AND(AA1724="No",'Intragroup liabilities'!F1718="P_23"),"r0120 - Secured liabilities - collateralized part (BRRD art. 44/2/b)",IF('Intragroup liabilities'!F1718="C_31","r0511 - o/w capital instruments/share capital",IF('Intragroup liabilities'!F1718="C_32","r0511 - o/w capital instruments/share capital",IF('Intragroup liabilities'!F1718="C_33","r0512 - o/w instruments ranking pari passu with ordinary shares",IF(OR(ISNUMBER(SEARCH("ATLANTES",I1724)),ISNUMBER(SEARCH("AZOR",I1724)),ISNUMBER(SEARCH("HIPOTOTTA",I1724)))=TRUE,"r0120 - Secured liabilities - collateralized part (BRRD art. 44/2/b)",IF(OR('Intragroup liabilities'!F1718="P_27.1",'Intragroup liabilities'!F1718="P_27.2",'Intragroup liabilities'!F1718="P_24"),"r0390 - Non-financial liabilities",IF('Intragroup liabilities'!F1718="P_30.1","r0170 - Employee liabilities (BRRD art. 44/2/g/i)",IF('Intragroup liabilities'!F1718="P_30.3","r0390 - Non-financial liabilities",IF('Intragroup liabilities'!F1718="C_36","r0511 - o/w capital instruments/share capital",IF(AND('Intragroup liabilities'!F1718="P_20",IFERROR(VLOOKUP('Intragroup liabilities'!I1718,'Auxiliar 210'!$B$18:$B$20,1,FALSE),0)&lt;&gt;0),"r0210 - Liabilities towards other entities of the resolution group (BRRD art. 44/2/h)",IF(AND('Intragroup liabilities'!F1718="P_21",IFERROR(VLOOKUP('Intragroup liabilities'!I1718,'Auxiliar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4" s="10" t="s">
        <v>483</v>
      </c>
      <c r="G1724" s="10" t="str">
        <f t="shared" si="184"/>
        <v>Rank 9 - Ranking in insolvency (master scale)</v>
      </c>
      <c r="H1724" s="10" t="s">
        <v>545</v>
      </c>
      <c r="I1724" s="10" t="s">
        <v>66</v>
      </c>
      <c r="J1724" s="10" t="s">
        <v>439</v>
      </c>
      <c r="K1724" s="10" t="s">
        <v>155</v>
      </c>
      <c r="L1724" s="10" t="str">
        <f t="shared" si="185"/>
        <v>Sister</v>
      </c>
      <c r="M1724" s="10" t="str">
        <f>IF(OR('Intragroup liabilities'!W1718="x",'Intragroup liabilities'!W1718="E"),"true","false")</f>
        <v>false</v>
      </c>
      <c r="N1724" s="10" t="s">
        <v>470</v>
      </c>
      <c r="O1724" s="10" t="s">
        <v>471</v>
      </c>
      <c r="P1724" s="11">
        <v>0.25</v>
      </c>
      <c r="Q1724" s="11">
        <f>IF('Intragroup liabilities'!E1718="",0,'Intragroup liabilities'!E1718)</f>
        <v>0</v>
      </c>
      <c r="R1724" s="10" t="str">
        <f>+IF('Intragroup liabilities'!C1718="EURO","Euro",IF('Intragroup liabilities'!C1718="LIBRA INGLESA"," US Dollar",""))</f>
        <v>Euro</v>
      </c>
      <c r="S1724" s="10" t="str">
        <f>IF(OR('Intragroup liabilities'!F1718="P_20",'Intragroup liabilities'!F1718="P_21"),'Intragroup liabilities'!M1718,CONCATENATE(RIGHT('Intragroup liabilities'!T1718,4),"-",LEFT(RIGHT('Intragroup liabilities'!T1718,7),2),"-",LEFT('Intragroup liabilities'!T1718,2)))</f>
        <v>--</v>
      </c>
      <c r="T1724" s="20" t="str">
        <f t="shared" si="186"/>
        <v>--</v>
      </c>
      <c r="U1724" s="20" t="str">
        <f>IF(OR('Intragroup liabilities'!F1718="P_20",'Intragroup liabilities'!F1718="P_21"),'T 03.01'!T1724,CONCATENATE(RIGHT('Intragroup liabilities'!U1718,4),"-",LEFT(RIGHT('Intragroup liabilities'!U1718,7),2),"-",LEFT('Intragroup liabilities'!U1718,2)))</f>
        <v>--</v>
      </c>
      <c r="V1724" s="10" t="str">
        <f t="shared" si="187"/>
        <v>Unsecured</v>
      </c>
      <c r="W1724" s="10">
        <v>0</v>
      </c>
      <c r="X1724" s="10" t="s">
        <v>83</v>
      </c>
      <c r="Y1724" s="10" t="str">
        <f t="shared" si="188"/>
        <v>Structured</v>
      </c>
      <c r="Z1724" s="10"/>
      <c r="AA1724" s="10" t="str">
        <f>IF('Intragroup liabilities'!Q1718="GF2","Grandfathered T2",IF('Intragroup liabilities'!Q1718="CET1","CET1","No"))</f>
        <v>No</v>
      </c>
      <c r="AB1724" s="10">
        <f>IF('Intragroup liabilities'!R1718="",0,'Intragroup liabilities'!R1718)</f>
        <v>0</v>
      </c>
    </row>
    <row r="1725" spans="3:28" ht="23.65" thickBot="1" x14ac:dyDescent="0.5">
      <c r="C1725" s="17">
        <f t="shared" si="183"/>
        <v>999</v>
      </c>
      <c r="D1725" s="18">
        <f t="shared" si="189"/>
        <v>1718</v>
      </c>
      <c r="E1725" s="10" t="str">
        <f>IF(AND(I1725="SANTANDER TOTTA, SGPS, SA",'Intragroup liabilities'!F1719="P_22"),"r0531 - o/w (part of) subordinated liabilities recognised as own funds",IF(AND(I1725="Totta Seguros - Comp. Seg. Vida, SA.",'Intragroup liabilities'!F1719="P_22"),"r0350 - Structured notes",IF(AND(AA1725&lt;&gt;"No",'Intragroup liabilities'!F1719="P_23"),"r0531 - o/w (part of) subordinated liabilities recognised as own funds",IF(AND(AA1725="No",'Intragroup liabilities'!F1719="P_23"),"r0120 - Secured liabilities - collateralized part (BRRD art. 44/2/b)",IF('Intragroup liabilities'!F1719="C_31","r0511 - o/w capital instruments/share capital",IF('Intragroup liabilities'!F1719="C_32","r0511 - o/w capital instruments/share capital",IF('Intragroup liabilities'!F1719="C_33","r0512 - o/w instruments ranking pari passu with ordinary shares",IF(OR(ISNUMBER(SEARCH("ATLANTES",I1725)),ISNUMBER(SEARCH("AZOR",I1725)),ISNUMBER(SEARCH("HIPOTOTTA",I1725)))=TRUE,"r0120 - Secured liabilities - collateralized part (BRRD art. 44/2/b)",IF(OR('Intragroup liabilities'!F1719="P_27.1",'Intragroup liabilities'!F1719="P_27.2",'Intragroup liabilities'!F1719="P_24"),"r0390 - Non-financial liabilities",IF('Intragroup liabilities'!F1719="P_30.1","r0170 - Employee liabilities (BRRD art. 44/2/g/i)",IF('Intragroup liabilities'!F1719="P_30.3","r0390 - Non-financial liabilities",IF('Intragroup liabilities'!F1719="C_36","r0511 - o/w capital instruments/share capital",IF(AND('Intragroup liabilities'!F1719="P_20",IFERROR(VLOOKUP('Intragroup liabilities'!I1719,'Auxiliar 210'!$B$18:$B$20,1,FALSE),0)&lt;&gt;0),"r0210 - Liabilities towards other entities of the resolution group (BRRD art. 44/2/h)",IF(AND('Intragroup liabilities'!F1719="P_21",IFERROR(VLOOKUP('Intragroup liabilities'!I1719,'Auxiliar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5" s="10" t="s">
        <v>483</v>
      </c>
      <c r="G1725" s="10" t="str">
        <f t="shared" si="184"/>
        <v>Rank 9 - Ranking in insolvency (master scale)</v>
      </c>
      <c r="H1725" s="10" t="s">
        <v>538</v>
      </c>
      <c r="I1725" s="10" t="s">
        <v>66</v>
      </c>
      <c r="J1725" s="10" t="s">
        <v>439</v>
      </c>
      <c r="K1725" s="10" t="s">
        <v>155</v>
      </c>
      <c r="L1725" s="10" t="str">
        <f t="shared" si="185"/>
        <v>Sister</v>
      </c>
      <c r="M1725" s="10" t="str">
        <f>IF(OR('Intragroup liabilities'!W1719="x",'Intragroup liabilities'!W1719="E"),"true","false")</f>
        <v>false</v>
      </c>
      <c r="N1725" s="10" t="s">
        <v>470</v>
      </c>
      <c r="O1725" s="10" t="s">
        <v>471</v>
      </c>
      <c r="P1725" s="11">
        <v>323.29000000000002</v>
      </c>
      <c r="Q1725" s="11">
        <f>IF('Intragroup liabilities'!E1719="",0,'Intragroup liabilities'!E1719)</f>
        <v>0</v>
      </c>
      <c r="R1725" s="10" t="str">
        <f>+IF('Intragroup liabilities'!C1719="EURO","Euro",IF('Intragroup liabilities'!C1719="LIBRA INGLESA"," US Dollar",""))</f>
        <v>Euro</v>
      </c>
      <c r="S1725" s="10" t="str">
        <f>IF(OR('Intragroup liabilities'!F1719="P_20",'Intragroup liabilities'!F1719="P_21"),'Intragroup liabilities'!M1719,CONCATENATE(RIGHT('Intragroup liabilities'!T1719,4),"-",LEFT(RIGHT('Intragroup liabilities'!T1719,7),2),"-",LEFT('Intragroup liabilities'!T1719,2)))</f>
        <v>--</v>
      </c>
      <c r="T1725" s="20" t="str">
        <f t="shared" si="186"/>
        <v>--</v>
      </c>
      <c r="U1725" s="20" t="str">
        <f>IF(OR('Intragroup liabilities'!F1719="P_20",'Intragroup liabilities'!F1719="P_21"),'T 03.01'!T1725,CONCATENATE(RIGHT('Intragroup liabilities'!U1719,4),"-",LEFT(RIGHT('Intragroup liabilities'!U1719,7),2),"-",LEFT('Intragroup liabilities'!U1719,2)))</f>
        <v>--</v>
      </c>
      <c r="V1725" s="10" t="str">
        <f t="shared" si="187"/>
        <v>Unsecured</v>
      </c>
      <c r="W1725" s="10">
        <v>0</v>
      </c>
      <c r="X1725" s="10" t="s">
        <v>83</v>
      </c>
      <c r="Y1725" s="10" t="str">
        <f t="shared" si="188"/>
        <v>Structured</v>
      </c>
      <c r="Z1725" s="10"/>
      <c r="AA1725" s="10" t="str">
        <f>IF('Intragroup liabilities'!Q1719="GF2","Grandfathered T2",IF('Intragroup liabilities'!Q1719="CET1","CET1","No"))</f>
        <v>No</v>
      </c>
      <c r="AB1725" s="10">
        <f>IF('Intragroup liabilities'!R1719="",0,'Intragroup liabilities'!R1719)</f>
        <v>0</v>
      </c>
    </row>
    <row r="1726" spans="3:28" ht="23.65" thickBot="1" x14ac:dyDescent="0.5">
      <c r="C1726" s="17">
        <f t="shared" si="183"/>
        <v>999</v>
      </c>
      <c r="D1726" s="18">
        <f t="shared" si="189"/>
        <v>1719</v>
      </c>
      <c r="E1726" s="10" t="str">
        <f>IF(AND(I1726="SANTANDER TOTTA, SGPS, SA",'Intragroup liabilities'!F1720="P_22"),"r0531 - o/w (part of) subordinated liabilities recognised as own funds",IF(AND(I1726="Totta Seguros - Comp. Seg. Vida, SA.",'Intragroup liabilities'!F1720="P_22"),"r0350 - Structured notes",IF(AND(AA1726&lt;&gt;"No",'Intragroup liabilities'!F1720="P_23"),"r0531 - o/w (part of) subordinated liabilities recognised as own funds",IF(AND(AA1726="No",'Intragroup liabilities'!F1720="P_23"),"r0120 - Secured liabilities - collateralized part (BRRD art. 44/2/b)",IF('Intragroup liabilities'!F1720="C_31","r0511 - o/w capital instruments/share capital",IF('Intragroup liabilities'!F1720="C_32","r0511 - o/w capital instruments/share capital",IF('Intragroup liabilities'!F1720="C_33","r0512 - o/w instruments ranking pari passu with ordinary shares",IF(OR(ISNUMBER(SEARCH("ATLANTES",I1726)),ISNUMBER(SEARCH("AZOR",I1726)),ISNUMBER(SEARCH("HIPOTOTTA",I1726)))=TRUE,"r0120 - Secured liabilities - collateralized part (BRRD art. 44/2/b)",IF(OR('Intragroup liabilities'!F1720="P_27.1",'Intragroup liabilities'!F1720="P_27.2",'Intragroup liabilities'!F1720="P_24"),"r0390 - Non-financial liabilities",IF('Intragroup liabilities'!F1720="P_30.1","r0170 - Employee liabilities (BRRD art. 44/2/g/i)",IF('Intragroup liabilities'!F1720="P_30.3","r0390 - Non-financial liabilities",IF('Intragroup liabilities'!F1720="C_36","r0511 - o/w capital instruments/share capital",IF(AND('Intragroup liabilities'!F1720="P_20",IFERROR(VLOOKUP('Intragroup liabilities'!I1720,'Auxiliar 210'!$B$18:$B$20,1,FALSE),0)&lt;&gt;0),"r0210 - Liabilities towards other entities of the resolution group (BRRD art. 44/2/h)",IF(AND('Intragroup liabilities'!F1720="P_21",IFERROR(VLOOKUP('Intragroup liabilities'!I1720,'Auxiliar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6" s="10" t="s">
        <v>483</v>
      </c>
      <c r="G1726" s="10" t="str">
        <f t="shared" si="184"/>
        <v>Rank 9 - Ranking in insolvency (master scale)</v>
      </c>
      <c r="H1726" s="10" t="s">
        <v>663</v>
      </c>
      <c r="I1726" s="10" t="s">
        <v>529</v>
      </c>
      <c r="J1726" s="10" t="s">
        <v>528</v>
      </c>
      <c r="K1726" s="10" t="s">
        <v>155</v>
      </c>
      <c r="L1726" s="10" t="str">
        <f t="shared" si="185"/>
        <v>Sister</v>
      </c>
      <c r="M1726" s="10" t="str">
        <f>IF(OR('Intragroup liabilities'!W1720="x",'Intragroup liabilities'!W1720="E"),"true","false")</f>
        <v>false</v>
      </c>
      <c r="N1726" s="10" t="s">
        <v>470</v>
      </c>
      <c r="O1726" s="10" t="s">
        <v>471</v>
      </c>
      <c r="P1726" s="11">
        <v>107.98</v>
      </c>
      <c r="Q1726" s="11">
        <f>IF('Intragroup liabilities'!E1720="",0,'Intragroup liabilities'!E1720)</f>
        <v>0</v>
      </c>
      <c r="R1726" s="10" t="str">
        <f>+IF('Intragroup liabilities'!C1720="EURO","Euro",IF('Intragroup liabilities'!C1720="LIBRA INGLESA"," US Dollar",""))</f>
        <v>Euro</v>
      </c>
      <c r="S1726" s="10" t="str">
        <f>IF(OR('Intragroup liabilities'!F1720="P_20",'Intragroup liabilities'!F1720="P_21"),'Intragroup liabilities'!M1720,CONCATENATE(RIGHT('Intragroup liabilities'!T1720,4),"-",LEFT(RIGHT('Intragroup liabilities'!T1720,7),2),"-",LEFT('Intragroup liabilities'!T1720,2)))</f>
        <v>--</v>
      </c>
      <c r="T1726" s="20" t="str">
        <f t="shared" si="186"/>
        <v>--</v>
      </c>
      <c r="U1726" s="20" t="str">
        <f>IF(OR('Intragroup liabilities'!F1720="P_20",'Intragroup liabilities'!F1720="P_21"),'T 03.01'!T1726,CONCATENATE(RIGHT('Intragroup liabilities'!U1720,4),"-",LEFT(RIGHT('Intragroup liabilities'!U1720,7),2),"-",LEFT('Intragroup liabilities'!U1720,2)))</f>
        <v>--</v>
      </c>
      <c r="V1726" s="10" t="str">
        <f t="shared" si="187"/>
        <v>Unsecured</v>
      </c>
      <c r="W1726" s="10">
        <v>0</v>
      </c>
      <c r="X1726" s="10" t="s">
        <v>83</v>
      </c>
      <c r="Y1726" s="10" t="str">
        <f t="shared" si="188"/>
        <v>Structured</v>
      </c>
      <c r="Z1726" s="10"/>
      <c r="AA1726" s="10" t="str">
        <f>IF('Intragroup liabilities'!Q1720="GF2","Grandfathered T2",IF('Intragroup liabilities'!Q1720="CET1","CET1","No"))</f>
        <v>No</v>
      </c>
      <c r="AB1726" s="10">
        <f>IF('Intragroup liabilities'!R1720="",0,'Intragroup liabilities'!R1720)</f>
        <v>0</v>
      </c>
    </row>
    <row r="1727" spans="3:28" ht="23.65" thickBot="1" x14ac:dyDescent="0.5">
      <c r="C1727" s="17">
        <f t="shared" si="183"/>
        <v>999</v>
      </c>
      <c r="D1727" s="18">
        <f t="shared" si="189"/>
        <v>1720</v>
      </c>
      <c r="E1727" s="10" t="str">
        <f>IF(AND(I1727="SANTANDER TOTTA, SGPS, SA",'Intragroup liabilities'!F1721="P_22"),"r0531 - o/w (part of) subordinated liabilities recognised as own funds",IF(AND(I1727="Totta Seguros - Comp. Seg. Vida, SA.",'Intragroup liabilities'!F1721="P_22"),"r0350 - Structured notes",IF(AND(AA1727&lt;&gt;"No",'Intragroup liabilities'!F1721="P_23"),"r0531 - o/w (part of) subordinated liabilities recognised as own funds",IF(AND(AA1727="No",'Intragroup liabilities'!F1721="P_23"),"r0120 - Secured liabilities - collateralized part (BRRD art. 44/2/b)",IF('Intragroup liabilities'!F1721="C_31","r0511 - o/w capital instruments/share capital",IF('Intragroup liabilities'!F1721="C_32","r0511 - o/w capital instruments/share capital",IF('Intragroup liabilities'!F1721="C_33","r0512 - o/w instruments ranking pari passu with ordinary shares",IF(OR(ISNUMBER(SEARCH("ATLANTES",I1727)),ISNUMBER(SEARCH("AZOR",I1727)),ISNUMBER(SEARCH("HIPOTOTTA",I1727)))=TRUE,"r0120 - Secured liabilities - collateralized part (BRRD art. 44/2/b)",IF(OR('Intragroup liabilities'!F1721="P_27.1",'Intragroup liabilities'!F1721="P_27.2",'Intragroup liabilities'!F1721="P_24"),"r0390 - Non-financial liabilities",IF('Intragroup liabilities'!F1721="P_30.1","r0170 - Employee liabilities (BRRD art. 44/2/g/i)",IF('Intragroup liabilities'!F1721="P_30.3","r0390 - Non-financial liabilities",IF('Intragroup liabilities'!F1721="C_36","r0511 - o/w capital instruments/share capital",IF(AND('Intragroup liabilities'!F1721="P_20",IFERROR(VLOOKUP('Intragroup liabilities'!I1721,'Auxiliar 210'!$B$18:$B$20,1,FALSE),0)&lt;&gt;0),"r0210 - Liabilities towards other entities of the resolution group (BRRD art. 44/2/h)",IF(AND('Intragroup liabilities'!F1721="P_21",IFERROR(VLOOKUP('Intragroup liabilities'!I1721,'Auxiliar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7" s="10" t="s">
        <v>483</v>
      </c>
      <c r="G1727" s="10" t="str">
        <f t="shared" si="184"/>
        <v>Rank 9 - Ranking in insolvency (master scale)</v>
      </c>
      <c r="H1727" s="10" t="s">
        <v>1475</v>
      </c>
      <c r="I1727" s="10" t="s">
        <v>66</v>
      </c>
      <c r="J1727" s="10" t="s">
        <v>439</v>
      </c>
      <c r="K1727" s="10" t="s">
        <v>155</v>
      </c>
      <c r="L1727" s="10" t="str">
        <f t="shared" si="185"/>
        <v>Sister</v>
      </c>
      <c r="M1727" s="10" t="str">
        <f>IF(OR('Intragroup liabilities'!W1721="x",'Intragroup liabilities'!W1721="E"),"true","false")</f>
        <v>false</v>
      </c>
      <c r="N1727" s="10" t="s">
        <v>470</v>
      </c>
      <c r="O1727" s="10" t="s">
        <v>471</v>
      </c>
      <c r="P1727" s="11">
        <v>0.86</v>
      </c>
      <c r="Q1727" s="11">
        <f>IF('Intragroup liabilities'!E1721="",0,'Intragroup liabilities'!E1721)</f>
        <v>0</v>
      </c>
      <c r="R1727" s="10" t="str">
        <f>+IF('Intragroup liabilities'!C1721="EURO","Euro",IF('Intragroup liabilities'!C1721="LIBRA INGLESA"," US Dollar",""))</f>
        <v>Euro</v>
      </c>
      <c r="S1727" s="10" t="str">
        <f>IF(OR('Intragroup liabilities'!F1721="P_20",'Intragroup liabilities'!F1721="P_21"),'Intragroup liabilities'!M1721,CONCATENATE(RIGHT('Intragroup liabilities'!T1721,4),"-",LEFT(RIGHT('Intragroup liabilities'!T1721,7),2),"-",LEFT('Intragroup liabilities'!T1721,2)))</f>
        <v>--</v>
      </c>
      <c r="T1727" s="20" t="str">
        <f t="shared" si="186"/>
        <v>--</v>
      </c>
      <c r="U1727" s="20" t="str">
        <f>IF(OR('Intragroup liabilities'!F1721="P_20",'Intragroup liabilities'!F1721="P_21"),'T 03.01'!T1727,CONCATENATE(RIGHT('Intragroup liabilities'!U1721,4),"-",LEFT(RIGHT('Intragroup liabilities'!U1721,7),2),"-",LEFT('Intragroup liabilities'!U1721,2)))</f>
        <v>--</v>
      </c>
      <c r="V1727" s="10" t="str">
        <f t="shared" si="187"/>
        <v>Unsecured</v>
      </c>
      <c r="W1727" s="10">
        <v>0</v>
      </c>
      <c r="X1727" s="10" t="s">
        <v>83</v>
      </c>
      <c r="Y1727" s="10" t="str">
        <f t="shared" si="188"/>
        <v>Structured</v>
      </c>
      <c r="Z1727" s="10"/>
      <c r="AA1727" s="10" t="str">
        <f>IF('Intragroup liabilities'!Q1721="GF2","Grandfathered T2",IF('Intragroup liabilities'!Q1721="CET1","CET1","No"))</f>
        <v>No</v>
      </c>
      <c r="AB1727" s="10">
        <f>IF('Intragroup liabilities'!R1721="",0,'Intragroup liabilities'!R1721)</f>
        <v>0</v>
      </c>
    </row>
    <row r="1728" spans="3:28" ht="23.65" thickBot="1" x14ac:dyDescent="0.5">
      <c r="C1728" s="17">
        <f t="shared" si="183"/>
        <v>999</v>
      </c>
      <c r="D1728" s="18">
        <f t="shared" si="189"/>
        <v>1721</v>
      </c>
      <c r="E1728" s="10" t="str">
        <f>IF(AND(I1728="SANTANDER TOTTA, SGPS, SA",'Intragroup liabilities'!F1722="P_22"),"r0531 - o/w (part of) subordinated liabilities recognised as own funds",IF(AND(I1728="Totta Seguros - Comp. Seg. Vida, SA.",'Intragroup liabilities'!F1722="P_22"),"r0350 - Structured notes",IF(AND(AA1728&lt;&gt;"No",'Intragroup liabilities'!F1722="P_23"),"r0531 - o/w (part of) subordinated liabilities recognised as own funds",IF(AND(AA1728="No",'Intragroup liabilities'!F1722="P_23"),"r0120 - Secured liabilities - collateralized part (BRRD art. 44/2/b)",IF('Intragroup liabilities'!F1722="C_31","r0511 - o/w capital instruments/share capital",IF('Intragroup liabilities'!F1722="C_32","r0511 - o/w capital instruments/share capital",IF('Intragroup liabilities'!F1722="C_33","r0512 - o/w instruments ranking pari passu with ordinary shares",IF(OR(ISNUMBER(SEARCH("ATLANTES",I1728)),ISNUMBER(SEARCH("AZOR",I1728)),ISNUMBER(SEARCH("HIPOTOTTA",I1728)))=TRUE,"r0120 - Secured liabilities - collateralized part (BRRD art. 44/2/b)",IF(OR('Intragroup liabilities'!F1722="P_27.1",'Intragroup liabilities'!F1722="P_27.2",'Intragroup liabilities'!F1722="P_24"),"r0390 - Non-financial liabilities",IF('Intragroup liabilities'!F1722="P_30.1","r0170 - Employee liabilities (BRRD art. 44/2/g/i)",IF('Intragroup liabilities'!F1722="P_30.3","r0390 - Non-financial liabilities",IF('Intragroup liabilities'!F1722="C_36","r0511 - o/w capital instruments/share capital",IF(AND('Intragroup liabilities'!F1722="P_20",IFERROR(VLOOKUP('Intragroup liabilities'!I1722,'Auxiliar 210'!$B$18:$B$20,1,FALSE),0)&lt;&gt;0),"r0210 - Liabilities towards other entities of the resolution group (BRRD art. 44/2/h)",IF(AND('Intragroup liabilities'!F1722="P_21",IFERROR(VLOOKUP('Intragroup liabilities'!I1722,'Auxiliar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8" s="10" t="s">
        <v>483</v>
      </c>
      <c r="G1728" s="10" t="str">
        <f t="shared" si="184"/>
        <v>Rank 9 - Ranking in insolvency (master scale)</v>
      </c>
      <c r="H1728" s="10" t="s">
        <v>605</v>
      </c>
      <c r="I1728" s="10" t="s">
        <v>66</v>
      </c>
      <c r="J1728" s="10" t="s">
        <v>439</v>
      </c>
      <c r="K1728" s="10" t="s">
        <v>155</v>
      </c>
      <c r="L1728" s="10" t="str">
        <f t="shared" si="185"/>
        <v>Sister</v>
      </c>
      <c r="M1728" s="10" t="str">
        <f>IF(OR('Intragroup liabilities'!W1722="x",'Intragroup liabilities'!W1722="E"),"true","false")</f>
        <v>false</v>
      </c>
      <c r="N1728" s="10" t="s">
        <v>470</v>
      </c>
      <c r="O1728" s="10" t="s">
        <v>471</v>
      </c>
      <c r="P1728" s="11">
        <v>0.74</v>
      </c>
      <c r="Q1728" s="11">
        <f>IF('Intragroup liabilities'!E1722="",0,'Intragroup liabilities'!E1722)</f>
        <v>0</v>
      </c>
      <c r="R1728" s="10" t="str">
        <f>+IF('Intragroup liabilities'!C1722="EURO","Euro",IF('Intragroup liabilities'!C1722="LIBRA INGLESA"," US Dollar",""))</f>
        <v>Euro</v>
      </c>
      <c r="S1728" s="10" t="str">
        <f>IF(OR('Intragroup liabilities'!F1722="P_20",'Intragroup liabilities'!F1722="P_21"),'Intragroup liabilities'!M1722,CONCATENATE(RIGHT('Intragroup liabilities'!T1722,4),"-",LEFT(RIGHT('Intragroup liabilities'!T1722,7),2),"-",LEFT('Intragroup liabilities'!T1722,2)))</f>
        <v>--</v>
      </c>
      <c r="T1728" s="20" t="str">
        <f t="shared" si="186"/>
        <v>--</v>
      </c>
      <c r="U1728" s="20" t="str">
        <f>IF(OR('Intragroup liabilities'!F1722="P_20",'Intragroup liabilities'!F1722="P_21"),'T 03.01'!T1728,CONCATENATE(RIGHT('Intragroup liabilities'!U1722,4),"-",LEFT(RIGHT('Intragroup liabilities'!U1722,7),2),"-",LEFT('Intragroup liabilities'!U1722,2)))</f>
        <v>--</v>
      </c>
      <c r="V1728" s="10" t="str">
        <f t="shared" si="187"/>
        <v>Unsecured</v>
      </c>
      <c r="W1728" s="10">
        <v>0</v>
      </c>
      <c r="X1728" s="10" t="s">
        <v>83</v>
      </c>
      <c r="Y1728" s="10" t="str">
        <f t="shared" si="188"/>
        <v>Structured</v>
      </c>
      <c r="Z1728" s="10"/>
      <c r="AA1728" s="10" t="str">
        <f>IF('Intragroup liabilities'!Q1722="GF2","Grandfathered T2",IF('Intragroup liabilities'!Q1722="CET1","CET1","No"))</f>
        <v>No</v>
      </c>
      <c r="AB1728" s="10">
        <f>IF('Intragroup liabilities'!R1722="",0,'Intragroup liabilities'!R1722)</f>
        <v>0</v>
      </c>
    </row>
    <row r="1729" spans="3:28" ht="23.65" thickBot="1" x14ac:dyDescent="0.5">
      <c r="C1729" s="17">
        <f t="shared" si="183"/>
        <v>999</v>
      </c>
      <c r="D1729" s="18">
        <f t="shared" si="189"/>
        <v>1722</v>
      </c>
      <c r="E1729" s="10" t="str">
        <f>IF(AND(I1729="SANTANDER TOTTA, SGPS, SA",'Intragroup liabilities'!F1723="P_22"),"r0531 - o/w (part of) subordinated liabilities recognised as own funds",IF(AND(I1729="Totta Seguros - Comp. Seg. Vida, SA.",'Intragroup liabilities'!F1723="P_22"),"r0350 - Structured notes",IF(AND(AA1729&lt;&gt;"No",'Intragroup liabilities'!F1723="P_23"),"r0531 - o/w (part of) subordinated liabilities recognised as own funds",IF(AND(AA1729="No",'Intragroup liabilities'!F1723="P_23"),"r0120 - Secured liabilities - collateralized part (BRRD art. 44/2/b)",IF('Intragroup liabilities'!F1723="C_31","r0511 - o/w capital instruments/share capital",IF('Intragroup liabilities'!F1723="C_32","r0511 - o/w capital instruments/share capital",IF('Intragroup liabilities'!F1723="C_33","r0512 - o/w instruments ranking pari passu with ordinary shares",IF(OR(ISNUMBER(SEARCH("ATLANTES",I1729)),ISNUMBER(SEARCH("AZOR",I1729)),ISNUMBER(SEARCH("HIPOTOTTA",I1729)))=TRUE,"r0120 - Secured liabilities - collateralized part (BRRD art. 44/2/b)",IF(OR('Intragroup liabilities'!F1723="P_27.1",'Intragroup liabilities'!F1723="P_27.2",'Intragroup liabilities'!F1723="P_24"),"r0390 - Non-financial liabilities",IF('Intragroup liabilities'!F1723="P_30.1","r0170 - Employee liabilities (BRRD art. 44/2/g/i)",IF('Intragroup liabilities'!F1723="P_30.3","r0390 - Non-financial liabilities",IF('Intragroup liabilities'!F1723="C_36","r0511 - o/w capital instruments/share capital",IF(AND('Intragroup liabilities'!F1723="P_20",IFERROR(VLOOKUP('Intragroup liabilities'!I1723,'Auxiliar 210'!$B$18:$B$20,1,FALSE),0)&lt;&gt;0),"r0210 - Liabilities towards other entities of the resolution group (BRRD art. 44/2/h)",IF(AND('Intragroup liabilities'!F1723="P_21",IFERROR(VLOOKUP('Intragroup liabilities'!I1723,'Auxiliar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29" s="10" t="s">
        <v>483</v>
      </c>
      <c r="G1729" s="10" t="str">
        <f t="shared" si="184"/>
        <v>Rank 9 - Ranking in insolvency (master scale)</v>
      </c>
      <c r="H1729" s="10" t="s">
        <v>1467</v>
      </c>
      <c r="I1729" s="10" t="s">
        <v>66</v>
      </c>
      <c r="J1729" s="10" t="s">
        <v>439</v>
      </c>
      <c r="K1729" s="10" t="s">
        <v>155</v>
      </c>
      <c r="L1729" s="10" t="str">
        <f t="shared" si="185"/>
        <v>Sister</v>
      </c>
      <c r="M1729" s="10" t="str">
        <f>IF(OR('Intragroup liabilities'!W1723="x",'Intragroup liabilities'!W1723="E"),"true","false")</f>
        <v>false</v>
      </c>
      <c r="N1729" s="10" t="s">
        <v>470</v>
      </c>
      <c r="O1729" s="10" t="s">
        <v>471</v>
      </c>
      <c r="P1729" s="11">
        <v>1.44</v>
      </c>
      <c r="Q1729" s="11">
        <f>IF('Intragroup liabilities'!E1723="",0,'Intragroup liabilities'!E1723)</f>
        <v>0</v>
      </c>
      <c r="R1729" s="10" t="str">
        <f>+IF('Intragroup liabilities'!C1723="EURO","Euro",IF('Intragroup liabilities'!C1723="LIBRA INGLESA"," US Dollar",""))</f>
        <v>Euro</v>
      </c>
      <c r="S1729" s="10" t="str">
        <f>IF(OR('Intragroup liabilities'!F1723="P_20",'Intragroup liabilities'!F1723="P_21"),'Intragroup liabilities'!M1723,CONCATENATE(RIGHT('Intragroup liabilities'!T1723,4),"-",LEFT(RIGHT('Intragroup liabilities'!T1723,7),2),"-",LEFT('Intragroup liabilities'!T1723,2)))</f>
        <v>--</v>
      </c>
      <c r="T1729" s="20" t="str">
        <f t="shared" si="186"/>
        <v>--</v>
      </c>
      <c r="U1729" s="20" t="str">
        <f>IF(OR('Intragroup liabilities'!F1723="P_20",'Intragroup liabilities'!F1723="P_21"),'T 03.01'!T1729,CONCATENATE(RIGHT('Intragroup liabilities'!U1723,4),"-",LEFT(RIGHT('Intragroup liabilities'!U1723,7),2),"-",LEFT('Intragroup liabilities'!U1723,2)))</f>
        <v>--</v>
      </c>
      <c r="V1729" s="10" t="str">
        <f t="shared" si="187"/>
        <v>Unsecured</v>
      </c>
      <c r="W1729" s="10">
        <v>0</v>
      </c>
      <c r="X1729" s="10" t="s">
        <v>83</v>
      </c>
      <c r="Y1729" s="10" t="str">
        <f t="shared" si="188"/>
        <v>Structured</v>
      </c>
      <c r="Z1729" s="10"/>
      <c r="AA1729" s="10" t="str">
        <f>IF('Intragroup liabilities'!Q1723="GF2","Grandfathered T2",IF('Intragroup liabilities'!Q1723="CET1","CET1","No"))</f>
        <v>No</v>
      </c>
      <c r="AB1729" s="10">
        <f>IF('Intragroup liabilities'!R1723="",0,'Intragroup liabilities'!R1723)</f>
        <v>0</v>
      </c>
    </row>
    <row r="1730" spans="3:28" ht="23.65" thickBot="1" x14ac:dyDescent="0.5">
      <c r="C1730" s="17">
        <f t="shared" si="183"/>
        <v>999</v>
      </c>
      <c r="D1730" s="18">
        <f t="shared" si="189"/>
        <v>1723</v>
      </c>
      <c r="E1730" s="10" t="str">
        <f>IF(AND(I1730="SANTANDER TOTTA, SGPS, SA",'Intragroup liabilities'!F1724="P_22"),"r0531 - o/w (part of) subordinated liabilities recognised as own funds",IF(AND(I1730="Totta Seguros - Comp. Seg. Vida, SA.",'Intragroup liabilities'!F1724="P_22"),"r0350 - Structured notes",IF(AND(AA1730&lt;&gt;"No",'Intragroup liabilities'!F1724="P_23"),"r0531 - o/w (part of) subordinated liabilities recognised as own funds",IF(AND(AA1730="No",'Intragroup liabilities'!F1724="P_23"),"r0120 - Secured liabilities - collateralized part (BRRD art. 44/2/b)",IF('Intragroup liabilities'!F1724="C_31","r0511 - o/w capital instruments/share capital",IF('Intragroup liabilities'!F1724="C_32","r0511 - o/w capital instruments/share capital",IF('Intragroup liabilities'!F1724="C_33","r0512 - o/w instruments ranking pari passu with ordinary shares",IF(OR(ISNUMBER(SEARCH("ATLANTES",I1730)),ISNUMBER(SEARCH("AZOR",I1730)),ISNUMBER(SEARCH("HIPOTOTTA",I1730)))=TRUE,"r0120 - Secured liabilities - collateralized part (BRRD art. 44/2/b)",IF(OR('Intragroup liabilities'!F1724="P_27.1",'Intragroup liabilities'!F1724="P_27.2",'Intragroup liabilities'!F1724="P_24"),"r0390 - Non-financial liabilities",IF('Intragroup liabilities'!F1724="P_30.1","r0170 - Employee liabilities (BRRD art. 44/2/g/i)",IF('Intragroup liabilities'!F1724="P_30.3","r0390 - Non-financial liabilities",IF('Intragroup liabilities'!F1724="C_36","r0511 - o/w capital instruments/share capital",IF(AND('Intragroup liabilities'!F1724="P_20",IFERROR(VLOOKUP('Intragroup liabilities'!I1724,'Auxiliar 210'!$B$18:$B$20,1,FALSE),0)&lt;&gt;0),"r0210 - Liabilities towards other entities of the resolution group (BRRD art. 44/2/h)",IF(AND('Intragroup liabilities'!F1724="P_21",IFERROR(VLOOKUP('Intragroup liabilities'!I1724,'Auxiliar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0" s="10" t="s">
        <v>483</v>
      </c>
      <c r="G1730" s="10" t="str">
        <f t="shared" si="184"/>
        <v>Rank 9 - Ranking in insolvency (master scale)</v>
      </c>
      <c r="H1730" s="10" t="s">
        <v>1476</v>
      </c>
      <c r="I1730" s="10" t="s">
        <v>66</v>
      </c>
      <c r="J1730" s="10" t="s">
        <v>439</v>
      </c>
      <c r="K1730" s="10" t="s">
        <v>155</v>
      </c>
      <c r="L1730" s="10" t="str">
        <f t="shared" si="185"/>
        <v>Sister</v>
      </c>
      <c r="M1730" s="10" t="str">
        <f>IF(OR('Intragroup liabilities'!W1724="x",'Intragroup liabilities'!W1724="E"),"true","false")</f>
        <v>false</v>
      </c>
      <c r="N1730" s="10" t="s">
        <v>470</v>
      </c>
      <c r="O1730" s="10" t="s">
        <v>471</v>
      </c>
      <c r="P1730" s="11">
        <v>266.13</v>
      </c>
      <c r="Q1730" s="11">
        <f>IF('Intragroup liabilities'!E1724="",0,'Intragroup liabilities'!E1724)</f>
        <v>0</v>
      </c>
      <c r="R1730" s="10" t="str">
        <f>+IF('Intragroup liabilities'!C1724="EURO","Euro",IF('Intragroup liabilities'!C1724="LIBRA INGLESA"," US Dollar",""))</f>
        <v>Euro</v>
      </c>
      <c r="S1730" s="10" t="str">
        <f>IF(OR('Intragroup liabilities'!F1724="P_20",'Intragroup liabilities'!F1724="P_21"),'Intragroup liabilities'!M1724,CONCATENATE(RIGHT('Intragroup liabilities'!T1724,4),"-",LEFT(RIGHT('Intragroup liabilities'!T1724,7),2),"-",LEFT('Intragroup liabilities'!T1724,2)))</f>
        <v>--</v>
      </c>
      <c r="T1730" s="20" t="str">
        <f t="shared" si="186"/>
        <v>--</v>
      </c>
      <c r="U1730" s="20" t="str">
        <f>IF(OR('Intragroup liabilities'!F1724="P_20",'Intragroup liabilities'!F1724="P_21"),'T 03.01'!T1730,CONCATENATE(RIGHT('Intragroup liabilities'!U1724,4),"-",LEFT(RIGHT('Intragroup liabilities'!U1724,7),2),"-",LEFT('Intragroup liabilities'!U1724,2)))</f>
        <v>--</v>
      </c>
      <c r="V1730" s="10" t="str">
        <f t="shared" si="187"/>
        <v>Unsecured</v>
      </c>
      <c r="W1730" s="10">
        <v>0</v>
      </c>
      <c r="X1730" s="10" t="s">
        <v>83</v>
      </c>
      <c r="Y1730" s="10" t="str">
        <f t="shared" si="188"/>
        <v>Structured</v>
      </c>
      <c r="Z1730" s="10"/>
      <c r="AA1730" s="10" t="str">
        <f>IF('Intragroup liabilities'!Q1724="GF2","Grandfathered T2",IF('Intragroup liabilities'!Q1724="CET1","CET1","No"))</f>
        <v>No</v>
      </c>
      <c r="AB1730" s="10">
        <f>IF('Intragroup liabilities'!R1724="",0,'Intragroup liabilities'!R1724)</f>
        <v>0</v>
      </c>
    </row>
    <row r="1731" spans="3:28" ht="23.65" thickBot="1" x14ac:dyDescent="0.5">
      <c r="C1731" s="17">
        <f t="shared" si="183"/>
        <v>999</v>
      </c>
      <c r="D1731" s="18">
        <f t="shared" si="189"/>
        <v>1724</v>
      </c>
      <c r="E1731" s="10" t="str">
        <f>IF(AND(I1731="SANTANDER TOTTA, SGPS, SA",'Intragroup liabilities'!F1725="P_22"),"r0531 - o/w (part of) subordinated liabilities recognised as own funds",IF(AND(I1731="Totta Seguros - Comp. Seg. Vida, SA.",'Intragroup liabilities'!F1725="P_22"),"r0350 - Structured notes",IF(AND(AA1731&lt;&gt;"No",'Intragroup liabilities'!F1725="P_23"),"r0531 - o/w (part of) subordinated liabilities recognised as own funds",IF(AND(AA1731="No",'Intragroup liabilities'!F1725="P_23"),"r0120 - Secured liabilities - collateralized part (BRRD art. 44/2/b)",IF('Intragroup liabilities'!F1725="C_31","r0511 - o/w capital instruments/share capital",IF('Intragroup liabilities'!F1725="C_32","r0511 - o/w capital instruments/share capital",IF('Intragroup liabilities'!F1725="C_33","r0512 - o/w instruments ranking pari passu with ordinary shares",IF(OR(ISNUMBER(SEARCH("ATLANTES",I1731)),ISNUMBER(SEARCH("AZOR",I1731)),ISNUMBER(SEARCH("HIPOTOTTA",I1731)))=TRUE,"r0120 - Secured liabilities - collateralized part (BRRD art. 44/2/b)",IF(OR('Intragroup liabilities'!F1725="P_27.1",'Intragroup liabilities'!F1725="P_27.2",'Intragroup liabilities'!F1725="P_24"),"r0390 - Non-financial liabilities",IF('Intragroup liabilities'!F1725="P_30.1","r0170 - Employee liabilities (BRRD art. 44/2/g/i)",IF('Intragroup liabilities'!F1725="P_30.3","r0390 - Non-financial liabilities",IF('Intragroup liabilities'!F1725="C_36","r0511 - o/w capital instruments/share capital",IF(AND('Intragroup liabilities'!F1725="P_20",IFERROR(VLOOKUP('Intragroup liabilities'!I1725,'Auxiliar 210'!$B$18:$B$20,1,FALSE),0)&lt;&gt;0),"r0210 - Liabilities towards other entities of the resolution group (BRRD art. 44/2/h)",IF(AND('Intragroup liabilities'!F1725="P_21",IFERROR(VLOOKUP('Intragroup liabilities'!I1725,'Auxiliar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1" s="10" t="s">
        <v>483</v>
      </c>
      <c r="G1731" s="10" t="str">
        <f t="shared" si="184"/>
        <v>Rank 9 - Ranking in insolvency (master scale)</v>
      </c>
      <c r="H1731" s="10" t="s">
        <v>510</v>
      </c>
      <c r="I1731" s="10" t="s">
        <v>66</v>
      </c>
      <c r="J1731" s="10" t="s">
        <v>439</v>
      </c>
      <c r="K1731" s="10" t="s">
        <v>155</v>
      </c>
      <c r="L1731" s="10" t="str">
        <f t="shared" si="185"/>
        <v>Sister</v>
      </c>
      <c r="M1731" s="10" t="str">
        <f>IF(OR('Intragroup liabilities'!W1725="x",'Intragroup liabilities'!W1725="E"),"true","false")</f>
        <v>false</v>
      </c>
      <c r="N1731" s="10" t="s">
        <v>470</v>
      </c>
      <c r="O1731" s="10" t="s">
        <v>471</v>
      </c>
      <c r="P1731" s="11">
        <v>2.5299999999999998</v>
      </c>
      <c r="Q1731" s="11">
        <f>IF('Intragroup liabilities'!E1725="",0,'Intragroup liabilities'!E1725)</f>
        <v>0</v>
      </c>
      <c r="R1731" s="10" t="str">
        <f>+IF('Intragroup liabilities'!C1725="EURO","Euro",IF('Intragroup liabilities'!C1725="LIBRA INGLESA"," US Dollar",""))</f>
        <v>Euro</v>
      </c>
      <c r="S1731" s="10" t="str">
        <f>IF(OR('Intragroup liabilities'!F1725="P_20",'Intragroup liabilities'!F1725="P_21"),'Intragroup liabilities'!M1725,CONCATENATE(RIGHT('Intragroup liabilities'!T1725,4),"-",LEFT(RIGHT('Intragroup liabilities'!T1725,7),2),"-",LEFT('Intragroup liabilities'!T1725,2)))</f>
        <v>--</v>
      </c>
      <c r="T1731" s="20" t="str">
        <f t="shared" si="186"/>
        <v>--</v>
      </c>
      <c r="U1731" s="20" t="str">
        <f>IF(OR('Intragroup liabilities'!F1725="P_20",'Intragroup liabilities'!F1725="P_21"),'T 03.01'!T1731,CONCATENATE(RIGHT('Intragroup liabilities'!U1725,4),"-",LEFT(RIGHT('Intragroup liabilities'!U1725,7),2),"-",LEFT('Intragroup liabilities'!U1725,2)))</f>
        <v>--</v>
      </c>
      <c r="V1731" s="10" t="str">
        <f t="shared" si="187"/>
        <v>Unsecured</v>
      </c>
      <c r="W1731" s="10">
        <v>0</v>
      </c>
      <c r="X1731" s="10" t="s">
        <v>83</v>
      </c>
      <c r="Y1731" s="10" t="str">
        <f t="shared" si="188"/>
        <v>Structured</v>
      </c>
      <c r="Z1731" s="10"/>
      <c r="AA1731" s="10" t="str">
        <f>IF('Intragroup liabilities'!Q1725="GF2","Grandfathered T2",IF('Intragroup liabilities'!Q1725="CET1","CET1","No"))</f>
        <v>No</v>
      </c>
      <c r="AB1731" s="10">
        <f>IF('Intragroup liabilities'!R1725="",0,'Intragroup liabilities'!R1725)</f>
        <v>0</v>
      </c>
    </row>
    <row r="1732" spans="3:28" ht="23.65" thickBot="1" x14ac:dyDescent="0.5">
      <c r="C1732" s="17">
        <f t="shared" si="183"/>
        <v>999</v>
      </c>
      <c r="D1732" s="18">
        <f t="shared" si="189"/>
        <v>1725</v>
      </c>
      <c r="E1732" s="10" t="str">
        <f>IF(AND(I1732="SANTANDER TOTTA, SGPS, SA",'Intragroup liabilities'!F1726="P_22"),"r0531 - o/w (part of) subordinated liabilities recognised as own funds",IF(AND(I1732="Totta Seguros - Comp. Seg. Vida, SA.",'Intragroup liabilities'!F1726="P_22"),"r0350 - Structured notes",IF(AND(AA1732&lt;&gt;"No",'Intragroup liabilities'!F1726="P_23"),"r0531 - o/w (part of) subordinated liabilities recognised as own funds",IF(AND(AA1732="No",'Intragroup liabilities'!F1726="P_23"),"r0120 - Secured liabilities - collateralized part (BRRD art. 44/2/b)",IF('Intragroup liabilities'!F1726="C_31","r0511 - o/w capital instruments/share capital",IF('Intragroup liabilities'!F1726="C_32","r0511 - o/w capital instruments/share capital",IF('Intragroup liabilities'!F1726="C_33","r0512 - o/w instruments ranking pari passu with ordinary shares",IF(OR(ISNUMBER(SEARCH("ATLANTES",I1732)),ISNUMBER(SEARCH("AZOR",I1732)),ISNUMBER(SEARCH("HIPOTOTTA",I1732)))=TRUE,"r0120 - Secured liabilities - collateralized part (BRRD art. 44/2/b)",IF(OR('Intragroup liabilities'!F1726="P_27.1",'Intragroup liabilities'!F1726="P_27.2",'Intragroup liabilities'!F1726="P_24"),"r0390 - Non-financial liabilities",IF('Intragroup liabilities'!F1726="P_30.1","r0170 - Employee liabilities (BRRD art. 44/2/g/i)",IF('Intragroup liabilities'!F1726="P_30.3","r0390 - Non-financial liabilities",IF('Intragroup liabilities'!F1726="C_36","r0511 - o/w capital instruments/share capital",IF(AND('Intragroup liabilities'!F1726="P_20",IFERROR(VLOOKUP('Intragroup liabilities'!I1726,'Auxiliar 210'!$B$18:$B$20,1,FALSE),0)&lt;&gt;0),"r0210 - Liabilities towards other entities of the resolution group (BRRD art. 44/2/h)",IF(AND('Intragroup liabilities'!F1726="P_21",IFERROR(VLOOKUP('Intragroup liabilities'!I1726,'Auxiliar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2" s="10" t="s">
        <v>483</v>
      </c>
      <c r="G1732" s="10" t="str">
        <f t="shared" si="184"/>
        <v>Rank 9 - Ranking in insolvency (master scale)</v>
      </c>
      <c r="H1732" s="10" t="s">
        <v>672</v>
      </c>
      <c r="I1732" s="10" t="s">
        <v>66</v>
      </c>
      <c r="J1732" s="10" t="s">
        <v>439</v>
      </c>
      <c r="K1732" s="10" t="s">
        <v>155</v>
      </c>
      <c r="L1732" s="10" t="str">
        <f t="shared" si="185"/>
        <v>Sister</v>
      </c>
      <c r="M1732" s="10" t="str">
        <f>IF(OR('Intragroup liabilities'!W1726="x",'Intragroup liabilities'!W1726="E"),"true","false")</f>
        <v>false</v>
      </c>
      <c r="N1732" s="10" t="s">
        <v>470</v>
      </c>
      <c r="O1732" s="10" t="s">
        <v>471</v>
      </c>
      <c r="P1732" s="11">
        <v>90.42</v>
      </c>
      <c r="Q1732" s="11">
        <f>IF('Intragroup liabilities'!E1726="",0,'Intragroup liabilities'!E1726)</f>
        <v>0</v>
      </c>
      <c r="R1732" s="10" t="str">
        <f>+IF('Intragroup liabilities'!C1726="EURO","Euro",IF('Intragroup liabilities'!C1726="LIBRA INGLESA"," US Dollar",""))</f>
        <v>Euro</v>
      </c>
      <c r="S1732" s="10" t="str">
        <f>IF(OR('Intragroup liabilities'!F1726="P_20",'Intragroup liabilities'!F1726="P_21"),'Intragroup liabilities'!M1726,CONCATENATE(RIGHT('Intragroup liabilities'!T1726,4),"-",LEFT(RIGHT('Intragroup liabilities'!T1726,7),2),"-",LEFT('Intragroup liabilities'!T1726,2)))</f>
        <v>--</v>
      </c>
      <c r="T1732" s="20" t="str">
        <f t="shared" si="186"/>
        <v>--</v>
      </c>
      <c r="U1732" s="20" t="str">
        <f>IF(OR('Intragroup liabilities'!F1726="P_20",'Intragroup liabilities'!F1726="P_21"),'T 03.01'!T1732,CONCATENATE(RIGHT('Intragroup liabilities'!U1726,4),"-",LEFT(RIGHT('Intragroup liabilities'!U1726,7),2),"-",LEFT('Intragroup liabilities'!U1726,2)))</f>
        <v>--</v>
      </c>
      <c r="V1732" s="10" t="str">
        <f t="shared" si="187"/>
        <v>Unsecured</v>
      </c>
      <c r="W1732" s="10">
        <v>0</v>
      </c>
      <c r="X1732" s="10" t="s">
        <v>83</v>
      </c>
      <c r="Y1732" s="10" t="str">
        <f t="shared" si="188"/>
        <v>Structured</v>
      </c>
      <c r="Z1732" s="10"/>
      <c r="AA1732" s="10" t="str">
        <f>IF('Intragroup liabilities'!Q1726="GF2","Grandfathered T2",IF('Intragroup liabilities'!Q1726="CET1","CET1","No"))</f>
        <v>No</v>
      </c>
      <c r="AB1732" s="10">
        <f>IF('Intragroup liabilities'!R1726="",0,'Intragroup liabilities'!R1726)</f>
        <v>0</v>
      </c>
    </row>
    <row r="1733" spans="3:28" ht="23.65" thickBot="1" x14ac:dyDescent="0.5">
      <c r="C1733" s="17">
        <f t="shared" si="183"/>
        <v>999</v>
      </c>
      <c r="D1733" s="18">
        <f t="shared" si="189"/>
        <v>1726</v>
      </c>
      <c r="E1733" s="10" t="str">
        <f>IF(AND(I1733="SANTANDER TOTTA, SGPS, SA",'Intragroup liabilities'!F1727="P_22"),"r0531 - o/w (part of) subordinated liabilities recognised as own funds",IF(AND(I1733="Totta Seguros - Comp. Seg. Vida, SA.",'Intragroup liabilities'!F1727="P_22"),"r0350 - Structured notes",IF(AND(AA1733&lt;&gt;"No",'Intragroup liabilities'!F1727="P_23"),"r0531 - o/w (part of) subordinated liabilities recognised as own funds",IF(AND(AA1733="No",'Intragroup liabilities'!F1727="P_23"),"r0120 - Secured liabilities - collateralized part (BRRD art. 44/2/b)",IF('Intragroup liabilities'!F1727="C_31","r0511 - o/w capital instruments/share capital",IF('Intragroup liabilities'!F1727="C_32","r0511 - o/w capital instruments/share capital",IF('Intragroup liabilities'!F1727="C_33","r0512 - o/w instruments ranking pari passu with ordinary shares",IF(OR(ISNUMBER(SEARCH("ATLANTES",I1733)),ISNUMBER(SEARCH("AZOR",I1733)),ISNUMBER(SEARCH("HIPOTOTTA",I1733)))=TRUE,"r0120 - Secured liabilities - collateralized part (BRRD art. 44/2/b)",IF(OR('Intragroup liabilities'!F1727="P_27.1",'Intragroup liabilities'!F1727="P_27.2",'Intragroup liabilities'!F1727="P_24"),"r0390 - Non-financial liabilities",IF('Intragroup liabilities'!F1727="P_30.1","r0170 - Employee liabilities (BRRD art. 44/2/g/i)",IF('Intragroup liabilities'!F1727="P_30.3","r0390 - Non-financial liabilities",IF('Intragroup liabilities'!F1727="C_36","r0511 - o/w capital instruments/share capital",IF(AND('Intragroup liabilities'!F1727="P_20",IFERROR(VLOOKUP('Intragroup liabilities'!I1727,'Auxiliar 210'!$B$18:$B$20,1,FALSE),0)&lt;&gt;0),"r0210 - Liabilities towards other entities of the resolution group (BRRD art. 44/2/h)",IF(AND('Intragroup liabilities'!F1727="P_21",IFERROR(VLOOKUP('Intragroup liabilities'!I1727,'Auxiliar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3" s="10" t="s">
        <v>483</v>
      </c>
      <c r="G1733" s="10" t="str">
        <f t="shared" si="184"/>
        <v>Rank 9 - Ranking in insolvency (master scale)</v>
      </c>
      <c r="H1733" s="10" t="s">
        <v>1330</v>
      </c>
      <c r="I1733" s="10" t="s">
        <v>704</v>
      </c>
      <c r="J1733" s="10" t="s">
        <v>703</v>
      </c>
      <c r="K1733" s="10" t="s">
        <v>155</v>
      </c>
      <c r="L1733" s="10" t="str">
        <f t="shared" si="185"/>
        <v>Sister</v>
      </c>
      <c r="M1733" s="10" t="str">
        <f>IF(OR('Intragroup liabilities'!W1727="x",'Intragroup liabilities'!W1727="E"),"true","false")</f>
        <v>false</v>
      </c>
      <c r="N1733" s="10" t="s">
        <v>470</v>
      </c>
      <c r="O1733" s="10" t="s">
        <v>471</v>
      </c>
      <c r="P1733" s="11">
        <v>0.23</v>
      </c>
      <c r="Q1733" s="11">
        <f>IF('Intragroup liabilities'!E1727="",0,'Intragroup liabilities'!E1727)</f>
        <v>0</v>
      </c>
      <c r="R1733" s="10" t="str">
        <f>+IF('Intragroup liabilities'!C1727="EURO","Euro",IF('Intragroup liabilities'!C1727="LIBRA INGLESA"," US Dollar",""))</f>
        <v>Euro</v>
      </c>
      <c r="S1733" s="10" t="str">
        <f>IF(OR('Intragroup liabilities'!F1727="P_20",'Intragroup liabilities'!F1727="P_21"),'Intragroup liabilities'!M1727,CONCATENATE(RIGHT('Intragroup liabilities'!T1727,4),"-",LEFT(RIGHT('Intragroup liabilities'!T1727,7),2),"-",LEFT('Intragroup liabilities'!T1727,2)))</f>
        <v>--</v>
      </c>
      <c r="T1733" s="20" t="str">
        <f t="shared" si="186"/>
        <v>--</v>
      </c>
      <c r="U1733" s="20" t="str">
        <f>IF(OR('Intragroup liabilities'!F1727="P_20",'Intragroup liabilities'!F1727="P_21"),'T 03.01'!T1733,CONCATENATE(RIGHT('Intragroup liabilities'!U1727,4),"-",LEFT(RIGHT('Intragroup liabilities'!U1727,7),2),"-",LEFT('Intragroup liabilities'!U1727,2)))</f>
        <v>--</v>
      </c>
      <c r="V1733" s="10" t="str">
        <f t="shared" si="187"/>
        <v>Unsecured</v>
      </c>
      <c r="W1733" s="10">
        <v>0</v>
      </c>
      <c r="X1733" s="10" t="s">
        <v>83</v>
      </c>
      <c r="Y1733" s="10" t="str">
        <f t="shared" si="188"/>
        <v>Structured</v>
      </c>
      <c r="Z1733" s="10"/>
      <c r="AA1733" s="10" t="str">
        <f>IF('Intragroup liabilities'!Q1727="GF2","Grandfathered T2",IF('Intragroup liabilities'!Q1727="CET1","CET1","No"))</f>
        <v>No</v>
      </c>
      <c r="AB1733" s="10">
        <f>IF('Intragroup liabilities'!R1727="",0,'Intragroup liabilities'!R1727)</f>
        <v>0</v>
      </c>
    </row>
    <row r="1734" spans="3:28" ht="23.65" thickBot="1" x14ac:dyDescent="0.5">
      <c r="C1734" s="17">
        <f t="shared" si="183"/>
        <v>999</v>
      </c>
      <c r="D1734" s="18">
        <f t="shared" si="189"/>
        <v>1727</v>
      </c>
      <c r="E1734" s="10" t="str">
        <f>IF(AND(I1734="SANTANDER TOTTA, SGPS, SA",'Intragroup liabilities'!F1728="P_22"),"r0531 - o/w (part of) subordinated liabilities recognised as own funds",IF(AND(I1734="Totta Seguros - Comp. Seg. Vida, SA.",'Intragroup liabilities'!F1728="P_22"),"r0350 - Structured notes",IF(AND(AA1734&lt;&gt;"No",'Intragroup liabilities'!F1728="P_23"),"r0531 - o/w (part of) subordinated liabilities recognised as own funds",IF(AND(AA1734="No",'Intragroup liabilities'!F1728="P_23"),"r0120 - Secured liabilities - collateralized part (BRRD art. 44/2/b)",IF('Intragroup liabilities'!F1728="C_31","r0511 - o/w capital instruments/share capital",IF('Intragroup liabilities'!F1728="C_32","r0511 - o/w capital instruments/share capital",IF('Intragroup liabilities'!F1728="C_33","r0512 - o/w instruments ranking pari passu with ordinary shares",IF(OR(ISNUMBER(SEARCH("ATLANTES",I1734)),ISNUMBER(SEARCH("AZOR",I1734)),ISNUMBER(SEARCH("HIPOTOTTA",I1734)))=TRUE,"r0120 - Secured liabilities - collateralized part (BRRD art. 44/2/b)",IF(OR('Intragroup liabilities'!F1728="P_27.1",'Intragroup liabilities'!F1728="P_27.2",'Intragroup liabilities'!F1728="P_24"),"r0390 - Non-financial liabilities",IF('Intragroup liabilities'!F1728="P_30.1","r0170 - Employee liabilities (BRRD art. 44/2/g/i)",IF('Intragroup liabilities'!F1728="P_30.3","r0390 - Non-financial liabilities",IF('Intragroup liabilities'!F1728="C_36","r0511 - o/w capital instruments/share capital",IF(AND('Intragroup liabilities'!F1728="P_20",IFERROR(VLOOKUP('Intragroup liabilities'!I1728,'Auxiliar 210'!$B$18:$B$20,1,FALSE),0)&lt;&gt;0),"r0210 - Liabilities towards other entities of the resolution group (BRRD art. 44/2/h)",IF(AND('Intragroup liabilities'!F1728="P_21",IFERROR(VLOOKUP('Intragroup liabilities'!I1728,'Auxiliar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4" s="10" t="s">
        <v>483</v>
      </c>
      <c r="G1734" s="10" t="str">
        <f t="shared" si="184"/>
        <v>Rank 9 - Ranking in insolvency (master scale)</v>
      </c>
      <c r="H1734" s="10" t="s">
        <v>580</v>
      </c>
      <c r="I1734" s="10" t="s">
        <v>66</v>
      </c>
      <c r="J1734" s="10" t="s">
        <v>439</v>
      </c>
      <c r="K1734" s="10" t="s">
        <v>155</v>
      </c>
      <c r="L1734" s="10" t="str">
        <f t="shared" si="185"/>
        <v>Sister</v>
      </c>
      <c r="M1734" s="10" t="str">
        <f>IF(OR('Intragroup liabilities'!W1728="x",'Intragroup liabilities'!W1728="E"),"true","false")</f>
        <v>false</v>
      </c>
      <c r="N1734" s="10" t="s">
        <v>470</v>
      </c>
      <c r="O1734" s="10" t="s">
        <v>471</v>
      </c>
      <c r="P1734" s="11">
        <v>0.11</v>
      </c>
      <c r="Q1734" s="11">
        <f>IF('Intragroup liabilities'!E1728="",0,'Intragroup liabilities'!E1728)</f>
        <v>0</v>
      </c>
      <c r="R1734" s="10" t="str">
        <f>+IF('Intragroup liabilities'!C1728="EURO","Euro",IF('Intragroup liabilities'!C1728="LIBRA INGLESA"," US Dollar",""))</f>
        <v>Euro</v>
      </c>
      <c r="S1734" s="10" t="str">
        <f>IF(OR('Intragroup liabilities'!F1728="P_20",'Intragroup liabilities'!F1728="P_21"),'Intragroup liabilities'!M1728,CONCATENATE(RIGHT('Intragroup liabilities'!T1728,4),"-",LEFT(RIGHT('Intragroup liabilities'!T1728,7),2),"-",LEFT('Intragroup liabilities'!T1728,2)))</f>
        <v>--</v>
      </c>
      <c r="T1734" s="20" t="str">
        <f t="shared" si="186"/>
        <v>--</v>
      </c>
      <c r="U1734" s="20" t="str">
        <f>IF(OR('Intragroup liabilities'!F1728="P_20",'Intragroup liabilities'!F1728="P_21"),'T 03.01'!T1734,CONCATENATE(RIGHT('Intragroup liabilities'!U1728,4),"-",LEFT(RIGHT('Intragroup liabilities'!U1728,7),2),"-",LEFT('Intragroup liabilities'!U1728,2)))</f>
        <v>--</v>
      </c>
      <c r="V1734" s="10" t="str">
        <f t="shared" si="187"/>
        <v>Unsecured</v>
      </c>
      <c r="W1734" s="10">
        <v>0</v>
      </c>
      <c r="X1734" s="10" t="s">
        <v>83</v>
      </c>
      <c r="Y1734" s="10" t="str">
        <f t="shared" si="188"/>
        <v>Structured</v>
      </c>
      <c r="Z1734" s="10"/>
      <c r="AA1734" s="10" t="str">
        <f>IF('Intragroup liabilities'!Q1728="GF2","Grandfathered T2",IF('Intragroup liabilities'!Q1728="CET1","CET1","No"))</f>
        <v>No</v>
      </c>
      <c r="AB1734" s="10">
        <f>IF('Intragroup liabilities'!R1728="",0,'Intragroup liabilities'!R1728)</f>
        <v>0</v>
      </c>
    </row>
    <row r="1735" spans="3:28" ht="23.65" thickBot="1" x14ac:dyDescent="0.5">
      <c r="C1735" s="17">
        <f t="shared" si="183"/>
        <v>999</v>
      </c>
      <c r="D1735" s="18">
        <f t="shared" si="189"/>
        <v>1728</v>
      </c>
      <c r="E1735" s="10" t="str">
        <f>IF(AND(I1735="SANTANDER TOTTA, SGPS, SA",'Intragroup liabilities'!F1729="P_22"),"r0531 - o/w (part of) subordinated liabilities recognised as own funds",IF(AND(I1735="Totta Seguros - Comp. Seg. Vida, SA.",'Intragroup liabilities'!F1729="P_22"),"r0350 - Structured notes",IF(AND(AA1735&lt;&gt;"No",'Intragroup liabilities'!F1729="P_23"),"r0531 - o/w (part of) subordinated liabilities recognised as own funds",IF(AND(AA1735="No",'Intragroup liabilities'!F1729="P_23"),"r0120 - Secured liabilities - collateralized part (BRRD art. 44/2/b)",IF('Intragroup liabilities'!F1729="C_31","r0511 - o/w capital instruments/share capital",IF('Intragroup liabilities'!F1729="C_32","r0511 - o/w capital instruments/share capital",IF('Intragroup liabilities'!F1729="C_33","r0512 - o/w instruments ranking pari passu with ordinary shares",IF(OR(ISNUMBER(SEARCH("ATLANTES",I1735)),ISNUMBER(SEARCH("AZOR",I1735)),ISNUMBER(SEARCH("HIPOTOTTA",I1735)))=TRUE,"r0120 - Secured liabilities - collateralized part (BRRD art. 44/2/b)",IF(OR('Intragroup liabilities'!F1729="P_27.1",'Intragroup liabilities'!F1729="P_27.2",'Intragroup liabilities'!F1729="P_24"),"r0390 - Non-financial liabilities",IF('Intragroup liabilities'!F1729="P_30.1","r0170 - Employee liabilities (BRRD art. 44/2/g/i)",IF('Intragroup liabilities'!F1729="P_30.3","r0390 - Non-financial liabilities",IF('Intragroup liabilities'!F1729="C_36","r0511 - o/w capital instruments/share capital",IF(AND('Intragroup liabilities'!F1729="P_20",IFERROR(VLOOKUP('Intragroup liabilities'!I1729,'Auxiliar 210'!$B$18:$B$20,1,FALSE),0)&lt;&gt;0),"r0210 - Liabilities towards other entities of the resolution group (BRRD art. 44/2/h)",IF(AND('Intragroup liabilities'!F1729="P_21",IFERROR(VLOOKUP('Intragroup liabilities'!I1729,'Auxiliar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5" s="10" t="s">
        <v>483</v>
      </c>
      <c r="G1735" s="10" t="str">
        <f t="shared" si="184"/>
        <v>Rank 9 - Ranking in insolvency (master scale)</v>
      </c>
      <c r="H1735" s="10" t="s">
        <v>1338</v>
      </c>
      <c r="I1735" s="10" t="s">
        <v>704</v>
      </c>
      <c r="J1735" s="10" t="s">
        <v>703</v>
      </c>
      <c r="K1735" s="10" t="s">
        <v>155</v>
      </c>
      <c r="L1735" s="10" t="str">
        <f t="shared" si="185"/>
        <v>Sister</v>
      </c>
      <c r="M1735" s="10" t="str">
        <f>IF(OR('Intragroup liabilities'!W1729="x",'Intragroup liabilities'!W1729="E"),"true","false")</f>
        <v>false</v>
      </c>
      <c r="N1735" s="10" t="s">
        <v>470</v>
      </c>
      <c r="O1735" s="10" t="s">
        <v>471</v>
      </c>
      <c r="P1735" s="11">
        <v>0.88</v>
      </c>
      <c r="Q1735" s="11">
        <f>IF('Intragroup liabilities'!E1729="",0,'Intragroup liabilities'!E1729)</f>
        <v>0</v>
      </c>
      <c r="R1735" s="10" t="str">
        <f>+IF('Intragroup liabilities'!C1729="EURO","Euro",IF('Intragroup liabilities'!C1729="LIBRA INGLESA"," US Dollar",""))</f>
        <v>Euro</v>
      </c>
      <c r="S1735" s="10" t="str">
        <f>IF(OR('Intragroup liabilities'!F1729="P_20",'Intragroup liabilities'!F1729="P_21"),'Intragroup liabilities'!M1729,CONCATENATE(RIGHT('Intragroup liabilities'!T1729,4),"-",LEFT(RIGHT('Intragroup liabilities'!T1729,7),2),"-",LEFT('Intragroup liabilities'!T1729,2)))</f>
        <v>--</v>
      </c>
      <c r="T1735" s="20" t="str">
        <f t="shared" si="186"/>
        <v>--</v>
      </c>
      <c r="U1735" s="20" t="str">
        <f>IF(OR('Intragroup liabilities'!F1729="P_20",'Intragroup liabilities'!F1729="P_21"),'T 03.01'!T1735,CONCATENATE(RIGHT('Intragroup liabilities'!U1729,4),"-",LEFT(RIGHT('Intragroup liabilities'!U1729,7),2),"-",LEFT('Intragroup liabilities'!U1729,2)))</f>
        <v>--</v>
      </c>
      <c r="V1735" s="10" t="str">
        <f t="shared" si="187"/>
        <v>Unsecured</v>
      </c>
      <c r="W1735" s="10">
        <v>0</v>
      </c>
      <c r="X1735" s="10" t="s">
        <v>83</v>
      </c>
      <c r="Y1735" s="10" t="str">
        <f t="shared" si="188"/>
        <v>Structured</v>
      </c>
      <c r="Z1735" s="10"/>
      <c r="AA1735" s="10" t="str">
        <f>IF('Intragroup liabilities'!Q1729="GF2","Grandfathered T2",IF('Intragroup liabilities'!Q1729="CET1","CET1","No"))</f>
        <v>No</v>
      </c>
      <c r="AB1735" s="10">
        <f>IF('Intragroup liabilities'!R1729="",0,'Intragroup liabilities'!R1729)</f>
        <v>0</v>
      </c>
    </row>
    <row r="1736" spans="3:28" ht="23.65" thickBot="1" x14ac:dyDescent="0.5">
      <c r="C1736" s="17">
        <f t="shared" si="183"/>
        <v>999</v>
      </c>
      <c r="D1736" s="18">
        <f t="shared" si="189"/>
        <v>1729</v>
      </c>
      <c r="E1736" s="10" t="str">
        <f>IF(AND(I1736="SANTANDER TOTTA, SGPS, SA",'Intragroup liabilities'!F1730="P_22"),"r0531 - o/w (part of) subordinated liabilities recognised as own funds",IF(AND(I1736="Totta Seguros - Comp. Seg. Vida, SA.",'Intragroup liabilities'!F1730="P_22"),"r0350 - Structured notes",IF(AND(AA1736&lt;&gt;"No",'Intragroup liabilities'!F1730="P_23"),"r0531 - o/w (part of) subordinated liabilities recognised as own funds",IF(AND(AA1736="No",'Intragroup liabilities'!F1730="P_23"),"r0120 - Secured liabilities - collateralized part (BRRD art. 44/2/b)",IF('Intragroup liabilities'!F1730="C_31","r0511 - o/w capital instruments/share capital",IF('Intragroup liabilities'!F1730="C_32","r0511 - o/w capital instruments/share capital",IF('Intragroup liabilities'!F1730="C_33","r0512 - o/w instruments ranking pari passu with ordinary shares",IF(OR(ISNUMBER(SEARCH("ATLANTES",I1736)),ISNUMBER(SEARCH("AZOR",I1736)),ISNUMBER(SEARCH("HIPOTOTTA",I1736)))=TRUE,"r0120 - Secured liabilities - collateralized part (BRRD art. 44/2/b)",IF(OR('Intragroup liabilities'!F1730="P_27.1",'Intragroup liabilities'!F1730="P_27.2",'Intragroup liabilities'!F1730="P_24"),"r0390 - Non-financial liabilities",IF('Intragroup liabilities'!F1730="P_30.1","r0170 - Employee liabilities (BRRD art. 44/2/g/i)",IF('Intragroup liabilities'!F1730="P_30.3","r0390 - Non-financial liabilities",IF('Intragroup liabilities'!F1730="C_36","r0511 - o/w capital instruments/share capital",IF(AND('Intragroup liabilities'!F1730="P_20",IFERROR(VLOOKUP('Intragroup liabilities'!I1730,'Auxiliar 210'!$B$18:$B$20,1,FALSE),0)&lt;&gt;0),"r0210 - Liabilities towards other entities of the resolution group (BRRD art. 44/2/h)",IF(AND('Intragroup liabilities'!F1730="P_21",IFERROR(VLOOKUP('Intragroup liabilities'!I1730,'Auxiliar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6" s="10" t="s">
        <v>483</v>
      </c>
      <c r="G1736" s="10" t="str">
        <f t="shared" si="184"/>
        <v>Rank 9 - Ranking in insolvency (master scale)</v>
      </c>
      <c r="H1736" s="10" t="s">
        <v>1317</v>
      </c>
      <c r="I1736" s="10" t="s">
        <v>704</v>
      </c>
      <c r="J1736" s="10" t="s">
        <v>703</v>
      </c>
      <c r="K1736" s="10" t="s">
        <v>155</v>
      </c>
      <c r="L1736" s="10" t="str">
        <f t="shared" si="185"/>
        <v>Sister</v>
      </c>
      <c r="M1736" s="10" t="str">
        <f>IF(OR('Intragroup liabilities'!W1730="x",'Intragroup liabilities'!W1730="E"),"true","false")</f>
        <v>false</v>
      </c>
      <c r="N1736" s="10" t="s">
        <v>470</v>
      </c>
      <c r="O1736" s="10" t="s">
        <v>471</v>
      </c>
      <c r="P1736" s="11">
        <v>28.74</v>
      </c>
      <c r="Q1736" s="11">
        <f>IF('Intragroup liabilities'!E1730="",0,'Intragroup liabilities'!E1730)</f>
        <v>0</v>
      </c>
      <c r="R1736" s="10" t="str">
        <f>+IF('Intragroup liabilities'!C1730="EURO","Euro",IF('Intragroup liabilities'!C1730="LIBRA INGLESA"," US Dollar",""))</f>
        <v>Euro</v>
      </c>
      <c r="S1736" s="10" t="str">
        <f>IF(OR('Intragroup liabilities'!F1730="P_20",'Intragroup liabilities'!F1730="P_21"),'Intragroup liabilities'!M1730,CONCATENATE(RIGHT('Intragroup liabilities'!T1730,4),"-",LEFT(RIGHT('Intragroup liabilities'!T1730,7),2),"-",LEFT('Intragroup liabilities'!T1730,2)))</f>
        <v>--</v>
      </c>
      <c r="T1736" s="20" t="str">
        <f t="shared" si="186"/>
        <v>--</v>
      </c>
      <c r="U1736" s="20" t="str">
        <f>IF(OR('Intragroup liabilities'!F1730="P_20",'Intragroup liabilities'!F1730="P_21"),'T 03.01'!T1736,CONCATENATE(RIGHT('Intragroup liabilities'!U1730,4),"-",LEFT(RIGHT('Intragroup liabilities'!U1730,7),2),"-",LEFT('Intragroup liabilities'!U1730,2)))</f>
        <v>--</v>
      </c>
      <c r="V1736" s="10" t="str">
        <f t="shared" si="187"/>
        <v>Unsecured</v>
      </c>
      <c r="W1736" s="10">
        <v>0</v>
      </c>
      <c r="X1736" s="10" t="s">
        <v>83</v>
      </c>
      <c r="Y1736" s="10" t="str">
        <f t="shared" si="188"/>
        <v>Structured</v>
      </c>
      <c r="Z1736" s="10"/>
      <c r="AA1736" s="10" t="str">
        <f>IF('Intragroup liabilities'!Q1730="GF2","Grandfathered T2",IF('Intragroup liabilities'!Q1730="CET1","CET1","No"))</f>
        <v>No</v>
      </c>
      <c r="AB1736" s="10">
        <f>IF('Intragroup liabilities'!R1730="",0,'Intragroup liabilities'!R1730)</f>
        <v>0</v>
      </c>
    </row>
    <row r="1737" spans="3:28" ht="23.65" thickBot="1" x14ac:dyDescent="0.5">
      <c r="C1737" s="17">
        <f t="shared" ref="C1737:C1800" si="190">+IF(E1737="","",999)</f>
        <v>999</v>
      </c>
      <c r="D1737" s="18">
        <f t="shared" si="189"/>
        <v>1730</v>
      </c>
      <c r="E1737" s="10" t="str">
        <f>IF(AND(I1737="SANTANDER TOTTA, SGPS, SA",'Intragroup liabilities'!F1731="P_22"),"r0531 - o/w (part of) subordinated liabilities recognised as own funds",IF(AND(I1737="Totta Seguros - Comp. Seg. Vida, SA.",'Intragroup liabilities'!F1731="P_22"),"r0350 - Structured notes",IF(AND(AA1737&lt;&gt;"No",'Intragroup liabilities'!F1731="P_23"),"r0531 - o/w (part of) subordinated liabilities recognised as own funds",IF(AND(AA1737="No",'Intragroup liabilities'!F1731="P_23"),"r0120 - Secured liabilities - collateralized part (BRRD art. 44/2/b)",IF('Intragroup liabilities'!F1731="C_31","r0511 - o/w capital instruments/share capital",IF('Intragroup liabilities'!F1731="C_32","r0511 - o/w capital instruments/share capital",IF('Intragroup liabilities'!F1731="C_33","r0512 - o/w instruments ranking pari passu with ordinary shares",IF(OR(ISNUMBER(SEARCH("ATLANTES",I1737)),ISNUMBER(SEARCH("AZOR",I1737)),ISNUMBER(SEARCH("HIPOTOTTA",I1737)))=TRUE,"r0120 - Secured liabilities - collateralized part (BRRD art. 44/2/b)",IF(OR('Intragroup liabilities'!F1731="P_27.1",'Intragroup liabilities'!F1731="P_27.2",'Intragroup liabilities'!F1731="P_24"),"r0390 - Non-financial liabilities",IF('Intragroup liabilities'!F1731="P_30.1","r0170 - Employee liabilities (BRRD art. 44/2/g/i)",IF('Intragroup liabilities'!F1731="P_30.3","r0390 - Non-financial liabilities",IF('Intragroup liabilities'!F1731="C_36","r0511 - o/w capital instruments/share capital",IF(AND('Intragroup liabilities'!F1731="P_20",IFERROR(VLOOKUP('Intragroup liabilities'!I1731,'Auxiliar 210'!$B$18:$B$20,1,FALSE),0)&lt;&gt;0),"r0210 - Liabilities towards other entities of the resolution group (BRRD art. 44/2/h)",IF(AND('Intragroup liabilities'!F1731="P_21",IFERROR(VLOOKUP('Intragroup liabilities'!I1731,'Auxiliar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7" s="10" t="s">
        <v>483</v>
      </c>
      <c r="G1737" s="10" t="str">
        <f t="shared" ref="G1737:G1800" si="191">IF(E1737="r0110 - Covered deposits (BRRD art. 44/2/a)","Rank 14 - Ranking in insolvency (master scale)",IF(E1737="r0120 - Secured liabilities - collateralized part (BRRD art. 44/2/b)","Rank 20 - Ranking in insolvency (master scale)",IF(E1737="r0320 - Deposits, not covered and not preferential","Rank 12 - Ranking in insolvency (master scale)",IF(E1737="r0370 - Subordinated liabilities (not recognised as own funds)","Rank 4 - Ranking in insolvency (master scale)",IF(OR(E1737="r0511 - o/w capital instruments/share capital",E1737="r0512 - o/w instruments ranking pari passu with ordinary shares"),"Rank 1 - Ranking in insolvency (master scale)",IF(E1737="r0531 - o/w (part of) subordinated liabilities recognised as own funds","Rank 3 - Ranking in insolvency (master scale)",IF(E1737="r0350 - Structured notes","Rank 9 - Ranking in insolvency (master scale)",IF(E1737="r0390 - Non-financial liabilities","Rank 9 - Ranking in insolvency (master scale)",""))))))))</f>
        <v>Rank 9 - Ranking in insolvency (master scale)</v>
      </c>
      <c r="H1737" s="10" t="s">
        <v>1433</v>
      </c>
      <c r="I1737" s="10" t="s">
        <v>66</v>
      </c>
      <c r="J1737" s="10" t="s">
        <v>439</v>
      </c>
      <c r="K1737" s="10" t="s">
        <v>155</v>
      </c>
      <c r="L1737" s="10" t="str">
        <f t="shared" ref="L1737:L1800" si="192">IF(OR(I1737="SANTANDER TOTTA, SGPS, SA",I1737="BANCO SANTANDER TOTTA SA"),"Parent","Sister")</f>
        <v>Sister</v>
      </c>
      <c r="M1737" s="10" t="str">
        <f>IF(OR('Intragroup liabilities'!W1731="x",'Intragroup liabilities'!W1731="E"),"true","false")</f>
        <v>false</v>
      </c>
      <c r="N1737" s="10" t="s">
        <v>470</v>
      </c>
      <c r="O1737" s="10" t="s">
        <v>471</v>
      </c>
      <c r="P1737" s="11">
        <v>2.39</v>
      </c>
      <c r="Q1737" s="11">
        <f>IF('Intragroup liabilities'!E1731="",0,'Intragroup liabilities'!E1731)</f>
        <v>0</v>
      </c>
      <c r="R1737" s="10" t="str">
        <f>+IF('Intragroup liabilities'!C1731="EURO","Euro",IF('Intragroup liabilities'!C1731="LIBRA INGLESA"," US Dollar",""))</f>
        <v>Euro</v>
      </c>
      <c r="S1737" s="10" t="str">
        <f>IF(OR('Intragroup liabilities'!F1731="P_20",'Intragroup liabilities'!F1731="P_21"),'Intragroup liabilities'!M1731,CONCATENATE(RIGHT('Intragroup liabilities'!T1731,4),"-",LEFT(RIGHT('Intragroup liabilities'!T1731,7),2),"-",LEFT('Intragroup liabilities'!T1731,2)))</f>
        <v>--</v>
      </c>
      <c r="T1737" s="20" t="str">
        <f t="shared" ref="T1737:T1800" si="193">IFERROR(IF(OR(E1737="r0110 - Covered deposits (BRRD art. 44/2/a)",E1737="r0120 - Secured liabilities - collateralized part (BRRD art. 44/2/b)",E1737="r0320 - Deposits, not covered and not preferential"),WORKDAY(S1737,1,"1/1/2021"),S1737),"")</f>
        <v>--</v>
      </c>
      <c r="U1737" s="20" t="str">
        <f>IF(OR('Intragroup liabilities'!F1731="P_20",'Intragroup liabilities'!F1731="P_21"),'T 03.01'!T1737,CONCATENATE(RIGHT('Intragroup liabilities'!U1731,4),"-",LEFT(RIGHT('Intragroup liabilities'!U1731,7),2),"-",LEFT('Intragroup liabilities'!U1731,2)))</f>
        <v>--</v>
      </c>
      <c r="V1737" s="10" t="str">
        <f t="shared" ref="V1737:V1800" si="194">IF(E1737="r0120 - Secured liabilities - collateralized part (BRRD art. 44/2/b)","Secured","Unsecured")</f>
        <v>Unsecured</v>
      </c>
      <c r="W1737" s="10">
        <v>0</v>
      </c>
      <c r="X1737" s="10" t="s">
        <v>83</v>
      </c>
      <c r="Y1737" s="10" t="str">
        <f t="shared" ref="Y1737:Y1800" si="195">IFERROR(IF(OR(E1737="r0110 - Covered deposits (BRRD art. 44/2/a)",E1737="r0120 - Secured liabilities - collateralized part (BRRD art. 44/2/b)",E1737="r0320 - Deposits, not covered and not preferential"),"Non-structured/Vanilla","Structured"),"")</f>
        <v>Structured</v>
      </c>
      <c r="Z1737" s="10"/>
      <c r="AA1737" s="10" t="str">
        <f>IF('Intragroup liabilities'!Q1731="GF2","Grandfathered T2",IF('Intragroup liabilities'!Q1731="CET1","CET1","No"))</f>
        <v>No</v>
      </c>
      <c r="AB1737" s="10">
        <f>IF('Intragroup liabilities'!R1731="",0,'Intragroup liabilities'!R1731)</f>
        <v>0</v>
      </c>
    </row>
    <row r="1738" spans="3:28" ht="23.65" thickBot="1" x14ac:dyDescent="0.5">
      <c r="C1738" s="17">
        <f t="shared" si="190"/>
        <v>999</v>
      </c>
      <c r="D1738" s="18">
        <f t="shared" ref="D1738:D1801" si="196">IF(E1738="","",D1737+1)</f>
        <v>1731</v>
      </c>
      <c r="E1738" s="10" t="str">
        <f>IF(AND(I1738="SANTANDER TOTTA, SGPS, SA",'Intragroup liabilities'!F1732="P_22"),"r0531 - o/w (part of) subordinated liabilities recognised as own funds",IF(AND(I1738="Totta Seguros - Comp. Seg. Vida, SA.",'Intragroup liabilities'!F1732="P_22"),"r0350 - Structured notes",IF(AND(AA1738&lt;&gt;"No",'Intragroup liabilities'!F1732="P_23"),"r0531 - o/w (part of) subordinated liabilities recognised as own funds",IF(AND(AA1738="No",'Intragroup liabilities'!F1732="P_23"),"r0120 - Secured liabilities - collateralized part (BRRD art. 44/2/b)",IF('Intragroup liabilities'!F1732="C_31","r0511 - o/w capital instruments/share capital",IF('Intragroup liabilities'!F1732="C_32","r0511 - o/w capital instruments/share capital",IF('Intragroup liabilities'!F1732="C_33","r0512 - o/w instruments ranking pari passu with ordinary shares",IF(OR(ISNUMBER(SEARCH("ATLANTES",I1738)),ISNUMBER(SEARCH("AZOR",I1738)),ISNUMBER(SEARCH("HIPOTOTTA",I1738)))=TRUE,"r0120 - Secured liabilities - collateralized part (BRRD art. 44/2/b)",IF(OR('Intragroup liabilities'!F1732="P_27.1",'Intragroup liabilities'!F1732="P_27.2",'Intragroup liabilities'!F1732="P_24"),"r0390 - Non-financial liabilities",IF('Intragroup liabilities'!F1732="P_30.1","r0170 - Employee liabilities (BRRD art. 44/2/g/i)",IF('Intragroup liabilities'!F1732="P_30.3","r0390 - Non-financial liabilities",IF('Intragroup liabilities'!F1732="C_36","r0511 - o/w capital instruments/share capital",IF(AND('Intragroup liabilities'!F1732="P_20",IFERROR(VLOOKUP('Intragroup liabilities'!I1732,'Auxiliar 210'!$B$18:$B$20,1,FALSE),0)&lt;&gt;0),"r0210 - Liabilities towards other entities of the resolution group (BRRD art. 44/2/h)",IF(AND('Intragroup liabilities'!F1732="P_21",IFERROR(VLOOKUP('Intragroup liabilities'!I1732,'Auxiliar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8" s="10" t="s">
        <v>483</v>
      </c>
      <c r="G1738" s="10" t="str">
        <f t="shared" si="191"/>
        <v>Rank 9 - Ranking in insolvency (master scale)</v>
      </c>
      <c r="H1738" s="10" t="s">
        <v>797</v>
      </c>
      <c r="I1738" s="10" t="s">
        <v>704</v>
      </c>
      <c r="J1738" s="10" t="s">
        <v>703</v>
      </c>
      <c r="K1738" s="10" t="s">
        <v>155</v>
      </c>
      <c r="L1738" s="10" t="str">
        <f t="shared" si="192"/>
        <v>Sister</v>
      </c>
      <c r="M1738" s="10" t="str">
        <f>IF(OR('Intragroup liabilities'!W1732="x",'Intragroup liabilities'!W1732="E"),"true","false")</f>
        <v>false</v>
      </c>
      <c r="N1738" s="10" t="s">
        <v>470</v>
      </c>
      <c r="O1738" s="10" t="s">
        <v>471</v>
      </c>
      <c r="P1738" s="11">
        <v>6.07</v>
      </c>
      <c r="Q1738" s="11">
        <f>IF('Intragroup liabilities'!E1732="",0,'Intragroup liabilities'!E1732)</f>
        <v>0</v>
      </c>
      <c r="R1738" s="10" t="str">
        <f>+IF('Intragroup liabilities'!C1732="EURO","Euro",IF('Intragroup liabilities'!C1732="LIBRA INGLESA"," US Dollar",""))</f>
        <v>Euro</v>
      </c>
      <c r="S1738" s="10" t="str">
        <f>IF(OR('Intragroup liabilities'!F1732="P_20",'Intragroup liabilities'!F1732="P_21"),'Intragroup liabilities'!M1732,CONCATENATE(RIGHT('Intragroup liabilities'!T1732,4),"-",LEFT(RIGHT('Intragroup liabilities'!T1732,7),2),"-",LEFT('Intragroup liabilities'!T1732,2)))</f>
        <v>--</v>
      </c>
      <c r="T1738" s="20" t="str">
        <f t="shared" si="193"/>
        <v>--</v>
      </c>
      <c r="U1738" s="20" t="str">
        <f>IF(OR('Intragroup liabilities'!F1732="P_20",'Intragroup liabilities'!F1732="P_21"),'T 03.01'!T1738,CONCATENATE(RIGHT('Intragroup liabilities'!U1732,4),"-",LEFT(RIGHT('Intragroup liabilities'!U1732,7),2),"-",LEFT('Intragroup liabilities'!U1732,2)))</f>
        <v>--</v>
      </c>
      <c r="V1738" s="10" t="str">
        <f t="shared" si="194"/>
        <v>Unsecured</v>
      </c>
      <c r="W1738" s="10">
        <v>0</v>
      </c>
      <c r="X1738" s="10" t="s">
        <v>83</v>
      </c>
      <c r="Y1738" s="10" t="str">
        <f t="shared" si="195"/>
        <v>Structured</v>
      </c>
      <c r="Z1738" s="10"/>
      <c r="AA1738" s="10" t="str">
        <f>IF('Intragroup liabilities'!Q1732="GF2","Grandfathered T2",IF('Intragroup liabilities'!Q1732="CET1","CET1","No"))</f>
        <v>No</v>
      </c>
      <c r="AB1738" s="10">
        <f>IF('Intragroup liabilities'!R1732="",0,'Intragroup liabilities'!R1732)</f>
        <v>0</v>
      </c>
    </row>
    <row r="1739" spans="3:28" ht="23.65" thickBot="1" x14ac:dyDescent="0.5">
      <c r="C1739" s="17">
        <f t="shared" si="190"/>
        <v>999</v>
      </c>
      <c r="D1739" s="18">
        <f t="shared" si="196"/>
        <v>1732</v>
      </c>
      <c r="E1739" s="10" t="str">
        <f>IF(AND(I1739="SANTANDER TOTTA, SGPS, SA",'Intragroup liabilities'!F1733="P_22"),"r0531 - o/w (part of) subordinated liabilities recognised as own funds",IF(AND(I1739="Totta Seguros - Comp. Seg. Vida, SA.",'Intragroup liabilities'!F1733="P_22"),"r0350 - Structured notes",IF(AND(AA1739&lt;&gt;"No",'Intragroup liabilities'!F1733="P_23"),"r0531 - o/w (part of) subordinated liabilities recognised as own funds",IF(AND(AA1739="No",'Intragroup liabilities'!F1733="P_23"),"r0120 - Secured liabilities - collateralized part (BRRD art. 44/2/b)",IF('Intragroup liabilities'!F1733="C_31","r0511 - o/w capital instruments/share capital",IF('Intragroup liabilities'!F1733="C_32","r0511 - o/w capital instruments/share capital",IF('Intragroup liabilities'!F1733="C_33","r0512 - o/w instruments ranking pari passu with ordinary shares",IF(OR(ISNUMBER(SEARCH("ATLANTES",I1739)),ISNUMBER(SEARCH("AZOR",I1739)),ISNUMBER(SEARCH("HIPOTOTTA",I1739)))=TRUE,"r0120 - Secured liabilities - collateralized part (BRRD art. 44/2/b)",IF(OR('Intragroup liabilities'!F1733="P_27.1",'Intragroup liabilities'!F1733="P_27.2",'Intragroup liabilities'!F1733="P_24"),"r0390 - Non-financial liabilities",IF('Intragroup liabilities'!F1733="P_30.1","r0170 - Employee liabilities (BRRD art. 44/2/g/i)",IF('Intragroup liabilities'!F1733="P_30.3","r0390 - Non-financial liabilities",IF('Intragroup liabilities'!F1733="C_36","r0511 - o/w capital instruments/share capital",IF(AND('Intragroup liabilities'!F1733="P_20",IFERROR(VLOOKUP('Intragroup liabilities'!I1733,'Auxiliar 210'!$B$18:$B$20,1,FALSE),0)&lt;&gt;0),"r0210 - Liabilities towards other entities of the resolution group (BRRD art. 44/2/h)",IF(AND('Intragroup liabilities'!F1733="P_21",IFERROR(VLOOKUP('Intragroup liabilities'!I1733,'Auxiliar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39" s="10" t="s">
        <v>483</v>
      </c>
      <c r="G1739" s="10" t="str">
        <f t="shared" si="191"/>
        <v>Rank 9 - Ranking in insolvency (master scale)</v>
      </c>
      <c r="H1739" s="10" t="s">
        <v>1046</v>
      </c>
      <c r="I1739" s="10" t="s">
        <v>704</v>
      </c>
      <c r="J1739" s="10" t="s">
        <v>703</v>
      </c>
      <c r="K1739" s="10" t="s">
        <v>155</v>
      </c>
      <c r="L1739" s="10" t="str">
        <f t="shared" si="192"/>
        <v>Sister</v>
      </c>
      <c r="M1739" s="10" t="str">
        <f>IF(OR('Intragroup liabilities'!W1733="x",'Intragroup liabilities'!W1733="E"),"true","false")</f>
        <v>false</v>
      </c>
      <c r="N1739" s="10" t="s">
        <v>470</v>
      </c>
      <c r="O1739" s="10" t="s">
        <v>471</v>
      </c>
      <c r="P1739" s="11">
        <v>46.18</v>
      </c>
      <c r="Q1739" s="11">
        <f>IF('Intragroup liabilities'!E1733="",0,'Intragroup liabilities'!E1733)</f>
        <v>0</v>
      </c>
      <c r="R1739" s="10" t="str">
        <f>+IF('Intragroup liabilities'!C1733="EURO","Euro",IF('Intragroup liabilities'!C1733="LIBRA INGLESA"," US Dollar",""))</f>
        <v>Euro</v>
      </c>
      <c r="S1739" s="10" t="str">
        <f>IF(OR('Intragroup liabilities'!F1733="P_20",'Intragroup liabilities'!F1733="P_21"),'Intragroup liabilities'!M1733,CONCATENATE(RIGHT('Intragroup liabilities'!T1733,4),"-",LEFT(RIGHT('Intragroup liabilities'!T1733,7),2),"-",LEFT('Intragroup liabilities'!T1733,2)))</f>
        <v>--</v>
      </c>
      <c r="T1739" s="20" t="str">
        <f t="shared" si="193"/>
        <v>--</v>
      </c>
      <c r="U1739" s="20" t="str">
        <f>IF(OR('Intragroup liabilities'!F1733="P_20",'Intragroup liabilities'!F1733="P_21"),'T 03.01'!T1739,CONCATENATE(RIGHT('Intragroup liabilities'!U1733,4),"-",LEFT(RIGHT('Intragroup liabilities'!U1733,7),2),"-",LEFT('Intragroup liabilities'!U1733,2)))</f>
        <v>--</v>
      </c>
      <c r="V1739" s="10" t="str">
        <f t="shared" si="194"/>
        <v>Unsecured</v>
      </c>
      <c r="W1739" s="10">
        <v>0</v>
      </c>
      <c r="X1739" s="10" t="s">
        <v>83</v>
      </c>
      <c r="Y1739" s="10" t="str">
        <f t="shared" si="195"/>
        <v>Structured</v>
      </c>
      <c r="Z1739" s="10"/>
      <c r="AA1739" s="10" t="str">
        <f>IF('Intragroup liabilities'!Q1733="GF2","Grandfathered T2",IF('Intragroup liabilities'!Q1733="CET1","CET1","No"))</f>
        <v>No</v>
      </c>
      <c r="AB1739" s="10">
        <f>IF('Intragroup liabilities'!R1733="",0,'Intragroup liabilities'!R1733)</f>
        <v>0</v>
      </c>
    </row>
    <row r="1740" spans="3:28" ht="35.25" thickBot="1" x14ac:dyDescent="0.5">
      <c r="C1740" s="17">
        <f t="shared" si="190"/>
        <v>999</v>
      </c>
      <c r="D1740" s="18">
        <f t="shared" si="196"/>
        <v>1733</v>
      </c>
      <c r="E1740" s="10" t="str">
        <f>IF(AND(I1740="SANTANDER TOTTA, SGPS, SA",'Intragroup liabilities'!F1734="P_22"),"r0531 - o/w (part of) subordinated liabilities recognised as own funds",IF(AND(I1740="Totta Seguros - Comp. Seg. Vida, SA.",'Intragroup liabilities'!F1734="P_22"),"r0350 - Structured notes",IF(AND(AA1740&lt;&gt;"No",'Intragroup liabilities'!F1734="P_23"),"r0531 - o/w (part of) subordinated liabilities recognised as own funds",IF(AND(AA1740="No",'Intragroup liabilities'!F1734="P_23"),"r0120 - Secured liabilities - collateralized part (BRRD art. 44/2/b)",IF('Intragroup liabilities'!F1734="C_31","r0511 - o/w capital instruments/share capital",IF('Intragroup liabilities'!F1734="C_32","r0511 - o/w capital instruments/share capital",IF('Intragroup liabilities'!F1734="C_33","r0512 - o/w instruments ranking pari passu with ordinary shares",IF(OR(ISNUMBER(SEARCH("ATLANTES",I1740)),ISNUMBER(SEARCH("AZOR",I1740)),ISNUMBER(SEARCH("HIPOTOTTA",I1740)))=TRUE,"r0120 - Secured liabilities - collateralized part (BRRD art. 44/2/b)",IF(OR('Intragroup liabilities'!F1734="P_27.1",'Intragroup liabilities'!F1734="P_27.2",'Intragroup liabilities'!F1734="P_24"),"r0390 - Non-financial liabilities",IF('Intragroup liabilities'!F1734="P_30.1","r0170 - Employee liabilities (BRRD art. 44/2/g/i)",IF('Intragroup liabilities'!F1734="P_30.3","r0390 - Non-financial liabilities",IF('Intragroup liabilities'!F1734="C_36","r0511 - o/w capital instruments/share capital",IF(AND('Intragroup liabilities'!F1734="P_20",IFERROR(VLOOKUP('Intragroup liabilities'!I1734,'Auxiliar 210'!$B$18:$B$20,1,FALSE),0)&lt;&gt;0),"r0210 - Liabilities towards other entities of the resolution group (BRRD art. 44/2/h)",IF(AND('Intragroup liabilities'!F1734="P_21",IFERROR(VLOOKUP('Intragroup liabilities'!I1734,'Auxiliar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0" s="10" t="s">
        <v>483</v>
      </c>
      <c r="G1740" s="10" t="str">
        <f t="shared" si="191"/>
        <v>Rank 9 - Ranking in insolvency (master scale)</v>
      </c>
      <c r="H1740" s="10" t="s">
        <v>1350</v>
      </c>
      <c r="I1740" s="10" t="s">
        <v>515</v>
      </c>
      <c r="J1740" s="10" t="s">
        <v>514</v>
      </c>
      <c r="K1740" s="10" t="s">
        <v>155</v>
      </c>
      <c r="L1740" s="10" t="str">
        <f t="shared" si="192"/>
        <v>Sister</v>
      </c>
      <c r="M1740" s="10" t="str">
        <f>IF(OR('Intragroup liabilities'!W1734="x",'Intragroup liabilities'!W1734="E"),"true","false")</f>
        <v>false</v>
      </c>
      <c r="N1740" s="10" t="s">
        <v>470</v>
      </c>
      <c r="O1740" s="10" t="s">
        <v>471</v>
      </c>
      <c r="P1740" s="11">
        <v>21.25</v>
      </c>
      <c r="Q1740" s="11">
        <f>IF('Intragroup liabilities'!E1734="",0,'Intragroup liabilities'!E1734)</f>
        <v>0</v>
      </c>
      <c r="R1740" s="10" t="str">
        <f>+IF('Intragroup liabilities'!C1734="EURO","Euro",IF('Intragroup liabilities'!C1734="LIBRA INGLESA"," US Dollar",""))</f>
        <v>Euro</v>
      </c>
      <c r="S1740" s="10" t="str">
        <f>IF(OR('Intragroup liabilities'!F1734="P_20",'Intragroup liabilities'!F1734="P_21"),'Intragroup liabilities'!M1734,CONCATENATE(RIGHT('Intragroup liabilities'!T1734,4),"-",LEFT(RIGHT('Intragroup liabilities'!T1734,7),2),"-",LEFT('Intragroup liabilities'!T1734,2)))</f>
        <v>--</v>
      </c>
      <c r="T1740" s="20" t="str">
        <f t="shared" si="193"/>
        <v>--</v>
      </c>
      <c r="U1740" s="20" t="str">
        <f>IF(OR('Intragroup liabilities'!F1734="P_20",'Intragroup liabilities'!F1734="P_21"),'T 03.01'!T1740,CONCATENATE(RIGHT('Intragroup liabilities'!U1734,4),"-",LEFT(RIGHT('Intragroup liabilities'!U1734,7),2),"-",LEFT('Intragroup liabilities'!U1734,2)))</f>
        <v>--</v>
      </c>
      <c r="V1740" s="10" t="str">
        <f t="shared" si="194"/>
        <v>Unsecured</v>
      </c>
      <c r="W1740" s="10">
        <v>0</v>
      </c>
      <c r="X1740" s="10" t="s">
        <v>83</v>
      </c>
      <c r="Y1740" s="10" t="str">
        <f t="shared" si="195"/>
        <v>Structured</v>
      </c>
      <c r="Z1740" s="10"/>
      <c r="AA1740" s="10" t="str">
        <f>IF('Intragroup liabilities'!Q1734="GF2","Grandfathered T2",IF('Intragroup liabilities'!Q1734="CET1","CET1","No"))</f>
        <v>No</v>
      </c>
      <c r="AB1740" s="10">
        <f>IF('Intragroup liabilities'!R1734="",0,'Intragroup liabilities'!R1734)</f>
        <v>0</v>
      </c>
    </row>
    <row r="1741" spans="3:28" ht="23.65" thickBot="1" x14ac:dyDescent="0.5">
      <c r="C1741" s="17">
        <f t="shared" si="190"/>
        <v>999</v>
      </c>
      <c r="D1741" s="18">
        <f t="shared" si="196"/>
        <v>1734</v>
      </c>
      <c r="E1741" s="10" t="str">
        <f>IF(AND(I1741="SANTANDER TOTTA, SGPS, SA",'Intragroup liabilities'!F1735="P_22"),"r0531 - o/w (part of) subordinated liabilities recognised as own funds",IF(AND(I1741="Totta Seguros - Comp. Seg. Vida, SA.",'Intragroup liabilities'!F1735="P_22"),"r0350 - Structured notes",IF(AND(AA1741&lt;&gt;"No",'Intragroup liabilities'!F1735="P_23"),"r0531 - o/w (part of) subordinated liabilities recognised as own funds",IF(AND(AA1741="No",'Intragroup liabilities'!F1735="P_23"),"r0120 - Secured liabilities - collateralized part (BRRD art. 44/2/b)",IF('Intragroup liabilities'!F1735="C_31","r0511 - o/w capital instruments/share capital",IF('Intragroup liabilities'!F1735="C_32","r0511 - o/w capital instruments/share capital",IF('Intragroup liabilities'!F1735="C_33","r0512 - o/w instruments ranking pari passu with ordinary shares",IF(OR(ISNUMBER(SEARCH("ATLANTES",I1741)),ISNUMBER(SEARCH("AZOR",I1741)),ISNUMBER(SEARCH("HIPOTOTTA",I1741)))=TRUE,"r0120 - Secured liabilities - collateralized part (BRRD art. 44/2/b)",IF(OR('Intragroup liabilities'!F1735="P_27.1",'Intragroup liabilities'!F1735="P_27.2",'Intragroup liabilities'!F1735="P_24"),"r0390 - Non-financial liabilities",IF('Intragroup liabilities'!F1735="P_30.1","r0170 - Employee liabilities (BRRD art. 44/2/g/i)",IF('Intragroup liabilities'!F1735="P_30.3","r0390 - Non-financial liabilities",IF('Intragroup liabilities'!F1735="C_36","r0511 - o/w capital instruments/share capital",IF(AND('Intragroup liabilities'!F1735="P_20",IFERROR(VLOOKUP('Intragroup liabilities'!I1735,'Auxiliar 210'!$B$18:$B$20,1,FALSE),0)&lt;&gt;0),"r0210 - Liabilities towards other entities of the resolution group (BRRD art. 44/2/h)",IF(AND('Intragroup liabilities'!F1735="P_21",IFERROR(VLOOKUP('Intragroup liabilities'!I1735,'Auxiliar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1" s="10" t="s">
        <v>483</v>
      </c>
      <c r="G1741" s="10" t="str">
        <f t="shared" si="191"/>
        <v>Rank 9 - Ranking in insolvency (master scale)</v>
      </c>
      <c r="H1741" s="10" t="s">
        <v>1322</v>
      </c>
      <c r="I1741" s="10" t="s">
        <v>704</v>
      </c>
      <c r="J1741" s="10" t="s">
        <v>703</v>
      </c>
      <c r="K1741" s="10" t="s">
        <v>155</v>
      </c>
      <c r="L1741" s="10" t="str">
        <f t="shared" si="192"/>
        <v>Sister</v>
      </c>
      <c r="M1741" s="10" t="str">
        <f>IF(OR('Intragroup liabilities'!W1735="x",'Intragroup liabilities'!W1735="E"),"true","false")</f>
        <v>false</v>
      </c>
      <c r="N1741" s="10" t="s">
        <v>470</v>
      </c>
      <c r="O1741" s="10" t="s">
        <v>471</v>
      </c>
      <c r="P1741" s="11">
        <v>0.21</v>
      </c>
      <c r="Q1741" s="11">
        <f>IF('Intragroup liabilities'!E1735="",0,'Intragroup liabilities'!E1735)</f>
        <v>0</v>
      </c>
      <c r="R1741" s="10" t="str">
        <f>+IF('Intragroup liabilities'!C1735="EURO","Euro",IF('Intragroup liabilities'!C1735="LIBRA INGLESA"," US Dollar",""))</f>
        <v>Euro</v>
      </c>
      <c r="S1741" s="10" t="str">
        <f>IF(OR('Intragroup liabilities'!F1735="P_20",'Intragroup liabilities'!F1735="P_21"),'Intragroup liabilities'!M1735,CONCATENATE(RIGHT('Intragroup liabilities'!T1735,4),"-",LEFT(RIGHT('Intragroup liabilities'!T1735,7),2),"-",LEFT('Intragroup liabilities'!T1735,2)))</f>
        <v>--</v>
      </c>
      <c r="T1741" s="20" t="str">
        <f t="shared" si="193"/>
        <v>--</v>
      </c>
      <c r="U1741" s="20" t="str">
        <f>IF(OR('Intragroup liabilities'!F1735="P_20",'Intragroup liabilities'!F1735="P_21"),'T 03.01'!T1741,CONCATENATE(RIGHT('Intragroup liabilities'!U1735,4),"-",LEFT(RIGHT('Intragroup liabilities'!U1735,7),2),"-",LEFT('Intragroup liabilities'!U1735,2)))</f>
        <v>--</v>
      </c>
      <c r="V1741" s="10" t="str">
        <f t="shared" si="194"/>
        <v>Unsecured</v>
      </c>
      <c r="W1741" s="10">
        <v>0</v>
      </c>
      <c r="X1741" s="10" t="s">
        <v>83</v>
      </c>
      <c r="Y1741" s="10" t="str">
        <f t="shared" si="195"/>
        <v>Structured</v>
      </c>
      <c r="Z1741" s="10"/>
      <c r="AA1741" s="10" t="str">
        <f>IF('Intragroup liabilities'!Q1735="GF2","Grandfathered T2",IF('Intragroup liabilities'!Q1735="CET1","CET1","No"))</f>
        <v>No</v>
      </c>
      <c r="AB1741" s="10">
        <f>IF('Intragroup liabilities'!R1735="",0,'Intragroup liabilities'!R1735)</f>
        <v>0</v>
      </c>
    </row>
    <row r="1742" spans="3:28" ht="23.65" thickBot="1" x14ac:dyDescent="0.5">
      <c r="C1742" s="17">
        <f t="shared" si="190"/>
        <v>999</v>
      </c>
      <c r="D1742" s="18">
        <f t="shared" si="196"/>
        <v>1735</v>
      </c>
      <c r="E1742" s="10" t="str">
        <f>IF(AND(I1742="SANTANDER TOTTA, SGPS, SA",'Intragroup liabilities'!F1736="P_22"),"r0531 - o/w (part of) subordinated liabilities recognised as own funds",IF(AND(I1742="Totta Seguros - Comp. Seg. Vida, SA.",'Intragroup liabilities'!F1736="P_22"),"r0350 - Structured notes",IF(AND(AA1742&lt;&gt;"No",'Intragroup liabilities'!F1736="P_23"),"r0531 - o/w (part of) subordinated liabilities recognised as own funds",IF(AND(AA1742="No",'Intragroup liabilities'!F1736="P_23"),"r0120 - Secured liabilities - collateralized part (BRRD art. 44/2/b)",IF('Intragroup liabilities'!F1736="C_31","r0511 - o/w capital instruments/share capital",IF('Intragroup liabilities'!F1736="C_32","r0511 - o/w capital instruments/share capital",IF('Intragroup liabilities'!F1736="C_33","r0512 - o/w instruments ranking pari passu with ordinary shares",IF(OR(ISNUMBER(SEARCH("ATLANTES",I1742)),ISNUMBER(SEARCH("AZOR",I1742)),ISNUMBER(SEARCH("HIPOTOTTA",I1742)))=TRUE,"r0120 - Secured liabilities - collateralized part (BRRD art. 44/2/b)",IF(OR('Intragroup liabilities'!F1736="P_27.1",'Intragroup liabilities'!F1736="P_27.2",'Intragroup liabilities'!F1736="P_24"),"r0390 - Non-financial liabilities",IF('Intragroup liabilities'!F1736="P_30.1","r0170 - Employee liabilities (BRRD art. 44/2/g/i)",IF('Intragroup liabilities'!F1736="P_30.3","r0390 - Non-financial liabilities",IF('Intragroup liabilities'!F1736="C_36","r0511 - o/w capital instruments/share capital",IF(AND('Intragroup liabilities'!F1736="P_20",IFERROR(VLOOKUP('Intragroup liabilities'!I1736,'Auxiliar 210'!$B$18:$B$20,1,FALSE),0)&lt;&gt;0),"r0210 - Liabilities towards other entities of the resolution group (BRRD art. 44/2/h)",IF(AND('Intragroup liabilities'!F1736="P_21",IFERROR(VLOOKUP('Intragroup liabilities'!I1736,'Auxiliar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2" s="10" t="s">
        <v>483</v>
      </c>
      <c r="G1742" s="10" t="str">
        <f t="shared" si="191"/>
        <v>Rank 9 - Ranking in insolvency (master scale)</v>
      </c>
      <c r="H1742" s="10" t="s">
        <v>1478</v>
      </c>
      <c r="I1742" s="10" t="s">
        <v>66</v>
      </c>
      <c r="J1742" s="10" t="s">
        <v>439</v>
      </c>
      <c r="K1742" s="10" t="s">
        <v>155</v>
      </c>
      <c r="L1742" s="10" t="str">
        <f t="shared" si="192"/>
        <v>Sister</v>
      </c>
      <c r="M1742" s="10" t="str">
        <f>IF(OR('Intragroup liabilities'!W1736="x",'Intragroup liabilities'!W1736="E"),"true","false")</f>
        <v>false</v>
      </c>
      <c r="N1742" s="10" t="s">
        <v>470</v>
      </c>
      <c r="O1742" s="10" t="s">
        <v>471</v>
      </c>
      <c r="P1742" s="11">
        <v>3.02</v>
      </c>
      <c r="Q1742" s="11">
        <f>IF('Intragroup liabilities'!E1736="",0,'Intragroup liabilities'!E1736)</f>
        <v>0</v>
      </c>
      <c r="R1742" s="10" t="str">
        <f>+IF('Intragroup liabilities'!C1736="EURO","Euro",IF('Intragroup liabilities'!C1736="LIBRA INGLESA"," US Dollar",""))</f>
        <v>Euro</v>
      </c>
      <c r="S1742" s="10" t="str">
        <f>IF(OR('Intragroup liabilities'!F1736="P_20",'Intragroup liabilities'!F1736="P_21"),'Intragroup liabilities'!M1736,CONCATENATE(RIGHT('Intragroup liabilities'!T1736,4),"-",LEFT(RIGHT('Intragroup liabilities'!T1736,7),2),"-",LEFT('Intragroup liabilities'!T1736,2)))</f>
        <v>--</v>
      </c>
      <c r="T1742" s="20" t="str">
        <f t="shared" si="193"/>
        <v>--</v>
      </c>
      <c r="U1742" s="20" t="str">
        <f>IF(OR('Intragroup liabilities'!F1736="P_20",'Intragroup liabilities'!F1736="P_21"),'T 03.01'!T1742,CONCATENATE(RIGHT('Intragroup liabilities'!U1736,4),"-",LEFT(RIGHT('Intragroup liabilities'!U1736,7),2),"-",LEFT('Intragroup liabilities'!U1736,2)))</f>
        <v>--</v>
      </c>
      <c r="V1742" s="10" t="str">
        <f t="shared" si="194"/>
        <v>Unsecured</v>
      </c>
      <c r="W1742" s="10">
        <v>0</v>
      </c>
      <c r="X1742" s="10" t="s">
        <v>83</v>
      </c>
      <c r="Y1742" s="10" t="str">
        <f t="shared" si="195"/>
        <v>Structured</v>
      </c>
      <c r="Z1742" s="10"/>
      <c r="AA1742" s="10" t="str">
        <f>IF('Intragroup liabilities'!Q1736="GF2","Grandfathered T2",IF('Intragroup liabilities'!Q1736="CET1","CET1","No"))</f>
        <v>No</v>
      </c>
      <c r="AB1742" s="10">
        <f>IF('Intragroup liabilities'!R1736="",0,'Intragroup liabilities'!R1736)</f>
        <v>0</v>
      </c>
    </row>
    <row r="1743" spans="3:28" ht="23.65" thickBot="1" x14ac:dyDescent="0.5">
      <c r="C1743" s="17">
        <f t="shared" si="190"/>
        <v>999</v>
      </c>
      <c r="D1743" s="18">
        <f t="shared" si="196"/>
        <v>1736</v>
      </c>
      <c r="E1743" s="10" t="str">
        <f>IF(AND(I1743="SANTANDER TOTTA, SGPS, SA",'Intragroup liabilities'!F1737="P_22"),"r0531 - o/w (part of) subordinated liabilities recognised as own funds",IF(AND(I1743="Totta Seguros - Comp. Seg. Vida, SA.",'Intragroup liabilities'!F1737="P_22"),"r0350 - Structured notes",IF(AND(AA1743&lt;&gt;"No",'Intragroup liabilities'!F1737="P_23"),"r0531 - o/w (part of) subordinated liabilities recognised as own funds",IF(AND(AA1743="No",'Intragroup liabilities'!F1737="P_23"),"r0120 - Secured liabilities - collateralized part (BRRD art. 44/2/b)",IF('Intragroup liabilities'!F1737="C_31","r0511 - o/w capital instruments/share capital",IF('Intragroup liabilities'!F1737="C_32","r0511 - o/w capital instruments/share capital",IF('Intragroup liabilities'!F1737="C_33","r0512 - o/w instruments ranking pari passu with ordinary shares",IF(OR(ISNUMBER(SEARCH("ATLANTES",I1743)),ISNUMBER(SEARCH("AZOR",I1743)),ISNUMBER(SEARCH("HIPOTOTTA",I1743)))=TRUE,"r0120 - Secured liabilities - collateralized part (BRRD art. 44/2/b)",IF(OR('Intragroup liabilities'!F1737="P_27.1",'Intragroup liabilities'!F1737="P_27.2",'Intragroup liabilities'!F1737="P_24"),"r0390 - Non-financial liabilities",IF('Intragroup liabilities'!F1737="P_30.1","r0170 - Employee liabilities (BRRD art. 44/2/g/i)",IF('Intragroup liabilities'!F1737="P_30.3","r0390 - Non-financial liabilities",IF('Intragroup liabilities'!F1737="C_36","r0511 - o/w capital instruments/share capital",IF(AND('Intragroup liabilities'!F1737="P_20",IFERROR(VLOOKUP('Intragroup liabilities'!I1737,'Auxiliar 210'!$B$18:$B$20,1,FALSE),0)&lt;&gt;0),"r0210 - Liabilities towards other entities of the resolution group (BRRD art. 44/2/h)",IF(AND('Intragroup liabilities'!F1737="P_21",IFERROR(VLOOKUP('Intragroup liabilities'!I1737,'Auxiliar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3" s="10" t="s">
        <v>483</v>
      </c>
      <c r="G1743" s="10" t="str">
        <f t="shared" si="191"/>
        <v>Rank 9 - Ranking in insolvency (master scale)</v>
      </c>
      <c r="H1743" s="10" t="s">
        <v>570</v>
      </c>
      <c r="I1743" s="10" t="s">
        <v>66</v>
      </c>
      <c r="J1743" s="10" t="s">
        <v>439</v>
      </c>
      <c r="K1743" s="10" t="s">
        <v>155</v>
      </c>
      <c r="L1743" s="10" t="str">
        <f t="shared" si="192"/>
        <v>Sister</v>
      </c>
      <c r="M1743" s="10" t="str">
        <f>IF(OR('Intragroup liabilities'!W1737="x",'Intragroup liabilities'!W1737="E"),"true","false")</f>
        <v>false</v>
      </c>
      <c r="N1743" s="10" t="s">
        <v>470</v>
      </c>
      <c r="O1743" s="10" t="s">
        <v>471</v>
      </c>
      <c r="P1743" s="11">
        <v>45.56</v>
      </c>
      <c r="Q1743" s="11">
        <f>IF('Intragroup liabilities'!E1737="",0,'Intragroup liabilities'!E1737)</f>
        <v>0</v>
      </c>
      <c r="R1743" s="10" t="str">
        <f>+IF('Intragroup liabilities'!C1737="EURO","Euro",IF('Intragroup liabilities'!C1737="LIBRA INGLESA"," US Dollar",""))</f>
        <v>Euro</v>
      </c>
      <c r="S1743" s="10" t="str">
        <f>IF(OR('Intragroup liabilities'!F1737="P_20",'Intragroup liabilities'!F1737="P_21"),'Intragroup liabilities'!M1737,CONCATENATE(RIGHT('Intragroup liabilities'!T1737,4),"-",LEFT(RIGHT('Intragroup liabilities'!T1737,7),2),"-",LEFT('Intragroup liabilities'!T1737,2)))</f>
        <v>--</v>
      </c>
      <c r="T1743" s="20" t="str">
        <f t="shared" si="193"/>
        <v>--</v>
      </c>
      <c r="U1743" s="20" t="str">
        <f>IF(OR('Intragroup liabilities'!F1737="P_20",'Intragroup liabilities'!F1737="P_21"),'T 03.01'!T1743,CONCATENATE(RIGHT('Intragroup liabilities'!U1737,4),"-",LEFT(RIGHT('Intragroup liabilities'!U1737,7),2),"-",LEFT('Intragroup liabilities'!U1737,2)))</f>
        <v>--</v>
      </c>
      <c r="V1743" s="10" t="str">
        <f t="shared" si="194"/>
        <v>Unsecured</v>
      </c>
      <c r="W1743" s="10">
        <v>0</v>
      </c>
      <c r="X1743" s="10" t="s">
        <v>83</v>
      </c>
      <c r="Y1743" s="10" t="str">
        <f t="shared" si="195"/>
        <v>Structured</v>
      </c>
      <c r="Z1743" s="10"/>
      <c r="AA1743" s="10" t="str">
        <f>IF('Intragroup liabilities'!Q1737="GF2","Grandfathered T2",IF('Intragroup liabilities'!Q1737="CET1","CET1","No"))</f>
        <v>No</v>
      </c>
      <c r="AB1743" s="10">
        <f>IF('Intragroup liabilities'!R1737="",0,'Intragroup liabilities'!R1737)</f>
        <v>0</v>
      </c>
    </row>
    <row r="1744" spans="3:28" ht="23.65" thickBot="1" x14ac:dyDescent="0.5">
      <c r="C1744" s="17">
        <f t="shared" si="190"/>
        <v>999</v>
      </c>
      <c r="D1744" s="18">
        <f t="shared" si="196"/>
        <v>1737</v>
      </c>
      <c r="E1744" s="10" t="str">
        <f>IF(AND(I1744="SANTANDER TOTTA, SGPS, SA",'Intragroup liabilities'!F1738="P_22"),"r0531 - o/w (part of) subordinated liabilities recognised as own funds",IF(AND(I1744="Totta Seguros - Comp. Seg. Vida, SA.",'Intragroup liabilities'!F1738="P_22"),"r0350 - Structured notes",IF(AND(AA1744&lt;&gt;"No",'Intragroup liabilities'!F1738="P_23"),"r0531 - o/w (part of) subordinated liabilities recognised as own funds",IF(AND(AA1744="No",'Intragroup liabilities'!F1738="P_23"),"r0120 - Secured liabilities - collateralized part (BRRD art. 44/2/b)",IF('Intragroup liabilities'!F1738="C_31","r0511 - o/w capital instruments/share capital",IF('Intragroup liabilities'!F1738="C_32","r0511 - o/w capital instruments/share capital",IF('Intragroup liabilities'!F1738="C_33","r0512 - o/w instruments ranking pari passu with ordinary shares",IF(OR(ISNUMBER(SEARCH("ATLANTES",I1744)),ISNUMBER(SEARCH("AZOR",I1744)),ISNUMBER(SEARCH("HIPOTOTTA",I1744)))=TRUE,"r0120 - Secured liabilities - collateralized part (BRRD art. 44/2/b)",IF(OR('Intragroup liabilities'!F1738="P_27.1",'Intragroup liabilities'!F1738="P_27.2",'Intragroup liabilities'!F1738="P_24"),"r0390 - Non-financial liabilities",IF('Intragroup liabilities'!F1738="P_30.1","r0170 - Employee liabilities (BRRD art. 44/2/g/i)",IF('Intragroup liabilities'!F1738="P_30.3","r0390 - Non-financial liabilities",IF('Intragroup liabilities'!F1738="C_36","r0511 - o/w capital instruments/share capital",IF(AND('Intragroup liabilities'!F1738="P_20",IFERROR(VLOOKUP('Intragroup liabilities'!I1738,'Auxiliar 210'!$B$18:$B$20,1,FALSE),0)&lt;&gt;0),"r0210 - Liabilities towards other entities of the resolution group (BRRD art. 44/2/h)",IF(AND('Intragroup liabilities'!F1738="P_21",IFERROR(VLOOKUP('Intragroup liabilities'!I1738,'Auxiliar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4" s="10" t="s">
        <v>483</v>
      </c>
      <c r="G1744" s="10" t="str">
        <f t="shared" si="191"/>
        <v>Rank 9 - Ranking in insolvency (master scale)</v>
      </c>
      <c r="H1744" s="10" t="s">
        <v>1332</v>
      </c>
      <c r="I1744" s="10" t="s">
        <v>704</v>
      </c>
      <c r="J1744" s="10" t="s">
        <v>703</v>
      </c>
      <c r="K1744" s="10" t="s">
        <v>155</v>
      </c>
      <c r="L1744" s="10" t="str">
        <f t="shared" si="192"/>
        <v>Sister</v>
      </c>
      <c r="M1744" s="10" t="str">
        <f>IF(OR('Intragroup liabilities'!W1738="x",'Intragroup liabilities'!W1738="E"),"true","false")</f>
        <v>false</v>
      </c>
      <c r="N1744" s="10" t="s">
        <v>470</v>
      </c>
      <c r="O1744" s="10" t="s">
        <v>471</v>
      </c>
      <c r="P1744" s="11">
        <v>1.21</v>
      </c>
      <c r="Q1744" s="11">
        <f>IF('Intragroup liabilities'!E1738="",0,'Intragroup liabilities'!E1738)</f>
        <v>0</v>
      </c>
      <c r="R1744" s="10" t="str">
        <f>+IF('Intragroup liabilities'!C1738="EURO","Euro",IF('Intragroup liabilities'!C1738="LIBRA INGLESA"," US Dollar",""))</f>
        <v>Euro</v>
      </c>
      <c r="S1744" s="10" t="str">
        <f>IF(OR('Intragroup liabilities'!F1738="P_20",'Intragroup liabilities'!F1738="P_21"),'Intragroup liabilities'!M1738,CONCATENATE(RIGHT('Intragroup liabilities'!T1738,4),"-",LEFT(RIGHT('Intragroup liabilities'!T1738,7),2),"-",LEFT('Intragroup liabilities'!T1738,2)))</f>
        <v>--</v>
      </c>
      <c r="T1744" s="20" t="str">
        <f t="shared" si="193"/>
        <v>--</v>
      </c>
      <c r="U1744" s="20" t="str">
        <f>IF(OR('Intragroup liabilities'!F1738="P_20",'Intragroup liabilities'!F1738="P_21"),'T 03.01'!T1744,CONCATENATE(RIGHT('Intragroup liabilities'!U1738,4),"-",LEFT(RIGHT('Intragroup liabilities'!U1738,7),2),"-",LEFT('Intragroup liabilities'!U1738,2)))</f>
        <v>--</v>
      </c>
      <c r="V1744" s="10" t="str">
        <f t="shared" si="194"/>
        <v>Unsecured</v>
      </c>
      <c r="W1744" s="10">
        <v>0</v>
      </c>
      <c r="X1744" s="10" t="s">
        <v>83</v>
      </c>
      <c r="Y1744" s="10" t="str">
        <f t="shared" si="195"/>
        <v>Structured</v>
      </c>
      <c r="Z1744" s="10"/>
      <c r="AA1744" s="10" t="str">
        <f>IF('Intragroup liabilities'!Q1738="GF2","Grandfathered T2",IF('Intragroup liabilities'!Q1738="CET1","CET1","No"))</f>
        <v>No</v>
      </c>
      <c r="AB1744" s="10">
        <f>IF('Intragroup liabilities'!R1738="",0,'Intragroup liabilities'!R1738)</f>
        <v>0</v>
      </c>
    </row>
    <row r="1745" spans="3:28" ht="23.65" thickBot="1" x14ac:dyDescent="0.5">
      <c r="C1745" s="17">
        <f t="shared" si="190"/>
        <v>999</v>
      </c>
      <c r="D1745" s="18">
        <f t="shared" si="196"/>
        <v>1738</v>
      </c>
      <c r="E1745" s="10" t="str">
        <f>IF(AND(I1745="SANTANDER TOTTA, SGPS, SA",'Intragroup liabilities'!F1739="P_22"),"r0531 - o/w (part of) subordinated liabilities recognised as own funds",IF(AND(I1745="Totta Seguros - Comp. Seg. Vida, SA.",'Intragroup liabilities'!F1739="P_22"),"r0350 - Structured notes",IF(AND(AA1745&lt;&gt;"No",'Intragroup liabilities'!F1739="P_23"),"r0531 - o/w (part of) subordinated liabilities recognised as own funds",IF(AND(AA1745="No",'Intragroup liabilities'!F1739="P_23"),"r0120 - Secured liabilities - collateralized part (BRRD art. 44/2/b)",IF('Intragroup liabilities'!F1739="C_31","r0511 - o/w capital instruments/share capital",IF('Intragroup liabilities'!F1739="C_32","r0511 - o/w capital instruments/share capital",IF('Intragroup liabilities'!F1739="C_33","r0512 - o/w instruments ranking pari passu with ordinary shares",IF(OR(ISNUMBER(SEARCH("ATLANTES",I1745)),ISNUMBER(SEARCH("AZOR",I1745)),ISNUMBER(SEARCH("HIPOTOTTA",I1745)))=TRUE,"r0120 - Secured liabilities - collateralized part (BRRD art. 44/2/b)",IF(OR('Intragroup liabilities'!F1739="P_27.1",'Intragroup liabilities'!F1739="P_27.2",'Intragroup liabilities'!F1739="P_24"),"r0390 - Non-financial liabilities",IF('Intragroup liabilities'!F1739="P_30.1","r0170 - Employee liabilities (BRRD art. 44/2/g/i)",IF('Intragroup liabilities'!F1739="P_30.3","r0390 - Non-financial liabilities",IF('Intragroup liabilities'!F1739="C_36","r0511 - o/w capital instruments/share capital",IF(AND('Intragroup liabilities'!F1739="P_20",IFERROR(VLOOKUP('Intragroup liabilities'!I1739,'Auxiliar 210'!$B$18:$B$20,1,FALSE),0)&lt;&gt;0),"r0210 - Liabilities towards other entities of the resolution group (BRRD art. 44/2/h)",IF(AND('Intragroup liabilities'!F1739="P_21",IFERROR(VLOOKUP('Intragroup liabilities'!I1739,'Auxiliar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5" s="10" t="s">
        <v>483</v>
      </c>
      <c r="G1745" s="10" t="str">
        <f t="shared" si="191"/>
        <v>Rank 9 - Ranking in insolvency (master scale)</v>
      </c>
      <c r="H1745" s="10" t="s">
        <v>1465</v>
      </c>
      <c r="I1745" s="10" t="s">
        <v>66</v>
      </c>
      <c r="J1745" s="10" t="s">
        <v>439</v>
      </c>
      <c r="K1745" s="10" t="s">
        <v>155</v>
      </c>
      <c r="L1745" s="10" t="str">
        <f t="shared" si="192"/>
        <v>Sister</v>
      </c>
      <c r="M1745" s="10" t="str">
        <f>IF(OR('Intragroup liabilities'!W1739="x",'Intragroup liabilities'!W1739="E"),"true","false")</f>
        <v>false</v>
      </c>
      <c r="N1745" s="10" t="s">
        <v>470</v>
      </c>
      <c r="O1745" s="10" t="s">
        <v>471</v>
      </c>
      <c r="P1745" s="11">
        <v>7.78</v>
      </c>
      <c r="Q1745" s="11">
        <f>IF('Intragroup liabilities'!E1739="",0,'Intragroup liabilities'!E1739)</f>
        <v>0</v>
      </c>
      <c r="R1745" s="10" t="str">
        <f>+IF('Intragroup liabilities'!C1739="EURO","Euro",IF('Intragroup liabilities'!C1739="LIBRA INGLESA"," US Dollar",""))</f>
        <v>Euro</v>
      </c>
      <c r="S1745" s="10" t="str">
        <f>IF(OR('Intragroup liabilities'!F1739="P_20",'Intragroup liabilities'!F1739="P_21"),'Intragroup liabilities'!M1739,CONCATENATE(RIGHT('Intragroup liabilities'!T1739,4),"-",LEFT(RIGHT('Intragroup liabilities'!T1739,7),2),"-",LEFT('Intragroup liabilities'!T1739,2)))</f>
        <v>--</v>
      </c>
      <c r="T1745" s="20" t="str">
        <f t="shared" si="193"/>
        <v>--</v>
      </c>
      <c r="U1745" s="20" t="str">
        <f>IF(OR('Intragroup liabilities'!F1739="P_20",'Intragroup liabilities'!F1739="P_21"),'T 03.01'!T1745,CONCATENATE(RIGHT('Intragroup liabilities'!U1739,4),"-",LEFT(RIGHT('Intragroup liabilities'!U1739,7),2),"-",LEFT('Intragroup liabilities'!U1739,2)))</f>
        <v>--</v>
      </c>
      <c r="V1745" s="10" t="str">
        <f t="shared" si="194"/>
        <v>Unsecured</v>
      </c>
      <c r="W1745" s="10">
        <v>0</v>
      </c>
      <c r="X1745" s="10" t="s">
        <v>83</v>
      </c>
      <c r="Y1745" s="10" t="str">
        <f t="shared" si="195"/>
        <v>Structured</v>
      </c>
      <c r="Z1745" s="10"/>
      <c r="AA1745" s="10" t="str">
        <f>IF('Intragroup liabilities'!Q1739="GF2","Grandfathered T2",IF('Intragroup liabilities'!Q1739="CET1","CET1","No"))</f>
        <v>No</v>
      </c>
      <c r="AB1745" s="10">
        <f>IF('Intragroup liabilities'!R1739="",0,'Intragroup liabilities'!R1739)</f>
        <v>0</v>
      </c>
    </row>
    <row r="1746" spans="3:28" ht="23.65" thickBot="1" x14ac:dyDescent="0.5">
      <c r="C1746" s="17">
        <f t="shared" si="190"/>
        <v>999</v>
      </c>
      <c r="D1746" s="18">
        <f t="shared" si="196"/>
        <v>1739</v>
      </c>
      <c r="E1746" s="10" t="str">
        <f>IF(AND(I1746="SANTANDER TOTTA, SGPS, SA",'Intragroup liabilities'!F1740="P_22"),"r0531 - o/w (part of) subordinated liabilities recognised as own funds",IF(AND(I1746="Totta Seguros - Comp. Seg. Vida, SA.",'Intragroup liabilities'!F1740="P_22"),"r0350 - Structured notes",IF(AND(AA1746&lt;&gt;"No",'Intragroup liabilities'!F1740="P_23"),"r0531 - o/w (part of) subordinated liabilities recognised as own funds",IF(AND(AA1746="No",'Intragroup liabilities'!F1740="P_23"),"r0120 - Secured liabilities - collateralized part (BRRD art. 44/2/b)",IF('Intragroup liabilities'!F1740="C_31","r0511 - o/w capital instruments/share capital",IF('Intragroup liabilities'!F1740="C_32","r0511 - o/w capital instruments/share capital",IF('Intragroup liabilities'!F1740="C_33","r0512 - o/w instruments ranking pari passu with ordinary shares",IF(OR(ISNUMBER(SEARCH("ATLANTES",I1746)),ISNUMBER(SEARCH("AZOR",I1746)),ISNUMBER(SEARCH("HIPOTOTTA",I1746)))=TRUE,"r0120 - Secured liabilities - collateralized part (BRRD art. 44/2/b)",IF(OR('Intragroup liabilities'!F1740="P_27.1",'Intragroup liabilities'!F1740="P_27.2",'Intragroup liabilities'!F1740="P_24"),"r0390 - Non-financial liabilities",IF('Intragroup liabilities'!F1740="P_30.1","r0170 - Employee liabilities (BRRD art. 44/2/g/i)",IF('Intragroup liabilities'!F1740="P_30.3","r0390 - Non-financial liabilities",IF('Intragroup liabilities'!F1740="C_36","r0511 - o/w capital instruments/share capital",IF(AND('Intragroup liabilities'!F1740="P_20",IFERROR(VLOOKUP('Intragroup liabilities'!I1740,'Auxiliar 210'!$B$18:$B$20,1,FALSE),0)&lt;&gt;0),"r0210 - Liabilities towards other entities of the resolution group (BRRD art. 44/2/h)",IF(AND('Intragroup liabilities'!F1740="P_21",IFERROR(VLOOKUP('Intragroup liabilities'!I1740,'Auxiliar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6" s="10" t="s">
        <v>483</v>
      </c>
      <c r="G1746" s="10" t="str">
        <f t="shared" si="191"/>
        <v>Rank 9 - Ranking in insolvency (master scale)</v>
      </c>
      <c r="H1746" s="10" t="s">
        <v>1055</v>
      </c>
      <c r="I1746" s="10" t="s">
        <v>704</v>
      </c>
      <c r="J1746" s="10" t="s">
        <v>703</v>
      </c>
      <c r="K1746" s="10" t="s">
        <v>155</v>
      </c>
      <c r="L1746" s="10" t="str">
        <f t="shared" si="192"/>
        <v>Sister</v>
      </c>
      <c r="M1746" s="10" t="str">
        <f>IF(OR('Intragroup liabilities'!W1740="x",'Intragroup liabilities'!W1740="E"),"true","false")</f>
        <v>false</v>
      </c>
      <c r="N1746" s="10" t="s">
        <v>470</v>
      </c>
      <c r="O1746" s="10" t="s">
        <v>471</v>
      </c>
      <c r="P1746" s="11">
        <v>0.5</v>
      </c>
      <c r="Q1746" s="11">
        <f>IF('Intragroup liabilities'!E1740="",0,'Intragroup liabilities'!E1740)</f>
        <v>0</v>
      </c>
      <c r="R1746" s="10" t="str">
        <f>+IF('Intragroup liabilities'!C1740="EURO","Euro",IF('Intragroup liabilities'!C1740="LIBRA INGLESA"," US Dollar",""))</f>
        <v>Euro</v>
      </c>
      <c r="S1746" s="10" t="str">
        <f>IF(OR('Intragroup liabilities'!F1740="P_20",'Intragroup liabilities'!F1740="P_21"),'Intragroup liabilities'!M1740,CONCATENATE(RIGHT('Intragroup liabilities'!T1740,4),"-",LEFT(RIGHT('Intragroup liabilities'!T1740,7),2),"-",LEFT('Intragroup liabilities'!T1740,2)))</f>
        <v>--</v>
      </c>
      <c r="T1746" s="20" t="str">
        <f t="shared" si="193"/>
        <v>--</v>
      </c>
      <c r="U1746" s="20" t="str">
        <f>IF(OR('Intragroup liabilities'!F1740="P_20",'Intragroup liabilities'!F1740="P_21"),'T 03.01'!T1746,CONCATENATE(RIGHT('Intragroup liabilities'!U1740,4),"-",LEFT(RIGHT('Intragroup liabilities'!U1740,7),2),"-",LEFT('Intragroup liabilities'!U1740,2)))</f>
        <v>--</v>
      </c>
      <c r="V1746" s="10" t="str">
        <f t="shared" si="194"/>
        <v>Unsecured</v>
      </c>
      <c r="W1746" s="10">
        <v>0</v>
      </c>
      <c r="X1746" s="10" t="s">
        <v>83</v>
      </c>
      <c r="Y1746" s="10" t="str">
        <f t="shared" si="195"/>
        <v>Structured</v>
      </c>
      <c r="Z1746" s="10"/>
      <c r="AA1746" s="10" t="str">
        <f>IF('Intragroup liabilities'!Q1740="GF2","Grandfathered T2",IF('Intragroup liabilities'!Q1740="CET1","CET1","No"))</f>
        <v>No</v>
      </c>
      <c r="AB1746" s="10">
        <f>IF('Intragroup liabilities'!R1740="",0,'Intragroup liabilities'!R1740)</f>
        <v>0</v>
      </c>
    </row>
    <row r="1747" spans="3:28" ht="23.65" thickBot="1" x14ac:dyDescent="0.5">
      <c r="C1747" s="17">
        <f t="shared" si="190"/>
        <v>999</v>
      </c>
      <c r="D1747" s="18">
        <f t="shared" si="196"/>
        <v>1740</v>
      </c>
      <c r="E1747" s="10" t="str">
        <f>IF(AND(I1747="SANTANDER TOTTA, SGPS, SA",'Intragroup liabilities'!F1741="P_22"),"r0531 - o/w (part of) subordinated liabilities recognised as own funds",IF(AND(I1747="Totta Seguros - Comp. Seg. Vida, SA.",'Intragroup liabilities'!F1741="P_22"),"r0350 - Structured notes",IF(AND(AA1747&lt;&gt;"No",'Intragroup liabilities'!F1741="P_23"),"r0531 - o/w (part of) subordinated liabilities recognised as own funds",IF(AND(AA1747="No",'Intragroup liabilities'!F1741="P_23"),"r0120 - Secured liabilities - collateralized part (BRRD art. 44/2/b)",IF('Intragroup liabilities'!F1741="C_31","r0511 - o/w capital instruments/share capital",IF('Intragroup liabilities'!F1741="C_32","r0511 - o/w capital instruments/share capital",IF('Intragroup liabilities'!F1741="C_33","r0512 - o/w instruments ranking pari passu with ordinary shares",IF(OR(ISNUMBER(SEARCH("ATLANTES",I1747)),ISNUMBER(SEARCH("AZOR",I1747)),ISNUMBER(SEARCH("HIPOTOTTA",I1747)))=TRUE,"r0120 - Secured liabilities - collateralized part (BRRD art. 44/2/b)",IF(OR('Intragroup liabilities'!F1741="P_27.1",'Intragroup liabilities'!F1741="P_27.2",'Intragroup liabilities'!F1741="P_24"),"r0390 - Non-financial liabilities",IF('Intragroup liabilities'!F1741="P_30.1","r0170 - Employee liabilities (BRRD art. 44/2/g/i)",IF('Intragroup liabilities'!F1741="P_30.3","r0390 - Non-financial liabilities",IF('Intragroup liabilities'!F1741="C_36","r0511 - o/w capital instruments/share capital",IF(AND('Intragroup liabilities'!F1741="P_20",IFERROR(VLOOKUP('Intragroup liabilities'!I1741,'Auxiliar 210'!$B$18:$B$20,1,FALSE),0)&lt;&gt;0),"r0210 - Liabilities towards other entities of the resolution group (BRRD art. 44/2/h)",IF(AND('Intragroup liabilities'!F1741="P_21",IFERROR(VLOOKUP('Intragroup liabilities'!I1741,'Auxiliar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7" s="10" t="s">
        <v>483</v>
      </c>
      <c r="G1747" s="10" t="str">
        <f t="shared" si="191"/>
        <v>Rank 9 - Ranking in insolvency (master scale)</v>
      </c>
      <c r="H1747" s="10" t="s">
        <v>1339</v>
      </c>
      <c r="I1747" s="10" t="s">
        <v>704</v>
      </c>
      <c r="J1747" s="10" t="s">
        <v>703</v>
      </c>
      <c r="K1747" s="10" t="s">
        <v>155</v>
      </c>
      <c r="L1747" s="10" t="str">
        <f t="shared" si="192"/>
        <v>Sister</v>
      </c>
      <c r="M1747" s="10" t="str">
        <f>IF(OR('Intragroup liabilities'!W1741="x",'Intragroup liabilities'!W1741="E"),"true","false")</f>
        <v>false</v>
      </c>
      <c r="N1747" s="10" t="s">
        <v>470</v>
      </c>
      <c r="O1747" s="10" t="s">
        <v>471</v>
      </c>
      <c r="P1747" s="11">
        <v>2.46</v>
      </c>
      <c r="Q1747" s="11">
        <f>IF('Intragroup liabilities'!E1741="",0,'Intragroup liabilities'!E1741)</f>
        <v>0</v>
      </c>
      <c r="R1747" s="10" t="str">
        <f>+IF('Intragroup liabilities'!C1741="EURO","Euro",IF('Intragroup liabilities'!C1741="LIBRA INGLESA"," US Dollar",""))</f>
        <v>Euro</v>
      </c>
      <c r="S1747" s="10" t="str">
        <f>IF(OR('Intragroup liabilities'!F1741="P_20",'Intragroup liabilities'!F1741="P_21"),'Intragroup liabilities'!M1741,CONCATENATE(RIGHT('Intragroup liabilities'!T1741,4),"-",LEFT(RIGHT('Intragroup liabilities'!T1741,7),2),"-",LEFT('Intragroup liabilities'!T1741,2)))</f>
        <v>--</v>
      </c>
      <c r="T1747" s="20" t="str">
        <f t="shared" si="193"/>
        <v>--</v>
      </c>
      <c r="U1747" s="20" t="str">
        <f>IF(OR('Intragroup liabilities'!F1741="P_20",'Intragroup liabilities'!F1741="P_21"),'T 03.01'!T1747,CONCATENATE(RIGHT('Intragroup liabilities'!U1741,4),"-",LEFT(RIGHT('Intragroup liabilities'!U1741,7),2),"-",LEFT('Intragroup liabilities'!U1741,2)))</f>
        <v>--</v>
      </c>
      <c r="V1747" s="10" t="str">
        <f t="shared" si="194"/>
        <v>Unsecured</v>
      </c>
      <c r="W1747" s="10">
        <v>0</v>
      </c>
      <c r="X1747" s="10" t="s">
        <v>83</v>
      </c>
      <c r="Y1747" s="10" t="str">
        <f t="shared" si="195"/>
        <v>Structured</v>
      </c>
      <c r="Z1747" s="10"/>
      <c r="AA1747" s="10" t="str">
        <f>IF('Intragroup liabilities'!Q1741="GF2","Grandfathered T2",IF('Intragroup liabilities'!Q1741="CET1","CET1","No"))</f>
        <v>No</v>
      </c>
      <c r="AB1747" s="10">
        <f>IF('Intragroup liabilities'!R1741="",0,'Intragroup liabilities'!R1741)</f>
        <v>0</v>
      </c>
    </row>
    <row r="1748" spans="3:28" ht="23.65" thickBot="1" x14ac:dyDescent="0.5">
      <c r="C1748" s="17">
        <f t="shared" si="190"/>
        <v>999</v>
      </c>
      <c r="D1748" s="18">
        <f t="shared" si="196"/>
        <v>1741</v>
      </c>
      <c r="E1748" s="10" t="str">
        <f>IF(AND(I1748="SANTANDER TOTTA, SGPS, SA",'Intragroup liabilities'!F1742="P_22"),"r0531 - o/w (part of) subordinated liabilities recognised as own funds",IF(AND(I1748="Totta Seguros - Comp. Seg. Vida, SA.",'Intragroup liabilities'!F1742="P_22"),"r0350 - Structured notes",IF(AND(AA1748&lt;&gt;"No",'Intragroup liabilities'!F1742="P_23"),"r0531 - o/w (part of) subordinated liabilities recognised as own funds",IF(AND(AA1748="No",'Intragroup liabilities'!F1742="P_23"),"r0120 - Secured liabilities - collateralized part (BRRD art. 44/2/b)",IF('Intragroup liabilities'!F1742="C_31","r0511 - o/w capital instruments/share capital",IF('Intragroup liabilities'!F1742="C_32","r0511 - o/w capital instruments/share capital",IF('Intragroup liabilities'!F1742="C_33","r0512 - o/w instruments ranking pari passu with ordinary shares",IF(OR(ISNUMBER(SEARCH("ATLANTES",I1748)),ISNUMBER(SEARCH("AZOR",I1748)),ISNUMBER(SEARCH("HIPOTOTTA",I1748)))=TRUE,"r0120 - Secured liabilities - collateralized part (BRRD art. 44/2/b)",IF(OR('Intragroup liabilities'!F1742="P_27.1",'Intragroup liabilities'!F1742="P_27.2",'Intragroup liabilities'!F1742="P_24"),"r0390 - Non-financial liabilities",IF('Intragroup liabilities'!F1742="P_30.1","r0170 - Employee liabilities (BRRD art. 44/2/g/i)",IF('Intragroup liabilities'!F1742="P_30.3","r0390 - Non-financial liabilities",IF('Intragroup liabilities'!F1742="C_36","r0511 - o/w capital instruments/share capital",IF(AND('Intragroup liabilities'!F1742="P_20",IFERROR(VLOOKUP('Intragroup liabilities'!I1742,'Auxiliar 210'!$B$18:$B$20,1,FALSE),0)&lt;&gt;0),"r0210 - Liabilities towards other entities of the resolution group (BRRD art. 44/2/h)",IF(AND('Intragroup liabilities'!F1742="P_21",IFERROR(VLOOKUP('Intragroup liabilities'!I1742,'Auxiliar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8" s="10" t="s">
        <v>483</v>
      </c>
      <c r="G1748" s="10" t="str">
        <f t="shared" si="191"/>
        <v>Rank 9 - Ranking in insolvency (master scale)</v>
      </c>
      <c r="H1748" s="10" t="s">
        <v>726</v>
      </c>
      <c r="I1748" s="10" t="s">
        <v>704</v>
      </c>
      <c r="J1748" s="10" t="s">
        <v>703</v>
      </c>
      <c r="K1748" s="10" t="s">
        <v>155</v>
      </c>
      <c r="L1748" s="10" t="str">
        <f t="shared" si="192"/>
        <v>Sister</v>
      </c>
      <c r="M1748" s="10" t="str">
        <f>IF(OR('Intragroup liabilities'!W1742="x",'Intragroup liabilities'!W1742="E"),"true","false")</f>
        <v>false</v>
      </c>
      <c r="N1748" s="10" t="s">
        <v>470</v>
      </c>
      <c r="O1748" s="10" t="s">
        <v>471</v>
      </c>
      <c r="P1748" s="11">
        <v>2.16</v>
      </c>
      <c r="Q1748" s="11">
        <f>IF('Intragroup liabilities'!E1742="",0,'Intragroup liabilities'!E1742)</f>
        <v>0</v>
      </c>
      <c r="R1748" s="10" t="str">
        <f>+IF('Intragroup liabilities'!C1742="EURO","Euro",IF('Intragroup liabilities'!C1742="LIBRA INGLESA"," US Dollar",""))</f>
        <v>Euro</v>
      </c>
      <c r="S1748" s="10" t="str">
        <f>IF(OR('Intragroup liabilities'!F1742="P_20",'Intragroup liabilities'!F1742="P_21"),'Intragroup liabilities'!M1742,CONCATENATE(RIGHT('Intragroup liabilities'!T1742,4),"-",LEFT(RIGHT('Intragroup liabilities'!T1742,7),2),"-",LEFT('Intragroup liabilities'!T1742,2)))</f>
        <v>--</v>
      </c>
      <c r="T1748" s="20" t="str">
        <f t="shared" si="193"/>
        <v>--</v>
      </c>
      <c r="U1748" s="20" t="str">
        <f>IF(OR('Intragroup liabilities'!F1742="P_20",'Intragroup liabilities'!F1742="P_21"),'T 03.01'!T1748,CONCATENATE(RIGHT('Intragroup liabilities'!U1742,4),"-",LEFT(RIGHT('Intragroup liabilities'!U1742,7),2),"-",LEFT('Intragroup liabilities'!U1742,2)))</f>
        <v>--</v>
      </c>
      <c r="V1748" s="10" t="str">
        <f t="shared" si="194"/>
        <v>Unsecured</v>
      </c>
      <c r="W1748" s="10">
        <v>0</v>
      </c>
      <c r="X1748" s="10" t="s">
        <v>83</v>
      </c>
      <c r="Y1748" s="10" t="str">
        <f t="shared" si="195"/>
        <v>Structured</v>
      </c>
      <c r="Z1748" s="10"/>
      <c r="AA1748" s="10" t="str">
        <f>IF('Intragroup liabilities'!Q1742="GF2","Grandfathered T2",IF('Intragroup liabilities'!Q1742="CET1","CET1","No"))</f>
        <v>No</v>
      </c>
      <c r="AB1748" s="10">
        <f>IF('Intragroup liabilities'!R1742="",0,'Intragroup liabilities'!R1742)</f>
        <v>0</v>
      </c>
    </row>
    <row r="1749" spans="3:28" ht="23.65" thickBot="1" x14ac:dyDescent="0.5">
      <c r="C1749" s="17">
        <f t="shared" si="190"/>
        <v>999</v>
      </c>
      <c r="D1749" s="18">
        <f t="shared" si="196"/>
        <v>1742</v>
      </c>
      <c r="E1749" s="10" t="str">
        <f>IF(AND(I1749="SANTANDER TOTTA, SGPS, SA",'Intragroup liabilities'!F1743="P_22"),"r0531 - o/w (part of) subordinated liabilities recognised as own funds",IF(AND(I1749="Totta Seguros - Comp. Seg. Vida, SA.",'Intragroup liabilities'!F1743="P_22"),"r0350 - Structured notes",IF(AND(AA1749&lt;&gt;"No",'Intragroup liabilities'!F1743="P_23"),"r0531 - o/w (part of) subordinated liabilities recognised as own funds",IF(AND(AA1749="No",'Intragroup liabilities'!F1743="P_23"),"r0120 - Secured liabilities - collateralized part (BRRD art. 44/2/b)",IF('Intragroup liabilities'!F1743="C_31","r0511 - o/w capital instruments/share capital",IF('Intragroup liabilities'!F1743="C_32","r0511 - o/w capital instruments/share capital",IF('Intragroup liabilities'!F1743="C_33","r0512 - o/w instruments ranking pari passu with ordinary shares",IF(OR(ISNUMBER(SEARCH("ATLANTES",I1749)),ISNUMBER(SEARCH("AZOR",I1749)),ISNUMBER(SEARCH("HIPOTOTTA",I1749)))=TRUE,"r0120 - Secured liabilities - collateralized part (BRRD art. 44/2/b)",IF(OR('Intragroup liabilities'!F1743="P_27.1",'Intragroup liabilities'!F1743="P_27.2",'Intragroup liabilities'!F1743="P_24"),"r0390 - Non-financial liabilities",IF('Intragroup liabilities'!F1743="P_30.1","r0170 - Employee liabilities (BRRD art. 44/2/g/i)",IF('Intragroup liabilities'!F1743="P_30.3","r0390 - Non-financial liabilities",IF('Intragroup liabilities'!F1743="C_36","r0511 - o/w capital instruments/share capital",IF(AND('Intragroup liabilities'!F1743="P_20",IFERROR(VLOOKUP('Intragroup liabilities'!I1743,'Auxiliar 210'!$B$18:$B$20,1,FALSE),0)&lt;&gt;0),"r0210 - Liabilities towards other entities of the resolution group (BRRD art. 44/2/h)",IF(AND('Intragroup liabilities'!F1743="P_21",IFERROR(VLOOKUP('Intragroup liabilities'!I1743,'Auxiliar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49" s="10" t="s">
        <v>483</v>
      </c>
      <c r="G1749" s="10" t="str">
        <f t="shared" si="191"/>
        <v>Rank 9 - Ranking in insolvency (master scale)</v>
      </c>
      <c r="H1749" s="10" t="s">
        <v>546</v>
      </c>
      <c r="I1749" s="10" t="s">
        <v>66</v>
      </c>
      <c r="J1749" s="10" t="s">
        <v>439</v>
      </c>
      <c r="K1749" s="10" t="s">
        <v>155</v>
      </c>
      <c r="L1749" s="10" t="str">
        <f t="shared" si="192"/>
        <v>Sister</v>
      </c>
      <c r="M1749" s="10" t="str">
        <f>IF(OR('Intragroup liabilities'!W1743="x",'Intragroup liabilities'!W1743="E"),"true","false")</f>
        <v>false</v>
      </c>
      <c r="N1749" s="10" t="s">
        <v>470</v>
      </c>
      <c r="O1749" s="10" t="s">
        <v>471</v>
      </c>
      <c r="P1749" s="11">
        <v>0.12</v>
      </c>
      <c r="Q1749" s="11">
        <f>IF('Intragroup liabilities'!E1743="",0,'Intragroup liabilities'!E1743)</f>
        <v>0</v>
      </c>
      <c r="R1749" s="10" t="str">
        <f>+IF('Intragroup liabilities'!C1743="EURO","Euro",IF('Intragroup liabilities'!C1743="LIBRA INGLESA"," US Dollar",""))</f>
        <v>Euro</v>
      </c>
      <c r="S1749" s="10" t="str">
        <f>IF(OR('Intragroup liabilities'!F1743="P_20",'Intragroup liabilities'!F1743="P_21"),'Intragroup liabilities'!M1743,CONCATENATE(RIGHT('Intragroup liabilities'!T1743,4),"-",LEFT(RIGHT('Intragroup liabilities'!T1743,7),2),"-",LEFT('Intragroup liabilities'!T1743,2)))</f>
        <v>--</v>
      </c>
      <c r="T1749" s="20" t="str">
        <f t="shared" si="193"/>
        <v>--</v>
      </c>
      <c r="U1749" s="20" t="str">
        <f>IF(OR('Intragroup liabilities'!F1743="P_20",'Intragroup liabilities'!F1743="P_21"),'T 03.01'!T1749,CONCATENATE(RIGHT('Intragroup liabilities'!U1743,4),"-",LEFT(RIGHT('Intragroup liabilities'!U1743,7),2),"-",LEFT('Intragroup liabilities'!U1743,2)))</f>
        <v>--</v>
      </c>
      <c r="V1749" s="10" t="str">
        <f t="shared" si="194"/>
        <v>Unsecured</v>
      </c>
      <c r="W1749" s="10">
        <v>0</v>
      </c>
      <c r="X1749" s="10" t="s">
        <v>83</v>
      </c>
      <c r="Y1749" s="10" t="str">
        <f t="shared" si="195"/>
        <v>Structured</v>
      </c>
      <c r="Z1749" s="10"/>
      <c r="AA1749" s="10" t="str">
        <f>IF('Intragroup liabilities'!Q1743="GF2","Grandfathered T2",IF('Intragroup liabilities'!Q1743="CET1","CET1","No"))</f>
        <v>No</v>
      </c>
      <c r="AB1749" s="10">
        <f>IF('Intragroup liabilities'!R1743="",0,'Intragroup liabilities'!R1743)</f>
        <v>0</v>
      </c>
    </row>
    <row r="1750" spans="3:28" ht="23.65" thickBot="1" x14ac:dyDescent="0.5">
      <c r="C1750" s="17">
        <f t="shared" si="190"/>
        <v>999</v>
      </c>
      <c r="D1750" s="18">
        <f t="shared" si="196"/>
        <v>1743</v>
      </c>
      <c r="E1750" s="10" t="str">
        <f>IF(AND(I1750="SANTANDER TOTTA, SGPS, SA",'Intragroup liabilities'!F1744="P_22"),"r0531 - o/w (part of) subordinated liabilities recognised as own funds",IF(AND(I1750="Totta Seguros - Comp. Seg. Vida, SA.",'Intragroup liabilities'!F1744="P_22"),"r0350 - Structured notes",IF(AND(AA1750&lt;&gt;"No",'Intragroup liabilities'!F1744="P_23"),"r0531 - o/w (part of) subordinated liabilities recognised as own funds",IF(AND(AA1750="No",'Intragroup liabilities'!F1744="P_23"),"r0120 - Secured liabilities - collateralized part (BRRD art. 44/2/b)",IF('Intragroup liabilities'!F1744="C_31","r0511 - o/w capital instruments/share capital",IF('Intragroup liabilities'!F1744="C_32","r0511 - o/w capital instruments/share capital",IF('Intragroup liabilities'!F1744="C_33","r0512 - o/w instruments ranking pari passu with ordinary shares",IF(OR(ISNUMBER(SEARCH("ATLANTES",I1750)),ISNUMBER(SEARCH("AZOR",I1750)),ISNUMBER(SEARCH("HIPOTOTTA",I1750)))=TRUE,"r0120 - Secured liabilities - collateralized part (BRRD art. 44/2/b)",IF(OR('Intragroup liabilities'!F1744="P_27.1",'Intragroup liabilities'!F1744="P_27.2",'Intragroup liabilities'!F1744="P_24"),"r0390 - Non-financial liabilities",IF('Intragroup liabilities'!F1744="P_30.1","r0170 - Employee liabilities (BRRD art. 44/2/g/i)",IF('Intragroup liabilities'!F1744="P_30.3","r0390 - Non-financial liabilities",IF('Intragroup liabilities'!F1744="C_36","r0511 - o/w capital instruments/share capital",IF(AND('Intragroup liabilities'!F1744="P_20",IFERROR(VLOOKUP('Intragroup liabilities'!I1744,'Auxiliar 210'!$B$18:$B$20,1,FALSE),0)&lt;&gt;0),"r0210 - Liabilities towards other entities of the resolution group (BRRD art. 44/2/h)",IF(AND('Intragroup liabilities'!F1744="P_21",IFERROR(VLOOKUP('Intragroup liabilities'!I1744,'Auxiliar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0" s="10" t="s">
        <v>483</v>
      </c>
      <c r="G1750" s="10" t="str">
        <f t="shared" si="191"/>
        <v>Rank 9 - Ranking in insolvency (master scale)</v>
      </c>
      <c r="H1750" s="10" t="s">
        <v>1316</v>
      </c>
      <c r="I1750" s="10" t="s">
        <v>704</v>
      </c>
      <c r="J1750" s="10" t="s">
        <v>703</v>
      </c>
      <c r="K1750" s="10" t="s">
        <v>155</v>
      </c>
      <c r="L1750" s="10" t="str">
        <f t="shared" si="192"/>
        <v>Sister</v>
      </c>
      <c r="M1750" s="10" t="str">
        <f>IF(OR('Intragroup liabilities'!W1744="x",'Intragroup liabilities'!W1744="E"),"true","false")</f>
        <v>false</v>
      </c>
      <c r="N1750" s="10" t="s">
        <v>470</v>
      </c>
      <c r="O1750" s="10" t="s">
        <v>471</v>
      </c>
      <c r="P1750" s="11">
        <v>0.64</v>
      </c>
      <c r="Q1750" s="11">
        <f>IF('Intragroup liabilities'!E1744="",0,'Intragroup liabilities'!E1744)</f>
        <v>0</v>
      </c>
      <c r="R1750" s="10" t="str">
        <f>+IF('Intragroup liabilities'!C1744="EURO","Euro",IF('Intragroup liabilities'!C1744="LIBRA INGLESA"," US Dollar",""))</f>
        <v>Euro</v>
      </c>
      <c r="S1750" s="10" t="str">
        <f>IF(OR('Intragroup liabilities'!F1744="P_20",'Intragroup liabilities'!F1744="P_21"),'Intragroup liabilities'!M1744,CONCATENATE(RIGHT('Intragroup liabilities'!T1744,4),"-",LEFT(RIGHT('Intragroup liabilities'!T1744,7),2),"-",LEFT('Intragroup liabilities'!T1744,2)))</f>
        <v>--</v>
      </c>
      <c r="T1750" s="20" t="str">
        <f t="shared" si="193"/>
        <v>--</v>
      </c>
      <c r="U1750" s="20" t="str">
        <f>IF(OR('Intragroup liabilities'!F1744="P_20",'Intragroup liabilities'!F1744="P_21"),'T 03.01'!T1750,CONCATENATE(RIGHT('Intragroup liabilities'!U1744,4),"-",LEFT(RIGHT('Intragroup liabilities'!U1744,7),2),"-",LEFT('Intragroup liabilities'!U1744,2)))</f>
        <v>--</v>
      </c>
      <c r="V1750" s="10" t="str">
        <f t="shared" si="194"/>
        <v>Unsecured</v>
      </c>
      <c r="W1750" s="10">
        <v>0</v>
      </c>
      <c r="X1750" s="10" t="s">
        <v>83</v>
      </c>
      <c r="Y1750" s="10" t="str">
        <f t="shared" si="195"/>
        <v>Structured</v>
      </c>
      <c r="Z1750" s="10"/>
      <c r="AA1750" s="10" t="str">
        <f>IF('Intragroup liabilities'!Q1744="GF2","Grandfathered T2",IF('Intragroup liabilities'!Q1744="CET1","CET1","No"))</f>
        <v>No</v>
      </c>
      <c r="AB1750" s="10">
        <f>IF('Intragroup liabilities'!R1744="",0,'Intragroup liabilities'!R1744)</f>
        <v>0</v>
      </c>
    </row>
    <row r="1751" spans="3:28" ht="23.65" thickBot="1" x14ac:dyDescent="0.5">
      <c r="C1751" s="17">
        <f t="shared" si="190"/>
        <v>999</v>
      </c>
      <c r="D1751" s="18">
        <f t="shared" si="196"/>
        <v>1744</v>
      </c>
      <c r="E1751" s="10" t="str">
        <f>IF(AND(I1751="SANTANDER TOTTA, SGPS, SA",'Intragroup liabilities'!F1745="P_22"),"r0531 - o/w (part of) subordinated liabilities recognised as own funds",IF(AND(I1751="Totta Seguros - Comp. Seg. Vida, SA.",'Intragroup liabilities'!F1745="P_22"),"r0350 - Structured notes",IF(AND(AA1751&lt;&gt;"No",'Intragroup liabilities'!F1745="P_23"),"r0531 - o/w (part of) subordinated liabilities recognised as own funds",IF(AND(AA1751="No",'Intragroup liabilities'!F1745="P_23"),"r0120 - Secured liabilities - collateralized part (BRRD art. 44/2/b)",IF('Intragroup liabilities'!F1745="C_31","r0511 - o/w capital instruments/share capital",IF('Intragroup liabilities'!F1745="C_32","r0511 - o/w capital instruments/share capital",IF('Intragroup liabilities'!F1745="C_33","r0512 - o/w instruments ranking pari passu with ordinary shares",IF(OR(ISNUMBER(SEARCH("ATLANTES",I1751)),ISNUMBER(SEARCH("AZOR",I1751)),ISNUMBER(SEARCH("HIPOTOTTA",I1751)))=TRUE,"r0120 - Secured liabilities - collateralized part (BRRD art. 44/2/b)",IF(OR('Intragroup liabilities'!F1745="P_27.1",'Intragroup liabilities'!F1745="P_27.2",'Intragroup liabilities'!F1745="P_24"),"r0390 - Non-financial liabilities",IF('Intragroup liabilities'!F1745="P_30.1","r0170 - Employee liabilities (BRRD art. 44/2/g/i)",IF('Intragroup liabilities'!F1745="P_30.3","r0390 - Non-financial liabilities",IF('Intragroup liabilities'!F1745="C_36","r0511 - o/w capital instruments/share capital",IF(AND('Intragroup liabilities'!F1745="P_20",IFERROR(VLOOKUP('Intragroup liabilities'!I1745,'Auxiliar 210'!$B$18:$B$20,1,FALSE),0)&lt;&gt;0),"r0210 - Liabilities towards other entities of the resolution group (BRRD art. 44/2/h)",IF(AND('Intragroup liabilities'!F1745="P_21",IFERROR(VLOOKUP('Intragroup liabilities'!I1745,'Auxiliar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1" s="10" t="s">
        <v>483</v>
      </c>
      <c r="G1751" s="10" t="str">
        <f t="shared" si="191"/>
        <v>Rank 9 - Ranking in insolvency (master scale)</v>
      </c>
      <c r="H1751" s="10" t="s">
        <v>1045</v>
      </c>
      <c r="I1751" s="10" t="s">
        <v>704</v>
      </c>
      <c r="J1751" s="10" t="s">
        <v>703</v>
      </c>
      <c r="K1751" s="10" t="s">
        <v>155</v>
      </c>
      <c r="L1751" s="10" t="str">
        <f t="shared" si="192"/>
        <v>Sister</v>
      </c>
      <c r="M1751" s="10" t="str">
        <f>IF(OR('Intragroup liabilities'!W1745="x",'Intragroup liabilities'!W1745="E"),"true","false")</f>
        <v>false</v>
      </c>
      <c r="N1751" s="10" t="s">
        <v>470</v>
      </c>
      <c r="O1751" s="10" t="s">
        <v>471</v>
      </c>
      <c r="P1751" s="11">
        <v>0.2</v>
      </c>
      <c r="Q1751" s="11">
        <f>IF('Intragroup liabilities'!E1745="",0,'Intragroup liabilities'!E1745)</f>
        <v>0</v>
      </c>
      <c r="R1751" s="10" t="str">
        <f>+IF('Intragroup liabilities'!C1745="EURO","Euro",IF('Intragroup liabilities'!C1745="LIBRA INGLESA"," US Dollar",""))</f>
        <v>Euro</v>
      </c>
      <c r="S1751" s="10" t="str">
        <f>IF(OR('Intragroup liabilities'!F1745="P_20",'Intragroup liabilities'!F1745="P_21"),'Intragroup liabilities'!M1745,CONCATENATE(RIGHT('Intragroup liabilities'!T1745,4),"-",LEFT(RIGHT('Intragroup liabilities'!T1745,7),2),"-",LEFT('Intragroup liabilities'!T1745,2)))</f>
        <v>--</v>
      </c>
      <c r="T1751" s="20" t="str">
        <f t="shared" si="193"/>
        <v>--</v>
      </c>
      <c r="U1751" s="20" t="str">
        <f>IF(OR('Intragroup liabilities'!F1745="P_20",'Intragroup liabilities'!F1745="P_21"),'T 03.01'!T1751,CONCATENATE(RIGHT('Intragroup liabilities'!U1745,4),"-",LEFT(RIGHT('Intragroup liabilities'!U1745,7),2),"-",LEFT('Intragroup liabilities'!U1745,2)))</f>
        <v>--</v>
      </c>
      <c r="V1751" s="10" t="str">
        <f t="shared" si="194"/>
        <v>Unsecured</v>
      </c>
      <c r="W1751" s="10">
        <v>0</v>
      </c>
      <c r="X1751" s="10" t="s">
        <v>83</v>
      </c>
      <c r="Y1751" s="10" t="str">
        <f t="shared" si="195"/>
        <v>Structured</v>
      </c>
      <c r="Z1751" s="10"/>
      <c r="AA1751" s="10" t="str">
        <f>IF('Intragroup liabilities'!Q1745="GF2","Grandfathered T2",IF('Intragroup liabilities'!Q1745="CET1","CET1","No"))</f>
        <v>No</v>
      </c>
      <c r="AB1751" s="10">
        <f>IF('Intragroup liabilities'!R1745="",0,'Intragroup liabilities'!R1745)</f>
        <v>0</v>
      </c>
    </row>
    <row r="1752" spans="3:28" ht="23.65" thickBot="1" x14ac:dyDescent="0.5">
      <c r="C1752" s="17">
        <f t="shared" si="190"/>
        <v>999</v>
      </c>
      <c r="D1752" s="18">
        <f t="shared" si="196"/>
        <v>1745</v>
      </c>
      <c r="E1752" s="10" t="str">
        <f>IF(AND(I1752="SANTANDER TOTTA, SGPS, SA",'Intragroup liabilities'!F1746="P_22"),"r0531 - o/w (part of) subordinated liabilities recognised as own funds",IF(AND(I1752="Totta Seguros - Comp. Seg. Vida, SA.",'Intragroup liabilities'!F1746="P_22"),"r0350 - Structured notes",IF(AND(AA1752&lt;&gt;"No",'Intragroup liabilities'!F1746="P_23"),"r0531 - o/w (part of) subordinated liabilities recognised as own funds",IF(AND(AA1752="No",'Intragroup liabilities'!F1746="P_23"),"r0120 - Secured liabilities - collateralized part (BRRD art. 44/2/b)",IF('Intragroup liabilities'!F1746="C_31","r0511 - o/w capital instruments/share capital",IF('Intragroup liabilities'!F1746="C_32","r0511 - o/w capital instruments/share capital",IF('Intragroup liabilities'!F1746="C_33","r0512 - o/w instruments ranking pari passu with ordinary shares",IF(OR(ISNUMBER(SEARCH("ATLANTES",I1752)),ISNUMBER(SEARCH("AZOR",I1752)),ISNUMBER(SEARCH("HIPOTOTTA",I1752)))=TRUE,"r0120 - Secured liabilities - collateralized part (BRRD art. 44/2/b)",IF(OR('Intragroup liabilities'!F1746="P_27.1",'Intragroup liabilities'!F1746="P_27.2",'Intragroup liabilities'!F1746="P_24"),"r0390 - Non-financial liabilities",IF('Intragroup liabilities'!F1746="P_30.1","r0170 - Employee liabilities (BRRD art. 44/2/g/i)",IF('Intragroup liabilities'!F1746="P_30.3","r0390 - Non-financial liabilities",IF('Intragroup liabilities'!F1746="C_36","r0511 - o/w capital instruments/share capital",IF(AND('Intragroup liabilities'!F1746="P_20",IFERROR(VLOOKUP('Intragroup liabilities'!I1746,'Auxiliar 210'!$B$18:$B$20,1,FALSE),0)&lt;&gt;0),"r0210 - Liabilities towards other entities of the resolution group (BRRD art. 44/2/h)",IF(AND('Intragroup liabilities'!F1746="P_21",IFERROR(VLOOKUP('Intragroup liabilities'!I1746,'Auxiliar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2" s="10" t="s">
        <v>483</v>
      </c>
      <c r="G1752" s="10" t="str">
        <f t="shared" si="191"/>
        <v>Rank 9 - Ranking in insolvency (master scale)</v>
      </c>
      <c r="H1752" s="10" t="s">
        <v>607</v>
      </c>
      <c r="I1752" s="10" t="s">
        <v>66</v>
      </c>
      <c r="J1752" s="10" t="s">
        <v>439</v>
      </c>
      <c r="K1752" s="10" t="s">
        <v>155</v>
      </c>
      <c r="L1752" s="10" t="str">
        <f t="shared" si="192"/>
        <v>Sister</v>
      </c>
      <c r="M1752" s="10" t="str">
        <f>IF(OR('Intragroup liabilities'!W1746="x",'Intragroup liabilities'!W1746="E"),"true","false")</f>
        <v>false</v>
      </c>
      <c r="N1752" s="10" t="s">
        <v>470</v>
      </c>
      <c r="O1752" s="10" t="s">
        <v>471</v>
      </c>
      <c r="P1752" s="11">
        <v>1.93</v>
      </c>
      <c r="Q1752" s="11">
        <f>IF('Intragroup liabilities'!E1746="",0,'Intragroup liabilities'!E1746)</f>
        <v>0</v>
      </c>
      <c r="R1752" s="10" t="str">
        <f>+IF('Intragroup liabilities'!C1746="EURO","Euro",IF('Intragroup liabilities'!C1746="LIBRA INGLESA"," US Dollar",""))</f>
        <v>Euro</v>
      </c>
      <c r="S1752" s="10" t="str">
        <f>IF(OR('Intragroup liabilities'!F1746="P_20",'Intragroup liabilities'!F1746="P_21"),'Intragroup liabilities'!M1746,CONCATENATE(RIGHT('Intragroup liabilities'!T1746,4),"-",LEFT(RIGHT('Intragroup liabilities'!T1746,7),2),"-",LEFT('Intragroup liabilities'!T1746,2)))</f>
        <v>--</v>
      </c>
      <c r="T1752" s="20" t="str">
        <f t="shared" si="193"/>
        <v>--</v>
      </c>
      <c r="U1752" s="20" t="str">
        <f>IF(OR('Intragroup liabilities'!F1746="P_20",'Intragroup liabilities'!F1746="P_21"),'T 03.01'!T1752,CONCATENATE(RIGHT('Intragroup liabilities'!U1746,4),"-",LEFT(RIGHT('Intragroup liabilities'!U1746,7),2),"-",LEFT('Intragroup liabilities'!U1746,2)))</f>
        <v>--</v>
      </c>
      <c r="V1752" s="10" t="str">
        <f t="shared" si="194"/>
        <v>Unsecured</v>
      </c>
      <c r="W1752" s="10">
        <v>0</v>
      </c>
      <c r="X1752" s="10" t="s">
        <v>83</v>
      </c>
      <c r="Y1752" s="10" t="str">
        <f t="shared" si="195"/>
        <v>Structured</v>
      </c>
      <c r="Z1752" s="10"/>
      <c r="AA1752" s="10" t="str">
        <f>IF('Intragroup liabilities'!Q1746="GF2","Grandfathered T2",IF('Intragroup liabilities'!Q1746="CET1","CET1","No"))</f>
        <v>No</v>
      </c>
      <c r="AB1752" s="10">
        <f>IF('Intragroup liabilities'!R1746="",0,'Intragroup liabilities'!R1746)</f>
        <v>0</v>
      </c>
    </row>
    <row r="1753" spans="3:28" ht="23.65" thickBot="1" x14ac:dyDescent="0.5">
      <c r="C1753" s="17">
        <f t="shared" si="190"/>
        <v>999</v>
      </c>
      <c r="D1753" s="18">
        <f t="shared" si="196"/>
        <v>1746</v>
      </c>
      <c r="E1753" s="10" t="str">
        <f>IF(AND(I1753="SANTANDER TOTTA, SGPS, SA",'Intragroup liabilities'!F1747="P_22"),"r0531 - o/w (part of) subordinated liabilities recognised as own funds",IF(AND(I1753="Totta Seguros - Comp. Seg. Vida, SA.",'Intragroup liabilities'!F1747="P_22"),"r0350 - Structured notes",IF(AND(AA1753&lt;&gt;"No",'Intragroup liabilities'!F1747="P_23"),"r0531 - o/w (part of) subordinated liabilities recognised as own funds",IF(AND(AA1753="No",'Intragroup liabilities'!F1747="P_23"),"r0120 - Secured liabilities - collateralized part (BRRD art. 44/2/b)",IF('Intragroup liabilities'!F1747="C_31","r0511 - o/w capital instruments/share capital",IF('Intragroup liabilities'!F1747="C_32","r0511 - o/w capital instruments/share capital",IF('Intragroup liabilities'!F1747="C_33","r0512 - o/w instruments ranking pari passu with ordinary shares",IF(OR(ISNUMBER(SEARCH("ATLANTES",I1753)),ISNUMBER(SEARCH("AZOR",I1753)),ISNUMBER(SEARCH("HIPOTOTTA",I1753)))=TRUE,"r0120 - Secured liabilities - collateralized part (BRRD art. 44/2/b)",IF(OR('Intragroup liabilities'!F1747="P_27.1",'Intragroup liabilities'!F1747="P_27.2",'Intragroup liabilities'!F1747="P_24"),"r0390 - Non-financial liabilities",IF('Intragroup liabilities'!F1747="P_30.1","r0170 - Employee liabilities (BRRD art. 44/2/g/i)",IF('Intragroup liabilities'!F1747="P_30.3","r0390 - Non-financial liabilities",IF('Intragroup liabilities'!F1747="C_36","r0511 - o/w capital instruments/share capital",IF(AND('Intragroup liabilities'!F1747="P_20",IFERROR(VLOOKUP('Intragroup liabilities'!I1747,'Auxiliar 210'!$B$18:$B$20,1,FALSE),0)&lt;&gt;0),"r0210 - Liabilities towards other entities of the resolution group (BRRD art. 44/2/h)",IF(AND('Intragroup liabilities'!F1747="P_21",IFERROR(VLOOKUP('Intragroup liabilities'!I1747,'Auxiliar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3" s="10" t="s">
        <v>483</v>
      </c>
      <c r="G1753" s="10" t="str">
        <f t="shared" si="191"/>
        <v>Rank 9 - Ranking in insolvency (master scale)</v>
      </c>
      <c r="H1753" s="10" t="s">
        <v>522</v>
      </c>
      <c r="I1753" s="10" t="s">
        <v>66</v>
      </c>
      <c r="J1753" s="10" t="s">
        <v>439</v>
      </c>
      <c r="K1753" s="10" t="s">
        <v>155</v>
      </c>
      <c r="L1753" s="10" t="str">
        <f t="shared" si="192"/>
        <v>Sister</v>
      </c>
      <c r="M1753" s="10" t="str">
        <f>IF(OR('Intragroup liabilities'!W1747="x",'Intragroup liabilities'!W1747="E"),"true","false")</f>
        <v>false</v>
      </c>
      <c r="N1753" s="10" t="s">
        <v>470</v>
      </c>
      <c r="O1753" s="10" t="s">
        <v>471</v>
      </c>
      <c r="P1753" s="11">
        <v>0.28000000000000003</v>
      </c>
      <c r="Q1753" s="11">
        <f>IF('Intragroup liabilities'!E1747="",0,'Intragroup liabilities'!E1747)</f>
        <v>0</v>
      </c>
      <c r="R1753" s="10" t="str">
        <f>+IF('Intragroup liabilities'!C1747="EURO","Euro",IF('Intragroup liabilities'!C1747="LIBRA INGLESA"," US Dollar",""))</f>
        <v>Euro</v>
      </c>
      <c r="S1753" s="10" t="str">
        <f>IF(OR('Intragroup liabilities'!F1747="P_20",'Intragroup liabilities'!F1747="P_21"),'Intragroup liabilities'!M1747,CONCATENATE(RIGHT('Intragroup liabilities'!T1747,4),"-",LEFT(RIGHT('Intragroup liabilities'!T1747,7),2),"-",LEFT('Intragroup liabilities'!T1747,2)))</f>
        <v>--</v>
      </c>
      <c r="T1753" s="20" t="str">
        <f t="shared" si="193"/>
        <v>--</v>
      </c>
      <c r="U1753" s="20" t="str">
        <f>IF(OR('Intragroup liabilities'!F1747="P_20",'Intragroup liabilities'!F1747="P_21"),'T 03.01'!T1753,CONCATENATE(RIGHT('Intragroup liabilities'!U1747,4),"-",LEFT(RIGHT('Intragroup liabilities'!U1747,7),2),"-",LEFT('Intragroup liabilities'!U1747,2)))</f>
        <v>--</v>
      </c>
      <c r="V1753" s="10" t="str">
        <f t="shared" si="194"/>
        <v>Unsecured</v>
      </c>
      <c r="W1753" s="10">
        <v>0</v>
      </c>
      <c r="X1753" s="10" t="s">
        <v>83</v>
      </c>
      <c r="Y1753" s="10" t="str">
        <f t="shared" si="195"/>
        <v>Structured</v>
      </c>
      <c r="Z1753" s="10"/>
      <c r="AA1753" s="10" t="str">
        <f>IF('Intragroup liabilities'!Q1747="GF2","Grandfathered T2",IF('Intragroup liabilities'!Q1747="CET1","CET1","No"))</f>
        <v>No</v>
      </c>
      <c r="AB1753" s="10">
        <f>IF('Intragroup liabilities'!R1747="",0,'Intragroup liabilities'!R1747)</f>
        <v>0</v>
      </c>
    </row>
    <row r="1754" spans="3:28" ht="23.65" thickBot="1" x14ac:dyDescent="0.5">
      <c r="C1754" s="17">
        <f t="shared" si="190"/>
        <v>999</v>
      </c>
      <c r="D1754" s="18">
        <f t="shared" si="196"/>
        <v>1747</v>
      </c>
      <c r="E1754" s="10" t="str">
        <f>IF(AND(I1754="SANTANDER TOTTA, SGPS, SA",'Intragroup liabilities'!F1748="P_22"),"r0531 - o/w (part of) subordinated liabilities recognised as own funds",IF(AND(I1754="Totta Seguros - Comp. Seg. Vida, SA.",'Intragroup liabilities'!F1748="P_22"),"r0350 - Structured notes",IF(AND(AA1754&lt;&gt;"No",'Intragroup liabilities'!F1748="P_23"),"r0531 - o/w (part of) subordinated liabilities recognised as own funds",IF(AND(AA1754="No",'Intragroup liabilities'!F1748="P_23"),"r0120 - Secured liabilities - collateralized part (BRRD art. 44/2/b)",IF('Intragroup liabilities'!F1748="C_31","r0511 - o/w capital instruments/share capital",IF('Intragroup liabilities'!F1748="C_32","r0511 - o/w capital instruments/share capital",IF('Intragroup liabilities'!F1748="C_33","r0512 - o/w instruments ranking pari passu with ordinary shares",IF(OR(ISNUMBER(SEARCH("ATLANTES",I1754)),ISNUMBER(SEARCH("AZOR",I1754)),ISNUMBER(SEARCH("HIPOTOTTA",I1754)))=TRUE,"r0120 - Secured liabilities - collateralized part (BRRD art. 44/2/b)",IF(OR('Intragroup liabilities'!F1748="P_27.1",'Intragroup liabilities'!F1748="P_27.2",'Intragroup liabilities'!F1748="P_24"),"r0390 - Non-financial liabilities",IF('Intragroup liabilities'!F1748="P_30.1","r0170 - Employee liabilities (BRRD art. 44/2/g/i)",IF('Intragroup liabilities'!F1748="P_30.3","r0390 - Non-financial liabilities",IF('Intragroup liabilities'!F1748="C_36","r0511 - o/w capital instruments/share capital",IF(AND('Intragroup liabilities'!F1748="P_20",IFERROR(VLOOKUP('Intragroup liabilities'!I1748,'Auxiliar 210'!$B$18:$B$20,1,FALSE),0)&lt;&gt;0),"r0210 - Liabilities towards other entities of the resolution group (BRRD art. 44/2/h)",IF(AND('Intragroup liabilities'!F1748="P_21",IFERROR(VLOOKUP('Intragroup liabilities'!I1748,'Auxiliar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4" s="10" t="s">
        <v>483</v>
      </c>
      <c r="G1754" s="10" t="str">
        <f t="shared" si="191"/>
        <v>Rank 9 - Ranking in insolvency (master scale)</v>
      </c>
      <c r="H1754" s="10" t="s">
        <v>1318</v>
      </c>
      <c r="I1754" s="10" t="s">
        <v>704</v>
      </c>
      <c r="J1754" s="10" t="s">
        <v>703</v>
      </c>
      <c r="K1754" s="10" t="s">
        <v>155</v>
      </c>
      <c r="L1754" s="10" t="str">
        <f t="shared" si="192"/>
        <v>Sister</v>
      </c>
      <c r="M1754" s="10" t="str">
        <f>IF(OR('Intragroup liabilities'!W1748="x",'Intragroup liabilities'!W1748="E"),"true","false")</f>
        <v>false</v>
      </c>
      <c r="N1754" s="10" t="s">
        <v>470</v>
      </c>
      <c r="O1754" s="10" t="s">
        <v>471</v>
      </c>
      <c r="P1754" s="11">
        <v>0.42</v>
      </c>
      <c r="Q1754" s="11">
        <f>IF('Intragroup liabilities'!E1748="",0,'Intragroup liabilities'!E1748)</f>
        <v>0</v>
      </c>
      <c r="R1754" s="10" t="str">
        <f>+IF('Intragroup liabilities'!C1748="EURO","Euro",IF('Intragroup liabilities'!C1748="LIBRA INGLESA"," US Dollar",""))</f>
        <v>Euro</v>
      </c>
      <c r="S1754" s="10" t="str">
        <f>IF(OR('Intragroup liabilities'!F1748="P_20",'Intragroup liabilities'!F1748="P_21"),'Intragroup liabilities'!M1748,CONCATENATE(RIGHT('Intragroup liabilities'!T1748,4),"-",LEFT(RIGHT('Intragroup liabilities'!T1748,7),2),"-",LEFT('Intragroup liabilities'!T1748,2)))</f>
        <v>--</v>
      </c>
      <c r="T1754" s="20" t="str">
        <f t="shared" si="193"/>
        <v>--</v>
      </c>
      <c r="U1754" s="20" t="str">
        <f>IF(OR('Intragroup liabilities'!F1748="P_20",'Intragroup liabilities'!F1748="P_21"),'T 03.01'!T1754,CONCATENATE(RIGHT('Intragroup liabilities'!U1748,4),"-",LEFT(RIGHT('Intragroup liabilities'!U1748,7),2),"-",LEFT('Intragroup liabilities'!U1748,2)))</f>
        <v>--</v>
      </c>
      <c r="V1754" s="10" t="str">
        <f t="shared" si="194"/>
        <v>Unsecured</v>
      </c>
      <c r="W1754" s="10">
        <v>0</v>
      </c>
      <c r="X1754" s="10" t="s">
        <v>83</v>
      </c>
      <c r="Y1754" s="10" t="str">
        <f t="shared" si="195"/>
        <v>Structured</v>
      </c>
      <c r="Z1754" s="10"/>
      <c r="AA1754" s="10" t="str">
        <f>IF('Intragroup liabilities'!Q1748="GF2","Grandfathered T2",IF('Intragroup liabilities'!Q1748="CET1","CET1","No"))</f>
        <v>No</v>
      </c>
      <c r="AB1754" s="10">
        <f>IF('Intragroup liabilities'!R1748="",0,'Intragroup liabilities'!R1748)</f>
        <v>0</v>
      </c>
    </row>
    <row r="1755" spans="3:28" ht="23.65" thickBot="1" x14ac:dyDescent="0.5">
      <c r="C1755" s="17">
        <f t="shared" si="190"/>
        <v>999</v>
      </c>
      <c r="D1755" s="18">
        <f t="shared" si="196"/>
        <v>1748</v>
      </c>
      <c r="E1755" s="10" t="str">
        <f>IF(AND(I1755="SANTANDER TOTTA, SGPS, SA",'Intragroup liabilities'!F1749="P_22"),"r0531 - o/w (part of) subordinated liabilities recognised as own funds",IF(AND(I1755="Totta Seguros - Comp. Seg. Vida, SA.",'Intragroup liabilities'!F1749="P_22"),"r0350 - Structured notes",IF(AND(AA1755&lt;&gt;"No",'Intragroup liabilities'!F1749="P_23"),"r0531 - o/w (part of) subordinated liabilities recognised as own funds",IF(AND(AA1755="No",'Intragroup liabilities'!F1749="P_23"),"r0120 - Secured liabilities - collateralized part (BRRD art. 44/2/b)",IF('Intragroup liabilities'!F1749="C_31","r0511 - o/w capital instruments/share capital",IF('Intragroup liabilities'!F1749="C_32","r0511 - o/w capital instruments/share capital",IF('Intragroup liabilities'!F1749="C_33","r0512 - o/w instruments ranking pari passu with ordinary shares",IF(OR(ISNUMBER(SEARCH("ATLANTES",I1755)),ISNUMBER(SEARCH("AZOR",I1755)),ISNUMBER(SEARCH("HIPOTOTTA",I1755)))=TRUE,"r0120 - Secured liabilities - collateralized part (BRRD art. 44/2/b)",IF(OR('Intragroup liabilities'!F1749="P_27.1",'Intragroup liabilities'!F1749="P_27.2",'Intragroup liabilities'!F1749="P_24"),"r0390 - Non-financial liabilities",IF('Intragroup liabilities'!F1749="P_30.1","r0170 - Employee liabilities (BRRD art. 44/2/g/i)",IF('Intragroup liabilities'!F1749="P_30.3","r0390 - Non-financial liabilities",IF('Intragroup liabilities'!F1749="C_36","r0511 - o/w capital instruments/share capital",IF(AND('Intragroup liabilities'!F1749="P_20",IFERROR(VLOOKUP('Intragroup liabilities'!I1749,'Auxiliar 210'!$B$18:$B$20,1,FALSE),0)&lt;&gt;0),"r0210 - Liabilities towards other entities of the resolution group (BRRD art. 44/2/h)",IF(AND('Intragroup liabilities'!F1749="P_21",IFERROR(VLOOKUP('Intragroup liabilities'!I1749,'Auxiliar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5" s="10" t="s">
        <v>483</v>
      </c>
      <c r="G1755" s="10" t="str">
        <f t="shared" si="191"/>
        <v>Rank 9 - Ranking in insolvency (master scale)</v>
      </c>
      <c r="H1755" s="10" t="s">
        <v>664</v>
      </c>
      <c r="I1755" s="10" t="s">
        <v>66</v>
      </c>
      <c r="J1755" s="10" t="s">
        <v>439</v>
      </c>
      <c r="K1755" s="10" t="s">
        <v>155</v>
      </c>
      <c r="L1755" s="10" t="str">
        <f t="shared" si="192"/>
        <v>Sister</v>
      </c>
      <c r="M1755" s="10" t="str">
        <f>IF(OR('Intragroup liabilities'!W1749="x",'Intragroup liabilities'!W1749="E"),"true","false")</f>
        <v>false</v>
      </c>
      <c r="N1755" s="10" t="s">
        <v>470</v>
      </c>
      <c r="O1755" s="10" t="s">
        <v>471</v>
      </c>
      <c r="P1755" s="11">
        <v>64.44</v>
      </c>
      <c r="Q1755" s="11">
        <f>IF('Intragroup liabilities'!E1749="",0,'Intragroup liabilities'!E1749)</f>
        <v>0</v>
      </c>
      <c r="R1755" s="10" t="str">
        <f>+IF('Intragroup liabilities'!C1749="EURO","Euro",IF('Intragroup liabilities'!C1749="LIBRA INGLESA"," US Dollar",""))</f>
        <v>Euro</v>
      </c>
      <c r="S1755" s="10" t="str">
        <f>IF(OR('Intragroup liabilities'!F1749="P_20",'Intragroup liabilities'!F1749="P_21"),'Intragroup liabilities'!M1749,CONCATENATE(RIGHT('Intragroup liabilities'!T1749,4),"-",LEFT(RIGHT('Intragroup liabilities'!T1749,7),2),"-",LEFT('Intragroup liabilities'!T1749,2)))</f>
        <v>--</v>
      </c>
      <c r="T1755" s="20" t="str">
        <f t="shared" si="193"/>
        <v>--</v>
      </c>
      <c r="U1755" s="20" t="str">
        <f>IF(OR('Intragroup liabilities'!F1749="P_20",'Intragroup liabilities'!F1749="P_21"),'T 03.01'!T1755,CONCATENATE(RIGHT('Intragroup liabilities'!U1749,4),"-",LEFT(RIGHT('Intragroup liabilities'!U1749,7),2),"-",LEFT('Intragroup liabilities'!U1749,2)))</f>
        <v>--</v>
      </c>
      <c r="V1755" s="10" t="str">
        <f t="shared" si="194"/>
        <v>Unsecured</v>
      </c>
      <c r="W1755" s="10">
        <v>0</v>
      </c>
      <c r="X1755" s="10" t="s">
        <v>83</v>
      </c>
      <c r="Y1755" s="10" t="str">
        <f t="shared" si="195"/>
        <v>Structured</v>
      </c>
      <c r="Z1755" s="10"/>
      <c r="AA1755" s="10" t="str">
        <f>IF('Intragroup liabilities'!Q1749="GF2","Grandfathered T2",IF('Intragroup liabilities'!Q1749="CET1","CET1","No"))</f>
        <v>No</v>
      </c>
      <c r="AB1755" s="10">
        <f>IF('Intragroup liabilities'!R1749="",0,'Intragroup liabilities'!R1749)</f>
        <v>0</v>
      </c>
    </row>
    <row r="1756" spans="3:28" ht="23.65" thickBot="1" x14ac:dyDescent="0.5">
      <c r="C1756" s="17">
        <f t="shared" si="190"/>
        <v>999</v>
      </c>
      <c r="D1756" s="18">
        <f t="shared" si="196"/>
        <v>1749</v>
      </c>
      <c r="E1756" s="10" t="str">
        <f>IF(AND(I1756="SANTANDER TOTTA, SGPS, SA",'Intragroup liabilities'!F1750="P_22"),"r0531 - o/w (part of) subordinated liabilities recognised as own funds",IF(AND(I1756="Totta Seguros - Comp. Seg. Vida, SA.",'Intragroup liabilities'!F1750="P_22"),"r0350 - Structured notes",IF(AND(AA1756&lt;&gt;"No",'Intragroup liabilities'!F1750="P_23"),"r0531 - o/w (part of) subordinated liabilities recognised as own funds",IF(AND(AA1756="No",'Intragroup liabilities'!F1750="P_23"),"r0120 - Secured liabilities - collateralized part (BRRD art. 44/2/b)",IF('Intragroup liabilities'!F1750="C_31","r0511 - o/w capital instruments/share capital",IF('Intragroup liabilities'!F1750="C_32","r0511 - o/w capital instruments/share capital",IF('Intragroup liabilities'!F1750="C_33","r0512 - o/w instruments ranking pari passu with ordinary shares",IF(OR(ISNUMBER(SEARCH("ATLANTES",I1756)),ISNUMBER(SEARCH("AZOR",I1756)),ISNUMBER(SEARCH("HIPOTOTTA",I1756)))=TRUE,"r0120 - Secured liabilities - collateralized part (BRRD art. 44/2/b)",IF(OR('Intragroup liabilities'!F1750="P_27.1",'Intragroup liabilities'!F1750="P_27.2",'Intragroup liabilities'!F1750="P_24"),"r0390 - Non-financial liabilities",IF('Intragroup liabilities'!F1750="P_30.1","r0170 - Employee liabilities (BRRD art. 44/2/g/i)",IF('Intragroup liabilities'!F1750="P_30.3","r0390 - Non-financial liabilities",IF('Intragroup liabilities'!F1750="C_36","r0511 - o/w capital instruments/share capital",IF(AND('Intragroup liabilities'!F1750="P_20",IFERROR(VLOOKUP('Intragroup liabilities'!I1750,'Auxiliar 210'!$B$18:$B$20,1,FALSE),0)&lt;&gt;0),"r0210 - Liabilities towards other entities of the resolution group (BRRD art. 44/2/h)",IF(AND('Intragroup liabilities'!F1750="P_21",IFERROR(VLOOKUP('Intragroup liabilities'!I1750,'Auxiliar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6" s="10" t="s">
        <v>483</v>
      </c>
      <c r="G1756" s="10" t="str">
        <f t="shared" si="191"/>
        <v>Rank 9 - Ranking in insolvency (master scale)</v>
      </c>
      <c r="H1756" s="10" t="s">
        <v>635</v>
      </c>
      <c r="I1756" s="10" t="s">
        <v>66</v>
      </c>
      <c r="J1756" s="10" t="s">
        <v>439</v>
      </c>
      <c r="K1756" s="10" t="s">
        <v>155</v>
      </c>
      <c r="L1756" s="10" t="str">
        <f t="shared" si="192"/>
        <v>Sister</v>
      </c>
      <c r="M1756" s="10" t="str">
        <f>IF(OR('Intragroup liabilities'!W1750="x",'Intragroup liabilities'!W1750="E"),"true","false")</f>
        <v>false</v>
      </c>
      <c r="N1756" s="10" t="s">
        <v>470</v>
      </c>
      <c r="O1756" s="10" t="s">
        <v>471</v>
      </c>
      <c r="P1756" s="11">
        <v>64.44</v>
      </c>
      <c r="Q1756" s="11">
        <f>IF('Intragroup liabilities'!E1750="",0,'Intragroup liabilities'!E1750)</f>
        <v>0</v>
      </c>
      <c r="R1756" s="10" t="str">
        <f>+IF('Intragroup liabilities'!C1750="EURO","Euro",IF('Intragroup liabilities'!C1750="LIBRA INGLESA"," US Dollar",""))</f>
        <v>Euro</v>
      </c>
      <c r="S1756" s="10" t="str">
        <f>IF(OR('Intragroup liabilities'!F1750="P_20",'Intragroup liabilities'!F1750="P_21"),'Intragroup liabilities'!M1750,CONCATENATE(RIGHT('Intragroup liabilities'!T1750,4),"-",LEFT(RIGHT('Intragroup liabilities'!T1750,7),2),"-",LEFT('Intragroup liabilities'!T1750,2)))</f>
        <v>--</v>
      </c>
      <c r="T1756" s="20" t="str">
        <f t="shared" si="193"/>
        <v>--</v>
      </c>
      <c r="U1756" s="20" t="str">
        <f>IF(OR('Intragroup liabilities'!F1750="P_20",'Intragroup liabilities'!F1750="P_21"),'T 03.01'!T1756,CONCATENATE(RIGHT('Intragroup liabilities'!U1750,4),"-",LEFT(RIGHT('Intragroup liabilities'!U1750,7),2),"-",LEFT('Intragroup liabilities'!U1750,2)))</f>
        <v>--</v>
      </c>
      <c r="V1756" s="10" t="str">
        <f t="shared" si="194"/>
        <v>Unsecured</v>
      </c>
      <c r="W1756" s="10">
        <v>0</v>
      </c>
      <c r="X1756" s="10" t="s">
        <v>83</v>
      </c>
      <c r="Y1756" s="10" t="str">
        <f t="shared" si="195"/>
        <v>Structured</v>
      </c>
      <c r="Z1756" s="10"/>
      <c r="AA1756" s="10" t="str">
        <f>IF('Intragroup liabilities'!Q1750="GF2","Grandfathered T2",IF('Intragroup liabilities'!Q1750="CET1","CET1","No"))</f>
        <v>No</v>
      </c>
      <c r="AB1756" s="10">
        <f>IF('Intragroup liabilities'!R1750="",0,'Intragroup liabilities'!R1750)</f>
        <v>0</v>
      </c>
    </row>
    <row r="1757" spans="3:28" ht="23.65" thickBot="1" x14ac:dyDescent="0.5">
      <c r="C1757" s="17">
        <f t="shared" si="190"/>
        <v>999</v>
      </c>
      <c r="D1757" s="18">
        <f t="shared" si="196"/>
        <v>1750</v>
      </c>
      <c r="E1757" s="10" t="str">
        <f>IF(AND(I1757="SANTANDER TOTTA, SGPS, SA",'Intragroup liabilities'!F1751="P_22"),"r0531 - o/w (part of) subordinated liabilities recognised as own funds",IF(AND(I1757="Totta Seguros - Comp. Seg. Vida, SA.",'Intragroup liabilities'!F1751="P_22"),"r0350 - Structured notes",IF(AND(AA1757&lt;&gt;"No",'Intragroup liabilities'!F1751="P_23"),"r0531 - o/w (part of) subordinated liabilities recognised as own funds",IF(AND(AA1757="No",'Intragroup liabilities'!F1751="P_23"),"r0120 - Secured liabilities - collateralized part (BRRD art. 44/2/b)",IF('Intragroup liabilities'!F1751="C_31","r0511 - o/w capital instruments/share capital",IF('Intragroup liabilities'!F1751="C_32","r0511 - o/w capital instruments/share capital",IF('Intragroup liabilities'!F1751="C_33","r0512 - o/w instruments ranking pari passu with ordinary shares",IF(OR(ISNUMBER(SEARCH("ATLANTES",I1757)),ISNUMBER(SEARCH("AZOR",I1757)),ISNUMBER(SEARCH("HIPOTOTTA",I1757)))=TRUE,"r0120 - Secured liabilities - collateralized part (BRRD art. 44/2/b)",IF(OR('Intragroup liabilities'!F1751="P_27.1",'Intragroup liabilities'!F1751="P_27.2",'Intragroup liabilities'!F1751="P_24"),"r0390 - Non-financial liabilities",IF('Intragroup liabilities'!F1751="P_30.1","r0170 - Employee liabilities (BRRD art. 44/2/g/i)",IF('Intragroup liabilities'!F1751="P_30.3","r0390 - Non-financial liabilities",IF('Intragroup liabilities'!F1751="C_36","r0511 - o/w capital instruments/share capital",IF(AND('Intragroup liabilities'!F1751="P_20",IFERROR(VLOOKUP('Intragroup liabilities'!I1751,'Auxiliar 210'!$B$18:$B$20,1,FALSE),0)&lt;&gt;0),"r0210 - Liabilities towards other entities of the resolution group (BRRD art. 44/2/h)",IF(AND('Intragroup liabilities'!F1751="P_21",IFERROR(VLOOKUP('Intragroup liabilities'!I1751,'Auxiliar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7" s="10" t="s">
        <v>483</v>
      </c>
      <c r="G1757" s="10" t="str">
        <f t="shared" si="191"/>
        <v>Rank 9 - Ranking in insolvency (master scale)</v>
      </c>
      <c r="H1757" s="10" t="s">
        <v>644</v>
      </c>
      <c r="I1757" s="10" t="s">
        <v>66</v>
      </c>
      <c r="J1757" s="10" t="s">
        <v>439</v>
      </c>
      <c r="K1757" s="10" t="s">
        <v>155</v>
      </c>
      <c r="L1757" s="10" t="str">
        <f t="shared" si="192"/>
        <v>Sister</v>
      </c>
      <c r="M1757" s="10" t="str">
        <f>IF(OR('Intragroup liabilities'!W1751="x",'Intragroup liabilities'!W1751="E"),"true","false")</f>
        <v>false</v>
      </c>
      <c r="N1757" s="10" t="s">
        <v>470</v>
      </c>
      <c r="O1757" s="10" t="s">
        <v>471</v>
      </c>
      <c r="P1757" s="11">
        <v>0.96</v>
      </c>
      <c r="Q1757" s="11">
        <f>IF('Intragroup liabilities'!E1751="",0,'Intragroup liabilities'!E1751)</f>
        <v>0</v>
      </c>
      <c r="R1757" s="10" t="str">
        <f>+IF('Intragroup liabilities'!C1751="EURO","Euro",IF('Intragroup liabilities'!C1751="LIBRA INGLESA"," US Dollar",""))</f>
        <v>Euro</v>
      </c>
      <c r="S1757" s="10" t="str">
        <f>IF(OR('Intragroup liabilities'!F1751="P_20",'Intragroup liabilities'!F1751="P_21"),'Intragroup liabilities'!M1751,CONCATENATE(RIGHT('Intragroup liabilities'!T1751,4),"-",LEFT(RIGHT('Intragroup liabilities'!T1751,7),2),"-",LEFT('Intragroup liabilities'!T1751,2)))</f>
        <v>--</v>
      </c>
      <c r="T1757" s="20" t="str">
        <f t="shared" si="193"/>
        <v>--</v>
      </c>
      <c r="U1757" s="20" t="str">
        <f>IF(OR('Intragroup liabilities'!F1751="P_20",'Intragroup liabilities'!F1751="P_21"),'T 03.01'!T1757,CONCATENATE(RIGHT('Intragroup liabilities'!U1751,4),"-",LEFT(RIGHT('Intragroup liabilities'!U1751,7),2),"-",LEFT('Intragroup liabilities'!U1751,2)))</f>
        <v>--</v>
      </c>
      <c r="V1757" s="10" t="str">
        <f t="shared" si="194"/>
        <v>Unsecured</v>
      </c>
      <c r="W1757" s="10">
        <v>0</v>
      </c>
      <c r="X1757" s="10" t="s">
        <v>83</v>
      </c>
      <c r="Y1757" s="10" t="str">
        <f t="shared" si="195"/>
        <v>Structured</v>
      </c>
      <c r="Z1757" s="10"/>
      <c r="AA1757" s="10" t="str">
        <f>IF('Intragroup liabilities'!Q1751="GF2","Grandfathered T2",IF('Intragroup liabilities'!Q1751="CET1","CET1","No"))</f>
        <v>No</v>
      </c>
      <c r="AB1757" s="10">
        <f>IF('Intragroup liabilities'!R1751="",0,'Intragroup liabilities'!R1751)</f>
        <v>0</v>
      </c>
    </row>
    <row r="1758" spans="3:28" ht="23.65" thickBot="1" x14ac:dyDescent="0.5">
      <c r="C1758" s="17">
        <f t="shared" si="190"/>
        <v>999</v>
      </c>
      <c r="D1758" s="18">
        <f t="shared" si="196"/>
        <v>1751</v>
      </c>
      <c r="E1758" s="10" t="str">
        <f>IF(AND(I1758="SANTANDER TOTTA, SGPS, SA",'Intragroup liabilities'!F1752="P_22"),"r0531 - o/w (part of) subordinated liabilities recognised as own funds",IF(AND(I1758="Totta Seguros - Comp. Seg. Vida, SA.",'Intragroup liabilities'!F1752="P_22"),"r0350 - Structured notes",IF(AND(AA1758&lt;&gt;"No",'Intragroup liabilities'!F1752="P_23"),"r0531 - o/w (part of) subordinated liabilities recognised as own funds",IF(AND(AA1758="No",'Intragroup liabilities'!F1752="P_23"),"r0120 - Secured liabilities - collateralized part (BRRD art. 44/2/b)",IF('Intragroup liabilities'!F1752="C_31","r0511 - o/w capital instruments/share capital",IF('Intragroup liabilities'!F1752="C_32","r0511 - o/w capital instruments/share capital",IF('Intragroup liabilities'!F1752="C_33","r0512 - o/w instruments ranking pari passu with ordinary shares",IF(OR(ISNUMBER(SEARCH("ATLANTES",I1758)),ISNUMBER(SEARCH("AZOR",I1758)),ISNUMBER(SEARCH("HIPOTOTTA",I1758)))=TRUE,"r0120 - Secured liabilities - collateralized part (BRRD art. 44/2/b)",IF(OR('Intragroup liabilities'!F1752="P_27.1",'Intragroup liabilities'!F1752="P_27.2",'Intragroup liabilities'!F1752="P_24"),"r0390 - Non-financial liabilities",IF('Intragroup liabilities'!F1752="P_30.1","r0170 - Employee liabilities (BRRD art. 44/2/g/i)",IF('Intragroup liabilities'!F1752="P_30.3","r0390 - Non-financial liabilities",IF('Intragroup liabilities'!F1752="C_36","r0511 - o/w capital instruments/share capital",IF(AND('Intragroup liabilities'!F1752="P_20",IFERROR(VLOOKUP('Intragroup liabilities'!I1752,'Auxiliar 210'!$B$18:$B$20,1,FALSE),0)&lt;&gt;0),"r0210 - Liabilities towards other entities of the resolution group (BRRD art. 44/2/h)",IF(AND('Intragroup liabilities'!F1752="P_21",IFERROR(VLOOKUP('Intragroup liabilities'!I1752,'Auxiliar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8" s="10" t="s">
        <v>483</v>
      </c>
      <c r="G1758" s="10" t="str">
        <f t="shared" si="191"/>
        <v>Rank 9 - Ranking in insolvency (master scale)</v>
      </c>
      <c r="H1758" s="10" t="s">
        <v>1479</v>
      </c>
      <c r="I1758" s="10" t="s">
        <v>66</v>
      </c>
      <c r="J1758" s="10" t="s">
        <v>439</v>
      </c>
      <c r="K1758" s="10" t="s">
        <v>155</v>
      </c>
      <c r="L1758" s="10" t="str">
        <f t="shared" si="192"/>
        <v>Sister</v>
      </c>
      <c r="M1758" s="10" t="str">
        <f>IF(OR('Intragroup liabilities'!W1752="x",'Intragroup liabilities'!W1752="E"),"true","false")</f>
        <v>false</v>
      </c>
      <c r="N1758" s="10" t="s">
        <v>470</v>
      </c>
      <c r="O1758" s="10" t="s">
        <v>471</v>
      </c>
      <c r="P1758" s="11">
        <v>1.9</v>
      </c>
      <c r="Q1758" s="11">
        <f>IF('Intragroup liabilities'!E1752="",0,'Intragroup liabilities'!E1752)</f>
        <v>0</v>
      </c>
      <c r="R1758" s="10" t="str">
        <f>+IF('Intragroup liabilities'!C1752="EURO","Euro",IF('Intragroup liabilities'!C1752="LIBRA INGLESA"," US Dollar",""))</f>
        <v>Euro</v>
      </c>
      <c r="S1758" s="10" t="str">
        <f>IF(OR('Intragroup liabilities'!F1752="P_20",'Intragroup liabilities'!F1752="P_21"),'Intragroup liabilities'!M1752,CONCATENATE(RIGHT('Intragroup liabilities'!T1752,4),"-",LEFT(RIGHT('Intragroup liabilities'!T1752,7),2),"-",LEFT('Intragroup liabilities'!T1752,2)))</f>
        <v>--</v>
      </c>
      <c r="T1758" s="20" t="str">
        <f t="shared" si="193"/>
        <v>--</v>
      </c>
      <c r="U1758" s="20" t="str">
        <f>IF(OR('Intragroup liabilities'!F1752="P_20",'Intragroup liabilities'!F1752="P_21"),'T 03.01'!T1758,CONCATENATE(RIGHT('Intragroup liabilities'!U1752,4),"-",LEFT(RIGHT('Intragroup liabilities'!U1752,7),2),"-",LEFT('Intragroup liabilities'!U1752,2)))</f>
        <v>--</v>
      </c>
      <c r="V1758" s="10" t="str">
        <f t="shared" si="194"/>
        <v>Unsecured</v>
      </c>
      <c r="W1758" s="10">
        <v>0</v>
      </c>
      <c r="X1758" s="10" t="s">
        <v>83</v>
      </c>
      <c r="Y1758" s="10" t="str">
        <f t="shared" si="195"/>
        <v>Structured</v>
      </c>
      <c r="Z1758" s="10"/>
      <c r="AA1758" s="10" t="str">
        <f>IF('Intragroup liabilities'!Q1752="GF2","Grandfathered T2",IF('Intragroup liabilities'!Q1752="CET1","CET1","No"))</f>
        <v>No</v>
      </c>
      <c r="AB1758" s="10">
        <f>IF('Intragroup liabilities'!R1752="",0,'Intragroup liabilities'!R1752)</f>
        <v>0</v>
      </c>
    </row>
    <row r="1759" spans="3:28" ht="23.65" thickBot="1" x14ac:dyDescent="0.5">
      <c r="C1759" s="17">
        <f t="shared" si="190"/>
        <v>999</v>
      </c>
      <c r="D1759" s="18">
        <f t="shared" si="196"/>
        <v>1752</v>
      </c>
      <c r="E1759" s="10" t="str">
        <f>IF(AND(I1759="SANTANDER TOTTA, SGPS, SA",'Intragroup liabilities'!F1753="P_22"),"r0531 - o/w (part of) subordinated liabilities recognised as own funds",IF(AND(I1759="Totta Seguros - Comp. Seg. Vida, SA.",'Intragroup liabilities'!F1753="P_22"),"r0350 - Structured notes",IF(AND(AA1759&lt;&gt;"No",'Intragroup liabilities'!F1753="P_23"),"r0531 - o/w (part of) subordinated liabilities recognised as own funds",IF(AND(AA1759="No",'Intragroup liabilities'!F1753="P_23"),"r0120 - Secured liabilities - collateralized part (BRRD art. 44/2/b)",IF('Intragroup liabilities'!F1753="C_31","r0511 - o/w capital instruments/share capital",IF('Intragroup liabilities'!F1753="C_32","r0511 - o/w capital instruments/share capital",IF('Intragroup liabilities'!F1753="C_33","r0512 - o/w instruments ranking pari passu with ordinary shares",IF(OR(ISNUMBER(SEARCH("ATLANTES",I1759)),ISNUMBER(SEARCH("AZOR",I1759)),ISNUMBER(SEARCH("HIPOTOTTA",I1759)))=TRUE,"r0120 - Secured liabilities - collateralized part (BRRD art. 44/2/b)",IF(OR('Intragroup liabilities'!F1753="P_27.1",'Intragroup liabilities'!F1753="P_27.2",'Intragroup liabilities'!F1753="P_24"),"r0390 - Non-financial liabilities",IF('Intragroup liabilities'!F1753="P_30.1","r0170 - Employee liabilities (BRRD art. 44/2/g/i)",IF('Intragroup liabilities'!F1753="P_30.3","r0390 - Non-financial liabilities",IF('Intragroup liabilities'!F1753="C_36","r0511 - o/w capital instruments/share capital",IF(AND('Intragroup liabilities'!F1753="P_20",IFERROR(VLOOKUP('Intragroup liabilities'!I1753,'Auxiliar 210'!$B$18:$B$20,1,FALSE),0)&lt;&gt;0),"r0210 - Liabilities towards other entities of the resolution group (BRRD art. 44/2/h)",IF(AND('Intragroup liabilities'!F1753="P_21",IFERROR(VLOOKUP('Intragroup liabilities'!I1753,'Auxiliar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59" s="10" t="s">
        <v>483</v>
      </c>
      <c r="G1759" s="10" t="str">
        <f t="shared" si="191"/>
        <v>Rank 9 - Ranking in insolvency (master scale)</v>
      </c>
      <c r="H1759" s="10" t="s">
        <v>521</v>
      </c>
      <c r="I1759" s="10" t="s">
        <v>487</v>
      </c>
      <c r="J1759" s="10" t="s">
        <v>486</v>
      </c>
      <c r="K1759" s="10" t="s">
        <v>155</v>
      </c>
      <c r="L1759" s="10" t="str">
        <f t="shared" si="192"/>
        <v>Sister</v>
      </c>
      <c r="M1759" s="10" t="str">
        <f>IF(OR('Intragroup liabilities'!W1753="x",'Intragroup liabilities'!W1753="E"),"true","false")</f>
        <v>false</v>
      </c>
      <c r="N1759" s="10" t="s">
        <v>470</v>
      </c>
      <c r="O1759" s="10" t="s">
        <v>471</v>
      </c>
      <c r="P1759" s="11">
        <v>0.56000000000000005</v>
      </c>
      <c r="Q1759" s="11">
        <f>IF('Intragroup liabilities'!E1753="",0,'Intragroup liabilities'!E1753)</f>
        <v>0</v>
      </c>
      <c r="R1759" s="10" t="str">
        <f>+IF('Intragroup liabilities'!C1753="EURO","Euro",IF('Intragroup liabilities'!C1753="LIBRA INGLESA"," US Dollar",""))</f>
        <v>Euro</v>
      </c>
      <c r="S1759" s="10" t="str">
        <f>IF(OR('Intragroup liabilities'!F1753="P_20",'Intragroup liabilities'!F1753="P_21"),'Intragroup liabilities'!M1753,CONCATENATE(RIGHT('Intragroup liabilities'!T1753,4),"-",LEFT(RIGHT('Intragroup liabilities'!T1753,7),2),"-",LEFT('Intragroup liabilities'!T1753,2)))</f>
        <v>--</v>
      </c>
      <c r="T1759" s="20" t="str">
        <f t="shared" si="193"/>
        <v>--</v>
      </c>
      <c r="U1759" s="20" t="str">
        <f>IF(OR('Intragroup liabilities'!F1753="P_20",'Intragroup liabilities'!F1753="P_21"),'T 03.01'!T1759,CONCATENATE(RIGHT('Intragroup liabilities'!U1753,4),"-",LEFT(RIGHT('Intragroup liabilities'!U1753,7),2),"-",LEFT('Intragroup liabilities'!U1753,2)))</f>
        <v>--</v>
      </c>
      <c r="V1759" s="10" t="str">
        <f t="shared" si="194"/>
        <v>Unsecured</v>
      </c>
      <c r="W1759" s="10">
        <v>0</v>
      </c>
      <c r="X1759" s="10" t="s">
        <v>83</v>
      </c>
      <c r="Y1759" s="10" t="str">
        <f t="shared" si="195"/>
        <v>Structured</v>
      </c>
      <c r="Z1759" s="10"/>
      <c r="AA1759" s="10" t="str">
        <f>IF('Intragroup liabilities'!Q1753="GF2","Grandfathered T2",IF('Intragroup liabilities'!Q1753="CET1","CET1","No"))</f>
        <v>No</v>
      </c>
      <c r="AB1759" s="10">
        <f>IF('Intragroup liabilities'!R1753="",0,'Intragroup liabilities'!R1753)</f>
        <v>0</v>
      </c>
    </row>
    <row r="1760" spans="3:28" ht="23.65" thickBot="1" x14ac:dyDescent="0.5">
      <c r="C1760" s="17">
        <f t="shared" si="190"/>
        <v>999</v>
      </c>
      <c r="D1760" s="18">
        <f t="shared" si="196"/>
        <v>1753</v>
      </c>
      <c r="E1760" s="10" t="str">
        <f>IF(AND(I1760="SANTANDER TOTTA, SGPS, SA",'Intragroup liabilities'!F1754="P_22"),"r0531 - o/w (part of) subordinated liabilities recognised as own funds",IF(AND(I1760="Totta Seguros - Comp. Seg. Vida, SA.",'Intragroup liabilities'!F1754="P_22"),"r0350 - Structured notes",IF(AND(AA1760&lt;&gt;"No",'Intragroup liabilities'!F1754="P_23"),"r0531 - o/w (part of) subordinated liabilities recognised as own funds",IF(AND(AA1760="No",'Intragroup liabilities'!F1754="P_23"),"r0120 - Secured liabilities - collateralized part (BRRD art. 44/2/b)",IF('Intragroup liabilities'!F1754="C_31","r0511 - o/w capital instruments/share capital",IF('Intragroup liabilities'!F1754="C_32","r0511 - o/w capital instruments/share capital",IF('Intragroup liabilities'!F1754="C_33","r0512 - o/w instruments ranking pari passu with ordinary shares",IF(OR(ISNUMBER(SEARCH("ATLANTES",I1760)),ISNUMBER(SEARCH("AZOR",I1760)),ISNUMBER(SEARCH("HIPOTOTTA",I1760)))=TRUE,"r0120 - Secured liabilities - collateralized part (BRRD art. 44/2/b)",IF(OR('Intragroup liabilities'!F1754="P_27.1",'Intragroup liabilities'!F1754="P_27.2",'Intragroup liabilities'!F1754="P_24"),"r0390 - Non-financial liabilities",IF('Intragroup liabilities'!F1754="P_30.1","r0170 - Employee liabilities (BRRD art. 44/2/g/i)",IF('Intragroup liabilities'!F1754="P_30.3","r0390 - Non-financial liabilities",IF('Intragroup liabilities'!F1754="C_36","r0511 - o/w capital instruments/share capital",IF(AND('Intragroup liabilities'!F1754="P_20",IFERROR(VLOOKUP('Intragroup liabilities'!I1754,'Auxiliar 210'!$B$18:$B$20,1,FALSE),0)&lt;&gt;0),"r0210 - Liabilities towards other entities of the resolution group (BRRD art. 44/2/h)",IF(AND('Intragroup liabilities'!F1754="P_21",IFERROR(VLOOKUP('Intragroup liabilities'!I1754,'Auxiliar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0" s="10" t="s">
        <v>483</v>
      </c>
      <c r="G1760" s="10" t="str">
        <f t="shared" si="191"/>
        <v>Rank 9 - Ranking in insolvency (master scale)</v>
      </c>
      <c r="H1760" s="10" t="s">
        <v>1382</v>
      </c>
      <c r="I1760" s="10" t="s">
        <v>66</v>
      </c>
      <c r="J1760" s="10" t="s">
        <v>439</v>
      </c>
      <c r="K1760" s="10" t="s">
        <v>155</v>
      </c>
      <c r="L1760" s="10" t="str">
        <f t="shared" si="192"/>
        <v>Sister</v>
      </c>
      <c r="M1760" s="10" t="str">
        <f>IF(OR('Intragroup liabilities'!W1754="x",'Intragroup liabilities'!W1754="E"),"true","false")</f>
        <v>false</v>
      </c>
      <c r="N1760" s="10" t="s">
        <v>470</v>
      </c>
      <c r="O1760" s="10" t="s">
        <v>471</v>
      </c>
      <c r="P1760" s="11">
        <v>0.21</v>
      </c>
      <c r="Q1760" s="11">
        <f>IF('Intragroup liabilities'!E1754="",0,'Intragroup liabilities'!E1754)</f>
        <v>0</v>
      </c>
      <c r="R1760" s="10" t="str">
        <f>+IF('Intragroup liabilities'!C1754="EURO","Euro",IF('Intragroup liabilities'!C1754="LIBRA INGLESA"," US Dollar",""))</f>
        <v>Euro</v>
      </c>
      <c r="S1760" s="10" t="str">
        <f>IF(OR('Intragroup liabilities'!F1754="P_20",'Intragroup liabilities'!F1754="P_21"),'Intragroup liabilities'!M1754,CONCATENATE(RIGHT('Intragroup liabilities'!T1754,4),"-",LEFT(RIGHT('Intragroup liabilities'!T1754,7),2),"-",LEFT('Intragroup liabilities'!T1754,2)))</f>
        <v>--</v>
      </c>
      <c r="T1760" s="20" t="str">
        <f t="shared" si="193"/>
        <v>--</v>
      </c>
      <c r="U1760" s="20" t="str">
        <f>IF(OR('Intragroup liabilities'!F1754="P_20",'Intragroup liabilities'!F1754="P_21"),'T 03.01'!T1760,CONCATENATE(RIGHT('Intragroup liabilities'!U1754,4),"-",LEFT(RIGHT('Intragroup liabilities'!U1754,7),2),"-",LEFT('Intragroup liabilities'!U1754,2)))</f>
        <v>--</v>
      </c>
      <c r="V1760" s="10" t="str">
        <f t="shared" si="194"/>
        <v>Unsecured</v>
      </c>
      <c r="W1760" s="10">
        <v>0</v>
      </c>
      <c r="X1760" s="10" t="s">
        <v>83</v>
      </c>
      <c r="Y1760" s="10" t="str">
        <f t="shared" si="195"/>
        <v>Structured</v>
      </c>
      <c r="Z1760" s="10"/>
      <c r="AA1760" s="10" t="str">
        <f>IF('Intragroup liabilities'!Q1754="GF2","Grandfathered T2",IF('Intragroup liabilities'!Q1754="CET1","CET1","No"))</f>
        <v>No</v>
      </c>
      <c r="AB1760" s="10">
        <f>IF('Intragroup liabilities'!R1754="",0,'Intragroup liabilities'!R1754)</f>
        <v>0</v>
      </c>
    </row>
    <row r="1761" spans="3:28" ht="23.65" thickBot="1" x14ac:dyDescent="0.5">
      <c r="C1761" s="17">
        <f t="shared" si="190"/>
        <v>999</v>
      </c>
      <c r="D1761" s="18">
        <f t="shared" si="196"/>
        <v>1754</v>
      </c>
      <c r="E1761" s="10" t="str">
        <f>IF(AND(I1761="SANTANDER TOTTA, SGPS, SA",'Intragroup liabilities'!F1755="P_22"),"r0531 - o/w (part of) subordinated liabilities recognised as own funds",IF(AND(I1761="Totta Seguros - Comp. Seg. Vida, SA.",'Intragroup liabilities'!F1755="P_22"),"r0350 - Structured notes",IF(AND(AA1761&lt;&gt;"No",'Intragroup liabilities'!F1755="P_23"),"r0531 - o/w (part of) subordinated liabilities recognised as own funds",IF(AND(AA1761="No",'Intragroup liabilities'!F1755="P_23"),"r0120 - Secured liabilities - collateralized part (BRRD art. 44/2/b)",IF('Intragroup liabilities'!F1755="C_31","r0511 - o/w capital instruments/share capital",IF('Intragroup liabilities'!F1755="C_32","r0511 - o/w capital instruments/share capital",IF('Intragroup liabilities'!F1755="C_33","r0512 - o/w instruments ranking pari passu with ordinary shares",IF(OR(ISNUMBER(SEARCH("ATLANTES",I1761)),ISNUMBER(SEARCH("AZOR",I1761)),ISNUMBER(SEARCH("HIPOTOTTA",I1761)))=TRUE,"r0120 - Secured liabilities - collateralized part (BRRD art. 44/2/b)",IF(OR('Intragroup liabilities'!F1755="P_27.1",'Intragroup liabilities'!F1755="P_27.2",'Intragroup liabilities'!F1755="P_24"),"r0390 - Non-financial liabilities",IF('Intragroup liabilities'!F1755="P_30.1","r0170 - Employee liabilities (BRRD art. 44/2/g/i)",IF('Intragroup liabilities'!F1755="P_30.3","r0390 - Non-financial liabilities",IF('Intragroup liabilities'!F1755="C_36","r0511 - o/w capital instruments/share capital",IF(AND('Intragroup liabilities'!F1755="P_20",IFERROR(VLOOKUP('Intragroup liabilities'!I1755,'Auxiliar 210'!$B$18:$B$20,1,FALSE),0)&lt;&gt;0),"r0210 - Liabilities towards other entities of the resolution group (BRRD art. 44/2/h)",IF(AND('Intragroup liabilities'!F1755="P_21",IFERROR(VLOOKUP('Intragroup liabilities'!I1755,'Auxiliar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1" s="10" t="s">
        <v>483</v>
      </c>
      <c r="G1761" s="10" t="str">
        <f t="shared" si="191"/>
        <v>Rank 9 - Ranking in insolvency (master scale)</v>
      </c>
      <c r="H1761" s="10" t="s">
        <v>583</v>
      </c>
      <c r="I1761" s="10" t="s">
        <v>66</v>
      </c>
      <c r="J1761" s="10" t="s">
        <v>439</v>
      </c>
      <c r="K1761" s="10" t="s">
        <v>155</v>
      </c>
      <c r="L1761" s="10" t="str">
        <f t="shared" si="192"/>
        <v>Sister</v>
      </c>
      <c r="M1761" s="10" t="str">
        <f>IF(OR('Intragroup liabilities'!W1755="x",'Intragroup liabilities'!W1755="E"),"true","false")</f>
        <v>false</v>
      </c>
      <c r="N1761" s="10" t="s">
        <v>470</v>
      </c>
      <c r="O1761" s="10" t="s">
        <v>471</v>
      </c>
      <c r="P1761" s="11">
        <v>377.15</v>
      </c>
      <c r="Q1761" s="11">
        <f>IF('Intragroup liabilities'!E1755="",0,'Intragroup liabilities'!E1755)</f>
        <v>0</v>
      </c>
      <c r="R1761" s="10" t="str">
        <f>+IF('Intragroup liabilities'!C1755="EURO","Euro",IF('Intragroup liabilities'!C1755="LIBRA INGLESA"," US Dollar",""))</f>
        <v>Euro</v>
      </c>
      <c r="S1761" s="10" t="str">
        <f>IF(OR('Intragroup liabilities'!F1755="P_20",'Intragroup liabilities'!F1755="P_21"),'Intragroup liabilities'!M1755,CONCATENATE(RIGHT('Intragroup liabilities'!T1755,4),"-",LEFT(RIGHT('Intragroup liabilities'!T1755,7),2),"-",LEFT('Intragroup liabilities'!T1755,2)))</f>
        <v>--</v>
      </c>
      <c r="T1761" s="20" t="str">
        <f t="shared" si="193"/>
        <v>--</v>
      </c>
      <c r="U1761" s="20" t="str">
        <f>IF(OR('Intragroup liabilities'!F1755="P_20",'Intragroup liabilities'!F1755="P_21"),'T 03.01'!T1761,CONCATENATE(RIGHT('Intragroup liabilities'!U1755,4),"-",LEFT(RIGHT('Intragroup liabilities'!U1755,7),2),"-",LEFT('Intragroup liabilities'!U1755,2)))</f>
        <v>--</v>
      </c>
      <c r="V1761" s="10" t="str">
        <f t="shared" si="194"/>
        <v>Unsecured</v>
      </c>
      <c r="W1761" s="10">
        <v>0</v>
      </c>
      <c r="X1761" s="10" t="s">
        <v>83</v>
      </c>
      <c r="Y1761" s="10" t="str">
        <f t="shared" si="195"/>
        <v>Structured</v>
      </c>
      <c r="Z1761" s="10"/>
      <c r="AA1761" s="10" t="str">
        <f>IF('Intragroup liabilities'!Q1755="GF2","Grandfathered T2",IF('Intragroup liabilities'!Q1755="CET1","CET1","No"))</f>
        <v>No</v>
      </c>
      <c r="AB1761" s="10">
        <f>IF('Intragroup liabilities'!R1755="",0,'Intragroup liabilities'!R1755)</f>
        <v>0</v>
      </c>
    </row>
    <row r="1762" spans="3:28" ht="23.65" thickBot="1" x14ac:dyDescent="0.5">
      <c r="C1762" s="17">
        <f t="shared" si="190"/>
        <v>999</v>
      </c>
      <c r="D1762" s="18">
        <f t="shared" si="196"/>
        <v>1755</v>
      </c>
      <c r="E1762" s="10" t="str">
        <f>IF(AND(I1762="SANTANDER TOTTA, SGPS, SA",'Intragroup liabilities'!F1756="P_22"),"r0531 - o/w (part of) subordinated liabilities recognised as own funds",IF(AND(I1762="Totta Seguros - Comp. Seg. Vida, SA.",'Intragroup liabilities'!F1756="P_22"),"r0350 - Structured notes",IF(AND(AA1762&lt;&gt;"No",'Intragroup liabilities'!F1756="P_23"),"r0531 - o/w (part of) subordinated liabilities recognised as own funds",IF(AND(AA1762="No",'Intragroup liabilities'!F1756="P_23"),"r0120 - Secured liabilities - collateralized part (BRRD art. 44/2/b)",IF('Intragroup liabilities'!F1756="C_31","r0511 - o/w capital instruments/share capital",IF('Intragroup liabilities'!F1756="C_32","r0511 - o/w capital instruments/share capital",IF('Intragroup liabilities'!F1756="C_33","r0512 - o/w instruments ranking pari passu with ordinary shares",IF(OR(ISNUMBER(SEARCH("ATLANTES",I1762)),ISNUMBER(SEARCH("AZOR",I1762)),ISNUMBER(SEARCH("HIPOTOTTA",I1762)))=TRUE,"r0120 - Secured liabilities - collateralized part (BRRD art. 44/2/b)",IF(OR('Intragroup liabilities'!F1756="P_27.1",'Intragroup liabilities'!F1756="P_27.2",'Intragroup liabilities'!F1756="P_24"),"r0390 - Non-financial liabilities",IF('Intragroup liabilities'!F1756="P_30.1","r0170 - Employee liabilities (BRRD art. 44/2/g/i)",IF('Intragroup liabilities'!F1756="P_30.3","r0390 - Non-financial liabilities",IF('Intragroup liabilities'!F1756="C_36","r0511 - o/w capital instruments/share capital",IF(AND('Intragroup liabilities'!F1756="P_20",IFERROR(VLOOKUP('Intragroup liabilities'!I1756,'Auxiliar 210'!$B$18:$B$20,1,FALSE),0)&lt;&gt;0),"r0210 - Liabilities towards other entities of the resolution group (BRRD art. 44/2/h)",IF(AND('Intragroup liabilities'!F1756="P_21",IFERROR(VLOOKUP('Intragroup liabilities'!I1756,'Auxiliar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2" s="10" t="s">
        <v>483</v>
      </c>
      <c r="G1762" s="10" t="str">
        <f t="shared" si="191"/>
        <v>Rank 9 - Ranking in insolvency (master scale)</v>
      </c>
      <c r="H1762" s="10" t="s">
        <v>600</v>
      </c>
      <c r="I1762" s="10" t="s">
        <v>66</v>
      </c>
      <c r="J1762" s="10" t="s">
        <v>439</v>
      </c>
      <c r="K1762" s="10" t="s">
        <v>155</v>
      </c>
      <c r="L1762" s="10" t="str">
        <f t="shared" si="192"/>
        <v>Sister</v>
      </c>
      <c r="M1762" s="10" t="str">
        <f>IF(OR('Intragroup liabilities'!W1756="x",'Intragroup liabilities'!W1756="E"),"true","false")</f>
        <v>false</v>
      </c>
      <c r="N1762" s="10" t="s">
        <v>470</v>
      </c>
      <c r="O1762" s="10" t="s">
        <v>471</v>
      </c>
      <c r="P1762" s="11">
        <v>2.37</v>
      </c>
      <c r="Q1762" s="11">
        <f>IF('Intragroup liabilities'!E1756="",0,'Intragroup liabilities'!E1756)</f>
        <v>0</v>
      </c>
      <c r="R1762" s="10" t="str">
        <f>+IF('Intragroup liabilities'!C1756="EURO","Euro",IF('Intragroup liabilities'!C1756="LIBRA INGLESA"," US Dollar",""))</f>
        <v>Euro</v>
      </c>
      <c r="S1762" s="10" t="str">
        <f>IF(OR('Intragroup liabilities'!F1756="P_20",'Intragroup liabilities'!F1756="P_21"),'Intragroup liabilities'!M1756,CONCATENATE(RIGHT('Intragroup liabilities'!T1756,4),"-",LEFT(RIGHT('Intragroup liabilities'!T1756,7),2),"-",LEFT('Intragroup liabilities'!T1756,2)))</f>
        <v>--</v>
      </c>
      <c r="T1762" s="20" t="str">
        <f t="shared" si="193"/>
        <v>--</v>
      </c>
      <c r="U1762" s="20" t="str">
        <f>IF(OR('Intragroup liabilities'!F1756="P_20",'Intragroup liabilities'!F1756="P_21"),'T 03.01'!T1762,CONCATENATE(RIGHT('Intragroup liabilities'!U1756,4),"-",LEFT(RIGHT('Intragroup liabilities'!U1756,7),2),"-",LEFT('Intragroup liabilities'!U1756,2)))</f>
        <v>--</v>
      </c>
      <c r="V1762" s="10" t="str">
        <f t="shared" si="194"/>
        <v>Unsecured</v>
      </c>
      <c r="W1762" s="10">
        <v>0</v>
      </c>
      <c r="X1762" s="10" t="s">
        <v>83</v>
      </c>
      <c r="Y1762" s="10" t="str">
        <f t="shared" si="195"/>
        <v>Structured</v>
      </c>
      <c r="Z1762" s="10"/>
      <c r="AA1762" s="10" t="str">
        <f>IF('Intragroup liabilities'!Q1756="GF2","Grandfathered T2",IF('Intragroup liabilities'!Q1756="CET1","CET1","No"))</f>
        <v>No</v>
      </c>
      <c r="AB1762" s="10">
        <f>IF('Intragroup liabilities'!R1756="",0,'Intragroup liabilities'!R1756)</f>
        <v>0</v>
      </c>
    </row>
    <row r="1763" spans="3:28" ht="23.65" thickBot="1" x14ac:dyDescent="0.5">
      <c r="C1763" s="17">
        <f t="shared" si="190"/>
        <v>999</v>
      </c>
      <c r="D1763" s="18">
        <f t="shared" si="196"/>
        <v>1756</v>
      </c>
      <c r="E1763" s="10" t="str">
        <f>IF(AND(I1763="SANTANDER TOTTA, SGPS, SA",'Intragroup liabilities'!F1757="P_22"),"r0531 - o/w (part of) subordinated liabilities recognised as own funds",IF(AND(I1763="Totta Seguros - Comp. Seg. Vida, SA.",'Intragroup liabilities'!F1757="P_22"),"r0350 - Structured notes",IF(AND(AA1763&lt;&gt;"No",'Intragroup liabilities'!F1757="P_23"),"r0531 - o/w (part of) subordinated liabilities recognised as own funds",IF(AND(AA1763="No",'Intragroup liabilities'!F1757="P_23"),"r0120 - Secured liabilities - collateralized part (BRRD art. 44/2/b)",IF('Intragroup liabilities'!F1757="C_31","r0511 - o/w capital instruments/share capital",IF('Intragroup liabilities'!F1757="C_32","r0511 - o/w capital instruments/share capital",IF('Intragroup liabilities'!F1757="C_33","r0512 - o/w instruments ranking pari passu with ordinary shares",IF(OR(ISNUMBER(SEARCH("ATLANTES",I1763)),ISNUMBER(SEARCH("AZOR",I1763)),ISNUMBER(SEARCH("HIPOTOTTA",I1763)))=TRUE,"r0120 - Secured liabilities - collateralized part (BRRD art. 44/2/b)",IF(OR('Intragroup liabilities'!F1757="P_27.1",'Intragroup liabilities'!F1757="P_27.2",'Intragroup liabilities'!F1757="P_24"),"r0390 - Non-financial liabilities",IF('Intragroup liabilities'!F1757="P_30.1","r0170 - Employee liabilities (BRRD art. 44/2/g/i)",IF('Intragroup liabilities'!F1757="P_30.3","r0390 - Non-financial liabilities",IF('Intragroup liabilities'!F1757="C_36","r0511 - o/w capital instruments/share capital",IF(AND('Intragroup liabilities'!F1757="P_20",IFERROR(VLOOKUP('Intragroup liabilities'!I1757,'Auxiliar 210'!$B$18:$B$20,1,FALSE),0)&lt;&gt;0),"r0210 - Liabilities towards other entities of the resolution group (BRRD art. 44/2/h)",IF(AND('Intragroup liabilities'!F1757="P_21",IFERROR(VLOOKUP('Intragroup liabilities'!I1757,'Auxiliar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3" s="10" t="s">
        <v>483</v>
      </c>
      <c r="G1763" s="10" t="str">
        <f t="shared" si="191"/>
        <v>Rank 9 - Ranking in insolvency (master scale)</v>
      </c>
      <c r="H1763" s="10" t="s">
        <v>1059</v>
      </c>
      <c r="I1763" s="10" t="s">
        <v>66</v>
      </c>
      <c r="J1763" s="10" t="s">
        <v>439</v>
      </c>
      <c r="K1763" s="10" t="s">
        <v>155</v>
      </c>
      <c r="L1763" s="10" t="str">
        <f t="shared" si="192"/>
        <v>Sister</v>
      </c>
      <c r="M1763" s="10" t="str">
        <f>IF(OR('Intragroup liabilities'!W1757="x",'Intragroup liabilities'!W1757="E"),"true","false")</f>
        <v>false</v>
      </c>
      <c r="N1763" s="10" t="s">
        <v>470</v>
      </c>
      <c r="O1763" s="10" t="s">
        <v>471</v>
      </c>
      <c r="P1763" s="11">
        <v>43.33</v>
      </c>
      <c r="Q1763" s="11">
        <f>IF('Intragroup liabilities'!E1757="",0,'Intragroup liabilities'!E1757)</f>
        <v>0</v>
      </c>
      <c r="R1763" s="10" t="str">
        <f>+IF('Intragroup liabilities'!C1757="EURO","Euro",IF('Intragroup liabilities'!C1757="LIBRA INGLESA"," US Dollar",""))</f>
        <v>Euro</v>
      </c>
      <c r="S1763" s="10" t="str">
        <f>IF(OR('Intragroup liabilities'!F1757="P_20",'Intragroup liabilities'!F1757="P_21"),'Intragroup liabilities'!M1757,CONCATENATE(RIGHT('Intragroup liabilities'!T1757,4),"-",LEFT(RIGHT('Intragroup liabilities'!T1757,7),2),"-",LEFT('Intragroup liabilities'!T1757,2)))</f>
        <v>--</v>
      </c>
      <c r="T1763" s="20" t="str">
        <f t="shared" si="193"/>
        <v>--</v>
      </c>
      <c r="U1763" s="20" t="str">
        <f>IF(OR('Intragroup liabilities'!F1757="P_20",'Intragroup liabilities'!F1757="P_21"),'T 03.01'!T1763,CONCATENATE(RIGHT('Intragroup liabilities'!U1757,4),"-",LEFT(RIGHT('Intragroup liabilities'!U1757,7),2),"-",LEFT('Intragroup liabilities'!U1757,2)))</f>
        <v>--</v>
      </c>
      <c r="V1763" s="10" t="str">
        <f t="shared" si="194"/>
        <v>Unsecured</v>
      </c>
      <c r="W1763" s="10">
        <v>0</v>
      </c>
      <c r="X1763" s="10" t="s">
        <v>83</v>
      </c>
      <c r="Y1763" s="10" t="str">
        <f t="shared" si="195"/>
        <v>Structured</v>
      </c>
      <c r="Z1763" s="10"/>
      <c r="AA1763" s="10" t="str">
        <f>IF('Intragroup liabilities'!Q1757="GF2","Grandfathered T2",IF('Intragroup liabilities'!Q1757="CET1","CET1","No"))</f>
        <v>No</v>
      </c>
      <c r="AB1763" s="10">
        <f>IF('Intragroup liabilities'!R1757="",0,'Intragroup liabilities'!R1757)</f>
        <v>0</v>
      </c>
    </row>
    <row r="1764" spans="3:28" ht="23.65" thickBot="1" x14ac:dyDescent="0.5">
      <c r="C1764" s="17">
        <f t="shared" si="190"/>
        <v>999</v>
      </c>
      <c r="D1764" s="18">
        <f t="shared" si="196"/>
        <v>1757</v>
      </c>
      <c r="E1764" s="10" t="str">
        <f>IF(AND(I1764="SANTANDER TOTTA, SGPS, SA",'Intragroup liabilities'!F1758="P_22"),"r0531 - o/w (part of) subordinated liabilities recognised as own funds",IF(AND(I1764="Totta Seguros - Comp. Seg. Vida, SA.",'Intragroup liabilities'!F1758="P_22"),"r0350 - Structured notes",IF(AND(AA1764&lt;&gt;"No",'Intragroup liabilities'!F1758="P_23"),"r0531 - o/w (part of) subordinated liabilities recognised as own funds",IF(AND(AA1764="No",'Intragroup liabilities'!F1758="P_23"),"r0120 - Secured liabilities - collateralized part (BRRD art. 44/2/b)",IF('Intragroup liabilities'!F1758="C_31","r0511 - o/w capital instruments/share capital",IF('Intragroup liabilities'!F1758="C_32","r0511 - o/w capital instruments/share capital",IF('Intragroup liabilities'!F1758="C_33","r0512 - o/w instruments ranking pari passu with ordinary shares",IF(OR(ISNUMBER(SEARCH("ATLANTES",I1764)),ISNUMBER(SEARCH("AZOR",I1764)),ISNUMBER(SEARCH("HIPOTOTTA",I1764)))=TRUE,"r0120 - Secured liabilities - collateralized part (BRRD art. 44/2/b)",IF(OR('Intragroup liabilities'!F1758="P_27.1",'Intragroup liabilities'!F1758="P_27.2",'Intragroup liabilities'!F1758="P_24"),"r0390 - Non-financial liabilities",IF('Intragroup liabilities'!F1758="P_30.1","r0170 - Employee liabilities (BRRD art. 44/2/g/i)",IF('Intragroup liabilities'!F1758="P_30.3","r0390 - Non-financial liabilities",IF('Intragroup liabilities'!F1758="C_36","r0511 - o/w capital instruments/share capital",IF(AND('Intragroup liabilities'!F1758="P_20",IFERROR(VLOOKUP('Intragroup liabilities'!I1758,'Auxiliar 210'!$B$18:$B$20,1,FALSE),0)&lt;&gt;0),"r0210 - Liabilities towards other entities of the resolution group (BRRD art. 44/2/h)",IF(AND('Intragroup liabilities'!F1758="P_21",IFERROR(VLOOKUP('Intragroup liabilities'!I1758,'Auxiliar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4" s="10" t="s">
        <v>483</v>
      </c>
      <c r="G1764" s="10" t="str">
        <f t="shared" si="191"/>
        <v>Rank 9 - Ranking in insolvency (master scale)</v>
      </c>
      <c r="H1764" s="10" t="s">
        <v>655</v>
      </c>
      <c r="I1764" s="10" t="s">
        <v>66</v>
      </c>
      <c r="J1764" s="10" t="s">
        <v>439</v>
      </c>
      <c r="K1764" s="10" t="s">
        <v>155</v>
      </c>
      <c r="L1764" s="10" t="str">
        <f t="shared" si="192"/>
        <v>Sister</v>
      </c>
      <c r="M1764" s="10" t="str">
        <f>IF(OR('Intragroup liabilities'!W1758="x",'Intragroup liabilities'!W1758="E"),"true","false")</f>
        <v>false</v>
      </c>
      <c r="N1764" s="10" t="s">
        <v>470</v>
      </c>
      <c r="O1764" s="10" t="s">
        <v>471</v>
      </c>
      <c r="P1764" s="11">
        <v>86.67</v>
      </c>
      <c r="Q1764" s="11">
        <f>IF('Intragroup liabilities'!E1758="",0,'Intragroup liabilities'!E1758)</f>
        <v>0</v>
      </c>
      <c r="R1764" s="10" t="str">
        <f>+IF('Intragroup liabilities'!C1758="EURO","Euro",IF('Intragroup liabilities'!C1758="LIBRA INGLESA"," US Dollar",""))</f>
        <v>Euro</v>
      </c>
      <c r="S1764" s="10" t="str">
        <f>IF(OR('Intragroup liabilities'!F1758="P_20",'Intragroup liabilities'!F1758="P_21"),'Intragroup liabilities'!M1758,CONCATENATE(RIGHT('Intragroup liabilities'!T1758,4),"-",LEFT(RIGHT('Intragroup liabilities'!T1758,7),2),"-",LEFT('Intragroup liabilities'!T1758,2)))</f>
        <v>--</v>
      </c>
      <c r="T1764" s="20" t="str">
        <f t="shared" si="193"/>
        <v>--</v>
      </c>
      <c r="U1764" s="20" t="str">
        <f>IF(OR('Intragroup liabilities'!F1758="P_20",'Intragroup liabilities'!F1758="P_21"),'T 03.01'!T1764,CONCATENATE(RIGHT('Intragroup liabilities'!U1758,4),"-",LEFT(RIGHT('Intragroup liabilities'!U1758,7),2),"-",LEFT('Intragroup liabilities'!U1758,2)))</f>
        <v>--</v>
      </c>
      <c r="V1764" s="10" t="str">
        <f t="shared" si="194"/>
        <v>Unsecured</v>
      </c>
      <c r="W1764" s="10">
        <v>0</v>
      </c>
      <c r="X1764" s="10" t="s">
        <v>83</v>
      </c>
      <c r="Y1764" s="10" t="str">
        <f t="shared" si="195"/>
        <v>Structured</v>
      </c>
      <c r="Z1764" s="10"/>
      <c r="AA1764" s="10" t="str">
        <f>IF('Intragroup liabilities'!Q1758="GF2","Grandfathered T2",IF('Intragroup liabilities'!Q1758="CET1","CET1","No"))</f>
        <v>No</v>
      </c>
      <c r="AB1764" s="10">
        <f>IF('Intragroup liabilities'!R1758="",0,'Intragroup liabilities'!R1758)</f>
        <v>0</v>
      </c>
    </row>
    <row r="1765" spans="3:28" ht="23.65" thickBot="1" x14ac:dyDescent="0.5">
      <c r="C1765" s="17">
        <f t="shared" si="190"/>
        <v>999</v>
      </c>
      <c r="D1765" s="18">
        <f t="shared" si="196"/>
        <v>1758</v>
      </c>
      <c r="E1765" s="10" t="str">
        <f>IF(AND(I1765="SANTANDER TOTTA, SGPS, SA",'Intragroup liabilities'!F1759="P_22"),"r0531 - o/w (part of) subordinated liabilities recognised as own funds",IF(AND(I1765="Totta Seguros - Comp. Seg. Vida, SA.",'Intragroup liabilities'!F1759="P_22"),"r0350 - Structured notes",IF(AND(AA1765&lt;&gt;"No",'Intragroup liabilities'!F1759="P_23"),"r0531 - o/w (part of) subordinated liabilities recognised as own funds",IF(AND(AA1765="No",'Intragroup liabilities'!F1759="P_23"),"r0120 - Secured liabilities - collateralized part (BRRD art. 44/2/b)",IF('Intragroup liabilities'!F1759="C_31","r0511 - o/w capital instruments/share capital",IF('Intragroup liabilities'!F1759="C_32","r0511 - o/w capital instruments/share capital",IF('Intragroup liabilities'!F1759="C_33","r0512 - o/w instruments ranking pari passu with ordinary shares",IF(OR(ISNUMBER(SEARCH("ATLANTES",I1765)),ISNUMBER(SEARCH("AZOR",I1765)),ISNUMBER(SEARCH("HIPOTOTTA",I1765)))=TRUE,"r0120 - Secured liabilities - collateralized part (BRRD art. 44/2/b)",IF(OR('Intragroup liabilities'!F1759="P_27.1",'Intragroup liabilities'!F1759="P_27.2",'Intragroup liabilities'!F1759="P_24"),"r0390 - Non-financial liabilities",IF('Intragroup liabilities'!F1759="P_30.1","r0170 - Employee liabilities (BRRD art. 44/2/g/i)",IF('Intragroup liabilities'!F1759="P_30.3","r0390 - Non-financial liabilities",IF('Intragroup liabilities'!F1759="C_36","r0511 - o/w capital instruments/share capital",IF(AND('Intragroup liabilities'!F1759="P_20",IFERROR(VLOOKUP('Intragroup liabilities'!I1759,'Auxiliar 210'!$B$18:$B$20,1,FALSE),0)&lt;&gt;0),"r0210 - Liabilities towards other entities of the resolution group (BRRD art. 44/2/h)",IF(AND('Intragroup liabilities'!F1759="P_21",IFERROR(VLOOKUP('Intragroup liabilities'!I1759,'Auxiliar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5" s="10" t="s">
        <v>483</v>
      </c>
      <c r="G1765" s="10" t="str">
        <f t="shared" si="191"/>
        <v>Rank 9 - Ranking in insolvency (master scale)</v>
      </c>
      <c r="H1765" s="10" t="s">
        <v>503</v>
      </c>
      <c r="I1765" s="10" t="s">
        <v>66</v>
      </c>
      <c r="J1765" s="10" t="s">
        <v>439</v>
      </c>
      <c r="K1765" s="10" t="s">
        <v>155</v>
      </c>
      <c r="L1765" s="10" t="str">
        <f t="shared" si="192"/>
        <v>Sister</v>
      </c>
      <c r="M1765" s="10" t="str">
        <f>IF(OR('Intragroup liabilities'!W1759="x",'Intragroup liabilities'!W1759="E"),"true","false")</f>
        <v>false</v>
      </c>
      <c r="N1765" s="10" t="s">
        <v>470</v>
      </c>
      <c r="O1765" s="10" t="s">
        <v>471</v>
      </c>
      <c r="P1765" s="11">
        <v>64.44</v>
      </c>
      <c r="Q1765" s="11">
        <f>IF('Intragroup liabilities'!E1759="",0,'Intragroup liabilities'!E1759)</f>
        <v>0</v>
      </c>
      <c r="R1765" s="10" t="str">
        <f>+IF('Intragroup liabilities'!C1759="EURO","Euro",IF('Intragroup liabilities'!C1759="LIBRA INGLESA"," US Dollar",""))</f>
        <v>Euro</v>
      </c>
      <c r="S1765" s="10" t="str">
        <f>IF(OR('Intragroup liabilities'!F1759="P_20",'Intragroup liabilities'!F1759="P_21"),'Intragroup liabilities'!M1759,CONCATENATE(RIGHT('Intragroup liabilities'!T1759,4),"-",LEFT(RIGHT('Intragroup liabilities'!T1759,7),2),"-",LEFT('Intragroup liabilities'!T1759,2)))</f>
        <v>--</v>
      </c>
      <c r="T1765" s="20" t="str">
        <f t="shared" si="193"/>
        <v>--</v>
      </c>
      <c r="U1765" s="20" t="str">
        <f>IF(OR('Intragroup liabilities'!F1759="P_20",'Intragroup liabilities'!F1759="P_21"),'T 03.01'!T1765,CONCATENATE(RIGHT('Intragroup liabilities'!U1759,4),"-",LEFT(RIGHT('Intragroup liabilities'!U1759,7),2),"-",LEFT('Intragroup liabilities'!U1759,2)))</f>
        <v>--</v>
      </c>
      <c r="V1765" s="10" t="str">
        <f t="shared" si="194"/>
        <v>Unsecured</v>
      </c>
      <c r="W1765" s="10">
        <v>0</v>
      </c>
      <c r="X1765" s="10" t="s">
        <v>83</v>
      </c>
      <c r="Y1765" s="10" t="str">
        <f t="shared" si="195"/>
        <v>Structured</v>
      </c>
      <c r="Z1765" s="10"/>
      <c r="AA1765" s="10" t="str">
        <f>IF('Intragroup liabilities'!Q1759="GF2","Grandfathered T2",IF('Intragroup liabilities'!Q1759="CET1","CET1","No"))</f>
        <v>No</v>
      </c>
      <c r="AB1765" s="10">
        <f>IF('Intragroup liabilities'!R1759="",0,'Intragroup liabilities'!R1759)</f>
        <v>0</v>
      </c>
    </row>
    <row r="1766" spans="3:28" ht="23.65" thickBot="1" x14ac:dyDescent="0.5">
      <c r="C1766" s="17">
        <f t="shared" si="190"/>
        <v>999</v>
      </c>
      <c r="D1766" s="18">
        <f t="shared" si="196"/>
        <v>1759</v>
      </c>
      <c r="E1766" s="10" t="str">
        <f>IF(AND(I1766="SANTANDER TOTTA, SGPS, SA",'Intragroup liabilities'!F1760="P_22"),"r0531 - o/w (part of) subordinated liabilities recognised as own funds",IF(AND(I1766="Totta Seguros - Comp. Seg. Vida, SA.",'Intragroup liabilities'!F1760="P_22"),"r0350 - Structured notes",IF(AND(AA1766&lt;&gt;"No",'Intragroup liabilities'!F1760="P_23"),"r0531 - o/w (part of) subordinated liabilities recognised as own funds",IF(AND(AA1766="No",'Intragroup liabilities'!F1760="P_23"),"r0120 - Secured liabilities - collateralized part (BRRD art. 44/2/b)",IF('Intragroup liabilities'!F1760="C_31","r0511 - o/w capital instruments/share capital",IF('Intragroup liabilities'!F1760="C_32","r0511 - o/w capital instruments/share capital",IF('Intragroup liabilities'!F1760="C_33","r0512 - o/w instruments ranking pari passu with ordinary shares",IF(OR(ISNUMBER(SEARCH("ATLANTES",I1766)),ISNUMBER(SEARCH("AZOR",I1766)),ISNUMBER(SEARCH("HIPOTOTTA",I1766)))=TRUE,"r0120 - Secured liabilities - collateralized part (BRRD art. 44/2/b)",IF(OR('Intragroup liabilities'!F1760="P_27.1",'Intragroup liabilities'!F1760="P_27.2",'Intragroup liabilities'!F1760="P_24"),"r0390 - Non-financial liabilities",IF('Intragroup liabilities'!F1760="P_30.1","r0170 - Employee liabilities (BRRD art. 44/2/g/i)",IF('Intragroup liabilities'!F1760="P_30.3","r0390 - Non-financial liabilities",IF('Intragroup liabilities'!F1760="C_36","r0511 - o/w capital instruments/share capital",IF(AND('Intragroup liabilities'!F1760="P_20",IFERROR(VLOOKUP('Intragroup liabilities'!I1760,'Auxiliar 210'!$B$18:$B$20,1,FALSE),0)&lt;&gt;0),"r0210 - Liabilities towards other entities of the resolution group (BRRD art. 44/2/h)",IF(AND('Intragroup liabilities'!F1760="P_21",IFERROR(VLOOKUP('Intragroup liabilities'!I1760,'Auxiliar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6" s="10" t="s">
        <v>483</v>
      </c>
      <c r="G1766" s="10" t="str">
        <f t="shared" si="191"/>
        <v>Rank 9 - Ranking in insolvency (master scale)</v>
      </c>
      <c r="H1766" s="10" t="s">
        <v>674</v>
      </c>
      <c r="I1766" s="10" t="s">
        <v>66</v>
      </c>
      <c r="J1766" s="10" t="s">
        <v>439</v>
      </c>
      <c r="K1766" s="10" t="s">
        <v>155</v>
      </c>
      <c r="L1766" s="10" t="str">
        <f t="shared" si="192"/>
        <v>Sister</v>
      </c>
      <c r="M1766" s="10" t="str">
        <f>IF(OR('Intragroup liabilities'!W1760="x",'Intragroup liabilities'!W1760="E"),"true","false")</f>
        <v>false</v>
      </c>
      <c r="N1766" s="10" t="s">
        <v>470</v>
      </c>
      <c r="O1766" s="10" t="s">
        <v>471</v>
      </c>
      <c r="P1766" s="11">
        <v>129.46</v>
      </c>
      <c r="Q1766" s="11">
        <f>IF('Intragroup liabilities'!E1760="",0,'Intragroup liabilities'!E1760)</f>
        <v>0</v>
      </c>
      <c r="R1766" s="10" t="str">
        <f>+IF('Intragroup liabilities'!C1760="EURO","Euro",IF('Intragroup liabilities'!C1760="LIBRA INGLESA"," US Dollar",""))</f>
        <v>Euro</v>
      </c>
      <c r="S1766" s="10" t="str">
        <f>IF(OR('Intragroup liabilities'!F1760="P_20",'Intragroup liabilities'!F1760="P_21"),'Intragroup liabilities'!M1760,CONCATENATE(RIGHT('Intragroup liabilities'!T1760,4),"-",LEFT(RIGHT('Intragroup liabilities'!T1760,7),2),"-",LEFT('Intragroup liabilities'!T1760,2)))</f>
        <v>--</v>
      </c>
      <c r="T1766" s="20" t="str">
        <f t="shared" si="193"/>
        <v>--</v>
      </c>
      <c r="U1766" s="20" t="str">
        <f>IF(OR('Intragroup liabilities'!F1760="P_20",'Intragroup liabilities'!F1760="P_21"),'T 03.01'!T1766,CONCATENATE(RIGHT('Intragroup liabilities'!U1760,4),"-",LEFT(RIGHT('Intragroup liabilities'!U1760,7),2),"-",LEFT('Intragroup liabilities'!U1760,2)))</f>
        <v>--</v>
      </c>
      <c r="V1766" s="10" t="str">
        <f t="shared" si="194"/>
        <v>Unsecured</v>
      </c>
      <c r="W1766" s="10">
        <v>0</v>
      </c>
      <c r="X1766" s="10" t="s">
        <v>83</v>
      </c>
      <c r="Y1766" s="10" t="str">
        <f t="shared" si="195"/>
        <v>Structured</v>
      </c>
      <c r="Z1766" s="10"/>
      <c r="AA1766" s="10" t="str">
        <f>IF('Intragroup liabilities'!Q1760="GF2","Grandfathered T2",IF('Intragroup liabilities'!Q1760="CET1","CET1","No"))</f>
        <v>No</v>
      </c>
      <c r="AB1766" s="10">
        <f>IF('Intragroup liabilities'!R1760="",0,'Intragroup liabilities'!R1760)</f>
        <v>0</v>
      </c>
    </row>
    <row r="1767" spans="3:28" ht="23.65" thickBot="1" x14ac:dyDescent="0.5">
      <c r="C1767" s="17">
        <f t="shared" si="190"/>
        <v>999</v>
      </c>
      <c r="D1767" s="18">
        <f t="shared" si="196"/>
        <v>1760</v>
      </c>
      <c r="E1767" s="10" t="str">
        <f>IF(AND(I1767="SANTANDER TOTTA, SGPS, SA",'Intragroup liabilities'!F1761="P_22"),"r0531 - o/w (part of) subordinated liabilities recognised as own funds",IF(AND(I1767="Totta Seguros - Comp. Seg. Vida, SA.",'Intragroup liabilities'!F1761="P_22"),"r0350 - Structured notes",IF(AND(AA1767&lt;&gt;"No",'Intragroup liabilities'!F1761="P_23"),"r0531 - o/w (part of) subordinated liabilities recognised as own funds",IF(AND(AA1767="No",'Intragroup liabilities'!F1761="P_23"),"r0120 - Secured liabilities - collateralized part (BRRD art. 44/2/b)",IF('Intragroup liabilities'!F1761="C_31","r0511 - o/w capital instruments/share capital",IF('Intragroup liabilities'!F1761="C_32","r0511 - o/w capital instruments/share capital",IF('Intragroup liabilities'!F1761="C_33","r0512 - o/w instruments ranking pari passu with ordinary shares",IF(OR(ISNUMBER(SEARCH("ATLANTES",I1767)),ISNUMBER(SEARCH("AZOR",I1767)),ISNUMBER(SEARCH("HIPOTOTTA",I1767)))=TRUE,"r0120 - Secured liabilities - collateralized part (BRRD art. 44/2/b)",IF(OR('Intragroup liabilities'!F1761="P_27.1",'Intragroup liabilities'!F1761="P_27.2",'Intragroup liabilities'!F1761="P_24"),"r0390 - Non-financial liabilities",IF('Intragroup liabilities'!F1761="P_30.1","r0170 - Employee liabilities (BRRD art. 44/2/g/i)",IF('Intragroup liabilities'!F1761="P_30.3","r0390 - Non-financial liabilities",IF('Intragroup liabilities'!F1761="C_36","r0511 - o/w capital instruments/share capital",IF(AND('Intragroup liabilities'!F1761="P_20",IFERROR(VLOOKUP('Intragroup liabilities'!I1761,'Auxiliar 210'!$B$18:$B$20,1,FALSE),0)&lt;&gt;0),"r0210 - Liabilities towards other entities of the resolution group (BRRD art. 44/2/h)",IF(AND('Intragroup liabilities'!F1761="P_21",IFERROR(VLOOKUP('Intragroup liabilities'!I1761,'Auxiliar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7" s="10" t="s">
        <v>483</v>
      </c>
      <c r="G1767" s="10" t="str">
        <f t="shared" si="191"/>
        <v>Rank 9 - Ranking in insolvency (master scale)</v>
      </c>
      <c r="H1767" s="10" t="s">
        <v>1370</v>
      </c>
      <c r="I1767" s="10" t="s">
        <v>66</v>
      </c>
      <c r="J1767" s="10" t="s">
        <v>439</v>
      </c>
      <c r="K1767" s="10" t="s">
        <v>155</v>
      </c>
      <c r="L1767" s="10" t="str">
        <f t="shared" si="192"/>
        <v>Sister</v>
      </c>
      <c r="M1767" s="10" t="str">
        <f>IF(OR('Intragroup liabilities'!W1761="x",'Intragroup liabilities'!W1761="E"),"true","false")</f>
        <v>false</v>
      </c>
      <c r="N1767" s="10" t="s">
        <v>470</v>
      </c>
      <c r="O1767" s="10" t="s">
        <v>471</v>
      </c>
      <c r="P1767" s="11">
        <v>86.38</v>
      </c>
      <c r="Q1767" s="11">
        <f>IF('Intragroup liabilities'!E1761="",0,'Intragroup liabilities'!E1761)</f>
        <v>0</v>
      </c>
      <c r="R1767" s="10" t="str">
        <f>+IF('Intragroup liabilities'!C1761="EURO","Euro",IF('Intragroup liabilities'!C1761="LIBRA INGLESA"," US Dollar",""))</f>
        <v>Euro</v>
      </c>
      <c r="S1767" s="10" t="str">
        <f>IF(OR('Intragroup liabilities'!F1761="P_20",'Intragroup liabilities'!F1761="P_21"),'Intragroup liabilities'!M1761,CONCATENATE(RIGHT('Intragroup liabilities'!T1761,4),"-",LEFT(RIGHT('Intragroup liabilities'!T1761,7),2),"-",LEFT('Intragroup liabilities'!T1761,2)))</f>
        <v>--</v>
      </c>
      <c r="T1767" s="20" t="str">
        <f t="shared" si="193"/>
        <v>--</v>
      </c>
      <c r="U1767" s="20" t="str">
        <f>IF(OR('Intragroup liabilities'!F1761="P_20",'Intragroup liabilities'!F1761="P_21"),'T 03.01'!T1767,CONCATENATE(RIGHT('Intragroup liabilities'!U1761,4),"-",LEFT(RIGHT('Intragroup liabilities'!U1761,7),2),"-",LEFT('Intragroup liabilities'!U1761,2)))</f>
        <v>--</v>
      </c>
      <c r="V1767" s="10" t="str">
        <f t="shared" si="194"/>
        <v>Unsecured</v>
      </c>
      <c r="W1767" s="10">
        <v>0</v>
      </c>
      <c r="X1767" s="10" t="s">
        <v>83</v>
      </c>
      <c r="Y1767" s="10" t="str">
        <f t="shared" si="195"/>
        <v>Structured</v>
      </c>
      <c r="Z1767" s="10"/>
      <c r="AA1767" s="10" t="str">
        <f>IF('Intragroup liabilities'!Q1761="GF2","Grandfathered T2",IF('Intragroup liabilities'!Q1761="CET1","CET1","No"))</f>
        <v>No</v>
      </c>
      <c r="AB1767" s="10">
        <f>IF('Intragroup liabilities'!R1761="",0,'Intragroup liabilities'!R1761)</f>
        <v>0</v>
      </c>
    </row>
    <row r="1768" spans="3:28" ht="23.65" thickBot="1" x14ac:dyDescent="0.5">
      <c r="C1768" s="17">
        <f t="shared" si="190"/>
        <v>999</v>
      </c>
      <c r="D1768" s="18">
        <f t="shared" si="196"/>
        <v>1761</v>
      </c>
      <c r="E1768" s="10" t="str">
        <f>IF(AND(I1768="SANTANDER TOTTA, SGPS, SA",'Intragroup liabilities'!F1762="P_22"),"r0531 - o/w (part of) subordinated liabilities recognised as own funds",IF(AND(I1768="Totta Seguros - Comp. Seg. Vida, SA.",'Intragroup liabilities'!F1762="P_22"),"r0350 - Structured notes",IF(AND(AA1768&lt;&gt;"No",'Intragroup liabilities'!F1762="P_23"),"r0531 - o/w (part of) subordinated liabilities recognised as own funds",IF(AND(AA1768="No",'Intragroup liabilities'!F1762="P_23"),"r0120 - Secured liabilities - collateralized part (BRRD art. 44/2/b)",IF('Intragroup liabilities'!F1762="C_31","r0511 - o/w capital instruments/share capital",IF('Intragroup liabilities'!F1762="C_32","r0511 - o/w capital instruments/share capital",IF('Intragroup liabilities'!F1762="C_33","r0512 - o/w instruments ranking pari passu with ordinary shares",IF(OR(ISNUMBER(SEARCH("ATLANTES",I1768)),ISNUMBER(SEARCH("AZOR",I1768)),ISNUMBER(SEARCH("HIPOTOTTA",I1768)))=TRUE,"r0120 - Secured liabilities - collateralized part (BRRD art. 44/2/b)",IF(OR('Intragroup liabilities'!F1762="P_27.1",'Intragroup liabilities'!F1762="P_27.2",'Intragroup liabilities'!F1762="P_24"),"r0390 - Non-financial liabilities",IF('Intragroup liabilities'!F1762="P_30.1","r0170 - Employee liabilities (BRRD art. 44/2/g/i)",IF('Intragroup liabilities'!F1762="P_30.3","r0390 - Non-financial liabilities",IF('Intragroup liabilities'!F1762="C_36","r0511 - o/w capital instruments/share capital",IF(AND('Intragroup liabilities'!F1762="P_20",IFERROR(VLOOKUP('Intragroup liabilities'!I1762,'Auxiliar 210'!$B$18:$B$20,1,FALSE),0)&lt;&gt;0),"r0210 - Liabilities towards other entities of the resolution group (BRRD art. 44/2/h)",IF(AND('Intragroup liabilities'!F1762="P_21",IFERROR(VLOOKUP('Intragroup liabilities'!I1762,'Auxiliar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8" s="10" t="s">
        <v>153</v>
      </c>
      <c r="G1768" s="10" t="str">
        <f t="shared" si="191"/>
        <v>Rank 9 - Ranking in insolvency (master scale)</v>
      </c>
      <c r="H1768" s="10" t="s">
        <v>617</v>
      </c>
      <c r="I1768" s="10" t="s">
        <v>56</v>
      </c>
      <c r="J1768" s="10" t="s">
        <v>55</v>
      </c>
      <c r="K1768" s="10" t="s">
        <v>155</v>
      </c>
      <c r="L1768" s="10" t="str">
        <f t="shared" si="192"/>
        <v>Sister</v>
      </c>
      <c r="M1768" s="10" t="str">
        <f>IF(OR('Intragroup liabilities'!W1762="x",'Intragroup liabilities'!W1762="E"),"true","false")</f>
        <v>true</v>
      </c>
      <c r="N1768" s="10" t="s">
        <v>470</v>
      </c>
      <c r="O1768" s="10" t="s">
        <v>471</v>
      </c>
      <c r="P1768" s="11">
        <v>0.39</v>
      </c>
      <c r="Q1768" s="11">
        <f>IF('Intragroup liabilities'!E1762="",0,'Intragroup liabilities'!E1762)</f>
        <v>0</v>
      </c>
      <c r="R1768" s="10" t="str">
        <f>+IF('Intragroup liabilities'!C1762="EURO","Euro",IF('Intragroup liabilities'!C1762="LIBRA INGLESA"," US Dollar",""))</f>
        <v>Euro</v>
      </c>
      <c r="S1768" s="10" t="str">
        <f>IF(OR('Intragroup liabilities'!F1762="P_20",'Intragroup liabilities'!F1762="P_21"),'Intragroup liabilities'!M1762,CONCATENATE(RIGHT('Intragroup liabilities'!T1762,4),"-",LEFT(RIGHT('Intragroup liabilities'!T1762,7),2),"-",LEFT('Intragroup liabilities'!T1762,2)))</f>
        <v>--</v>
      </c>
      <c r="T1768" s="20" t="str">
        <f t="shared" si="193"/>
        <v>--</v>
      </c>
      <c r="U1768" s="20" t="str">
        <f>IF(OR('Intragroup liabilities'!F1762="P_20",'Intragroup liabilities'!F1762="P_21"),'T 03.01'!T1768,CONCATENATE(RIGHT('Intragroup liabilities'!U1762,4),"-",LEFT(RIGHT('Intragroup liabilities'!U1762,7),2),"-",LEFT('Intragroup liabilities'!U1762,2)))</f>
        <v>--</v>
      </c>
      <c r="V1768" s="10" t="str">
        <f t="shared" si="194"/>
        <v>Unsecured</v>
      </c>
      <c r="W1768" s="10">
        <v>0</v>
      </c>
      <c r="X1768" s="10" t="s">
        <v>83</v>
      </c>
      <c r="Y1768" s="10" t="str">
        <f t="shared" si="195"/>
        <v>Structured</v>
      </c>
      <c r="Z1768" s="10"/>
      <c r="AA1768" s="10" t="str">
        <f>IF('Intragroup liabilities'!Q1762="GF2","Grandfathered T2",IF('Intragroup liabilities'!Q1762="CET1","CET1","No"))</f>
        <v>No</v>
      </c>
      <c r="AB1768" s="10">
        <f>IF('Intragroup liabilities'!R1762="",0,'Intragroup liabilities'!R1762)</f>
        <v>0</v>
      </c>
    </row>
    <row r="1769" spans="3:28" ht="23.65" thickBot="1" x14ac:dyDescent="0.5">
      <c r="C1769" s="17">
        <f t="shared" si="190"/>
        <v>999</v>
      </c>
      <c r="D1769" s="18">
        <f t="shared" si="196"/>
        <v>1762</v>
      </c>
      <c r="E1769" s="10" t="str">
        <f>IF(AND(I1769="SANTANDER TOTTA, SGPS, SA",'Intragroup liabilities'!F1763="P_22"),"r0531 - o/w (part of) subordinated liabilities recognised as own funds",IF(AND(I1769="Totta Seguros - Comp. Seg. Vida, SA.",'Intragroup liabilities'!F1763="P_22"),"r0350 - Structured notes",IF(AND(AA1769&lt;&gt;"No",'Intragroup liabilities'!F1763="P_23"),"r0531 - o/w (part of) subordinated liabilities recognised as own funds",IF(AND(AA1769="No",'Intragroup liabilities'!F1763="P_23"),"r0120 - Secured liabilities - collateralized part (BRRD art. 44/2/b)",IF('Intragroup liabilities'!F1763="C_31","r0511 - o/w capital instruments/share capital",IF('Intragroup liabilities'!F1763="C_32","r0511 - o/w capital instruments/share capital",IF('Intragroup liabilities'!F1763="C_33","r0512 - o/w instruments ranking pari passu with ordinary shares",IF(OR(ISNUMBER(SEARCH("ATLANTES",I1769)),ISNUMBER(SEARCH("AZOR",I1769)),ISNUMBER(SEARCH("HIPOTOTTA",I1769)))=TRUE,"r0120 - Secured liabilities - collateralized part (BRRD art. 44/2/b)",IF(OR('Intragroup liabilities'!F1763="P_27.1",'Intragroup liabilities'!F1763="P_27.2",'Intragroup liabilities'!F1763="P_24"),"r0390 - Non-financial liabilities",IF('Intragroup liabilities'!F1763="P_30.1","r0170 - Employee liabilities (BRRD art. 44/2/g/i)",IF('Intragroup liabilities'!F1763="P_30.3","r0390 - Non-financial liabilities",IF('Intragroup liabilities'!F1763="C_36","r0511 - o/w capital instruments/share capital",IF(AND('Intragroup liabilities'!F1763="P_20",IFERROR(VLOOKUP('Intragroup liabilities'!I1763,'Auxiliar 210'!$B$18:$B$20,1,FALSE),0)&lt;&gt;0),"r0210 - Liabilities towards other entities of the resolution group (BRRD art. 44/2/h)",IF(AND('Intragroup liabilities'!F1763="P_21",IFERROR(VLOOKUP('Intragroup liabilities'!I1763,'Auxiliar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69" s="10" t="s">
        <v>483</v>
      </c>
      <c r="G1769" s="10" t="str">
        <f t="shared" si="191"/>
        <v>Rank 9 - Ranking in insolvency (master scale)</v>
      </c>
      <c r="H1769" s="10" t="s">
        <v>496</v>
      </c>
      <c r="I1769" s="10" t="s">
        <v>78</v>
      </c>
      <c r="J1769" s="10" t="s">
        <v>427</v>
      </c>
      <c r="K1769" s="10" t="s">
        <v>155</v>
      </c>
      <c r="L1769" s="10" t="str">
        <f t="shared" si="192"/>
        <v>Sister</v>
      </c>
      <c r="M1769" s="10" t="str">
        <f>IF(OR('Intragroup liabilities'!W1763="x",'Intragroup liabilities'!W1763="E"),"true","false")</f>
        <v>false</v>
      </c>
      <c r="N1769" s="10" t="s">
        <v>470</v>
      </c>
      <c r="O1769" s="10" t="s">
        <v>471</v>
      </c>
      <c r="P1769" s="11">
        <v>303.74</v>
      </c>
      <c r="Q1769" s="11">
        <f>IF('Intragroup liabilities'!E1763="",0,'Intragroup liabilities'!E1763)</f>
        <v>0</v>
      </c>
      <c r="R1769" s="10" t="str">
        <f>+IF('Intragroup liabilities'!C1763="EURO","Euro",IF('Intragroup liabilities'!C1763="LIBRA INGLESA"," US Dollar",""))</f>
        <v>Euro</v>
      </c>
      <c r="S1769" s="10" t="str">
        <f>IF(OR('Intragroup liabilities'!F1763="P_20",'Intragroup liabilities'!F1763="P_21"),'Intragroup liabilities'!M1763,CONCATENATE(RIGHT('Intragroup liabilities'!T1763,4),"-",LEFT(RIGHT('Intragroup liabilities'!T1763,7),2),"-",LEFT('Intragroup liabilities'!T1763,2)))</f>
        <v>--</v>
      </c>
      <c r="T1769" s="20" t="str">
        <f t="shared" si="193"/>
        <v>--</v>
      </c>
      <c r="U1769" s="20" t="str">
        <f>IF(OR('Intragroup liabilities'!F1763="P_20",'Intragroup liabilities'!F1763="P_21"),'T 03.01'!T1769,CONCATENATE(RIGHT('Intragroup liabilities'!U1763,4),"-",LEFT(RIGHT('Intragroup liabilities'!U1763,7),2),"-",LEFT('Intragroup liabilities'!U1763,2)))</f>
        <v>--</v>
      </c>
      <c r="V1769" s="10" t="str">
        <f t="shared" si="194"/>
        <v>Unsecured</v>
      </c>
      <c r="W1769" s="10">
        <v>0</v>
      </c>
      <c r="X1769" s="10" t="s">
        <v>83</v>
      </c>
      <c r="Y1769" s="10" t="str">
        <f t="shared" si="195"/>
        <v>Structured</v>
      </c>
      <c r="Z1769" s="10"/>
      <c r="AA1769" s="10" t="str">
        <f>IF('Intragroup liabilities'!Q1763="GF2","Grandfathered T2",IF('Intragroup liabilities'!Q1763="CET1","CET1","No"))</f>
        <v>No</v>
      </c>
      <c r="AB1769" s="10">
        <f>IF('Intragroup liabilities'!R1763="",0,'Intragroup liabilities'!R1763)</f>
        <v>0</v>
      </c>
    </row>
    <row r="1770" spans="3:28" ht="23.65" thickBot="1" x14ac:dyDescent="0.5">
      <c r="C1770" s="17">
        <f t="shared" si="190"/>
        <v>999</v>
      </c>
      <c r="D1770" s="18">
        <f t="shared" si="196"/>
        <v>1763</v>
      </c>
      <c r="E1770" s="10" t="str">
        <f>IF(AND(I1770="SANTANDER TOTTA, SGPS, SA",'Intragroup liabilities'!F1764="P_22"),"r0531 - o/w (part of) subordinated liabilities recognised as own funds",IF(AND(I1770="Totta Seguros - Comp. Seg. Vida, SA.",'Intragroup liabilities'!F1764="P_22"),"r0350 - Structured notes",IF(AND(AA1770&lt;&gt;"No",'Intragroup liabilities'!F1764="P_23"),"r0531 - o/w (part of) subordinated liabilities recognised as own funds",IF(AND(AA1770="No",'Intragroup liabilities'!F1764="P_23"),"r0120 - Secured liabilities - collateralized part (BRRD art. 44/2/b)",IF('Intragroup liabilities'!F1764="C_31","r0511 - o/w capital instruments/share capital",IF('Intragroup liabilities'!F1764="C_32","r0511 - o/w capital instruments/share capital",IF('Intragroup liabilities'!F1764="C_33","r0512 - o/w instruments ranking pari passu with ordinary shares",IF(OR(ISNUMBER(SEARCH("ATLANTES",I1770)),ISNUMBER(SEARCH("AZOR",I1770)),ISNUMBER(SEARCH("HIPOTOTTA",I1770)))=TRUE,"r0120 - Secured liabilities - collateralized part (BRRD art. 44/2/b)",IF(OR('Intragroup liabilities'!F1764="P_27.1",'Intragroup liabilities'!F1764="P_27.2",'Intragroup liabilities'!F1764="P_24"),"r0390 - Non-financial liabilities",IF('Intragroup liabilities'!F1764="P_30.1","r0170 - Employee liabilities (BRRD art. 44/2/g/i)",IF('Intragroup liabilities'!F1764="P_30.3","r0390 - Non-financial liabilities",IF('Intragroup liabilities'!F1764="C_36","r0511 - o/w capital instruments/share capital",IF(AND('Intragroup liabilities'!F1764="P_20",IFERROR(VLOOKUP('Intragroup liabilities'!I1764,'Auxiliar 210'!$B$18:$B$20,1,FALSE),0)&lt;&gt;0),"r0210 - Liabilities towards other entities of the resolution group (BRRD art. 44/2/h)",IF(AND('Intragroup liabilities'!F1764="P_21",IFERROR(VLOOKUP('Intragroup liabilities'!I1764,'Auxiliar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0" s="10" t="s">
        <v>483</v>
      </c>
      <c r="G1770" s="10" t="str">
        <f t="shared" si="191"/>
        <v>Rank 9 - Ranking in insolvency (master scale)</v>
      </c>
      <c r="H1770" s="10" t="s">
        <v>534</v>
      </c>
      <c r="I1770" s="10" t="s">
        <v>66</v>
      </c>
      <c r="J1770" s="10" t="s">
        <v>439</v>
      </c>
      <c r="K1770" s="10" t="s">
        <v>155</v>
      </c>
      <c r="L1770" s="10" t="str">
        <f t="shared" si="192"/>
        <v>Sister</v>
      </c>
      <c r="M1770" s="10" t="str">
        <f>IF(OR('Intragroup liabilities'!W1764="x",'Intragroup liabilities'!W1764="E"),"true","false")</f>
        <v>false</v>
      </c>
      <c r="N1770" s="10" t="s">
        <v>470</v>
      </c>
      <c r="O1770" s="10" t="s">
        <v>471</v>
      </c>
      <c r="P1770" s="11">
        <v>0.16</v>
      </c>
      <c r="Q1770" s="11">
        <f>IF('Intragroup liabilities'!E1764="",0,'Intragroup liabilities'!E1764)</f>
        <v>0</v>
      </c>
      <c r="R1770" s="10" t="str">
        <f>+IF('Intragroup liabilities'!C1764="EURO","Euro",IF('Intragroup liabilities'!C1764="LIBRA INGLESA"," US Dollar",""))</f>
        <v>Euro</v>
      </c>
      <c r="S1770" s="10" t="str">
        <f>IF(OR('Intragroup liabilities'!F1764="P_20",'Intragroup liabilities'!F1764="P_21"),'Intragroup liabilities'!M1764,CONCATENATE(RIGHT('Intragroup liabilities'!T1764,4),"-",LEFT(RIGHT('Intragroup liabilities'!T1764,7),2),"-",LEFT('Intragroup liabilities'!T1764,2)))</f>
        <v>--</v>
      </c>
      <c r="T1770" s="20" t="str">
        <f t="shared" si="193"/>
        <v>--</v>
      </c>
      <c r="U1770" s="20" t="str">
        <f>IF(OR('Intragroup liabilities'!F1764="P_20",'Intragroup liabilities'!F1764="P_21"),'T 03.01'!T1770,CONCATENATE(RIGHT('Intragroup liabilities'!U1764,4),"-",LEFT(RIGHT('Intragroup liabilities'!U1764,7),2),"-",LEFT('Intragroup liabilities'!U1764,2)))</f>
        <v>--</v>
      </c>
      <c r="V1770" s="10" t="str">
        <f t="shared" si="194"/>
        <v>Unsecured</v>
      </c>
      <c r="W1770" s="10">
        <v>0</v>
      </c>
      <c r="X1770" s="10" t="s">
        <v>83</v>
      </c>
      <c r="Y1770" s="10" t="str">
        <f t="shared" si="195"/>
        <v>Structured</v>
      </c>
      <c r="Z1770" s="10"/>
      <c r="AA1770" s="10" t="str">
        <f>IF('Intragroup liabilities'!Q1764="GF2","Grandfathered T2",IF('Intragroup liabilities'!Q1764="CET1","CET1","No"))</f>
        <v>No</v>
      </c>
      <c r="AB1770" s="10">
        <f>IF('Intragroup liabilities'!R1764="",0,'Intragroup liabilities'!R1764)</f>
        <v>0</v>
      </c>
    </row>
    <row r="1771" spans="3:28" ht="23.65" thickBot="1" x14ac:dyDescent="0.5">
      <c r="C1771" s="17">
        <f t="shared" si="190"/>
        <v>999</v>
      </c>
      <c r="D1771" s="18">
        <f t="shared" si="196"/>
        <v>1764</v>
      </c>
      <c r="E1771" s="10" t="str">
        <f>IF(AND(I1771="SANTANDER TOTTA, SGPS, SA",'Intragroup liabilities'!F1765="P_22"),"r0531 - o/w (part of) subordinated liabilities recognised as own funds",IF(AND(I1771="Totta Seguros - Comp. Seg. Vida, SA.",'Intragroup liabilities'!F1765="P_22"),"r0350 - Structured notes",IF(AND(AA1771&lt;&gt;"No",'Intragroup liabilities'!F1765="P_23"),"r0531 - o/w (part of) subordinated liabilities recognised as own funds",IF(AND(AA1771="No",'Intragroup liabilities'!F1765="P_23"),"r0120 - Secured liabilities - collateralized part (BRRD art. 44/2/b)",IF('Intragroup liabilities'!F1765="C_31","r0511 - o/w capital instruments/share capital",IF('Intragroup liabilities'!F1765="C_32","r0511 - o/w capital instruments/share capital",IF('Intragroup liabilities'!F1765="C_33","r0512 - o/w instruments ranking pari passu with ordinary shares",IF(OR(ISNUMBER(SEARCH("ATLANTES",I1771)),ISNUMBER(SEARCH("AZOR",I1771)),ISNUMBER(SEARCH("HIPOTOTTA",I1771)))=TRUE,"r0120 - Secured liabilities - collateralized part (BRRD art. 44/2/b)",IF(OR('Intragroup liabilities'!F1765="P_27.1",'Intragroup liabilities'!F1765="P_27.2",'Intragroup liabilities'!F1765="P_24"),"r0390 - Non-financial liabilities",IF('Intragroup liabilities'!F1765="P_30.1","r0170 - Employee liabilities (BRRD art. 44/2/g/i)",IF('Intragroup liabilities'!F1765="P_30.3","r0390 - Non-financial liabilities",IF('Intragroup liabilities'!F1765="C_36","r0511 - o/w capital instruments/share capital",IF(AND('Intragroup liabilities'!F1765="P_20",IFERROR(VLOOKUP('Intragroup liabilities'!I1765,'Auxiliar 210'!$B$18:$B$20,1,FALSE),0)&lt;&gt;0),"r0210 - Liabilities towards other entities of the resolution group (BRRD art. 44/2/h)",IF(AND('Intragroup liabilities'!F1765="P_21",IFERROR(VLOOKUP('Intragroup liabilities'!I1765,'Auxiliar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1" s="10" t="s">
        <v>483</v>
      </c>
      <c r="G1771" s="10" t="str">
        <f t="shared" si="191"/>
        <v>Rank 9 - Ranking in insolvency (master scale)</v>
      </c>
      <c r="H1771" s="10" t="s">
        <v>654</v>
      </c>
      <c r="I1771" s="10" t="s">
        <v>66</v>
      </c>
      <c r="J1771" s="10" t="s">
        <v>439</v>
      </c>
      <c r="K1771" s="10" t="s">
        <v>155</v>
      </c>
      <c r="L1771" s="10" t="str">
        <f t="shared" si="192"/>
        <v>Sister</v>
      </c>
      <c r="M1771" s="10" t="str">
        <f>IF(OR('Intragroup liabilities'!W1765="x",'Intragroup liabilities'!W1765="E"),"true","false")</f>
        <v>false</v>
      </c>
      <c r="N1771" s="10" t="s">
        <v>470</v>
      </c>
      <c r="O1771" s="10" t="s">
        <v>471</v>
      </c>
      <c r="P1771" s="11">
        <v>0.68</v>
      </c>
      <c r="Q1771" s="11">
        <f>IF('Intragroup liabilities'!E1765="",0,'Intragroup liabilities'!E1765)</f>
        <v>0</v>
      </c>
      <c r="R1771" s="10" t="str">
        <f>+IF('Intragroup liabilities'!C1765="EURO","Euro",IF('Intragroup liabilities'!C1765="LIBRA INGLESA"," US Dollar",""))</f>
        <v>Euro</v>
      </c>
      <c r="S1771" s="10" t="str">
        <f>IF(OR('Intragroup liabilities'!F1765="P_20",'Intragroup liabilities'!F1765="P_21"),'Intragroup liabilities'!M1765,CONCATENATE(RIGHT('Intragroup liabilities'!T1765,4),"-",LEFT(RIGHT('Intragroup liabilities'!T1765,7),2),"-",LEFT('Intragroup liabilities'!T1765,2)))</f>
        <v>--</v>
      </c>
      <c r="T1771" s="20" t="str">
        <f t="shared" si="193"/>
        <v>--</v>
      </c>
      <c r="U1771" s="20" t="str">
        <f>IF(OR('Intragroup liabilities'!F1765="P_20",'Intragroup liabilities'!F1765="P_21"),'T 03.01'!T1771,CONCATENATE(RIGHT('Intragroup liabilities'!U1765,4),"-",LEFT(RIGHT('Intragroup liabilities'!U1765,7),2),"-",LEFT('Intragroup liabilities'!U1765,2)))</f>
        <v>--</v>
      </c>
      <c r="V1771" s="10" t="str">
        <f t="shared" si="194"/>
        <v>Unsecured</v>
      </c>
      <c r="W1771" s="10">
        <v>0</v>
      </c>
      <c r="X1771" s="10" t="s">
        <v>83</v>
      </c>
      <c r="Y1771" s="10" t="str">
        <f t="shared" si="195"/>
        <v>Structured</v>
      </c>
      <c r="Z1771" s="10"/>
      <c r="AA1771" s="10" t="str">
        <f>IF('Intragroup liabilities'!Q1765="GF2","Grandfathered T2",IF('Intragroup liabilities'!Q1765="CET1","CET1","No"))</f>
        <v>No</v>
      </c>
      <c r="AB1771" s="10">
        <f>IF('Intragroup liabilities'!R1765="",0,'Intragroup liabilities'!R1765)</f>
        <v>0</v>
      </c>
    </row>
    <row r="1772" spans="3:28" ht="23.65" thickBot="1" x14ac:dyDescent="0.5">
      <c r="C1772" s="17">
        <f t="shared" si="190"/>
        <v>999</v>
      </c>
      <c r="D1772" s="18">
        <f t="shared" si="196"/>
        <v>1765</v>
      </c>
      <c r="E1772" s="10" t="str">
        <f>IF(AND(I1772="SANTANDER TOTTA, SGPS, SA",'Intragroup liabilities'!F1766="P_22"),"r0531 - o/w (part of) subordinated liabilities recognised as own funds",IF(AND(I1772="Totta Seguros - Comp. Seg. Vida, SA.",'Intragroup liabilities'!F1766="P_22"),"r0350 - Structured notes",IF(AND(AA1772&lt;&gt;"No",'Intragroup liabilities'!F1766="P_23"),"r0531 - o/w (part of) subordinated liabilities recognised as own funds",IF(AND(AA1772="No",'Intragroup liabilities'!F1766="P_23"),"r0120 - Secured liabilities - collateralized part (BRRD art. 44/2/b)",IF('Intragroup liabilities'!F1766="C_31","r0511 - o/w capital instruments/share capital",IF('Intragroup liabilities'!F1766="C_32","r0511 - o/w capital instruments/share capital",IF('Intragroup liabilities'!F1766="C_33","r0512 - o/w instruments ranking pari passu with ordinary shares",IF(OR(ISNUMBER(SEARCH("ATLANTES",I1772)),ISNUMBER(SEARCH("AZOR",I1772)),ISNUMBER(SEARCH("HIPOTOTTA",I1772)))=TRUE,"r0120 - Secured liabilities - collateralized part (BRRD art. 44/2/b)",IF(OR('Intragroup liabilities'!F1766="P_27.1",'Intragroup liabilities'!F1766="P_27.2",'Intragroup liabilities'!F1766="P_24"),"r0390 - Non-financial liabilities",IF('Intragroup liabilities'!F1766="P_30.1","r0170 - Employee liabilities (BRRD art. 44/2/g/i)",IF('Intragroup liabilities'!F1766="P_30.3","r0390 - Non-financial liabilities",IF('Intragroup liabilities'!F1766="C_36","r0511 - o/w capital instruments/share capital",IF(AND('Intragroup liabilities'!F1766="P_20",IFERROR(VLOOKUP('Intragroup liabilities'!I1766,'Auxiliar 210'!$B$18:$B$20,1,FALSE),0)&lt;&gt;0),"r0210 - Liabilities towards other entities of the resolution group (BRRD art. 44/2/h)",IF(AND('Intragroup liabilities'!F1766="P_21",IFERROR(VLOOKUP('Intragroup liabilities'!I1766,'Auxiliar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2" s="10" t="s">
        <v>483</v>
      </c>
      <c r="G1772" s="10" t="str">
        <f t="shared" si="191"/>
        <v>Rank 9 - Ranking in insolvency (master scale)</v>
      </c>
      <c r="H1772" s="10" t="s">
        <v>525</v>
      </c>
      <c r="I1772" s="10" t="s">
        <v>66</v>
      </c>
      <c r="J1772" s="10" t="s">
        <v>439</v>
      </c>
      <c r="K1772" s="10" t="s">
        <v>155</v>
      </c>
      <c r="L1772" s="10" t="str">
        <f t="shared" si="192"/>
        <v>Sister</v>
      </c>
      <c r="M1772" s="10" t="str">
        <f>IF(OR('Intragroup liabilities'!W1766="x",'Intragroup liabilities'!W1766="E"),"true","false")</f>
        <v>false</v>
      </c>
      <c r="N1772" s="10" t="s">
        <v>470</v>
      </c>
      <c r="O1772" s="10" t="s">
        <v>471</v>
      </c>
      <c r="P1772" s="11">
        <v>8.6199999999999992</v>
      </c>
      <c r="Q1772" s="11">
        <f>IF('Intragroup liabilities'!E1766="",0,'Intragroup liabilities'!E1766)</f>
        <v>0</v>
      </c>
      <c r="R1772" s="10" t="str">
        <f>+IF('Intragroup liabilities'!C1766="EURO","Euro",IF('Intragroup liabilities'!C1766="LIBRA INGLESA"," US Dollar",""))</f>
        <v>Euro</v>
      </c>
      <c r="S1772" s="10" t="str">
        <f>IF(OR('Intragroup liabilities'!F1766="P_20",'Intragroup liabilities'!F1766="P_21"),'Intragroup liabilities'!M1766,CONCATENATE(RIGHT('Intragroup liabilities'!T1766,4),"-",LEFT(RIGHT('Intragroup liabilities'!T1766,7),2),"-",LEFT('Intragroup liabilities'!T1766,2)))</f>
        <v>--</v>
      </c>
      <c r="T1772" s="20" t="str">
        <f t="shared" si="193"/>
        <v>--</v>
      </c>
      <c r="U1772" s="20" t="str">
        <f>IF(OR('Intragroup liabilities'!F1766="P_20",'Intragroup liabilities'!F1766="P_21"),'T 03.01'!T1772,CONCATENATE(RIGHT('Intragroup liabilities'!U1766,4),"-",LEFT(RIGHT('Intragroup liabilities'!U1766,7),2),"-",LEFT('Intragroup liabilities'!U1766,2)))</f>
        <v>--</v>
      </c>
      <c r="V1772" s="10" t="str">
        <f t="shared" si="194"/>
        <v>Unsecured</v>
      </c>
      <c r="W1772" s="10">
        <v>0</v>
      </c>
      <c r="X1772" s="10" t="s">
        <v>83</v>
      </c>
      <c r="Y1772" s="10" t="str">
        <f t="shared" si="195"/>
        <v>Structured</v>
      </c>
      <c r="Z1772" s="10"/>
      <c r="AA1772" s="10" t="str">
        <f>IF('Intragroup liabilities'!Q1766="GF2","Grandfathered T2",IF('Intragroup liabilities'!Q1766="CET1","CET1","No"))</f>
        <v>No</v>
      </c>
      <c r="AB1772" s="10">
        <f>IF('Intragroup liabilities'!R1766="",0,'Intragroup liabilities'!R1766)</f>
        <v>0</v>
      </c>
    </row>
    <row r="1773" spans="3:28" ht="23.65" thickBot="1" x14ac:dyDescent="0.5">
      <c r="C1773" s="17">
        <f t="shared" si="190"/>
        <v>999</v>
      </c>
      <c r="D1773" s="18">
        <f t="shared" si="196"/>
        <v>1766</v>
      </c>
      <c r="E1773" s="10" t="str">
        <f>IF(AND(I1773="SANTANDER TOTTA, SGPS, SA",'Intragroup liabilities'!F1767="P_22"),"r0531 - o/w (part of) subordinated liabilities recognised as own funds",IF(AND(I1773="Totta Seguros - Comp. Seg. Vida, SA.",'Intragroup liabilities'!F1767="P_22"),"r0350 - Structured notes",IF(AND(AA1773&lt;&gt;"No",'Intragroup liabilities'!F1767="P_23"),"r0531 - o/w (part of) subordinated liabilities recognised as own funds",IF(AND(AA1773="No",'Intragroup liabilities'!F1767="P_23"),"r0120 - Secured liabilities - collateralized part (BRRD art. 44/2/b)",IF('Intragroup liabilities'!F1767="C_31","r0511 - o/w capital instruments/share capital",IF('Intragroup liabilities'!F1767="C_32","r0511 - o/w capital instruments/share capital",IF('Intragroup liabilities'!F1767="C_33","r0512 - o/w instruments ranking pari passu with ordinary shares",IF(OR(ISNUMBER(SEARCH("ATLANTES",I1773)),ISNUMBER(SEARCH("AZOR",I1773)),ISNUMBER(SEARCH("HIPOTOTTA",I1773)))=TRUE,"r0120 - Secured liabilities - collateralized part (BRRD art. 44/2/b)",IF(OR('Intragroup liabilities'!F1767="P_27.1",'Intragroup liabilities'!F1767="P_27.2",'Intragroup liabilities'!F1767="P_24"),"r0390 - Non-financial liabilities",IF('Intragroup liabilities'!F1767="P_30.1","r0170 - Employee liabilities (BRRD art. 44/2/g/i)",IF('Intragroup liabilities'!F1767="P_30.3","r0390 - Non-financial liabilities",IF('Intragroup liabilities'!F1767="C_36","r0511 - o/w capital instruments/share capital",IF(AND('Intragroup liabilities'!F1767="P_20",IFERROR(VLOOKUP('Intragroup liabilities'!I1767,'Auxiliar 210'!$B$18:$B$20,1,FALSE),0)&lt;&gt;0),"r0210 - Liabilities towards other entities of the resolution group (BRRD art. 44/2/h)",IF(AND('Intragroup liabilities'!F1767="P_21",IFERROR(VLOOKUP('Intragroup liabilities'!I1767,'Auxiliar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3" s="10" t="s">
        <v>483</v>
      </c>
      <c r="G1773" s="10" t="str">
        <f t="shared" si="191"/>
        <v>Rank 9 - Ranking in insolvency (master scale)</v>
      </c>
      <c r="H1773" s="10" t="s">
        <v>578</v>
      </c>
      <c r="I1773" s="10" t="s">
        <v>66</v>
      </c>
      <c r="J1773" s="10" t="s">
        <v>439</v>
      </c>
      <c r="K1773" s="10" t="s">
        <v>155</v>
      </c>
      <c r="L1773" s="10" t="str">
        <f t="shared" si="192"/>
        <v>Sister</v>
      </c>
      <c r="M1773" s="10" t="str">
        <f>IF(OR('Intragroup liabilities'!W1767="x",'Intragroup liabilities'!W1767="E"),"true","false")</f>
        <v>false</v>
      </c>
      <c r="N1773" s="10" t="s">
        <v>470</v>
      </c>
      <c r="O1773" s="10" t="s">
        <v>471</v>
      </c>
      <c r="P1773" s="11">
        <v>33.33</v>
      </c>
      <c r="Q1773" s="11">
        <f>IF('Intragroup liabilities'!E1767="",0,'Intragroup liabilities'!E1767)</f>
        <v>0</v>
      </c>
      <c r="R1773" s="10" t="str">
        <f>+IF('Intragroup liabilities'!C1767="EURO","Euro",IF('Intragroup liabilities'!C1767="LIBRA INGLESA"," US Dollar",""))</f>
        <v>Euro</v>
      </c>
      <c r="S1773" s="10" t="str">
        <f>IF(OR('Intragroup liabilities'!F1767="P_20",'Intragroup liabilities'!F1767="P_21"),'Intragroup liabilities'!M1767,CONCATENATE(RIGHT('Intragroup liabilities'!T1767,4),"-",LEFT(RIGHT('Intragroup liabilities'!T1767,7),2),"-",LEFT('Intragroup liabilities'!T1767,2)))</f>
        <v>--</v>
      </c>
      <c r="T1773" s="20" t="str">
        <f t="shared" si="193"/>
        <v>--</v>
      </c>
      <c r="U1773" s="20" t="str">
        <f>IF(OR('Intragroup liabilities'!F1767="P_20",'Intragroup liabilities'!F1767="P_21"),'T 03.01'!T1773,CONCATENATE(RIGHT('Intragroup liabilities'!U1767,4),"-",LEFT(RIGHT('Intragroup liabilities'!U1767,7),2),"-",LEFT('Intragroup liabilities'!U1767,2)))</f>
        <v>--</v>
      </c>
      <c r="V1773" s="10" t="str">
        <f t="shared" si="194"/>
        <v>Unsecured</v>
      </c>
      <c r="W1773" s="10">
        <v>0</v>
      </c>
      <c r="X1773" s="10" t="s">
        <v>83</v>
      </c>
      <c r="Y1773" s="10" t="str">
        <f t="shared" si="195"/>
        <v>Structured</v>
      </c>
      <c r="Z1773" s="10"/>
      <c r="AA1773" s="10" t="str">
        <f>IF('Intragroup liabilities'!Q1767="GF2","Grandfathered T2",IF('Intragroup liabilities'!Q1767="CET1","CET1","No"))</f>
        <v>No</v>
      </c>
      <c r="AB1773" s="10">
        <f>IF('Intragroup liabilities'!R1767="",0,'Intragroup liabilities'!R1767)</f>
        <v>0</v>
      </c>
    </row>
    <row r="1774" spans="3:28" ht="23.65" thickBot="1" x14ac:dyDescent="0.5">
      <c r="C1774" s="17">
        <f t="shared" si="190"/>
        <v>999</v>
      </c>
      <c r="D1774" s="18">
        <f t="shared" si="196"/>
        <v>1767</v>
      </c>
      <c r="E1774" s="10" t="str">
        <f>IF(AND(I1774="SANTANDER TOTTA, SGPS, SA",'Intragroup liabilities'!F1768="P_22"),"r0531 - o/w (part of) subordinated liabilities recognised as own funds",IF(AND(I1774="Totta Seguros - Comp. Seg. Vida, SA.",'Intragroup liabilities'!F1768="P_22"),"r0350 - Structured notes",IF(AND(AA1774&lt;&gt;"No",'Intragroup liabilities'!F1768="P_23"),"r0531 - o/w (part of) subordinated liabilities recognised as own funds",IF(AND(AA1774="No",'Intragroup liabilities'!F1768="P_23"),"r0120 - Secured liabilities - collateralized part (BRRD art. 44/2/b)",IF('Intragroup liabilities'!F1768="C_31","r0511 - o/w capital instruments/share capital",IF('Intragroup liabilities'!F1768="C_32","r0511 - o/w capital instruments/share capital",IF('Intragroup liabilities'!F1768="C_33","r0512 - o/w instruments ranking pari passu with ordinary shares",IF(OR(ISNUMBER(SEARCH("ATLANTES",I1774)),ISNUMBER(SEARCH("AZOR",I1774)),ISNUMBER(SEARCH("HIPOTOTTA",I1774)))=TRUE,"r0120 - Secured liabilities - collateralized part (BRRD art. 44/2/b)",IF(OR('Intragroup liabilities'!F1768="P_27.1",'Intragroup liabilities'!F1768="P_27.2",'Intragroup liabilities'!F1768="P_24"),"r0390 - Non-financial liabilities",IF('Intragroup liabilities'!F1768="P_30.1","r0170 - Employee liabilities (BRRD art. 44/2/g/i)",IF('Intragroup liabilities'!F1768="P_30.3","r0390 - Non-financial liabilities",IF('Intragroup liabilities'!F1768="C_36","r0511 - o/w capital instruments/share capital",IF(AND('Intragroup liabilities'!F1768="P_20",IFERROR(VLOOKUP('Intragroup liabilities'!I1768,'Auxiliar 210'!$B$18:$B$20,1,FALSE),0)&lt;&gt;0),"r0210 - Liabilities towards other entities of the resolution group (BRRD art. 44/2/h)",IF(AND('Intragroup liabilities'!F1768="P_21",IFERROR(VLOOKUP('Intragroup liabilities'!I1768,'Auxiliar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4" s="10" t="s">
        <v>483</v>
      </c>
      <c r="G1774" s="10" t="str">
        <f t="shared" si="191"/>
        <v>Rank 9 - Ranking in insolvency (master scale)</v>
      </c>
      <c r="H1774" s="10" t="s">
        <v>580</v>
      </c>
      <c r="I1774" s="10" t="s">
        <v>66</v>
      </c>
      <c r="J1774" s="10" t="s">
        <v>439</v>
      </c>
      <c r="K1774" s="10" t="s">
        <v>155</v>
      </c>
      <c r="L1774" s="10" t="str">
        <f t="shared" si="192"/>
        <v>Sister</v>
      </c>
      <c r="M1774" s="10" t="str">
        <f>IF(OR('Intragroup liabilities'!W1768="x",'Intragroup liabilities'!W1768="E"),"true","false")</f>
        <v>false</v>
      </c>
      <c r="N1774" s="10" t="s">
        <v>470</v>
      </c>
      <c r="O1774" s="10" t="s">
        <v>471</v>
      </c>
      <c r="P1774" s="11">
        <v>82.22</v>
      </c>
      <c r="Q1774" s="11">
        <f>IF('Intragroup liabilities'!E1768="",0,'Intragroup liabilities'!E1768)</f>
        <v>0</v>
      </c>
      <c r="R1774" s="10" t="str">
        <f>+IF('Intragroup liabilities'!C1768="EURO","Euro",IF('Intragroup liabilities'!C1768="LIBRA INGLESA"," US Dollar",""))</f>
        <v>Euro</v>
      </c>
      <c r="S1774" s="10" t="str">
        <f>IF(OR('Intragroup liabilities'!F1768="P_20",'Intragroup liabilities'!F1768="P_21"),'Intragroup liabilities'!M1768,CONCATENATE(RIGHT('Intragroup liabilities'!T1768,4),"-",LEFT(RIGHT('Intragroup liabilities'!T1768,7),2),"-",LEFT('Intragroup liabilities'!T1768,2)))</f>
        <v>--</v>
      </c>
      <c r="T1774" s="20" t="str">
        <f t="shared" si="193"/>
        <v>--</v>
      </c>
      <c r="U1774" s="20" t="str">
        <f>IF(OR('Intragroup liabilities'!F1768="P_20",'Intragroup liabilities'!F1768="P_21"),'T 03.01'!T1774,CONCATENATE(RIGHT('Intragroup liabilities'!U1768,4),"-",LEFT(RIGHT('Intragroup liabilities'!U1768,7),2),"-",LEFT('Intragroup liabilities'!U1768,2)))</f>
        <v>--</v>
      </c>
      <c r="V1774" s="10" t="str">
        <f t="shared" si="194"/>
        <v>Unsecured</v>
      </c>
      <c r="W1774" s="10">
        <v>0</v>
      </c>
      <c r="X1774" s="10" t="s">
        <v>83</v>
      </c>
      <c r="Y1774" s="10" t="str">
        <f t="shared" si="195"/>
        <v>Structured</v>
      </c>
      <c r="Z1774" s="10"/>
      <c r="AA1774" s="10" t="str">
        <f>IF('Intragroup liabilities'!Q1768="GF2","Grandfathered T2",IF('Intragroup liabilities'!Q1768="CET1","CET1","No"))</f>
        <v>No</v>
      </c>
      <c r="AB1774" s="10">
        <f>IF('Intragroup liabilities'!R1768="",0,'Intragroup liabilities'!R1768)</f>
        <v>0</v>
      </c>
    </row>
    <row r="1775" spans="3:28" ht="23.65" thickBot="1" x14ac:dyDescent="0.5">
      <c r="C1775" s="17">
        <f t="shared" si="190"/>
        <v>999</v>
      </c>
      <c r="D1775" s="18">
        <f t="shared" si="196"/>
        <v>1768</v>
      </c>
      <c r="E1775" s="10" t="str">
        <f>IF(AND(I1775="SANTANDER TOTTA, SGPS, SA",'Intragroup liabilities'!F1769="P_22"),"r0531 - o/w (part of) subordinated liabilities recognised as own funds",IF(AND(I1775="Totta Seguros - Comp. Seg. Vida, SA.",'Intragroup liabilities'!F1769="P_22"),"r0350 - Structured notes",IF(AND(AA1775&lt;&gt;"No",'Intragroup liabilities'!F1769="P_23"),"r0531 - o/w (part of) subordinated liabilities recognised as own funds",IF(AND(AA1775="No",'Intragroup liabilities'!F1769="P_23"),"r0120 - Secured liabilities - collateralized part (BRRD art. 44/2/b)",IF('Intragroup liabilities'!F1769="C_31","r0511 - o/w capital instruments/share capital",IF('Intragroup liabilities'!F1769="C_32","r0511 - o/w capital instruments/share capital",IF('Intragroup liabilities'!F1769="C_33","r0512 - o/w instruments ranking pari passu with ordinary shares",IF(OR(ISNUMBER(SEARCH("ATLANTES",I1775)),ISNUMBER(SEARCH("AZOR",I1775)),ISNUMBER(SEARCH("HIPOTOTTA",I1775)))=TRUE,"r0120 - Secured liabilities - collateralized part (BRRD art. 44/2/b)",IF(OR('Intragroup liabilities'!F1769="P_27.1",'Intragroup liabilities'!F1769="P_27.2",'Intragroup liabilities'!F1769="P_24"),"r0390 - Non-financial liabilities",IF('Intragroup liabilities'!F1769="P_30.1","r0170 - Employee liabilities (BRRD art. 44/2/g/i)",IF('Intragroup liabilities'!F1769="P_30.3","r0390 - Non-financial liabilities",IF('Intragroup liabilities'!F1769="C_36","r0511 - o/w capital instruments/share capital",IF(AND('Intragroup liabilities'!F1769="P_20",IFERROR(VLOOKUP('Intragroup liabilities'!I1769,'Auxiliar 210'!$B$18:$B$20,1,FALSE),0)&lt;&gt;0),"r0210 - Liabilities towards other entities of the resolution group (BRRD art. 44/2/h)",IF(AND('Intragroup liabilities'!F1769="P_21",IFERROR(VLOOKUP('Intragroup liabilities'!I1769,'Auxiliar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5" s="10" t="s">
        <v>483</v>
      </c>
      <c r="G1775" s="10" t="str">
        <f t="shared" si="191"/>
        <v>Rank 9 - Ranking in insolvency (master scale)</v>
      </c>
      <c r="H1775" s="10" t="s">
        <v>582</v>
      </c>
      <c r="I1775" s="10" t="s">
        <v>66</v>
      </c>
      <c r="J1775" s="10" t="s">
        <v>439</v>
      </c>
      <c r="K1775" s="10" t="s">
        <v>155</v>
      </c>
      <c r="L1775" s="10" t="str">
        <f t="shared" si="192"/>
        <v>Sister</v>
      </c>
      <c r="M1775" s="10" t="str">
        <f>IF(OR('Intragroup liabilities'!W1769="x",'Intragroup liabilities'!W1769="E"),"true","false")</f>
        <v>false</v>
      </c>
      <c r="N1775" s="10" t="s">
        <v>470</v>
      </c>
      <c r="O1775" s="10" t="s">
        <v>471</v>
      </c>
      <c r="P1775" s="11">
        <v>41.11</v>
      </c>
      <c r="Q1775" s="11">
        <f>IF('Intragroup liabilities'!E1769="",0,'Intragroup liabilities'!E1769)</f>
        <v>0</v>
      </c>
      <c r="R1775" s="10" t="str">
        <f>+IF('Intragroup liabilities'!C1769="EURO","Euro",IF('Intragroup liabilities'!C1769="LIBRA INGLESA"," US Dollar",""))</f>
        <v>Euro</v>
      </c>
      <c r="S1775" s="10" t="str">
        <f>IF(OR('Intragroup liabilities'!F1769="P_20",'Intragroup liabilities'!F1769="P_21"),'Intragroup liabilities'!M1769,CONCATENATE(RIGHT('Intragroup liabilities'!T1769,4),"-",LEFT(RIGHT('Intragroup liabilities'!T1769,7),2),"-",LEFT('Intragroup liabilities'!T1769,2)))</f>
        <v>--</v>
      </c>
      <c r="T1775" s="20" t="str">
        <f t="shared" si="193"/>
        <v>--</v>
      </c>
      <c r="U1775" s="20" t="str">
        <f>IF(OR('Intragroup liabilities'!F1769="P_20",'Intragroup liabilities'!F1769="P_21"),'T 03.01'!T1775,CONCATENATE(RIGHT('Intragroup liabilities'!U1769,4),"-",LEFT(RIGHT('Intragroup liabilities'!U1769,7),2),"-",LEFT('Intragroup liabilities'!U1769,2)))</f>
        <v>--</v>
      </c>
      <c r="V1775" s="10" t="str">
        <f t="shared" si="194"/>
        <v>Unsecured</v>
      </c>
      <c r="W1775" s="10">
        <v>0</v>
      </c>
      <c r="X1775" s="10" t="s">
        <v>83</v>
      </c>
      <c r="Y1775" s="10" t="str">
        <f t="shared" si="195"/>
        <v>Structured</v>
      </c>
      <c r="Z1775" s="10"/>
      <c r="AA1775" s="10" t="str">
        <f>IF('Intragroup liabilities'!Q1769="GF2","Grandfathered T2",IF('Intragroup liabilities'!Q1769="CET1","CET1","No"))</f>
        <v>No</v>
      </c>
      <c r="AB1775" s="10">
        <f>IF('Intragroup liabilities'!R1769="",0,'Intragroup liabilities'!R1769)</f>
        <v>0</v>
      </c>
    </row>
    <row r="1776" spans="3:28" ht="23.65" thickBot="1" x14ac:dyDescent="0.5">
      <c r="C1776" s="17">
        <f t="shared" si="190"/>
        <v>999</v>
      </c>
      <c r="D1776" s="18">
        <f t="shared" si="196"/>
        <v>1769</v>
      </c>
      <c r="E1776" s="10" t="str">
        <f>IF(AND(I1776="SANTANDER TOTTA, SGPS, SA",'Intragroup liabilities'!F1770="P_22"),"r0531 - o/w (part of) subordinated liabilities recognised as own funds",IF(AND(I1776="Totta Seguros - Comp. Seg. Vida, SA.",'Intragroup liabilities'!F1770="P_22"),"r0350 - Structured notes",IF(AND(AA1776&lt;&gt;"No",'Intragroup liabilities'!F1770="P_23"),"r0531 - o/w (part of) subordinated liabilities recognised as own funds",IF(AND(AA1776="No",'Intragroup liabilities'!F1770="P_23"),"r0120 - Secured liabilities - collateralized part (BRRD art. 44/2/b)",IF('Intragroup liabilities'!F1770="C_31","r0511 - o/w capital instruments/share capital",IF('Intragroup liabilities'!F1770="C_32","r0511 - o/w capital instruments/share capital",IF('Intragroup liabilities'!F1770="C_33","r0512 - o/w instruments ranking pari passu with ordinary shares",IF(OR(ISNUMBER(SEARCH("ATLANTES",I1776)),ISNUMBER(SEARCH("AZOR",I1776)),ISNUMBER(SEARCH("HIPOTOTTA",I1776)))=TRUE,"r0120 - Secured liabilities - collateralized part (BRRD art. 44/2/b)",IF(OR('Intragroup liabilities'!F1770="P_27.1",'Intragroup liabilities'!F1770="P_27.2",'Intragroup liabilities'!F1770="P_24"),"r0390 - Non-financial liabilities",IF('Intragroup liabilities'!F1770="P_30.1","r0170 - Employee liabilities (BRRD art. 44/2/g/i)",IF('Intragroup liabilities'!F1770="P_30.3","r0390 - Non-financial liabilities",IF('Intragroup liabilities'!F1770="C_36","r0511 - o/w capital instruments/share capital",IF(AND('Intragroup liabilities'!F1770="P_20",IFERROR(VLOOKUP('Intragroup liabilities'!I1770,'Auxiliar 210'!$B$18:$B$20,1,FALSE),0)&lt;&gt;0),"r0210 - Liabilities towards other entities of the resolution group (BRRD art. 44/2/h)",IF(AND('Intragroup liabilities'!F1770="P_21",IFERROR(VLOOKUP('Intragroup liabilities'!I1770,'Auxiliar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6" s="10" t="s">
        <v>483</v>
      </c>
      <c r="G1776" s="10" t="str">
        <f t="shared" si="191"/>
        <v>Rank 9 - Ranking in insolvency (master scale)</v>
      </c>
      <c r="H1776" s="10" t="s">
        <v>495</v>
      </c>
      <c r="I1776" s="10" t="s">
        <v>66</v>
      </c>
      <c r="J1776" s="10" t="s">
        <v>439</v>
      </c>
      <c r="K1776" s="10" t="s">
        <v>155</v>
      </c>
      <c r="L1776" s="10" t="str">
        <f t="shared" si="192"/>
        <v>Sister</v>
      </c>
      <c r="M1776" s="10" t="str">
        <f>IF(OR('Intragroup liabilities'!W1770="x",'Intragroup liabilities'!W1770="E"),"true","false")</f>
        <v>false</v>
      </c>
      <c r="N1776" s="10" t="s">
        <v>470</v>
      </c>
      <c r="O1776" s="10" t="s">
        <v>471</v>
      </c>
      <c r="P1776" s="11">
        <v>33.33</v>
      </c>
      <c r="Q1776" s="11">
        <f>IF('Intragroup liabilities'!E1770="",0,'Intragroup liabilities'!E1770)</f>
        <v>0</v>
      </c>
      <c r="R1776" s="10" t="str">
        <f>+IF('Intragroup liabilities'!C1770="EURO","Euro",IF('Intragroup liabilities'!C1770="LIBRA INGLESA"," US Dollar",""))</f>
        <v>Euro</v>
      </c>
      <c r="S1776" s="10" t="str">
        <f>IF(OR('Intragroup liabilities'!F1770="P_20",'Intragroup liabilities'!F1770="P_21"),'Intragroup liabilities'!M1770,CONCATENATE(RIGHT('Intragroup liabilities'!T1770,4),"-",LEFT(RIGHT('Intragroup liabilities'!T1770,7),2),"-",LEFT('Intragroup liabilities'!T1770,2)))</f>
        <v>--</v>
      </c>
      <c r="T1776" s="20" t="str">
        <f t="shared" si="193"/>
        <v>--</v>
      </c>
      <c r="U1776" s="20" t="str">
        <f>IF(OR('Intragroup liabilities'!F1770="P_20",'Intragroup liabilities'!F1770="P_21"),'T 03.01'!T1776,CONCATENATE(RIGHT('Intragroup liabilities'!U1770,4),"-",LEFT(RIGHT('Intragroup liabilities'!U1770,7),2),"-",LEFT('Intragroup liabilities'!U1770,2)))</f>
        <v>--</v>
      </c>
      <c r="V1776" s="10" t="str">
        <f t="shared" si="194"/>
        <v>Unsecured</v>
      </c>
      <c r="W1776" s="10">
        <v>0</v>
      </c>
      <c r="X1776" s="10" t="s">
        <v>83</v>
      </c>
      <c r="Y1776" s="10" t="str">
        <f t="shared" si="195"/>
        <v>Structured</v>
      </c>
      <c r="Z1776" s="10"/>
      <c r="AA1776" s="10" t="str">
        <f>IF('Intragroup liabilities'!Q1770="GF2","Grandfathered T2",IF('Intragroup liabilities'!Q1770="CET1","CET1","No"))</f>
        <v>No</v>
      </c>
      <c r="AB1776" s="10">
        <f>IF('Intragroup liabilities'!R1770="",0,'Intragroup liabilities'!R1770)</f>
        <v>0</v>
      </c>
    </row>
    <row r="1777" spans="3:28" ht="23.65" thickBot="1" x14ac:dyDescent="0.5">
      <c r="C1777" s="17">
        <f t="shared" si="190"/>
        <v>999</v>
      </c>
      <c r="D1777" s="18">
        <f t="shared" si="196"/>
        <v>1770</v>
      </c>
      <c r="E1777" s="10" t="str">
        <f>IF(AND(I1777="SANTANDER TOTTA, SGPS, SA",'Intragroup liabilities'!F1771="P_22"),"r0531 - o/w (part of) subordinated liabilities recognised as own funds",IF(AND(I1777="Totta Seguros - Comp. Seg. Vida, SA.",'Intragroup liabilities'!F1771="P_22"),"r0350 - Structured notes",IF(AND(AA1777&lt;&gt;"No",'Intragroup liabilities'!F1771="P_23"),"r0531 - o/w (part of) subordinated liabilities recognised as own funds",IF(AND(AA1777="No",'Intragroup liabilities'!F1771="P_23"),"r0120 - Secured liabilities - collateralized part (BRRD art. 44/2/b)",IF('Intragroup liabilities'!F1771="C_31","r0511 - o/w capital instruments/share capital",IF('Intragroup liabilities'!F1771="C_32","r0511 - o/w capital instruments/share capital",IF('Intragroup liabilities'!F1771="C_33","r0512 - o/w instruments ranking pari passu with ordinary shares",IF(OR(ISNUMBER(SEARCH("ATLANTES",I1777)),ISNUMBER(SEARCH("AZOR",I1777)),ISNUMBER(SEARCH("HIPOTOTTA",I1777)))=TRUE,"r0120 - Secured liabilities - collateralized part (BRRD art. 44/2/b)",IF(OR('Intragroup liabilities'!F1771="P_27.1",'Intragroup liabilities'!F1771="P_27.2",'Intragroup liabilities'!F1771="P_24"),"r0390 - Non-financial liabilities",IF('Intragroup liabilities'!F1771="P_30.1","r0170 - Employee liabilities (BRRD art. 44/2/g/i)",IF('Intragroup liabilities'!F1771="P_30.3","r0390 - Non-financial liabilities",IF('Intragroup liabilities'!F1771="C_36","r0511 - o/w capital instruments/share capital",IF(AND('Intragroup liabilities'!F1771="P_20",IFERROR(VLOOKUP('Intragroup liabilities'!I1771,'Auxiliar 210'!$B$18:$B$20,1,FALSE),0)&lt;&gt;0),"r0210 - Liabilities towards other entities of the resolution group (BRRD art. 44/2/h)",IF(AND('Intragroup liabilities'!F1771="P_21",IFERROR(VLOOKUP('Intragroup liabilities'!I1771,'Auxiliar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7" s="10" t="s">
        <v>483</v>
      </c>
      <c r="G1777" s="10" t="str">
        <f t="shared" si="191"/>
        <v>Rank 9 - Ranking in insolvency (master scale)</v>
      </c>
      <c r="H1777" s="10" t="s">
        <v>538</v>
      </c>
      <c r="I1777" s="10" t="s">
        <v>66</v>
      </c>
      <c r="J1777" s="10" t="s">
        <v>439</v>
      </c>
      <c r="K1777" s="10" t="s">
        <v>155</v>
      </c>
      <c r="L1777" s="10" t="str">
        <f t="shared" si="192"/>
        <v>Sister</v>
      </c>
      <c r="M1777" s="10" t="str">
        <f>IF(OR('Intragroup liabilities'!W1771="x",'Intragroup liabilities'!W1771="E"),"true","false")</f>
        <v>false</v>
      </c>
      <c r="N1777" s="10" t="s">
        <v>470</v>
      </c>
      <c r="O1777" s="10" t="s">
        <v>471</v>
      </c>
      <c r="P1777" s="11">
        <v>1.71</v>
      </c>
      <c r="Q1777" s="11">
        <f>IF('Intragroup liabilities'!E1771="",0,'Intragroup liabilities'!E1771)</f>
        <v>0</v>
      </c>
      <c r="R1777" s="10" t="str">
        <f>+IF('Intragroup liabilities'!C1771="EURO","Euro",IF('Intragroup liabilities'!C1771="LIBRA INGLESA"," US Dollar",""))</f>
        <v>Euro</v>
      </c>
      <c r="S1777" s="10" t="str">
        <f>IF(OR('Intragroup liabilities'!F1771="P_20",'Intragroup liabilities'!F1771="P_21"),'Intragroup liabilities'!M1771,CONCATENATE(RIGHT('Intragroup liabilities'!T1771,4),"-",LEFT(RIGHT('Intragroup liabilities'!T1771,7),2),"-",LEFT('Intragroup liabilities'!T1771,2)))</f>
        <v>--</v>
      </c>
      <c r="T1777" s="20" t="str">
        <f t="shared" si="193"/>
        <v>--</v>
      </c>
      <c r="U1777" s="20" t="str">
        <f>IF(OR('Intragroup liabilities'!F1771="P_20",'Intragroup liabilities'!F1771="P_21"),'T 03.01'!T1777,CONCATENATE(RIGHT('Intragroup liabilities'!U1771,4),"-",LEFT(RIGHT('Intragroup liabilities'!U1771,7),2),"-",LEFT('Intragroup liabilities'!U1771,2)))</f>
        <v>--</v>
      </c>
      <c r="V1777" s="10" t="str">
        <f t="shared" si="194"/>
        <v>Unsecured</v>
      </c>
      <c r="W1777" s="10">
        <v>0</v>
      </c>
      <c r="X1777" s="10" t="s">
        <v>83</v>
      </c>
      <c r="Y1777" s="10" t="str">
        <f t="shared" si="195"/>
        <v>Structured</v>
      </c>
      <c r="Z1777" s="10"/>
      <c r="AA1777" s="10" t="str">
        <f>IF('Intragroup liabilities'!Q1771="GF2","Grandfathered T2",IF('Intragroup liabilities'!Q1771="CET1","CET1","No"))</f>
        <v>No</v>
      </c>
      <c r="AB1777" s="10">
        <f>IF('Intragroup liabilities'!R1771="",0,'Intragroup liabilities'!R1771)</f>
        <v>0</v>
      </c>
    </row>
    <row r="1778" spans="3:28" ht="23.65" thickBot="1" x14ac:dyDescent="0.5">
      <c r="C1778" s="17">
        <f t="shared" si="190"/>
        <v>999</v>
      </c>
      <c r="D1778" s="18">
        <f t="shared" si="196"/>
        <v>1771</v>
      </c>
      <c r="E1778" s="10" t="str">
        <f>IF(AND(I1778="SANTANDER TOTTA, SGPS, SA",'Intragroup liabilities'!F1772="P_22"),"r0531 - o/w (part of) subordinated liabilities recognised as own funds",IF(AND(I1778="Totta Seguros - Comp. Seg. Vida, SA.",'Intragroup liabilities'!F1772="P_22"),"r0350 - Structured notes",IF(AND(AA1778&lt;&gt;"No",'Intragroup liabilities'!F1772="P_23"),"r0531 - o/w (part of) subordinated liabilities recognised as own funds",IF(AND(AA1778="No",'Intragroup liabilities'!F1772="P_23"),"r0120 - Secured liabilities - collateralized part (BRRD art. 44/2/b)",IF('Intragroup liabilities'!F1772="C_31","r0511 - o/w capital instruments/share capital",IF('Intragroup liabilities'!F1772="C_32","r0511 - o/w capital instruments/share capital",IF('Intragroup liabilities'!F1772="C_33","r0512 - o/w instruments ranking pari passu with ordinary shares",IF(OR(ISNUMBER(SEARCH("ATLANTES",I1778)),ISNUMBER(SEARCH("AZOR",I1778)),ISNUMBER(SEARCH("HIPOTOTTA",I1778)))=TRUE,"r0120 - Secured liabilities - collateralized part (BRRD art. 44/2/b)",IF(OR('Intragroup liabilities'!F1772="P_27.1",'Intragroup liabilities'!F1772="P_27.2",'Intragroup liabilities'!F1772="P_24"),"r0390 - Non-financial liabilities",IF('Intragroup liabilities'!F1772="P_30.1","r0170 - Employee liabilities (BRRD art. 44/2/g/i)",IF('Intragroup liabilities'!F1772="P_30.3","r0390 - Non-financial liabilities",IF('Intragroup liabilities'!F1772="C_36","r0511 - o/w capital instruments/share capital",IF(AND('Intragroup liabilities'!F1772="P_20",IFERROR(VLOOKUP('Intragroup liabilities'!I1772,'Auxiliar 210'!$B$18:$B$20,1,FALSE),0)&lt;&gt;0),"r0210 - Liabilities towards other entities of the resolution group (BRRD art. 44/2/h)",IF(AND('Intragroup liabilities'!F1772="P_21",IFERROR(VLOOKUP('Intragroup liabilities'!I1772,'Auxiliar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8" s="10" t="s">
        <v>483</v>
      </c>
      <c r="G1778" s="10" t="str">
        <f t="shared" si="191"/>
        <v>Rank 9 - Ranking in insolvency (master scale)</v>
      </c>
      <c r="H1778" s="10" t="s">
        <v>590</v>
      </c>
      <c r="I1778" s="10" t="s">
        <v>66</v>
      </c>
      <c r="J1778" s="10" t="s">
        <v>439</v>
      </c>
      <c r="K1778" s="10" t="s">
        <v>155</v>
      </c>
      <c r="L1778" s="10" t="str">
        <f t="shared" si="192"/>
        <v>Sister</v>
      </c>
      <c r="M1778" s="10" t="str">
        <f>IF(OR('Intragroup liabilities'!W1772="x",'Intragroup liabilities'!W1772="E"),"true","false")</f>
        <v>false</v>
      </c>
      <c r="N1778" s="10" t="s">
        <v>470</v>
      </c>
      <c r="O1778" s="10" t="s">
        <v>471</v>
      </c>
      <c r="P1778" s="11">
        <v>36.67</v>
      </c>
      <c r="Q1778" s="11">
        <f>IF('Intragroup liabilities'!E1772="",0,'Intragroup liabilities'!E1772)</f>
        <v>0</v>
      </c>
      <c r="R1778" s="10" t="str">
        <f>+IF('Intragroup liabilities'!C1772="EURO","Euro",IF('Intragroup liabilities'!C1772="LIBRA INGLESA"," US Dollar",""))</f>
        <v>Euro</v>
      </c>
      <c r="S1778" s="10" t="str">
        <f>IF(OR('Intragroup liabilities'!F1772="P_20",'Intragroup liabilities'!F1772="P_21"),'Intragroup liabilities'!M1772,CONCATENATE(RIGHT('Intragroup liabilities'!T1772,4),"-",LEFT(RIGHT('Intragroup liabilities'!T1772,7),2),"-",LEFT('Intragroup liabilities'!T1772,2)))</f>
        <v>--</v>
      </c>
      <c r="T1778" s="20" t="str">
        <f t="shared" si="193"/>
        <v>--</v>
      </c>
      <c r="U1778" s="20" t="str">
        <f>IF(OR('Intragroup liabilities'!F1772="P_20",'Intragroup liabilities'!F1772="P_21"),'T 03.01'!T1778,CONCATENATE(RIGHT('Intragroup liabilities'!U1772,4),"-",LEFT(RIGHT('Intragroup liabilities'!U1772,7),2),"-",LEFT('Intragroup liabilities'!U1772,2)))</f>
        <v>--</v>
      </c>
      <c r="V1778" s="10" t="str">
        <f t="shared" si="194"/>
        <v>Unsecured</v>
      </c>
      <c r="W1778" s="10">
        <v>0</v>
      </c>
      <c r="X1778" s="10" t="s">
        <v>83</v>
      </c>
      <c r="Y1778" s="10" t="str">
        <f t="shared" si="195"/>
        <v>Structured</v>
      </c>
      <c r="Z1778" s="10"/>
      <c r="AA1778" s="10" t="str">
        <f>IF('Intragroup liabilities'!Q1772="GF2","Grandfathered T2",IF('Intragroup liabilities'!Q1772="CET1","CET1","No"))</f>
        <v>No</v>
      </c>
      <c r="AB1778" s="10">
        <f>IF('Intragroup liabilities'!R1772="",0,'Intragroup liabilities'!R1772)</f>
        <v>0</v>
      </c>
    </row>
    <row r="1779" spans="3:28" ht="23.65" thickBot="1" x14ac:dyDescent="0.5">
      <c r="C1779" s="17">
        <f t="shared" si="190"/>
        <v>999</v>
      </c>
      <c r="D1779" s="18">
        <f t="shared" si="196"/>
        <v>1772</v>
      </c>
      <c r="E1779" s="10" t="str">
        <f>IF(AND(I1779="SANTANDER TOTTA, SGPS, SA",'Intragroup liabilities'!F1773="P_22"),"r0531 - o/w (part of) subordinated liabilities recognised as own funds",IF(AND(I1779="Totta Seguros - Comp. Seg. Vida, SA.",'Intragroup liabilities'!F1773="P_22"),"r0350 - Structured notes",IF(AND(AA1779&lt;&gt;"No",'Intragroup liabilities'!F1773="P_23"),"r0531 - o/w (part of) subordinated liabilities recognised as own funds",IF(AND(AA1779="No",'Intragroup liabilities'!F1773="P_23"),"r0120 - Secured liabilities - collateralized part (BRRD art. 44/2/b)",IF('Intragroup liabilities'!F1773="C_31","r0511 - o/w capital instruments/share capital",IF('Intragroup liabilities'!F1773="C_32","r0511 - o/w capital instruments/share capital",IF('Intragroup liabilities'!F1773="C_33","r0512 - o/w instruments ranking pari passu with ordinary shares",IF(OR(ISNUMBER(SEARCH("ATLANTES",I1779)),ISNUMBER(SEARCH("AZOR",I1779)),ISNUMBER(SEARCH("HIPOTOTTA",I1779)))=TRUE,"r0120 - Secured liabilities - collateralized part (BRRD art. 44/2/b)",IF(OR('Intragroup liabilities'!F1773="P_27.1",'Intragroup liabilities'!F1773="P_27.2",'Intragroup liabilities'!F1773="P_24"),"r0390 - Non-financial liabilities",IF('Intragroup liabilities'!F1773="P_30.1","r0170 - Employee liabilities (BRRD art. 44/2/g/i)",IF('Intragroup liabilities'!F1773="P_30.3","r0390 - Non-financial liabilities",IF('Intragroup liabilities'!F1773="C_36","r0511 - o/w capital instruments/share capital",IF(AND('Intragroup liabilities'!F1773="P_20",IFERROR(VLOOKUP('Intragroup liabilities'!I1773,'Auxiliar 210'!$B$18:$B$20,1,FALSE),0)&lt;&gt;0),"r0210 - Liabilities towards other entities of the resolution group (BRRD art. 44/2/h)",IF(AND('Intragroup liabilities'!F1773="P_21",IFERROR(VLOOKUP('Intragroup liabilities'!I1773,'Auxiliar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79" s="10" t="s">
        <v>483</v>
      </c>
      <c r="G1779" s="10" t="str">
        <f t="shared" si="191"/>
        <v>Rank 9 - Ranking in insolvency (master scale)</v>
      </c>
      <c r="H1779" s="10" t="s">
        <v>676</v>
      </c>
      <c r="I1779" s="10" t="s">
        <v>66</v>
      </c>
      <c r="J1779" s="10" t="s">
        <v>439</v>
      </c>
      <c r="K1779" s="10" t="s">
        <v>155</v>
      </c>
      <c r="L1779" s="10" t="str">
        <f t="shared" si="192"/>
        <v>Sister</v>
      </c>
      <c r="M1779" s="10" t="str">
        <f>IF(OR('Intragroup liabilities'!W1773="x",'Intragroup liabilities'!W1773="E"),"true","false")</f>
        <v>false</v>
      </c>
      <c r="N1779" s="10" t="s">
        <v>470</v>
      </c>
      <c r="O1779" s="10" t="s">
        <v>471</v>
      </c>
      <c r="P1779" s="11">
        <v>88.89</v>
      </c>
      <c r="Q1779" s="11">
        <f>IF('Intragroup liabilities'!E1773="",0,'Intragroup liabilities'!E1773)</f>
        <v>0</v>
      </c>
      <c r="R1779" s="10" t="str">
        <f>+IF('Intragroup liabilities'!C1773="EURO","Euro",IF('Intragroup liabilities'!C1773="LIBRA INGLESA"," US Dollar",""))</f>
        <v>Euro</v>
      </c>
      <c r="S1779" s="10" t="str">
        <f>IF(OR('Intragroup liabilities'!F1773="P_20",'Intragroup liabilities'!F1773="P_21"),'Intragroup liabilities'!M1773,CONCATENATE(RIGHT('Intragroup liabilities'!T1773,4),"-",LEFT(RIGHT('Intragroup liabilities'!T1773,7),2),"-",LEFT('Intragroup liabilities'!T1773,2)))</f>
        <v>--</v>
      </c>
      <c r="T1779" s="20" t="str">
        <f t="shared" si="193"/>
        <v>--</v>
      </c>
      <c r="U1779" s="20" t="str">
        <f>IF(OR('Intragroup liabilities'!F1773="P_20",'Intragroup liabilities'!F1773="P_21"),'T 03.01'!T1779,CONCATENATE(RIGHT('Intragroup liabilities'!U1773,4),"-",LEFT(RIGHT('Intragroup liabilities'!U1773,7),2),"-",LEFT('Intragroup liabilities'!U1773,2)))</f>
        <v>--</v>
      </c>
      <c r="V1779" s="10" t="str">
        <f t="shared" si="194"/>
        <v>Unsecured</v>
      </c>
      <c r="W1779" s="10">
        <v>0</v>
      </c>
      <c r="X1779" s="10" t="s">
        <v>83</v>
      </c>
      <c r="Y1779" s="10" t="str">
        <f t="shared" si="195"/>
        <v>Structured</v>
      </c>
      <c r="Z1779" s="10"/>
      <c r="AA1779" s="10" t="str">
        <f>IF('Intragroup liabilities'!Q1773="GF2","Grandfathered T2",IF('Intragroup liabilities'!Q1773="CET1","CET1","No"))</f>
        <v>No</v>
      </c>
      <c r="AB1779" s="10">
        <f>IF('Intragroup liabilities'!R1773="",0,'Intragroup liabilities'!R1773)</f>
        <v>0</v>
      </c>
    </row>
    <row r="1780" spans="3:28" ht="23.65" thickBot="1" x14ac:dyDescent="0.5">
      <c r="C1780" s="17">
        <f t="shared" si="190"/>
        <v>999</v>
      </c>
      <c r="D1780" s="18">
        <f t="shared" si="196"/>
        <v>1773</v>
      </c>
      <c r="E1780" s="10" t="str">
        <f>IF(AND(I1780="SANTANDER TOTTA, SGPS, SA",'Intragroup liabilities'!F1774="P_22"),"r0531 - o/w (part of) subordinated liabilities recognised as own funds",IF(AND(I1780="Totta Seguros - Comp. Seg. Vida, SA.",'Intragroup liabilities'!F1774="P_22"),"r0350 - Structured notes",IF(AND(AA1780&lt;&gt;"No",'Intragroup liabilities'!F1774="P_23"),"r0531 - o/w (part of) subordinated liabilities recognised as own funds",IF(AND(AA1780="No",'Intragroup liabilities'!F1774="P_23"),"r0120 - Secured liabilities - collateralized part (BRRD art. 44/2/b)",IF('Intragroup liabilities'!F1774="C_31","r0511 - o/w capital instruments/share capital",IF('Intragroup liabilities'!F1774="C_32","r0511 - o/w capital instruments/share capital",IF('Intragroup liabilities'!F1774="C_33","r0512 - o/w instruments ranking pari passu with ordinary shares",IF(OR(ISNUMBER(SEARCH("ATLANTES",I1780)),ISNUMBER(SEARCH("AZOR",I1780)),ISNUMBER(SEARCH("HIPOTOTTA",I1780)))=TRUE,"r0120 - Secured liabilities - collateralized part (BRRD art. 44/2/b)",IF(OR('Intragroup liabilities'!F1774="P_27.1",'Intragroup liabilities'!F1774="P_27.2",'Intragroup liabilities'!F1774="P_24"),"r0390 - Non-financial liabilities",IF('Intragroup liabilities'!F1774="P_30.1","r0170 - Employee liabilities (BRRD art. 44/2/g/i)",IF('Intragroup liabilities'!F1774="P_30.3","r0390 - Non-financial liabilities",IF('Intragroup liabilities'!F1774="C_36","r0511 - o/w capital instruments/share capital",IF(AND('Intragroup liabilities'!F1774="P_20",IFERROR(VLOOKUP('Intragroup liabilities'!I1774,'Auxiliar 210'!$B$18:$B$20,1,FALSE),0)&lt;&gt;0),"r0210 - Liabilities towards other entities of the resolution group (BRRD art. 44/2/h)",IF(AND('Intragroup liabilities'!F1774="P_21",IFERROR(VLOOKUP('Intragroup liabilities'!I1774,'Auxiliar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0" s="10" t="s">
        <v>483</v>
      </c>
      <c r="G1780" s="10" t="str">
        <f t="shared" si="191"/>
        <v>Rank 9 - Ranking in insolvency (master scale)</v>
      </c>
      <c r="H1780" s="10" t="s">
        <v>509</v>
      </c>
      <c r="I1780" s="10" t="s">
        <v>66</v>
      </c>
      <c r="J1780" s="10" t="s">
        <v>439</v>
      </c>
      <c r="K1780" s="10" t="s">
        <v>155</v>
      </c>
      <c r="L1780" s="10" t="str">
        <f t="shared" si="192"/>
        <v>Sister</v>
      </c>
      <c r="M1780" s="10" t="str">
        <f>IF(OR('Intragroup liabilities'!W1774="x",'Intragroup liabilities'!W1774="E"),"true","false")</f>
        <v>false</v>
      </c>
      <c r="N1780" s="10" t="s">
        <v>470</v>
      </c>
      <c r="O1780" s="10" t="s">
        <v>471</v>
      </c>
      <c r="P1780" s="11">
        <v>5.29</v>
      </c>
      <c r="Q1780" s="11">
        <f>IF('Intragroup liabilities'!E1774="",0,'Intragroup liabilities'!E1774)</f>
        <v>0</v>
      </c>
      <c r="R1780" s="10" t="str">
        <f>+IF('Intragroup liabilities'!C1774="EURO","Euro",IF('Intragroup liabilities'!C1774="LIBRA INGLESA"," US Dollar",""))</f>
        <v>Euro</v>
      </c>
      <c r="S1780" s="10" t="str">
        <f>IF(OR('Intragroup liabilities'!F1774="P_20",'Intragroup liabilities'!F1774="P_21"),'Intragroup liabilities'!M1774,CONCATENATE(RIGHT('Intragroup liabilities'!T1774,4),"-",LEFT(RIGHT('Intragroup liabilities'!T1774,7),2),"-",LEFT('Intragroup liabilities'!T1774,2)))</f>
        <v>--</v>
      </c>
      <c r="T1780" s="20" t="str">
        <f t="shared" si="193"/>
        <v>--</v>
      </c>
      <c r="U1780" s="20" t="str">
        <f>IF(OR('Intragroup liabilities'!F1774="P_20",'Intragroup liabilities'!F1774="P_21"),'T 03.01'!T1780,CONCATENATE(RIGHT('Intragroup liabilities'!U1774,4),"-",LEFT(RIGHT('Intragroup liabilities'!U1774,7),2),"-",LEFT('Intragroup liabilities'!U1774,2)))</f>
        <v>--</v>
      </c>
      <c r="V1780" s="10" t="str">
        <f t="shared" si="194"/>
        <v>Unsecured</v>
      </c>
      <c r="W1780" s="10">
        <v>0</v>
      </c>
      <c r="X1780" s="10" t="s">
        <v>83</v>
      </c>
      <c r="Y1780" s="10" t="str">
        <f t="shared" si="195"/>
        <v>Structured</v>
      </c>
      <c r="Z1780" s="10"/>
      <c r="AA1780" s="10" t="str">
        <f>IF('Intragroup liabilities'!Q1774="GF2","Grandfathered T2",IF('Intragroup liabilities'!Q1774="CET1","CET1","No"))</f>
        <v>No</v>
      </c>
      <c r="AB1780" s="10">
        <f>IF('Intragroup liabilities'!R1774="",0,'Intragroup liabilities'!R1774)</f>
        <v>0</v>
      </c>
    </row>
    <row r="1781" spans="3:28" ht="23.65" thickBot="1" x14ac:dyDescent="0.5">
      <c r="C1781" s="17">
        <f t="shared" si="190"/>
        <v>999</v>
      </c>
      <c r="D1781" s="18">
        <f t="shared" si="196"/>
        <v>1774</v>
      </c>
      <c r="E1781" s="10" t="str">
        <f>IF(AND(I1781="SANTANDER TOTTA, SGPS, SA",'Intragroup liabilities'!F1775="P_22"),"r0531 - o/w (part of) subordinated liabilities recognised as own funds",IF(AND(I1781="Totta Seguros - Comp. Seg. Vida, SA.",'Intragroup liabilities'!F1775="P_22"),"r0350 - Structured notes",IF(AND(AA1781&lt;&gt;"No",'Intragroup liabilities'!F1775="P_23"),"r0531 - o/w (part of) subordinated liabilities recognised as own funds",IF(AND(AA1781="No",'Intragroup liabilities'!F1775="P_23"),"r0120 - Secured liabilities - collateralized part (BRRD art. 44/2/b)",IF('Intragroup liabilities'!F1775="C_31","r0511 - o/w capital instruments/share capital",IF('Intragroup liabilities'!F1775="C_32","r0511 - o/w capital instruments/share capital",IF('Intragroup liabilities'!F1775="C_33","r0512 - o/w instruments ranking pari passu with ordinary shares",IF(OR(ISNUMBER(SEARCH("ATLANTES",I1781)),ISNUMBER(SEARCH("AZOR",I1781)),ISNUMBER(SEARCH("HIPOTOTTA",I1781)))=TRUE,"r0120 - Secured liabilities - collateralized part (BRRD art. 44/2/b)",IF(OR('Intragroup liabilities'!F1775="P_27.1",'Intragroup liabilities'!F1775="P_27.2",'Intragroup liabilities'!F1775="P_24"),"r0390 - Non-financial liabilities",IF('Intragroup liabilities'!F1775="P_30.1","r0170 - Employee liabilities (BRRD art. 44/2/g/i)",IF('Intragroup liabilities'!F1775="P_30.3","r0390 - Non-financial liabilities",IF('Intragroup liabilities'!F1775="C_36","r0511 - o/w capital instruments/share capital",IF(AND('Intragroup liabilities'!F1775="P_20",IFERROR(VLOOKUP('Intragroup liabilities'!I1775,'Auxiliar 210'!$B$18:$B$20,1,FALSE),0)&lt;&gt;0),"r0210 - Liabilities towards other entities of the resolution group (BRRD art. 44/2/h)",IF(AND('Intragroup liabilities'!F1775="P_21",IFERROR(VLOOKUP('Intragroup liabilities'!I1775,'Auxiliar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1" s="10" t="s">
        <v>483</v>
      </c>
      <c r="G1781" s="10" t="str">
        <f t="shared" si="191"/>
        <v>Rank 9 - Ranking in insolvency (master scale)</v>
      </c>
      <c r="H1781" s="10" t="s">
        <v>542</v>
      </c>
      <c r="I1781" s="10" t="s">
        <v>532</v>
      </c>
      <c r="J1781" s="10" t="s">
        <v>531</v>
      </c>
      <c r="K1781" s="10" t="s">
        <v>155</v>
      </c>
      <c r="L1781" s="10" t="str">
        <f t="shared" si="192"/>
        <v>Sister</v>
      </c>
      <c r="M1781" s="10" t="str">
        <f>IF(OR('Intragroup liabilities'!W1775="x",'Intragroup liabilities'!W1775="E"),"true","false")</f>
        <v>false</v>
      </c>
      <c r="N1781" s="10" t="s">
        <v>470</v>
      </c>
      <c r="O1781" s="10" t="s">
        <v>471</v>
      </c>
      <c r="P1781" s="11">
        <v>38.06</v>
      </c>
      <c r="Q1781" s="11">
        <f>IF('Intragroup liabilities'!E1775="",0,'Intragroup liabilities'!E1775)</f>
        <v>0</v>
      </c>
      <c r="R1781" s="10" t="str">
        <f>+IF('Intragroup liabilities'!C1775="EURO","Euro",IF('Intragroup liabilities'!C1775="LIBRA INGLESA"," US Dollar",""))</f>
        <v>Euro</v>
      </c>
      <c r="S1781" s="10" t="str">
        <f>IF(OR('Intragroup liabilities'!F1775="P_20",'Intragroup liabilities'!F1775="P_21"),'Intragroup liabilities'!M1775,CONCATENATE(RIGHT('Intragroup liabilities'!T1775,4),"-",LEFT(RIGHT('Intragroup liabilities'!T1775,7),2),"-",LEFT('Intragroup liabilities'!T1775,2)))</f>
        <v>--</v>
      </c>
      <c r="T1781" s="20" t="str">
        <f t="shared" si="193"/>
        <v>--</v>
      </c>
      <c r="U1781" s="20" t="str">
        <f>IF(OR('Intragroup liabilities'!F1775="P_20",'Intragroup liabilities'!F1775="P_21"),'T 03.01'!T1781,CONCATENATE(RIGHT('Intragroup liabilities'!U1775,4),"-",LEFT(RIGHT('Intragroup liabilities'!U1775,7),2),"-",LEFT('Intragroup liabilities'!U1775,2)))</f>
        <v>--</v>
      </c>
      <c r="V1781" s="10" t="str">
        <f t="shared" si="194"/>
        <v>Unsecured</v>
      </c>
      <c r="W1781" s="10">
        <v>0</v>
      </c>
      <c r="X1781" s="10" t="s">
        <v>83</v>
      </c>
      <c r="Y1781" s="10" t="str">
        <f t="shared" si="195"/>
        <v>Structured</v>
      </c>
      <c r="Z1781" s="10"/>
      <c r="AA1781" s="10" t="str">
        <f>IF('Intragroup liabilities'!Q1775="GF2","Grandfathered T2",IF('Intragroup liabilities'!Q1775="CET1","CET1","No"))</f>
        <v>No</v>
      </c>
      <c r="AB1781" s="10">
        <f>IF('Intragroup liabilities'!R1775="",0,'Intragroup liabilities'!R1775)</f>
        <v>0</v>
      </c>
    </row>
    <row r="1782" spans="3:28" ht="23.65" thickBot="1" x14ac:dyDescent="0.5">
      <c r="C1782" s="17">
        <f t="shared" si="190"/>
        <v>999</v>
      </c>
      <c r="D1782" s="18">
        <f t="shared" si="196"/>
        <v>1775</v>
      </c>
      <c r="E1782" s="10" t="str">
        <f>IF(AND(I1782="SANTANDER TOTTA, SGPS, SA",'Intragroup liabilities'!F1776="P_22"),"r0531 - o/w (part of) subordinated liabilities recognised as own funds",IF(AND(I1782="Totta Seguros - Comp. Seg. Vida, SA.",'Intragroup liabilities'!F1776="P_22"),"r0350 - Structured notes",IF(AND(AA1782&lt;&gt;"No",'Intragroup liabilities'!F1776="P_23"),"r0531 - o/w (part of) subordinated liabilities recognised as own funds",IF(AND(AA1782="No",'Intragroup liabilities'!F1776="P_23"),"r0120 - Secured liabilities - collateralized part (BRRD art. 44/2/b)",IF('Intragroup liabilities'!F1776="C_31","r0511 - o/w capital instruments/share capital",IF('Intragroup liabilities'!F1776="C_32","r0511 - o/w capital instruments/share capital",IF('Intragroup liabilities'!F1776="C_33","r0512 - o/w instruments ranking pari passu with ordinary shares",IF(OR(ISNUMBER(SEARCH("ATLANTES",I1782)),ISNUMBER(SEARCH("AZOR",I1782)),ISNUMBER(SEARCH("HIPOTOTTA",I1782)))=TRUE,"r0120 - Secured liabilities - collateralized part (BRRD art. 44/2/b)",IF(OR('Intragroup liabilities'!F1776="P_27.1",'Intragroup liabilities'!F1776="P_27.2",'Intragroup liabilities'!F1776="P_24"),"r0390 - Non-financial liabilities",IF('Intragroup liabilities'!F1776="P_30.1","r0170 - Employee liabilities (BRRD art. 44/2/g/i)",IF('Intragroup liabilities'!F1776="P_30.3","r0390 - Non-financial liabilities",IF('Intragroup liabilities'!F1776="C_36","r0511 - o/w capital instruments/share capital",IF(AND('Intragroup liabilities'!F1776="P_20",IFERROR(VLOOKUP('Intragroup liabilities'!I1776,'Auxiliar 210'!$B$18:$B$20,1,FALSE),0)&lt;&gt;0),"r0210 - Liabilities towards other entities of the resolution group (BRRD art. 44/2/h)",IF(AND('Intragroup liabilities'!F1776="P_21",IFERROR(VLOOKUP('Intragroup liabilities'!I1776,'Auxiliar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2" s="10" t="s">
        <v>483</v>
      </c>
      <c r="G1782" s="10" t="str">
        <f t="shared" si="191"/>
        <v>Rank 9 - Ranking in insolvency (master scale)</v>
      </c>
      <c r="H1782" s="10" t="s">
        <v>605</v>
      </c>
      <c r="I1782" s="10" t="s">
        <v>66</v>
      </c>
      <c r="J1782" s="10" t="s">
        <v>439</v>
      </c>
      <c r="K1782" s="10" t="s">
        <v>155</v>
      </c>
      <c r="L1782" s="10" t="str">
        <f t="shared" si="192"/>
        <v>Sister</v>
      </c>
      <c r="M1782" s="10" t="str">
        <f>IF(OR('Intragroup liabilities'!W1776="x",'Intragroup liabilities'!W1776="E"),"true","false")</f>
        <v>false</v>
      </c>
      <c r="N1782" s="10" t="s">
        <v>470</v>
      </c>
      <c r="O1782" s="10" t="s">
        <v>471</v>
      </c>
      <c r="P1782" s="11">
        <v>16.670000000000002</v>
      </c>
      <c r="Q1782" s="11">
        <f>IF('Intragroup liabilities'!E1776="",0,'Intragroup liabilities'!E1776)</f>
        <v>0</v>
      </c>
      <c r="R1782" s="10" t="str">
        <f>+IF('Intragroup liabilities'!C1776="EURO","Euro",IF('Intragroup liabilities'!C1776="LIBRA INGLESA"," US Dollar",""))</f>
        <v>Euro</v>
      </c>
      <c r="S1782" s="10" t="str">
        <f>IF(OR('Intragroup liabilities'!F1776="P_20",'Intragroup liabilities'!F1776="P_21"),'Intragroup liabilities'!M1776,CONCATENATE(RIGHT('Intragroup liabilities'!T1776,4),"-",LEFT(RIGHT('Intragroup liabilities'!T1776,7),2),"-",LEFT('Intragroup liabilities'!T1776,2)))</f>
        <v>--</v>
      </c>
      <c r="T1782" s="20" t="str">
        <f t="shared" si="193"/>
        <v>--</v>
      </c>
      <c r="U1782" s="20" t="str">
        <f>IF(OR('Intragroup liabilities'!F1776="P_20",'Intragroup liabilities'!F1776="P_21"),'T 03.01'!T1782,CONCATENATE(RIGHT('Intragroup liabilities'!U1776,4),"-",LEFT(RIGHT('Intragroup liabilities'!U1776,7),2),"-",LEFT('Intragroup liabilities'!U1776,2)))</f>
        <v>--</v>
      </c>
      <c r="V1782" s="10" t="str">
        <f t="shared" si="194"/>
        <v>Unsecured</v>
      </c>
      <c r="W1782" s="10">
        <v>0</v>
      </c>
      <c r="X1782" s="10" t="s">
        <v>83</v>
      </c>
      <c r="Y1782" s="10" t="str">
        <f t="shared" si="195"/>
        <v>Structured</v>
      </c>
      <c r="Z1782" s="10"/>
      <c r="AA1782" s="10" t="str">
        <f>IF('Intragroup liabilities'!Q1776="GF2","Grandfathered T2",IF('Intragroup liabilities'!Q1776="CET1","CET1","No"))</f>
        <v>No</v>
      </c>
      <c r="AB1782" s="10">
        <f>IF('Intragroup liabilities'!R1776="",0,'Intragroup liabilities'!R1776)</f>
        <v>0</v>
      </c>
    </row>
    <row r="1783" spans="3:28" ht="23.65" thickBot="1" x14ac:dyDescent="0.5">
      <c r="C1783" s="17">
        <f t="shared" si="190"/>
        <v>999</v>
      </c>
      <c r="D1783" s="18">
        <f t="shared" si="196"/>
        <v>1776</v>
      </c>
      <c r="E1783" s="10" t="str">
        <f>IF(AND(I1783="SANTANDER TOTTA, SGPS, SA",'Intragroup liabilities'!F1777="P_22"),"r0531 - o/w (part of) subordinated liabilities recognised as own funds",IF(AND(I1783="Totta Seguros - Comp. Seg. Vida, SA.",'Intragroup liabilities'!F1777="P_22"),"r0350 - Structured notes",IF(AND(AA1783&lt;&gt;"No",'Intragroup liabilities'!F1777="P_23"),"r0531 - o/w (part of) subordinated liabilities recognised as own funds",IF(AND(AA1783="No",'Intragroup liabilities'!F1777="P_23"),"r0120 - Secured liabilities - collateralized part (BRRD art. 44/2/b)",IF('Intragroup liabilities'!F1777="C_31","r0511 - o/w capital instruments/share capital",IF('Intragroup liabilities'!F1777="C_32","r0511 - o/w capital instruments/share capital",IF('Intragroup liabilities'!F1777="C_33","r0512 - o/w instruments ranking pari passu with ordinary shares",IF(OR(ISNUMBER(SEARCH("ATLANTES",I1783)),ISNUMBER(SEARCH("AZOR",I1783)),ISNUMBER(SEARCH("HIPOTOTTA",I1783)))=TRUE,"r0120 - Secured liabilities - collateralized part (BRRD art. 44/2/b)",IF(OR('Intragroup liabilities'!F1777="P_27.1",'Intragroup liabilities'!F1777="P_27.2",'Intragroup liabilities'!F1777="P_24"),"r0390 - Non-financial liabilities",IF('Intragroup liabilities'!F1777="P_30.1","r0170 - Employee liabilities (BRRD art. 44/2/g/i)",IF('Intragroup liabilities'!F1777="P_30.3","r0390 - Non-financial liabilities",IF('Intragroup liabilities'!F1777="C_36","r0511 - o/w capital instruments/share capital",IF(AND('Intragroup liabilities'!F1777="P_20",IFERROR(VLOOKUP('Intragroup liabilities'!I1777,'Auxiliar 210'!$B$18:$B$20,1,FALSE),0)&lt;&gt;0),"r0210 - Liabilities towards other entities of the resolution group (BRRD art. 44/2/h)",IF(AND('Intragroup liabilities'!F1777="P_21",IFERROR(VLOOKUP('Intragroup liabilities'!I1777,'Auxiliar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3" s="10" t="s">
        <v>483</v>
      </c>
      <c r="G1783" s="10" t="str">
        <f t="shared" si="191"/>
        <v>Rank 9 - Ranking in insolvency (master scale)</v>
      </c>
      <c r="H1783" s="10" t="s">
        <v>512</v>
      </c>
      <c r="I1783" s="10" t="s">
        <v>66</v>
      </c>
      <c r="J1783" s="10" t="s">
        <v>439</v>
      </c>
      <c r="K1783" s="10" t="s">
        <v>155</v>
      </c>
      <c r="L1783" s="10" t="str">
        <f t="shared" si="192"/>
        <v>Sister</v>
      </c>
      <c r="M1783" s="10" t="str">
        <f>IF(OR('Intragroup liabilities'!W1777="x",'Intragroup liabilities'!W1777="E"),"true","false")</f>
        <v>false</v>
      </c>
      <c r="N1783" s="10" t="s">
        <v>470</v>
      </c>
      <c r="O1783" s="10" t="s">
        <v>471</v>
      </c>
      <c r="P1783" s="11">
        <v>134.68</v>
      </c>
      <c r="Q1783" s="11">
        <f>IF('Intragroup liabilities'!E1777="",0,'Intragroup liabilities'!E1777)</f>
        <v>0</v>
      </c>
      <c r="R1783" s="10" t="str">
        <f>+IF('Intragroup liabilities'!C1777="EURO","Euro",IF('Intragroup liabilities'!C1777="LIBRA INGLESA"," US Dollar",""))</f>
        <v>Euro</v>
      </c>
      <c r="S1783" s="10" t="str">
        <f>IF(OR('Intragroup liabilities'!F1777="P_20",'Intragroup liabilities'!F1777="P_21"),'Intragroup liabilities'!M1777,CONCATENATE(RIGHT('Intragroup liabilities'!T1777,4),"-",LEFT(RIGHT('Intragroup liabilities'!T1777,7),2),"-",LEFT('Intragroup liabilities'!T1777,2)))</f>
        <v>--</v>
      </c>
      <c r="T1783" s="20" t="str">
        <f t="shared" si="193"/>
        <v>--</v>
      </c>
      <c r="U1783" s="20" t="str">
        <f>IF(OR('Intragroup liabilities'!F1777="P_20",'Intragroup liabilities'!F1777="P_21"),'T 03.01'!T1783,CONCATENATE(RIGHT('Intragroup liabilities'!U1777,4),"-",LEFT(RIGHT('Intragroup liabilities'!U1777,7),2),"-",LEFT('Intragroup liabilities'!U1777,2)))</f>
        <v>--</v>
      </c>
      <c r="V1783" s="10" t="str">
        <f t="shared" si="194"/>
        <v>Unsecured</v>
      </c>
      <c r="W1783" s="10">
        <v>0</v>
      </c>
      <c r="X1783" s="10" t="s">
        <v>83</v>
      </c>
      <c r="Y1783" s="10" t="str">
        <f t="shared" si="195"/>
        <v>Structured</v>
      </c>
      <c r="Z1783" s="10"/>
      <c r="AA1783" s="10" t="str">
        <f>IF('Intragroup liabilities'!Q1777="GF2","Grandfathered T2",IF('Intragroup liabilities'!Q1777="CET1","CET1","No"))</f>
        <v>No</v>
      </c>
      <c r="AB1783" s="10">
        <f>IF('Intragroup liabilities'!R1777="",0,'Intragroup liabilities'!R1777)</f>
        <v>0</v>
      </c>
    </row>
    <row r="1784" spans="3:28" ht="23.65" thickBot="1" x14ac:dyDescent="0.5">
      <c r="C1784" s="17">
        <f t="shared" si="190"/>
        <v>999</v>
      </c>
      <c r="D1784" s="18">
        <f t="shared" si="196"/>
        <v>1777</v>
      </c>
      <c r="E1784" s="10" t="str">
        <f>IF(AND(I1784="SANTANDER TOTTA, SGPS, SA",'Intragroup liabilities'!F1778="P_22"),"r0531 - o/w (part of) subordinated liabilities recognised as own funds",IF(AND(I1784="Totta Seguros - Comp. Seg. Vida, SA.",'Intragroup liabilities'!F1778="P_22"),"r0350 - Structured notes",IF(AND(AA1784&lt;&gt;"No",'Intragroup liabilities'!F1778="P_23"),"r0531 - o/w (part of) subordinated liabilities recognised as own funds",IF(AND(AA1784="No",'Intragroup liabilities'!F1778="P_23"),"r0120 - Secured liabilities - collateralized part (BRRD art. 44/2/b)",IF('Intragroup liabilities'!F1778="C_31","r0511 - o/w capital instruments/share capital",IF('Intragroup liabilities'!F1778="C_32","r0511 - o/w capital instruments/share capital",IF('Intragroup liabilities'!F1778="C_33","r0512 - o/w instruments ranking pari passu with ordinary shares",IF(OR(ISNUMBER(SEARCH("ATLANTES",I1784)),ISNUMBER(SEARCH("AZOR",I1784)),ISNUMBER(SEARCH("HIPOTOTTA",I1784)))=TRUE,"r0120 - Secured liabilities - collateralized part (BRRD art. 44/2/b)",IF(OR('Intragroup liabilities'!F1778="P_27.1",'Intragroup liabilities'!F1778="P_27.2",'Intragroup liabilities'!F1778="P_24"),"r0390 - Non-financial liabilities",IF('Intragroup liabilities'!F1778="P_30.1","r0170 - Employee liabilities (BRRD art. 44/2/g/i)",IF('Intragroup liabilities'!F1778="P_30.3","r0390 - Non-financial liabilities",IF('Intragroup liabilities'!F1778="C_36","r0511 - o/w capital instruments/share capital",IF(AND('Intragroup liabilities'!F1778="P_20",IFERROR(VLOOKUP('Intragroup liabilities'!I1778,'Auxiliar 210'!$B$18:$B$20,1,FALSE),0)&lt;&gt;0),"r0210 - Liabilities towards other entities of the resolution group (BRRD art. 44/2/h)",IF(AND('Intragroup liabilities'!F1778="P_21",IFERROR(VLOOKUP('Intragroup liabilities'!I1778,'Auxiliar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4" s="10" t="s">
        <v>483</v>
      </c>
      <c r="G1784" s="10" t="str">
        <f t="shared" si="191"/>
        <v>Rank 9 - Ranking in insolvency (master scale)</v>
      </c>
      <c r="H1784" s="10" t="s">
        <v>1343</v>
      </c>
      <c r="I1784" s="10" t="s">
        <v>49</v>
      </c>
      <c r="J1784" s="10" t="s">
        <v>451</v>
      </c>
      <c r="K1784" s="10" t="s">
        <v>155</v>
      </c>
      <c r="L1784" s="10" t="str">
        <f t="shared" si="192"/>
        <v>Sister</v>
      </c>
      <c r="M1784" s="10" t="str">
        <f>IF(OR('Intragroup liabilities'!W1778="x",'Intragroup liabilities'!W1778="E"),"true","false")</f>
        <v>false</v>
      </c>
      <c r="N1784" s="10" t="s">
        <v>470</v>
      </c>
      <c r="O1784" s="10" t="s">
        <v>471</v>
      </c>
      <c r="P1784" s="11">
        <v>1.42</v>
      </c>
      <c r="Q1784" s="11">
        <f>IF('Intragroup liabilities'!E1778="",0,'Intragroup liabilities'!E1778)</f>
        <v>0</v>
      </c>
      <c r="R1784" s="10" t="str">
        <f>+IF('Intragroup liabilities'!C1778="EURO","Euro",IF('Intragroup liabilities'!C1778="LIBRA INGLESA"," US Dollar",""))</f>
        <v>Euro</v>
      </c>
      <c r="S1784" s="10" t="str">
        <f>IF(OR('Intragroup liabilities'!F1778="P_20",'Intragroup liabilities'!F1778="P_21"),'Intragroup liabilities'!M1778,CONCATENATE(RIGHT('Intragroup liabilities'!T1778,4),"-",LEFT(RIGHT('Intragroup liabilities'!T1778,7),2),"-",LEFT('Intragroup liabilities'!T1778,2)))</f>
        <v>--</v>
      </c>
      <c r="T1784" s="20" t="str">
        <f t="shared" si="193"/>
        <v>--</v>
      </c>
      <c r="U1784" s="20" t="str">
        <f>IF(OR('Intragroup liabilities'!F1778="P_20",'Intragroup liabilities'!F1778="P_21"),'T 03.01'!T1784,CONCATENATE(RIGHT('Intragroup liabilities'!U1778,4),"-",LEFT(RIGHT('Intragroup liabilities'!U1778,7),2),"-",LEFT('Intragroup liabilities'!U1778,2)))</f>
        <v>--</v>
      </c>
      <c r="V1784" s="10" t="str">
        <f t="shared" si="194"/>
        <v>Unsecured</v>
      </c>
      <c r="W1784" s="10">
        <v>0</v>
      </c>
      <c r="X1784" s="10" t="s">
        <v>83</v>
      </c>
      <c r="Y1784" s="10" t="str">
        <f t="shared" si="195"/>
        <v>Structured</v>
      </c>
      <c r="Z1784" s="10"/>
      <c r="AA1784" s="10" t="str">
        <f>IF('Intragroup liabilities'!Q1778="GF2","Grandfathered T2",IF('Intragroup liabilities'!Q1778="CET1","CET1","No"))</f>
        <v>No</v>
      </c>
      <c r="AB1784" s="10">
        <f>IF('Intragroup liabilities'!R1778="",0,'Intragroup liabilities'!R1778)</f>
        <v>0</v>
      </c>
    </row>
    <row r="1785" spans="3:28" ht="23.65" thickBot="1" x14ac:dyDescent="0.5">
      <c r="C1785" s="17">
        <f t="shared" si="190"/>
        <v>999</v>
      </c>
      <c r="D1785" s="18">
        <f t="shared" si="196"/>
        <v>1778</v>
      </c>
      <c r="E1785" s="10" t="str">
        <f>IF(AND(I1785="SANTANDER TOTTA, SGPS, SA",'Intragroup liabilities'!F1779="P_22"),"r0531 - o/w (part of) subordinated liabilities recognised as own funds",IF(AND(I1785="Totta Seguros - Comp. Seg. Vida, SA.",'Intragroup liabilities'!F1779="P_22"),"r0350 - Structured notes",IF(AND(AA1785&lt;&gt;"No",'Intragroup liabilities'!F1779="P_23"),"r0531 - o/w (part of) subordinated liabilities recognised as own funds",IF(AND(AA1785="No",'Intragroup liabilities'!F1779="P_23"),"r0120 - Secured liabilities - collateralized part (BRRD art. 44/2/b)",IF('Intragroup liabilities'!F1779="C_31","r0511 - o/w capital instruments/share capital",IF('Intragroup liabilities'!F1779="C_32","r0511 - o/w capital instruments/share capital",IF('Intragroup liabilities'!F1779="C_33","r0512 - o/w instruments ranking pari passu with ordinary shares",IF(OR(ISNUMBER(SEARCH("ATLANTES",I1785)),ISNUMBER(SEARCH("AZOR",I1785)),ISNUMBER(SEARCH("HIPOTOTTA",I1785)))=TRUE,"r0120 - Secured liabilities - collateralized part (BRRD art. 44/2/b)",IF(OR('Intragroup liabilities'!F1779="P_27.1",'Intragroup liabilities'!F1779="P_27.2",'Intragroup liabilities'!F1779="P_24"),"r0390 - Non-financial liabilities",IF('Intragroup liabilities'!F1779="P_30.1","r0170 - Employee liabilities (BRRD art. 44/2/g/i)",IF('Intragroup liabilities'!F1779="P_30.3","r0390 - Non-financial liabilities",IF('Intragroup liabilities'!F1779="C_36","r0511 - o/w capital instruments/share capital",IF(AND('Intragroup liabilities'!F1779="P_20",IFERROR(VLOOKUP('Intragroup liabilities'!I1779,'Auxiliar 210'!$B$18:$B$20,1,FALSE),0)&lt;&gt;0),"r0210 - Liabilities towards other entities of the resolution group (BRRD art. 44/2/h)",IF(AND('Intragroup liabilities'!F1779="P_21",IFERROR(VLOOKUP('Intragroup liabilities'!I1779,'Auxiliar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5" s="10" t="s">
        <v>483</v>
      </c>
      <c r="G1785" s="10" t="str">
        <f t="shared" si="191"/>
        <v>Rank 9 - Ranking in insolvency (master scale)</v>
      </c>
      <c r="H1785" s="10" t="s">
        <v>1057</v>
      </c>
      <c r="I1785" s="10" t="s">
        <v>66</v>
      </c>
      <c r="J1785" s="10" t="s">
        <v>439</v>
      </c>
      <c r="K1785" s="10" t="s">
        <v>155</v>
      </c>
      <c r="L1785" s="10" t="str">
        <f t="shared" si="192"/>
        <v>Sister</v>
      </c>
      <c r="M1785" s="10" t="str">
        <f>IF(OR('Intragroup liabilities'!W1779="x",'Intragroup liabilities'!W1779="E"),"true","false")</f>
        <v>false</v>
      </c>
      <c r="N1785" s="10" t="s">
        <v>470</v>
      </c>
      <c r="O1785" s="10" t="s">
        <v>471</v>
      </c>
      <c r="P1785" s="11">
        <v>0.6</v>
      </c>
      <c r="Q1785" s="11">
        <f>IF('Intragroup liabilities'!E1779="",0,'Intragroup liabilities'!E1779)</f>
        <v>0</v>
      </c>
      <c r="R1785" s="10" t="str">
        <f>+IF('Intragroup liabilities'!C1779="EURO","Euro",IF('Intragroup liabilities'!C1779="LIBRA INGLESA"," US Dollar",""))</f>
        <v>Euro</v>
      </c>
      <c r="S1785" s="10" t="str">
        <f>IF(OR('Intragroup liabilities'!F1779="P_20",'Intragroup liabilities'!F1779="P_21"),'Intragroup liabilities'!M1779,CONCATENATE(RIGHT('Intragroup liabilities'!T1779,4),"-",LEFT(RIGHT('Intragroup liabilities'!T1779,7),2),"-",LEFT('Intragroup liabilities'!T1779,2)))</f>
        <v>--</v>
      </c>
      <c r="T1785" s="20" t="str">
        <f t="shared" si="193"/>
        <v>--</v>
      </c>
      <c r="U1785" s="20" t="str">
        <f>IF(OR('Intragroup liabilities'!F1779="P_20",'Intragroup liabilities'!F1779="P_21"),'T 03.01'!T1785,CONCATENATE(RIGHT('Intragroup liabilities'!U1779,4),"-",LEFT(RIGHT('Intragroup liabilities'!U1779,7),2),"-",LEFT('Intragroup liabilities'!U1779,2)))</f>
        <v>--</v>
      </c>
      <c r="V1785" s="10" t="str">
        <f t="shared" si="194"/>
        <v>Unsecured</v>
      </c>
      <c r="W1785" s="10">
        <v>0</v>
      </c>
      <c r="X1785" s="10" t="s">
        <v>83</v>
      </c>
      <c r="Y1785" s="10" t="str">
        <f t="shared" si="195"/>
        <v>Structured</v>
      </c>
      <c r="Z1785" s="10"/>
      <c r="AA1785" s="10" t="str">
        <f>IF('Intragroup liabilities'!Q1779="GF2","Grandfathered T2",IF('Intragroup liabilities'!Q1779="CET1","CET1","No"))</f>
        <v>No</v>
      </c>
      <c r="AB1785" s="10">
        <f>IF('Intragroup liabilities'!R1779="",0,'Intragroup liabilities'!R1779)</f>
        <v>0</v>
      </c>
    </row>
    <row r="1786" spans="3:28" ht="23.65" thickBot="1" x14ac:dyDescent="0.5">
      <c r="C1786" s="17">
        <f t="shared" si="190"/>
        <v>999</v>
      </c>
      <c r="D1786" s="18">
        <f t="shared" si="196"/>
        <v>1779</v>
      </c>
      <c r="E1786" s="10" t="str">
        <f>IF(AND(I1786="SANTANDER TOTTA, SGPS, SA",'Intragroup liabilities'!F1780="P_22"),"r0531 - o/w (part of) subordinated liabilities recognised as own funds",IF(AND(I1786="Totta Seguros - Comp. Seg. Vida, SA.",'Intragroup liabilities'!F1780="P_22"),"r0350 - Structured notes",IF(AND(AA1786&lt;&gt;"No",'Intragroup liabilities'!F1780="P_23"),"r0531 - o/w (part of) subordinated liabilities recognised as own funds",IF(AND(AA1786="No",'Intragroup liabilities'!F1780="P_23"),"r0120 - Secured liabilities - collateralized part (BRRD art. 44/2/b)",IF('Intragroup liabilities'!F1780="C_31","r0511 - o/w capital instruments/share capital",IF('Intragroup liabilities'!F1780="C_32","r0511 - o/w capital instruments/share capital",IF('Intragroup liabilities'!F1780="C_33","r0512 - o/w instruments ranking pari passu with ordinary shares",IF(OR(ISNUMBER(SEARCH("ATLANTES",I1786)),ISNUMBER(SEARCH("AZOR",I1786)),ISNUMBER(SEARCH("HIPOTOTTA",I1786)))=TRUE,"r0120 - Secured liabilities - collateralized part (BRRD art. 44/2/b)",IF(OR('Intragroup liabilities'!F1780="P_27.1",'Intragroup liabilities'!F1780="P_27.2",'Intragroup liabilities'!F1780="P_24"),"r0390 - Non-financial liabilities",IF('Intragroup liabilities'!F1780="P_30.1","r0170 - Employee liabilities (BRRD art. 44/2/g/i)",IF('Intragroup liabilities'!F1780="P_30.3","r0390 - Non-financial liabilities",IF('Intragroup liabilities'!F1780="C_36","r0511 - o/w capital instruments/share capital",IF(AND('Intragroup liabilities'!F1780="P_20",IFERROR(VLOOKUP('Intragroup liabilities'!I1780,'Auxiliar 210'!$B$18:$B$20,1,FALSE),0)&lt;&gt;0),"r0210 - Liabilities towards other entities of the resolution group (BRRD art. 44/2/h)",IF(AND('Intragroup liabilities'!F1780="P_21",IFERROR(VLOOKUP('Intragroup liabilities'!I1780,'Auxiliar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6" s="10" t="s">
        <v>483</v>
      </c>
      <c r="G1786" s="10" t="str">
        <f t="shared" si="191"/>
        <v>Rank 9 - Ranking in insolvency (master scale)</v>
      </c>
      <c r="H1786" s="10" t="s">
        <v>1044</v>
      </c>
      <c r="I1786" s="10" t="s">
        <v>532</v>
      </c>
      <c r="J1786" s="10" t="s">
        <v>531</v>
      </c>
      <c r="K1786" s="10" t="s">
        <v>155</v>
      </c>
      <c r="L1786" s="10" t="str">
        <f t="shared" si="192"/>
        <v>Sister</v>
      </c>
      <c r="M1786" s="10" t="str">
        <f>IF(OR('Intragroup liabilities'!W1780="x",'Intragroup liabilities'!W1780="E"),"true","false")</f>
        <v>false</v>
      </c>
      <c r="N1786" s="10" t="s">
        <v>470</v>
      </c>
      <c r="O1786" s="10" t="s">
        <v>471</v>
      </c>
      <c r="P1786" s="11">
        <v>136.1</v>
      </c>
      <c r="Q1786" s="11">
        <f>IF('Intragroup liabilities'!E1780="",0,'Intragroup liabilities'!E1780)</f>
        <v>0</v>
      </c>
      <c r="R1786" s="10" t="str">
        <f>+IF('Intragroup liabilities'!C1780="EURO","Euro",IF('Intragroup liabilities'!C1780="LIBRA INGLESA"," US Dollar",""))</f>
        <v>Euro</v>
      </c>
      <c r="S1786" s="10" t="str">
        <f>IF(OR('Intragroup liabilities'!F1780="P_20",'Intragroup liabilities'!F1780="P_21"),'Intragroup liabilities'!M1780,CONCATENATE(RIGHT('Intragroup liabilities'!T1780,4),"-",LEFT(RIGHT('Intragroup liabilities'!T1780,7),2),"-",LEFT('Intragroup liabilities'!T1780,2)))</f>
        <v>--</v>
      </c>
      <c r="T1786" s="20" t="str">
        <f t="shared" si="193"/>
        <v>--</v>
      </c>
      <c r="U1786" s="20" t="str">
        <f>IF(OR('Intragroup liabilities'!F1780="P_20",'Intragroup liabilities'!F1780="P_21"),'T 03.01'!T1786,CONCATENATE(RIGHT('Intragroup liabilities'!U1780,4),"-",LEFT(RIGHT('Intragroup liabilities'!U1780,7),2),"-",LEFT('Intragroup liabilities'!U1780,2)))</f>
        <v>--</v>
      </c>
      <c r="V1786" s="10" t="str">
        <f t="shared" si="194"/>
        <v>Unsecured</v>
      </c>
      <c r="W1786" s="10">
        <v>0</v>
      </c>
      <c r="X1786" s="10" t="s">
        <v>83</v>
      </c>
      <c r="Y1786" s="10" t="str">
        <f t="shared" si="195"/>
        <v>Structured</v>
      </c>
      <c r="Z1786" s="10"/>
      <c r="AA1786" s="10" t="str">
        <f>IF('Intragroup liabilities'!Q1780="GF2","Grandfathered T2",IF('Intragroup liabilities'!Q1780="CET1","CET1","No"))</f>
        <v>No</v>
      </c>
      <c r="AB1786" s="10">
        <f>IF('Intragroup liabilities'!R1780="",0,'Intragroup liabilities'!R1780)</f>
        <v>0</v>
      </c>
    </row>
    <row r="1787" spans="3:28" ht="23.65" thickBot="1" x14ac:dyDescent="0.5">
      <c r="C1787" s="17">
        <f t="shared" si="190"/>
        <v>999</v>
      </c>
      <c r="D1787" s="18">
        <f t="shared" si="196"/>
        <v>1780</v>
      </c>
      <c r="E1787" s="10" t="str">
        <f>IF(AND(I1787="SANTANDER TOTTA, SGPS, SA",'Intragroup liabilities'!F1781="P_22"),"r0531 - o/w (part of) subordinated liabilities recognised as own funds",IF(AND(I1787="Totta Seguros - Comp. Seg. Vida, SA.",'Intragroup liabilities'!F1781="P_22"),"r0350 - Structured notes",IF(AND(AA1787&lt;&gt;"No",'Intragroup liabilities'!F1781="P_23"),"r0531 - o/w (part of) subordinated liabilities recognised as own funds",IF(AND(AA1787="No",'Intragroup liabilities'!F1781="P_23"),"r0120 - Secured liabilities - collateralized part (BRRD art. 44/2/b)",IF('Intragroup liabilities'!F1781="C_31","r0511 - o/w capital instruments/share capital",IF('Intragroup liabilities'!F1781="C_32","r0511 - o/w capital instruments/share capital",IF('Intragroup liabilities'!F1781="C_33","r0512 - o/w instruments ranking pari passu with ordinary shares",IF(OR(ISNUMBER(SEARCH("ATLANTES",I1787)),ISNUMBER(SEARCH("AZOR",I1787)),ISNUMBER(SEARCH("HIPOTOTTA",I1787)))=TRUE,"r0120 - Secured liabilities - collateralized part (BRRD art. 44/2/b)",IF(OR('Intragroup liabilities'!F1781="P_27.1",'Intragroup liabilities'!F1781="P_27.2",'Intragroup liabilities'!F1781="P_24"),"r0390 - Non-financial liabilities",IF('Intragroup liabilities'!F1781="P_30.1","r0170 - Employee liabilities (BRRD art. 44/2/g/i)",IF('Intragroup liabilities'!F1781="P_30.3","r0390 - Non-financial liabilities",IF('Intragroup liabilities'!F1781="C_36","r0511 - o/w capital instruments/share capital",IF(AND('Intragroup liabilities'!F1781="P_20",IFERROR(VLOOKUP('Intragroup liabilities'!I1781,'Auxiliar 210'!$B$18:$B$20,1,FALSE),0)&lt;&gt;0),"r0210 - Liabilities towards other entities of the resolution group (BRRD art. 44/2/h)",IF(AND('Intragroup liabilities'!F1781="P_21",IFERROR(VLOOKUP('Intragroup liabilities'!I1781,'Auxiliar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7" s="10" t="s">
        <v>483</v>
      </c>
      <c r="G1787" s="10" t="str">
        <f t="shared" si="191"/>
        <v>Rank 9 - Ranking in insolvency (master scale)</v>
      </c>
      <c r="H1787" s="10" t="s">
        <v>1313</v>
      </c>
      <c r="I1787" s="10" t="s">
        <v>49</v>
      </c>
      <c r="J1787" s="10" t="s">
        <v>451</v>
      </c>
      <c r="K1787" s="10" t="s">
        <v>155</v>
      </c>
      <c r="L1787" s="10" t="str">
        <f t="shared" si="192"/>
        <v>Sister</v>
      </c>
      <c r="M1787" s="10" t="str">
        <f>IF(OR('Intragroup liabilities'!W1781="x",'Intragroup liabilities'!W1781="E"),"true","false")</f>
        <v>false</v>
      </c>
      <c r="N1787" s="10" t="s">
        <v>470</v>
      </c>
      <c r="O1787" s="10" t="s">
        <v>471</v>
      </c>
      <c r="P1787" s="11">
        <v>0.47</v>
      </c>
      <c r="Q1787" s="11">
        <f>IF('Intragroup liabilities'!E1781="",0,'Intragroup liabilities'!E1781)</f>
        <v>0</v>
      </c>
      <c r="R1787" s="10" t="str">
        <f>+IF('Intragroup liabilities'!C1781="EURO","Euro",IF('Intragroup liabilities'!C1781="LIBRA INGLESA"," US Dollar",""))</f>
        <v>Euro</v>
      </c>
      <c r="S1787" s="10" t="str">
        <f>IF(OR('Intragroup liabilities'!F1781="P_20",'Intragroup liabilities'!F1781="P_21"),'Intragroup liabilities'!M1781,CONCATENATE(RIGHT('Intragroup liabilities'!T1781,4),"-",LEFT(RIGHT('Intragroup liabilities'!T1781,7),2),"-",LEFT('Intragroup liabilities'!T1781,2)))</f>
        <v>--</v>
      </c>
      <c r="T1787" s="20" t="str">
        <f t="shared" si="193"/>
        <v>--</v>
      </c>
      <c r="U1787" s="20" t="str">
        <f>IF(OR('Intragroup liabilities'!F1781="P_20",'Intragroup liabilities'!F1781="P_21"),'T 03.01'!T1787,CONCATENATE(RIGHT('Intragroup liabilities'!U1781,4),"-",LEFT(RIGHT('Intragroup liabilities'!U1781,7),2),"-",LEFT('Intragroup liabilities'!U1781,2)))</f>
        <v>--</v>
      </c>
      <c r="V1787" s="10" t="str">
        <f t="shared" si="194"/>
        <v>Unsecured</v>
      </c>
      <c r="W1787" s="10">
        <v>0</v>
      </c>
      <c r="X1787" s="10" t="s">
        <v>83</v>
      </c>
      <c r="Y1787" s="10" t="str">
        <f t="shared" si="195"/>
        <v>Structured</v>
      </c>
      <c r="Z1787" s="10"/>
      <c r="AA1787" s="10" t="str">
        <f>IF('Intragroup liabilities'!Q1781="GF2","Grandfathered T2",IF('Intragroup liabilities'!Q1781="CET1","CET1","No"))</f>
        <v>No</v>
      </c>
      <c r="AB1787" s="10">
        <f>IF('Intragroup liabilities'!R1781="",0,'Intragroup liabilities'!R1781)</f>
        <v>0</v>
      </c>
    </row>
    <row r="1788" spans="3:28" ht="23.65" thickBot="1" x14ac:dyDescent="0.5">
      <c r="C1788" s="17">
        <f t="shared" si="190"/>
        <v>999</v>
      </c>
      <c r="D1788" s="18">
        <f t="shared" si="196"/>
        <v>1781</v>
      </c>
      <c r="E1788" s="10" t="str">
        <f>IF(AND(I1788="SANTANDER TOTTA, SGPS, SA",'Intragroup liabilities'!F1782="P_22"),"r0531 - o/w (part of) subordinated liabilities recognised as own funds",IF(AND(I1788="Totta Seguros - Comp. Seg. Vida, SA.",'Intragroup liabilities'!F1782="P_22"),"r0350 - Structured notes",IF(AND(AA1788&lt;&gt;"No",'Intragroup liabilities'!F1782="P_23"),"r0531 - o/w (part of) subordinated liabilities recognised as own funds",IF(AND(AA1788="No",'Intragroup liabilities'!F1782="P_23"),"r0120 - Secured liabilities - collateralized part (BRRD art. 44/2/b)",IF('Intragroup liabilities'!F1782="C_31","r0511 - o/w capital instruments/share capital",IF('Intragroup liabilities'!F1782="C_32","r0511 - o/w capital instruments/share capital",IF('Intragroup liabilities'!F1782="C_33","r0512 - o/w instruments ranking pari passu with ordinary shares",IF(OR(ISNUMBER(SEARCH("ATLANTES",I1788)),ISNUMBER(SEARCH("AZOR",I1788)),ISNUMBER(SEARCH("HIPOTOTTA",I1788)))=TRUE,"r0120 - Secured liabilities - collateralized part (BRRD art. 44/2/b)",IF(OR('Intragroup liabilities'!F1782="P_27.1",'Intragroup liabilities'!F1782="P_27.2",'Intragroup liabilities'!F1782="P_24"),"r0390 - Non-financial liabilities",IF('Intragroup liabilities'!F1782="P_30.1","r0170 - Employee liabilities (BRRD art. 44/2/g/i)",IF('Intragroup liabilities'!F1782="P_30.3","r0390 - Non-financial liabilities",IF('Intragroup liabilities'!F1782="C_36","r0511 - o/w capital instruments/share capital",IF(AND('Intragroup liabilities'!F1782="P_20",IFERROR(VLOOKUP('Intragroup liabilities'!I1782,'Auxiliar 210'!$B$18:$B$20,1,FALSE),0)&lt;&gt;0),"r0210 - Liabilities towards other entities of the resolution group (BRRD art. 44/2/h)",IF(AND('Intragroup liabilities'!F1782="P_21",IFERROR(VLOOKUP('Intragroup liabilities'!I1782,'Auxiliar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8" s="10" t="s">
        <v>483</v>
      </c>
      <c r="G1788" s="10" t="str">
        <f t="shared" si="191"/>
        <v>Rank 9 - Ranking in insolvency (master scale)</v>
      </c>
      <c r="H1788" s="10" t="s">
        <v>701</v>
      </c>
      <c r="I1788" s="10" t="s">
        <v>49</v>
      </c>
      <c r="J1788" s="10" t="s">
        <v>451</v>
      </c>
      <c r="K1788" s="10" t="s">
        <v>155</v>
      </c>
      <c r="L1788" s="10" t="str">
        <f t="shared" si="192"/>
        <v>Sister</v>
      </c>
      <c r="M1788" s="10" t="str">
        <f>IF(OR('Intragroup liabilities'!W1782="x",'Intragroup liabilities'!W1782="E"),"true","false")</f>
        <v>false</v>
      </c>
      <c r="N1788" s="10" t="s">
        <v>470</v>
      </c>
      <c r="O1788" s="10" t="s">
        <v>471</v>
      </c>
      <c r="P1788" s="11">
        <v>3.68</v>
      </c>
      <c r="Q1788" s="11">
        <f>IF('Intragroup liabilities'!E1782="",0,'Intragroup liabilities'!E1782)</f>
        <v>0</v>
      </c>
      <c r="R1788" s="10" t="str">
        <f>+IF('Intragroup liabilities'!C1782="EURO","Euro",IF('Intragroup liabilities'!C1782="LIBRA INGLESA"," US Dollar",""))</f>
        <v>Euro</v>
      </c>
      <c r="S1788" s="10" t="str">
        <f>IF(OR('Intragroup liabilities'!F1782="P_20",'Intragroup liabilities'!F1782="P_21"),'Intragroup liabilities'!M1782,CONCATENATE(RIGHT('Intragroup liabilities'!T1782,4),"-",LEFT(RIGHT('Intragroup liabilities'!T1782,7),2),"-",LEFT('Intragroup liabilities'!T1782,2)))</f>
        <v>--</v>
      </c>
      <c r="T1788" s="20" t="str">
        <f t="shared" si="193"/>
        <v>--</v>
      </c>
      <c r="U1788" s="20" t="str">
        <f>IF(OR('Intragroup liabilities'!F1782="P_20",'Intragroup liabilities'!F1782="P_21"),'T 03.01'!T1788,CONCATENATE(RIGHT('Intragroup liabilities'!U1782,4),"-",LEFT(RIGHT('Intragroup liabilities'!U1782,7),2),"-",LEFT('Intragroup liabilities'!U1782,2)))</f>
        <v>--</v>
      </c>
      <c r="V1788" s="10" t="str">
        <f t="shared" si="194"/>
        <v>Unsecured</v>
      </c>
      <c r="W1788" s="10">
        <v>0</v>
      </c>
      <c r="X1788" s="10" t="s">
        <v>83</v>
      </c>
      <c r="Y1788" s="10" t="str">
        <f t="shared" si="195"/>
        <v>Structured</v>
      </c>
      <c r="Z1788" s="10"/>
      <c r="AA1788" s="10" t="str">
        <f>IF('Intragroup liabilities'!Q1782="GF2","Grandfathered T2",IF('Intragroup liabilities'!Q1782="CET1","CET1","No"))</f>
        <v>No</v>
      </c>
      <c r="AB1788" s="10">
        <f>IF('Intragroup liabilities'!R1782="",0,'Intragroup liabilities'!R1782)</f>
        <v>0</v>
      </c>
    </row>
    <row r="1789" spans="3:28" ht="23.65" thickBot="1" x14ac:dyDescent="0.5">
      <c r="C1789" s="17">
        <f t="shared" si="190"/>
        <v>999</v>
      </c>
      <c r="D1789" s="18">
        <f t="shared" si="196"/>
        <v>1782</v>
      </c>
      <c r="E1789" s="10" t="str">
        <f>IF(AND(I1789="SANTANDER TOTTA, SGPS, SA",'Intragroup liabilities'!F1783="P_22"),"r0531 - o/w (part of) subordinated liabilities recognised as own funds",IF(AND(I1789="Totta Seguros - Comp. Seg. Vida, SA.",'Intragroup liabilities'!F1783="P_22"),"r0350 - Structured notes",IF(AND(AA1789&lt;&gt;"No",'Intragroup liabilities'!F1783="P_23"),"r0531 - o/w (part of) subordinated liabilities recognised as own funds",IF(AND(AA1789="No",'Intragroup liabilities'!F1783="P_23"),"r0120 - Secured liabilities - collateralized part (BRRD art. 44/2/b)",IF('Intragroup liabilities'!F1783="C_31","r0511 - o/w capital instruments/share capital",IF('Intragroup liabilities'!F1783="C_32","r0511 - o/w capital instruments/share capital",IF('Intragroup liabilities'!F1783="C_33","r0512 - o/w instruments ranking pari passu with ordinary shares",IF(OR(ISNUMBER(SEARCH("ATLANTES",I1789)),ISNUMBER(SEARCH("AZOR",I1789)),ISNUMBER(SEARCH("HIPOTOTTA",I1789)))=TRUE,"r0120 - Secured liabilities - collateralized part (BRRD art. 44/2/b)",IF(OR('Intragroup liabilities'!F1783="P_27.1",'Intragroup liabilities'!F1783="P_27.2",'Intragroup liabilities'!F1783="P_24"),"r0390 - Non-financial liabilities",IF('Intragroup liabilities'!F1783="P_30.1","r0170 - Employee liabilities (BRRD art. 44/2/g/i)",IF('Intragroup liabilities'!F1783="P_30.3","r0390 - Non-financial liabilities",IF('Intragroup liabilities'!F1783="C_36","r0511 - o/w capital instruments/share capital",IF(AND('Intragroup liabilities'!F1783="P_20",IFERROR(VLOOKUP('Intragroup liabilities'!I1783,'Auxiliar 210'!$B$18:$B$20,1,FALSE),0)&lt;&gt;0),"r0210 - Liabilities towards other entities of the resolution group (BRRD art. 44/2/h)",IF(AND('Intragroup liabilities'!F1783="P_21",IFERROR(VLOOKUP('Intragroup liabilities'!I1783,'Auxiliar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89" s="10" t="s">
        <v>483</v>
      </c>
      <c r="G1789" s="10" t="str">
        <f t="shared" si="191"/>
        <v>Rank 9 - Ranking in insolvency (master scale)</v>
      </c>
      <c r="H1789" s="10" t="s">
        <v>1387</v>
      </c>
      <c r="I1789" s="10" t="s">
        <v>66</v>
      </c>
      <c r="J1789" s="10" t="s">
        <v>439</v>
      </c>
      <c r="K1789" s="10" t="s">
        <v>155</v>
      </c>
      <c r="L1789" s="10" t="str">
        <f t="shared" si="192"/>
        <v>Sister</v>
      </c>
      <c r="M1789" s="10" t="str">
        <f>IF(OR('Intragroup liabilities'!W1783="x",'Intragroup liabilities'!W1783="E"),"true","false")</f>
        <v>false</v>
      </c>
      <c r="N1789" s="10" t="s">
        <v>470</v>
      </c>
      <c r="O1789" s="10" t="s">
        <v>471</v>
      </c>
      <c r="P1789" s="11">
        <v>0.93</v>
      </c>
      <c r="Q1789" s="11">
        <f>IF('Intragroup liabilities'!E1783="",0,'Intragroup liabilities'!E1783)</f>
        <v>0</v>
      </c>
      <c r="R1789" s="10" t="str">
        <f>+IF('Intragroup liabilities'!C1783="EURO","Euro",IF('Intragroup liabilities'!C1783="LIBRA INGLESA"," US Dollar",""))</f>
        <v>Euro</v>
      </c>
      <c r="S1789" s="10" t="str">
        <f>IF(OR('Intragroup liabilities'!F1783="P_20",'Intragroup liabilities'!F1783="P_21"),'Intragroup liabilities'!M1783,CONCATENATE(RIGHT('Intragroup liabilities'!T1783,4),"-",LEFT(RIGHT('Intragroup liabilities'!T1783,7),2),"-",LEFT('Intragroup liabilities'!T1783,2)))</f>
        <v>--</v>
      </c>
      <c r="T1789" s="20" t="str">
        <f t="shared" si="193"/>
        <v>--</v>
      </c>
      <c r="U1789" s="20" t="str">
        <f>IF(OR('Intragroup liabilities'!F1783="P_20",'Intragroup liabilities'!F1783="P_21"),'T 03.01'!T1789,CONCATENATE(RIGHT('Intragroup liabilities'!U1783,4),"-",LEFT(RIGHT('Intragroup liabilities'!U1783,7),2),"-",LEFT('Intragroup liabilities'!U1783,2)))</f>
        <v>--</v>
      </c>
      <c r="V1789" s="10" t="str">
        <f t="shared" si="194"/>
        <v>Unsecured</v>
      </c>
      <c r="W1789" s="10">
        <v>0</v>
      </c>
      <c r="X1789" s="10" t="s">
        <v>83</v>
      </c>
      <c r="Y1789" s="10" t="str">
        <f t="shared" si="195"/>
        <v>Structured</v>
      </c>
      <c r="Z1789" s="10"/>
      <c r="AA1789" s="10" t="str">
        <f>IF('Intragroup liabilities'!Q1783="GF2","Grandfathered T2",IF('Intragroup liabilities'!Q1783="CET1","CET1","No"))</f>
        <v>No</v>
      </c>
      <c r="AB1789" s="10">
        <f>IF('Intragroup liabilities'!R1783="",0,'Intragroup liabilities'!R1783)</f>
        <v>0</v>
      </c>
    </row>
    <row r="1790" spans="3:28" ht="23.65" thickBot="1" x14ac:dyDescent="0.5">
      <c r="C1790" s="17">
        <f t="shared" si="190"/>
        <v>999</v>
      </c>
      <c r="D1790" s="18">
        <f t="shared" si="196"/>
        <v>1783</v>
      </c>
      <c r="E1790" s="10" t="str">
        <f>IF(AND(I1790="SANTANDER TOTTA, SGPS, SA",'Intragroup liabilities'!F1784="P_22"),"r0531 - o/w (part of) subordinated liabilities recognised as own funds",IF(AND(I1790="Totta Seguros - Comp. Seg. Vida, SA.",'Intragroup liabilities'!F1784="P_22"),"r0350 - Structured notes",IF(AND(AA1790&lt;&gt;"No",'Intragroup liabilities'!F1784="P_23"),"r0531 - o/w (part of) subordinated liabilities recognised as own funds",IF(AND(AA1790="No",'Intragroup liabilities'!F1784="P_23"),"r0120 - Secured liabilities - collateralized part (BRRD art. 44/2/b)",IF('Intragroup liabilities'!F1784="C_31","r0511 - o/w capital instruments/share capital",IF('Intragroup liabilities'!F1784="C_32","r0511 - o/w capital instruments/share capital",IF('Intragroup liabilities'!F1784="C_33","r0512 - o/w instruments ranking pari passu with ordinary shares",IF(OR(ISNUMBER(SEARCH("ATLANTES",I1790)),ISNUMBER(SEARCH("AZOR",I1790)),ISNUMBER(SEARCH("HIPOTOTTA",I1790)))=TRUE,"r0120 - Secured liabilities - collateralized part (BRRD art. 44/2/b)",IF(OR('Intragroup liabilities'!F1784="P_27.1",'Intragroup liabilities'!F1784="P_27.2",'Intragroup liabilities'!F1784="P_24"),"r0390 - Non-financial liabilities",IF('Intragroup liabilities'!F1784="P_30.1","r0170 - Employee liabilities (BRRD art. 44/2/g/i)",IF('Intragroup liabilities'!F1784="P_30.3","r0390 - Non-financial liabilities",IF('Intragroup liabilities'!F1784="C_36","r0511 - o/w capital instruments/share capital",IF(AND('Intragroup liabilities'!F1784="P_20",IFERROR(VLOOKUP('Intragroup liabilities'!I1784,'Auxiliar 210'!$B$18:$B$20,1,FALSE),0)&lt;&gt;0),"r0210 - Liabilities towards other entities of the resolution group (BRRD art. 44/2/h)",IF(AND('Intragroup liabilities'!F1784="P_21",IFERROR(VLOOKUP('Intragroup liabilities'!I1784,'Auxiliar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0" s="10" t="s">
        <v>483</v>
      </c>
      <c r="G1790" s="10" t="str">
        <f t="shared" si="191"/>
        <v>Rank 9 - Ranking in insolvency (master scale)</v>
      </c>
      <c r="H1790" s="10" t="s">
        <v>1388</v>
      </c>
      <c r="I1790" s="10" t="s">
        <v>66</v>
      </c>
      <c r="J1790" s="10" t="s">
        <v>439</v>
      </c>
      <c r="K1790" s="10" t="s">
        <v>155</v>
      </c>
      <c r="L1790" s="10" t="str">
        <f t="shared" si="192"/>
        <v>Sister</v>
      </c>
      <c r="M1790" s="10" t="str">
        <f>IF(OR('Intragroup liabilities'!W1784="x",'Intragroup liabilities'!W1784="E"),"true","false")</f>
        <v>false</v>
      </c>
      <c r="N1790" s="10" t="s">
        <v>470</v>
      </c>
      <c r="O1790" s="10" t="s">
        <v>471</v>
      </c>
      <c r="P1790" s="11">
        <v>337.21</v>
      </c>
      <c r="Q1790" s="11">
        <f>IF('Intragroup liabilities'!E1784="",0,'Intragroup liabilities'!E1784)</f>
        <v>0</v>
      </c>
      <c r="R1790" s="10" t="str">
        <f>+IF('Intragroup liabilities'!C1784="EURO","Euro",IF('Intragroup liabilities'!C1784="LIBRA INGLESA"," US Dollar",""))</f>
        <v>Euro</v>
      </c>
      <c r="S1790" s="10" t="str">
        <f>IF(OR('Intragroup liabilities'!F1784="P_20",'Intragroup liabilities'!F1784="P_21"),'Intragroup liabilities'!M1784,CONCATENATE(RIGHT('Intragroup liabilities'!T1784,4),"-",LEFT(RIGHT('Intragroup liabilities'!T1784,7),2),"-",LEFT('Intragroup liabilities'!T1784,2)))</f>
        <v>--</v>
      </c>
      <c r="T1790" s="20" t="str">
        <f t="shared" si="193"/>
        <v>--</v>
      </c>
      <c r="U1790" s="20" t="str">
        <f>IF(OR('Intragroup liabilities'!F1784="P_20",'Intragroup liabilities'!F1784="P_21"),'T 03.01'!T1790,CONCATENATE(RIGHT('Intragroup liabilities'!U1784,4),"-",LEFT(RIGHT('Intragroup liabilities'!U1784,7),2),"-",LEFT('Intragroup liabilities'!U1784,2)))</f>
        <v>--</v>
      </c>
      <c r="V1790" s="10" t="str">
        <f t="shared" si="194"/>
        <v>Unsecured</v>
      </c>
      <c r="W1790" s="10">
        <v>0</v>
      </c>
      <c r="X1790" s="10" t="s">
        <v>83</v>
      </c>
      <c r="Y1790" s="10" t="str">
        <f t="shared" si="195"/>
        <v>Structured</v>
      </c>
      <c r="Z1790" s="10"/>
      <c r="AA1790" s="10" t="str">
        <f>IF('Intragroup liabilities'!Q1784="GF2","Grandfathered T2",IF('Intragroup liabilities'!Q1784="CET1","CET1","No"))</f>
        <v>No</v>
      </c>
      <c r="AB1790" s="10">
        <f>IF('Intragroup liabilities'!R1784="",0,'Intragroup liabilities'!R1784)</f>
        <v>0</v>
      </c>
    </row>
    <row r="1791" spans="3:28" ht="23.65" thickBot="1" x14ac:dyDescent="0.5">
      <c r="C1791" s="17">
        <f t="shared" si="190"/>
        <v>999</v>
      </c>
      <c r="D1791" s="18">
        <f t="shared" si="196"/>
        <v>1784</v>
      </c>
      <c r="E1791" s="10" t="str">
        <f>IF(AND(I1791="SANTANDER TOTTA, SGPS, SA",'Intragroup liabilities'!F1785="P_22"),"r0531 - o/w (part of) subordinated liabilities recognised as own funds",IF(AND(I1791="Totta Seguros - Comp. Seg. Vida, SA.",'Intragroup liabilities'!F1785="P_22"),"r0350 - Structured notes",IF(AND(AA1791&lt;&gt;"No",'Intragroup liabilities'!F1785="P_23"),"r0531 - o/w (part of) subordinated liabilities recognised as own funds",IF(AND(AA1791="No",'Intragroup liabilities'!F1785="P_23"),"r0120 - Secured liabilities - collateralized part (BRRD art. 44/2/b)",IF('Intragroup liabilities'!F1785="C_31","r0511 - o/w capital instruments/share capital",IF('Intragroup liabilities'!F1785="C_32","r0511 - o/w capital instruments/share capital",IF('Intragroup liabilities'!F1785="C_33","r0512 - o/w instruments ranking pari passu with ordinary shares",IF(OR(ISNUMBER(SEARCH("ATLANTES",I1791)),ISNUMBER(SEARCH("AZOR",I1791)),ISNUMBER(SEARCH("HIPOTOTTA",I1791)))=TRUE,"r0120 - Secured liabilities - collateralized part (BRRD art. 44/2/b)",IF(OR('Intragroup liabilities'!F1785="P_27.1",'Intragroup liabilities'!F1785="P_27.2",'Intragroup liabilities'!F1785="P_24"),"r0390 - Non-financial liabilities",IF('Intragroup liabilities'!F1785="P_30.1","r0170 - Employee liabilities (BRRD art. 44/2/g/i)",IF('Intragroup liabilities'!F1785="P_30.3","r0390 - Non-financial liabilities",IF('Intragroup liabilities'!F1785="C_36","r0511 - o/w capital instruments/share capital",IF(AND('Intragroup liabilities'!F1785="P_20",IFERROR(VLOOKUP('Intragroup liabilities'!I1785,'Auxiliar 210'!$B$18:$B$20,1,FALSE),0)&lt;&gt;0),"r0210 - Liabilities towards other entities of the resolution group (BRRD art. 44/2/h)",IF(AND('Intragroup liabilities'!F1785="P_21",IFERROR(VLOOKUP('Intragroup liabilities'!I1785,'Auxiliar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1" s="10" t="s">
        <v>483</v>
      </c>
      <c r="G1791" s="10" t="str">
        <f t="shared" si="191"/>
        <v>Rank 9 - Ranking in insolvency (master scale)</v>
      </c>
      <c r="H1791" s="10" t="s">
        <v>1373</v>
      </c>
      <c r="I1791" s="10" t="s">
        <v>66</v>
      </c>
      <c r="J1791" s="10" t="s">
        <v>439</v>
      </c>
      <c r="K1791" s="10" t="s">
        <v>155</v>
      </c>
      <c r="L1791" s="10" t="str">
        <f t="shared" si="192"/>
        <v>Sister</v>
      </c>
      <c r="M1791" s="10" t="str">
        <f>IF(OR('Intragroup liabilities'!W1785="x",'Intragroup liabilities'!W1785="E"),"true","false")</f>
        <v>false</v>
      </c>
      <c r="N1791" s="10" t="s">
        <v>470</v>
      </c>
      <c r="O1791" s="10" t="s">
        <v>471</v>
      </c>
      <c r="P1791" s="11">
        <v>38.89</v>
      </c>
      <c r="Q1791" s="11">
        <f>IF('Intragroup liabilities'!E1785="",0,'Intragroup liabilities'!E1785)</f>
        <v>0</v>
      </c>
      <c r="R1791" s="10" t="str">
        <f>+IF('Intragroup liabilities'!C1785="EURO","Euro",IF('Intragroup liabilities'!C1785="LIBRA INGLESA"," US Dollar",""))</f>
        <v>Euro</v>
      </c>
      <c r="S1791" s="10" t="str">
        <f>IF(OR('Intragroup liabilities'!F1785="P_20",'Intragroup liabilities'!F1785="P_21"),'Intragroup liabilities'!M1785,CONCATENATE(RIGHT('Intragroup liabilities'!T1785,4),"-",LEFT(RIGHT('Intragroup liabilities'!T1785,7),2),"-",LEFT('Intragroup liabilities'!T1785,2)))</f>
        <v>--</v>
      </c>
      <c r="T1791" s="20" t="str">
        <f t="shared" si="193"/>
        <v>--</v>
      </c>
      <c r="U1791" s="20" t="str">
        <f>IF(OR('Intragroup liabilities'!F1785="P_20",'Intragroup liabilities'!F1785="P_21"),'T 03.01'!T1791,CONCATENATE(RIGHT('Intragroup liabilities'!U1785,4),"-",LEFT(RIGHT('Intragroup liabilities'!U1785,7),2),"-",LEFT('Intragroup liabilities'!U1785,2)))</f>
        <v>--</v>
      </c>
      <c r="V1791" s="10" t="str">
        <f t="shared" si="194"/>
        <v>Unsecured</v>
      </c>
      <c r="W1791" s="10">
        <v>0</v>
      </c>
      <c r="X1791" s="10" t="s">
        <v>83</v>
      </c>
      <c r="Y1791" s="10" t="str">
        <f t="shared" si="195"/>
        <v>Structured</v>
      </c>
      <c r="Z1791" s="10"/>
      <c r="AA1791" s="10" t="str">
        <f>IF('Intragroup liabilities'!Q1785="GF2","Grandfathered T2",IF('Intragroup liabilities'!Q1785="CET1","CET1","No"))</f>
        <v>No</v>
      </c>
      <c r="AB1791" s="10">
        <f>IF('Intragroup liabilities'!R1785="",0,'Intragroup liabilities'!R1785)</f>
        <v>0</v>
      </c>
    </row>
    <row r="1792" spans="3:28" ht="23.65" thickBot="1" x14ac:dyDescent="0.5">
      <c r="C1792" s="17">
        <f t="shared" si="190"/>
        <v>999</v>
      </c>
      <c r="D1792" s="18">
        <f t="shared" si="196"/>
        <v>1785</v>
      </c>
      <c r="E1792" s="10" t="str">
        <f>IF(AND(I1792="SANTANDER TOTTA, SGPS, SA",'Intragroup liabilities'!F1786="P_22"),"r0531 - o/w (part of) subordinated liabilities recognised as own funds",IF(AND(I1792="Totta Seguros - Comp. Seg. Vida, SA.",'Intragroup liabilities'!F1786="P_22"),"r0350 - Structured notes",IF(AND(AA1792&lt;&gt;"No",'Intragroup liabilities'!F1786="P_23"),"r0531 - o/w (part of) subordinated liabilities recognised as own funds",IF(AND(AA1792="No",'Intragroup liabilities'!F1786="P_23"),"r0120 - Secured liabilities - collateralized part (BRRD art. 44/2/b)",IF('Intragroup liabilities'!F1786="C_31","r0511 - o/w capital instruments/share capital",IF('Intragroup liabilities'!F1786="C_32","r0511 - o/w capital instruments/share capital",IF('Intragroup liabilities'!F1786="C_33","r0512 - o/w instruments ranking pari passu with ordinary shares",IF(OR(ISNUMBER(SEARCH("ATLANTES",I1792)),ISNUMBER(SEARCH("AZOR",I1792)),ISNUMBER(SEARCH("HIPOTOTTA",I1792)))=TRUE,"r0120 - Secured liabilities - collateralized part (BRRD art. 44/2/b)",IF(OR('Intragroup liabilities'!F1786="P_27.1",'Intragroup liabilities'!F1786="P_27.2",'Intragroup liabilities'!F1786="P_24"),"r0390 - Non-financial liabilities",IF('Intragroup liabilities'!F1786="P_30.1","r0170 - Employee liabilities (BRRD art. 44/2/g/i)",IF('Intragroup liabilities'!F1786="P_30.3","r0390 - Non-financial liabilities",IF('Intragroup liabilities'!F1786="C_36","r0511 - o/w capital instruments/share capital",IF(AND('Intragroup liabilities'!F1786="P_20",IFERROR(VLOOKUP('Intragroup liabilities'!I1786,'Auxiliar 210'!$B$18:$B$20,1,FALSE),0)&lt;&gt;0),"r0210 - Liabilities towards other entities of the resolution group (BRRD art. 44/2/h)",IF(AND('Intragroup liabilities'!F1786="P_21",IFERROR(VLOOKUP('Intragroup liabilities'!I1786,'Auxiliar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2" s="10" t="s">
        <v>483</v>
      </c>
      <c r="G1792" s="10" t="str">
        <f t="shared" si="191"/>
        <v>Rank 9 - Ranking in insolvency (master scale)</v>
      </c>
      <c r="H1792" s="10" t="s">
        <v>1375</v>
      </c>
      <c r="I1792" s="10" t="s">
        <v>66</v>
      </c>
      <c r="J1792" s="10" t="s">
        <v>439</v>
      </c>
      <c r="K1792" s="10" t="s">
        <v>155</v>
      </c>
      <c r="L1792" s="10" t="str">
        <f t="shared" si="192"/>
        <v>Sister</v>
      </c>
      <c r="M1792" s="10" t="str">
        <f>IF(OR('Intragroup liabilities'!W1786="x",'Intragroup liabilities'!W1786="E"),"true","false")</f>
        <v>false</v>
      </c>
      <c r="N1792" s="10" t="s">
        <v>470</v>
      </c>
      <c r="O1792" s="10" t="s">
        <v>471</v>
      </c>
      <c r="P1792" s="11">
        <v>7.01</v>
      </c>
      <c r="Q1792" s="11">
        <f>IF('Intragroup liabilities'!E1786="",0,'Intragroup liabilities'!E1786)</f>
        <v>0</v>
      </c>
      <c r="R1792" s="10" t="str">
        <f>+IF('Intragroup liabilities'!C1786="EURO","Euro",IF('Intragroup liabilities'!C1786="LIBRA INGLESA"," US Dollar",""))</f>
        <v>Euro</v>
      </c>
      <c r="S1792" s="10" t="str">
        <f>IF(OR('Intragroup liabilities'!F1786="P_20",'Intragroup liabilities'!F1786="P_21"),'Intragroup liabilities'!M1786,CONCATENATE(RIGHT('Intragroup liabilities'!T1786,4),"-",LEFT(RIGHT('Intragroup liabilities'!T1786,7),2),"-",LEFT('Intragroup liabilities'!T1786,2)))</f>
        <v>--</v>
      </c>
      <c r="T1792" s="20" t="str">
        <f t="shared" si="193"/>
        <v>--</v>
      </c>
      <c r="U1792" s="20" t="str">
        <f>IF(OR('Intragroup liabilities'!F1786="P_20",'Intragroup liabilities'!F1786="P_21"),'T 03.01'!T1792,CONCATENATE(RIGHT('Intragroup liabilities'!U1786,4),"-",LEFT(RIGHT('Intragroup liabilities'!U1786,7),2),"-",LEFT('Intragroup liabilities'!U1786,2)))</f>
        <v>--</v>
      </c>
      <c r="V1792" s="10" t="str">
        <f t="shared" si="194"/>
        <v>Unsecured</v>
      </c>
      <c r="W1792" s="10">
        <v>0</v>
      </c>
      <c r="X1792" s="10" t="s">
        <v>83</v>
      </c>
      <c r="Y1792" s="10" t="str">
        <f t="shared" si="195"/>
        <v>Structured</v>
      </c>
      <c r="Z1792" s="10"/>
      <c r="AA1792" s="10" t="str">
        <f>IF('Intragroup liabilities'!Q1786="GF2","Grandfathered T2",IF('Intragroup liabilities'!Q1786="CET1","CET1","No"))</f>
        <v>No</v>
      </c>
      <c r="AB1792" s="10">
        <f>IF('Intragroup liabilities'!R1786="",0,'Intragroup liabilities'!R1786)</f>
        <v>0</v>
      </c>
    </row>
    <row r="1793" spans="3:28" ht="23.65" thickBot="1" x14ac:dyDescent="0.5">
      <c r="C1793" s="17">
        <f t="shared" si="190"/>
        <v>999</v>
      </c>
      <c r="D1793" s="18">
        <f t="shared" si="196"/>
        <v>1786</v>
      </c>
      <c r="E1793" s="10" t="str">
        <f>IF(AND(I1793="SANTANDER TOTTA, SGPS, SA",'Intragroup liabilities'!F1787="P_22"),"r0531 - o/w (part of) subordinated liabilities recognised as own funds",IF(AND(I1793="Totta Seguros - Comp. Seg. Vida, SA.",'Intragroup liabilities'!F1787="P_22"),"r0350 - Structured notes",IF(AND(AA1793&lt;&gt;"No",'Intragroup liabilities'!F1787="P_23"),"r0531 - o/w (part of) subordinated liabilities recognised as own funds",IF(AND(AA1793="No",'Intragroup liabilities'!F1787="P_23"),"r0120 - Secured liabilities - collateralized part (BRRD art. 44/2/b)",IF('Intragroup liabilities'!F1787="C_31","r0511 - o/w capital instruments/share capital",IF('Intragroup liabilities'!F1787="C_32","r0511 - o/w capital instruments/share capital",IF('Intragroup liabilities'!F1787="C_33","r0512 - o/w instruments ranking pari passu with ordinary shares",IF(OR(ISNUMBER(SEARCH("ATLANTES",I1793)),ISNUMBER(SEARCH("AZOR",I1793)),ISNUMBER(SEARCH("HIPOTOTTA",I1793)))=TRUE,"r0120 - Secured liabilities - collateralized part (BRRD art. 44/2/b)",IF(OR('Intragroup liabilities'!F1787="P_27.1",'Intragroup liabilities'!F1787="P_27.2",'Intragroup liabilities'!F1787="P_24"),"r0390 - Non-financial liabilities",IF('Intragroup liabilities'!F1787="P_30.1","r0170 - Employee liabilities (BRRD art. 44/2/g/i)",IF('Intragroup liabilities'!F1787="P_30.3","r0390 - Non-financial liabilities",IF('Intragroup liabilities'!F1787="C_36","r0511 - o/w capital instruments/share capital",IF(AND('Intragroup liabilities'!F1787="P_20",IFERROR(VLOOKUP('Intragroup liabilities'!I1787,'Auxiliar 210'!$B$18:$B$20,1,FALSE),0)&lt;&gt;0),"r0210 - Liabilities towards other entities of the resolution group (BRRD art. 44/2/h)",IF(AND('Intragroup liabilities'!F1787="P_21",IFERROR(VLOOKUP('Intragroup liabilities'!I1787,'Auxiliar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3" s="10" t="s">
        <v>483</v>
      </c>
      <c r="G1793" s="10" t="str">
        <f t="shared" si="191"/>
        <v>Rank 9 - Ranking in insolvency (master scale)</v>
      </c>
      <c r="H1793" s="10" t="s">
        <v>1472</v>
      </c>
      <c r="I1793" s="10" t="s">
        <v>532</v>
      </c>
      <c r="J1793" s="10" t="s">
        <v>531</v>
      </c>
      <c r="K1793" s="10" t="s">
        <v>155</v>
      </c>
      <c r="L1793" s="10" t="str">
        <f t="shared" si="192"/>
        <v>Sister</v>
      </c>
      <c r="M1793" s="10" t="str">
        <f>IF(OR('Intragroup liabilities'!W1787="x",'Intragroup liabilities'!W1787="E"),"true","false")</f>
        <v>false</v>
      </c>
      <c r="N1793" s="10" t="s">
        <v>470</v>
      </c>
      <c r="O1793" s="10" t="s">
        <v>471</v>
      </c>
      <c r="P1793" s="11">
        <v>13.39</v>
      </c>
      <c r="Q1793" s="11">
        <f>IF('Intragroup liabilities'!E1787="",0,'Intragroup liabilities'!E1787)</f>
        <v>0</v>
      </c>
      <c r="R1793" s="10" t="str">
        <f>+IF('Intragroup liabilities'!C1787="EURO","Euro",IF('Intragroup liabilities'!C1787="LIBRA INGLESA"," US Dollar",""))</f>
        <v>Euro</v>
      </c>
      <c r="S1793" s="10" t="str">
        <f>IF(OR('Intragroup liabilities'!F1787="P_20",'Intragroup liabilities'!F1787="P_21"),'Intragroup liabilities'!M1787,CONCATENATE(RIGHT('Intragroup liabilities'!T1787,4),"-",LEFT(RIGHT('Intragroup liabilities'!T1787,7),2),"-",LEFT('Intragroup liabilities'!T1787,2)))</f>
        <v>--</v>
      </c>
      <c r="T1793" s="20" t="str">
        <f t="shared" si="193"/>
        <v>--</v>
      </c>
      <c r="U1793" s="20" t="str">
        <f>IF(OR('Intragroup liabilities'!F1787="P_20",'Intragroup liabilities'!F1787="P_21"),'T 03.01'!T1793,CONCATENATE(RIGHT('Intragroup liabilities'!U1787,4),"-",LEFT(RIGHT('Intragroup liabilities'!U1787,7),2),"-",LEFT('Intragroup liabilities'!U1787,2)))</f>
        <v>--</v>
      </c>
      <c r="V1793" s="10" t="str">
        <f t="shared" si="194"/>
        <v>Unsecured</v>
      </c>
      <c r="W1793" s="10">
        <v>0</v>
      </c>
      <c r="X1793" s="10" t="s">
        <v>83</v>
      </c>
      <c r="Y1793" s="10" t="str">
        <f t="shared" si="195"/>
        <v>Structured</v>
      </c>
      <c r="Z1793" s="10"/>
      <c r="AA1793" s="10" t="str">
        <f>IF('Intragroup liabilities'!Q1787="GF2","Grandfathered T2",IF('Intragroup liabilities'!Q1787="CET1","CET1","No"))</f>
        <v>No</v>
      </c>
      <c r="AB1793" s="10">
        <f>IF('Intragroup liabilities'!R1787="",0,'Intragroup liabilities'!R1787)</f>
        <v>0</v>
      </c>
    </row>
    <row r="1794" spans="3:28" ht="23.65" thickBot="1" x14ac:dyDescent="0.5">
      <c r="C1794" s="17">
        <f t="shared" si="190"/>
        <v>999</v>
      </c>
      <c r="D1794" s="18">
        <f t="shared" si="196"/>
        <v>1787</v>
      </c>
      <c r="E1794" s="10" t="str">
        <f>IF(AND(I1794="SANTANDER TOTTA, SGPS, SA",'Intragroup liabilities'!F1788="P_22"),"r0531 - o/w (part of) subordinated liabilities recognised as own funds",IF(AND(I1794="Totta Seguros - Comp. Seg. Vida, SA.",'Intragroup liabilities'!F1788="P_22"),"r0350 - Structured notes",IF(AND(AA1794&lt;&gt;"No",'Intragroup liabilities'!F1788="P_23"),"r0531 - o/w (part of) subordinated liabilities recognised as own funds",IF(AND(AA1794="No",'Intragroup liabilities'!F1788="P_23"),"r0120 - Secured liabilities - collateralized part (BRRD art. 44/2/b)",IF('Intragroup liabilities'!F1788="C_31","r0511 - o/w capital instruments/share capital",IF('Intragroup liabilities'!F1788="C_32","r0511 - o/w capital instruments/share capital",IF('Intragroup liabilities'!F1788="C_33","r0512 - o/w instruments ranking pari passu with ordinary shares",IF(OR(ISNUMBER(SEARCH("ATLANTES",I1794)),ISNUMBER(SEARCH("AZOR",I1794)),ISNUMBER(SEARCH("HIPOTOTTA",I1794)))=TRUE,"r0120 - Secured liabilities - collateralized part (BRRD art. 44/2/b)",IF(OR('Intragroup liabilities'!F1788="P_27.1",'Intragroup liabilities'!F1788="P_27.2",'Intragroup liabilities'!F1788="P_24"),"r0390 - Non-financial liabilities",IF('Intragroup liabilities'!F1788="P_30.1","r0170 - Employee liabilities (BRRD art. 44/2/g/i)",IF('Intragroup liabilities'!F1788="P_30.3","r0390 - Non-financial liabilities",IF('Intragroup liabilities'!F1788="C_36","r0511 - o/w capital instruments/share capital",IF(AND('Intragroup liabilities'!F1788="P_20",IFERROR(VLOOKUP('Intragroup liabilities'!I1788,'Auxiliar 210'!$B$18:$B$20,1,FALSE),0)&lt;&gt;0),"r0210 - Liabilities towards other entities of the resolution group (BRRD art. 44/2/h)",IF(AND('Intragroup liabilities'!F1788="P_21",IFERROR(VLOOKUP('Intragroup liabilities'!I1788,'Auxiliar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4" s="10" t="s">
        <v>483</v>
      </c>
      <c r="G1794" s="10" t="str">
        <f t="shared" si="191"/>
        <v>Rank 9 - Ranking in insolvency (master scale)</v>
      </c>
      <c r="H1794" s="10" t="s">
        <v>1433</v>
      </c>
      <c r="I1794" s="10" t="s">
        <v>66</v>
      </c>
      <c r="J1794" s="10" t="s">
        <v>439</v>
      </c>
      <c r="K1794" s="10" t="s">
        <v>155</v>
      </c>
      <c r="L1794" s="10" t="str">
        <f t="shared" si="192"/>
        <v>Sister</v>
      </c>
      <c r="M1794" s="10" t="str">
        <f>IF(OR('Intragroup liabilities'!W1788="x",'Intragroup liabilities'!W1788="E"),"true","false")</f>
        <v>false</v>
      </c>
      <c r="N1794" s="10" t="s">
        <v>470</v>
      </c>
      <c r="O1794" s="10" t="s">
        <v>471</v>
      </c>
      <c r="P1794" s="11">
        <v>72.22</v>
      </c>
      <c r="Q1794" s="11">
        <f>IF('Intragroup liabilities'!E1788="",0,'Intragroup liabilities'!E1788)</f>
        <v>0</v>
      </c>
      <c r="R1794" s="10" t="str">
        <f>+IF('Intragroup liabilities'!C1788="EURO","Euro",IF('Intragroup liabilities'!C1788="LIBRA INGLESA"," US Dollar",""))</f>
        <v>Euro</v>
      </c>
      <c r="S1794" s="10" t="str">
        <f>IF(OR('Intragroup liabilities'!F1788="P_20",'Intragroup liabilities'!F1788="P_21"),'Intragroup liabilities'!M1788,CONCATENATE(RIGHT('Intragroup liabilities'!T1788,4),"-",LEFT(RIGHT('Intragroup liabilities'!T1788,7),2),"-",LEFT('Intragroup liabilities'!T1788,2)))</f>
        <v>--</v>
      </c>
      <c r="T1794" s="20" t="str">
        <f t="shared" si="193"/>
        <v>--</v>
      </c>
      <c r="U1794" s="20" t="str">
        <f>IF(OR('Intragroup liabilities'!F1788="P_20",'Intragroup liabilities'!F1788="P_21"),'T 03.01'!T1794,CONCATENATE(RIGHT('Intragroup liabilities'!U1788,4),"-",LEFT(RIGHT('Intragroup liabilities'!U1788,7),2),"-",LEFT('Intragroup liabilities'!U1788,2)))</f>
        <v>--</v>
      </c>
      <c r="V1794" s="10" t="str">
        <f t="shared" si="194"/>
        <v>Unsecured</v>
      </c>
      <c r="W1794" s="10">
        <v>0</v>
      </c>
      <c r="X1794" s="10" t="s">
        <v>83</v>
      </c>
      <c r="Y1794" s="10" t="str">
        <f t="shared" si="195"/>
        <v>Structured</v>
      </c>
      <c r="Z1794" s="10"/>
      <c r="AA1794" s="10" t="str">
        <f>IF('Intragroup liabilities'!Q1788="GF2","Grandfathered T2",IF('Intragroup liabilities'!Q1788="CET1","CET1","No"))</f>
        <v>No</v>
      </c>
      <c r="AB1794" s="10">
        <f>IF('Intragroup liabilities'!R1788="",0,'Intragroup liabilities'!R1788)</f>
        <v>0</v>
      </c>
    </row>
    <row r="1795" spans="3:28" ht="23.65" thickBot="1" x14ac:dyDescent="0.5">
      <c r="C1795" s="17">
        <f t="shared" si="190"/>
        <v>999</v>
      </c>
      <c r="D1795" s="18">
        <f t="shared" si="196"/>
        <v>1788</v>
      </c>
      <c r="E1795" s="10" t="str">
        <f>IF(AND(I1795="SANTANDER TOTTA, SGPS, SA",'Intragroup liabilities'!F1789="P_22"),"r0531 - o/w (part of) subordinated liabilities recognised as own funds",IF(AND(I1795="Totta Seguros - Comp. Seg. Vida, SA.",'Intragroup liabilities'!F1789="P_22"),"r0350 - Structured notes",IF(AND(AA1795&lt;&gt;"No",'Intragroup liabilities'!F1789="P_23"),"r0531 - o/w (part of) subordinated liabilities recognised as own funds",IF(AND(AA1795="No",'Intragroup liabilities'!F1789="P_23"),"r0120 - Secured liabilities - collateralized part (BRRD art. 44/2/b)",IF('Intragroup liabilities'!F1789="C_31","r0511 - o/w capital instruments/share capital",IF('Intragroup liabilities'!F1789="C_32","r0511 - o/w capital instruments/share capital",IF('Intragroup liabilities'!F1789="C_33","r0512 - o/w instruments ranking pari passu with ordinary shares",IF(OR(ISNUMBER(SEARCH("ATLANTES",I1795)),ISNUMBER(SEARCH("AZOR",I1795)),ISNUMBER(SEARCH("HIPOTOTTA",I1795)))=TRUE,"r0120 - Secured liabilities - collateralized part (BRRD art. 44/2/b)",IF(OR('Intragroup liabilities'!F1789="P_27.1",'Intragroup liabilities'!F1789="P_27.2",'Intragroup liabilities'!F1789="P_24"),"r0390 - Non-financial liabilities",IF('Intragroup liabilities'!F1789="P_30.1","r0170 - Employee liabilities (BRRD art. 44/2/g/i)",IF('Intragroup liabilities'!F1789="P_30.3","r0390 - Non-financial liabilities",IF('Intragroup liabilities'!F1789="C_36","r0511 - o/w capital instruments/share capital",IF(AND('Intragroup liabilities'!F1789="P_20",IFERROR(VLOOKUP('Intragroup liabilities'!I1789,'Auxiliar 210'!$B$18:$B$20,1,FALSE),0)&lt;&gt;0),"r0210 - Liabilities towards other entities of the resolution group (BRRD art. 44/2/h)",IF(AND('Intragroup liabilities'!F1789="P_21",IFERROR(VLOOKUP('Intragroup liabilities'!I1789,'Auxiliar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5" s="10" t="s">
        <v>483</v>
      </c>
      <c r="G1795" s="10" t="str">
        <f t="shared" si="191"/>
        <v>Rank 9 - Ranking in insolvency (master scale)</v>
      </c>
      <c r="H1795" s="10" t="s">
        <v>1478</v>
      </c>
      <c r="I1795" s="10" t="s">
        <v>66</v>
      </c>
      <c r="J1795" s="10" t="s">
        <v>439</v>
      </c>
      <c r="K1795" s="10" t="s">
        <v>155</v>
      </c>
      <c r="L1795" s="10" t="str">
        <f t="shared" si="192"/>
        <v>Sister</v>
      </c>
      <c r="M1795" s="10" t="str">
        <f>IF(OR('Intragroup liabilities'!W1789="x",'Intragroup liabilities'!W1789="E"),"true","false")</f>
        <v>false</v>
      </c>
      <c r="N1795" s="10" t="s">
        <v>470</v>
      </c>
      <c r="O1795" s="10" t="s">
        <v>471</v>
      </c>
      <c r="P1795" s="11">
        <v>82.22</v>
      </c>
      <c r="Q1795" s="11">
        <f>IF('Intragroup liabilities'!E1789="",0,'Intragroup liabilities'!E1789)</f>
        <v>0</v>
      </c>
      <c r="R1795" s="10" t="str">
        <f>+IF('Intragroup liabilities'!C1789="EURO","Euro",IF('Intragroup liabilities'!C1789="LIBRA INGLESA"," US Dollar",""))</f>
        <v>Euro</v>
      </c>
      <c r="S1795" s="10" t="str">
        <f>IF(OR('Intragroup liabilities'!F1789="P_20",'Intragroup liabilities'!F1789="P_21"),'Intragroup liabilities'!M1789,CONCATENATE(RIGHT('Intragroup liabilities'!T1789,4),"-",LEFT(RIGHT('Intragroup liabilities'!T1789,7),2),"-",LEFT('Intragroup liabilities'!T1789,2)))</f>
        <v>--</v>
      </c>
      <c r="T1795" s="20" t="str">
        <f t="shared" si="193"/>
        <v>--</v>
      </c>
      <c r="U1795" s="20" t="str">
        <f>IF(OR('Intragroup liabilities'!F1789="P_20",'Intragroup liabilities'!F1789="P_21"),'T 03.01'!T1795,CONCATENATE(RIGHT('Intragroup liabilities'!U1789,4),"-",LEFT(RIGHT('Intragroup liabilities'!U1789,7),2),"-",LEFT('Intragroup liabilities'!U1789,2)))</f>
        <v>--</v>
      </c>
      <c r="V1795" s="10" t="str">
        <f t="shared" si="194"/>
        <v>Unsecured</v>
      </c>
      <c r="W1795" s="10">
        <v>0</v>
      </c>
      <c r="X1795" s="10" t="s">
        <v>83</v>
      </c>
      <c r="Y1795" s="10" t="str">
        <f t="shared" si="195"/>
        <v>Structured</v>
      </c>
      <c r="Z1795" s="10"/>
      <c r="AA1795" s="10" t="str">
        <f>IF('Intragroup liabilities'!Q1789="GF2","Grandfathered T2",IF('Intragroup liabilities'!Q1789="CET1","CET1","No"))</f>
        <v>No</v>
      </c>
      <c r="AB1795" s="10">
        <f>IF('Intragroup liabilities'!R1789="",0,'Intragroup liabilities'!R1789)</f>
        <v>0</v>
      </c>
    </row>
    <row r="1796" spans="3:28" ht="23.65" thickBot="1" x14ac:dyDescent="0.5">
      <c r="C1796" s="17">
        <f t="shared" si="190"/>
        <v>999</v>
      </c>
      <c r="D1796" s="18">
        <f t="shared" si="196"/>
        <v>1789</v>
      </c>
      <c r="E1796" s="10" t="str">
        <f>IF(AND(I1796="SANTANDER TOTTA, SGPS, SA",'Intragroup liabilities'!F1790="P_22"),"r0531 - o/w (part of) subordinated liabilities recognised as own funds",IF(AND(I1796="Totta Seguros - Comp. Seg. Vida, SA.",'Intragroup liabilities'!F1790="P_22"),"r0350 - Structured notes",IF(AND(AA1796&lt;&gt;"No",'Intragroup liabilities'!F1790="P_23"),"r0531 - o/w (part of) subordinated liabilities recognised as own funds",IF(AND(AA1796="No",'Intragroup liabilities'!F1790="P_23"),"r0120 - Secured liabilities - collateralized part (BRRD art. 44/2/b)",IF('Intragroup liabilities'!F1790="C_31","r0511 - o/w capital instruments/share capital",IF('Intragroup liabilities'!F1790="C_32","r0511 - o/w capital instruments/share capital",IF('Intragroup liabilities'!F1790="C_33","r0512 - o/w instruments ranking pari passu with ordinary shares",IF(OR(ISNUMBER(SEARCH("ATLANTES",I1796)),ISNUMBER(SEARCH("AZOR",I1796)),ISNUMBER(SEARCH("HIPOTOTTA",I1796)))=TRUE,"r0120 - Secured liabilities - collateralized part (BRRD art. 44/2/b)",IF(OR('Intragroup liabilities'!F1790="P_27.1",'Intragroup liabilities'!F1790="P_27.2",'Intragroup liabilities'!F1790="P_24"),"r0390 - Non-financial liabilities",IF('Intragroup liabilities'!F1790="P_30.1","r0170 - Employee liabilities (BRRD art. 44/2/g/i)",IF('Intragroup liabilities'!F1790="P_30.3","r0390 - Non-financial liabilities",IF('Intragroup liabilities'!F1790="C_36","r0511 - o/w capital instruments/share capital",IF(AND('Intragroup liabilities'!F1790="P_20",IFERROR(VLOOKUP('Intragroup liabilities'!I1790,'Auxiliar 210'!$B$18:$B$20,1,FALSE),0)&lt;&gt;0),"r0210 - Liabilities towards other entities of the resolution group (BRRD art. 44/2/h)",IF(AND('Intragroup liabilities'!F1790="P_21",IFERROR(VLOOKUP('Intragroup liabilities'!I1790,'Auxiliar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6" s="10" t="s">
        <v>483</v>
      </c>
      <c r="G1796" s="10" t="str">
        <f t="shared" si="191"/>
        <v>Rank 9 - Ranking in insolvency (master scale)</v>
      </c>
      <c r="H1796" s="10" t="s">
        <v>1480</v>
      </c>
      <c r="I1796" s="10" t="s">
        <v>66</v>
      </c>
      <c r="J1796" s="10" t="s">
        <v>439</v>
      </c>
      <c r="K1796" s="10" t="s">
        <v>155</v>
      </c>
      <c r="L1796" s="10" t="str">
        <f t="shared" si="192"/>
        <v>Sister</v>
      </c>
      <c r="M1796" s="10" t="str">
        <f>IF(OR('Intragroup liabilities'!W1790="x",'Intragroup liabilities'!W1790="E"),"true","false")</f>
        <v>false</v>
      </c>
      <c r="N1796" s="10" t="s">
        <v>470</v>
      </c>
      <c r="O1796" s="10" t="s">
        <v>471</v>
      </c>
      <c r="P1796" s="11">
        <v>10.93</v>
      </c>
      <c r="Q1796" s="11">
        <f>IF('Intragroup liabilities'!E1790="",0,'Intragroup liabilities'!E1790)</f>
        <v>0</v>
      </c>
      <c r="R1796" s="10" t="str">
        <f>+IF('Intragroup liabilities'!C1790="EURO","Euro",IF('Intragroup liabilities'!C1790="LIBRA INGLESA"," US Dollar",""))</f>
        <v>Euro</v>
      </c>
      <c r="S1796" s="10" t="str">
        <f>IF(OR('Intragroup liabilities'!F1790="P_20",'Intragroup liabilities'!F1790="P_21"),'Intragroup liabilities'!M1790,CONCATENATE(RIGHT('Intragroup liabilities'!T1790,4),"-",LEFT(RIGHT('Intragroup liabilities'!T1790,7),2),"-",LEFT('Intragroup liabilities'!T1790,2)))</f>
        <v>--</v>
      </c>
      <c r="T1796" s="20" t="str">
        <f t="shared" si="193"/>
        <v>--</v>
      </c>
      <c r="U1796" s="20" t="str">
        <f>IF(OR('Intragroup liabilities'!F1790="P_20",'Intragroup liabilities'!F1790="P_21"),'T 03.01'!T1796,CONCATENATE(RIGHT('Intragroup liabilities'!U1790,4),"-",LEFT(RIGHT('Intragroup liabilities'!U1790,7),2),"-",LEFT('Intragroup liabilities'!U1790,2)))</f>
        <v>--</v>
      </c>
      <c r="V1796" s="10" t="str">
        <f t="shared" si="194"/>
        <v>Unsecured</v>
      </c>
      <c r="W1796" s="10">
        <v>0</v>
      </c>
      <c r="X1796" s="10" t="s">
        <v>83</v>
      </c>
      <c r="Y1796" s="10" t="str">
        <f t="shared" si="195"/>
        <v>Structured</v>
      </c>
      <c r="Z1796" s="10"/>
      <c r="AA1796" s="10" t="str">
        <f>IF('Intragroup liabilities'!Q1790="GF2","Grandfathered T2",IF('Intragroup liabilities'!Q1790="CET1","CET1","No"))</f>
        <v>No</v>
      </c>
      <c r="AB1796" s="10">
        <f>IF('Intragroup liabilities'!R1790="",0,'Intragroup liabilities'!R1790)</f>
        <v>0</v>
      </c>
    </row>
    <row r="1797" spans="3:28" ht="23.65" thickBot="1" x14ac:dyDescent="0.5">
      <c r="C1797" s="17">
        <f t="shared" si="190"/>
        <v>999</v>
      </c>
      <c r="D1797" s="18">
        <f t="shared" si="196"/>
        <v>1790</v>
      </c>
      <c r="E1797" s="10" t="str">
        <f>IF(AND(I1797="SANTANDER TOTTA, SGPS, SA",'Intragroup liabilities'!F1791="P_22"),"r0531 - o/w (part of) subordinated liabilities recognised as own funds",IF(AND(I1797="Totta Seguros - Comp. Seg. Vida, SA.",'Intragroup liabilities'!F1791="P_22"),"r0350 - Structured notes",IF(AND(AA1797&lt;&gt;"No",'Intragroup liabilities'!F1791="P_23"),"r0531 - o/w (part of) subordinated liabilities recognised as own funds",IF(AND(AA1797="No",'Intragroup liabilities'!F1791="P_23"),"r0120 - Secured liabilities - collateralized part (BRRD art. 44/2/b)",IF('Intragroup liabilities'!F1791="C_31","r0511 - o/w capital instruments/share capital",IF('Intragroup liabilities'!F1791="C_32","r0511 - o/w capital instruments/share capital",IF('Intragroup liabilities'!F1791="C_33","r0512 - o/w instruments ranking pari passu with ordinary shares",IF(OR(ISNUMBER(SEARCH("ATLANTES",I1797)),ISNUMBER(SEARCH("AZOR",I1797)),ISNUMBER(SEARCH("HIPOTOTTA",I1797)))=TRUE,"r0120 - Secured liabilities - collateralized part (BRRD art. 44/2/b)",IF(OR('Intragroup liabilities'!F1791="P_27.1",'Intragroup liabilities'!F1791="P_27.2",'Intragroup liabilities'!F1791="P_24"),"r0390 - Non-financial liabilities",IF('Intragroup liabilities'!F1791="P_30.1","r0170 - Employee liabilities (BRRD art. 44/2/g/i)",IF('Intragroup liabilities'!F1791="P_30.3","r0390 - Non-financial liabilities",IF('Intragroup liabilities'!F1791="C_36","r0511 - o/w capital instruments/share capital",IF(AND('Intragroup liabilities'!F1791="P_20",IFERROR(VLOOKUP('Intragroup liabilities'!I1791,'Auxiliar 210'!$B$18:$B$20,1,FALSE),0)&lt;&gt;0),"r0210 - Liabilities towards other entities of the resolution group (BRRD art. 44/2/h)",IF(AND('Intragroup liabilities'!F1791="P_21",IFERROR(VLOOKUP('Intragroup liabilities'!I1791,'Auxiliar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7" s="10" t="s">
        <v>483</v>
      </c>
      <c r="G1797" s="10" t="str">
        <f t="shared" si="191"/>
        <v>Rank 9 - Ranking in insolvency (master scale)</v>
      </c>
      <c r="H1797" s="10" t="s">
        <v>587</v>
      </c>
      <c r="I1797" s="10" t="s">
        <v>66</v>
      </c>
      <c r="J1797" s="10" t="s">
        <v>439</v>
      </c>
      <c r="K1797" s="10" t="s">
        <v>155</v>
      </c>
      <c r="L1797" s="10" t="str">
        <f t="shared" si="192"/>
        <v>Sister</v>
      </c>
      <c r="M1797" s="10" t="str">
        <f>IF(OR('Intragroup liabilities'!W1791="x",'Intragroup liabilities'!W1791="E"),"true","false")</f>
        <v>false</v>
      </c>
      <c r="N1797" s="10" t="s">
        <v>470</v>
      </c>
      <c r="O1797" s="10" t="s">
        <v>471</v>
      </c>
      <c r="P1797" s="11">
        <v>0.52</v>
      </c>
      <c r="Q1797" s="11">
        <f>IF('Intragroup liabilities'!E1791="",0,'Intragroup liabilities'!E1791)</f>
        <v>0</v>
      </c>
      <c r="R1797" s="10" t="str">
        <f>+IF('Intragroup liabilities'!C1791="EURO","Euro",IF('Intragroup liabilities'!C1791="LIBRA INGLESA"," US Dollar",""))</f>
        <v>Euro</v>
      </c>
      <c r="S1797" s="10" t="str">
        <f>IF(OR('Intragroup liabilities'!F1791="P_20",'Intragroup liabilities'!F1791="P_21"),'Intragroup liabilities'!M1791,CONCATENATE(RIGHT('Intragroup liabilities'!T1791,4),"-",LEFT(RIGHT('Intragroup liabilities'!T1791,7),2),"-",LEFT('Intragroup liabilities'!T1791,2)))</f>
        <v>--</v>
      </c>
      <c r="T1797" s="20" t="str">
        <f t="shared" si="193"/>
        <v>--</v>
      </c>
      <c r="U1797" s="20" t="str">
        <f>IF(OR('Intragroup liabilities'!F1791="P_20",'Intragroup liabilities'!F1791="P_21"),'T 03.01'!T1797,CONCATENATE(RIGHT('Intragroup liabilities'!U1791,4),"-",LEFT(RIGHT('Intragroup liabilities'!U1791,7),2),"-",LEFT('Intragroup liabilities'!U1791,2)))</f>
        <v>--</v>
      </c>
      <c r="V1797" s="10" t="str">
        <f t="shared" si="194"/>
        <v>Unsecured</v>
      </c>
      <c r="W1797" s="10">
        <v>0</v>
      </c>
      <c r="X1797" s="10" t="s">
        <v>83</v>
      </c>
      <c r="Y1797" s="10" t="str">
        <f t="shared" si="195"/>
        <v>Structured</v>
      </c>
      <c r="Z1797" s="10"/>
      <c r="AA1797" s="10" t="str">
        <f>IF('Intragroup liabilities'!Q1791="GF2","Grandfathered T2",IF('Intragroup liabilities'!Q1791="CET1","CET1","No"))</f>
        <v>No</v>
      </c>
      <c r="AB1797" s="10">
        <f>IF('Intragroup liabilities'!R1791="",0,'Intragroup liabilities'!R1791)</f>
        <v>0</v>
      </c>
    </row>
    <row r="1798" spans="3:28" ht="23.65" thickBot="1" x14ac:dyDescent="0.5">
      <c r="C1798" s="17">
        <f t="shared" si="190"/>
        <v>999</v>
      </c>
      <c r="D1798" s="18">
        <f t="shared" si="196"/>
        <v>1791</v>
      </c>
      <c r="E1798" s="10" t="str">
        <f>IF(AND(I1798="SANTANDER TOTTA, SGPS, SA",'Intragroup liabilities'!F1792="P_22"),"r0531 - o/w (part of) subordinated liabilities recognised as own funds",IF(AND(I1798="Totta Seguros - Comp. Seg. Vida, SA.",'Intragroup liabilities'!F1792="P_22"),"r0350 - Structured notes",IF(AND(AA1798&lt;&gt;"No",'Intragroup liabilities'!F1792="P_23"),"r0531 - o/w (part of) subordinated liabilities recognised as own funds",IF(AND(AA1798="No",'Intragroup liabilities'!F1792="P_23"),"r0120 - Secured liabilities - collateralized part (BRRD art. 44/2/b)",IF('Intragroup liabilities'!F1792="C_31","r0511 - o/w capital instruments/share capital",IF('Intragroup liabilities'!F1792="C_32","r0511 - o/w capital instruments/share capital",IF('Intragroup liabilities'!F1792="C_33","r0512 - o/w instruments ranking pari passu with ordinary shares",IF(OR(ISNUMBER(SEARCH("ATLANTES",I1798)),ISNUMBER(SEARCH("AZOR",I1798)),ISNUMBER(SEARCH("HIPOTOTTA",I1798)))=TRUE,"r0120 - Secured liabilities - collateralized part (BRRD art. 44/2/b)",IF(OR('Intragroup liabilities'!F1792="P_27.1",'Intragroup liabilities'!F1792="P_27.2",'Intragroup liabilities'!F1792="P_24"),"r0390 - Non-financial liabilities",IF('Intragroup liabilities'!F1792="P_30.1","r0170 - Employee liabilities (BRRD art. 44/2/g/i)",IF('Intragroup liabilities'!F1792="P_30.3","r0390 - Non-financial liabilities",IF('Intragroup liabilities'!F1792="C_36","r0511 - o/w capital instruments/share capital",IF(AND('Intragroup liabilities'!F1792="P_20",IFERROR(VLOOKUP('Intragroup liabilities'!I1792,'Auxiliar 210'!$B$18:$B$20,1,FALSE),0)&lt;&gt;0),"r0210 - Liabilities towards other entities of the resolution group (BRRD art. 44/2/h)",IF(AND('Intragroup liabilities'!F1792="P_21",IFERROR(VLOOKUP('Intragroup liabilities'!I1792,'Auxiliar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8" s="10" t="s">
        <v>483</v>
      </c>
      <c r="G1798" s="10" t="str">
        <f t="shared" si="191"/>
        <v>Rank 9 - Ranking in insolvency (master scale)</v>
      </c>
      <c r="H1798" s="10" t="s">
        <v>492</v>
      </c>
      <c r="I1798" s="10" t="s">
        <v>66</v>
      </c>
      <c r="J1798" s="10" t="s">
        <v>439</v>
      </c>
      <c r="K1798" s="10" t="s">
        <v>155</v>
      </c>
      <c r="L1798" s="10" t="str">
        <f t="shared" si="192"/>
        <v>Sister</v>
      </c>
      <c r="M1798" s="10" t="str">
        <f>IF(OR('Intragroup liabilities'!W1792="x",'Intragroup liabilities'!W1792="E"),"true","false")</f>
        <v>false</v>
      </c>
      <c r="N1798" s="10" t="s">
        <v>470</v>
      </c>
      <c r="O1798" s="10" t="s">
        <v>471</v>
      </c>
      <c r="P1798" s="11">
        <v>0.01</v>
      </c>
      <c r="Q1798" s="11">
        <f>IF('Intragroup liabilities'!E1792="",0,'Intragroup liabilities'!E1792)</f>
        <v>0</v>
      </c>
      <c r="R1798" s="10" t="str">
        <f>+IF('Intragroup liabilities'!C1792="EURO","Euro",IF('Intragroup liabilities'!C1792="LIBRA INGLESA"," US Dollar",""))</f>
        <v>Euro</v>
      </c>
      <c r="S1798" s="10" t="str">
        <f>IF(OR('Intragroup liabilities'!F1792="P_20",'Intragroup liabilities'!F1792="P_21"),'Intragroup liabilities'!M1792,CONCATENATE(RIGHT('Intragroup liabilities'!T1792,4),"-",LEFT(RIGHT('Intragroup liabilities'!T1792,7),2),"-",LEFT('Intragroup liabilities'!T1792,2)))</f>
        <v>--</v>
      </c>
      <c r="T1798" s="20" t="str">
        <f t="shared" si="193"/>
        <v>--</v>
      </c>
      <c r="U1798" s="20" t="str">
        <f>IF(OR('Intragroup liabilities'!F1792="P_20",'Intragroup liabilities'!F1792="P_21"),'T 03.01'!T1798,CONCATENATE(RIGHT('Intragroup liabilities'!U1792,4),"-",LEFT(RIGHT('Intragroup liabilities'!U1792,7),2),"-",LEFT('Intragroup liabilities'!U1792,2)))</f>
        <v>--</v>
      </c>
      <c r="V1798" s="10" t="str">
        <f t="shared" si="194"/>
        <v>Unsecured</v>
      </c>
      <c r="W1798" s="10">
        <v>0</v>
      </c>
      <c r="X1798" s="10" t="s">
        <v>83</v>
      </c>
      <c r="Y1798" s="10" t="str">
        <f t="shared" si="195"/>
        <v>Structured</v>
      </c>
      <c r="Z1798" s="10"/>
      <c r="AA1798" s="10" t="str">
        <f>IF('Intragroup liabilities'!Q1792="GF2","Grandfathered T2",IF('Intragroup liabilities'!Q1792="CET1","CET1","No"))</f>
        <v>No</v>
      </c>
      <c r="AB1798" s="10">
        <f>IF('Intragroup liabilities'!R1792="",0,'Intragroup liabilities'!R1792)</f>
        <v>0</v>
      </c>
    </row>
    <row r="1799" spans="3:28" ht="23.65" thickBot="1" x14ac:dyDescent="0.5">
      <c r="C1799" s="17">
        <f t="shared" si="190"/>
        <v>999</v>
      </c>
      <c r="D1799" s="18">
        <f t="shared" si="196"/>
        <v>1792</v>
      </c>
      <c r="E1799" s="10" t="str">
        <f>IF(AND(I1799="SANTANDER TOTTA, SGPS, SA",'Intragroup liabilities'!F1793="P_22"),"r0531 - o/w (part of) subordinated liabilities recognised as own funds",IF(AND(I1799="Totta Seguros - Comp. Seg. Vida, SA.",'Intragroup liabilities'!F1793="P_22"),"r0350 - Structured notes",IF(AND(AA1799&lt;&gt;"No",'Intragroup liabilities'!F1793="P_23"),"r0531 - o/w (part of) subordinated liabilities recognised as own funds",IF(AND(AA1799="No",'Intragroup liabilities'!F1793="P_23"),"r0120 - Secured liabilities - collateralized part (BRRD art. 44/2/b)",IF('Intragroup liabilities'!F1793="C_31","r0511 - o/w capital instruments/share capital",IF('Intragroup liabilities'!F1793="C_32","r0511 - o/w capital instruments/share capital",IF('Intragroup liabilities'!F1793="C_33","r0512 - o/w instruments ranking pari passu with ordinary shares",IF(OR(ISNUMBER(SEARCH("ATLANTES",I1799)),ISNUMBER(SEARCH("AZOR",I1799)),ISNUMBER(SEARCH("HIPOTOTTA",I1799)))=TRUE,"r0120 - Secured liabilities - collateralized part (BRRD art. 44/2/b)",IF(OR('Intragroup liabilities'!F1793="P_27.1",'Intragroup liabilities'!F1793="P_27.2",'Intragroup liabilities'!F1793="P_24"),"r0390 - Non-financial liabilities",IF('Intragroup liabilities'!F1793="P_30.1","r0170 - Employee liabilities (BRRD art. 44/2/g/i)",IF('Intragroup liabilities'!F1793="P_30.3","r0390 - Non-financial liabilities",IF('Intragroup liabilities'!F1793="C_36","r0511 - o/w capital instruments/share capital",IF(AND('Intragroup liabilities'!F1793="P_20",IFERROR(VLOOKUP('Intragroup liabilities'!I1793,'Auxiliar 210'!$B$18:$B$20,1,FALSE),0)&lt;&gt;0),"r0210 - Liabilities towards other entities of the resolution group (BRRD art. 44/2/h)",IF(AND('Intragroup liabilities'!F1793="P_21",IFERROR(VLOOKUP('Intragroup liabilities'!I1793,'Auxiliar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799" s="10" t="s">
        <v>483</v>
      </c>
      <c r="G1799" s="10" t="str">
        <f t="shared" si="191"/>
        <v>Rank 9 - Ranking in insolvency (master scale)</v>
      </c>
      <c r="H1799" s="10" t="s">
        <v>535</v>
      </c>
      <c r="I1799" s="10" t="s">
        <v>66</v>
      </c>
      <c r="J1799" s="10" t="s">
        <v>439</v>
      </c>
      <c r="K1799" s="10" t="s">
        <v>155</v>
      </c>
      <c r="L1799" s="10" t="str">
        <f t="shared" si="192"/>
        <v>Sister</v>
      </c>
      <c r="M1799" s="10" t="str">
        <f>IF(OR('Intragroup liabilities'!W1793="x",'Intragroup liabilities'!W1793="E"),"true","false")</f>
        <v>false</v>
      </c>
      <c r="N1799" s="10" t="s">
        <v>470</v>
      </c>
      <c r="O1799" s="10" t="s">
        <v>471</v>
      </c>
      <c r="P1799" s="11">
        <v>21.31</v>
      </c>
      <c r="Q1799" s="11">
        <f>IF('Intragroup liabilities'!E1793="",0,'Intragroup liabilities'!E1793)</f>
        <v>0</v>
      </c>
      <c r="R1799" s="10" t="str">
        <f>+IF('Intragroup liabilities'!C1793="EURO","Euro",IF('Intragroup liabilities'!C1793="LIBRA INGLESA"," US Dollar",""))</f>
        <v>Euro</v>
      </c>
      <c r="S1799" s="10" t="str">
        <f>IF(OR('Intragroup liabilities'!F1793="P_20",'Intragroup liabilities'!F1793="P_21"),'Intragroup liabilities'!M1793,CONCATENATE(RIGHT('Intragroup liabilities'!T1793,4),"-",LEFT(RIGHT('Intragroup liabilities'!T1793,7),2),"-",LEFT('Intragroup liabilities'!T1793,2)))</f>
        <v>--</v>
      </c>
      <c r="T1799" s="20" t="str">
        <f t="shared" si="193"/>
        <v>--</v>
      </c>
      <c r="U1799" s="20" t="str">
        <f>IF(OR('Intragroup liabilities'!F1793="P_20",'Intragroup liabilities'!F1793="P_21"),'T 03.01'!T1799,CONCATENATE(RIGHT('Intragroup liabilities'!U1793,4),"-",LEFT(RIGHT('Intragroup liabilities'!U1793,7),2),"-",LEFT('Intragroup liabilities'!U1793,2)))</f>
        <v>--</v>
      </c>
      <c r="V1799" s="10" t="str">
        <f t="shared" si="194"/>
        <v>Unsecured</v>
      </c>
      <c r="W1799" s="10">
        <v>0</v>
      </c>
      <c r="X1799" s="10" t="s">
        <v>83</v>
      </c>
      <c r="Y1799" s="10" t="str">
        <f t="shared" si="195"/>
        <v>Structured</v>
      </c>
      <c r="Z1799" s="10"/>
      <c r="AA1799" s="10" t="str">
        <f>IF('Intragroup liabilities'!Q1793="GF2","Grandfathered T2",IF('Intragroup liabilities'!Q1793="CET1","CET1","No"))</f>
        <v>No</v>
      </c>
      <c r="AB1799" s="10">
        <f>IF('Intragroup liabilities'!R1793="",0,'Intragroup liabilities'!R1793)</f>
        <v>0</v>
      </c>
    </row>
    <row r="1800" spans="3:28" ht="23.65" thickBot="1" x14ac:dyDescent="0.5">
      <c r="C1800" s="17">
        <f t="shared" si="190"/>
        <v>999</v>
      </c>
      <c r="D1800" s="18">
        <f t="shared" si="196"/>
        <v>1793</v>
      </c>
      <c r="E1800" s="10" t="str">
        <f>IF(AND(I1800="SANTANDER TOTTA, SGPS, SA",'Intragroup liabilities'!F1794="P_22"),"r0531 - o/w (part of) subordinated liabilities recognised as own funds",IF(AND(I1800="Totta Seguros - Comp. Seg. Vida, SA.",'Intragroup liabilities'!F1794="P_22"),"r0350 - Structured notes",IF(AND(AA1800&lt;&gt;"No",'Intragroup liabilities'!F1794="P_23"),"r0531 - o/w (part of) subordinated liabilities recognised as own funds",IF(AND(AA1800="No",'Intragroup liabilities'!F1794="P_23"),"r0120 - Secured liabilities - collateralized part (BRRD art. 44/2/b)",IF('Intragroup liabilities'!F1794="C_31","r0511 - o/w capital instruments/share capital",IF('Intragroup liabilities'!F1794="C_32","r0511 - o/w capital instruments/share capital",IF('Intragroup liabilities'!F1794="C_33","r0512 - o/w instruments ranking pari passu with ordinary shares",IF(OR(ISNUMBER(SEARCH("ATLANTES",I1800)),ISNUMBER(SEARCH("AZOR",I1800)),ISNUMBER(SEARCH("HIPOTOTTA",I1800)))=TRUE,"r0120 - Secured liabilities - collateralized part (BRRD art. 44/2/b)",IF(OR('Intragroup liabilities'!F1794="P_27.1",'Intragroup liabilities'!F1794="P_27.2",'Intragroup liabilities'!F1794="P_24"),"r0390 - Non-financial liabilities",IF('Intragroup liabilities'!F1794="P_30.1","r0170 - Employee liabilities (BRRD art. 44/2/g/i)",IF('Intragroup liabilities'!F1794="P_30.3","r0390 - Non-financial liabilities",IF('Intragroup liabilities'!F1794="C_36","r0511 - o/w capital instruments/share capital",IF(AND('Intragroup liabilities'!F1794="P_20",IFERROR(VLOOKUP('Intragroup liabilities'!I1794,'Auxiliar 210'!$B$18:$B$20,1,FALSE),0)&lt;&gt;0),"r0210 - Liabilities towards other entities of the resolution group (BRRD art. 44/2/h)",IF(AND('Intragroup liabilities'!F1794="P_21",IFERROR(VLOOKUP('Intragroup liabilities'!I1794,'Auxiliar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0" s="10" t="s">
        <v>483</v>
      </c>
      <c r="G1800" s="10" t="str">
        <f t="shared" si="191"/>
        <v>Rank 9 - Ranking in insolvency (master scale)</v>
      </c>
      <c r="H1800" s="10" t="s">
        <v>614</v>
      </c>
      <c r="I1800" s="10" t="s">
        <v>66</v>
      </c>
      <c r="J1800" s="10" t="s">
        <v>439</v>
      </c>
      <c r="K1800" s="10" t="s">
        <v>155</v>
      </c>
      <c r="L1800" s="10" t="str">
        <f t="shared" si="192"/>
        <v>Sister</v>
      </c>
      <c r="M1800" s="10" t="str">
        <f>IF(OR('Intragroup liabilities'!W1794="x",'Intragroup liabilities'!W1794="E"),"true","false")</f>
        <v>false</v>
      </c>
      <c r="N1800" s="10" t="s">
        <v>470</v>
      </c>
      <c r="O1800" s="10" t="s">
        <v>471</v>
      </c>
      <c r="P1800" s="11">
        <v>8.32</v>
      </c>
      <c r="Q1800" s="11">
        <f>IF('Intragroup liabilities'!E1794="",0,'Intragroup liabilities'!E1794)</f>
        <v>0</v>
      </c>
      <c r="R1800" s="10" t="str">
        <f>+IF('Intragroup liabilities'!C1794="EURO","Euro",IF('Intragroup liabilities'!C1794="LIBRA INGLESA"," US Dollar",""))</f>
        <v>Euro</v>
      </c>
      <c r="S1800" s="10" t="str">
        <f>IF(OR('Intragroup liabilities'!F1794="P_20",'Intragroup liabilities'!F1794="P_21"),'Intragroup liabilities'!M1794,CONCATENATE(RIGHT('Intragroup liabilities'!T1794,4),"-",LEFT(RIGHT('Intragroup liabilities'!T1794,7),2),"-",LEFT('Intragroup liabilities'!T1794,2)))</f>
        <v>--</v>
      </c>
      <c r="T1800" s="20" t="str">
        <f t="shared" si="193"/>
        <v>--</v>
      </c>
      <c r="U1800" s="20" t="str">
        <f>IF(OR('Intragroup liabilities'!F1794="P_20",'Intragroup liabilities'!F1794="P_21"),'T 03.01'!T1800,CONCATENATE(RIGHT('Intragroup liabilities'!U1794,4),"-",LEFT(RIGHT('Intragroup liabilities'!U1794,7),2),"-",LEFT('Intragroup liabilities'!U1794,2)))</f>
        <v>--</v>
      </c>
      <c r="V1800" s="10" t="str">
        <f t="shared" si="194"/>
        <v>Unsecured</v>
      </c>
      <c r="W1800" s="10">
        <v>0</v>
      </c>
      <c r="X1800" s="10" t="s">
        <v>83</v>
      </c>
      <c r="Y1800" s="10" t="str">
        <f t="shared" si="195"/>
        <v>Structured</v>
      </c>
      <c r="Z1800" s="10"/>
      <c r="AA1800" s="10" t="str">
        <f>IF('Intragroup liabilities'!Q1794="GF2","Grandfathered T2",IF('Intragroup liabilities'!Q1794="CET1","CET1","No"))</f>
        <v>No</v>
      </c>
      <c r="AB1800" s="10">
        <f>IF('Intragroup liabilities'!R1794="",0,'Intragroup liabilities'!R1794)</f>
        <v>0</v>
      </c>
    </row>
    <row r="1801" spans="3:28" ht="23.65" thickBot="1" x14ac:dyDescent="0.5">
      <c r="C1801" s="17">
        <f t="shared" ref="C1801:C1864" si="197">+IF(E1801="","",999)</f>
        <v>999</v>
      </c>
      <c r="D1801" s="18">
        <f t="shared" si="196"/>
        <v>1794</v>
      </c>
      <c r="E1801" s="10" t="str">
        <f>IF(AND(I1801="SANTANDER TOTTA, SGPS, SA",'Intragroup liabilities'!F1795="P_22"),"r0531 - o/w (part of) subordinated liabilities recognised as own funds",IF(AND(I1801="Totta Seguros - Comp. Seg. Vida, SA.",'Intragroup liabilities'!F1795="P_22"),"r0350 - Structured notes",IF(AND(AA1801&lt;&gt;"No",'Intragroup liabilities'!F1795="P_23"),"r0531 - o/w (part of) subordinated liabilities recognised as own funds",IF(AND(AA1801="No",'Intragroup liabilities'!F1795="P_23"),"r0120 - Secured liabilities - collateralized part (BRRD art. 44/2/b)",IF('Intragroup liabilities'!F1795="C_31","r0511 - o/w capital instruments/share capital",IF('Intragroup liabilities'!F1795="C_32","r0511 - o/w capital instruments/share capital",IF('Intragroup liabilities'!F1795="C_33","r0512 - o/w instruments ranking pari passu with ordinary shares",IF(OR(ISNUMBER(SEARCH("ATLANTES",I1801)),ISNUMBER(SEARCH("AZOR",I1801)),ISNUMBER(SEARCH("HIPOTOTTA",I1801)))=TRUE,"r0120 - Secured liabilities - collateralized part (BRRD art. 44/2/b)",IF(OR('Intragroup liabilities'!F1795="P_27.1",'Intragroup liabilities'!F1795="P_27.2",'Intragroup liabilities'!F1795="P_24"),"r0390 - Non-financial liabilities",IF('Intragroup liabilities'!F1795="P_30.1","r0170 - Employee liabilities (BRRD art. 44/2/g/i)",IF('Intragroup liabilities'!F1795="P_30.3","r0390 - Non-financial liabilities",IF('Intragroup liabilities'!F1795="C_36","r0511 - o/w capital instruments/share capital",IF(AND('Intragroup liabilities'!F1795="P_20",IFERROR(VLOOKUP('Intragroup liabilities'!I1795,'Auxiliar 210'!$B$18:$B$20,1,FALSE),0)&lt;&gt;0),"r0210 - Liabilities towards other entities of the resolution group (BRRD art. 44/2/h)",IF(AND('Intragroup liabilities'!F1795="P_21",IFERROR(VLOOKUP('Intragroup liabilities'!I1795,'Auxiliar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1" s="10" t="s">
        <v>483</v>
      </c>
      <c r="G1801" s="10" t="str">
        <f t="shared" ref="G1801:G1864" si="198">IF(E1801="r0110 - Covered deposits (BRRD art. 44/2/a)","Rank 14 - Ranking in insolvency (master scale)",IF(E1801="r0120 - Secured liabilities - collateralized part (BRRD art. 44/2/b)","Rank 20 - Ranking in insolvency (master scale)",IF(E1801="r0320 - Deposits, not covered and not preferential","Rank 12 - Ranking in insolvency (master scale)",IF(E1801="r0370 - Subordinated liabilities (not recognised as own funds)","Rank 4 - Ranking in insolvency (master scale)",IF(OR(E1801="r0511 - o/w capital instruments/share capital",E1801="r0512 - o/w instruments ranking pari passu with ordinary shares"),"Rank 1 - Ranking in insolvency (master scale)",IF(E1801="r0531 - o/w (part of) subordinated liabilities recognised as own funds","Rank 3 - Ranking in insolvency (master scale)",IF(E1801="r0350 - Structured notes","Rank 9 - Ranking in insolvency (master scale)",IF(E1801="r0390 - Non-financial liabilities","Rank 9 - Ranking in insolvency (master scale)",""))))))))</f>
        <v>Rank 9 - Ranking in insolvency (master scale)</v>
      </c>
      <c r="H1801" s="10" t="s">
        <v>513</v>
      </c>
      <c r="I1801" s="10" t="s">
        <v>66</v>
      </c>
      <c r="J1801" s="10" t="s">
        <v>439</v>
      </c>
      <c r="K1801" s="10" t="s">
        <v>155</v>
      </c>
      <c r="L1801" s="10" t="str">
        <f t="shared" ref="L1801:L1864" si="199">IF(OR(I1801="SANTANDER TOTTA, SGPS, SA",I1801="BANCO SANTANDER TOTTA SA"),"Parent","Sister")</f>
        <v>Sister</v>
      </c>
      <c r="M1801" s="10" t="str">
        <f>IF(OR('Intragroup liabilities'!W1795="x",'Intragroup liabilities'!W1795="E"),"true","false")</f>
        <v>false</v>
      </c>
      <c r="N1801" s="10" t="s">
        <v>470</v>
      </c>
      <c r="O1801" s="10" t="s">
        <v>471</v>
      </c>
      <c r="P1801" s="11">
        <v>4.68</v>
      </c>
      <c r="Q1801" s="11">
        <f>IF('Intragroup liabilities'!E1795="",0,'Intragroup liabilities'!E1795)</f>
        <v>0</v>
      </c>
      <c r="R1801" s="10" t="str">
        <f>+IF('Intragroup liabilities'!C1795="EURO","Euro",IF('Intragroup liabilities'!C1795="LIBRA INGLESA"," US Dollar",""))</f>
        <v>Euro</v>
      </c>
      <c r="S1801" s="10" t="str">
        <f>IF(OR('Intragroup liabilities'!F1795="P_20",'Intragroup liabilities'!F1795="P_21"),'Intragroup liabilities'!M1795,CONCATENATE(RIGHT('Intragroup liabilities'!T1795,4),"-",LEFT(RIGHT('Intragroup liabilities'!T1795,7),2),"-",LEFT('Intragroup liabilities'!T1795,2)))</f>
        <v>--</v>
      </c>
      <c r="T1801" s="20" t="str">
        <f t="shared" ref="T1801:T1864" si="200">IFERROR(IF(OR(E1801="r0110 - Covered deposits (BRRD art. 44/2/a)",E1801="r0120 - Secured liabilities - collateralized part (BRRD art. 44/2/b)",E1801="r0320 - Deposits, not covered and not preferential"),WORKDAY(S1801,1,"1/1/2021"),S1801),"")</f>
        <v>--</v>
      </c>
      <c r="U1801" s="20" t="str">
        <f>IF(OR('Intragroup liabilities'!F1795="P_20",'Intragroup liabilities'!F1795="P_21"),'T 03.01'!T1801,CONCATENATE(RIGHT('Intragroup liabilities'!U1795,4),"-",LEFT(RIGHT('Intragroup liabilities'!U1795,7),2),"-",LEFT('Intragroup liabilities'!U1795,2)))</f>
        <v>--</v>
      </c>
      <c r="V1801" s="10" t="str">
        <f t="shared" ref="V1801:V1864" si="201">IF(E1801="r0120 - Secured liabilities - collateralized part (BRRD art. 44/2/b)","Secured","Unsecured")</f>
        <v>Unsecured</v>
      </c>
      <c r="W1801" s="10">
        <v>0</v>
      </c>
      <c r="X1801" s="10" t="s">
        <v>83</v>
      </c>
      <c r="Y1801" s="10" t="str">
        <f t="shared" ref="Y1801:Y1864" si="202">IFERROR(IF(OR(E1801="r0110 - Covered deposits (BRRD art. 44/2/a)",E1801="r0120 - Secured liabilities - collateralized part (BRRD art. 44/2/b)",E1801="r0320 - Deposits, not covered and not preferential"),"Non-structured/Vanilla","Structured"),"")</f>
        <v>Structured</v>
      </c>
      <c r="Z1801" s="10"/>
      <c r="AA1801" s="10" t="str">
        <f>IF('Intragroup liabilities'!Q1795="GF2","Grandfathered T2",IF('Intragroup liabilities'!Q1795="CET1","CET1","No"))</f>
        <v>No</v>
      </c>
      <c r="AB1801" s="10">
        <f>IF('Intragroup liabilities'!R1795="",0,'Intragroup liabilities'!R1795)</f>
        <v>0</v>
      </c>
    </row>
    <row r="1802" spans="3:28" ht="23.65" thickBot="1" x14ac:dyDescent="0.5">
      <c r="C1802" s="17">
        <f t="shared" si="197"/>
        <v>999</v>
      </c>
      <c r="D1802" s="18">
        <f t="shared" ref="D1802:D1865" si="203">IF(E1802="","",D1801+1)</f>
        <v>1795</v>
      </c>
      <c r="E1802" s="10" t="str">
        <f>IF(AND(I1802="SANTANDER TOTTA, SGPS, SA",'Intragroup liabilities'!F1796="P_22"),"r0531 - o/w (part of) subordinated liabilities recognised as own funds",IF(AND(I1802="Totta Seguros - Comp. Seg. Vida, SA.",'Intragroup liabilities'!F1796="P_22"),"r0350 - Structured notes",IF(AND(AA1802&lt;&gt;"No",'Intragroup liabilities'!F1796="P_23"),"r0531 - o/w (part of) subordinated liabilities recognised as own funds",IF(AND(AA1802="No",'Intragroup liabilities'!F1796="P_23"),"r0120 - Secured liabilities - collateralized part (BRRD art. 44/2/b)",IF('Intragroup liabilities'!F1796="C_31","r0511 - o/w capital instruments/share capital",IF('Intragroup liabilities'!F1796="C_32","r0511 - o/w capital instruments/share capital",IF('Intragroup liabilities'!F1796="C_33","r0512 - o/w instruments ranking pari passu with ordinary shares",IF(OR(ISNUMBER(SEARCH("ATLANTES",I1802)),ISNUMBER(SEARCH("AZOR",I1802)),ISNUMBER(SEARCH("HIPOTOTTA",I1802)))=TRUE,"r0120 - Secured liabilities - collateralized part (BRRD art. 44/2/b)",IF(OR('Intragroup liabilities'!F1796="P_27.1",'Intragroup liabilities'!F1796="P_27.2",'Intragroup liabilities'!F1796="P_24"),"r0390 - Non-financial liabilities",IF('Intragroup liabilities'!F1796="P_30.1","r0170 - Employee liabilities (BRRD art. 44/2/g/i)",IF('Intragroup liabilities'!F1796="P_30.3","r0390 - Non-financial liabilities",IF('Intragroup liabilities'!F1796="C_36","r0511 - o/w capital instruments/share capital",IF(AND('Intragroup liabilities'!F1796="P_20",IFERROR(VLOOKUP('Intragroup liabilities'!I1796,'Auxiliar 210'!$B$18:$B$20,1,FALSE),0)&lt;&gt;0),"r0210 - Liabilities towards other entities of the resolution group (BRRD art. 44/2/h)",IF(AND('Intragroup liabilities'!F1796="P_21",IFERROR(VLOOKUP('Intragroup liabilities'!I1796,'Auxiliar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2" s="10" t="s">
        <v>483</v>
      </c>
      <c r="G1802" s="10" t="str">
        <f t="shared" si="198"/>
        <v>Rank 9 - Ranking in insolvency (master scale)</v>
      </c>
      <c r="H1802" s="10" t="s">
        <v>713</v>
      </c>
      <c r="I1802" s="10" t="s">
        <v>700</v>
      </c>
      <c r="J1802" s="10" t="s">
        <v>699</v>
      </c>
      <c r="K1802" s="10" t="s">
        <v>155</v>
      </c>
      <c r="L1802" s="10" t="str">
        <f t="shared" si="199"/>
        <v>Sister</v>
      </c>
      <c r="M1802" s="10" t="str">
        <f>IF(OR('Intragroup liabilities'!W1796="x",'Intragroup liabilities'!W1796="E"),"true","false")</f>
        <v>false</v>
      </c>
      <c r="N1802" s="10" t="s">
        <v>470</v>
      </c>
      <c r="O1802" s="10" t="s">
        <v>471</v>
      </c>
      <c r="P1802" s="11">
        <v>6.3</v>
      </c>
      <c r="Q1802" s="11">
        <f>IF('Intragroup liabilities'!E1796="",0,'Intragroup liabilities'!E1796)</f>
        <v>0</v>
      </c>
      <c r="R1802" s="10" t="str">
        <f>+IF('Intragroup liabilities'!C1796="EURO","Euro",IF('Intragroup liabilities'!C1796="LIBRA INGLESA"," US Dollar",""))</f>
        <v>Euro</v>
      </c>
      <c r="S1802" s="10" t="str">
        <f>IF(OR('Intragroup liabilities'!F1796="P_20",'Intragroup liabilities'!F1796="P_21"),'Intragroup liabilities'!M1796,CONCATENATE(RIGHT('Intragroup liabilities'!T1796,4),"-",LEFT(RIGHT('Intragroup liabilities'!T1796,7),2),"-",LEFT('Intragroup liabilities'!T1796,2)))</f>
        <v>--</v>
      </c>
      <c r="T1802" s="20" t="str">
        <f t="shared" si="200"/>
        <v>--</v>
      </c>
      <c r="U1802" s="20" t="str">
        <f>IF(OR('Intragroup liabilities'!F1796="P_20",'Intragroup liabilities'!F1796="P_21"),'T 03.01'!T1802,CONCATENATE(RIGHT('Intragroup liabilities'!U1796,4),"-",LEFT(RIGHT('Intragroup liabilities'!U1796,7),2),"-",LEFT('Intragroup liabilities'!U1796,2)))</f>
        <v>--</v>
      </c>
      <c r="V1802" s="10" t="str">
        <f t="shared" si="201"/>
        <v>Unsecured</v>
      </c>
      <c r="W1802" s="10">
        <v>0</v>
      </c>
      <c r="X1802" s="10" t="s">
        <v>83</v>
      </c>
      <c r="Y1802" s="10" t="str">
        <f t="shared" si="202"/>
        <v>Structured</v>
      </c>
      <c r="Z1802" s="10"/>
      <c r="AA1802" s="10" t="str">
        <f>IF('Intragroup liabilities'!Q1796="GF2","Grandfathered T2",IF('Intragroup liabilities'!Q1796="CET1","CET1","No"))</f>
        <v>No</v>
      </c>
      <c r="AB1802" s="10">
        <f>IF('Intragroup liabilities'!R1796="",0,'Intragroup liabilities'!R1796)</f>
        <v>0</v>
      </c>
    </row>
    <row r="1803" spans="3:28" ht="23.65" thickBot="1" x14ac:dyDescent="0.5">
      <c r="C1803" s="17">
        <f t="shared" si="197"/>
        <v>999</v>
      </c>
      <c r="D1803" s="18">
        <f t="shared" si="203"/>
        <v>1796</v>
      </c>
      <c r="E1803" s="10" t="str">
        <f>IF(AND(I1803="SANTANDER TOTTA, SGPS, SA",'Intragroup liabilities'!F1797="P_22"),"r0531 - o/w (part of) subordinated liabilities recognised as own funds",IF(AND(I1803="Totta Seguros - Comp. Seg. Vida, SA.",'Intragroup liabilities'!F1797="P_22"),"r0350 - Structured notes",IF(AND(AA1803&lt;&gt;"No",'Intragroup liabilities'!F1797="P_23"),"r0531 - o/w (part of) subordinated liabilities recognised as own funds",IF(AND(AA1803="No",'Intragroup liabilities'!F1797="P_23"),"r0120 - Secured liabilities - collateralized part (BRRD art. 44/2/b)",IF('Intragroup liabilities'!F1797="C_31","r0511 - o/w capital instruments/share capital",IF('Intragroup liabilities'!F1797="C_32","r0511 - o/w capital instruments/share capital",IF('Intragroup liabilities'!F1797="C_33","r0512 - o/w instruments ranking pari passu with ordinary shares",IF(OR(ISNUMBER(SEARCH("ATLANTES",I1803)),ISNUMBER(SEARCH("AZOR",I1803)),ISNUMBER(SEARCH("HIPOTOTTA",I1803)))=TRUE,"r0120 - Secured liabilities - collateralized part (BRRD art. 44/2/b)",IF(OR('Intragroup liabilities'!F1797="P_27.1",'Intragroup liabilities'!F1797="P_27.2",'Intragroup liabilities'!F1797="P_24"),"r0390 - Non-financial liabilities",IF('Intragroup liabilities'!F1797="P_30.1","r0170 - Employee liabilities (BRRD art. 44/2/g/i)",IF('Intragroup liabilities'!F1797="P_30.3","r0390 - Non-financial liabilities",IF('Intragroup liabilities'!F1797="C_36","r0511 - o/w capital instruments/share capital",IF(AND('Intragroup liabilities'!F1797="P_20",IFERROR(VLOOKUP('Intragroup liabilities'!I1797,'Auxiliar 210'!$B$18:$B$20,1,FALSE),0)&lt;&gt;0),"r0210 - Liabilities towards other entities of the resolution group (BRRD art. 44/2/h)",IF(AND('Intragroup liabilities'!F1797="P_21",IFERROR(VLOOKUP('Intragroup liabilities'!I1797,'Auxiliar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3" s="10" t="s">
        <v>483</v>
      </c>
      <c r="G1803" s="10" t="str">
        <f t="shared" si="198"/>
        <v>Rank 9 - Ranking in insolvency (master scale)</v>
      </c>
      <c r="H1803" s="10" t="s">
        <v>1393</v>
      </c>
      <c r="I1803" s="10" t="s">
        <v>66</v>
      </c>
      <c r="J1803" s="10" t="s">
        <v>439</v>
      </c>
      <c r="K1803" s="10" t="s">
        <v>155</v>
      </c>
      <c r="L1803" s="10" t="str">
        <f t="shared" si="199"/>
        <v>Sister</v>
      </c>
      <c r="M1803" s="10" t="str">
        <f>IF(OR('Intragroup liabilities'!W1797="x",'Intragroup liabilities'!W1797="E"),"true","false")</f>
        <v>false</v>
      </c>
      <c r="N1803" s="10" t="s">
        <v>470</v>
      </c>
      <c r="O1803" s="10" t="s">
        <v>471</v>
      </c>
      <c r="P1803" s="11">
        <v>0.35</v>
      </c>
      <c r="Q1803" s="11">
        <f>IF('Intragroup liabilities'!E1797="",0,'Intragroup liabilities'!E1797)</f>
        <v>0</v>
      </c>
      <c r="R1803" s="10" t="str">
        <f>+IF('Intragroup liabilities'!C1797="EURO","Euro",IF('Intragroup liabilities'!C1797="LIBRA INGLESA"," US Dollar",""))</f>
        <v>Euro</v>
      </c>
      <c r="S1803" s="10" t="str">
        <f>IF(OR('Intragroup liabilities'!F1797="P_20",'Intragroup liabilities'!F1797="P_21"),'Intragroup liabilities'!M1797,CONCATENATE(RIGHT('Intragroup liabilities'!T1797,4),"-",LEFT(RIGHT('Intragroup liabilities'!T1797,7),2),"-",LEFT('Intragroup liabilities'!T1797,2)))</f>
        <v>--</v>
      </c>
      <c r="T1803" s="20" t="str">
        <f t="shared" si="200"/>
        <v>--</v>
      </c>
      <c r="U1803" s="20" t="str">
        <f>IF(OR('Intragroup liabilities'!F1797="P_20",'Intragroup liabilities'!F1797="P_21"),'T 03.01'!T1803,CONCATENATE(RIGHT('Intragroup liabilities'!U1797,4),"-",LEFT(RIGHT('Intragroup liabilities'!U1797,7),2),"-",LEFT('Intragroup liabilities'!U1797,2)))</f>
        <v>--</v>
      </c>
      <c r="V1803" s="10" t="str">
        <f t="shared" si="201"/>
        <v>Unsecured</v>
      </c>
      <c r="W1803" s="10">
        <v>0</v>
      </c>
      <c r="X1803" s="10" t="s">
        <v>83</v>
      </c>
      <c r="Y1803" s="10" t="str">
        <f t="shared" si="202"/>
        <v>Structured</v>
      </c>
      <c r="Z1803" s="10"/>
      <c r="AA1803" s="10" t="str">
        <f>IF('Intragroup liabilities'!Q1797="GF2","Grandfathered T2",IF('Intragroup liabilities'!Q1797="CET1","CET1","No"))</f>
        <v>No</v>
      </c>
      <c r="AB1803" s="10">
        <f>IF('Intragroup liabilities'!R1797="",0,'Intragroup liabilities'!R1797)</f>
        <v>0</v>
      </c>
    </row>
    <row r="1804" spans="3:28" ht="23.65" thickBot="1" x14ac:dyDescent="0.5">
      <c r="C1804" s="17">
        <f t="shared" si="197"/>
        <v>999</v>
      </c>
      <c r="D1804" s="18">
        <f t="shared" si="203"/>
        <v>1797</v>
      </c>
      <c r="E1804" s="10" t="str">
        <f>IF(AND(I1804="SANTANDER TOTTA, SGPS, SA",'Intragroup liabilities'!F1798="P_22"),"r0531 - o/w (part of) subordinated liabilities recognised as own funds",IF(AND(I1804="Totta Seguros - Comp. Seg. Vida, SA.",'Intragroup liabilities'!F1798="P_22"),"r0350 - Structured notes",IF(AND(AA1804&lt;&gt;"No",'Intragroup liabilities'!F1798="P_23"),"r0531 - o/w (part of) subordinated liabilities recognised as own funds",IF(AND(AA1804="No",'Intragroup liabilities'!F1798="P_23"),"r0120 - Secured liabilities - collateralized part (BRRD art. 44/2/b)",IF('Intragroup liabilities'!F1798="C_31","r0511 - o/w capital instruments/share capital",IF('Intragroup liabilities'!F1798="C_32","r0511 - o/w capital instruments/share capital",IF('Intragroup liabilities'!F1798="C_33","r0512 - o/w instruments ranking pari passu with ordinary shares",IF(OR(ISNUMBER(SEARCH("ATLANTES",I1804)),ISNUMBER(SEARCH("AZOR",I1804)),ISNUMBER(SEARCH("HIPOTOTTA",I1804)))=TRUE,"r0120 - Secured liabilities - collateralized part (BRRD art. 44/2/b)",IF(OR('Intragroup liabilities'!F1798="P_27.1",'Intragroup liabilities'!F1798="P_27.2",'Intragroup liabilities'!F1798="P_24"),"r0390 - Non-financial liabilities",IF('Intragroup liabilities'!F1798="P_30.1","r0170 - Employee liabilities (BRRD art. 44/2/g/i)",IF('Intragroup liabilities'!F1798="P_30.3","r0390 - Non-financial liabilities",IF('Intragroup liabilities'!F1798="C_36","r0511 - o/w capital instruments/share capital",IF(AND('Intragroup liabilities'!F1798="P_20",IFERROR(VLOOKUP('Intragroup liabilities'!I1798,'Auxiliar 210'!$B$18:$B$20,1,FALSE),0)&lt;&gt;0),"r0210 - Liabilities towards other entities of the resolution group (BRRD art. 44/2/h)",IF(AND('Intragroup liabilities'!F1798="P_21",IFERROR(VLOOKUP('Intragroup liabilities'!I1798,'Auxiliar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4" s="10" t="s">
        <v>483</v>
      </c>
      <c r="G1804" s="10" t="str">
        <f t="shared" si="198"/>
        <v>Rank 9 - Ranking in insolvency (master scale)</v>
      </c>
      <c r="H1804" s="10" t="s">
        <v>661</v>
      </c>
      <c r="I1804" s="10" t="s">
        <v>66</v>
      </c>
      <c r="J1804" s="10" t="s">
        <v>439</v>
      </c>
      <c r="K1804" s="10" t="s">
        <v>155</v>
      </c>
      <c r="L1804" s="10" t="str">
        <f t="shared" si="199"/>
        <v>Sister</v>
      </c>
      <c r="M1804" s="10" t="str">
        <f>IF(OR('Intragroup liabilities'!W1798="x",'Intragroup liabilities'!W1798="E"),"true","false")</f>
        <v>false</v>
      </c>
      <c r="N1804" s="10" t="s">
        <v>470</v>
      </c>
      <c r="O1804" s="10" t="s">
        <v>471</v>
      </c>
      <c r="P1804" s="11">
        <v>0.43</v>
      </c>
      <c r="Q1804" s="11">
        <f>IF('Intragroup liabilities'!E1798="",0,'Intragroup liabilities'!E1798)</f>
        <v>0</v>
      </c>
      <c r="R1804" s="10" t="str">
        <f>+IF('Intragroup liabilities'!C1798="EURO","Euro",IF('Intragroup liabilities'!C1798="LIBRA INGLESA"," US Dollar",""))</f>
        <v>Euro</v>
      </c>
      <c r="S1804" s="10" t="str">
        <f>IF(OR('Intragroup liabilities'!F1798="P_20",'Intragroup liabilities'!F1798="P_21"),'Intragroup liabilities'!M1798,CONCATENATE(RIGHT('Intragroup liabilities'!T1798,4),"-",LEFT(RIGHT('Intragroup liabilities'!T1798,7),2),"-",LEFT('Intragroup liabilities'!T1798,2)))</f>
        <v>--</v>
      </c>
      <c r="T1804" s="20" t="str">
        <f t="shared" si="200"/>
        <v>--</v>
      </c>
      <c r="U1804" s="20" t="str">
        <f>IF(OR('Intragroup liabilities'!F1798="P_20",'Intragroup liabilities'!F1798="P_21"),'T 03.01'!T1804,CONCATENATE(RIGHT('Intragroup liabilities'!U1798,4),"-",LEFT(RIGHT('Intragroup liabilities'!U1798,7),2),"-",LEFT('Intragroup liabilities'!U1798,2)))</f>
        <v>--</v>
      </c>
      <c r="V1804" s="10" t="str">
        <f t="shared" si="201"/>
        <v>Unsecured</v>
      </c>
      <c r="W1804" s="10">
        <v>0</v>
      </c>
      <c r="X1804" s="10" t="s">
        <v>83</v>
      </c>
      <c r="Y1804" s="10" t="str">
        <f t="shared" si="202"/>
        <v>Structured</v>
      </c>
      <c r="Z1804" s="10"/>
      <c r="AA1804" s="10" t="str">
        <f>IF('Intragroup liabilities'!Q1798="GF2","Grandfathered T2",IF('Intragroup liabilities'!Q1798="CET1","CET1","No"))</f>
        <v>No</v>
      </c>
      <c r="AB1804" s="10">
        <f>IF('Intragroup liabilities'!R1798="",0,'Intragroup liabilities'!R1798)</f>
        <v>0</v>
      </c>
    </row>
    <row r="1805" spans="3:28" ht="23.65" thickBot="1" x14ac:dyDescent="0.5">
      <c r="C1805" s="17">
        <f t="shared" si="197"/>
        <v>999</v>
      </c>
      <c r="D1805" s="18">
        <f t="shared" si="203"/>
        <v>1798</v>
      </c>
      <c r="E1805" s="10" t="str">
        <f>IF(AND(I1805="SANTANDER TOTTA, SGPS, SA",'Intragroup liabilities'!F1799="P_22"),"r0531 - o/w (part of) subordinated liabilities recognised as own funds",IF(AND(I1805="Totta Seguros - Comp. Seg. Vida, SA.",'Intragroup liabilities'!F1799="P_22"),"r0350 - Structured notes",IF(AND(AA1805&lt;&gt;"No",'Intragroup liabilities'!F1799="P_23"),"r0531 - o/w (part of) subordinated liabilities recognised as own funds",IF(AND(AA1805="No",'Intragroup liabilities'!F1799="P_23"),"r0120 - Secured liabilities - collateralized part (BRRD art. 44/2/b)",IF('Intragroup liabilities'!F1799="C_31","r0511 - o/w capital instruments/share capital",IF('Intragroup liabilities'!F1799="C_32","r0511 - o/w capital instruments/share capital",IF('Intragroup liabilities'!F1799="C_33","r0512 - o/w instruments ranking pari passu with ordinary shares",IF(OR(ISNUMBER(SEARCH("ATLANTES",I1805)),ISNUMBER(SEARCH("AZOR",I1805)),ISNUMBER(SEARCH("HIPOTOTTA",I1805)))=TRUE,"r0120 - Secured liabilities - collateralized part (BRRD art. 44/2/b)",IF(OR('Intragroup liabilities'!F1799="P_27.1",'Intragroup liabilities'!F1799="P_27.2",'Intragroup liabilities'!F1799="P_24"),"r0390 - Non-financial liabilities",IF('Intragroup liabilities'!F1799="P_30.1","r0170 - Employee liabilities (BRRD art. 44/2/g/i)",IF('Intragroup liabilities'!F1799="P_30.3","r0390 - Non-financial liabilities",IF('Intragroup liabilities'!F1799="C_36","r0511 - o/w capital instruments/share capital",IF(AND('Intragroup liabilities'!F1799="P_20",IFERROR(VLOOKUP('Intragroup liabilities'!I1799,'Auxiliar 210'!$B$18:$B$20,1,FALSE),0)&lt;&gt;0),"r0210 - Liabilities towards other entities of the resolution group (BRRD art. 44/2/h)",IF(AND('Intragroup liabilities'!F1799="P_21",IFERROR(VLOOKUP('Intragroup liabilities'!I1799,'Auxiliar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5" s="10" t="s">
        <v>483</v>
      </c>
      <c r="G1805" s="10" t="str">
        <f t="shared" si="198"/>
        <v>Rank 9 - Ranking in insolvency (master scale)</v>
      </c>
      <c r="H1805" s="10" t="s">
        <v>615</v>
      </c>
      <c r="I1805" s="10" t="s">
        <v>66</v>
      </c>
      <c r="J1805" s="10" t="s">
        <v>439</v>
      </c>
      <c r="K1805" s="10" t="s">
        <v>155</v>
      </c>
      <c r="L1805" s="10" t="str">
        <f t="shared" si="199"/>
        <v>Sister</v>
      </c>
      <c r="M1805" s="10" t="str">
        <f>IF(OR('Intragroup liabilities'!W1799="x",'Intragroup liabilities'!W1799="E"),"true","false")</f>
        <v>false</v>
      </c>
      <c r="N1805" s="10" t="s">
        <v>470</v>
      </c>
      <c r="O1805" s="10" t="s">
        <v>471</v>
      </c>
      <c r="P1805" s="11">
        <v>0.14000000000000001</v>
      </c>
      <c r="Q1805" s="11">
        <f>IF('Intragroup liabilities'!E1799="",0,'Intragroup liabilities'!E1799)</f>
        <v>0</v>
      </c>
      <c r="R1805" s="10" t="str">
        <f>+IF('Intragroup liabilities'!C1799="EURO","Euro",IF('Intragroup liabilities'!C1799="LIBRA INGLESA"," US Dollar",""))</f>
        <v>Euro</v>
      </c>
      <c r="S1805" s="10" t="str">
        <f>IF(OR('Intragroup liabilities'!F1799="P_20",'Intragroup liabilities'!F1799="P_21"),'Intragroup liabilities'!M1799,CONCATENATE(RIGHT('Intragroup liabilities'!T1799,4),"-",LEFT(RIGHT('Intragroup liabilities'!T1799,7),2),"-",LEFT('Intragroup liabilities'!T1799,2)))</f>
        <v>--</v>
      </c>
      <c r="T1805" s="20" t="str">
        <f t="shared" si="200"/>
        <v>--</v>
      </c>
      <c r="U1805" s="20" t="str">
        <f>IF(OR('Intragroup liabilities'!F1799="P_20",'Intragroup liabilities'!F1799="P_21"),'T 03.01'!T1805,CONCATENATE(RIGHT('Intragroup liabilities'!U1799,4),"-",LEFT(RIGHT('Intragroup liabilities'!U1799,7),2),"-",LEFT('Intragroup liabilities'!U1799,2)))</f>
        <v>--</v>
      </c>
      <c r="V1805" s="10" t="str">
        <f t="shared" si="201"/>
        <v>Unsecured</v>
      </c>
      <c r="W1805" s="10">
        <v>0</v>
      </c>
      <c r="X1805" s="10" t="s">
        <v>83</v>
      </c>
      <c r="Y1805" s="10" t="str">
        <f t="shared" si="202"/>
        <v>Structured</v>
      </c>
      <c r="Z1805" s="10"/>
      <c r="AA1805" s="10" t="str">
        <f>IF('Intragroup liabilities'!Q1799="GF2","Grandfathered T2",IF('Intragroup liabilities'!Q1799="CET1","CET1","No"))</f>
        <v>No</v>
      </c>
      <c r="AB1805" s="10">
        <f>IF('Intragroup liabilities'!R1799="",0,'Intragroup liabilities'!R1799)</f>
        <v>0</v>
      </c>
    </row>
    <row r="1806" spans="3:28" ht="23.65" thickBot="1" x14ac:dyDescent="0.5">
      <c r="C1806" s="17">
        <f t="shared" si="197"/>
        <v>999</v>
      </c>
      <c r="D1806" s="18">
        <f t="shared" si="203"/>
        <v>1799</v>
      </c>
      <c r="E1806" s="10" t="str">
        <f>IF(AND(I1806="SANTANDER TOTTA, SGPS, SA",'Intragroup liabilities'!F1800="P_22"),"r0531 - o/w (part of) subordinated liabilities recognised as own funds",IF(AND(I1806="Totta Seguros - Comp. Seg. Vida, SA.",'Intragroup liabilities'!F1800="P_22"),"r0350 - Structured notes",IF(AND(AA1806&lt;&gt;"No",'Intragroup liabilities'!F1800="P_23"),"r0531 - o/w (part of) subordinated liabilities recognised as own funds",IF(AND(AA1806="No",'Intragroup liabilities'!F1800="P_23"),"r0120 - Secured liabilities - collateralized part (BRRD art. 44/2/b)",IF('Intragroup liabilities'!F1800="C_31","r0511 - o/w capital instruments/share capital",IF('Intragroup liabilities'!F1800="C_32","r0511 - o/w capital instruments/share capital",IF('Intragroup liabilities'!F1800="C_33","r0512 - o/w instruments ranking pari passu with ordinary shares",IF(OR(ISNUMBER(SEARCH("ATLANTES",I1806)),ISNUMBER(SEARCH("AZOR",I1806)),ISNUMBER(SEARCH("HIPOTOTTA",I1806)))=TRUE,"r0120 - Secured liabilities - collateralized part (BRRD art. 44/2/b)",IF(OR('Intragroup liabilities'!F1800="P_27.1",'Intragroup liabilities'!F1800="P_27.2",'Intragroup liabilities'!F1800="P_24"),"r0390 - Non-financial liabilities",IF('Intragroup liabilities'!F1800="P_30.1","r0170 - Employee liabilities (BRRD art. 44/2/g/i)",IF('Intragroup liabilities'!F1800="P_30.3","r0390 - Non-financial liabilities",IF('Intragroup liabilities'!F1800="C_36","r0511 - o/w capital instruments/share capital",IF(AND('Intragroup liabilities'!F1800="P_20",IFERROR(VLOOKUP('Intragroup liabilities'!I1800,'Auxiliar 210'!$B$18:$B$20,1,FALSE),0)&lt;&gt;0),"r0210 - Liabilities towards other entities of the resolution group (BRRD art. 44/2/h)",IF(AND('Intragroup liabilities'!F1800="P_21",IFERROR(VLOOKUP('Intragroup liabilities'!I1800,'Auxiliar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6" s="10" t="s">
        <v>483</v>
      </c>
      <c r="G1806" s="10" t="str">
        <f t="shared" si="198"/>
        <v>Rank 9 - Ranking in insolvency (master scale)</v>
      </c>
      <c r="H1806" s="10" t="s">
        <v>544</v>
      </c>
      <c r="I1806" s="10" t="s">
        <v>66</v>
      </c>
      <c r="J1806" s="10" t="s">
        <v>439</v>
      </c>
      <c r="K1806" s="10" t="s">
        <v>155</v>
      </c>
      <c r="L1806" s="10" t="str">
        <f t="shared" si="199"/>
        <v>Sister</v>
      </c>
      <c r="M1806" s="10" t="str">
        <f>IF(OR('Intragroup liabilities'!W1800="x",'Intragroup liabilities'!W1800="E"),"true","false")</f>
        <v>false</v>
      </c>
      <c r="N1806" s="10" t="s">
        <v>470</v>
      </c>
      <c r="O1806" s="10" t="s">
        <v>471</v>
      </c>
      <c r="P1806" s="11">
        <v>88.89</v>
      </c>
      <c r="Q1806" s="11">
        <f>IF('Intragroup liabilities'!E1800="",0,'Intragroup liabilities'!E1800)</f>
        <v>0</v>
      </c>
      <c r="R1806" s="10" t="str">
        <f>+IF('Intragroup liabilities'!C1800="EURO","Euro",IF('Intragroup liabilities'!C1800="LIBRA INGLESA"," US Dollar",""))</f>
        <v>Euro</v>
      </c>
      <c r="S1806" s="10" t="str">
        <f>IF(OR('Intragroup liabilities'!F1800="P_20",'Intragroup liabilities'!F1800="P_21"),'Intragroup liabilities'!M1800,CONCATENATE(RIGHT('Intragroup liabilities'!T1800,4),"-",LEFT(RIGHT('Intragroup liabilities'!T1800,7),2),"-",LEFT('Intragroup liabilities'!T1800,2)))</f>
        <v>--</v>
      </c>
      <c r="T1806" s="20" t="str">
        <f t="shared" si="200"/>
        <v>--</v>
      </c>
      <c r="U1806" s="20" t="str">
        <f>IF(OR('Intragroup liabilities'!F1800="P_20",'Intragroup liabilities'!F1800="P_21"),'T 03.01'!T1806,CONCATENATE(RIGHT('Intragroup liabilities'!U1800,4),"-",LEFT(RIGHT('Intragroup liabilities'!U1800,7),2),"-",LEFT('Intragroup liabilities'!U1800,2)))</f>
        <v>--</v>
      </c>
      <c r="V1806" s="10" t="str">
        <f t="shared" si="201"/>
        <v>Unsecured</v>
      </c>
      <c r="W1806" s="10">
        <v>0</v>
      </c>
      <c r="X1806" s="10" t="s">
        <v>83</v>
      </c>
      <c r="Y1806" s="10" t="str">
        <f t="shared" si="202"/>
        <v>Structured</v>
      </c>
      <c r="Z1806" s="10"/>
      <c r="AA1806" s="10" t="str">
        <f>IF('Intragroup liabilities'!Q1800="GF2","Grandfathered T2",IF('Intragroup liabilities'!Q1800="CET1","CET1","No"))</f>
        <v>No</v>
      </c>
      <c r="AB1806" s="10">
        <f>IF('Intragroup liabilities'!R1800="",0,'Intragroup liabilities'!R1800)</f>
        <v>0</v>
      </c>
    </row>
    <row r="1807" spans="3:28" ht="23.65" thickBot="1" x14ac:dyDescent="0.5">
      <c r="C1807" s="17">
        <f t="shared" si="197"/>
        <v>999</v>
      </c>
      <c r="D1807" s="18">
        <f t="shared" si="203"/>
        <v>1800</v>
      </c>
      <c r="E1807" s="10" t="str">
        <f>IF(AND(I1807="SANTANDER TOTTA, SGPS, SA",'Intragroup liabilities'!F1801="P_22"),"r0531 - o/w (part of) subordinated liabilities recognised as own funds",IF(AND(I1807="Totta Seguros - Comp. Seg. Vida, SA.",'Intragroup liabilities'!F1801="P_22"),"r0350 - Structured notes",IF(AND(AA1807&lt;&gt;"No",'Intragroup liabilities'!F1801="P_23"),"r0531 - o/w (part of) subordinated liabilities recognised as own funds",IF(AND(AA1807="No",'Intragroup liabilities'!F1801="P_23"),"r0120 - Secured liabilities - collateralized part (BRRD art. 44/2/b)",IF('Intragroup liabilities'!F1801="C_31","r0511 - o/w capital instruments/share capital",IF('Intragroup liabilities'!F1801="C_32","r0511 - o/w capital instruments/share capital",IF('Intragroup liabilities'!F1801="C_33","r0512 - o/w instruments ranking pari passu with ordinary shares",IF(OR(ISNUMBER(SEARCH("ATLANTES",I1807)),ISNUMBER(SEARCH("AZOR",I1807)),ISNUMBER(SEARCH("HIPOTOTTA",I1807)))=TRUE,"r0120 - Secured liabilities - collateralized part (BRRD art. 44/2/b)",IF(OR('Intragroup liabilities'!F1801="P_27.1",'Intragroup liabilities'!F1801="P_27.2",'Intragroup liabilities'!F1801="P_24"),"r0390 - Non-financial liabilities",IF('Intragroup liabilities'!F1801="P_30.1","r0170 - Employee liabilities (BRRD art. 44/2/g/i)",IF('Intragroup liabilities'!F1801="P_30.3","r0390 - Non-financial liabilities",IF('Intragroup liabilities'!F1801="C_36","r0511 - o/w capital instruments/share capital",IF(AND('Intragroup liabilities'!F1801="P_20",IFERROR(VLOOKUP('Intragroup liabilities'!I1801,'Auxiliar 210'!$B$18:$B$20,1,FALSE),0)&lt;&gt;0),"r0210 - Liabilities towards other entities of the resolution group (BRRD art. 44/2/h)",IF(AND('Intragroup liabilities'!F1801="P_21",IFERROR(VLOOKUP('Intragroup liabilities'!I1801,'Auxiliar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7" s="10" t="s">
        <v>483</v>
      </c>
      <c r="G1807" s="10" t="str">
        <f t="shared" si="198"/>
        <v>Rank 9 - Ranking in insolvency (master scale)</v>
      </c>
      <c r="H1807" s="10" t="s">
        <v>603</v>
      </c>
      <c r="I1807" s="10" t="s">
        <v>66</v>
      </c>
      <c r="J1807" s="10" t="s">
        <v>439</v>
      </c>
      <c r="K1807" s="10" t="s">
        <v>155</v>
      </c>
      <c r="L1807" s="10" t="str">
        <f t="shared" si="199"/>
        <v>Sister</v>
      </c>
      <c r="M1807" s="10" t="str">
        <f>IF(OR('Intragroup liabilities'!W1801="x",'Intragroup liabilities'!W1801="E"),"true","false")</f>
        <v>false</v>
      </c>
      <c r="N1807" s="10" t="s">
        <v>470</v>
      </c>
      <c r="O1807" s="10" t="s">
        <v>471</v>
      </c>
      <c r="P1807" s="11">
        <v>84.44</v>
      </c>
      <c r="Q1807" s="11">
        <f>IF('Intragroup liabilities'!E1801="",0,'Intragroup liabilities'!E1801)</f>
        <v>0</v>
      </c>
      <c r="R1807" s="10" t="str">
        <f>+IF('Intragroup liabilities'!C1801="EURO","Euro",IF('Intragroup liabilities'!C1801="LIBRA INGLESA"," US Dollar",""))</f>
        <v>Euro</v>
      </c>
      <c r="S1807" s="10" t="str">
        <f>IF(OR('Intragroup liabilities'!F1801="P_20",'Intragroup liabilities'!F1801="P_21"),'Intragroup liabilities'!M1801,CONCATENATE(RIGHT('Intragroup liabilities'!T1801,4),"-",LEFT(RIGHT('Intragroup liabilities'!T1801,7),2),"-",LEFT('Intragroup liabilities'!T1801,2)))</f>
        <v>--</v>
      </c>
      <c r="T1807" s="20" t="str">
        <f t="shared" si="200"/>
        <v>--</v>
      </c>
      <c r="U1807" s="20" t="str">
        <f>IF(OR('Intragroup liabilities'!F1801="P_20",'Intragroup liabilities'!F1801="P_21"),'T 03.01'!T1807,CONCATENATE(RIGHT('Intragroup liabilities'!U1801,4),"-",LEFT(RIGHT('Intragroup liabilities'!U1801,7),2),"-",LEFT('Intragroup liabilities'!U1801,2)))</f>
        <v>--</v>
      </c>
      <c r="V1807" s="10" t="str">
        <f t="shared" si="201"/>
        <v>Unsecured</v>
      </c>
      <c r="W1807" s="10">
        <v>0</v>
      </c>
      <c r="X1807" s="10" t="s">
        <v>83</v>
      </c>
      <c r="Y1807" s="10" t="str">
        <f t="shared" si="202"/>
        <v>Structured</v>
      </c>
      <c r="Z1807" s="10"/>
      <c r="AA1807" s="10" t="str">
        <f>IF('Intragroup liabilities'!Q1801="GF2","Grandfathered T2",IF('Intragroup liabilities'!Q1801="CET1","CET1","No"))</f>
        <v>No</v>
      </c>
      <c r="AB1807" s="10">
        <f>IF('Intragroup liabilities'!R1801="",0,'Intragroup liabilities'!R1801)</f>
        <v>0</v>
      </c>
    </row>
    <row r="1808" spans="3:28" ht="23.65" thickBot="1" x14ac:dyDescent="0.5">
      <c r="C1808" s="17">
        <f t="shared" si="197"/>
        <v>999</v>
      </c>
      <c r="D1808" s="18">
        <f t="shared" si="203"/>
        <v>1801</v>
      </c>
      <c r="E1808" s="10" t="str">
        <f>IF(AND(I1808="SANTANDER TOTTA, SGPS, SA",'Intragroup liabilities'!F1802="P_22"),"r0531 - o/w (part of) subordinated liabilities recognised as own funds",IF(AND(I1808="Totta Seguros - Comp. Seg. Vida, SA.",'Intragroup liabilities'!F1802="P_22"),"r0350 - Structured notes",IF(AND(AA1808&lt;&gt;"No",'Intragroup liabilities'!F1802="P_23"),"r0531 - o/w (part of) subordinated liabilities recognised as own funds",IF(AND(AA1808="No",'Intragroup liabilities'!F1802="P_23"),"r0120 - Secured liabilities - collateralized part (BRRD art. 44/2/b)",IF('Intragroup liabilities'!F1802="C_31","r0511 - o/w capital instruments/share capital",IF('Intragroup liabilities'!F1802="C_32","r0511 - o/w capital instruments/share capital",IF('Intragroup liabilities'!F1802="C_33","r0512 - o/w instruments ranking pari passu with ordinary shares",IF(OR(ISNUMBER(SEARCH("ATLANTES",I1808)),ISNUMBER(SEARCH("AZOR",I1808)),ISNUMBER(SEARCH("HIPOTOTTA",I1808)))=TRUE,"r0120 - Secured liabilities - collateralized part (BRRD art. 44/2/b)",IF(OR('Intragroup liabilities'!F1802="P_27.1",'Intragroup liabilities'!F1802="P_27.2",'Intragroup liabilities'!F1802="P_24"),"r0390 - Non-financial liabilities",IF('Intragroup liabilities'!F1802="P_30.1","r0170 - Employee liabilities (BRRD art. 44/2/g/i)",IF('Intragroup liabilities'!F1802="P_30.3","r0390 - Non-financial liabilities",IF('Intragroup liabilities'!F1802="C_36","r0511 - o/w capital instruments/share capital",IF(AND('Intragroup liabilities'!F1802="P_20",IFERROR(VLOOKUP('Intragroup liabilities'!I1802,'Auxiliar 210'!$B$18:$B$20,1,FALSE),0)&lt;&gt;0),"r0210 - Liabilities towards other entities of the resolution group (BRRD art. 44/2/h)",IF(AND('Intragroup liabilities'!F1802="P_21",IFERROR(VLOOKUP('Intragroup liabilities'!I1802,'Auxiliar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8" s="10" t="s">
        <v>483</v>
      </c>
      <c r="G1808" s="10" t="str">
        <f t="shared" si="198"/>
        <v>Rank 9 - Ranking in insolvency (master scale)</v>
      </c>
      <c r="H1808" s="10" t="s">
        <v>1344</v>
      </c>
      <c r="I1808" s="10" t="s">
        <v>49</v>
      </c>
      <c r="J1808" s="10" t="s">
        <v>451</v>
      </c>
      <c r="K1808" s="10" t="s">
        <v>155</v>
      </c>
      <c r="L1808" s="10" t="str">
        <f t="shared" si="199"/>
        <v>Sister</v>
      </c>
      <c r="M1808" s="10" t="str">
        <f>IF(OR('Intragroup liabilities'!W1802="x",'Intragroup liabilities'!W1802="E"),"true","false")</f>
        <v>false</v>
      </c>
      <c r="N1808" s="10" t="s">
        <v>470</v>
      </c>
      <c r="O1808" s="10" t="s">
        <v>471</v>
      </c>
      <c r="P1808" s="11">
        <v>0.27</v>
      </c>
      <c r="Q1808" s="11">
        <f>IF('Intragroup liabilities'!E1802="",0,'Intragroup liabilities'!E1802)</f>
        <v>0</v>
      </c>
      <c r="R1808" s="10" t="str">
        <f>+IF('Intragroup liabilities'!C1802="EURO","Euro",IF('Intragroup liabilities'!C1802="LIBRA INGLESA"," US Dollar",""))</f>
        <v>Euro</v>
      </c>
      <c r="S1808" s="10" t="str">
        <f>IF(OR('Intragroup liabilities'!F1802="P_20",'Intragroup liabilities'!F1802="P_21"),'Intragroup liabilities'!M1802,CONCATENATE(RIGHT('Intragroup liabilities'!T1802,4),"-",LEFT(RIGHT('Intragroup liabilities'!T1802,7),2),"-",LEFT('Intragroup liabilities'!T1802,2)))</f>
        <v>--</v>
      </c>
      <c r="T1808" s="20" t="str">
        <f t="shared" si="200"/>
        <v>--</v>
      </c>
      <c r="U1808" s="20" t="str">
        <f>IF(OR('Intragroup liabilities'!F1802="P_20",'Intragroup liabilities'!F1802="P_21"),'T 03.01'!T1808,CONCATENATE(RIGHT('Intragroup liabilities'!U1802,4),"-",LEFT(RIGHT('Intragroup liabilities'!U1802,7),2),"-",LEFT('Intragroup liabilities'!U1802,2)))</f>
        <v>--</v>
      </c>
      <c r="V1808" s="10" t="str">
        <f t="shared" si="201"/>
        <v>Unsecured</v>
      </c>
      <c r="W1808" s="10">
        <v>0</v>
      </c>
      <c r="X1808" s="10" t="s">
        <v>83</v>
      </c>
      <c r="Y1808" s="10" t="str">
        <f t="shared" si="202"/>
        <v>Structured</v>
      </c>
      <c r="Z1808" s="10"/>
      <c r="AA1808" s="10" t="str">
        <f>IF('Intragroup liabilities'!Q1802="GF2","Grandfathered T2",IF('Intragroup liabilities'!Q1802="CET1","CET1","No"))</f>
        <v>No</v>
      </c>
      <c r="AB1808" s="10">
        <f>IF('Intragroup liabilities'!R1802="",0,'Intragroup liabilities'!R1802)</f>
        <v>0</v>
      </c>
    </row>
    <row r="1809" spans="3:28" ht="23.65" thickBot="1" x14ac:dyDescent="0.5">
      <c r="C1809" s="17">
        <f t="shared" si="197"/>
        <v>999</v>
      </c>
      <c r="D1809" s="18">
        <f t="shared" si="203"/>
        <v>1802</v>
      </c>
      <c r="E1809" s="10" t="str">
        <f>IF(AND(I1809="SANTANDER TOTTA, SGPS, SA",'Intragroup liabilities'!F1803="P_22"),"r0531 - o/w (part of) subordinated liabilities recognised as own funds",IF(AND(I1809="Totta Seguros - Comp. Seg. Vida, SA.",'Intragroup liabilities'!F1803="P_22"),"r0350 - Structured notes",IF(AND(AA1809&lt;&gt;"No",'Intragroup liabilities'!F1803="P_23"),"r0531 - o/w (part of) subordinated liabilities recognised as own funds",IF(AND(AA1809="No",'Intragroup liabilities'!F1803="P_23"),"r0120 - Secured liabilities - collateralized part (BRRD art. 44/2/b)",IF('Intragroup liabilities'!F1803="C_31","r0511 - o/w capital instruments/share capital",IF('Intragroup liabilities'!F1803="C_32","r0511 - o/w capital instruments/share capital",IF('Intragroup liabilities'!F1803="C_33","r0512 - o/w instruments ranking pari passu with ordinary shares",IF(OR(ISNUMBER(SEARCH("ATLANTES",I1809)),ISNUMBER(SEARCH("AZOR",I1809)),ISNUMBER(SEARCH("HIPOTOTTA",I1809)))=TRUE,"r0120 - Secured liabilities - collateralized part (BRRD art. 44/2/b)",IF(OR('Intragroup liabilities'!F1803="P_27.1",'Intragroup liabilities'!F1803="P_27.2",'Intragroup liabilities'!F1803="P_24"),"r0390 - Non-financial liabilities",IF('Intragroup liabilities'!F1803="P_30.1","r0170 - Employee liabilities (BRRD art. 44/2/g/i)",IF('Intragroup liabilities'!F1803="P_30.3","r0390 - Non-financial liabilities",IF('Intragroup liabilities'!F1803="C_36","r0511 - o/w capital instruments/share capital",IF(AND('Intragroup liabilities'!F1803="P_20",IFERROR(VLOOKUP('Intragroup liabilities'!I1803,'Auxiliar 210'!$B$18:$B$20,1,FALSE),0)&lt;&gt;0),"r0210 - Liabilities towards other entities of the resolution group (BRRD art. 44/2/h)",IF(AND('Intragroup liabilities'!F1803="P_21",IFERROR(VLOOKUP('Intragroup liabilities'!I1803,'Auxiliar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09" s="10" t="s">
        <v>483</v>
      </c>
      <c r="G1809" s="10" t="str">
        <f t="shared" si="198"/>
        <v>Rank 9 - Ranking in insolvency (master scale)</v>
      </c>
      <c r="H1809" s="10" t="s">
        <v>491</v>
      </c>
      <c r="I1809" s="10" t="s">
        <v>66</v>
      </c>
      <c r="J1809" s="10" t="s">
        <v>439</v>
      </c>
      <c r="K1809" s="10" t="s">
        <v>155</v>
      </c>
      <c r="L1809" s="10" t="str">
        <f t="shared" si="199"/>
        <v>Sister</v>
      </c>
      <c r="M1809" s="10" t="str">
        <f>IF(OR('Intragroup liabilities'!W1803="x",'Intragroup liabilities'!W1803="E"),"true","false")</f>
        <v>false</v>
      </c>
      <c r="N1809" s="10" t="s">
        <v>470</v>
      </c>
      <c r="O1809" s="10" t="s">
        <v>471</v>
      </c>
      <c r="P1809" s="11">
        <v>3291</v>
      </c>
      <c r="Q1809" s="11">
        <f>IF('Intragroup liabilities'!E1803="",0,'Intragroup liabilities'!E1803)</f>
        <v>0</v>
      </c>
      <c r="R1809" s="10" t="str">
        <f>+IF('Intragroup liabilities'!C1803="EURO","Euro",IF('Intragroup liabilities'!C1803="LIBRA INGLESA"," US Dollar",""))</f>
        <v>Euro</v>
      </c>
      <c r="S1809" s="10" t="str">
        <f>IF(OR('Intragroup liabilities'!F1803="P_20",'Intragroup liabilities'!F1803="P_21"),'Intragroup liabilities'!M1803,CONCATENATE(RIGHT('Intragroup liabilities'!T1803,4),"-",LEFT(RIGHT('Intragroup liabilities'!T1803,7),2),"-",LEFT('Intragroup liabilities'!T1803,2)))</f>
        <v>--</v>
      </c>
      <c r="T1809" s="20" t="str">
        <f t="shared" si="200"/>
        <v>--</v>
      </c>
      <c r="U1809" s="20" t="str">
        <f>IF(OR('Intragroup liabilities'!F1803="P_20",'Intragroup liabilities'!F1803="P_21"),'T 03.01'!T1809,CONCATENATE(RIGHT('Intragroup liabilities'!U1803,4),"-",LEFT(RIGHT('Intragroup liabilities'!U1803,7),2),"-",LEFT('Intragroup liabilities'!U1803,2)))</f>
        <v>--</v>
      </c>
      <c r="V1809" s="10" t="str">
        <f t="shared" si="201"/>
        <v>Unsecured</v>
      </c>
      <c r="W1809" s="10">
        <v>0</v>
      </c>
      <c r="X1809" s="10" t="s">
        <v>83</v>
      </c>
      <c r="Y1809" s="10" t="str">
        <f t="shared" si="202"/>
        <v>Structured</v>
      </c>
      <c r="Z1809" s="10"/>
      <c r="AA1809" s="10" t="str">
        <f>IF('Intragroup liabilities'!Q1803="GF2","Grandfathered T2",IF('Intragroup liabilities'!Q1803="CET1","CET1","No"))</f>
        <v>No</v>
      </c>
      <c r="AB1809" s="10">
        <f>IF('Intragroup liabilities'!R1803="",0,'Intragroup liabilities'!R1803)</f>
        <v>0</v>
      </c>
    </row>
    <row r="1810" spans="3:28" ht="23.65" thickBot="1" x14ac:dyDescent="0.5">
      <c r="C1810" s="17">
        <f t="shared" si="197"/>
        <v>999</v>
      </c>
      <c r="D1810" s="18">
        <f t="shared" si="203"/>
        <v>1803</v>
      </c>
      <c r="E1810" s="10" t="str">
        <f>IF(AND(I1810="SANTANDER TOTTA, SGPS, SA",'Intragroup liabilities'!F1804="P_22"),"r0531 - o/w (part of) subordinated liabilities recognised as own funds",IF(AND(I1810="Totta Seguros - Comp. Seg. Vida, SA.",'Intragroup liabilities'!F1804="P_22"),"r0350 - Structured notes",IF(AND(AA1810&lt;&gt;"No",'Intragroup liabilities'!F1804="P_23"),"r0531 - o/w (part of) subordinated liabilities recognised as own funds",IF(AND(AA1810="No",'Intragroup liabilities'!F1804="P_23"),"r0120 - Secured liabilities - collateralized part (BRRD art. 44/2/b)",IF('Intragroup liabilities'!F1804="C_31","r0511 - o/w capital instruments/share capital",IF('Intragroup liabilities'!F1804="C_32","r0511 - o/w capital instruments/share capital",IF('Intragroup liabilities'!F1804="C_33","r0512 - o/w instruments ranking pari passu with ordinary shares",IF(OR(ISNUMBER(SEARCH("ATLANTES",I1810)),ISNUMBER(SEARCH("AZOR",I1810)),ISNUMBER(SEARCH("HIPOTOTTA",I1810)))=TRUE,"r0120 - Secured liabilities - collateralized part (BRRD art. 44/2/b)",IF(OR('Intragroup liabilities'!F1804="P_27.1",'Intragroup liabilities'!F1804="P_27.2",'Intragroup liabilities'!F1804="P_24"),"r0390 - Non-financial liabilities",IF('Intragroup liabilities'!F1804="P_30.1","r0170 - Employee liabilities (BRRD art. 44/2/g/i)",IF('Intragroup liabilities'!F1804="P_30.3","r0390 - Non-financial liabilities",IF('Intragroup liabilities'!F1804="C_36","r0511 - o/w capital instruments/share capital",IF(AND('Intragroup liabilities'!F1804="P_20",IFERROR(VLOOKUP('Intragroup liabilities'!I1804,'Auxiliar 210'!$B$18:$B$20,1,FALSE),0)&lt;&gt;0),"r0210 - Liabilities towards other entities of the resolution group (BRRD art. 44/2/h)",IF(AND('Intragroup liabilities'!F1804="P_21",IFERROR(VLOOKUP('Intragroup liabilities'!I1804,'Auxiliar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0" s="10" t="s">
        <v>483</v>
      </c>
      <c r="G1810" s="10" t="str">
        <f t="shared" si="198"/>
        <v>Rank 9 - Ranking in insolvency (master scale)</v>
      </c>
      <c r="H1810" s="10" t="s">
        <v>1392</v>
      </c>
      <c r="I1810" s="10" t="s">
        <v>66</v>
      </c>
      <c r="J1810" s="10" t="s">
        <v>439</v>
      </c>
      <c r="K1810" s="10" t="s">
        <v>155</v>
      </c>
      <c r="L1810" s="10" t="str">
        <f t="shared" si="199"/>
        <v>Sister</v>
      </c>
      <c r="M1810" s="10" t="str">
        <f>IF(OR('Intragroup liabilities'!W1804="x",'Intragroup liabilities'!W1804="E"),"true","false")</f>
        <v>false</v>
      </c>
      <c r="N1810" s="10" t="s">
        <v>470</v>
      </c>
      <c r="O1810" s="10" t="s">
        <v>471</v>
      </c>
      <c r="P1810" s="11">
        <v>115.11</v>
      </c>
      <c r="Q1810" s="11">
        <f>IF('Intragroup liabilities'!E1804="",0,'Intragroup liabilities'!E1804)</f>
        <v>0</v>
      </c>
      <c r="R1810" s="10" t="str">
        <f>+IF('Intragroup liabilities'!C1804="EURO","Euro",IF('Intragroup liabilities'!C1804="LIBRA INGLESA"," US Dollar",""))</f>
        <v>Euro</v>
      </c>
      <c r="S1810" s="10" t="str">
        <f>IF(OR('Intragroup liabilities'!F1804="P_20",'Intragroup liabilities'!F1804="P_21"),'Intragroup liabilities'!M1804,CONCATENATE(RIGHT('Intragroup liabilities'!T1804,4),"-",LEFT(RIGHT('Intragroup liabilities'!T1804,7),2),"-",LEFT('Intragroup liabilities'!T1804,2)))</f>
        <v>--</v>
      </c>
      <c r="T1810" s="20" t="str">
        <f t="shared" si="200"/>
        <v>--</v>
      </c>
      <c r="U1810" s="20" t="str">
        <f>IF(OR('Intragroup liabilities'!F1804="P_20",'Intragroup liabilities'!F1804="P_21"),'T 03.01'!T1810,CONCATENATE(RIGHT('Intragroup liabilities'!U1804,4),"-",LEFT(RIGHT('Intragroup liabilities'!U1804,7),2),"-",LEFT('Intragroup liabilities'!U1804,2)))</f>
        <v>--</v>
      </c>
      <c r="V1810" s="10" t="str">
        <f t="shared" si="201"/>
        <v>Unsecured</v>
      </c>
      <c r="W1810" s="10">
        <v>0</v>
      </c>
      <c r="X1810" s="10" t="s">
        <v>83</v>
      </c>
      <c r="Y1810" s="10" t="str">
        <f t="shared" si="202"/>
        <v>Structured</v>
      </c>
      <c r="Z1810" s="10"/>
      <c r="AA1810" s="10" t="str">
        <f>IF('Intragroup liabilities'!Q1804="GF2","Grandfathered T2",IF('Intragroup liabilities'!Q1804="CET1","CET1","No"))</f>
        <v>No</v>
      </c>
      <c r="AB1810" s="10">
        <f>IF('Intragroup liabilities'!R1804="",0,'Intragroup liabilities'!R1804)</f>
        <v>0</v>
      </c>
    </row>
    <row r="1811" spans="3:28" ht="35.25" thickBot="1" x14ac:dyDescent="0.5">
      <c r="C1811" s="17">
        <f t="shared" si="197"/>
        <v>999</v>
      </c>
      <c r="D1811" s="18">
        <f t="shared" si="203"/>
        <v>1804</v>
      </c>
      <c r="E1811" s="10" t="str">
        <f>IF(AND(I1811="SANTANDER TOTTA, SGPS, SA",'Intragroup liabilities'!F1805="P_22"),"r0531 - o/w (part of) subordinated liabilities recognised as own funds",IF(AND(I1811="Totta Seguros - Comp. Seg. Vida, SA.",'Intragroup liabilities'!F1805="P_22"),"r0350 - Structured notes",IF(AND(AA1811&lt;&gt;"No",'Intragroup liabilities'!F1805="P_23"),"r0531 - o/w (part of) subordinated liabilities recognised as own funds",IF(AND(AA1811="No",'Intragroup liabilities'!F1805="P_23"),"r0120 - Secured liabilities - collateralized part (BRRD art. 44/2/b)",IF('Intragroup liabilities'!F1805="C_31","r0511 - o/w capital instruments/share capital",IF('Intragroup liabilities'!F1805="C_32","r0511 - o/w capital instruments/share capital",IF('Intragroup liabilities'!F1805="C_33","r0512 - o/w instruments ranking pari passu with ordinary shares",IF(OR(ISNUMBER(SEARCH("ATLANTES",I1811)),ISNUMBER(SEARCH("AZOR",I1811)),ISNUMBER(SEARCH("HIPOTOTTA",I1811)))=TRUE,"r0120 - Secured liabilities - collateralized part (BRRD art. 44/2/b)",IF(OR('Intragroup liabilities'!F1805="P_27.1",'Intragroup liabilities'!F1805="P_27.2",'Intragroup liabilities'!F1805="P_24"),"r0390 - Non-financial liabilities",IF('Intragroup liabilities'!F1805="P_30.1","r0170 - Employee liabilities (BRRD art. 44/2/g/i)",IF('Intragroup liabilities'!F1805="P_30.3","r0390 - Non-financial liabilities",IF('Intragroup liabilities'!F1805="C_36","r0511 - o/w capital instruments/share capital",IF(AND('Intragroup liabilities'!F1805="P_20",IFERROR(VLOOKUP('Intragroup liabilities'!I1805,'Auxiliar 210'!$B$18:$B$20,1,FALSE),0)&lt;&gt;0),"r0210 - Liabilities towards other entities of the resolution group (BRRD art. 44/2/h)",IF(AND('Intragroup liabilities'!F1805="P_21",IFERROR(VLOOKUP('Intragroup liabilities'!I1805,'Auxiliar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1" s="10" t="s">
        <v>483</v>
      </c>
      <c r="G1811" s="10" t="str">
        <f t="shared" si="198"/>
        <v>Rank 9 - Ranking in insolvency (master scale)</v>
      </c>
      <c r="H1811" s="10" t="s">
        <v>579</v>
      </c>
      <c r="I1811" s="10" t="s">
        <v>515</v>
      </c>
      <c r="J1811" s="10" t="s">
        <v>514</v>
      </c>
      <c r="K1811" s="10" t="s">
        <v>155</v>
      </c>
      <c r="L1811" s="10" t="str">
        <f t="shared" si="199"/>
        <v>Sister</v>
      </c>
      <c r="M1811" s="10" t="str">
        <f>IF(OR('Intragroup liabilities'!W1805="x",'Intragroup liabilities'!W1805="E"),"true","false")</f>
        <v>false</v>
      </c>
      <c r="N1811" s="10" t="s">
        <v>470</v>
      </c>
      <c r="O1811" s="10" t="s">
        <v>471</v>
      </c>
      <c r="P1811" s="11">
        <v>0.85</v>
      </c>
      <c r="Q1811" s="11">
        <f>IF('Intragroup liabilities'!E1805="",0,'Intragroup liabilities'!E1805)</f>
        <v>0</v>
      </c>
      <c r="R1811" s="10" t="str">
        <f>+IF('Intragroup liabilities'!C1805="EURO","Euro",IF('Intragroup liabilities'!C1805="LIBRA INGLESA"," US Dollar",""))</f>
        <v>Euro</v>
      </c>
      <c r="S1811" s="10" t="str">
        <f>IF(OR('Intragroup liabilities'!F1805="P_20",'Intragroup liabilities'!F1805="P_21"),'Intragroup liabilities'!M1805,CONCATENATE(RIGHT('Intragroup liabilities'!T1805,4),"-",LEFT(RIGHT('Intragroup liabilities'!T1805,7),2),"-",LEFT('Intragroup liabilities'!T1805,2)))</f>
        <v>--</v>
      </c>
      <c r="T1811" s="20" t="str">
        <f t="shared" si="200"/>
        <v>--</v>
      </c>
      <c r="U1811" s="20" t="str">
        <f>IF(OR('Intragroup liabilities'!F1805="P_20",'Intragroup liabilities'!F1805="P_21"),'T 03.01'!T1811,CONCATENATE(RIGHT('Intragroup liabilities'!U1805,4),"-",LEFT(RIGHT('Intragroup liabilities'!U1805,7),2),"-",LEFT('Intragroup liabilities'!U1805,2)))</f>
        <v>--</v>
      </c>
      <c r="V1811" s="10" t="str">
        <f t="shared" si="201"/>
        <v>Unsecured</v>
      </c>
      <c r="W1811" s="10">
        <v>0</v>
      </c>
      <c r="X1811" s="10" t="s">
        <v>83</v>
      </c>
      <c r="Y1811" s="10" t="str">
        <f t="shared" si="202"/>
        <v>Structured</v>
      </c>
      <c r="Z1811" s="10"/>
      <c r="AA1811" s="10" t="str">
        <f>IF('Intragroup liabilities'!Q1805="GF2","Grandfathered T2",IF('Intragroup liabilities'!Q1805="CET1","CET1","No"))</f>
        <v>No</v>
      </c>
      <c r="AB1811" s="10">
        <f>IF('Intragroup liabilities'!R1805="",0,'Intragroup liabilities'!R1805)</f>
        <v>0</v>
      </c>
    </row>
    <row r="1812" spans="3:28" ht="23.65" thickBot="1" x14ac:dyDescent="0.5">
      <c r="C1812" s="17">
        <f t="shared" si="197"/>
        <v>999</v>
      </c>
      <c r="D1812" s="18">
        <f t="shared" si="203"/>
        <v>1805</v>
      </c>
      <c r="E1812" s="10" t="str">
        <f>IF(AND(I1812="SANTANDER TOTTA, SGPS, SA",'Intragroup liabilities'!F1806="P_22"),"r0531 - o/w (part of) subordinated liabilities recognised as own funds",IF(AND(I1812="Totta Seguros - Comp. Seg. Vida, SA.",'Intragroup liabilities'!F1806="P_22"),"r0350 - Structured notes",IF(AND(AA1812&lt;&gt;"No",'Intragroup liabilities'!F1806="P_23"),"r0531 - o/w (part of) subordinated liabilities recognised as own funds",IF(AND(AA1812="No",'Intragroup liabilities'!F1806="P_23"),"r0120 - Secured liabilities - collateralized part (BRRD art. 44/2/b)",IF('Intragroup liabilities'!F1806="C_31","r0511 - o/w capital instruments/share capital",IF('Intragroup liabilities'!F1806="C_32","r0511 - o/w capital instruments/share capital",IF('Intragroup liabilities'!F1806="C_33","r0512 - o/w instruments ranking pari passu with ordinary shares",IF(OR(ISNUMBER(SEARCH("ATLANTES",I1812)),ISNUMBER(SEARCH("AZOR",I1812)),ISNUMBER(SEARCH("HIPOTOTTA",I1812)))=TRUE,"r0120 - Secured liabilities - collateralized part (BRRD art. 44/2/b)",IF(OR('Intragroup liabilities'!F1806="P_27.1",'Intragroup liabilities'!F1806="P_27.2",'Intragroup liabilities'!F1806="P_24"),"r0390 - Non-financial liabilities",IF('Intragroup liabilities'!F1806="P_30.1","r0170 - Employee liabilities (BRRD art. 44/2/g/i)",IF('Intragroup liabilities'!F1806="P_30.3","r0390 - Non-financial liabilities",IF('Intragroup liabilities'!F1806="C_36","r0511 - o/w capital instruments/share capital",IF(AND('Intragroup liabilities'!F1806="P_20",IFERROR(VLOOKUP('Intragroup liabilities'!I1806,'Auxiliar 210'!$B$18:$B$20,1,FALSE),0)&lt;&gt;0),"r0210 - Liabilities towards other entities of the resolution group (BRRD art. 44/2/h)",IF(AND('Intragroup liabilities'!F1806="P_21",IFERROR(VLOOKUP('Intragroup liabilities'!I1806,'Auxiliar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2" s="10" t="s">
        <v>483</v>
      </c>
      <c r="G1812" s="10" t="str">
        <f t="shared" si="198"/>
        <v>Rank 9 - Ranking in insolvency (master scale)</v>
      </c>
      <c r="H1812" s="10" t="s">
        <v>536</v>
      </c>
      <c r="I1812" s="10" t="s">
        <v>66</v>
      </c>
      <c r="J1812" s="10" t="s">
        <v>439</v>
      </c>
      <c r="K1812" s="10" t="s">
        <v>155</v>
      </c>
      <c r="L1812" s="10" t="str">
        <f t="shared" si="199"/>
        <v>Sister</v>
      </c>
      <c r="M1812" s="10" t="str">
        <f>IF(OR('Intragroup liabilities'!W1806="x",'Intragroup liabilities'!W1806="E"),"true","false")</f>
        <v>false</v>
      </c>
      <c r="N1812" s="10" t="s">
        <v>470</v>
      </c>
      <c r="O1812" s="10" t="s">
        <v>471</v>
      </c>
      <c r="P1812" s="11">
        <v>18.63</v>
      </c>
      <c r="Q1812" s="11">
        <f>IF('Intragroup liabilities'!E1806="",0,'Intragroup liabilities'!E1806)</f>
        <v>0</v>
      </c>
      <c r="R1812" s="10" t="str">
        <f>+IF('Intragroup liabilities'!C1806="EURO","Euro",IF('Intragroup liabilities'!C1806="LIBRA INGLESA"," US Dollar",""))</f>
        <v>Euro</v>
      </c>
      <c r="S1812" s="10" t="str">
        <f>IF(OR('Intragroup liabilities'!F1806="P_20",'Intragroup liabilities'!F1806="P_21"),'Intragroup liabilities'!M1806,CONCATENATE(RIGHT('Intragroup liabilities'!T1806,4),"-",LEFT(RIGHT('Intragroup liabilities'!T1806,7),2),"-",LEFT('Intragroup liabilities'!T1806,2)))</f>
        <v>--</v>
      </c>
      <c r="T1812" s="20" t="str">
        <f t="shared" si="200"/>
        <v>--</v>
      </c>
      <c r="U1812" s="20" t="str">
        <f>IF(OR('Intragroup liabilities'!F1806="P_20",'Intragroup liabilities'!F1806="P_21"),'T 03.01'!T1812,CONCATENATE(RIGHT('Intragroup liabilities'!U1806,4),"-",LEFT(RIGHT('Intragroup liabilities'!U1806,7),2),"-",LEFT('Intragroup liabilities'!U1806,2)))</f>
        <v>--</v>
      </c>
      <c r="V1812" s="10" t="str">
        <f t="shared" si="201"/>
        <v>Unsecured</v>
      </c>
      <c r="W1812" s="10">
        <v>0</v>
      </c>
      <c r="X1812" s="10" t="s">
        <v>83</v>
      </c>
      <c r="Y1812" s="10" t="str">
        <f t="shared" si="202"/>
        <v>Structured</v>
      </c>
      <c r="Z1812" s="10"/>
      <c r="AA1812" s="10" t="str">
        <f>IF('Intragroup liabilities'!Q1806="GF2","Grandfathered T2",IF('Intragroup liabilities'!Q1806="CET1","CET1","No"))</f>
        <v>No</v>
      </c>
      <c r="AB1812" s="10">
        <f>IF('Intragroup liabilities'!R1806="",0,'Intragroup liabilities'!R1806)</f>
        <v>0</v>
      </c>
    </row>
    <row r="1813" spans="3:28" ht="23.65" thickBot="1" x14ac:dyDescent="0.5">
      <c r="C1813" s="17">
        <f t="shared" si="197"/>
        <v>999</v>
      </c>
      <c r="D1813" s="18">
        <f t="shared" si="203"/>
        <v>1806</v>
      </c>
      <c r="E1813" s="10" t="str">
        <f>IF(AND(I1813="SANTANDER TOTTA, SGPS, SA",'Intragroup liabilities'!F1807="P_22"),"r0531 - o/w (part of) subordinated liabilities recognised as own funds",IF(AND(I1813="Totta Seguros - Comp. Seg. Vida, SA.",'Intragroup liabilities'!F1807="P_22"),"r0350 - Structured notes",IF(AND(AA1813&lt;&gt;"No",'Intragroup liabilities'!F1807="P_23"),"r0531 - o/w (part of) subordinated liabilities recognised as own funds",IF(AND(AA1813="No",'Intragroup liabilities'!F1807="P_23"),"r0120 - Secured liabilities - collateralized part (BRRD art. 44/2/b)",IF('Intragroup liabilities'!F1807="C_31","r0511 - o/w capital instruments/share capital",IF('Intragroup liabilities'!F1807="C_32","r0511 - o/w capital instruments/share capital",IF('Intragroup liabilities'!F1807="C_33","r0512 - o/w instruments ranking pari passu with ordinary shares",IF(OR(ISNUMBER(SEARCH("ATLANTES",I1813)),ISNUMBER(SEARCH("AZOR",I1813)),ISNUMBER(SEARCH("HIPOTOTTA",I1813)))=TRUE,"r0120 - Secured liabilities - collateralized part (BRRD art. 44/2/b)",IF(OR('Intragroup liabilities'!F1807="P_27.1",'Intragroup liabilities'!F1807="P_27.2",'Intragroup liabilities'!F1807="P_24"),"r0390 - Non-financial liabilities",IF('Intragroup liabilities'!F1807="P_30.1","r0170 - Employee liabilities (BRRD art. 44/2/g/i)",IF('Intragroup liabilities'!F1807="P_30.3","r0390 - Non-financial liabilities",IF('Intragroup liabilities'!F1807="C_36","r0511 - o/w capital instruments/share capital",IF(AND('Intragroup liabilities'!F1807="P_20",IFERROR(VLOOKUP('Intragroup liabilities'!I1807,'Auxiliar 210'!$B$18:$B$20,1,FALSE),0)&lt;&gt;0),"r0210 - Liabilities towards other entities of the resolution group (BRRD art. 44/2/h)",IF(AND('Intragroup liabilities'!F1807="P_21",IFERROR(VLOOKUP('Intragroup liabilities'!I1807,'Auxiliar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3" s="10" t="s">
        <v>483</v>
      </c>
      <c r="G1813" s="10" t="str">
        <f t="shared" si="198"/>
        <v>Rank 9 - Ranking in insolvency (master scale)</v>
      </c>
      <c r="H1813" s="10" t="s">
        <v>595</v>
      </c>
      <c r="I1813" s="10" t="s">
        <v>66</v>
      </c>
      <c r="J1813" s="10" t="s">
        <v>439</v>
      </c>
      <c r="K1813" s="10" t="s">
        <v>155</v>
      </c>
      <c r="L1813" s="10" t="str">
        <f t="shared" si="199"/>
        <v>Sister</v>
      </c>
      <c r="M1813" s="10" t="str">
        <f>IF(OR('Intragroup liabilities'!W1807="x",'Intragroup liabilities'!W1807="E"),"true","false")</f>
        <v>false</v>
      </c>
      <c r="N1813" s="10" t="s">
        <v>470</v>
      </c>
      <c r="O1813" s="10" t="s">
        <v>471</v>
      </c>
      <c r="P1813" s="11">
        <v>30</v>
      </c>
      <c r="Q1813" s="11">
        <f>IF('Intragroup liabilities'!E1807="",0,'Intragroup liabilities'!E1807)</f>
        <v>0</v>
      </c>
      <c r="R1813" s="10" t="str">
        <f>+IF('Intragroup liabilities'!C1807="EURO","Euro",IF('Intragroup liabilities'!C1807="LIBRA INGLESA"," US Dollar",""))</f>
        <v>Euro</v>
      </c>
      <c r="S1813" s="10" t="str">
        <f>IF(OR('Intragroup liabilities'!F1807="P_20",'Intragroup liabilities'!F1807="P_21"),'Intragroup liabilities'!M1807,CONCATENATE(RIGHT('Intragroup liabilities'!T1807,4),"-",LEFT(RIGHT('Intragroup liabilities'!T1807,7),2),"-",LEFT('Intragroup liabilities'!T1807,2)))</f>
        <v>--</v>
      </c>
      <c r="T1813" s="20" t="str">
        <f t="shared" si="200"/>
        <v>--</v>
      </c>
      <c r="U1813" s="20" t="str">
        <f>IF(OR('Intragroup liabilities'!F1807="P_20",'Intragroup liabilities'!F1807="P_21"),'T 03.01'!T1813,CONCATENATE(RIGHT('Intragroup liabilities'!U1807,4),"-",LEFT(RIGHT('Intragroup liabilities'!U1807,7),2),"-",LEFT('Intragroup liabilities'!U1807,2)))</f>
        <v>--</v>
      </c>
      <c r="V1813" s="10" t="str">
        <f t="shared" si="201"/>
        <v>Unsecured</v>
      </c>
      <c r="W1813" s="10">
        <v>0</v>
      </c>
      <c r="X1813" s="10" t="s">
        <v>83</v>
      </c>
      <c r="Y1813" s="10" t="str">
        <f t="shared" si="202"/>
        <v>Structured</v>
      </c>
      <c r="Z1813" s="10"/>
      <c r="AA1813" s="10" t="str">
        <f>IF('Intragroup liabilities'!Q1807="GF2","Grandfathered T2",IF('Intragroup liabilities'!Q1807="CET1","CET1","No"))</f>
        <v>No</v>
      </c>
      <c r="AB1813" s="10">
        <f>IF('Intragroup liabilities'!R1807="",0,'Intragroup liabilities'!R1807)</f>
        <v>0</v>
      </c>
    </row>
    <row r="1814" spans="3:28" ht="23.65" thickBot="1" x14ac:dyDescent="0.5">
      <c r="C1814" s="17">
        <f t="shared" si="197"/>
        <v>999</v>
      </c>
      <c r="D1814" s="18">
        <f t="shared" si="203"/>
        <v>1807</v>
      </c>
      <c r="E1814" s="10" t="str">
        <f>IF(AND(I1814="SANTANDER TOTTA, SGPS, SA",'Intragroup liabilities'!F1808="P_22"),"r0531 - o/w (part of) subordinated liabilities recognised as own funds",IF(AND(I1814="Totta Seguros - Comp. Seg. Vida, SA.",'Intragroup liabilities'!F1808="P_22"),"r0350 - Structured notes",IF(AND(AA1814&lt;&gt;"No",'Intragroup liabilities'!F1808="P_23"),"r0531 - o/w (part of) subordinated liabilities recognised as own funds",IF(AND(AA1814="No",'Intragroup liabilities'!F1808="P_23"),"r0120 - Secured liabilities - collateralized part (BRRD art. 44/2/b)",IF('Intragroup liabilities'!F1808="C_31","r0511 - o/w capital instruments/share capital",IF('Intragroup liabilities'!F1808="C_32","r0511 - o/w capital instruments/share capital",IF('Intragroup liabilities'!F1808="C_33","r0512 - o/w instruments ranking pari passu with ordinary shares",IF(OR(ISNUMBER(SEARCH("ATLANTES",I1814)),ISNUMBER(SEARCH("AZOR",I1814)),ISNUMBER(SEARCH("HIPOTOTTA",I1814)))=TRUE,"r0120 - Secured liabilities - collateralized part (BRRD art. 44/2/b)",IF(OR('Intragroup liabilities'!F1808="P_27.1",'Intragroup liabilities'!F1808="P_27.2",'Intragroup liabilities'!F1808="P_24"),"r0390 - Non-financial liabilities",IF('Intragroup liabilities'!F1808="P_30.1","r0170 - Employee liabilities (BRRD art. 44/2/g/i)",IF('Intragroup liabilities'!F1808="P_30.3","r0390 - Non-financial liabilities",IF('Intragroup liabilities'!F1808="C_36","r0511 - o/w capital instruments/share capital",IF(AND('Intragroup liabilities'!F1808="P_20",IFERROR(VLOOKUP('Intragroup liabilities'!I1808,'Auxiliar 210'!$B$18:$B$20,1,FALSE),0)&lt;&gt;0),"r0210 - Liabilities towards other entities of the resolution group (BRRD art. 44/2/h)",IF(AND('Intragroup liabilities'!F1808="P_21",IFERROR(VLOOKUP('Intragroup liabilities'!I1808,'Auxiliar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4" s="10" t="s">
        <v>483</v>
      </c>
      <c r="G1814" s="10" t="str">
        <f t="shared" si="198"/>
        <v>Rank 9 - Ranking in insolvency (master scale)</v>
      </c>
      <c r="H1814" s="10" t="s">
        <v>511</v>
      </c>
      <c r="I1814" s="10" t="s">
        <v>66</v>
      </c>
      <c r="J1814" s="10" t="s">
        <v>439</v>
      </c>
      <c r="K1814" s="10" t="s">
        <v>155</v>
      </c>
      <c r="L1814" s="10" t="str">
        <f t="shared" si="199"/>
        <v>Sister</v>
      </c>
      <c r="M1814" s="10" t="str">
        <f>IF(OR('Intragroup liabilities'!W1808="x",'Intragroup liabilities'!W1808="E"),"true","false")</f>
        <v>false</v>
      </c>
      <c r="N1814" s="10" t="s">
        <v>470</v>
      </c>
      <c r="O1814" s="10" t="s">
        <v>471</v>
      </c>
      <c r="P1814" s="11">
        <v>0.1</v>
      </c>
      <c r="Q1814" s="11">
        <f>IF('Intragroup liabilities'!E1808="",0,'Intragroup liabilities'!E1808)</f>
        <v>0</v>
      </c>
      <c r="R1814" s="10" t="str">
        <f>+IF('Intragroup liabilities'!C1808="EURO","Euro",IF('Intragroup liabilities'!C1808="LIBRA INGLESA"," US Dollar",""))</f>
        <v>Euro</v>
      </c>
      <c r="S1814" s="10" t="str">
        <f>IF(OR('Intragroup liabilities'!F1808="P_20",'Intragroup liabilities'!F1808="P_21"),'Intragroup liabilities'!M1808,CONCATENATE(RIGHT('Intragroup liabilities'!T1808,4),"-",LEFT(RIGHT('Intragroup liabilities'!T1808,7),2),"-",LEFT('Intragroup liabilities'!T1808,2)))</f>
        <v>--</v>
      </c>
      <c r="T1814" s="20" t="str">
        <f t="shared" si="200"/>
        <v>--</v>
      </c>
      <c r="U1814" s="20" t="str">
        <f>IF(OR('Intragroup liabilities'!F1808="P_20",'Intragroup liabilities'!F1808="P_21"),'T 03.01'!T1814,CONCATENATE(RIGHT('Intragroup liabilities'!U1808,4),"-",LEFT(RIGHT('Intragroup liabilities'!U1808,7),2),"-",LEFT('Intragroup liabilities'!U1808,2)))</f>
        <v>--</v>
      </c>
      <c r="V1814" s="10" t="str">
        <f t="shared" si="201"/>
        <v>Unsecured</v>
      </c>
      <c r="W1814" s="10">
        <v>0</v>
      </c>
      <c r="X1814" s="10" t="s">
        <v>83</v>
      </c>
      <c r="Y1814" s="10" t="str">
        <f t="shared" si="202"/>
        <v>Structured</v>
      </c>
      <c r="Z1814" s="10"/>
      <c r="AA1814" s="10" t="str">
        <f>IF('Intragroup liabilities'!Q1808="GF2","Grandfathered T2",IF('Intragroup liabilities'!Q1808="CET1","CET1","No"))</f>
        <v>No</v>
      </c>
      <c r="AB1814" s="10">
        <f>IF('Intragroup liabilities'!R1808="",0,'Intragroup liabilities'!R1808)</f>
        <v>0</v>
      </c>
    </row>
    <row r="1815" spans="3:28" ht="23.65" thickBot="1" x14ac:dyDescent="0.5">
      <c r="C1815" s="17">
        <f t="shared" si="197"/>
        <v>999</v>
      </c>
      <c r="D1815" s="18">
        <f t="shared" si="203"/>
        <v>1808</v>
      </c>
      <c r="E1815" s="10" t="str">
        <f>IF(AND(I1815="SANTANDER TOTTA, SGPS, SA",'Intragroup liabilities'!F1809="P_22"),"r0531 - o/w (part of) subordinated liabilities recognised as own funds",IF(AND(I1815="Totta Seguros - Comp. Seg. Vida, SA.",'Intragroup liabilities'!F1809="P_22"),"r0350 - Structured notes",IF(AND(AA1815&lt;&gt;"No",'Intragroup liabilities'!F1809="P_23"),"r0531 - o/w (part of) subordinated liabilities recognised as own funds",IF(AND(AA1815="No",'Intragroup liabilities'!F1809="P_23"),"r0120 - Secured liabilities - collateralized part (BRRD art. 44/2/b)",IF('Intragroup liabilities'!F1809="C_31","r0511 - o/w capital instruments/share capital",IF('Intragroup liabilities'!F1809="C_32","r0511 - o/w capital instruments/share capital",IF('Intragroup liabilities'!F1809="C_33","r0512 - o/w instruments ranking pari passu with ordinary shares",IF(OR(ISNUMBER(SEARCH("ATLANTES",I1815)),ISNUMBER(SEARCH("AZOR",I1815)),ISNUMBER(SEARCH("HIPOTOTTA",I1815)))=TRUE,"r0120 - Secured liabilities - collateralized part (BRRD art. 44/2/b)",IF(OR('Intragroup liabilities'!F1809="P_27.1",'Intragroup liabilities'!F1809="P_27.2",'Intragroup liabilities'!F1809="P_24"),"r0390 - Non-financial liabilities",IF('Intragroup liabilities'!F1809="P_30.1","r0170 - Employee liabilities (BRRD art. 44/2/g/i)",IF('Intragroup liabilities'!F1809="P_30.3","r0390 - Non-financial liabilities",IF('Intragroup liabilities'!F1809="C_36","r0511 - o/w capital instruments/share capital",IF(AND('Intragroup liabilities'!F1809="P_20",IFERROR(VLOOKUP('Intragroup liabilities'!I1809,'Auxiliar 210'!$B$18:$B$20,1,FALSE),0)&lt;&gt;0),"r0210 - Liabilities towards other entities of the resolution group (BRRD art. 44/2/h)",IF(AND('Intragroup liabilities'!F1809="P_21",IFERROR(VLOOKUP('Intragroup liabilities'!I1809,'Auxiliar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5" s="10" t="s">
        <v>483</v>
      </c>
      <c r="G1815" s="10" t="str">
        <f t="shared" si="198"/>
        <v>Rank 9 - Ranking in insolvency (master scale)</v>
      </c>
      <c r="H1815" s="10" t="s">
        <v>607</v>
      </c>
      <c r="I1815" s="10" t="s">
        <v>66</v>
      </c>
      <c r="J1815" s="10" t="s">
        <v>439</v>
      </c>
      <c r="K1815" s="10" t="s">
        <v>155</v>
      </c>
      <c r="L1815" s="10" t="str">
        <f t="shared" si="199"/>
        <v>Sister</v>
      </c>
      <c r="M1815" s="10" t="str">
        <f>IF(OR('Intragroup liabilities'!W1809="x",'Intragroup liabilities'!W1809="E"),"true","false")</f>
        <v>false</v>
      </c>
      <c r="N1815" s="10" t="s">
        <v>470</v>
      </c>
      <c r="O1815" s="10" t="s">
        <v>471</v>
      </c>
      <c r="P1815" s="11">
        <v>64.44</v>
      </c>
      <c r="Q1815" s="11">
        <f>IF('Intragroup liabilities'!E1809="",0,'Intragroup liabilities'!E1809)</f>
        <v>0</v>
      </c>
      <c r="R1815" s="10" t="str">
        <f>+IF('Intragroup liabilities'!C1809="EURO","Euro",IF('Intragroup liabilities'!C1809="LIBRA INGLESA"," US Dollar",""))</f>
        <v>Euro</v>
      </c>
      <c r="S1815" s="10" t="str">
        <f>IF(OR('Intragroup liabilities'!F1809="P_20",'Intragroup liabilities'!F1809="P_21"),'Intragroup liabilities'!M1809,CONCATENATE(RIGHT('Intragroup liabilities'!T1809,4),"-",LEFT(RIGHT('Intragroup liabilities'!T1809,7),2),"-",LEFT('Intragroup liabilities'!T1809,2)))</f>
        <v>--</v>
      </c>
      <c r="T1815" s="20" t="str">
        <f t="shared" si="200"/>
        <v>--</v>
      </c>
      <c r="U1815" s="20" t="str">
        <f>IF(OR('Intragroup liabilities'!F1809="P_20",'Intragroup liabilities'!F1809="P_21"),'T 03.01'!T1815,CONCATENATE(RIGHT('Intragroup liabilities'!U1809,4),"-",LEFT(RIGHT('Intragroup liabilities'!U1809,7),2),"-",LEFT('Intragroup liabilities'!U1809,2)))</f>
        <v>--</v>
      </c>
      <c r="V1815" s="10" t="str">
        <f t="shared" si="201"/>
        <v>Unsecured</v>
      </c>
      <c r="W1815" s="10">
        <v>0</v>
      </c>
      <c r="X1815" s="10" t="s">
        <v>83</v>
      </c>
      <c r="Y1815" s="10" t="str">
        <f t="shared" si="202"/>
        <v>Structured</v>
      </c>
      <c r="Z1815" s="10"/>
      <c r="AA1815" s="10" t="str">
        <f>IF('Intragroup liabilities'!Q1809="GF2","Grandfathered T2",IF('Intragroup liabilities'!Q1809="CET1","CET1","No"))</f>
        <v>No</v>
      </c>
      <c r="AB1815" s="10">
        <f>IF('Intragroup liabilities'!R1809="",0,'Intragroup liabilities'!R1809)</f>
        <v>0</v>
      </c>
    </row>
    <row r="1816" spans="3:28" ht="23.65" thickBot="1" x14ac:dyDescent="0.5">
      <c r="C1816" s="17">
        <f t="shared" si="197"/>
        <v>999</v>
      </c>
      <c r="D1816" s="18">
        <f t="shared" si="203"/>
        <v>1809</v>
      </c>
      <c r="E1816" s="10" t="str">
        <f>IF(AND(I1816="SANTANDER TOTTA, SGPS, SA",'Intragroup liabilities'!F1810="P_22"),"r0531 - o/w (part of) subordinated liabilities recognised as own funds",IF(AND(I1816="Totta Seguros - Comp. Seg. Vida, SA.",'Intragroup liabilities'!F1810="P_22"),"r0350 - Structured notes",IF(AND(AA1816&lt;&gt;"No",'Intragroup liabilities'!F1810="P_23"),"r0531 - o/w (part of) subordinated liabilities recognised as own funds",IF(AND(AA1816="No",'Intragroup liabilities'!F1810="P_23"),"r0120 - Secured liabilities - collateralized part (BRRD art. 44/2/b)",IF('Intragroup liabilities'!F1810="C_31","r0511 - o/w capital instruments/share capital",IF('Intragroup liabilities'!F1810="C_32","r0511 - o/w capital instruments/share capital",IF('Intragroup liabilities'!F1810="C_33","r0512 - o/w instruments ranking pari passu with ordinary shares",IF(OR(ISNUMBER(SEARCH("ATLANTES",I1816)),ISNUMBER(SEARCH("AZOR",I1816)),ISNUMBER(SEARCH("HIPOTOTTA",I1816)))=TRUE,"r0120 - Secured liabilities - collateralized part (BRRD art. 44/2/b)",IF(OR('Intragroup liabilities'!F1810="P_27.1",'Intragroup liabilities'!F1810="P_27.2",'Intragroup liabilities'!F1810="P_24"),"r0390 - Non-financial liabilities",IF('Intragroup liabilities'!F1810="P_30.1","r0170 - Employee liabilities (BRRD art. 44/2/g/i)",IF('Intragroup liabilities'!F1810="P_30.3","r0390 - Non-financial liabilities",IF('Intragroup liabilities'!F1810="C_36","r0511 - o/w capital instruments/share capital",IF(AND('Intragroup liabilities'!F1810="P_20",IFERROR(VLOOKUP('Intragroup liabilities'!I1810,'Auxiliar 210'!$B$18:$B$20,1,FALSE),0)&lt;&gt;0),"r0210 - Liabilities towards other entities of the resolution group (BRRD art. 44/2/h)",IF(AND('Intragroup liabilities'!F1810="P_21",IFERROR(VLOOKUP('Intragroup liabilities'!I1810,'Auxiliar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6" s="10" t="s">
        <v>483</v>
      </c>
      <c r="G1816" s="10" t="str">
        <f t="shared" si="198"/>
        <v>Rank 9 - Ranking in insolvency (master scale)</v>
      </c>
      <c r="H1816" s="10" t="s">
        <v>609</v>
      </c>
      <c r="I1816" s="10" t="s">
        <v>611</v>
      </c>
      <c r="J1816" s="10" t="s">
        <v>610</v>
      </c>
      <c r="K1816" s="10" t="s">
        <v>155</v>
      </c>
      <c r="L1816" s="10" t="str">
        <f t="shared" si="199"/>
        <v>Sister</v>
      </c>
      <c r="M1816" s="10" t="str">
        <f>IF(OR('Intragroup liabilities'!W1810="x",'Intragroup liabilities'!W1810="E"),"true","false")</f>
        <v>false</v>
      </c>
      <c r="N1816" s="10" t="s">
        <v>470</v>
      </c>
      <c r="O1816" s="10" t="s">
        <v>471</v>
      </c>
      <c r="P1816" s="11">
        <v>15.56</v>
      </c>
      <c r="Q1816" s="11">
        <f>IF('Intragroup liabilities'!E1810="",0,'Intragroup liabilities'!E1810)</f>
        <v>0</v>
      </c>
      <c r="R1816" s="10" t="str">
        <f>+IF('Intragroup liabilities'!C1810="EURO","Euro",IF('Intragroup liabilities'!C1810="LIBRA INGLESA"," US Dollar",""))</f>
        <v>Euro</v>
      </c>
      <c r="S1816" s="10" t="str">
        <f>IF(OR('Intragroup liabilities'!F1810="P_20",'Intragroup liabilities'!F1810="P_21"),'Intragroup liabilities'!M1810,CONCATENATE(RIGHT('Intragroup liabilities'!T1810,4),"-",LEFT(RIGHT('Intragroup liabilities'!T1810,7),2),"-",LEFT('Intragroup liabilities'!T1810,2)))</f>
        <v>--</v>
      </c>
      <c r="T1816" s="20" t="str">
        <f t="shared" si="200"/>
        <v>--</v>
      </c>
      <c r="U1816" s="20" t="str">
        <f>IF(OR('Intragroup liabilities'!F1810="P_20",'Intragroup liabilities'!F1810="P_21"),'T 03.01'!T1816,CONCATENATE(RIGHT('Intragroup liabilities'!U1810,4),"-",LEFT(RIGHT('Intragroup liabilities'!U1810,7),2),"-",LEFT('Intragroup liabilities'!U1810,2)))</f>
        <v>--</v>
      </c>
      <c r="V1816" s="10" t="str">
        <f t="shared" si="201"/>
        <v>Unsecured</v>
      </c>
      <c r="W1816" s="10">
        <v>0</v>
      </c>
      <c r="X1816" s="10" t="s">
        <v>83</v>
      </c>
      <c r="Y1816" s="10" t="str">
        <f t="shared" si="202"/>
        <v>Structured</v>
      </c>
      <c r="Z1816" s="10"/>
      <c r="AA1816" s="10" t="str">
        <f>IF('Intragroup liabilities'!Q1810="GF2","Grandfathered T2",IF('Intragroup liabilities'!Q1810="CET1","CET1","No"))</f>
        <v>No</v>
      </c>
      <c r="AB1816" s="10">
        <f>IF('Intragroup liabilities'!R1810="",0,'Intragroup liabilities'!R1810)</f>
        <v>0</v>
      </c>
    </row>
    <row r="1817" spans="3:28" ht="23.65" thickBot="1" x14ac:dyDescent="0.5">
      <c r="C1817" s="17">
        <f t="shared" si="197"/>
        <v>999</v>
      </c>
      <c r="D1817" s="18">
        <f t="shared" si="203"/>
        <v>1810</v>
      </c>
      <c r="E1817" s="10" t="str">
        <f>IF(AND(I1817="SANTANDER TOTTA, SGPS, SA",'Intragroup liabilities'!F1811="P_22"),"r0531 - o/w (part of) subordinated liabilities recognised as own funds",IF(AND(I1817="Totta Seguros - Comp. Seg. Vida, SA.",'Intragroup liabilities'!F1811="P_22"),"r0350 - Structured notes",IF(AND(AA1817&lt;&gt;"No",'Intragroup liabilities'!F1811="P_23"),"r0531 - o/w (part of) subordinated liabilities recognised as own funds",IF(AND(AA1817="No",'Intragroup liabilities'!F1811="P_23"),"r0120 - Secured liabilities - collateralized part (BRRD art. 44/2/b)",IF('Intragroup liabilities'!F1811="C_31","r0511 - o/w capital instruments/share capital",IF('Intragroup liabilities'!F1811="C_32","r0511 - o/w capital instruments/share capital",IF('Intragroup liabilities'!F1811="C_33","r0512 - o/w instruments ranking pari passu with ordinary shares",IF(OR(ISNUMBER(SEARCH("ATLANTES",I1817)),ISNUMBER(SEARCH("AZOR",I1817)),ISNUMBER(SEARCH("HIPOTOTTA",I1817)))=TRUE,"r0120 - Secured liabilities - collateralized part (BRRD art. 44/2/b)",IF(OR('Intragroup liabilities'!F1811="P_27.1",'Intragroup liabilities'!F1811="P_27.2",'Intragroup liabilities'!F1811="P_24"),"r0390 - Non-financial liabilities",IF('Intragroup liabilities'!F1811="P_30.1","r0170 - Employee liabilities (BRRD art. 44/2/g/i)",IF('Intragroup liabilities'!F1811="P_30.3","r0390 - Non-financial liabilities",IF('Intragroup liabilities'!F1811="C_36","r0511 - o/w capital instruments/share capital",IF(AND('Intragroup liabilities'!F1811="P_20",IFERROR(VLOOKUP('Intragroup liabilities'!I1811,'Auxiliar 210'!$B$18:$B$20,1,FALSE),0)&lt;&gt;0),"r0210 - Liabilities towards other entities of the resolution group (BRRD art. 44/2/h)",IF(AND('Intragroup liabilities'!F1811="P_21",IFERROR(VLOOKUP('Intragroup liabilities'!I1811,'Auxiliar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7" s="10" t="s">
        <v>483</v>
      </c>
      <c r="G1817" s="10" t="str">
        <f t="shared" si="198"/>
        <v>Rank 9 - Ranking in insolvency (master scale)</v>
      </c>
      <c r="H1817" s="10" t="s">
        <v>794</v>
      </c>
      <c r="I1817" s="10" t="s">
        <v>487</v>
      </c>
      <c r="J1817" s="10" t="s">
        <v>486</v>
      </c>
      <c r="K1817" s="10" t="s">
        <v>155</v>
      </c>
      <c r="L1817" s="10" t="str">
        <f t="shared" si="199"/>
        <v>Sister</v>
      </c>
      <c r="M1817" s="10" t="str">
        <f>IF(OR('Intragroup liabilities'!W1811="x",'Intragroup liabilities'!W1811="E"),"true","false")</f>
        <v>false</v>
      </c>
      <c r="N1817" s="10" t="s">
        <v>470</v>
      </c>
      <c r="O1817" s="10" t="s">
        <v>471</v>
      </c>
      <c r="P1817" s="11">
        <v>4.74</v>
      </c>
      <c r="Q1817" s="11">
        <f>IF('Intragroup liabilities'!E1811="",0,'Intragroup liabilities'!E1811)</f>
        <v>0</v>
      </c>
      <c r="R1817" s="10" t="str">
        <f>+IF('Intragroup liabilities'!C1811="EURO","Euro",IF('Intragroup liabilities'!C1811="LIBRA INGLESA"," US Dollar",""))</f>
        <v>Euro</v>
      </c>
      <c r="S1817" s="10" t="str">
        <f>IF(OR('Intragroup liabilities'!F1811="P_20",'Intragroup liabilities'!F1811="P_21"),'Intragroup liabilities'!M1811,CONCATENATE(RIGHT('Intragroup liabilities'!T1811,4),"-",LEFT(RIGHT('Intragroup liabilities'!T1811,7),2),"-",LEFT('Intragroup liabilities'!T1811,2)))</f>
        <v>--</v>
      </c>
      <c r="T1817" s="20" t="str">
        <f t="shared" si="200"/>
        <v>--</v>
      </c>
      <c r="U1817" s="20" t="str">
        <f>IF(OR('Intragroup liabilities'!F1811="P_20",'Intragroup liabilities'!F1811="P_21"),'T 03.01'!T1817,CONCATENATE(RIGHT('Intragroup liabilities'!U1811,4),"-",LEFT(RIGHT('Intragroup liabilities'!U1811,7),2),"-",LEFT('Intragroup liabilities'!U1811,2)))</f>
        <v>--</v>
      </c>
      <c r="V1817" s="10" t="str">
        <f t="shared" si="201"/>
        <v>Unsecured</v>
      </c>
      <c r="W1817" s="10">
        <v>0</v>
      </c>
      <c r="X1817" s="10" t="s">
        <v>83</v>
      </c>
      <c r="Y1817" s="10" t="str">
        <f t="shared" si="202"/>
        <v>Structured</v>
      </c>
      <c r="Z1817" s="10"/>
      <c r="AA1817" s="10" t="str">
        <f>IF('Intragroup liabilities'!Q1811="GF2","Grandfathered T2",IF('Intragroup liabilities'!Q1811="CET1","CET1","No"))</f>
        <v>No</v>
      </c>
      <c r="AB1817" s="10">
        <f>IF('Intragroup liabilities'!R1811="",0,'Intragroup liabilities'!R1811)</f>
        <v>0</v>
      </c>
    </row>
    <row r="1818" spans="3:28" ht="23.65" thickBot="1" x14ac:dyDescent="0.5">
      <c r="C1818" s="17">
        <f t="shared" si="197"/>
        <v>999</v>
      </c>
      <c r="D1818" s="18">
        <f t="shared" si="203"/>
        <v>1811</v>
      </c>
      <c r="E1818" s="10" t="str">
        <f>IF(AND(I1818="SANTANDER TOTTA, SGPS, SA",'Intragroup liabilities'!F1812="P_22"),"r0531 - o/w (part of) subordinated liabilities recognised as own funds",IF(AND(I1818="Totta Seguros - Comp. Seg. Vida, SA.",'Intragroup liabilities'!F1812="P_22"),"r0350 - Structured notes",IF(AND(AA1818&lt;&gt;"No",'Intragroup liabilities'!F1812="P_23"),"r0531 - o/w (part of) subordinated liabilities recognised as own funds",IF(AND(AA1818="No",'Intragroup liabilities'!F1812="P_23"),"r0120 - Secured liabilities - collateralized part (BRRD art. 44/2/b)",IF('Intragroup liabilities'!F1812="C_31","r0511 - o/w capital instruments/share capital",IF('Intragroup liabilities'!F1812="C_32","r0511 - o/w capital instruments/share capital",IF('Intragroup liabilities'!F1812="C_33","r0512 - o/w instruments ranking pari passu with ordinary shares",IF(OR(ISNUMBER(SEARCH("ATLANTES",I1818)),ISNUMBER(SEARCH("AZOR",I1818)),ISNUMBER(SEARCH("HIPOTOTTA",I1818)))=TRUE,"r0120 - Secured liabilities - collateralized part (BRRD art. 44/2/b)",IF(OR('Intragroup liabilities'!F1812="P_27.1",'Intragroup liabilities'!F1812="P_27.2",'Intragroup liabilities'!F1812="P_24"),"r0390 - Non-financial liabilities",IF('Intragroup liabilities'!F1812="P_30.1","r0170 - Employee liabilities (BRRD art. 44/2/g/i)",IF('Intragroup liabilities'!F1812="P_30.3","r0390 - Non-financial liabilities",IF('Intragroup liabilities'!F1812="C_36","r0511 - o/w capital instruments/share capital",IF(AND('Intragroup liabilities'!F1812="P_20",IFERROR(VLOOKUP('Intragroup liabilities'!I1812,'Auxiliar 210'!$B$18:$B$20,1,FALSE),0)&lt;&gt;0),"r0210 - Liabilities towards other entities of the resolution group (BRRD art. 44/2/h)",IF(AND('Intragroup liabilities'!F1812="P_21",IFERROR(VLOOKUP('Intragroup liabilities'!I1812,'Auxiliar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8" s="10" t="s">
        <v>483</v>
      </c>
      <c r="G1818" s="10" t="str">
        <f t="shared" si="198"/>
        <v>Rank 9 - Ranking in insolvency (master scale)</v>
      </c>
      <c r="H1818" s="10" t="s">
        <v>1342</v>
      </c>
      <c r="I1818" s="10" t="s">
        <v>49</v>
      </c>
      <c r="J1818" s="10" t="s">
        <v>451</v>
      </c>
      <c r="K1818" s="10" t="s">
        <v>155</v>
      </c>
      <c r="L1818" s="10" t="str">
        <f t="shared" si="199"/>
        <v>Sister</v>
      </c>
      <c r="M1818" s="10" t="str">
        <f>IF(OR('Intragroup liabilities'!W1812="x",'Intragroup liabilities'!W1812="E"),"true","false")</f>
        <v>false</v>
      </c>
      <c r="N1818" s="10" t="s">
        <v>470</v>
      </c>
      <c r="O1818" s="10" t="s">
        <v>471</v>
      </c>
      <c r="P1818" s="11">
        <v>3.61</v>
      </c>
      <c r="Q1818" s="11">
        <f>IF('Intragroup liabilities'!E1812="",0,'Intragroup liabilities'!E1812)</f>
        <v>0</v>
      </c>
      <c r="R1818" s="10" t="str">
        <f>+IF('Intragroup liabilities'!C1812="EURO","Euro",IF('Intragroup liabilities'!C1812="LIBRA INGLESA"," US Dollar",""))</f>
        <v>Euro</v>
      </c>
      <c r="S1818" s="10" t="str">
        <f>IF(OR('Intragroup liabilities'!F1812="P_20",'Intragroup liabilities'!F1812="P_21"),'Intragroup liabilities'!M1812,CONCATENATE(RIGHT('Intragroup liabilities'!T1812,4),"-",LEFT(RIGHT('Intragroup liabilities'!T1812,7),2),"-",LEFT('Intragroup liabilities'!T1812,2)))</f>
        <v>--</v>
      </c>
      <c r="T1818" s="20" t="str">
        <f t="shared" si="200"/>
        <v>--</v>
      </c>
      <c r="U1818" s="20" t="str">
        <f>IF(OR('Intragroup liabilities'!F1812="P_20",'Intragroup liabilities'!F1812="P_21"),'T 03.01'!T1818,CONCATENATE(RIGHT('Intragroup liabilities'!U1812,4),"-",LEFT(RIGHT('Intragroup liabilities'!U1812,7),2),"-",LEFT('Intragroup liabilities'!U1812,2)))</f>
        <v>--</v>
      </c>
      <c r="V1818" s="10" t="str">
        <f t="shared" si="201"/>
        <v>Unsecured</v>
      </c>
      <c r="W1818" s="10">
        <v>0</v>
      </c>
      <c r="X1818" s="10" t="s">
        <v>83</v>
      </c>
      <c r="Y1818" s="10" t="str">
        <f t="shared" si="202"/>
        <v>Structured</v>
      </c>
      <c r="Z1818" s="10"/>
      <c r="AA1818" s="10" t="str">
        <f>IF('Intragroup liabilities'!Q1812="GF2","Grandfathered T2",IF('Intragroup liabilities'!Q1812="CET1","CET1","No"))</f>
        <v>No</v>
      </c>
      <c r="AB1818" s="10">
        <f>IF('Intragroup liabilities'!R1812="",0,'Intragroup liabilities'!R1812)</f>
        <v>0</v>
      </c>
    </row>
    <row r="1819" spans="3:28" ht="23.65" thickBot="1" x14ac:dyDescent="0.5">
      <c r="C1819" s="17">
        <f t="shared" si="197"/>
        <v>999</v>
      </c>
      <c r="D1819" s="18">
        <f t="shared" si="203"/>
        <v>1812</v>
      </c>
      <c r="E1819" s="10" t="str">
        <f>IF(AND(I1819="SANTANDER TOTTA, SGPS, SA",'Intragroup liabilities'!F1813="P_22"),"r0531 - o/w (part of) subordinated liabilities recognised as own funds",IF(AND(I1819="Totta Seguros - Comp. Seg. Vida, SA.",'Intragroup liabilities'!F1813="P_22"),"r0350 - Structured notes",IF(AND(AA1819&lt;&gt;"No",'Intragroup liabilities'!F1813="P_23"),"r0531 - o/w (part of) subordinated liabilities recognised as own funds",IF(AND(AA1819="No",'Intragroup liabilities'!F1813="P_23"),"r0120 - Secured liabilities - collateralized part (BRRD art. 44/2/b)",IF('Intragroup liabilities'!F1813="C_31","r0511 - o/w capital instruments/share capital",IF('Intragroup liabilities'!F1813="C_32","r0511 - o/w capital instruments/share capital",IF('Intragroup liabilities'!F1813="C_33","r0512 - o/w instruments ranking pari passu with ordinary shares",IF(OR(ISNUMBER(SEARCH("ATLANTES",I1819)),ISNUMBER(SEARCH("AZOR",I1819)),ISNUMBER(SEARCH("HIPOTOTTA",I1819)))=TRUE,"r0120 - Secured liabilities - collateralized part (BRRD art. 44/2/b)",IF(OR('Intragroup liabilities'!F1813="P_27.1",'Intragroup liabilities'!F1813="P_27.2",'Intragroup liabilities'!F1813="P_24"),"r0390 - Non-financial liabilities",IF('Intragroup liabilities'!F1813="P_30.1","r0170 - Employee liabilities (BRRD art. 44/2/g/i)",IF('Intragroup liabilities'!F1813="P_30.3","r0390 - Non-financial liabilities",IF('Intragroup liabilities'!F1813="C_36","r0511 - o/w capital instruments/share capital",IF(AND('Intragroup liabilities'!F1813="P_20",IFERROR(VLOOKUP('Intragroup liabilities'!I1813,'Auxiliar 210'!$B$18:$B$20,1,FALSE),0)&lt;&gt;0),"r0210 - Liabilities towards other entities of the resolution group (BRRD art. 44/2/h)",IF(AND('Intragroup liabilities'!F1813="P_21",IFERROR(VLOOKUP('Intragroup liabilities'!I1813,'Auxiliar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19" s="10" t="s">
        <v>483</v>
      </c>
      <c r="G1819" s="10" t="str">
        <f t="shared" si="198"/>
        <v>Rank 9 - Ranking in insolvency (master scale)</v>
      </c>
      <c r="H1819" s="10" t="s">
        <v>1345</v>
      </c>
      <c r="I1819" s="10" t="s">
        <v>532</v>
      </c>
      <c r="J1819" s="10" t="s">
        <v>531</v>
      </c>
      <c r="K1819" s="10" t="s">
        <v>155</v>
      </c>
      <c r="L1819" s="10" t="str">
        <f t="shared" si="199"/>
        <v>Sister</v>
      </c>
      <c r="M1819" s="10" t="str">
        <f>IF(OR('Intragroup liabilities'!W1813="x",'Intragroup liabilities'!W1813="E"),"true","false")</f>
        <v>false</v>
      </c>
      <c r="N1819" s="10" t="s">
        <v>470</v>
      </c>
      <c r="O1819" s="10" t="s">
        <v>471</v>
      </c>
      <c r="P1819" s="11">
        <v>162.97999999999999</v>
      </c>
      <c r="Q1819" s="11">
        <f>IF('Intragroup liabilities'!E1813="",0,'Intragroup liabilities'!E1813)</f>
        <v>0</v>
      </c>
      <c r="R1819" s="10" t="str">
        <f>+IF('Intragroup liabilities'!C1813="EURO","Euro",IF('Intragroup liabilities'!C1813="LIBRA INGLESA"," US Dollar",""))</f>
        <v>Euro</v>
      </c>
      <c r="S1819" s="10" t="str">
        <f>IF(OR('Intragroup liabilities'!F1813="P_20",'Intragroup liabilities'!F1813="P_21"),'Intragroup liabilities'!M1813,CONCATENATE(RIGHT('Intragroup liabilities'!T1813,4),"-",LEFT(RIGHT('Intragroup liabilities'!T1813,7),2),"-",LEFT('Intragroup liabilities'!T1813,2)))</f>
        <v>--</v>
      </c>
      <c r="T1819" s="20" t="str">
        <f t="shared" si="200"/>
        <v>--</v>
      </c>
      <c r="U1819" s="20" t="str">
        <f>IF(OR('Intragroup liabilities'!F1813="P_20",'Intragroup liabilities'!F1813="P_21"),'T 03.01'!T1819,CONCATENATE(RIGHT('Intragroup liabilities'!U1813,4),"-",LEFT(RIGHT('Intragroup liabilities'!U1813,7),2),"-",LEFT('Intragroup liabilities'!U1813,2)))</f>
        <v>--</v>
      </c>
      <c r="V1819" s="10" t="str">
        <f t="shared" si="201"/>
        <v>Unsecured</v>
      </c>
      <c r="W1819" s="10">
        <v>0</v>
      </c>
      <c r="X1819" s="10" t="s">
        <v>83</v>
      </c>
      <c r="Y1819" s="10" t="str">
        <f t="shared" si="202"/>
        <v>Structured</v>
      </c>
      <c r="Z1819" s="10"/>
      <c r="AA1819" s="10" t="str">
        <f>IF('Intragroup liabilities'!Q1813="GF2","Grandfathered T2",IF('Intragroup liabilities'!Q1813="CET1","CET1","No"))</f>
        <v>No</v>
      </c>
      <c r="AB1819" s="10">
        <f>IF('Intragroup liabilities'!R1813="",0,'Intragroup liabilities'!R1813)</f>
        <v>0</v>
      </c>
    </row>
    <row r="1820" spans="3:28" ht="23.65" thickBot="1" x14ac:dyDescent="0.5">
      <c r="C1820" s="17">
        <f t="shared" si="197"/>
        <v>999</v>
      </c>
      <c r="D1820" s="18">
        <f t="shared" si="203"/>
        <v>1813</v>
      </c>
      <c r="E1820" s="10" t="str">
        <f>IF(AND(I1820="SANTANDER TOTTA, SGPS, SA",'Intragroup liabilities'!F1814="P_22"),"r0531 - o/w (part of) subordinated liabilities recognised as own funds",IF(AND(I1820="Totta Seguros - Comp. Seg. Vida, SA.",'Intragroup liabilities'!F1814="P_22"),"r0350 - Structured notes",IF(AND(AA1820&lt;&gt;"No",'Intragroup liabilities'!F1814="P_23"),"r0531 - o/w (part of) subordinated liabilities recognised as own funds",IF(AND(AA1820="No",'Intragroup liabilities'!F1814="P_23"),"r0120 - Secured liabilities - collateralized part (BRRD art. 44/2/b)",IF('Intragroup liabilities'!F1814="C_31","r0511 - o/w capital instruments/share capital",IF('Intragroup liabilities'!F1814="C_32","r0511 - o/w capital instruments/share capital",IF('Intragroup liabilities'!F1814="C_33","r0512 - o/w instruments ranking pari passu with ordinary shares",IF(OR(ISNUMBER(SEARCH("ATLANTES",I1820)),ISNUMBER(SEARCH("AZOR",I1820)),ISNUMBER(SEARCH("HIPOTOTTA",I1820)))=TRUE,"r0120 - Secured liabilities - collateralized part (BRRD art. 44/2/b)",IF(OR('Intragroup liabilities'!F1814="P_27.1",'Intragroup liabilities'!F1814="P_27.2",'Intragroup liabilities'!F1814="P_24"),"r0390 - Non-financial liabilities",IF('Intragroup liabilities'!F1814="P_30.1","r0170 - Employee liabilities (BRRD art. 44/2/g/i)",IF('Intragroup liabilities'!F1814="P_30.3","r0390 - Non-financial liabilities",IF('Intragroup liabilities'!F1814="C_36","r0511 - o/w capital instruments/share capital",IF(AND('Intragroup liabilities'!F1814="P_20",IFERROR(VLOOKUP('Intragroup liabilities'!I1814,'Auxiliar 210'!$B$18:$B$20,1,FALSE),0)&lt;&gt;0),"r0210 - Liabilities towards other entities of the resolution group (BRRD art. 44/2/h)",IF(AND('Intragroup liabilities'!F1814="P_21",IFERROR(VLOOKUP('Intragroup liabilities'!I1814,'Auxiliar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0" s="10" t="s">
        <v>483</v>
      </c>
      <c r="G1820" s="10" t="str">
        <f t="shared" si="198"/>
        <v>Rank 9 - Ranking in insolvency (master scale)</v>
      </c>
      <c r="H1820" s="10" t="s">
        <v>1348</v>
      </c>
      <c r="I1820" s="10" t="s">
        <v>532</v>
      </c>
      <c r="J1820" s="10" t="s">
        <v>531</v>
      </c>
      <c r="K1820" s="10" t="s">
        <v>155</v>
      </c>
      <c r="L1820" s="10" t="str">
        <f t="shared" si="199"/>
        <v>Sister</v>
      </c>
      <c r="M1820" s="10" t="str">
        <f>IF(OR('Intragroup liabilities'!W1814="x",'Intragroup liabilities'!W1814="E"),"true","false")</f>
        <v>false</v>
      </c>
      <c r="N1820" s="10" t="s">
        <v>470</v>
      </c>
      <c r="O1820" s="10" t="s">
        <v>471</v>
      </c>
      <c r="P1820" s="11">
        <v>0.49</v>
      </c>
      <c r="Q1820" s="11">
        <f>IF('Intragroup liabilities'!E1814="",0,'Intragroup liabilities'!E1814)</f>
        <v>0</v>
      </c>
      <c r="R1820" s="10" t="str">
        <f>+IF('Intragroup liabilities'!C1814="EURO","Euro",IF('Intragroup liabilities'!C1814="LIBRA INGLESA"," US Dollar",""))</f>
        <v>Euro</v>
      </c>
      <c r="S1820" s="10" t="str">
        <f>IF(OR('Intragroup liabilities'!F1814="P_20",'Intragroup liabilities'!F1814="P_21"),'Intragroup liabilities'!M1814,CONCATENATE(RIGHT('Intragroup liabilities'!T1814,4),"-",LEFT(RIGHT('Intragroup liabilities'!T1814,7),2),"-",LEFT('Intragroup liabilities'!T1814,2)))</f>
        <v>--</v>
      </c>
      <c r="T1820" s="20" t="str">
        <f t="shared" si="200"/>
        <v>--</v>
      </c>
      <c r="U1820" s="20" t="str">
        <f>IF(OR('Intragroup liabilities'!F1814="P_20",'Intragroup liabilities'!F1814="P_21"),'T 03.01'!T1820,CONCATENATE(RIGHT('Intragroup liabilities'!U1814,4),"-",LEFT(RIGHT('Intragroup liabilities'!U1814,7),2),"-",LEFT('Intragroup liabilities'!U1814,2)))</f>
        <v>--</v>
      </c>
      <c r="V1820" s="10" t="str">
        <f t="shared" si="201"/>
        <v>Unsecured</v>
      </c>
      <c r="W1820" s="10">
        <v>0</v>
      </c>
      <c r="X1820" s="10" t="s">
        <v>83</v>
      </c>
      <c r="Y1820" s="10" t="str">
        <f t="shared" si="202"/>
        <v>Structured</v>
      </c>
      <c r="Z1820" s="10"/>
      <c r="AA1820" s="10" t="str">
        <f>IF('Intragroup liabilities'!Q1814="GF2","Grandfathered T2",IF('Intragroup liabilities'!Q1814="CET1","CET1","No"))</f>
        <v>No</v>
      </c>
      <c r="AB1820" s="10">
        <f>IF('Intragroup liabilities'!R1814="",0,'Intragroup liabilities'!R1814)</f>
        <v>0</v>
      </c>
    </row>
    <row r="1821" spans="3:28" ht="23.65" thickBot="1" x14ac:dyDescent="0.5">
      <c r="C1821" s="17">
        <f t="shared" si="197"/>
        <v>999</v>
      </c>
      <c r="D1821" s="18">
        <f t="shared" si="203"/>
        <v>1814</v>
      </c>
      <c r="E1821" s="10" t="str">
        <f>IF(AND(I1821="SANTANDER TOTTA, SGPS, SA",'Intragroup liabilities'!F1815="P_22"),"r0531 - o/w (part of) subordinated liabilities recognised as own funds",IF(AND(I1821="Totta Seguros - Comp. Seg. Vida, SA.",'Intragroup liabilities'!F1815="P_22"),"r0350 - Structured notes",IF(AND(AA1821&lt;&gt;"No",'Intragroup liabilities'!F1815="P_23"),"r0531 - o/w (part of) subordinated liabilities recognised as own funds",IF(AND(AA1821="No",'Intragroup liabilities'!F1815="P_23"),"r0120 - Secured liabilities - collateralized part (BRRD art. 44/2/b)",IF('Intragroup liabilities'!F1815="C_31","r0511 - o/w capital instruments/share capital",IF('Intragroup liabilities'!F1815="C_32","r0511 - o/w capital instruments/share capital",IF('Intragroup liabilities'!F1815="C_33","r0512 - o/w instruments ranking pari passu with ordinary shares",IF(OR(ISNUMBER(SEARCH("ATLANTES",I1821)),ISNUMBER(SEARCH("AZOR",I1821)),ISNUMBER(SEARCH("HIPOTOTTA",I1821)))=TRUE,"r0120 - Secured liabilities - collateralized part (BRRD art. 44/2/b)",IF(OR('Intragroup liabilities'!F1815="P_27.1",'Intragroup liabilities'!F1815="P_27.2",'Intragroup liabilities'!F1815="P_24"),"r0390 - Non-financial liabilities",IF('Intragroup liabilities'!F1815="P_30.1","r0170 - Employee liabilities (BRRD art. 44/2/g/i)",IF('Intragroup liabilities'!F1815="P_30.3","r0390 - Non-financial liabilities",IF('Intragroup liabilities'!F1815="C_36","r0511 - o/w capital instruments/share capital",IF(AND('Intragroup liabilities'!F1815="P_20",IFERROR(VLOOKUP('Intragroup liabilities'!I1815,'Auxiliar 210'!$B$18:$B$20,1,FALSE),0)&lt;&gt;0),"r0210 - Liabilities towards other entities of the resolution group (BRRD art. 44/2/h)",IF(AND('Intragroup liabilities'!F1815="P_21",IFERROR(VLOOKUP('Intragroup liabilities'!I1815,'Auxiliar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1" s="10" t="s">
        <v>483</v>
      </c>
      <c r="G1821" s="10" t="str">
        <f t="shared" si="198"/>
        <v>Rank 9 - Ranking in insolvency (master scale)</v>
      </c>
      <c r="H1821" s="10" t="s">
        <v>522</v>
      </c>
      <c r="I1821" s="10" t="s">
        <v>66</v>
      </c>
      <c r="J1821" s="10" t="s">
        <v>439</v>
      </c>
      <c r="K1821" s="10" t="s">
        <v>155</v>
      </c>
      <c r="L1821" s="10" t="str">
        <f t="shared" si="199"/>
        <v>Sister</v>
      </c>
      <c r="M1821" s="10" t="str">
        <f>IF(OR('Intragroup liabilities'!W1815="x",'Intragroup liabilities'!W1815="E"),"true","false")</f>
        <v>false</v>
      </c>
      <c r="N1821" s="10" t="s">
        <v>470</v>
      </c>
      <c r="O1821" s="10" t="s">
        <v>471</v>
      </c>
      <c r="P1821" s="11">
        <v>26.67</v>
      </c>
      <c r="Q1821" s="11">
        <f>IF('Intragroup liabilities'!E1815="",0,'Intragroup liabilities'!E1815)</f>
        <v>0</v>
      </c>
      <c r="R1821" s="10" t="str">
        <f>+IF('Intragroup liabilities'!C1815="EURO","Euro",IF('Intragroup liabilities'!C1815="LIBRA INGLESA"," US Dollar",""))</f>
        <v>Euro</v>
      </c>
      <c r="S1821" s="10" t="str">
        <f>IF(OR('Intragroup liabilities'!F1815="P_20",'Intragroup liabilities'!F1815="P_21"),'Intragroup liabilities'!M1815,CONCATENATE(RIGHT('Intragroup liabilities'!T1815,4),"-",LEFT(RIGHT('Intragroup liabilities'!T1815,7),2),"-",LEFT('Intragroup liabilities'!T1815,2)))</f>
        <v>--</v>
      </c>
      <c r="T1821" s="20" t="str">
        <f t="shared" si="200"/>
        <v>--</v>
      </c>
      <c r="U1821" s="20" t="str">
        <f>IF(OR('Intragroup liabilities'!F1815="P_20",'Intragroup liabilities'!F1815="P_21"),'T 03.01'!T1821,CONCATENATE(RIGHT('Intragroup liabilities'!U1815,4),"-",LEFT(RIGHT('Intragroup liabilities'!U1815,7),2),"-",LEFT('Intragroup liabilities'!U1815,2)))</f>
        <v>--</v>
      </c>
      <c r="V1821" s="10" t="str">
        <f t="shared" si="201"/>
        <v>Unsecured</v>
      </c>
      <c r="W1821" s="10">
        <v>0</v>
      </c>
      <c r="X1821" s="10" t="s">
        <v>83</v>
      </c>
      <c r="Y1821" s="10" t="str">
        <f t="shared" si="202"/>
        <v>Structured</v>
      </c>
      <c r="Z1821" s="10"/>
      <c r="AA1821" s="10" t="str">
        <f>IF('Intragroup liabilities'!Q1815="GF2","Grandfathered T2",IF('Intragroup liabilities'!Q1815="CET1","CET1","No"))</f>
        <v>No</v>
      </c>
      <c r="AB1821" s="10">
        <f>IF('Intragroup liabilities'!R1815="",0,'Intragroup liabilities'!R1815)</f>
        <v>0</v>
      </c>
    </row>
    <row r="1822" spans="3:28" ht="23.65" thickBot="1" x14ac:dyDescent="0.5">
      <c r="C1822" s="17">
        <f t="shared" si="197"/>
        <v>999</v>
      </c>
      <c r="D1822" s="18">
        <f t="shared" si="203"/>
        <v>1815</v>
      </c>
      <c r="E1822" s="10" t="str">
        <f>IF(AND(I1822="SANTANDER TOTTA, SGPS, SA",'Intragroup liabilities'!F1816="P_22"),"r0531 - o/w (part of) subordinated liabilities recognised as own funds",IF(AND(I1822="Totta Seguros - Comp. Seg. Vida, SA.",'Intragroup liabilities'!F1816="P_22"),"r0350 - Structured notes",IF(AND(AA1822&lt;&gt;"No",'Intragroup liabilities'!F1816="P_23"),"r0531 - o/w (part of) subordinated liabilities recognised as own funds",IF(AND(AA1822="No",'Intragroup liabilities'!F1816="P_23"),"r0120 - Secured liabilities - collateralized part (BRRD art. 44/2/b)",IF('Intragroup liabilities'!F1816="C_31","r0511 - o/w capital instruments/share capital",IF('Intragroup liabilities'!F1816="C_32","r0511 - o/w capital instruments/share capital",IF('Intragroup liabilities'!F1816="C_33","r0512 - o/w instruments ranking pari passu with ordinary shares",IF(OR(ISNUMBER(SEARCH("ATLANTES",I1822)),ISNUMBER(SEARCH("AZOR",I1822)),ISNUMBER(SEARCH("HIPOTOTTA",I1822)))=TRUE,"r0120 - Secured liabilities - collateralized part (BRRD art. 44/2/b)",IF(OR('Intragroup liabilities'!F1816="P_27.1",'Intragroup liabilities'!F1816="P_27.2",'Intragroup liabilities'!F1816="P_24"),"r0390 - Non-financial liabilities",IF('Intragroup liabilities'!F1816="P_30.1","r0170 - Employee liabilities (BRRD art. 44/2/g/i)",IF('Intragroup liabilities'!F1816="P_30.3","r0390 - Non-financial liabilities",IF('Intragroup liabilities'!F1816="C_36","r0511 - o/w capital instruments/share capital",IF(AND('Intragroup liabilities'!F1816="P_20",IFERROR(VLOOKUP('Intragroup liabilities'!I1816,'Auxiliar 210'!$B$18:$B$20,1,FALSE),0)&lt;&gt;0),"r0210 - Liabilities towards other entities of the resolution group (BRRD art. 44/2/h)",IF(AND('Intragroup liabilities'!F1816="P_21",IFERROR(VLOOKUP('Intragroup liabilities'!I1816,'Auxiliar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2" s="10" t="s">
        <v>483</v>
      </c>
      <c r="G1822" s="10" t="str">
        <f t="shared" si="198"/>
        <v>Rank 9 - Ranking in insolvency (master scale)</v>
      </c>
      <c r="H1822" s="10" t="s">
        <v>571</v>
      </c>
      <c r="I1822" s="10" t="s">
        <v>66</v>
      </c>
      <c r="J1822" s="10" t="s">
        <v>439</v>
      </c>
      <c r="K1822" s="10" t="s">
        <v>155</v>
      </c>
      <c r="L1822" s="10" t="str">
        <f t="shared" si="199"/>
        <v>Sister</v>
      </c>
      <c r="M1822" s="10" t="str">
        <f>IF(OR('Intragroup liabilities'!W1816="x",'Intragroup liabilities'!W1816="E"),"true","false")</f>
        <v>false</v>
      </c>
      <c r="N1822" s="10" t="s">
        <v>470</v>
      </c>
      <c r="O1822" s="10" t="s">
        <v>471</v>
      </c>
      <c r="P1822" s="11">
        <v>40</v>
      </c>
      <c r="Q1822" s="11">
        <f>IF('Intragroup liabilities'!E1816="",0,'Intragroup liabilities'!E1816)</f>
        <v>0</v>
      </c>
      <c r="R1822" s="10" t="str">
        <f>+IF('Intragroup liabilities'!C1816="EURO","Euro",IF('Intragroup liabilities'!C1816="LIBRA INGLESA"," US Dollar",""))</f>
        <v>Euro</v>
      </c>
      <c r="S1822" s="10" t="str">
        <f>IF(OR('Intragroup liabilities'!F1816="P_20",'Intragroup liabilities'!F1816="P_21"),'Intragroup liabilities'!M1816,CONCATENATE(RIGHT('Intragroup liabilities'!T1816,4),"-",LEFT(RIGHT('Intragroup liabilities'!T1816,7),2),"-",LEFT('Intragroup liabilities'!T1816,2)))</f>
        <v>--</v>
      </c>
      <c r="T1822" s="20" t="str">
        <f t="shared" si="200"/>
        <v>--</v>
      </c>
      <c r="U1822" s="20" t="str">
        <f>IF(OR('Intragroup liabilities'!F1816="P_20",'Intragroup liabilities'!F1816="P_21"),'T 03.01'!T1822,CONCATENATE(RIGHT('Intragroup liabilities'!U1816,4),"-",LEFT(RIGHT('Intragroup liabilities'!U1816,7),2),"-",LEFT('Intragroup liabilities'!U1816,2)))</f>
        <v>--</v>
      </c>
      <c r="V1822" s="10" t="str">
        <f t="shared" si="201"/>
        <v>Unsecured</v>
      </c>
      <c r="W1822" s="10">
        <v>0</v>
      </c>
      <c r="X1822" s="10" t="s">
        <v>83</v>
      </c>
      <c r="Y1822" s="10" t="str">
        <f t="shared" si="202"/>
        <v>Structured</v>
      </c>
      <c r="Z1822" s="10"/>
      <c r="AA1822" s="10" t="str">
        <f>IF('Intragroup liabilities'!Q1816="GF2","Grandfathered T2",IF('Intragroup liabilities'!Q1816="CET1","CET1","No"))</f>
        <v>No</v>
      </c>
      <c r="AB1822" s="10">
        <f>IF('Intragroup liabilities'!R1816="",0,'Intragroup liabilities'!R1816)</f>
        <v>0</v>
      </c>
    </row>
    <row r="1823" spans="3:28" ht="23.65" thickBot="1" x14ac:dyDescent="0.5">
      <c r="C1823" s="17">
        <f t="shared" si="197"/>
        <v>999</v>
      </c>
      <c r="D1823" s="18">
        <f t="shared" si="203"/>
        <v>1816</v>
      </c>
      <c r="E1823" s="10" t="str">
        <f>IF(AND(I1823="SANTANDER TOTTA, SGPS, SA",'Intragroup liabilities'!F1817="P_22"),"r0531 - o/w (part of) subordinated liabilities recognised as own funds",IF(AND(I1823="Totta Seguros - Comp. Seg. Vida, SA.",'Intragroup liabilities'!F1817="P_22"),"r0350 - Structured notes",IF(AND(AA1823&lt;&gt;"No",'Intragroup liabilities'!F1817="P_23"),"r0531 - o/w (part of) subordinated liabilities recognised as own funds",IF(AND(AA1823="No",'Intragroup liabilities'!F1817="P_23"),"r0120 - Secured liabilities - collateralized part (BRRD art. 44/2/b)",IF('Intragroup liabilities'!F1817="C_31","r0511 - o/w capital instruments/share capital",IF('Intragroup liabilities'!F1817="C_32","r0511 - o/w capital instruments/share capital",IF('Intragroup liabilities'!F1817="C_33","r0512 - o/w instruments ranking pari passu with ordinary shares",IF(OR(ISNUMBER(SEARCH("ATLANTES",I1823)),ISNUMBER(SEARCH("AZOR",I1823)),ISNUMBER(SEARCH("HIPOTOTTA",I1823)))=TRUE,"r0120 - Secured liabilities - collateralized part (BRRD art. 44/2/b)",IF(OR('Intragroup liabilities'!F1817="P_27.1",'Intragroup liabilities'!F1817="P_27.2",'Intragroup liabilities'!F1817="P_24"),"r0390 - Non-financial liabilities",IF('Intragroup liabilities'!F1817="P_30.1","r0170 - Employee liabilities (BRRD art. 44/2/g/i)",IF('Intragroup liabilities'!F1817="P_30.3","r0390 - Non-financial liabilities",IF('Intragroup liabilities'!F1817="C_36","r0511 - o/w capital instruments/share capital",IF(AND('Intragroup liabilities'!F1817="P_20",IFERROR(VLOOKUP('Intragroup liabilities'!I1817,'Auxiliar 210'!$B$18:$B$20,1,FALSE),0)&lt;&gt;0),"r0210 - Liabilities towards other entities of the resolution group (BRRD art. 44/2/h)",IF(AND('Intragroup liabilities'!F1817="P_21",IFERROR(VLOOKUP('Intragroup liabilities'!I1817,'Auxiliar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3" s="10" t="s">
        <v>483</v>
      </c>
      <c r="G1823" s="10" t="str">
        <f t="shared" si="198"/>
        <v>Rank 9 - Ranking in insolvency (master scale)</v>
      </c>
      <c r="H1823" s="10">
        <v>962304820372510</v>
      </c>
      <c r="I1823" s="10" t="s">
        <v>66</v>
      </c>
      <c r="J1823" s="10">
        <v>8000176024</v>
      </c>
      <c r="K1823" s="10" t="s">
        <v>155</v>
      </c>
      <c r="L1823" s="10" t="str">
        <f t="shared" si="199"/>
        <v>Sister</v>
      </c>
      <c r="M1823" s="10" t="str">
        <f>IF(OR('Intragroup liabilities'!W1817="x",'Intragroup liabilities'!W1817="E"),"true","false")</f>
        <v>false</v>
      </c>
      <c r="N1823" s="10" t="s">
        <v>470</v>
      </c>
      <c r="O1823" s="10" t="s">
        <v>471</v>
      </c>
      <c r="P1823" s="11">
        <v>53.33</v>
      </c>
      <c r="Q1823" s="11">
        <f>IF('Intragroup liabilities'!E1817="",0,'Intragroup liabilities'!E1817)</f>
        <v>0</v>
      </c>
      <c r="R1823" s="10" t="str">
        <f>+IF('Intragroup liabilities'!C1817="EURO","Euro",IF('Intragroup liabilities'!C1817="LIBRA INGLESA"," US Dollar",""))</f>
        <v>Euro</v>
      </c>
      <c r="S1823" s="10" t="str">
        <f>IF(OR('Intragroup liabilities'!F1817="P_20",'Intragroup liabilities'!F1817="P_21"),'Intragroup liabilities'!M1817,CONCATENATE(RIGHT('Intragroup liabilities'!T1817,4),"-",LEFT(RIGHT('Intragroup liabilities'!T1817,7),2),"-",LEFT('Intragroup liabilities'!T1817,2)))</f>
        <v>--</v>
      </c>
      <c r="T1823" s="20" t="str">
        <f t="shared" si="200"/>
        <v>--</v>
      </c>
      <c r="U1823" s="20" t="str">
        <f>IF(OR('Intragroup liabilities'!F1817="P_20",'Intragroup liabilities'!F1817="P_21"),'T 03.01'!T1823,CONCATENATE(RIGHT('Intragroup liabilities'!U1817,4),"-",LEFT(RIGHT('Intragroup liabilities'!U1817,7),2),"-",LEFT('Intragroup liabilities'!U1817,2)))</f>
        <v>--</v>
      </c>
      <c r="V1823" s="10" t="str">
        <f t="shared" si="201"/>
        <v>Unsecured</v>
      </c>
      <c r="W1823" s="10">
        <v>0</v>
      </c>
      <c r="X1823" s="10" t="s">
        <v>83</v>
      </c>
      <c r="Y1823" s="10" t="str">
        <f t="shared" si="202"/>
        <v>Structured</v>
      </c>
      <c r="Z1823" s="10"/>
      <c r="AA1823" s="10" t="str">
        <f>IF('Intragroup liabilities'!Q1817="GF2","Grandfathered T2",IF('Intragroup liabilities'!Q1817="CET1","CET1","No"))</f>
        <v>No</v>
      </c>
      <c r="AB1823" s="10">
        <f>IF('Intragroup liabilities'!R1817="",0,'Intragroup liabilities'!R1817)</f>
        <v>0</v>
      </c>
    </row>
    <row r="1824" spans="3:28" ht="23.65" thickBot="1" x14ac:dyDescent="0.5">
      <c r="C1824" s="17">
        <f t="shared" si="197"/>
        <v>999</v>
      </c>
      <c r="D1824" s="18">
        <f t="shared" si="203"/>
        <v>1817</v>
      </c>
      <c r="E1824" s="10" t="str">
        <f>IF(AND(I1824="SANTANDER TOTTA, SGPS, SA",'Intragroup liabilities'!F1818="P_22"),"r0531 - o/w (part of) subordinated liabilities recognised as own funds",IF(AND(I1824="Totta Seguros - Comp. Seg. Vida, SA.",'Intragroup liabilities'!F1818="P_22"),"r0350 - Structured notes",IF(AND(AA1824&lt;&gt;"No",'Intragroup liabilities'!F1818="P_23"),"r0531 - o/w (part of) subordinated liabilities recognised as own funds",IF(AND(AA1824="No",'Intragroup liabilities'!F1818="P_23"),"r0120 - Secured liabilities - collateralized part (BRRD art. 44/2/b)",IF('Intragroup liabilities'!F1818="C_31","r0511 - o/w capital instruments/share capital",IF('Intragroup liabilities'!F1818="C_32","r0511 - o/w capital instruments/share capital",IF('Intragroup liabilities'!F1818="C_33","r0512 - o/w instruments ranking pari passu with ordinary shares",IF(OR(ISNUMBER(SEARCH("ATLANTES",I1824)),ISNUMBER(SEARCH("AZOR",I1824)),ISNUMBER(SEARCH("HIPOTOTTA",I1824)))=TRUE,"r0120 - Secured liabilities - collateralized part (BRRD art. 44/2/b)",IF(OR('Intragroup liabilities'!F1818="P_27.1",'Intragroup liabilities'!F1818="P_27.2",'Intragroup liabilities'!F1818="P_24"),"r0390 - Non-financial liabilities",IF('Intragroup liabilities'!F1818="P_30.1","r0170 - Employee liabilities (BRRD art. 44/2/g/i)",IF('Intragroup liabilities'!F1818="P_30.3","r0390 - Non-financial liabilities",IF('Intragroup liabilities'!F1818="C_36","r0511 - o/w capital instruments/share capital",IF(AND('Intragroup liabilities'!F1818="P_20",IFERROR(VLOOKUP('Intragroup liabilities'!I1818,'Auxiliar 210'!$B$18:$B$20,1,FALSE),0)&lt;&gt;0),"r0210 - Liabilities towards other entities of the resolution group (BRRD art. 44/2/h)",IF(AND('Intragroup liabilities'!F1818="P_21",IFERROR(VLOOKUP('Intragroup liabilities'!I1818,'Auxiliar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4" s="10" t="s">
        <v>483</v>
      </c>
      <c r="G1824" s="10" t="str">
        <f t="shared" si="198"/>
        <v>Rank 9 - Ranking in insolvency (master scale)</v>
      </c>
      <c r="H1824" s="10">
        <v>962304870343130</v>
      </c>
      <c r="I1824" s="10" t="s">
        <v>66</v>
      </c>
      <c r="J1824" s="10">
        <v>8000176024</v>
      </c>
      <c r="K1824" s="10" t="s">
        <v>155</v>
      </c>
      <c r="L1824" s="10" t="str">
        <f t="shared" si="199"/>
        <v>Sister</v>
      </c>
      <c r="M1824" s="10" t="str">
        <f>IF(OR('Intragroup liabilities'!W1818="x",'Intragroup liabilities'!W1818="E"),"true","false")</f>
        <v>false</v>
      </c>
      <c r="N1824" s="10" t="s">
        <v>470</v>
      </c>
      <c r="O1824" s="10" t="s">
        <v>471</v>
      </c>
      <c r="P1824" s="11">
        <v>72.22</v>
      </c>
      <c r="Q1824" s="11">
        <f>IF('Intragroup liabilities'!E1818="",0,'Intragroup liabilities'!E1818)</f>
        <v>0</v>
      </c>
      <c r="R1824" s="10" t="str">
        <f>+IF('Intragroup liabilities'!C1818="EURO","Euro",IF('Intragroup liabilities'!C1818="LIBRA INGLESA"," US Dollar",""))</f>
        <v>Euro</v>
      </c>
      <c r="S1824" s="10" t="str">
        <f>IF(OR('Intragroup liabilities'!F1818="P_20",'Intragroup liabilities'!F1818="P_21"),'Intragroup liabilities'!M1818,CONCATENATE(RIGHT('Intragroup liabilities'!T1818,4),"-",LEFT(RIGHT('Intragroup liabilities'!T1818,7),2),"-",LEFT('Intragroup liabilities'!T1818,2)))</f>
        <v>--</v>
      </c>
      <c r="T1824" s="20" t="str">
        <f t="shared" si="200"/>
        <v>--</v>
      </c>
      <c r="U1824" s="20" t="str">
        <f>IF(OR('Intragroup liabilities'!F1818="P_20",'Intragroup liabilities'!F1818="P_21"),'T 03.01'!T1824,CONCATENATE(RIGHT('Intragroup liabilities'!U1818,4),"-",LEFT(RIGHT('Intragroup liabilities'!U1818,7),2),"-",LEFT('Intragroup liabilities'!U1818,2)))</f>
        <v>--</v>
      </c>
      <c r="V1824" s="10" t="str">
        <f t="shared" si="201"/>
        <v>Unsecured</v>
      </c>
      <c r="W1824" s="10">
        <v>0</v>
      </c>
      <c r="X1824" s="10" t="s">
        <v>83</v>
      </c>
      <c r="Y1824" s="10" t="str">
        <f t="shared" si="202"/>
        <v>Structured</v>
      </c>
      <c r="Z1824" s="10"/>
      <c r="AA1824" s="10" t="str">
        <f>IF('Intragroup liabilities'!Q1818="GF2","Grandfathered T2",IF('Intragroup liabilities'!Q1818="CET1","CET1","No"))</f>
        <v>No</v>
      </c>
      <c r="AB1824" s="10">
        <f>IF('Intragroup liabilities'!R1818="",0,'Intragroup liabilities'!R1818)</f>
        <v>0</v>
      </c>
    </row>
    <row r="1825" spans="3:28" ht="23.65" thickBot="1" x14ac:dyDescent="0.5">
      <c r="C1825" s="17">
        <f t="shared" si="197"/>
        <v>999</v>
      </c>
      <c r="D1825" s="18">
        <f t="shared" si="203"/>
        <v>1818</v>
      </c>
      <c r="E1825" s="10" t="str">
        <f>IF(AND(I1825="SANTANDER TOTTA, SGPS, SA",'Intragroup liabilities'!F1819="P_22"),"r0531 - o/w (part of) subordinated liabilities recognised as own funds",IF(AND(I1825="Totta Seguros - Comp. Seg. Vida, SA.",'Intragroup liabilities'!F1819="P_22"),"r0350 - Structured notes",IF(AND(AA1825&lt;&gt;"No",'Intragroup liabilities'!F1819="P_23"),"r0531 - o/w (part of) subordinated liabilities recognised as own funds",IF(AND(AA1825="No",'Intragroup liabilities'!F1819="P_23"),"r0120 - Secured liabilities - collateralized part (BRRD art. 44/2/b)",IF('Intragroup liabilities'!F1819="C_31","r0511 - o/w capital instruments/share capital",IF('Intragroup liabilities'!F1819="C_32","r0511 - o/w capital instruments/share capital",IF('Intragroup liabilities'!F1819="C_33","r0512 - o/w instruments ranking pari passu with ordinary shares",IF(OR(ISNUMBER(SEARCH("ATLANTES",I1825)),ISNUMBER(SEARCH("AZOR",I1825)),ISNUMBER(SEARCH("HIPOTOTTA",I1825)))=TRUE,"r0120 - Secured liabilities - collateralized part (BRRD art. 44/2/b)",IF(OR('Intragroup liabilities'!F1819="P_27.1",'Intragroup liabilities'!F1819="P_27.2",'Intragroup liabilities'!F1819="P_24"),"r0390 - Non-financial liabilities",IF('Intragroup liabilities'!F1819="P_30.1","r0170 - Employee liabilities (BRRD art. 44/2/g/i)",IF('Intragroup liabilities'!F1819="P_30.3","r0390 - Non-financial liabilities",IF('Intragroup liabilities'!F1819="C_36","r0511 - o/w capital instruments/share capital",IF(AND('Intragroup liabilities'!F1819="P_20",IFERROR(VLOOKUP('Intragroup liabilities'!I1819,'Auxiliar 210'!$B$18:$B$20,1,FALSE),0)&lt;&gt;0),"r0210 - Liabilities towards other entities of the resolution group (BRRD art. 44/2/h)",IF(AND('Intragroup liabilities'!F1819="P_21",IFERROR(VLOOKUP('Intragroup liabilities'!I1819,'Auxiliar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5" s="10" t="s">
        <v>483</v>
      </c>
      <c r="G1825" s="10" t="str">
        <f t="shared" si="198"/>
        <v>Rank 9 - Ranking in insolvency (master scale)</v>
      </c>
      <c r="H1825" s="10">
        <v>962304820380720</v>
      </c>
      <c r="I1825" s="10" t="s">
        <v>66</v>
      </c>
      <c r="J1825" s="10">
        <v>8000176024</v>
      </c>
      <c r="K1825" s="10" t="s">
        <v>155</v>
      </c>
      <c r="L1825" s="10" t="str">
        <f t="shared" si="199"/>
        <v>Sister</v>
      </c>
      <c r="M1825" s="10" t="str">
        <f>IF(OR('Intragroup liabilities'!W1819="x",'Intragroup liabilities'!W1819="E"),"true","false")</f>
        <v>false</v>
      </c>
      <c r="N1825" s="10" t="s">
        <v>470</v>
      </c>
      <c r="O1825" s="10" t="s">
        <v>471</v>
      </c>
      <c r="P1825" s="11">
        <v>267.97000000000003</v>
      </c>
      <c r="Q1825" s="11">
        <f>IF('Intragroup liabilities'!E1819="",0,'Intragroup liabilities'!E1819)</f>
        <v>0</v>
      </c>
      <c r="R1825" s="10" t="str">
        <f>+IF('Intragroup liabilities'!C1819="EURO","Euro",IF('Intragroup liabilities'!C1819="LIBRA INGLESA"," US Dollar",""))</f>
        <v>Euro</v>
      </c>
      <c r="S1825" s="10" t="str">
        <f>IF(OR('Intragroup liabilities'!F1819="P_20",'Intragroup liabilities'!F1819="P_21"),'Intragroup liabilities'!M1819,CONCATENATE(RIGHT('Intragroup liabilities'!T1819,4),"-",LEFT(RIGHT('Intragroup liabilities'!T1819,7),2),"-",LEFT('Intragroup liabilities'!T1819,2)))</f>
        <v>--</v>
      </c>
      <c r="T1825" s="20" t="str">
        <f t="shared" si="200"/>
        <v>--</v>
      </c>
      <c r="U1825" s="20" t="str">
        <f>IF(OR('Intragroup liabilities'!F1819="P_20",'Intragroup liabilities'!F1819="P_21"),'T 03.01'!T1825,CONCATENATE(RIGHT('Intragroup liabilities'!U1819,4),"-",LEFT(RIGHT('Intragroup liabilities'!U1819,7),2),"-",LEFT('Intragroup liabilities'!U1819,2)))</f>
        <v>--</v>
      </c>
      <c r="V1825" s="10" t="str">
        <f t="shared" si="201"/>
        <v>Unsecured</v>
      </c>
      <c r="W1825" s="10">
        <v>0</v>
      </c>
      <c r="X1825" s="10" t="s">
        <v>83</v>
      </c>
      <c r="Y1825" s="10" t="str">
        <f t="shared" si="202"/>
        <v>Structured</v>
      </c>
      <c r="Z1825" s="10"/>
      <c r="AA1825" s="10" t="str">
        <f>IF('Intragroup liabilities'!Q1819="GF2","Grandfathered T2",IF('Intragroup liabilities'!Q1819="CET1","CET1","No"))</f>
        <v>No</v>
      </c>
      <c r="AB1825" s="10">
        <f>IF('Intragroup liabilities'!R1819="",0,'Intragroup liabilities'!R1819)</f>
        <v>0</v>
      </c>
    </row>
    <row r="1826" spans="3:28" ht="23.65" thickBot="1" x14ac:dyDescent="0.5">
      <c r="C1826" s="17">
        <f t="shared" si="197"/>
        <v>999</v>
      </c>
      <c r="D1826" s="18">
        <f t="shared" si="203"/>
        <v>1819</v>
      </c>
      <c r="E1826" s="10" t="str">
        <f>IF(AND(I1826="SANTANDER TOTTA, SGPS, SA",'Intragroup liabilities'!F1820="P_22"),"r0531 - o/w (part of) subordinated liabilities recognised as own funds",IF(AND(I1826="Totta Seguros - Comp. Seg. Vida, SA.",'Intragroup liabilities'!F1820="P_22"),"r0350 - Structured notes",IF(AND(AA1826&lt;&gt;"No",'Intragroup liabilities'!F1820="P_23"),"r0531 - o/w (part of) subordinated liabilities recognised as own funds",IF(AND(AA1826="No",'Intragroup liabilities'!F1820="P_23"),"r0120 - Secured liabilities - collateralized part (BRRD art. 44/2/b)",IF('Intragroup liabilities'!F1820="C_31","r0511 - o/w capital instruments/share capital",IF('Intragroup liabilities'!F1820="C_32","r0511 - o/w capital instruments/share capital",IF('Intragroup liabilities'!F1820="C_33","r0512 - o/w instruments ranking pari passu with ordinary shares",IF(OR(ISNUMBER(SEARCH("ATLANTES",I1826)),ISNUMBER(SEARCH("AZOR",I1826)),ISNUMBER(SEARCH("HIPOTOTTA",I1826)))=TRUE,"r0120 - Secured liabilities - collateralized part (BRRD art. 44/2/b)",IF(OR('Intragroup liabilities'!F1820="P_27.1",'Intragroup liabilities'!F1820="P_27.2",'Intragroup liabilities'!F1820="P_24"),"r0390 - Non-financial liabilities",IF('Intragroup liabilities'!F1820="P_30.1","r0170 - Employee liabilities (BRRD art. 44/2/g/i)",IF('Intragroup liabilities'!F1820="P_30.3","r0390 - Non-financial liabilities",IF('Intragroup liabilities'!F1820="C_36","r0511 - o/w capital instruments/share capital",IF(AND('Intragroup liabilities'!F1820="P_20",IFERROR(VLOOKUP('Intragroup liabilities'!I1820,'Auxiliar 210'!$B$18:$B$20,1,FALSE),0)&lt;&gt;0),"r0210 - Liabilities towards other entities of the resolution group (BRRD art. 44/2/h)",IF(AND('Intragroup liabilities'!F1820="P_21",IFERROR(VLOOKUP('Intragroup liabilities'!I1820,'Auxiliar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6" s="10" t="s">
        <v>483</v>
      </c>
      <c r="G1826" s="10" t="str">
        <f t="shared" si="198"/>
        <v>Rank 9 - Ranking in insolvency (master scale)</v>
      </c>
      <c r="H1826" s="10">
        <v>962304820383640</v>
      </c>
      <c r="I1826" s="10" t="s">
        <v>66</v>
      </c>
      <c r="J1826" s="10">
        <v>8000176024</v>
      </c>
      <c r="K1826" s="10" t="s">
        <v>155</v>
      </c>
      <c r="L1826" s="10" t="str">
        <f t="shared" si="199"/>
        <v>Sister</v>
      </c>
      <c r="M1826" s="10" t="str">
        <f>IF(OR('Intragroup liabilities'!W1820="x",'Intragroup liabilities'!W1820="E"),"true","false")</f>
        <v>false</v>
      </c>
      <c r="N1826" s="10" t="s">
        <v>470</v>
      </c>
      <c r="O1826" s="10" t="s">
        <v>471</v>
      </c>
      <c r="P1826" s="11">
        <v>165.37</v>
      </c>
      <c r="Q1826" s="11">
        <f>IF('Intragroup liabilities'!E1820="",0,'Intragroup liabilities'!E1820)</f>
        <v>0</v>
      </c>
      <c r="R1826" s="10" t="str">
        <f>+IF('Intragroup liabilities'!C1820="EURO","Euro",IF('Intragroup liabilities'!C1820="LIBRA INGLESA"," US Dollar",""))</f>
        <v>Euro</v>
      </c>
      <c r="S1826" s="10" t="str">
        <f>IF(OR('Intragroup liabilities'!F1820="P_20",'Intragroup liabilities'!F1820="P_21"),'Intragroup liabilities'!M1820,CONCATENATE(RIGHT('Intragroup liabilities'!T1820,4),"-",LEFT(RIGHT('Intragroup liabilities'!T1820,7),2),"-",LEFT('Intragroup liabilities'!T1820,2)))</f>
        <v>--</v>
      </c>
      <c r="T1826" s="20" t="str">
        <f t="shared" si="200"/>
        <v>--</v>
      </c>
      <c r="U1826" s="20" t="str">
        <f>IF(OR('Intragroup liabilities'!F1820="P_20",'Intragroup liabilities'!F1820="P_21"),'T 03.01'!T1826,CONCATENATE(RIGHT('Intragroup liabilities'!U1820,4),"-",LEFT(RIGHT('Intragroup liabilities'!U1820,7),2),"-",LEFT('Intragroup liabilities'!U1820,2)))</f>
        <v>--</v>
      </c>
      <c r="V1826" s="10" t="str">
        <f t="shared" si="201"/>
        <v>Unsecured</v>
      </c>
      <c r="W1826" s="10">
        <v>0</v>
      </c>
      <c r="X1826" s="10" t="s">
        <v>83</v>
      </c>
      <c r="Y1826" s="10" t="str">
        <f t="shared" si="202"/>
        <v>Structured</v>
      </c>
      <c r="Z1826" s="10"/>
      <c r="AA1826" s="10" t="str">
        <f>IF('Intragroup liabilities'!Q1820="GF2","Grandfathered T2",IF('Intragroup liabilities'!Q1820="CET1","CET1","No"))</f>
        <v>No</v>
      </c>
      <c r="AB1826" s="10">
        <f>IF('Intragroup liabilities'!R1820="",0,'Intragroup liabilities'!R1820)</f>
        <v>0</v>
      </c>
    </row>
    <row r="1827" spans="3:28" ht="23.65" thickBot="1" x14ac:dyDescent="0.5">
      <c r="C1827" s="17">
        <f t="shared" si="197"/>
        <v>999</v>
      </c>
      <c r="D1827" s="18">
        <f t="shared" si="203"/>
        <v>1820</v>
      </c>
      <c r="E1827" s="10" t="str">
        <f>IF(AND(I1827="SANTANDER TOTTA, SGPS, SA",'Intragroup liabilities'!F1821="P_22"),"r0531 - o/w (part of) subordinated liabilities recognised as own funds",IF(AND(I1827="Totta Seguros - Comp. Seg. Vida, SA.",'Intragroup liabilities'!F1821="P_22"),"r0350 - Structured notes",IF(AND(AA1827&lt;&gt;"No",'Intragroup liabilities'!F1821="P_23"),"r0531 - o/w (part of) subordinated liabilities recognised as own funds",IF(AND(AA1827="No",'Intragroup liabilities'!F1821="P_23"),"r0120 - Secured liabilities - collateralized part (BRRD art. 44/2/b)",IF('Intragroup liabilities'!F1821="C_31","r0511 - o/w capital instruments/share capital",IF('Intragroup liabilities'!F1821="C_32","r0511 - o/w capital instruments/share capital",IF('Intragroup liabilities'!F1821="C_33","r0512 - o/w instruments ranking pari passu with ordinary shares",IF(OR(ISNUMBER(SEARCH("ATLANTES",I1827)),ISNUMBER(SEARCH("AZOR",I1827)),ISNUMBER(SEARCH("HIPOTOTTA",I1827)))=TRUE,"r0120 - Secured liabilities - collateralized part (BRRD art. 44/2/b)",IF(OR('Intragroup liabilities'!F1821="P_27.1",'Intragroup liabilities'!F1821="P_27.2",'Intragroup liabilities'!F1821="P_24"),"r0390 - Non-financial liabilities",IF('Intragroup liabilities'!F1821="P_30.1","r0170 - Employee liabilities (BRRD art. 44/2/g/i)",IF('Intragroup liabilities'!F1821="P_30.3","r0390 - Non-financial liabilities",IF('Intragroup liabilities'!F1821="C_36","r0511 - o/w capital instruments/share capital",IF(AND('Intragroup liabilities'!F1821="P_20",IFERROR(VLOOKUP('Intragroup liabilities'!I1821,'Auxiliar 210'!$B$18:$B$20,1,FALSE),0)&lt;&gt;0),"r0210 - Liabilities towards other entities of the resolution group (BRRD art. 44/2/h)",IF(AND('Intragroup liabilities'!F1821="P_21",IFERROR(VLOOKUP('Intragroup liabilities'!I1821,'Auxiliar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7" s="10" t="s">
        <v>483</v>
      </c>
      <c r="G1827" s="10" t="str">
        <f t="shared" si="198"/>
        <v>Rank 9 - Ranking in insolvency (master scale)</v>
      </c>
      <c r="H1827" s="10">
        <v>962304820200900</v>
      </c>
      <c r="I1827" s="10" t="s">
        <v>66</v>
      </c>
      <c r="J1827" s="10">
        <v>8000176024</v>
      </c>
      <c r="K1827" s="10" t="s">
        <v>155</v>
      </c>
      <c r="L1827" s="10" t="str">
        <f t="shared" si="199"/>
        <v>Sister</v>
      </c>
      <c r="M1827" s="10" t="str">
        <f>IF(OR('Intragroup liabilities'!W1821="x",'Intragroup liabilities'!W1821="E"),"true","false")</f>
        <v>false</v>
      </c>
      <c r="N1827" s="10" t="s">
        <v>470</v>
      </c>
      <c r="O1827" s="10" t="s">
        <v>471</v>
      </c>
      <c r="P1827" s="11">
        <v>0.98</v>
      </c>
      <c r="Q1827" s="11">
        <f>IF('Intragroup liabilities'!E1821="",0,'Intragroup liabilities'!E1821)</f>
        <v>0</v>
      </c>
      <c r="R1827" s="10" t="str">
        <f>+IF('Intragroup liabilities'!C1821="EURO","Euro",IF('Intragroup liabilities'!C1821="LIBRA INGLESA"," US Dollar",""))</f>
        <v>Euro</v>
      </c>
      <c r="S1827" s="10" t="str">
        <f>IF(OR('Intragroup liabilities'!F1821="P_20",'Intragroup liabilities'!F1821="P_21"),'Intragroup liabilities'!M1821,CONCATENATE(RIGHT('Intragroup liabilities'!T1821,4),"-",LEFT(RIGHT('Intragroup liabilities'!T1821,7),2),"-",LEFT('Intragroup liabilities'!T1821,2)))</f>
        <v>--</v>
      </c>
      <c r="T1827" s="20" t="str">
        <f t="shared" si="200"/>
        <v>--</v>
      </c>
      <c r="U1827" s="20" t="str">
        <f>IF(OR('Intragroup liabilities'!F1821="P_20",'Intragroup liabilities'!F1821="P_21"),'T 03.01'!T1827,CONCATENATE(RIGHT('Intragroup liabilities'!U1821,4),"-",LEFT(RIGHT('Intragroup liabilities'!U1821,7),2),"-",LEFT('Intragroup liabilities'!U1821,2)))</f>
        <v>--</v>
      </c>
      <c r="V1827" s="10" t="str">
        <f t="shared" si="201"/>
        <v>Unsecured</v>
      </c>
      <c r="W1827" s="10">
        <v>0</v>
      </c>
      <c r="X1827" s="10" t="s">
        <v>83</v>
      </c>
      <c r="Y1827" s="10" t="str">
        <f t="shared" si="202"/>
        <v>Structured</v>
      </c>
      <c r="Z1827" s="10"/>
      <c r="AA1827" s="10" t="str">
        <f>IF('Intragroup liabilities'!Q1821="GF2","Grandfathered T2",IF('Intragroup liabilities'!Q1821="CET1","CET1","No"))</f>
        <v>No</v>
      </c>
      <c r="AB1827" s="10">
        <f>IF('Intragroup liabilities'!R1821="",0,'Intragroup liabilities'!R1821)</f>
        <v>0</v>
      </c>
    </row>
    <row r="1828" spans="3:28" ht="23.65" thickBot="1" x14ac:dyDescent="0.5">
      <c r="C1828" s="17">
        <f t="shared" si="197"/>
        <v>999</v>
      </c>
      <c r="D1828" s="18">
        <f t="shared" si="203"/>
        <v>1821</v>
      </c>
      <c r="E1828" s="10" t="str">
        <f>IF(AND(I1828="SANTANDER TOTTA, SGPS, SA",'Intragroup liabilities'!F1822="P_22"),"r0531 - o/w (part of) subordinated liabilities recognised as own funds",IF(AND(I1828="Totta Seguros - Comp. Seg. Vida, SA.",'Intragroup liabilities'!F1822="P_22"),"r0350 - Structured notes",IF(AND(AA1828&lt;&gt;"No",'Intragroup liabilities'!F1822="P_23"),"r0531 - o/w (part of) subordinated liabilities recognised as own funds",IF(AND(AA1828="No",'Intragroup liabilities'!F1822="P_23"),"r0120 - Secured liabilities - collateralized part (BRRD art. 44/2/b)",IF('Intragroup liabilities'!F1822="C_31","r0511 - o/w capital instruments/share capital",IF('Intragroup liabilities'!F1822="C_32","r0511 - o/w capital instruments/share capital",IF('Intragroup liabilities'!F1822="C_33","r0512 - o/w instruments ranking pari passu with ordinary shares",IF(OR(ISNUMBER(SEARCH("ATLANTES",I1828)),ISNUMBER(SEARCH("AZOR",I1828)),ISNUMBER(SEARCH("HIPOTOTTA",I1828)))=TRUE,"r0120 - Secured liabilities - collateralized part (BRRD art. 44/2/b)",IF(OR('Intragroup liabilities'!F1822="P_27.1",'Intragroup liabilities'!F1822="P_27.2",'Intragroup liabilities'!F1822="P_24"),"r0390 - Non-financial liabilities",IF('Intragroup liabilities'!F1822="P_30.1","r0170 - Employee liabilities (BRRD art. 44/2/g/i)",IF('Intragroup liabilities'!F1822="P_30.3","r0390 - Non-financial liabilities",IF('Intragroup liabilities'!F1822="C_36","r0511 - o/w capital instruments/share capital",IF(AND('Intragroup liabilities'!F1822="P_20",IFERROR(VLOOKUP('Intragroup liabilities'!I1822,'Auxiliar 210'!$B$18:$B$20,1,FALSE),0)&lt;&gt;0),"r0210 - Liabilities towards other entities of the resolution group (BRRD art. 44/2/h)",IF(AND('Intragroup liabilities'!F1822="P_21",IFERROR(VLOOKUP('Intragroup liabilities'!I1822,'Auxiliar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8" s="10" t="s">
        <v>483</v>
      </c>
      <c r="G1828" s="10" t="str">
        <f t="shared" si="198"/>
        <v>Rank 9 - Ranking in insolvency (master scale)</v>
      </c>
      <c r="H1828" s="10">
        <v>962304820385020</v>
      </c>
      <c r="I1828" s="10" t="s">
        <v>66</v>
      </c>
      <c r="J1828" s="10">
        <v>8000176024</v>
      </c>
      <c r="K1828" s="10" t="s">
        <v>155</v>
      </c>
      <c r="L1828" s="10" t="str">
        <f t="shared" si="199"/>
        <v>Sister</v>
      </c>
      <c r="M1828" s="10" t="str">
        <f>IF(OR('Intragroup liabilities'!W1822="x",'Intragroup liabilities'!W1822="E"),"true","false")</f>
        <v>false</v>
      </c>
      <c r="N1828" s="10" t="s">
        <v>470</v>
      </c>
      <c r="O1828" s="10" t="s">
        <v>471</v>
      </c>
      <c r="P1828" s="11">
        <v>58.06</v>
      </c>
      <c r="Q1828" s="11">
        <f>IF('Intragroup liabilities'!E1822="",0,'Intragroup liabilities'!E1822)</f>
        <v>0</v>
      </c>
      <c r="R1828" s="10" t="str">
        <f>+IF('Intragroup liabilities'!C1822="EURO","Euro",IF('Intragroup liabilities'!C1822="LIBRA INGLESA"," US Dollar",""))</f>
        <v>Euro</v>
      </c>
      <c r="S1828" s="10" t="str">
        <f>IF(OR('Intragroup liabilities'!F1822="P_20",'Intragroup liabilities'!F1822="P_21"),'Intragroup liabilities'!M1822,CONCATENATE(RIGHT('Intragroup liabilities'!T1822,4),"-",LEFT(RIGHT('Intragroup liabilities'!T1822,7),2),"-",LEFT('Intragroup liabilities'!T1822,2)))</f>
        <v>--</v>
      </c>
      <c r="T1828" s="20" t="str">
        <f t="shared" si="200"/>
        <v>--</v>
      </c>
      <c r="U1828" s="20" t="str">
        <f>IF(OR('Intragroup liabilities'!F1822="P_20",'Intragroup liabilities'!F1822="P_21"),'T 03.01'!T1828,CONCATENATE(RIGHT('Intragroup liabilities'!U1822,4),"-",LEFT(RIGHT('Intragroup liabilities'!U1822,7),2),"-",LEFT('Intragroup liabilities'!U1822,2)))</f>
        <v>--</v>
      </c>
      <c r="V1828" s="10" t="str">
        <f t="shared" si="201"/>
        <v>Unsecured</v>
      </c>
      <c r="W1828" s="10">
        <v>0</v>
      </c>
      <c r="X1828" s="10" t="s">
        <v>83</v>
      </c>
      <c r="Y1828" s="10" t="str">
        <f t="shared" si="202"/>
        <v>Structured</v>
      </c>
      <c r="Z1828" s="10"/>
      <c r="AA1828" s="10" t="str">
        <f>IF('Intragroup liabilities'!Q1822="GF2","Grandfathered T2",IF('Intragroup liabilities'!Q1822="CET1","CET1","No"))</f>
        <v>No</v>
      </c>
      <c r="AB1828" s="10">
        <f>IF('Intragroup liabilities'!R1822="",0,'Intragroup liabilities'!R1822)</f>
        <v>0</v>
      </c>
    </row>
    <row r="1829" spans="3:28" ht="23.65" thickBot="1" x14ac:dyDescent="0.5">
      <c r="C1829" s="17">
        <f t="shared" si="197"/>
        <v>999</v>
      </c>
      <c r="D1829" s="18">
        <f t="shared" si="203"/>
        <v>1822</v>
      </c>
      <c r="E1829" s="10" t="str">
        <f>IF(AND(I1829="SANTANDER TOTTA, SGPS, SA",'Intragroup liabilities'!F1823="P_22"),"r0531 - o/w (part of) subordinated liabilities recognised as own funds",IF(AND(I1829="Totta Seguros - Comp. Seg. Vida, SA.",'Intragroup liabilities'!F1823="P_22"),"r0350 - Structured notes",IF(AND(AA1829&lt;&gt;"No",'Intragroup liabilities'!F1823="P_23"),"r0531 - o/w (part of) subordinated liabilities recognised as own funds",IF(AND(AA1829="No",'Intragroup liabilities'!F1823="P_23"),"r0120 - Secured liabilities - collateralized part (BRRD art. 44/2/b)",IF('Intragroup liabilities'!F1823="C_31","r0511 - o/w capital instruments/share capital",IF('Intragroup liabilities'!F1823="C_32","r0511 - o/w capital instruments/share capital",IF('Intragroup liabilities'!F1823="C_33","r0512 - o/w instruments ranking pari passu with ordinary shares",IF(OR(ISNUMBER(SEARCH("ATLANTES",I1829)),ISNUMBER(SEARCH("AZOR",I1829)),ISNUMBER(SEARCH("HIPOTOTTA",I1829)))=TRUE,"r0120 - Secured liabilities - collateralized part (BRRD art. 44/2/b)",IF(OR('Intragroup liabilities'!F1823="P_27.1",'Intragroup liabilities'!F1823="P_27.2",'Intragroup liabilities'!F1823="P_24"),"r0390 - Non-financial liabilities",IF('Intragroup liabilities'!F1823="P_30.1","r0170 - Employee liabilities (BRRD art. 44/2/g/i)",IF('Intragroup liabilities'!F1823="P_30.3","r0390 - Non-financial liabilities",IF('Intragroup liabilities'!F1823="C_36","r0511 - o/w capital instruments/share capital",IF(AND('Intragroup liabilities'!F1823="P_20",IFERROR(VLOOKUP('Intragroup liabilities'!I1823,'Auxiliar 210'!$B$18:$B$20,1,FALSE),0)&lt;&gt;0),"r0210 - Liabilities towards other entities of the resolution group (BRRD art. 44/2/h)",IF(AND('Intragroup liabilities'!F1823="P_21",IFERROR(VLOOKUP('Intragroup liabilities'!I1823,'Auxiliar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29" s="10" t="s">
        <v>483</v>
      </c>
      <c r="G1829" s="10" t="str">
        <f t="shared" si="198"/>
        <v>Rank 9 - Ranking in insolvency (master scale)</v>
      </c>
      <c r="H1829" s="10">
        <v>962304820216980</v>
      </c>
      <c r="I1829" s="10" t="s">
        <v>66</v>
      </c>
      <c r="J1829" s="10">
        <v>8000176024</v>
      </c>
      <c r="K1829" s="10" t="s">
        <v>155</v>
      </c>
      <c r="L1829" s="10" t="str">
        <f t="shared" si="199"/>
        <v>Sister</v>
      </c>
      <c r="M1829" s="10" t="str">
        <f>IF(OR('Intragroup liabilities'!W1823="x",'Intragroup liabilities'!W1823="E"),"true","false")</f>
        <v>false</v>
      </c>
      <c r="N1829" s="10" t="s">
        <v>470</v>
      </c>
      <c r="O1829" s="10" t="s">
        <v>471</v>
      </c>
      <c r="P1829" s="11">
        <v>0.09</v>
      </c>
      <c r="Q1829" s="11">
        <f>IF('Intragroup liabilities'!E1823="",0,'Intragroup liabilities'!E1823)</f>
        <v>0</v>
      </c>
      <c r="R1829" s="10" t="str">
        <f>+IF('Intragroup liabilities'!C1823="EURO","Euro",IF('Intragroup liabilities'!C1823="LIBRA INGLESA"," US Dollar",""))</f>
        <v>Euro</v>
      </c>
      <c r="S1829" s="10" t="str">
        <f>IF(OR('Intragroup liabilities'!F1823="P_20",'Intragroup liabilities'!F1823="P_21"),'Intragroup liabilities'!M1823,CONCATENATE(RIGHT('Intragroup liabilities'!T1823,4),"-",LEFT(RIGHT('Intragroup liabilities'!T1823,7),2),"-",LEFT('Intragroup liabilities'!T1823,2)))</f>
        <v>--</v>
      </c>
      <c r="T1829" s="20" t="str">
        <f t="shared" si="200"/>
        <v>--</v>
      </c>
      <c r="U1829" s="20" t="str">
        <f>IF(OR('Intragroup liabilities'!F1823="P_20",'Intragroup liabilities'!F1823="P_21"),'T 03.01'!T1829,CONCATENATE(RIGHT('Intragroup liabilities'!U1823,4),"-",LEFT(RIGHT('Intragroup liabilities'!U1823,7),2),"-",LEFT('Intragroup liabilities'!U1823,2)))</f>
        <v>--</v>
      </c>
      <c r="V1829" s="10" t="str">
        <f t="shared" si="201"/>
        <v>Unsecured</v>
      </c>
      <c r="W1829" s="10">
        <v>0</v>
      </c>
      <c r="X1829" s="10" t="s">
        <v>83</v>
      </c>
      <c r="Y1829" s="10" t="str">
        <f t="shared" si="202"/>
        <v>Structured</v>
      </c>
      <c r="Z1829" s="10"/>
      <c r="AA1829" s="10" t="str">
        <f>IF('Intragroup liabilities'!Q1823="GF2","Grandfathered T2",IF('Intragroup liabilities'!Q1823="CET1","CET1","No"))</f>
        <v>No</v>
      </c>
      <c r="AB1829" s="10">
        <f>IF('Intragroup liabilities'!R1823="",0,'Intragroup liabilities'!R1823)</f>
        <v>0</v>
      </c>
    </row>
    <row r="1830" spans="3:28" ht="23.65" thickBot="1" x14ac:dyDescent="0.5">
      <c r="C1830" s="17">
        <f t="shared" si="197"/>
        <v>999</v>
      </c>
      <c r="D1830" s="18">
        <f t="shared" si="203"/>
        <v>1823</v>
      </c>
      <c r="E1830" s="10" t="str">
        <f>IF(AND(I1830="SANTANDER TOTTA, SGPS, SA",'Intragroup liabilities'!F1824="P_22"),"r0531 - o/w (part of) subordinated liabilities recognised as own funds",IF(AND(I1830="Totta Seguros - Comp. Seg. Vida, SA.",'Intragroup liabilities'!F1824="P_22"),"r0350 - Structured notes",IF(AND(AA1830&lt;&gt;"No",'Intragroup liabilities'!F1824="P_23"),"r0531 - o/w (part of) subordinated liabilities recognised as own funds",IF(AND(AA1830="No",'Intragroup liabilities'!F1824="P_23"),"r0120 - Secured liabilities - collateralized part (BRRD art. 44/2/b)",IF('Intragroup liabilities'!F1824="C_31","r0511 - o/w capital instruments/share capital",IF('Intragroup liabilities'!F1824="C_32","r0511 - o/w capital instruments/share capital",IF('Intragroup liabilities'!F1824="C_33","r0512 - o/w instruments ranking pari passu with ordinary shares",IF(OR(ISNUMBER(SEARCH("ATLANTES",I1830)),ISNUMBER(SEARCH("AZOR",I1830)),ISNUMBER(SEARCH("HIPOTOTTA",I1830)))=TRUE,"r0120 - Secured liabilities - collateralized part (BRRD art. 44/2/b)",IF(OR('Intragroup liabilities'!F1824="P_27.1",'Intragroup liabilities'!F1824="P_27.2",'Intragroup liabilities'!F1824="P_24"),"r0390 - Non-financial liabilities",IF('Intragroup liabilities'!F1824="P_30.1","r0170 - Employee liabilities (BRRD art. 44/2/g/i)",IF('Intragroup liabilities'!F1824="P_30.3","r0390 - Non-financial liabilities",IF('Intragroup liabilities'!F1824="C_36","r0511 - o/w capital instruments/share capital",IF(AND('Intragroup liabilities'!F1824="P_20",IFERROR(VLOOKUP('Intragroup liabilities'!I1824,'Auxiliar 210'!$B$18:$B$20,1,FALSE),0)&lt;&gt;0),"r0210 - Liabilities towards other entities of the resolution group (BRRD art. 44/2/h)",IF(AND('Intragroup liabilities'!F1824="P_21",IFERROR(VLOOKUP('Intragroup liabilities'!I1824,'Auxiliar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0" s="10" t="s">
        <v>483</v>
      </c>
      <c r="G1830" s="10" t="str">
        <f t="shared" si="198"/>
        <v>Rank 9 - Ranking in insolvency (master scale)</v>
      </c>
      <c r="H1830" s="10">
        <v>962304820229380</v>
      </c>
      <c r="I1830" s="10" t="s">
        <v>66</v>
      </c>
      <c r="J1830" s="10">
        <v>8000176024</v>
      </c>
      <c r="K1830" s="10" t="s">
        <v>155</v>
      </c>
      <c r="L1830" s="10" t="str">
        <f t="shared" si="199"/>
        <v>Sister</v>
      </c>
      <c r="M1830" s="10" t="str">
        <f>IF(OR('Intragroup liabilities'!W1824="x",'Intragroup liabilities'!W1824="E"),"true","false")</f>
        <v>false</v>
      </c>
      <c r="N1830" s="10" t="s">
        <v>470</v>
      </c>
      <c r="O1830" s="10" t="s">
        <v>471</v>
      </c>
      <c r="P1830" s="11">
        <v>26.67</v>
      </c>
      <c r="Q1830" s="11">
        <f>IF('Intragroup liabilities'!E1824="",0,'Intragroup liabilities'!E1824)</f>
        <v>0</v>
      </c>
      <c r="R1830" s="10" t="str">
        <f>+IF('Intragroup liabilities'!C1824="EURO","Euro",IF('Intragroup liabilities'!C1824="LIBRA INGLESA"," US Dollar",""))</f>
        <v>Euro</v>
      </c>
      <c r="S1830" s="10" t="str">
        <f>IF(OR('Intragroup liabilities'!F1824="P_20",'Intragroup liabilities'!F1824="P_21"),'Intragroup liabilities'!M1824,CONCATENATE(RIGHT('Intragroup liabilities'!T1824,4),"-",LEFT(RIGHT('Intragroup liabilities'!T1824,7),2),"-",LEFT('Intragroup liabilities'!T1824,2)))</f>
        <v>--</v>
      </c>
      <c r="T1830" s="20" t="str">
        <f t="shared" si="200"/>
        <v>--</v>
      </c>
      <c r="U1830" s="20" t="str">
        <f>IF(OR('Intragroup liabilities'!F1824="P_20",'Intragroup liabilities'!F1824="P_21"),'T 03.01'!T1830,CONCATENATE(RIGHT('Intragroup liabilities'!U1824,4),"-",LEFT(RIGHT('Intragroup liabilities'!U1824,7),2),"-",LEFT('Intragroup liabilities'!U1824,2)))</f>
        <v>--</v>
      </c>
      <c r="V1830" s="10" t="str">
        <f t="shared" si="201"/>
        <v>Unsecured</v>
      </c>
      <c r="W1830" s="10">
        <v>0</v>
      </c>
      <c r="X1830" s="10" t="s">
        <v>83</v>
      </c>
      <c r="Y1830" s="10" t="str">
        <f t="shared" si="202"/>
        <v>Structured</v>
      </c>
      <c r="Z1830" s="10"/>
      <c r="AA1830" s="10" t="str">
        <f>IF('Intragroup liabilities'!Q1824="GF2","Grandfathered T2",IF('Intragroup liabilities'!Q1824="CET1","CET1","No"))</f>
        <v>No</v>
      </c>
      <c r="AB1830" s="10">
        <f>IF('Intragroup liabilities'!R1824="",0,'Intragroup liabilities'!R1824)</f>
        <v>0</v>
      </c>
    </row>
    <row r="1831" spans="3:28" ht="23.65" thickBot="1" x14ac:dyDescent="0.5">
      <c r="C1831" s="17">
        <f t="shared" si="197"/>
        <v>999</v>
      </c>
      <c r="D1831" s="18">
        <f t="shared" si="203"/>
        <v>1824</v>
      </c>
      <c r="E1831" s="10" t="str">
        <f>IF(AND(I1831="SANTANDER TOTTA, SGPS, SA",'Intragroup liabilities'!F1825="P_22"),"r0531 - o/w (part of) subordinated liabilities recognised as own funds",IF(AND(I1831="Totta Seguros - Comp. Seg. Vida, SA.",'Intragroup liabilities'!F1825="P_22"),"r0350 - Structured notes",IF(AND(AA1831&lt;&gt;"No",'Intragroup liabilities'!F1825="P_23"),"r0531 - o/w (part of) subordinated liabilities recognised as own funds",IF(AND(AA1831="No",'Intragroup liabilities'!F1825="P_23"),"r0120 - Secured liabilities - collateralized part (BRRD art. 44/2/b)",IF('Intragroup liabilities'!F1825="C_31","r0511 - o/w capital instruments/share capital",IF('Intragroup liabilities'!F1825="C_32","r0511 - o/w capital instruments/share capital",IF('Intragroup liabilities'!F1825="C_33","r0512 - o/w instruments ranking pari passu with ordinary shares",IF(OR(ISNUMBER(SEARCH("ATLANTES",I1831)),ISNUMBER(SEARCH("AZOR",I1831)),ISNUMBER(SEARCH("HIPOTOTTA",I1831)))=TRUE,"r0120 - Secured liabilities - collateralized part (BRRD art. 44/2/b)",IF(OR('Intragroup liabilities'!F1825="P_27.1",'Intragroup liabilities'!F1825="P_27.2",'Intragroup liabilities'!F1825="P_24"),"r0390 - Non-financial liabilities",IF('Intragroup liabilities'!F1825="P_30.1","r0170 - Employee liabilities (BRRD art. 44/2/g/i)",IF('Intragroup liabilities'!F1825="P_30.3","r0390 - Non-financial liabilities",IF('Intragroup liabilities'!F1825="C_36","r0511 - o/w capital instruments/share capital",IF(AND('Intragroup liabilities'!F1825="P_20",IFERROR(VLOOKUP('Intragroup liabilities'!I1825,'Auxiliar 210'!$B$18:$B$20,1,FALSE),0)&lt;&gt;0),"r0210 - Liabilities towards other entities of the resolution group (BRRD art. 44/2/h)",IF(AND('Intragroup liabilities'!F1825="P_21",IFERROR(VLOOKUP('Intragroup liabilities'!I1825,'Auxiliar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1" s="10" t="s">
        <v>483</v>
      </c>
      <c r="G1831" s="10" t="str">
        <f t="shared" si="198"/>
        <v>Rank 9 - Ranking in insolvency (master scale)</v>
      </c>
      <c r="H1831" s="10">
        <v>962304830362520</v>
      </c>
      <c r="I1831" s="10" t="s">
        <v>66</v>
      </c>
      <c r="J1831" s="10">
        <v>8000176024</v>
      </c>
      <c r="K1831" s="10" t="s">
        <v>155</v>
      </c>
      <c r="L1831" s="10" t="str">
        <f t="shared" si="199"/>
        <v>Sister</v>
      </c>
      <c r="M1831" s="10" t="str">
        <f>IF(OR('Intragroup liabilities'!W1825="x",'Intragroup liabilities'!W1825="E"),"true","false")</f>
        <v>false</v>
      </c>
      <c r="N1831" s="10" t="s">
        <v>470</v>
      </c>
      <c r="O1831" s="10" t="s">
        <v>471</v>
      </c>
      <c r="P1831" s="11">
        <v>10.44</v>
      </c>
      <c r="Q1831" s="11">
        <f>IF('Intragroup liabilities'!E1825="",0,'Intragroup liabilities'!E1825)</f>
        <v>0</v>
      </c>
      <c r="R1831" s="10" t="str">
        <f>+IF('Intragroup liabilities'!C1825="EURO","Euro",IF('Intragroup liabilities'!C1825="LIBRA INGLESA"," US Dollar",""))</f>
        <v>Euro</v>
      </c>
      <c r="S1831" s="10" t="str">
        <f>IF(OR('Intragroup liabilities'!F1825="P_20",'Intragroup liabilities'!F1825="P_21"),'Intragroup liabilities'!M1825,CONCATENATE(RIGHT('Intragroup liabilities'!T1825,4),"-",LEFT(RIGHT('Intragroup liabilities'!T1825,7),2),"-",LEFT('Intragroup liabilities'!T1825,2)))</f>
        <v>--</v>
      </c>
      <c r="T1831" s="20" t="str">
        <f t="shared" si="200"/>
        <v>--</v>
      </c>
      <c r="U1831" s="20" t="str">
        <f>IF(OR('Intragroup liabilities'!F1825="P_20",'Intragroup liabilities'!F1825="P_21"),'T 03.01'!T1831,CONCATENATE(RIGHT('Intragroup liabilities'!U1825,4),"-",LEFT(RIGHT('Intragroup liabilities'!U1825,7),2),"-",LEFT('Intragroup liabilities'!U1825,2)))</f>
        <v>--</v>
      </c>
      <c r="V1831" s="10" t="str">
        <f t="shared" si="201"/>
        <v>Unsecured</v>
      </c>
      <c r="W1831" s="10">
        <v>0</v>
      </c>
      <c r="X1831" s="10" t="s">
        <v>83</v>
      </c>
      <c r="Y1831" s="10" t="str">
        <f t="shared" si="202"/>
        <v>Structured</v>
      </c>
      <c r="Z1831" s="10"/>
      <c r="AA1831" s="10" t="str">
        <f>IF('Intragroup liabilities'!Q1825="GF2","Grandfathered T2",IF('Intragroup liabilities'!Q1825="CET1","CET1","No"))</f>
        <v>No</v>
      </c>
      <c r="AB1831" s="10">
        <f>IF('Intragroup liabilities'!R1825="",0,'Intragroup liabilities'!R1825)</f>
        <v>0</v>
      </c>
    </row>
    <row r="1832" spans="3:28" ht="23.65" thickBot="1" x14ac:dyDescent="0.5">
      <c r="C1832" s="17">
        <f t="shared" si="197"/>
        <v>999</v>
      </c>
      <c r="D1832" s="18">
        <f t="shared" si="203"/>
        <v>1825</v>
      </c>
      <c r="E1832" s="10" t="str">
        <f>IF(AND(I1832="SANTANDER TOTTA, SGPS, SA",'Intragroup liabilities'!F1826="P_22"),"r0531 - o/w (part of) subordinated liabilities recognised as own funds",IF(AND(I1832="Totta Seguros - Comp. Seg. Vida, SA.",'Intragroup liabilities'!F1826="P_22"),"r0350 - Structured notes",IF(AND(AA1832&lt;&gt;"No",'Intragroup liabilities'!F1826="P_23"),"r0531 - o/w (part of) subordinated liabilities recognised as own funds",IF(AND(AA1832="No",'Intragroup liabilities'!F1826="P_23"),"r0120 - Secured liabilities - collateralized part (BRRD art. 44/2/b)",IF('Intragroup liabilities'!F1826="C_31","r0511 - o/w capital instruments/share capital",IF('Intragroup liabilities'!F1826="C_32","r0511 - o/w capital instruments/share capital",IF('Intragroup liabilities'!F1826="C_33","r0512 - o/w instruments ranking pari passu with ordinary shares",IF(OR(ISNUMBER(SEARCH("ATLANTES",I1832)),ISNUMBER(SEARCH("AZOR",I1832)),ISNUMBER(SEARCH("HIPOTOTTA",I1832)))=TRUE,"r0120 - Secured liabilities - collateralized part (BRRD art. 44/2/b)",IF(OR('Intragroup liabilities'!F1826="P_27.1",'Intragroup liabilities'!F1826="P_27.2",'Intragroup liabilities'!F1826="P_24"),"r0390 - Non-financial liabilities",IF('Intragroup liabilities'!F1826="P_30.1","r0170 - Employee liabilities (BRRD art. 44/2/g/i)",IF('Intragroup liabilities'!F1826="P_30.3","r0390 - Non-financial liabilities",IF('Intragroup liabilities'!F1826="C_36","r0511 - o/w capital instruments/share capital",IF(AND('Intragroup liabilities'!F1826="P_20",IFERROR(VLOOKUP('Intragroup liabilities'!I1826,'Auxiliar 210'!$B$18:$B$20,1,FALSE),0)&lt;&gt;0),"r0210 - Liabilities towards other entities of the resolution group (BRRD art. 44/2/h)",IF(AND('Intragroup liabilities'!F1826="P_21",IFERROR(VLOOKUP('Intragroup liabilities'!I1826,'Auxiliar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2" s="10" t="s">
        <v>483</v>
      </c>
      <c r="G1832" s="10" t="str">
        <f t="shared" si="198"/>
        <v>Rank 9 - Ranking in insolvency (master scale)</v>
      </c>
      <c r="H1832" s="10">
        <v>962304820273560</v>
      </c>
      <c r="I1832" s="10" t="s">
        <v>66</v>
      </c>
      <c r="J1832" s="10">
        <v>8000176024</v>
      </c>
      <c r="K1832" s="10" t="s">
        <v>155</v>
      </c>
      <c r="L1832" s="10" t="str">
        <f t="shared" si="199"/>
        <v>Sister</v>
      </c>
      <c r="M1832" s="10" t="str">
        <f>IF(OR('Intragroup liabilities'!W1826="x",'Intragroup liabilities'!W1826="E"),"true","false")</f>
        <v>false</v>
      </c>
      <c r="N1832" s="10" t="s">
        <v>470</v>
      </c>
      <c r="O1832" s="10" t="s">
        <v>471</v>
      </c>
      <c r="P1832" s="11">
        <v>0.24</v>
      </c>
      <c r="Q1832" s="11">
        <f>IF('Intragroup liabilities'!E1826="",0,'Intragroup liabilities'!E1826)</f>
        <v>0</v>
      </c>
      <c r="R1832" s="10" t="str">
        <f>+IF('Intragroup liabilities'!C1826="EURO","Euro",IF('Intragroup liabilities'!C1826="LIBRA INGLESA"," US Dollar",""))</f>
        <v>Euro</v>
      </c>
      <c r="S1832" s="10" t="str">
        <f>IF(OR('Intragroup liabilities'!F1826="P_20",'Intragroup liabilities'!F1826="P_21"),'Intragroup liabilities'!M1826,CONCATENATE(RIGHT('Intragroup liabilities'!T1826,4),"-",LEFT(RIGHT('Intragroup liabilities'!T1826,7),2),"-",LEFT('Intragroup liabilities'!T1826,2)))</f>
        <v>--</v>
      </c>
      <c r="T1832" s="20" t="str">
        <f t="shared" si="200"/>
        <v>--</v>
      </c>
      <c r="U1832" s="20" t="str">
        <f>IF(OR('Intragroup liabilities'!F1826="P_20",'Intragroup liabilities'!F1826="P_21"),'T 03.01'!T1832,CONCATENATE(RIGHT('Intragroup liabilities'!U1826,4),"-",LEFT(RIGHT('Intragroup liabilities'!U1826,7),2),"-",LEFT('Intragroup liabilities'!U1826,2)))</f>
        <v>--</v>
      </c>
      <c r="V1832" s="10" t="str">
        <f t="shared" si="201"/>
        <v>Unsecured</v>
      </c>
      <c r="W1832" s="10">
        <v>0</v>
      </c>
      <c r="X1832" s="10" t="s">
        <v>83</v>
      </c>
      <c r="Y1832" s="10" t="str">
        <f t="shared" si="202"/>
        <v>Structured</v>
      </c>
      <c r="Z1832" s="10"/>
      <c r="AA1832" s="10" t="str">
        <f>IF('Intragroup liabilities'!Q1826="GF2","Grandfathered T2",IF('Intragroup liabilities'!Q1826="CET1","CET1","No"))</f>
        <v>No</v>
      </c>
      <c r="AB1832" s="10">
        <f>IF('Intragroup liabilities'!R1826="",0,'Intragroup liabilities'!R1826)</f>
        <v>0</v>
      </c>
    </row>
    <row r="1833" spans="3:28" ht="23.65" thickBot="1" x14ac:dyDescent="0.5">
      <c r="C1833" s="17">
        <f t="shared" si="197"/>
        <v>999</v>
      </c>
      <c r="D1833" s="18">
        <f t="shared" si="203"/>
        <v>1826</v>
      </c>
      <c r="E1833" s="10" t="str">
        <f>IF(AND(I1833="SANTANDER TOTTA, SGPS, SA",'Intragroup liabilities'!F1827="P_22"),"r0531 - o/w (part of) subordinated liabilities recognised as own funds",IF(AND(I1833="Totta Seguros - Comp. Seg. Vida, SA.",'Intragroup liabilities'!F1827="P_22"),"r0350 - Structured notes",IF(AND(AA1833&lt;&gt;"No",'Intragroup liabilities'!F1827="P_23"),"r0531 - o/w (part of) subordinated liabilities recognised as own funds",IF(AND(AA1833="No",'Intragroup liabilities'!F1827="P_23"),"r0120 - Secured liabilities - collateralized part (BRRD art. 44/2/b)",IF('Intragroup liabilities'!F1827="C_31","r0511 - o/w capital instruments/share capital",IF('Intragroup liabilities'!F1827="C_32","r0511 - o/w capital instruments/share capital",IF('Intragroup liabilities'!F1827="C_33","r0512 - o/w instruments ranking pari passu with ordinary shares",IF(OR(ISNUMBER(SEARCH("ATLANTES",I1833)),ISNUMBER(SEARCH("AZOR",I1833)),ISNUMBER(SEARCH("HIPOTOTTA",I1833)))=TRUE,"r0120 - Secured liabilities - collateralized part (BRRD art. 44/2/b)",IF(OR('Intragroup liabilities'!F1827="P_27.1",'Intragroup liabilities'!F1827="P_27.2",'Intragroup liabilities'!F1827="P_24"),"r0390 - Non-financial liabilities",IF('Intragroup liabilities'!F1827="P_30.1","r0170 - Employee liabilities (BRRD art. 44/2/g/i)",IF('Intragroup liabilities'!F1827="P_30.3","r0390 - Non-financial liabilities",IF('Intragroup liabilities'!F1827="C_36","r0511 - o/w capital instruments/share capital",IF(AND('Intragroup liabilities'!F1827="P_20",IFERROR(VLOOKUP('Intragroup liabilities'!I1827,'Auxiliar 210'!$B$18:$B$20,1,FALSE),0)&lt;&gt;0),"r0210 - Liabilities towards other entities of the resolution group (BRRD art. 44/2/h)",IF(AND('Intragroup liabilities'!F1827="P_21",IFERROR(VLOOKUP('Intragroup liabilities'!I1827,'Auxiliar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3" s="10" t="s">
        <v>483</v>
      </c>
      <c r="G1833" s="10" t="str">
        <f t="shared" si="198"/>
        <v>Rank 9 - Ranking in insolvency (master scale)</v>
      </c>
      <c r="H1833" s="10">
        <v>962304830389610</v>
      </c>
      <c r="I1833" s="10" t="s">
        <v>66</v>
      </c>
      <c r="J1833" s="10">
        <v>8000176024</v>
      </c>
      <c r="K1833" s="10" t="s">
        <v>155</v>
      </c>
      <c r="L1833" s="10" t="str">
        <f t="shared" si="199"/>
        <v>Sister</v>
      </c>
      <c r="M1833" s="10" t="str">
        <f>IF(OR('Intragroup liabilities'!W1827="x",'Intragroup liabilities'!W1827="E"),"true","false")</f>
        <v>false</v>
      </c>
      <c r="N1833" s="10" t="s">
        <v>470</v>
      </c>
      <c r="O1833" s="10" t="s">
        <v>471</v>
      </c>
      <c r="P1833" s="11">
        <v>9.1999999999999993</v>
      </c>
      <c r="Q1833" s="11">
        <f>IF('Intragroup liabilities'!E1827="",0,'Intragroup liabilities'!E1827)</f>
        <v>0</v>
      </c>
      <c r="R1833" s="10" t="str">
        <f>+IF('Intragroup liabilities'!C1827="EURO","Euro",IF('Intragroup liabilities'!C1827="LIBRA INGLESA"," US Dollar",""))</f>
        <v>Euro</v>
      </c>
      <c r="S1833" s="10" t="str">
        <f>IF(OR('Intragroup liabilities'!F1827="P_20",'Intragroup liabilities'!F1827="P_21"),'Intragroup liabilities'!M1827,CONCATENATE(RIGHT('Intragroup liabilities'!T1827,4),"-",LEFT(RIGHT('Intragroup liabilities'!T1827,7),2),"-",LEFT('Intragroup liabilities'!T1827,2)))</f>
        <v>--</v>
      </c>
      <c r="T1833" s="20" t="str">
        <f t="shared" si="200"/>
        <v>--</v>
      </c>
      <c r="U1833" s="20" t="str">
        <f>IF(OR('Intragroup liabilities'!F1827="P_20",'Intragroup liabilities'!F1827="P_21"),'T 03.01'!T1833,CONCATENATE(RIGHT('Intragroup liabilities'!U1827,4),"-",LEFT(RIGHT('Intragroup liabilities'!U1827,7),2),"-",LEFT('Intragroup liabilities'!U1827,2)))</f>
        <v>--</v>
      </c>
      <c r="V1833" s="10" t="str">
        <f t="shared" si="201"/>
        <v>Unsecured</v>
      </c>
      <c r="W1833" s="10">
        <v>0</v>
      </c>
      <c r="X1833" s="10" t="s">
        <v>83</v>
      </c>
      <c r="Y1833" s="10" t="str">
        <f t="shared" si="202"/>
        <v>Structured</v>
      </c>
      <c r="Z1833" s="10"/>
      <c r="AA1833" s="10" t="str">
        <f>IF('Intragroup liabilities'!Q1827="GF2","Grandfathered T2",IF('Intragroup liabilities'!Q1827="CET1","CET1","No"))</f>
        <v>No</v>
      </c>
      <c r="AB1833" s="10">
        <f>IF('Intragroup liabilities'!R1827="",0,'Intragroup liabilities'!R1827)</f>
        <v>0</v>
      </c>
    </row>
    <row r="1834" spans="3:28" ht="23.65" thickBot="1" x14ac:dyDescent="0.5">
      <c r="C1834" s="17">
        <f t="shared" si="197"/>
        <v>999</v>
      </c>
      <c r="D1834" s="18">
        <f t="shared" si="203"/>
        <v>1827</v>
      </c>
      <c r="E1834" s="10" t="str">
        <f>IF(AND(I1834="SANTANDER TOTTA, SGPS, SA",'Intragroup liabilities'!F1828="P_22"),"r0531 - o/w (part of) subordinated liabilities recognised as own funds",IF(AND(I1834="Totta Seguros - Comp. Seg. Vida, SA.",'Intragroup liabilities'!F1828="P_22"),"r0350 - Structured notes",IF(AND(AA1834&lt;&gt;"No",'Intragroup liabilities'!F1828="P_23"),"r0531 - o/w (part of) subordinated liabilities recognised as own funds",IF(AND(AA1834="No",'Intragroup liabilities'!F1828="P_23"),"r0120 - Secured liabilities - collateralized part (BRRD art. 44/2/b)",IF('Intragroup liabilities'!F1828="C_31","r0511 - o/w capital instruments/share capital",IF('Intragroup liabilities'!F1828="C_32","r0511 - o/w capital instruments/share capital",IF('Intragroup liabilities'!F1828="C_33","r0512 - o/w instruments ranking pari passu with ordinary shares",IF(OR(ISNUMBER(SEARCH("ATLANTES",I1834)),ISNUMBER(SEARCH("AZOR",I1834)),ISNUMBER(SEARCH("HIPOTOTTA",I1834)))=TRUE,"r0120 - Secured liabilities - collateralized part (BRRD art. 44/2/b)",IF(OR('Intragroup liabilities'!F1828="P_27.1",'Intragroup liabilities'!F1828="P_27.2",'Intragroup liabilities'!F1828="P_24"),"r0390 - Non-financial liabilities",IF('Intragroup liabilities'!F1828="P_30.1","r0170 - Employee liabilities (BRRD art. 44/2/g/i)",IF('Intragroup liabilities'!F1828="P_30.3","r0390 - Non-financial liabilities",IF('Intragroup liabilities'!F1828="C_36","r0511 - o/w capital instruments/share capital",IF(AND('Intragroup liabilities'!F1828="P_20",IFERROR(VLOOKUP('Intragroup liabilities'!I1828,'Auxiliar 210'!$B$18:$B$20,1,FALSE),0)&lt;&gt;0),"r0210 - Liabilities towards other entities of the resolution group (BRRD art. 44/2/h)",IF(AND('Intragroup liabilities'!F1828="P_21",IFERROR(VLOOKUP('Intragroup liabilities'!I1828,'Auxiliar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4" s="10" t="s">
        <v>483</v>
      </c>
      <c r="G1834" s="10" t="str">
        <f t="shared" si="198"/>
        <v>Rank 9 - Ranking in insolvency (master scale)</v>
      </c>
      <c r="H1834" s="10">
        <v>962304820280090</v>
      </c>
      <c r="I1834" s="10" t="s">
        <v>66</v>
      </c>
      <c r="J1834" s="10">
        <v>8000176024</v>
      </c>
      <c r="K1834" s="10" t="s">
        <v>155</v>
      </c>
      <c r="L1834" s="10" t="str">
        <f t="shared" si="199"/>
        <v>Sister</v>
      </c>
      <c r="M1834" s="10" t="str">
        <f>IF(OR('Intragroup liabilities'!W1828="x",'Intragroup liabilities'!W1828="E"),"true","false")</f>
        <v>false</v>
      </c>
      <c r="N1834" s="10" t="s">
        <v>470</v>
      </c>
      <c r="O1834" s="10" t="s">
        <v>471</v>
      </c>
      <c r="P1834" s="11">
        <v>0.33</v>
      </c>
      <c r="Q1834" s="11">
        <f>IF('Intragroup liabilities'!E1828="",0,'Intragroup liabilities'!E1828)</f>
        <v>0</v>
      </c>
      <c r="R1834" s="10" t="str">
        <f>+IF('Intragroup liabilities'!C1828="EURO","Euro",IF('Intragroup liabilities'!C1828="LIBRA INGLESA"," US Dollar",""))</f>
        <v>Euro</v>
      </c>
      <c r="S1834" s="10" t="str">
        <f>IF(OR('Intragroup liabilities'!F1828="P_20",'Intragroup liabilities'!F1828="P_21"),'Intragroup liabilities'!M1828,CONCATENATE(RIGHT('Intragroup liabilities'!T1828,4),"-",LEFT(RIGHT('Intragroup liabilities'!T1828,7),2),"-",LEFT('Intragroup liabilities'!T1828,2)))</f>
        <v>--</v>
      </c>
      <c r="T1834" s="20" t="str">
        <f t="shared" si="200"/>
        <v>--</v>
      </c>
      <c r="U1834" s="20" t="str">
        <f>IF(OR('Intragroup liabilities'!F1828="P_20",'Intragroup liabilities'!F1828="P_21"),'T 03.01'!T1834,CONCATENATE(RIGHT('Intragroup liabilities'!U1828,4),"-",LEFT(RIGHT('Intragroup liabilities'!U1828,7),2),"-",LEFT('Intragroup liabilities'!U1828,2)))</f>
        <v>--</v>
      </c>
      <c r="V1834" s="10" t="str">
        <f t="shared" si="201"/>
        <v>Unsecured</v>
      </c>
      <c r="W1834" s="10">
        <v>0</v>
      </c>
      <c r="X1834" s="10" t="s">
        <v>83</v>
      </c>
      <c r="Y1834" s="10" t="str">
        <f t="shared" si="202"/>
        <v>Structured</v>
      </c>
      <c r="Z1834" s="10"/>
      <c r="AA1834" s="10" t="str">
        <f>IF('Intragroup liabilities'!Q1828="GF2","Grandfathered T2",IF('Intragroup liabilities'!Q1828="CET1","CET1","No"))</f>
        <v>No</v>
      </c>
      <c r="AB1834" s="10">
        <f>IF('Intragroup liabilities'!R1828="",0,'Intragroup liabilities'!R1828)</f>
        <v>0</v>
      </c>
    </row>
    <row r="1835" spans="3:28" ht="23.65" thickBot="1" x14ac:dyDescent="0.5">
      <c r="C1835" s="17">
        <f t="shared" si="197"/>
        <v>999</v>
      </c>
      <c r="D1835" s="18">
        <f t="shared" si="203"/>
        <v>1828</v>
      </c>
      <c r="E1835" s="10" t="str">
        <f>IF(AND(I1835="SANTANDER TOTTA, SGPS, SA",'Intragroup liabilities'!F1829="P_22"),"r0531 - o/w (part of) subordinated liabilities recognised as own funds",IF(AND(I1835="Totta Seguros - Comp. Seg. Vida, SA.",'Intragroup liabilities'!F1829="P_22"),"r0350 - Structured notes",IF(AND(AA1835&lt;&gt;"No",'Intragroup liabilities'!F1829="P_23"),"r0531 - o/w (part of) subordinated liabilities recognised as own funds",IF(AND(AA1835="No",'Intragroup liabilities'!F1829="P_23"),"r0120 - Secured liabilities - collateralized part (BRRD art. 44/2/b)",IF('Intragroup liabilities'!F1829="C_31","r0511 - o/w capital instruments/share capital",IF('Intragroup liabilities'!F1829="C_32","r0511 - o/w capital instruments/share capital",IF('Intragroup liabilities'!F1829="C_33","r0512 - o/w instruments ranking pari passu with ordinary shares",IF(OR(ISNUMBER(SEARCH("ATLANTES",I1835)),ISNUMBER(SEARCH("AZOR",I1835)),ISNUMBER(SEARCH("HIPOTOTTA",I1835)))=TRUE,"r0120 - Secured liabilities - collateralized part (BRRD art. 44/2/b)",IF(OR('Intragroup liabilities'!F1829="P_27.1",'Intragroup liabilities'!F1829="P_27.2",'Intragroup liabilities'!F1829="P_24"),"r0390 - Non-financial liabilities",IF('Intragroup liabilities'!F1829="P_30.1","r0170 - Employee liabilities (BRRD art. 44/2/g/i)",IF('Intragroup liabilities'!F1829="P_30.3","r0390 - Non-financial liabilities",IF('Intragroup liabilities'!F1829="C_36","r0511 - o/w capital instruments/share capital",IF(AND('Intragroup liabilities'!F1829="P_20",IFERROR(VLOOKUP('Intragroup liabilities'!I1829,'Auxiliar 210'!$B$18:$B$20,1,FALSE),0)&lt;&gt;0),"r0210 - Liabilities towards other entities of the resolution group (BRRD art. 44/2/h)",IF(AND('Intragroup liabilities'!F1829="P_21",IFERROR(VLOOKUP('Intragroup liabilities'!I1829,'Auxiliar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5" s="10" t="s">
        <v>483</v>
      </c>
      <c r="G1835" s="10" t="str">
        <f t="shared" si="198"/>
        <v>Rank 9 - Ranking in insolvency (master scale)</v>
      </c>
      <c r="H1835" s="10">
        <v>962304870352020</v>
      </c>
      <c r="I1835" s="10" t="s">
        <v>66</v>
      </c>
      <c r="J1835" s="10">
        <v>8000176024</v>
      </c>
      <c r="K1835" s="10" t="s">
        <v>155</v>
      </c>
      <c r="L1835" s="10" t="str">
        <f t="shared" si="199"/>
        <v>Sister</v>
      </c>
      <c r="M1835" s="10" t="str">
        <f>IF(OR('Intragroup liabilities'!W1829="x",'Intragroup liabilities'!W1829="E"),"true","false")</f>
        <v>false</v>
      </c>
      <c r="N1835" s="10" t="s">
        <v>470</v>
      </c>
      <c r="O1835" s="10" t="s">
        <v>471</v>
      </c>
      <c r="P1835" s="11">
        <v>61</v>
      </c>
      <c r="Q1835" s="11">
        <f>IF('Intragroup liabilities'!E1829="",0,'Intragroup liabilities'!E1829)</f>
        <v>0</v>
      </c>
      <c r="R1835" s="10" t="str">
        <f>+IF('Intragroup liabilities'!C1829="EURO","Euro",IF('Intragroup liabilities'!C1829="LIBRA INGLESA"," US Dollar",""))</f>
        <v>Euro</v>
      </c>
      <c r="S1835" s="10" t="str">
        <f>IF(OR('Intragroup liabilities'!F1829="P_20",'Intragroup liabilities'!F1829="P_21"),'Intragroup liabilities'!M1829,CONCATENATE(RIGHT('Intragroup liabilities'!T1829,4),"-",LEFT(RIGHT('Intragroup liabilities'!T1829,7),2),"-",LEFT('Intragroup liabilities'!T1829,2)))</f>
        <v>--</v>
      </c>
      <c r="T1835" s="20" t="str">
        <f t="shared" si="200"/>
        <v>--</v>
      </c>
      <c r="U1835" s="20" t="str">
        <f>IF(OR('Intragroup liabilities'!F1829="P_20",'Intragroup liabilities'!F1829="P_21"),'T 03.01'!T1835,CONCATENATE(RIGHT('Intragroup liabilities'!U1829,4),"-",LEFT(RIGHT('Intragroup liabilities'!U1829,7),2),"-",LEFT('Intragroup liabilities'!U1829,2)))</f>
        <v>--</v>
      </c>
      <c r="V1835" s="10" t="str">
        <f t="shared" si="201"/>
        <v>Unsecured</v>
      </c>
      <c r="W1835" s="10">
        <v>0</v>
      </c>
      <c r="X1835" s="10" t="s">
        <v>83</v>
      </c>
      <c r="Y1835" s="10" t="str">
        <f t="shared" si="202"/>
        <v>Structured</v>
      </c>
      <c r="Z1835" s="10"/>
      <c r="AA1835" s="10" t="str">
        <f>IF('Intragroup liabilities'!Q1829="GF2","Grandfathered T2",IF('Intragroup liabilities'!Q1829="CET1","CET1","No"))</f>
        <v>No</v>
      </c>
      <c r="AB1835" s="10">
        <f>IF('Intragroup liabilities'!R1829="",0,'Intragroup liabilities'!R1829)</f>
        <v>0</v>
      </c>
    </row>
    <row r="1836" spans="3:28" ht="23.65" thickBot="1" x14ac:dyDescent="0.5">
      <c r="C1836" s="17">
        <f t="shared" si="197"/>
        <v>999</v>
      </c>
      <c r="D1836" s="18">
        <f t="shared" si="203"/>
        <v>1829</v>
      </c>
      <c r="E1836" s="10" t="str">
        <f>IF(AND(I1836="SANTANDER TOTTA, SGPS, SA",'Intragroup liabilities'!F1830="P_22"),"r0531 - o/w (part of) subordinated liabilities recognised as own funds",IF(AND(I1836="Totta Seguros - Comp. Seg. Vida, SA.",'Intragroup liabilities'!F1830="P_22"),"r0350 - Structured notes",IF(AND(AA1836&lt;&gt;"No",'Intragroup liabilities'!F1830="P_23"),"r0531 - o/w (part of) subordinated liabilities recognised as own funds",IF(AND(AA1836="No",'Intragroup liabilities'!F1830="P_23"),"r0120 - Secured liabilities - collateralized part (BRRD art. 44/2/b)",IF('Intragroup liabilities'!F1830="C_31","r0511 - o/w capital instruments/share capital",IF('Intragroup liabilities'!F1830="C_32","r0511 - o/w capital instruments/share capital",IF('Intragroup liabilities'!F1830="C_33","r0512 - o/w instruments ranking pari passu with ordinary shares",IF(OR(ISNUMBER(SEARCH("ATLANTES",I1836)),ISNUMBER(SEARCH("AZOR",I1836)),ISNUMBER(SEARCH("HIPOTOTTA",I1836)))=TRUE,"r0120 - Secured liabilities - collateralized part (BRRD art. 44/2/b)",IF(OR('Intragroup liabilities'!F1830="P_27.1",'Intragroup liabilities'!F1830="P_27.2",'Intragroup liabilities'!F1830="P_24"),"r0390 - Non-financial liabilities",IF('Intragroup liabilities'!F1830="P_30.1","r0170 - Employee liabilities (BRRD art. 44/2/g/i)",IF('Intragroup liabilities'!F1830="P_30.3","r0390 - Non-financial liabilities",IF('Intragroup liabilities'!F1830="C_36","r0511 - o/w capital instruments/share capital",IF(AND('Intragroup liabilities'!F1830="P_20",IFERROR(VLOOKUP('Intragroup liabilities'!I1830,'Auxiliar 210'!$B$18:$B$20,1,FALSE),0)&lt;&gt;0),"r0210 - Liabilities towards other entities of the resolution group (BRRD art. 44/2/h)",IF(AND('Intragroup liabilities'!F1830="P_21",IFERROR(VLOOKUP('Intragroup liabilities'!I1830,'Auxiliar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6" s="10" t="s">
        <v>483</v>
      </c>
      <c r="G1836" s="10" t="str">
        <f t="shared" si="198"/>
        <v>Rank 9 - Ranking in insolvency (master scale)</v>
      </c>
      <c r="H1836" s="10">
        <v>962304870356080</v>
      </c>
      <c r="I1836" s="10" t="s">
        <v>66</v>
      </c>
      <c r="J1836" s="10">
        <v>8000176024</v>
      </c>
      <c r="K1836" s="10" t="s">
        <v>155</v>
      </c>
      <c r="L1836" s="10" t="str">
        <f t="shared" si="199"/>
        <v>Sister</v>
      </c>
      <c r="M1836" s="10" t="str">
        <f>IF(OR('Intragroup liabilities'!W1830="x",'Intragroup liabilities'!W1830="E"),"true","false")</f>
        <v>false</v>
      </c>
      <c r="N1836" s="10" t="s">
        <v>470</v>
      </c>
      <c r="O1836" s="10" t="s">
        <v>471</v>
      </c>
      <c r="P1836" s="11">
        <v>2.29</v>
      </c>
      <c r="Q1836" s="11">
        <f>IF('Intragroup liabilities'!E1830="",0,'Intragroup liabilities'!E1830)</f>
        <v>0</v>
      </c>
      <c r="R1836" s="10" t="str">
        <f>+IF('Intragroup liabilities'!C1830="EURO","Euro",IF('Intragroup liabilities'!C1830="LIBRA INGLESA"," US Dollar",""))</f>
        <v>Euro</v>
      </c>
      <c r="S1836" s="10" t="str">
        <f>IF(OR('Intragroup liabilities'!F1830="P_20",'Intragroup liabilities'!F1830="P_21"),'Intragroup liabilities'!M1830,CONCATENATE(RIGHT('Intragroup liabilities'!T1830,4),"-",LEFT(RIGHT('Intragroup liabilities'!T1830,7),2),"-",LEFT('Intragroup liabilities'!T1830,2)))</f>
        <v>--</v>
      </c>
      <c r="T1836" s="20" t="str">
        <f t="shared" si="200"/>
        <v>--</v>
      </c>
      <c r="U1836" s="20" t="str">
        <f>IF(OR('Intragroup liabilities'!F1830="P_20",'Intragroup liabilities'!F1830="P_21"),'T 03.01'!T1836,CONCATENATE(RIGHT('Intragroup liabilities'!U1830,4),"-",LEFT(RIGHT('Intragroup liabilities'!U1830,7),2),"-",LEFT('Intragroup liabilities'!U1830,2)))</f>
        <v>--</v>
      </c>
      <c r="V1836" s="10" t="str">
        <f t="shared" si="201"/>
        <v>Unsecured</v>
      </c>
      <c r="W1836" s="10">
        <v>0</v>
      </c>
      <c r="X1836" s="10" t="s">
        <v>83</v>
      </c>
      <c r="Y1836" s="10" t="str">
        <f t="shared" si="202"/>
        <v>Structured</v>
      </c>
      <c r="Z1836" s="10"/>
      <c r="AA1836" s="10" t="str">
        <f>IF('Intragroup liabilities'!Q1830="GF2","Grandfathered T2",IF('Intragroup liabilities'!Q1830="CET1","CET1","No"))</f>
        <v>No</v>
      </c>
      <c r="AB1836" s="10">
        <f>IF('Intragroup liabilities'!R1830="",0,'Intragroup liabilities'!R1830)</f>
        <v>0</v>
      </c>
    </row>
    <row r="1837" spans="3:28" ht="23.65" thickBot="1" x14ac:dyDescent="0.5">
      <c r="C1837" s="17">
        <f t="shared" si="197"/>
        <v>999</v>
      </c>
      <c r="D1837" s="18">
        <f t="shared" si="203"/>
        <v>1830</v>
      </c>
      <c r="E1837" s="10" t="str">
        <f>IF(AND(I1837="SANTANDER TOTTA, SGPS, SA",'Intragroup liabilities'!F1831="P_22"),"r0531 - o/w (part of) subordinated liabilities recognised as own funds",IF(AND(I1837="Totta Seguros - Comp. Seg. Vida, SA.",'Intragroup liabilities'!F1831="P_22"),"r0350 - Structured notes",IF(AND(AA1837&lt;&gt;"No",'Intragroup liabilities'!F1831="P_23"),"r0531 - o/w (part of) subordinated liabilities recognised as own funds",IF(AND(AA1837="No",'Intragroup liabilities'!F1831="P_23"),"r0120 - Secured liabilities - collateralized part (BRRD art. 44/2/b)",IF('Intragroup liabilities'!F1831="C_31","r0511 - o/w capital instruments/share capital",IF('Intragroup liabilities'!F1831="C_32","r0511 - o/w capital instruments/share capital",IF('Intragroup liabilities'!F1831="C_33","r0512 - o/w instruments ranking pari passu with ordinary shares",IF(OR(ISNUMBER(SEARCH("ATLANTES",I1837)),ISNUMBER(SEARCH("AZOR",I1837)),ISNUMBER(SEARCH("HIPOTOTTA",I1837)))=TRUE,"r0120 - Secured liabilities - collateralized part (BRRD art. 44/2/b)",IF(OR('Intragroup liabilities'!F1831="P_27.1",'Intragroup liabilities'!F1831="P_27.2",'Intragroup liabilities'!F1831="P_24"),"r0390 - Non-financial liabilities",IF('Intragroup liabilities'!F1831="P_30.1","r0170 - Employee liabilities (BRRD art. 44/2/g/i)",IF('Intragroup liabilities'!F1831="P_30.3","r0390 - Non-financial liabilities",IF('Intragroup liabilities'!F1831="C_36","r0511 - o/w capital instruments/share capital",IF(AND('Intragroup liabilities'!F1831="P_20",IFERROR(VLOOKUP('Intragroup liabilities'!I1831,'Auxiliar 210'!$B$18:$B$20,1,FALSE),0)&lt;&gt;0),"r0210 - Liabilities towards other entities of the resolution group (BRRD art. 44/2/h)",IF(AND('Intragroup liabilities'!F1831="P_21",IFERROR(VLOOKUP('Intragroup liabilities'!I1831,'Auxiliar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7" s="10" t="s">
        <v>483</v>
      </c>
      <c r="G1837" s="10" t="str">
        <f t="shared" si="198"/>
        <v>Rank 9 - Ranking in insolvency (master scale)</v>
      </c>
      <c r="H1837" s="10">
        <v>962304870356900</v>
      </c>
      <c r="I1837" s="10" t="s">
        <v>66</v>
      </c>
      <c r="J1837" s="10">
        <v>8000176024</v>
      </c>
      <c r="K1837" s="10" t="s">
        <v>155</v>
      </c>
      <c r="L1837" s="10" t="str">
        <f t="shared" si="199"/>
        <v>Sister</v>
      </c>
      <c r="M1837" s="10" t="str">
        <f>IF(OR('Intragroup liabilities'!W1831="x",'Intragroup liabilities'!W1831="E"),"true","false")</f>
        <v>false</v>
      </c>
      <c r="N1837" s="10" t="s">
        <v>470</v>
      </c>
      <c r="O1837" s="10" t="s">
        <v>471</v>
      </c>
      <c r="P1837" s="11">
        <v>13.63</v>
      </c>
      <c r="Q1837" s="11">
        <f>IF('Intragroup liabilities'!E1831="",0,'Intragroup liabilities'!E1831)</f>
        <v>0</v>
      </c>
      <c r="R1837" s="10" t="str">
        <f>+IF('Intragroup liabilities'!C1831="EURO","Euro",IF('Intragroup liabilities'!C1831="LIBRA INGLESA"," US Dollar",""))</f>
        <v>Euro</v>
      </c>
      <c r="S1837" s="10" t="str">
        <f>IF(OR('Intragroup liabilities'!F1831="P_20",'Intragroup liabilities'!F1831="P_21"),'Intragroup liabilities'!M1831,CONCATENATE(RIGHT('Intragroup liabilities'!T1831,4),"-",LEFT(RIGHT('Intragroup liabilities'!T1831,7),2),"-",LEFT('Intragroup liabilities'!T1831,2)))</f>
        <v>--</v>
      </c>
      <c r="T1837" s="20" t="str">
        <f t="shared" si="200"/>
        <v>--</v>
      </c>
      <c r="U1837" s="20" t="str">
        <f>IF(OR('Intragroup liabilities'!F1831="P_20",'Intragroup liabilities'!F1831="P_21"),'T 03.01'!T1837,CONCATENATE(RIGHT('Intragroup liabilities'!U1831,4),"-",LEFT(RIGHT('Intragroup liabilities'!U1831,7),2),"-",LEFT('Intragroup liabilities'!U1831,2)))</f>
        <v>--</v>
      </c>
      <c r="V1837" s="10" t="str">
        <f t="shared" si="201"/>
        <v>Unsecured</v>
      </c>
      <c r="W1837" s="10">
        <v>0</v>
      </c>
      <c r="X1837" s="10" t="s">
        <v>83</v>
      </c>
      <c r="Y1837" s="10" t="str">
        <f t="shared" si="202"/>
        <v>Structured</v>
      </c>
      <c r="Z1837" s="10"/>
      <c r="AA1837" s="10" t="str">
        <f>IF('Intragroup liabilities'!Q1831="GF2","Grandfathered T2",IF('Intragroup liabilities'!Q1831="CET1","CET1","No"))</f>
        <v>No</v>
      </c>
      <c r="AB1837" s="10">
        <f>IF('Intragroup liabilities'!R1831="",0,'Intragroup liabilities'!R1831)</f>
        <v>0</v>
      </c>
    </row>
    <row r="1838" spans="3:28" ht="23.65" thickBot="1" x14ac:dyDescent="0.5">
      <c r="C1838" s="17">
        <f t="shared" si="197"/>
        <v>999</v>
      </c>
      <c r="D1838" s="18">
        <f t="shared" si="203"/>
        <v>1831</v>
      </c>
      <c r="E1838" s="10" t="str">
        <f>IF(AND(I1838="SANTANDER TOTTA, SGPS, SA",'Intragroup liabilities'!F1832="P_22"),"r0531 - o/w (part of) subordinated liabilities recognised as own funds",IF(AND(I1838="Totta Seguros - Comp. Seg. Vida, SA.",'Intragroup liabilities'!F1832="P_22"),"r0350 - Structured notes",IF(AND(AA1838&lt;&gt;"No",'Intragroup liabilities'!F1832="P_23"),"r0531 - o/w (part of) subordinated liabilities recognised as own funds",IF(AND(AA1838="No",'Intragroup liabilities'!F1832="P_23"),"r0120 - Secured liabilities - collateralized part (BRRD art. 44/2/b)",IF('Intragroup liabilities'!F1832="C_31","r0511 - o/w capital instruments/share capital",IF('Intragroup liabilities'!F1832="C_32","r0511 - o/w capital instruments/share capital",IF('Intragroup liabilities'!F1832="C_33","r0512 - o/w instruments ranking pari passu with ordinary shares",IF(OR(ISNUMBER(SEARCH("ATLANTES",I1838)),ISNUMBER(SEARCH("AZOR",I1838)),ISNUMBER(SEARCH("HIPOTOTTA",I1838)))=TRUE,"r0120 - Secured liabilities - collateralized part (BRRD art. 44/2/b)",IF(OR('Intragroup liabilities'!F1832="P_27.1",'Intragroup liabilities'!F1832="P_27.2",'Intragroup liabilities'!F1832="P_24"),"r0390 - Non-financial liabilities",IF('Intragroup liabilities'!F1832="P_30.1","r0170 - Employee liabilities (BRRD art. 44/2/g/i)",IF('Intragroup liabilities'!F1832="P_30.3","r0390 - Non-financial liabilities",IF('Intragroup liabilities'!F1832="C_36","r0511 - o/w capital instruments/share capital",IF(AND('Intragroup liabilities'!F1832="P_20",IFERROR(VLOOKUP('Intragroup liabilities'!I1832,'Auxiliar 210'!$B$18:$B$20,1,FALSE),0)&lt;&gt;0),"r0210 - Liabilities towards other entities of the resolution group (BRRD art. 44/2/h)",IF(AND('Intragroup liabilities'!F1832="P_21",IFERROR(VLOOKUP('Intragroup liabilities'!I1832,'Auxiliar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8" s="10" t="s">
        <v>483</v>
      </c>
      <c r="G1838" s="10" t="str">
        <f t="shared" si="198"/>
        <v>Rank 9 - Ranking in insolvency (master scale)</v>
      </c>
      <c r="H1838" s="10">
        <v>962304820287830</v>
      </c>
      <c r="I1838" s="10" t="s">
        <v>66</v>
      </c>
      <c r="J1838" s="10">
        <v>8000176024</v>
      </c>
      <c r="K1838" s="10" t="s">
        <v>155</v>
      </c>
      <c r="L1838" s="10" t="str">
        <f t="shared" si="199"/>
        <v>Sister</v>
      </c>
      <c r="M1838" s="10" t="str">
        <f>IF(OR('Intragroup liabilities'!W1832="x",'Intragroup liabilities'!W1832="E"),"true","false")</f>
        <v>false</v>
      </c>
      <c r="N1838" s="10" t="s">
        <v>470</v>
      </c>
      <c r="O1838" s="10" t="s">
        <v>471</v>
      </c>
      <c r="P1838" s="11">
        <v>25.56</v>
      </c>
      <c r="Q1838" s="11">
        <f>IF('Intragroup liabilities'!E1832="",0,'Intragroup liabilities'!E1832)</f>
        <v>0</v>
      </c>
      <c r="R1838" s="10" t="str">
        <f>+IF('Intragroup liabilities'!C1832="EURO","Euro",IF('Intragroup liabilities'!C1832="LIBRA INGLESA"," US Dollar",""))</f>
        <v>Euro</v>
      </c>
      <c r="S1838" s="10" t="str">
        <f>IF(OR('Intragroup liabilities'!F1832="P_20",'Intragroup liabilities'!F1832="P_21"),'Intragroup liabilities'!M1832,CONCATENATE(RIGHT('Intragroup liabilities'!T1832,4),"-",LEFT(RIGHT('Intragroup liabilities'!T1832,7),2),"-",LEFT('Intragroup liabilities'!T1832,2)))</f>
        <v>--</v>
      </c>
      <c r="T1838" s="20" t="str">
        <f t="shared" si="200"/>
        <v>--</v>
      </c>
      <c r="U1838" s="20" t="str">
        <f>IF(OR('Intragroup liabilities'!F1832="P_20",'Intragroup liabilities'!F1832="P_21"),'T 03.01'!T1838,CONCATENATE(RIGHT('Intragroup liabilities'!U1832,4),"-",LEFT(RIGHT('Intragroup liabilities'!U1832,7),2),"-",LEFT('Intragroup liabilities'!U1832,2)))</f>
        <v>--</v>
      </c>
      <c r="V1838" s="10" t="str">
        <f t="shared" si="201"/>
        <v>Unsecured</v>
      </c>
      <c r="W1838" s="10">
        <v>0</v>
      </c>
      <c r="X1838" s="10" t="s">
        <v>83</v>
      </c>
      <c r="Y1838" s="10" t="str">
        <f t="shared" si="202"/>
        <v>Structured</v>
      </c>
      <c r="Z1838" s="10"/>
      <c r="AA1838" s="10" t="str">
        <f>IF('Intragroup liabilities'!Q1832="GF2","Grandfathered T2",IF('Intragroup liabilities'!Q1832="CET1","CET1","No"))</f>
        <v>No</v>
      </c>
      <c r="AB1838" s="10">
        <f>IF('Intragroup liabilities'!R1832="",0,'Intragroup liabilities'!R1832)</f>
        <v>0</v>
      </c>
    </row>
    <row r="1839" spans="3:28" ht="23.65" thickBot="1" x14ac:dyDescent="0.5">
      <c r="C1839" s="17">
        <f t="shared" si="197"/>
        <v>999</v>
      </c>
      <c r="D1839" s="18">
        <f t="shared" si="203"/>
        <v>1832</v>
      </c>
      <c r="E1839" s="10" t="str">
        <f>IF(AND(I1839="SANTANDER TOTTA, SGPS, SA",'Intragroup liabilities'!F1833="P_22"),"r0531 - o/w (part of) subordinated liabilities recognised as own funds",IF(AND(I1839="Totta Seguros - Comp. Seg. Vida, SA.",'Intragroup liabilities'!F1833="P_22"),"r0350 - Structured notes",IF(AND(AA1839&lt;&gt;"No",'Intragroup liabilities'!F1833="P_23"),"r0531 - o/w (part of) subordinated liabilities recognised as own funds",IF(AND(AA1839="No",'Intragroup liabilities'!F1833="P_23"),"r0120 - Secured liabilities - collateralized part (BRRD art. 44/2/b)",IF('Intragroup liabilities'!F1833="C_31","r0511 - o/w capital instruments/share capital",IF('Intragroup liabilities'!F1833="C_32","r0511 - o/w capital instruments/share capital",IF('Intragroup liabilities'!F1833="C_33","r0512 - o/w instruments ranking pari passu with ordinary shares",IF(OR(ISNUMBER(SEARCH("ATLANTES",I1839)),ISNUMBER(SEARCH("AZOR",I1839)),ISNUMBER(SEARCH("HIPOTOTTA",I1839)))=TRUE,"r0120 - Secured liabilities - collateralized part (BRRD art. 44/2/b)",IF(OR('Intragroup liabilities'!F1833="P_27.1",'Intragroup liabilities'!F1833="P_27.2",'Intragroup liabilities'!F1833="P_24"),"r0390 - Non-financial liabilities",IF('Intragroup liabilities'!F1833="P_30.1","r0170 - Employee liabilities (BRRD art. 44/2/g/i)",IF('Intragroup liabilities'!F1833="P_30.3","r0390 - Non-financial liabilities",IF('Intragroup liabilities'!F1833="C_36","r0511 - o/w capital instruments/share capital",IF(AND('Intragroup liabilities'!F1833="P_20",IFERROR(VLOOKUP('Intragroup liabilities'!I1833,'Auxiliar 210'!$B$18:$B$20,1,FALSE),0)&lt;&gt;0),"r0210 - Liabilities towards other entities of the resolution group (BRRD art. 44/2/h)",IF(AND('Intragroup liabilities'!F1833="P_21",IFERROR(VLOOKUP('Intragroup liabilities'!I1833,'Auxiliar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39" s="10" t="s">
        <v>483</v>
      </c>
      <c r="G1839" s="10" t="str">
        <f t="shared" si="198"/>
        <v>Rank 9 - Ranking in insolvency (master scale)</v>
      </c>
      <c r="H1839" s="10">
        <v>962304820292740</v>
      </c>
      <c r="I1839" s="10" t="s">
        <v>66</v>
      </c>
      <c r="J1839" s="10">
        <v>8000176024</v>
      </c>
      <c r="K1839" s="10" t="s">
        <v>155</v>
      </c>
      <c r="L1839" s="10" t="str">
        <f t="shared" si="199"/>
        <v>Sister</v>
      </c>
      <c r="M1839" s="10" t="str">
        <f>IF(OR('Intragroup liabilities'!W1833="x",'Intragroup liabilities'!W1833="E"),"true","false")</f>
        <v>false</v>
      </c>
      <c r="N1839" s="10" t="s">
        <v>470</v>
      </c>
      <c r="O1839" s="10" t="s">
        <v>471</v>
      </c>
      <c r="P1839" s="11">
        <v>0.39</v>
      </c>
      <c r="Q1839" s="11">
        <f>IF('Intragroup liabilities'!E1833="",0,'Intragroup liabilities'!E1833)</f>
        <v>0</v>
      </c>
      <c r="R1839" s="10" t="str">
        <f>+IF('Intragroup liabilities'!C1833="EURO","Euro",IF('Intragroup liabilities'!C1833="LIBRA INGLESA"," US Dollar",""))</f>
        <v>Euro</v>
      </c>
      <c r="S1839" s="10" t="str">
        <f>IF(OR('Intragroup liabilities'!F1833="P_20",'Intragroup liabilities'!F1833="P_21"),'Intragroup liabilities'!M1833,CONCATENATE(RIGHT('Intragroup liabilities'!T1833,4),"-",LEFT(RIGHT('Intragroup liabilities'!T1833,7),2),"-",LEFT('Intragroup liabilities'!T1833,2)))</f>
        <v>--</v>
      </c>
      <c r="T1839" s="20" t="str">
        <f t="shared" si="200"/>
        <v>--</v>
      </c>
      <c r="U1839" s="20" t="str">
        <f>IF(OR('Intragroup liabilities'!F1833="P_20",'Intragroup liabilities'!F1833="P_21"),'T 03.01'!T1839,CONCATENATE(RIGHT('Intragroup liabilities'!U1833,4),"-",LEFT(RIGHT('Intragroup liabilities'!U1833,7),2),"-",LEFT('Intragroup liabilities'!U1833,2)))</f>
        <v>--</v>
      </c>
      <c r="V1839" s="10" t="str">
        <f t="shared" si="201"/>
        <v>Unsecured</v>
      </c>
      <c r="W1839" s="10">
        <v>0</v>
      </c>
      <c r="X1839" s="10" t="s">
        <v>83</v>
      </c>
      <c r="Y1839" s="10" t="str">
        <f t="shared" si="202"/>
        <v>Structured</v>
      </c>
      <c r="Z1839" s="10"/>
      <c r="AA1839" s="10" t="str">
        <f>IF('Intragroup liabilities'!Q1833="GF2","Grandfathered T2",IF('Intragroup liabilities'!Q1833="CET1","CET1","No"))</f>
        <v>No</v>
      </c>
      <c r="AB1839" s="10">
        <f>IF('Intragroup liabilities'!R1833="",0,'Intragroup liabilities'!R1833)</f>
        <v>0</v>
      </c>
    </row>
    <row r="1840" spans="3:28" ht="23.65" thickBot="1" x14ac:dyDescent="0.5">
      <c r="C1840" s="17">
        <f t="shared" si="197"/>
        <v>999</v>
      </c>
      <c r="D1840" s="18">
        <f t="shared" si="203"/>
        <v>1833</v>
      </c>
      <c r="E1840" s="10" t="str">
        <f>IF(AND(I1840="SANTANDER TOTTA, SGPS, SA",'Intragroup liabilities'!F1834="P_22"),"r0531 - o/w (part of) subordinated liabilities recognised as own funds",IF(AND(I1840="Totta Seguros - Comp. Seg. Vida, SA.",'Intragroup liabilities'!F1834="P_22"),"r0350 - Structured notes",IF(AND(AA1840&lt;&gt;"No",'Intragroup liabilities'!F1834="P_23"),"r0531 - o/w (part of) subordinated liabilities recognised as own funds",IF(AND(AA1840="No",'Intragroup liabilities'!F1834="P_23"),"r0120 - Secured liabilities - collateralized part (BRRD art. 44/2/b)",IF('Intragroup liabilities'!F1834="C_31","r0511 - o/w capital instruments/share capital",IF('Intragroup liabilities'!F1834="C_32","r0511 - o/w capital instruments/share capital",IF('Intragroup liabilities'!F1834="C_33","r0512 - o/w instruments ranking pari passu with ordinary shares",IF(OR(ISNUMBER(SEARCH("ATLANTES",I1840)),ISNUMBER(SEARCH("AZOR",I1840)),ISNUMBER(SEARCH("HIPOTOTTA",I1840)))=TRUE,"r0120 - Secured liabilities - collateralized part (BRRD art. 44/2/b)",IF(OR('Intragroup liabilities'!F1834="P_27.1",'Intragroup liabilities'!F1834="P_27.2",'Intragroup liabilities'!F1834="P_24"),"r0390 - Non-financial liabilities",IF('Intragroup liabilities'!F1834="P_30.1","r0170 - Employee liabilities (BRRD art. 44/2/g/i)",IF('Intragroup liabilities'!F1834="P_30.3","r0390 - Non-financial liabilities",IF('Intragroup liabilities'!F1834="C_36","r0511 - o/w capital instruments/share capital",IF(AND('Intragroup liabilities'!F1834="P_20",IFERROR(VLOOKUP('Intragroup liabilities'!I1834,'Auxiliar 210'!$B$18:$B$20,1,FALSE),0)&lt;&gt;0),"r0210 - Liabilities towards other entities of the resolution group (BRRD art. 44/2/h)",IF(AND('Intragroup liabilities'!F1834="P_21",IFERROR(VLOOKUP('Intragroup liabilities'!I1834,'Auxiliar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0" s="10" t="s">
        <v>483</v>
      </c>
      <c r="G1840" s="10" t="str">
        <f t="shared" si="198"/>
        <v>Rank 9 - Ranking in insolvency (master scale)</v>
      </c>
      <c r="H1840" s="10">
        <v>962304820295750</v>
      </c>
      <c r="I1840" s="10" t="s">
        <v>532</v>
      </c>
      <c r="J1840" s="10">
        <v>7400930664</v>
      </c>
      <c r="K1840" s="10" t="s">
        <v>155</v>
      </c>
      <c r="L1840" s="10" t="str">
        <f t="shared" si="199"/>
        <v>Sister</v>
      </c>
      <c r="M1840" s="10" t="str">
        <f>IF(OR('Intragroup liabilities'!W1834="x",'Intragroup liabilities'!W1834="E"),"true","false")</f>
        <v>false</v>
      </c>
      <c r="N1840" s="10" t="s">
        <v>470</v>
      </c>
      <c r="O1840" s="10" t="s">
        <v>471</v>
      </c>
      <c r="P1840" s="11">
        <v>15.17</v>
      </c>
      <c r="Q1840" s="11">
        <f>IF('Intragroup liabilities'!E1834="",0,'Intragroup liabilities'!E1834)</f>
        <v>0</v>
      </c>
      <c r="R1840" s="10" t="str">
        <f>+IF('Intragroup liabilities'!C1834="EURO","Euro",IF('Intragroup liabilities'!C1834="LIBRA INGLESA"," US Dollar",""))</f>
        <v>Euro</v>
      </c>
      <c r="S1840" s="10" t="str">
        <f>IF(OR('Intragroup liabilities'!F1834="P_20",'Intragroup liabilities'!F1834="P_21"),'Intragroup liabilities'!M1834,CONCATENATE(RIGHT('Intragroup liabilities'!T1834,4),"-",LEFT(RIGHT('Intragroup liabilities'!T1834,7),2),"-",LEFT('Intragroup liabilities'!T1834,2)))</f>
        <v>--</v>
      </c>
      <c r="T1840" s="20" t="str">
        <f t="shared" si="200"/>
        <v>--</v>
      </c>
      <c r="U1840" s="20" t="str">
        <f>IF(OR('Intragroup liabilities'!F1834="P_20",'Intragroup liabilities'!F1834="P_21"),'T 03.01'!T1840,CONCATENATE(RIGHT('Intragroup liabilities'!U1834,4),"-",LEFT(RIGHT('Intragroup liabilities'!U1834,7),2),"-",LEFT('Intragroup liabilities'!U1834,2)))</f>
        <v>--</v>
      </c>
      <c r="V1840" s="10" t="str">
        <f t="shared" si="201"/>
        <v>Unsecured</v>
      </c>
      <c r="W1840" s="10">
        <v>0</v>
      </c>
      <c r="X1840" s="10" t="s">
        <v>83</v>
      </c>
      <c r="Y1840" s="10" t="str">
        <f t="shared" si="202"/>
        <v>Structured</v>
      </c>
      <c r="Z1840" s="10"/>
      <c r="AA1840" s="10" t="str">
        <f>IF('Intragroup liabilities'!Q1834="GF2","Grandfathered T2",IF('Intragroup liabilities'!Q1834="CET1","CET1","No"))</f>
        <v>No</v>
      </c>
      <c r="AB1840" s="10">
        <f>IF('Intragroup liabilities'!R1834="",0,'Intragroup liabilities'!R1834)</f>
        <v>0</v>
      </c>
    </row>
    <row r="1841" spans="3:28" ht="23.65" thickBot="1" x14ac:dyDescent="0.5">
      <c r="C1841" s="17">
        <f t="shared" si="197"/>
        <v>999</v>
      </c>
      <c r="D1841" s="18">
        <f t="shared" si="203"/>
        <v>1834</v>
      </c>
      <c r="E1841" s="10" t="str">
        <f>IF(AND(I1841="SANTANDER TOTTA, SGPS, SA",'Intragroup liabilities'!F1835="P_22"),"r0531 - o/w (part of) subordinated liabilities recognised as own funds",IF(AND(I1841="Totta Seguros - Comp. Seg. Vida, SA.",'Intragroup liabilities'!F1835="P_22"),"r0350 - Structured notes",IF(AND(AA1841&lt;&gt;"No",'Intragroup liabilities'!F1835="P_23"),"r0531 - o/w (part of) subordinated liabilities recognised as own funds",IF(AND(AA1841="No",'Intragroup liabilities'!F1835="P_23"),"r0120 - Secured liabilities - collateralized part (BRRD art. 44/2/b)",IF('Intragroup liabilities'!F1835="C_31","r0511 - o/w capital instruments/share capital",IF('Intragroup liabilities'!F1835="C_32","r0511 - o/w capital instruments/share capital",IF('Intragroup liabilities'!F1835="C_33","r0512 - o/w instruments ranking pari passu with ordinary shares",IF(OR(ISNUMBER(SEARCH("ATLANTES",I1841)),ISNUMBER(SEARCH("AZOR",I1841)),ISNUMBER(SEARCH("HIPOTOTTA",I1841)))=TRUE,"r0120 - Secured liabilities - collateralized part (BRRD art. 44/2/b)",IF(OR('Intragroup liabilities'!F1835="P_27.1",'Intragroup liabilities'!F1835="P_27.2",'Intragroup liabilities'!F1835="P_24"),"r0390 - Non-financial liabilities",IF('Intragroup liabilities'!F1835="P_30.1","r0170 - Employee liabilities (BRRD art. 44/2/g/i)",IF('Intragroup liabilities'!F1835="P_30.3","r0390 - Non-financial liabilities",IF('Intragroup liabilities'!F1835="C_36","r0511 - o/w capital instruments/share capital",IF(AND('Intragroup liabilities'!F1835="P_20",IFERROR(VLOOKUP('Intragroup liabilities'!I1835,'Auxiliar 210'!$B$18:$B$20,1,FALSE),0)&lt;&gt;0),"r0210 - Liabilities towards other entities of the resolution group (BRRD art. 44/2/h)",IF(AND('Intragroup liabilities'!F1835="P_21",IFERROR(VLOOKUP('Intragroup liabilities'!I1835,'Auxiliar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1" s="10" t="s">
        <v>483</v>
      </c>
      <c r="G1841" s="10" t="str">
        <f t="shared" si="198"/>
        <v>Rank 9 - Ranking in insolvency (master scale)</v>
      </c>
      <c r="H1841" s="10">
        <v>962304820295900</v>
      </c>
      <c r="I1841" s="10" t="s">
        <v>66</v>
      </c>
      <c r="J1841" s="10">
        <v>8000176024</v>
      </c>
      <c r="K1841" s="10" t="s">
        <v>155</v>
      </c>
      <c r="L1841" s="10" t="str">
        <f t="shared" si="199"/>
        <v>Sister</v>
      </c>
      <c r="M1841" s="10" t="str">
        <f>IF(OR('Intragroup liabilities'!W1835="x",'Intragroup liabilities'!W1835="E"),"true","false")</f>
        <v>false</v>
      </c>
      <c r="N1841" s="10" t="s">
        <v>470</v>
      </c>
      <c r="O1841" s="10" t="s">
        <v>471</v>
      </c>
      <c r="P1841" s="11">
        <v>31.11</v>
      </c>
      <c r="Q1841" s="11">
        <f>IF('Intragroup liabilities'!E1835="",0,'Intragroup liabilities'!E1835)</f>
        <v>0</v>
      </c>
      <c r="R1841" s="10" t="str">
        <f>+IF('Intragroup liabilities'!C1835="EURO","Euro",IF('Intragroup liabilities'!C1835="LIBRA INGLESA"," US Dollar",""))</f>
        <v>Euro</v>
      </c>
      <c r="S1841" s="10" t="str">
        <f>IF(OR('Intragroup liabilities'!F1835="P_20",'Intragroup liabilities'!F1835="P_21"),'Intragroup liabilities'!M1835,CONCATENATE(RIGHT('Intragroup liabilities'!T1835,4),"-",LEFT(RIGHT('Intragroup liabilities'!T1835,7),2),"-",LEFT('Intragroup liabilities'!T1835,2)))</f>
        <v>--</v>
      </c>
      <c r="T1841" s="20" t="str">
        <f t="shared" si="200"/>
        <v>--</v>
      </c>
      <c r="U1841" s="20" t="str">
        <f>IF(OR('Intragroup liabilities'!F1835="P_20",'Intragroup liabilities'!F1835="P_21"),'T 03.01'!T1841,CONCATENATE(RIGHT('Intragroup liabilities'!U1835,4),"-",LEFT(RIGHT('Intragroup liabilities'!U1835,7),2),"-",LEFT('Intragroup liabilities'!U1835,2)))</f>
        <v>--</v>
      </c>
      <c r="V1841" s="10" t="str">
        <f t="shared" si="201"/>
        <v>Unsecured</v>
      </c>
      <c r="W1841" s="10">
        <v>0</v>
      </c>
      <c r="X1841" s="10" t="s">
        <v>83</v>
      </c>
      <c r="Y1841" s="10" t="str">
        <f t="shared" si="202"/>
        <v>Structured</v>
      </c>
      <c r="Z1841" s="10"/>
      <c r="AA1841" s="10" t="str">
        <f>IF('Intragroup liabilities'!Q1835="GF2","Grandfathered T2",IF('Intragroup liabilities'!Q1835="CET1","CET1","No"))</f>
        <v>No</v>
      </c>
      <c r="AB1841" s="10">
        <f>IF('Intragroup liabilities'!R1835="",0,'Intragroup liabilities'!R1835)</f>
        <v>0</v>
      </c>
    </row>
    <row r="1842" spans="3:28" ht="23.65" thickBot="1" x14ac:dyDescent="0.5">
      <c r="C1842" s="17">
        <f t="shared" si="197"/>
        <v>999</v>
      </c>
      <c r="D1842" s="18">
        <f t="shared" si="203"/>
        <v>1835</v>
      </c>
      <c r="E1842" s="10" t="str">
        <f>IF(AND(I1842="SANTANDER TOTTA, SGPS, SA",'Intragroup liabilities'!F1836="P_22"),"r0531 - o/w (part of) subordinated liabilities recognised as own funds",IF(AND(I1842="Totta Seguros - Comp. Seg. Vida, SA.",'Intragroup liabilities'!F1836="P_22"),"r0350 - Structured notes",IF(AND(AA1842&lt;&gt;"No",'Intragroup liabilities'!F1836="P_23"),"r0531 - o/w (part of) subordinated liabilities recognised as own funds",IF(AND(AA1842="No",'Intragroup liabilities'!F1836="P_23"),"r0120 - Secured liabilities - collateralized part (BRRD art. 44/2/b)",IF('Intragroup liabilities'!F1836="C_31","r0511 - o/w capital instruments/share capital",IF('Intragroup liabilities'!F1836="C_32","r0511 - o/w capital instruments/share capital",IF('Intragroup liabilities'!F1836="C_33","r0512 - o/w instruments ranking pari passu with ordinary shares",IF(OR(ISNUMBER(SEARCH("ATLANTES",I1842)),ISNUMBER(SEARCH("AZOR",I1842)),ISNUMBER(SEARCH("HIPOTOTTA",I1842)))=TRUE,"r0120 - Secured liabilities - collateralized part (BRRD art. 44/2/b)",IF(OR('Intragroup liabilities'!F1836="P_27.1",'Intragroup liabilities'!F1836="P_27.2",'Intragroup liabilities'!F1836="P_24"),"r0390 - Non-financial liabilities",IF('Intragroup liabilities'!F1836="P_30.1","r0170 - Employee liabilities (BRRD art. 44/2/g/i)",IF('Intragroup liabilities'!F1836="P_30.3","r0390 - Non-financial liabilities",IF('Intragroup liabilities'!F1836="C_36","r0511 - o/w capital instruments/share capital",IF(AND('Intragroup liabilities'!F1836="P_20",IFERROR(VLOOKUP('Intragroup liabilities'!I1836,'Auxiliar 210'!$B$18:$B$20,1,FALSE),0)&lt;&gt;0),"r0210 - Liabilities towards other entities of the resolution group (BRRD art. 44/2/h)",IF(AND('Intragroup liabilities'!F1836="P_21",IFERROR(VLOOKUP('Intragroup liabilities'!I1836,'Auxiliar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2" s="10" t="s">
        <v>483</v>
      </c>
      <c r="G1842" s="10" t="str">
        <f t="shared" si="198"/>
        <v>Rank 9 - Ranking in insolvency (master scale)</v>
      </c>
      <c r="H1842" s="10">
        <v>962304820300790</v>
      </c>
      <c r="I1842" s="10" t="s">
        <v>66</v>
      </c>
      <c r="J1842" s="10">
        <v>8000176024</v>
      </c>
      <c r="K1842" s="10" t="s">
        <v>155</v>
      </c>
      <c r="L1842" s="10" t="str">
        <f t="shared" si="199"/>
        <v>Sister</v>
      </c>
      <c r="M1842" s="10" t="str">
        <f>IF(OR('Intragroup liabilities'!W1836="x",'Intragroup liabilities'!W1836="E"),"true","false")</f>
        <v>false</v>
      </c>
      <c r="N1842" s="10" t="s">
        <v>470</v>
      </c>
      <c r="O1842" s="10" t="s">
        <v>471</v>
      </c>
      <c r="P1842" s="11">
        <v>71.11</v>
      </c>
      <c r="Q1842" s="11">
        <f>IF('Intragroup liabilities'!E1836="",0,'Intragroup liabilities'!E1836)</f>
        <v>0</v>
      </c>
      <c r="R1842" s="10" t="str">
        <f>+IF('Intragroup liabilities'!C1836="EURO","Euro",IF('Intragroup liabilities'!C1836="LIBRA INGLESA"," US Dollar",""))</f>
        <v>Euro</v>
      </c>
      <c r="S1842" s="10" t="str">
        <f>IF(OR('Intragroup liabilities'!F1836="P_20",'Intragroup liabilities'!F1836="P_21"),'Intragroup liabilities'!M1836,CONCATENATE(RIGHT('Intragroup liabilities'!T1836,4),"-",LEFT(RIGHT('Intragroup liabilities'!T1836,7),2),"-",LEFT('Intragroup liabilities'!T1836,2)))</f>
        <v>--</v>
      </c>
      <c r="T1842" s="20" t="str">
        <f t="shared" si="200"/>
        <v>--</v>
      </c>
      <c r="U1842" s="20" t="str">
        <f>IF(OR('Intragroup liabilities'!F1836="P_20",'Intragroup liabilities'!F1836="P_21"),'T 03.01'!T1842,CONCATENATE(RIGHT('Intragroup liabilities'!U1836,4),"-",LEFT(RIGHT('Intragroup liabilities'!U1836,7),2),"-",LEFT('Intragroup liabilities'!U1836,2)))</f>
        <v>--</v>
      </c>
      <c r="V1842" s="10" t="str">
        <f t="shared" si="201"/>
        <v>Unsecured</v>
      </c>
      <c r="W1842" s="10">
        <v>0</v>
      </c>
      <c r="X1842" s="10" t="s">
        <v>83</v>
      </c>
      <c r="Y1842" s="10" t="str">
        <f t="shared" si="202"/>
        <v>Structured</v>
      </c>
      <c r="Z1842" s="10"/>
      <c r="AA1842" s="10" t="str">
        <f>IF('Intragroup liabilities'!Q1836="GF2","Grandfathered T2",IF('Intragroup liabilities'!Q1836="CET1","CET1","No"))</f>
        <v>No</v>
      </c>
      <c r="AB1842" s="10">
        <f>IF('Intragroup liabilities'!R1836="",0,'Intragroup liabilities'!R1836)</f>
        <v>0</v>
      </c>
    </row>
    <row r="1843" spans="3:28" ht="23.65" thickBot="1" x14ac:dyDescent="0.5">
      <c r="C1843" s="17">
        <f t="shared" si="197"/>
        <v>999</v>
      </c>
      <c r="D1843" s="18">
        <f t="shared" si="203"/>
        <v>1836</v>
      </c>
      <c r="E1843" s="10" t="str">
        <f>IF(AND(I1843="SANTANDER TOTTA, SGPS, SA",'Intragroup liabilities'!F1837="P_22"),"r0531 - o/w (part of) subordinated liabilities recognised as own funds",IF(AND(I1843="Totta Seguros - Comp. Seg. Vida, SA.",'Intragroup liabilities'!F1837="P_22"),"r0350 - Structured notes",IF(AND(AA1843&lt;&gt;"No",'Intragroup liabilities'!F1837="P_23"),"r0531 - o/w (part of) subordinated liabilities recognised as own funds",IF(AND(AA1843="No",'Intragroup liabilities'!F1837="P_23"),"r0120 - Secured liabilities - collateralized part (BRRD art. 44/2/b)",IF('Intragroup liabilities'!F1837="C_31","r0511 - o/w capital instruments/share capital",IF('Intragroup liabilities'!F1837="C_32","r0511 - o/w capital instruments/share capital",IF('Intragroup liabilities'!F1837="C_33","r0512 - o/w instruments ranking pari passu with ordinary shares",IF(OR(ISNUMBER(SEARCH("ATLANTES",I1843)),ISNUMBER(SEARCH("AZOR",I1843)),ISNUMBER(SEARCH("HIPOTOTTA",I1843)))=TRUE,"r0120 - Secured liabilities - collateralized part (BRRD art. 44/2/b)",IF(OR('Intragroup liabilities'!F1837="P_27.1",'Intragroup liabilities'!F1837="P_27.2",'Intragroup liabilities'!F1837="P_24"),"r0390 - Non-financial liabilities",IF('Intragroup liabilities'!F1837="P_30.1","r0170 - Employee liabilities (BRRD art. 44/2/g/i)",IF('Intragroup liabilities'!F1837="P_30.3","r0390 - Non-financial liabilities",IF('Intragroup liabilities'!F1837="C_36","r0511 - o/w capital instruments/share capital",IF(AND('Intragroup liabilities'!F1837="P_20",IFERROR(VLOOKUP('Intragroup liabilities'!I1837,'Auxiliar 210'!$B$18:$B$20,1,FALSE),0)&lt;&gt;0),"r0210 - Liabilities towards other entities of the resolution group (BRRD art. 44/2/h)",IF(AND('Intragroup liabilities'!F1837="P_21",IFERROR(VLOOKUP('Intragroup liabilities'!I1837,'Auxiliar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3" s="10" t="s">
        <v>483</v>
      </c>
      <c r="G1843" s="10" t="str">
        <f t="shared" si="198"/>
        <v>Rank 9 - Ranking in insolvency (master scale)</v>
      </c>
      <c r="H1843" s="10">
        <v>962304820306090</v>
      </c>
      <c r="I1843" s="10" t="s">
        <v>66</v>
      </c>
      <c r="J1843" s="10">
        <v>8000176024</v>
      </c>
      <c r="K1843" s="10" t="s">
        <v>155</v>
      </c>
      <c r="L1843" s="10" t="str">
        <f t="shared" si="199"/>
        <v>Sister</v>
      </c>
      <c r="M1843" s="10" t="str">
        <f>IF(OR('Intragroup liabilities'!W1837="x",'Intragroup liabilities'!W1837="E"),"true","false")</f>
        <v>false</v>
      </c>
      <c r="N1843" s="10" t="s">
        <v>470</v>
      </c>
      <c r="O1843" s="10" t="s">
        <v>471</v>
      </c>
      <c r="P1843" s="11">
        <v>30</v>
      </c>
      <c r="Q1843" s="11">
        <f>IF('Intragroup liabilities'!E1837="",0,'Intragroup liabilities'!E1837)</f>
        <v>0</v>
      </c>
      <c r="R1843" s="10" t="str">
        <f>+IF('Intragroup liabilities'!C1837="EURO","Euro",IF('Intragroup liabilities'!C1837="LIBRA INGLESA"," US Dollar",""))</f>
        <v>Euro</v>
      </c>
      <c r="S1843" s="10" t="str">
        <f>IF(OR('Intragroup liabilities'!F1837="P_20",'Intragroup liabilities'!F1837="P_21"),'Intragroup liabilities'!M1837,CONCATENATE(RIGHT('Intragroup liabilities'!T1837,4),"-",LEFT(RIGHT('Intragroup liabilities'!T1837,7),2),"-",LEFT('Intragroup liabilities'!T1837,2)))</f>
        <v>--</v>
      </c>
      <c r="T1843" s="20" t="str">
        <f t="shared" si="200"/>
        <v>--</v>
      </c>
      <c r="U1843" s="20" t="str">
        <f>IF(OR('Intragroup liabilities'!F1837="P_20",'Intragroup liabilities'!F1837="P_21"),'T 03.01'!T1843,CONCATENATE(RIGHT('Intragroup liabilities'!U1837,4),"-",LEFT(RIGHT('Intragroup liabilities'!U1837,7),2),"-",LEFT('Intragroup liabilities'!U1837,2)))</f>
        <v>--</v>
      </c>
      <c r="V1843" s="10" t="str">
        <f t="shared" si="201"/>
        <v>Unsecured</v>
      </c>
      <c r="W1843" s="10">
        <v>0</v>
      </c>
      <c r="X1843" s="10" t="s">
        <v>83</v>
      </c>
      <c r="Y1843" s="10" t="str">
        <f t="shared" si="202"/>
        <v>Structured</v>
      </c>
      <c r="Z1843" s="10"/>
      <c r="AA1843" s="10" t="str">
        <f>IF('Intragroup liabilities'!Q1837="GF2","Grandfathered T2",IF('Intragroup liabilities'!Q1837="CET1","CET1","No"))</f>
        <v>No</v>
      </c>
      <c r="AB1843" s="10">
        <f>IF('Intragroup liabilities'!R1837="",0,'Intragroup liabilities'!R1837)</f>
        <v>0</v>
      </c>
    </row>
    <row r="1844" spans="3:28" ht="23.65" thickBot="1" x14ac:dyDescent="0.5">
      <c r="C1844" s="17">
        <f t="shared" si="197"/>
        <v>999</v>
      </c>
      <c r="D1844" s="18">
        <f t="shared" si="203"/>
        <v>1837</v>
      </c>
      <c r="E1844" s="10" t="str">
        <f>IF(AND(I1844="SANTANDER TOTTA, SGPS, SA",'Intragroup liabilities'!F1838="P_22"),"r0531 - o/w (part of) subordinated liabilities recognised as own funds",IF(AND(I1844="Totta Seguros - Comp. Seg. Vida, SA.",'Intragroup liabilities'!F1838="P_22"),"r0350 - Structured notes",IF(AND(AA1844&lt;&gt;"No",'Intragroup liabilities'!F1838="P_23"),"r0531 - o/w (part of) subordinated liabilities recognised as own funds",IF(AND(AA1844="No",'Intragroup liabilities'!F1838="P_23"),"r0120 - Secured liabilities - collateralized part (BRRD art. 44/2/b)",IF('Intragroup liabilities'!F1838="C_31","r0511 - o/w capital instruments/share capital",IF('Intragroup liabilities'!F1838="C_32","r0511 - o/w capital instruments/share capital",IF('Intragroup liabilities'!F1838="C_33","r0512 - o/w instruments ranking pari passu with ordinary shares",IF(OR(ISNUMBER(SEARCH("ATLANTES",I1844)),ISNUMBER(SEARCH("AZOR",I1844)),ISNUMBER(SEARCH("HIPOTOTTA",I1844)))=TRUE,"r0120 - Secured liabilities - collateralized part (BRRD art. 44/2/b)",IF(OR('Intragroup liabilities'!F1838="P_27.1",'Intragroup liabilities'!F1838="P_27.2",'Intragroup liabilities'!F1838="P_24"),"r0390 - Non-financial liabilities",IF('Intragroup liabilities'!F1838="P_30.1","r0170 - Employee liabilities (BRRD art. 44/2/g/i)",IF('Intragroup liabilities'!F1838="P_30.3","r0390 - Non-financial liabilities",IF('Intragroup liabilities'!F1838="C_36","r0511 - o/w capital instruments/share capital",IF(AND('Intragroup liabilities'!F1838="P_20",IFERROR(VLOOKUP('Intragroup liabilities'!I1838,'Auxiliar 210'!$B$18:$B$20,1,FALSE),0)&lt;&gt;0),"r0210 - Liabilities towards other entities of the resolution group (BRRD art. 44/2/h)",IF(AND('Intragroup liabilities'!F1838="P_21",IFERROR(VLOOKUP('Intragroup liabilities'!I1838,'Auxiliar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4" s="10" t="s">
        <v>483</v>
      </c>
      <c r="G1844" s="10" t="str">
        <f t="shared" si="198"/>
        <v>Rank 9 - Ranking in insolvency (master scale)</v>
      </c>
      <c r="H1844" s="10">
        <v>962304820309020</v>
      </c>
      <c r="I1844" s="10" t="s">
        <v>66</v>
      </c>
      <c r="J1844" s="10">
        <v>8000176024</v>
      </c>
      <c r="K1844" s="10" t="s">
        <v>155</v>
      </c>
      <c r="L1844" s="10" t="str">
        <f t="shared" si="199"/>
        <v>Sister</v>
      </c>
      <c r="M1844" s="10" t="str">
        <f>IF(OR('Intragroup liabilities'!W1838="x",'Intragroup liabilities'!W1838="E"),"true","false")</f>
        <v>false</v>
      </c>
      <c r="N1844" s="10" t="s">
        <v>470</v>
      </c>
      <c r="O1844" s="10" t="s">
        <v>471</v>
      </c>
      <c r="P1844" s="11">
        <v>0.45</v>
      </c>
      <c r="Q1844" s="11">
        <f>IF('Intragroup liabilities'!E1838="",0,'Intragroup liabilities'!E1838)</f>
        <v>0</v>
      </c>
      <c r="R1844" s="10" t="str">
        <f>+IF('Intragroup liabilities'!C1838="EURO","Euro",IF('Intragroup liabilities'!C1838="LIBRA INGLESA"," US Dollar",""))</f>
        <v>Euro</v>
      </c>
      <c r="S1844" s="10" t="str">
        <f>IF(OR('Intragroup liabilities'!F1838="P_20",'Intragroup liabilities'!F1838="P_21"),'Intragroup liabilities'!M1838,CONCATENATE(RIGHT('Intragroup liabilities'!T1838,4),"-",LEFT(RIGHT('Intragroup liabilities'!T1838,7),2),"-",LEFT('Intragroup liabilities'!T1838,2)))</f>
        <v>--</v>
      </c>
      <c r="T1844" s="20" t="str">
        <f t="shared" si="200"/>
        <v>--</v>
      </c>
      <c r="U1844" s="20" t="str">
        <f>IF(OR('Intragroup liabilities'!F1838="P_20",'Intragroup liabilities'!F1838="P_21"),'T 03.01'!T1844,CONCATENATE(RIGHT('Intragroup liabilities'!U1838,4),"-",LEFT(RIGHT('Intragroup liabilities'!U1838,7),2),"-",LEFT('Intragroup liabilities'!U1838,2)))</f>
        <v>--</v>
      </c>
      <c r="V1844" s="10" t="str">
        <f t="shared" si="201"/>
        <v>Unsecured</v>
      </c>
      <c r="W1844" s="10">
        <v>0</v>
      </c>
      <c r="X1844" s="10" t="s">
        <v>83</v>
      </c>
      <c r="Y1844" s="10" t="str">
        <f t="shared" si="202"/>
        <v>Structured</v>
      </c>
      <c r="Z1844" s="10"/>
      <c r="AA1844" s="10" t="str">
        <f>IF('Intragroup liabilities'!Q1838="GF2","Grandfathered T2",IF('Intragroup liabilities'!Q1838="CET1","CET1","No"))</f>
        <v>No</v>
      </c>
      <c r="AB1844" s="10">
        <f>IF('Intragroup liabilities'!R1838="",0,'Intragroup liabilities'!R1838)</f>
        <v>0</v>
      </c>
    </row>
    <row r="1845" spans="3:28" ht="23.65" thickBot="1" x14ac:dyDescent="0.5">
      <c r="C1845" s="17">
        <f t="shared" si="197"/>
        <v>999</v>
      </c>
      <c r="D1845" s="18">
        <f t="shared" si="203"/>
        <v>1838</v>
      </c>
      <c r="E1845" s="10" t="str">
        <f>IF(AND(I1845="SANTANDER TOTTA, SGPS, SA",'Intragroup liabilities'!F1839="P_22"),"r0531 - o/w (part of) subordinated liabilities recognised as own funds",IF(AND(I1845="Totta Seguros - Comp. Seg. Vida, SA.",'Intragroup liabilities'!F1839="P_22"),"r0350 - Structured notes",IF(AND(AA1845&lt;&gt;"No",'Intragroup liabilities'!F1839="P_23"),"r0531 - o/w (part of) subordinated liabilities recognised as own funds",IF(AND(AA1845="No",'Intragroup liabilities'!F1839="P_23"),"r0120 - Secured liabilities - collateralized part (BRRD art. 44/2/b)",IF('Intragroup liabilities'!F1839="C_31","r0511 - o/w capital instruments/share capital",IF('Intragroup liabilities'!F1839="C_32","r0511 - o/w capital instruments/share capital",IF('Intragroup liabilities'!F1839="C_33","r0512 - o/w instruments ranking pari passu with ordinary shares",IF(OR(ISNUMBER(SEARCH("ATLANTES",I1845)),ISNUMBER(SEARCH("AZOR",I1845)),ISNUMBER(SEARCH("HIPOTOTTA",I1845)))=TRUE,"r0120 - Secured liabilities - collateralized part (BRRD art. 44/2/b)",IF(OR('Intragroup liabilities'!F1839="P_27.1",'Intragroup liabilities'!F1839="P_27.2",'Intragroup liabilities'!F1839="P_24"),"r0390 - Non-financial liabilities",IF('Intragroup liabilities'!F1839="P_30.1","r0170 - Employee liabilities (BRRD art. 44/2/g/i)",IF('Intragroup liabilities'!F1839="P_30.3","r0390 - Non-financial liabilities",IF('Intragroup liabilities'!F1839="C_36","r0511 - o/w capital instruments/share capital",IF(AND('Intragroup liabilities'!F1839="P_20",IFERROR(VLOOKUP('Intragroup liabilities'!I1839,'Auxiliar 210'!$B$18:$B$20,1,FALSE),0)&lt;&gt;0),"r0210 - Liabilities towards other entities of the resolution group (BRRD art. 44/2/h)",IF(AND('Intragroup liabilities'!F1839="P_21",IFERROR(VLOOKUP('Intragroup liabilities'!I1839,'Auxiliar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5" s="10" t="s">
        <v>483</v>
      </c>
      <c r="G1845" s="10" t="str">
        <f t="shared" si="198"/>
        <v>Rank 9 - Ranking in insolvency (master scale)</v>
      </c>
      <c r="H1845" s="10">
        <v>962304820309470</v>
      </c>
      <c r="I1845" s="10" t="s">
        <v>66</v>
      </c>
      <c r="J1845" s="10">
        <v>8000176024</v>
      </c>
      <c r="K1845" s="10" t="s">
        <v>155</v>
      </c>
      <c r="L1845" s="10" t="str">
        <f t="shared" si="199"/>
        <v>Sister</v>
      </c>
      <c r="M1845" s="10" t="str">
        <f>IF(OR('Intragroup liabilities'!W1839="x",'Intragroup liabilities'!W1839="E"),"true","false")</f>
        <v>false</v>
      </c>
      <c r="N1845" s="10" t="s">
        <v>470</v>
      </c>
      <c r="O1845" s="10" t="s">
        <v>471</v>
      </c>
      <c r="P1845" s="11">
        <v>2.2000000000000002</v>
      </c>
      <c r="Q1845" s="11">
        <f>IF('Intragroup liabilities'!E1839="",0,'Intragroup liabilities'!E1839)</f>
        <v>0</v>
      </c>
      <c r="R1845" s="10" t="str">
        <f>+IF('Intragroup liabilities'!C1839="EURO","Euro",IF('Intragroup liabilities'!C1839="LIBRA INGLESA"," US Dollar",""))</f>
        <v>Euro</v>
      </c>
      <c r="S1845" s="10" t="str">
        <f>IF(OR('Intragroup liabilities'!F1839="P_20",'Intragroup liabilities'!F1839="P_21"),'Intragroup liabilities'!M1839,CONCATENATE(RIGHT('Intragroup liabilities'!T1839,4),"-",LEFT(RIGHT('Intragroup liabilities'!T1839,7),2),"-",LEFT('Intragroup liabilities'!T1839,2)))</f>
        <v>--</v>
      </c>
      <c r="T1845" s="20" t="str">
        <f t="shared" si="200"/>
        <v>--</v>
      </c>
      <c r="U1845" s="20" t="str">
        <f>IF(OR('Intragroup liabilities'!F1839="P_20",'Intragroup liabilities'!F1839="P_21"),'T 03.01'!T1845,CONCATENATE(RIGHT('Intragroup liabilities'!U1839,4),"-",LEFT(RIGHT('Intragroup liabilities'!U1839,7),2),"-",LEFT('Intragroup liabilities'!U1839,2)))</f>
        <v>--</v>
      </c>
      <c r="V1845" s="10" t="str">
        <f t="shared" si="201"/>
        <v>Unsecured</v>
      </c>
      <c r="W1845" s="10">
        <v>0</v>
      </c>
      <c r="X1845" s="10" t="s">
        <v>83</v>
      </c>
      <c r="Y1845" s="10" t="str">
        <f t="shared" si="202"/>
        <v>Structured</v>
      </c>
      <c r="Z1845" s="10"/>
      <c r="AA1845" s="10" t="str">
        <f>IF('Intragroup liabilities'!Q1839="GF2","Grandfathered T2",IF('Intragroup liabilities'!Q1839="CET1","CET1","No"))</f>
        <v>No</v>
      </c>
      <c r="AB1845" s="10">
        <f>IF('Intragroup liabilities'!R1839="",0,'Intragroup liabilities'!R1839)</f>
        <v>0</v>
      </c>
    </row>
    <row r="1846" spans="3:28" ht="23.65" thickBot="1" x14ac:dyDescent="0.5">
      <c r="C1846" s="17">
        <f t="shared" si="197"/>
        <v>999</v>
      </c>
      <c r="D1846" s="18">
        <f t="shared" si="203"/>
        <v>1839</v>
      </c>
      <c r="E1846" s="10" t="str">
        <f>IF(AND(I1846="SANTANDER TOTTA, SGPS, SA",'Intragroup liabilities'!F1840="P_22"),"r0531 - o/w (part of) subordinated liabilities recognised as own funds",IF(AND(I1846="Totta Seguros - Comp. Seg. Vida, SA.",'Intragroup liabilities'!F1840="P_22"),"r0350 - Structured notes",IF(AND(AA1846&lt;&gt;"No",'Intragroup liabilities'!F1840="P_23"),"r0531 - o/w (part of) subordinated liabilities recognised as own funds",IF(AND(AA1846="No",'Intragroup liabilities'!F1840="P_23"),"r0120 - Secured liabilities - collateralized part (BRRD art. 44/2/b)",IF('Intragroup liabilities'!F1840="C_31","r0511 - o/w capital instruments/share capital",IF('Intragroup liabilities'!F1840="C_32","r0511 - o/w capital instruments/share capital",IF('Intragroup liabilities'!F1840="C_33","r0512 - o/w instruments ranking pari passu with ordinary shares",IF(OR(ISNUMBER(SEARCH("ATLANTES",I1846)),ISNUMBER(SEARCH("AZOR",I1846)),ISNUMBER(SEARCH("HIPOTOTTA",I1846)))=TRUE,"r0120 - Secured liabilities - collateralized part (BRRD art. 44/2/b)",IF(OR('Intragroup liabilities'!F1840="P_27.1",'Intragroup liabilities'!F1840="P_27.2",'Intragroup liabilities'!F1840="P_24"),"r0390 - Non-financial liabilities",IF('Intragroup liabilities'!F1840="P_30.1","r0170 - Employee liabilities (BRRD art. 44/2/g/i)",IF('Intragroup liabilities'!F1840="P_30.3","r0390 - Non-financial liabilities",IF('Intragroup liabilities'!F1840="C_36","r0511 - o/w capital instruments/share capital",IF(AND('Intragroup liabilities'!F1840="P_20",IFERROR(VLOOKUP('Intragroup liabilities'!I1840,'Auxiliar 210'!$B$18:$B$20,1,FALSE),0)&lt;&gt;0),"r0210 - Liabilities towards other entities of the resolution group (BRRD art. 44/2/h)",IF(AND('Intragroup liabilities'!F1840="P_21",IFERROR(VLOOKUP('Intragroup liabilities'!I1840,'Auxiliar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6" s="10" t="s">
        <v>483</v>
      </c>
      <c r="G1846" s="10" t="str">
        <f t="shared" si="198"/>
        <v>Rank 9 - Ranking in insolvency (master scale)</v>
      </c>
      <c r="H1846" s="10">
        <v>962304820311050</v>
      </c>
      <c r="I1846" s="10" t="s">
        <v>487</v>
      </c>
      <c r="J1846" s="10">
        <v>46859</v>
      </c>
      <c r="K1846" s="10" t="s">
        <v>155</v>
      </c>
      <c r="L1846" s="10" t="str">
        <f t="shared" si="199"/>
        <v>Sister</v>
      </c>
      <c r="M1846" s="10" t="str">
        <f>IF(OR('Intragroup liabilities'!W1840="x",'Intragroup liabilities'!W1840="E"),"true","false")</f>
        <v>false</v>
      </c>
      <c r="N1846" s="10" t="s">
        <v>470</v>
      </c>
      <c r="O1846" s="10" t="s">
        <v>471</v>
      </c>
      <c r="P1846" s="11">
        <v>0.57999999999999996</v>
      </c>
      <c r="Q1846" s="11">
        <f>IF('Intragroup liabilities'!E1840="",0,'Intragroup liabilities'!E1840)</f>
        <v>0</v>
      </c>
      <c r="R1846" s="10" t="str">
        <f>+IF('Intragroup liabilities'!C1840="EURO","Euro",IF('Intragroup liabilities'!C1840="LIBRA INGLESA"," US Dollar",""))</f>
        <v>Euro</v>
      </c>
      <c r="S1846" s="10" t="str">
        <f>IF(OR('Intragroup liabilities'!F1840="P_20",'Intragroup liabilities'!F1840="P_21"),'Intragroup liabilities'!M1840,CONCATENATE(RIGHT('Intragroup liabilities'!T1840,4),"-",LEFT(RIGHT('Intragroup liabilities'!T1840,7),2),"-",LEFT('Intragroup liabilities'!T1840,2)))</f>
        <v>--</v>
      </c>
      <c r="T1846" s="20" t="str">
        <f t="shared" si="200"/>
        <v>--</v>
      </c>
      <c r="U1846" s="20" t="str">
        <f>IF(OR('Intragroup liabilities'!F1840="P_20",'Intragroup liabilities'!F1840="P_21"),'T 03.01'!T1846,CONCATENATE(RIGHT('Intragroup liabilities'!U1840,4),"-",LEFT(RIGHT('Intragroup liabilities'!U1840,7),2),"-",LEFT('Intragroup liabilities'!U1840,2)))</f>
        <v>--</v>
      </c>
      <c r="V1846" s="10" t="str">
        <f t="shared" si="201"/>
        <v>Unsecured</v>
      </c>
      <c r="W1846" s="10">
        <v>0</v>
      </c>
      <c r="X1846" s="10" t="s">
        <v>83</v>
      </c>
      <c r="Y1846" s="10" t="str">
        <f t="shared" si="202"/>
        <v>Structured</v>
      </c>
      <c r="Z1846" s="10"/>
      <c r="AA1846" s="10" t="str">
        <f>IF('Intragroup liabilities'!Q1840="GF2","Grandfathered T2",IF('Intragroup liabilities'!Q1840="CET1","CET1","No"))</f>
        <v>No</v>
      </c>
      <c r="AB1846" s="10">
        <f>IF('Intragroup liabilities'!R1840="",0,'Intragroup liabilities'!R1840)</f>
        <v>0</v>
      </c>
    </row>
    <row r="1847" spans="3:28" ht="23.65" thickBot="1" x14ac:dyDescent="0.5">
      <c r="C1847" s="17">
        <f t="shared" si="197"/>
        <v>999</v>
      </c>
      <c r="D1847" s="18">
        <f t="shared" si="203"/>
        <v>1840</v>
      </c>
      <c r="E1847" s="10" t="str">
        <f>IF(AND(I1847="SANTANDER TOTTA, SGPS, SA",'Intragroup liabilities'!F1841="P_22"),"r0531 - o/w (part of) subordinated liabilities recognised as own funds",IF(AND(I1847="Totta Seguros - Comp. Seg. Vida, SA.",'Intragroup liabilities'!F1841="P_22"),"r0350 - Structured notes",IF(AND(AA1847&lt;&gt;"No",'Intragroup liabilities'!F1841="P_23"),"r0531 - o/w (part of) subordinated liabilities recognised as own funds",IF(AND(AA1847="No",'Intragroup liabilities'!F1841="P_23"),"r0120 - Secured liabilities - collateralized part (BRRD art. 44/2/b)",IF('Intragroup liabilities'!F1841="C_31","r0511 - o/w capital instruments/share capital",IF('Intragroup liabilities'!F1841="C_32","r0511 - o/w capital instruments/share capital",IF('Intragroup liabilities'!F1841="C_33","r0512 - o/w instruments ranking pari passu with ordinary shares",IF(OR(ISNUMBER(SEARCH("ATLANTES",I1847)),ISNUMBER(SEARCH("AZOR",I1847)),ISNUMBER(SEARCH("HIPOTOTTA",I1847)))=TRUE,"r0120 - Secured liabilities - collateralized part (BRRD art. 44/2/b)",IF(OR('Intragroup liabilities'!F1841="P_27.1",'Intragroup liabilities'!F1841="P_27.2",'Intragroup liabilities'!F1841="P_24"),"r0390 - Non-financial liabilities",IF('Intragroup liabilities'!F1841="P_30.1","r0170 - Employee liabilities (BRRD art. 44/2/g/i)",IF('Intragroup liabilities'!F1841="P_30.3","r0390 - Non-financial liabilities",IF('Intragroup liabilities'!F1841="C_36","r0511 - o/w capital instruments/share capital",IF(AND('Intragroup liabilities'!F1841="P_20",IFERROR(VLOOKUP('Intragroup liabilities'!I1841,'Auxiliar 210'!$B$18:$B$20,1,FALSE),0)&lt;&gt;0),"r0210 - Liabilities towards other entities of the resolution group (BRRD art. 44/2/h)",IF(AND('Intragroup liabilities'!F1841="P_21",IFERROR(VLOOKUP('Intragroup liabilities'!I1841,'Auxiliar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7" s="10" t="s">
        <v>483</v>
      </c>
      <c r="G1847" s="10" t="str">
        <f t="shared" si="198"/>
        <v>Rank 9 - Ranking in insolvency (master scale)</v>
      </c>
      <c r="H1847" s="10">
        <v>962304820319600</v>
      </c>
      <c r="I1847" s="10" t="s">
        <v>66</v>
      </c>
      <c r="J1847" s="10">
        <v>8000176024</v>
      </c>
      <c r="K1847" s="10" t="s">
        <v>155</v>
      </c>
      <c r="L1847" s="10" t="str">
        <f t="shared" si="199"/>
        <v>Sister</v>
      </c>
      <c r="M1847" s="10" t="str">
        <f>IF(OR('Intragroup liabilities'!W1841="x",'Intragroup liabilities'!W1841="E"),"true","false")</f>
        <v>false</v>
      </c>
      <c r="N1847" s="10" t="s">
        <v>470</v>
      </c>
      <c r="O1847" s="10" t="s">
        <v>471</v>
      </c>
      <c r="P1847" s="11">
        <v>6.67</v>
      </c>
      <c r="Q1847" s="11">
        <f>IF('Intragroup liabilities'!E1841="",0,'Intragroup liabilities'!E1841)</f>
        <v>0</v>
      </c>
      <c r="R1847" s="10" t="str">
        <f>+IF('Intragroup liabilities'!C1841="EURO","Euro",IF('Intragroup liabilities'!C1841="LIBRA INGLESA"," US Dollar",""))</f>
        <v>Euro</v>
      </c>
      <c r="S1847" s="10" t="str">
        <f>IF(OR('Intragroup liabilities'!F1841="P_20",'Intragroup liabilities'!F1841="P_21"),'Intragroup liabilities'!M1841,CONCATENATE(RIGHT('Intragroup liabilities'!T1841,4),"-",LEFT(RIGHT('Intragroup liabilities'!T1841,7),2),"-",LEFT('Intragroup liabilities'!T1841,2)))</f>
        <v>--</v>
      </c>
      <c r="T1847" s="20" t="str">
        <f t="shared" si="200"/>
        <v>--</v>
      </c>
      <c r="U1847" s="20" t="str">
        <f>IF(OR('Intragroup liabilities'!F1841="P_20",'Intragroup liabilities'!F1841="P_21"),'T 03.01'!T1847,CONCATENATE(RIGHT('Intragroup liabilities'!U1841,4),"-",LEFT(RIGHT('Intragroup liabilities'!U1841,7),2),"-",LEFT('Intragroup liabilities'!U1841,2)))</f>
        <v>--</v>
      </c>
      <c r="V1847" s="10" t="str">
        <f t="shared" si="201"/>
        <v>Unsecured</v>
      </c>
      <c r="W1847" s="10">
        <v>0</v>
      </c>
      <c r="X1847" s="10" t="s">
        <v>83</v>
      </c>
      <c r="Y1847" s="10" t="str">
        <f t="shared" si="202"/>
        <v>Structured</v>
      </c>
      <c r="Z1847" s="10"/>
      <c r="AA1847" s="10" t="str">
        <f>IF('Intragroup liabilities'!Q1841="GF2","Grandfathered T2",IF('Intragroup liabilities'!Q1841="CET1","CET1","No"))</f>
        <v>No</v>
      </c>
      <c r="AB1847" s="10">
        <f>IF('Intragroup liabilities'!R1841="",0,'Intragroup liabilities'!R1841)</f>
        <v>0</v>
      </c>
    </row>
    <row r="1848" spans="3:28" ht="23.65" thickBot="1" x14ac:dyDescent="0.5">
      <c r="C1848" s="17">
        <f t="shared" si="197"/>
        <v>999</v>
      </c>
      <c r="D1848" s="18">
        <f t="shared" si="203"/>
        <v>1841</v>
      </c>
      <c r="E1848" s="10" t="str">
        <f>IF(AND(I1848="SANTANDER TOTTA, SGPS, SA",'Intragroup liabilities'!F1842="P_22"),"r0531 - o/w (part of) subordinated liabilities recognised as own funds",IF(AND(I1848="Totta Seguros - Comp. Seg. Vida, SA.",'Intragroup liabilities'!F1842="P_22"),"r0350 - Structured notes",IF(AND(AA1848&lt;&gt;"No",'Intragroup liabilities'!F1842="P_23"),"r0531 - o/w (part of) subordinated liabilities recognised as own funds",IF(AND(AA1848="No",'Intragroup liabilities'!F1842="P_23"),"r0120 - Secured liabilities - collateralized part (BRRD art. 44/2/b)",IF('Intragroup liabilities'!F1842="C_31","r0511 - o/w capital instruments/share capital",IF('Intragroup liabilities'!F1842="C_32","r0511 - o/w capital instruments/share capital",IF('Intragroup liabilities'!F1842="C_33","r0512 - o/w instruments ranking pari passu with ordinary shares",IF(OR(ISNUMBER(SEARCH("ATLANTES",I1848)),ISNUMBER(SEARCH("AZOR",I1848)),ISNUMBER(SEARCH("HIPOTOTTA",I1848)))=TRUE,"r0120 - Secured liabilities - collateralized part (BRRD art. 44/2/b)",IF(OR('Intragroup liabilities'!F1842="P_27.1",'Intragroup liabilities'!F1842="P_27.2",'Intragroup liabilities'!F1842="P_24"),"r0390 - Non-financial liabilities",IF('Intragroup liabilities'!F1842="P_30.1","r0170 - Employee liabilities (BRRD art. 44/2/g/i)",IF('Intragroup liabilities'!F1842="P_30.3","r0390 - Non-financial liabilities",IF('Intragroup liabilities'!F1842="C_36","r0511 - o/w capital instruments/share capital",IF(AND('Intragroup liabilities'!F1842="P_20",IFERROR(VLOOKUP('Intragroup liabilities'!I1842,'Auxiliar 210'!$B$18:$B$20,1,FALSE),0)&lt;&gt;0),"r0210 - Liabilities towards other entities of the resolution group (BRRD art. 44/2/h)",IF(AND('Intragroup liabilities'!F1842="P_21",IFERROR(VLOOKUP('Intragroup liabilities'!I1842,'Auxiliar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8" s="10" t="s">
        <v>483</v>
      </c>
      <c r="G1848" s="10" t="str">
        <f t="shared" si="198"/>
        <v>Rank 9 - Ranking in insolvency (master scale)</v>
      </c>
      <c r="H1848" s="10">
        <v>962304820321330</v>
      </c>
      <c r="I1848" s="10" t="s">
        <v>66</v>
      </c>
      <c r="J1848" s="10">
        <v>8000176024</v>
      </c>
      <c r="K1848" s="10" t="s">
        <v>155</v>
      </c>
      <c r="L1848" s="10" t="str">
        <f t="shared" si="199"/>
        <v>Sister</v>
      </c>
      <c r="M1848" s="10" t="str">
        <f>IF(OR('Intragroup liabilities'!W1842="x",'Intragroup liabilities'!W1842="E"),"true","false")</f>
        <v>false</v>
      </c>
      <c r="N1848" s="10" t="s">
        <v>470</v>
      </c>
      <c r="O1848" s="10" t="s">
        <v>471</v>
      </c>
      <c r="P1848" s="11">
        <v>26.67</v>
      </c>
      <c r="Q1848" s="11">
        <f>IF('Intragroup liabilities'!E1842="",0,'Intragroup liabilities'!E1842)</f>
        <v>0</v>
      </c>
      <c r="R1848" s="10" t="str">
        <f>+IF('Intragroup liabilities'!C1842="EURO","Euro",IF('Intragroup liabilities'!C1842="LIBRA INGLESA"," US Dollar",""))</f>
        <v>Euro</v>
      </c>
      <c r="S1848" s="10" t="str">
        <f>IF(OR('Intragroup liabilities'!F1842="P_20",'Intragroup liabilities'!F1842="P_21"),'Intragroup liabilities'!M1842,CONCATENATE(RIGHT('Intragroup liabilities'!T1842,4),"-",LEFT(RIGHT('Intragroup liabilities'!T1842,7),2),"-",LEFT('Intragroup liabilities'!T1842,2)))</f>
        <v>--</v>
      </c>
      <c r="T1848" s="20" t="str">
        <f t="shared" si="200"/>
        <v>--</v>
      </c>
      <c r="U1848" s="20" t="str">
        <f>IF(OR('Intragroup liabilities'!F1842="P_20",'Intragroup liabilities'!F1842="P_21"),'T 03.01'!T1848,CONCATENATE(RIGHT('Intragroup liabilities'!U1842,4),"-",LEFT(RIGHT('Intragroup liabilities'!U1842,7),2),"-",LEFT('Intragroup liabilities'!U1842,2)))</f>
        <v>--</v>
      </c>
      <c r="V1848" s="10" t="str">
        <f t="shared" si="201"/>
        <v>Unsecured</v>
      </c>
      <c r="W1848" s="10">
        <v>0</v>
      </c>
      <c r="X1848" s="10" t="s">
        <v>83</v>
      </c>
      <c r="Y1848" s="10" t="str">
        <f t="shared" si="202"/>
        <v>Structured</v>
      </c>
      <c r="Z1848" s="10"/>
      <c r="AA1848" s="10" t="str">
        <f>IF('Intragroup liabilities'!Q1842="GF2","Grandfathered T2",IF('Intragroup liabilities'!Q1842="CET1","CET1","No"))</f>
        <v>No</v>
      </c>
      <c r="AB1848" s="10">
        <f>IF('Intragroup liabilities'!R1842="",0,'Intragroup liabilities'!R1842)</f>
        <v>0</v>
      </c>
    </row>
    <row r="1849" spans="3:28" ht="23.65" thickBot="1" x14ac:dyDescent="0.5">
      <c r="C1849" s="17">
        <f t="shared" si="197"/>
        <v>999</v>
      </c>
      <c r="D1849" s="18">
        <f t="shared" si="203"/>
        <v>1842</v>
      </c>
      <c r="E1849" s="10" t="str">
        <f>IF(AND(I1849="SANTANDER TOTTA, SGPS, SA",'Intragroup liabilities'!F1843="P_22"),"r0531 - o/w (part of) subordinated liabilities recognised as own funds",IF(AND(I1849="Totta Seguros - Comp. Seg. Vida, SA.",'Intragroup liabilities'!F1843="P_22"),"r0350 - Structured notes",IF(AND(AA1849&lt;&gt;"No",'Intragroup liabilities'!F1843="P_23"),"r0531 - o/w (part of) subordinated liabilities recognised as own funds",IF(AND(AA1849="No",'Intragroup liabilities'!F1843="P_23"),"r0120 - Secured liabilities - collateralized part (BRRD art. 44/2/b)",IF('Intragroup liabilities'!F1843="C_31","r0511 - o/w capital instruments/share capital",IF('Intragroup liabilities'!F1843="C_32","r0511 - o/w capital instruments/share capital",IF('Intragroup liabilities'!F1843="C_33","r0512 - o/w instruments ranking pari passu with ordinary shares",IF(OR(ISNUMBER(SEARCH("ATLANTES",I1849)),ISNUMBER(SEARCH("AZOR",I1849)),ISNUMBER(SEARCH("HIPOTOTTA",I1849)))=TRUE,"r0120 - Secured liabilities - collateralized part (BRRD art. 44/2/b)",IF(OR('Intragroup liabilities'!F1843="P_27.1",'Intragroup liabilities'!F1843="P_27.2",'Intragroup liabilities'!F1843="P_24"),"r0390 - Non-financial liabilities",IF('Intragroup liabilities'!F1843="P_30.1","r0170 - Employee liabilities (BRRD art. 44/2/g/i)",IF('Intragroup liabilities'!F1843="P_30.3","r0390 - Non-financial liabilities",IF('Intragroup liabilities'!F1843="C_36","r0511 - o/w capital instruments/share capital",IF(AND('Intragroup liabilities'!F1843="P_20",IFERROR(VLOOKUP('Intragroup liabilities'!I1843,'Auxiliar 210'!$B$18:$B$20,1,FALSE),0)&lt;&gt;0),"r0210 - Liabilities towards other entities of the resolution group (BRRD art. 44/2/h)",IF(AND('Intragroup liabilities'!F1843="P_21",IFERROR(VLOOKUP('Intragroup liabilities'!I1843,'Auxiliar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49" s="10" t="s">
        <v>483</v>
      </c>
      <c r="G1849" s="10" t="str">
        <f t="shared" si="198"/>
        <v>Rank 9 - Ranking in insolvency (master scale)</v>
      </c>
      <c r="H1849" s="10">
        <v>962304820324540</v>
      </c>
      <c r="I1849" s="10" t="s">
        <v>66</v>
      </c>
      <c r="J1849" s="10">
        <v>8000176024</v>
      </c>
      <c r="K1849" s="10" t="s">
        <v>155</v>
      </c>
      <c r="L1849" s="10" t="str">
        <f t="shared" si="199"/>
        <v>Sister</v>
      </c>
      <c r="M1849" s="10" t="str">
        <f>IF(OR('Intragroup liabilities'!W1843="x",'Intragroup liabilities'!W1843="E"),"true","false")</f>
        <v>false</v>
      </c>
      <c r="N1849" s="10" t="s">
        <v>470</v>
      </c>
      <c r="O1849" s="10" t="s">
        <v>471</v>
      </c>
      <c r="P1849" s="11">
        <v>64.44</v>
      </c>
      <c r="Q1849" s="11">
        <f>IF('Intragroup liabilities'!E1843="",0,'Intragroup liabilities'!E1843)</f>
        <v>0</v>
      </c>
      <c r="R1849" s="10" t="str">
        <f>+IF('Intragroup liabilities'!C1843="EURO","Euro",IF('Intragroup liabilities'!C1843="LIBRA INGLESA"," US Dollar",""))</f>
        <v>Euro</v>
      </c>
      <c r="S1849" s="10" t="str">
        <f>IF(OR('Intragroup liabilities'!F1843="P_20",'Intragroup liabilities'!F1843="P_21"),'Intragroup liabilities'!M1843,CONCATENATE(RIGHT('Intragroup liabilities'!T1843,4),"-",LEFT(RIGHT('Intragroup liabilities'!T1843,7),2),"-",LEFT('Intragroup liabilities'!T1843,2)))</f>
        <v>--</v>
      </c>
      <c r="T1849" s="20" t="str">
        <f t="shared" si="200"/>
        <v>--</v>
      </c>
      <c r="U1849" s="20" t="str">
        <f>IF(OR('Intragroup liabilities'!F1843="P_20",'Intragroup liabilities'!F1843="P_21"),'T 03.01'!T1849,CONCATENATE(RIGHT('Intragroup liabilities'!U1843,4),"-",LEFT(RIGHT('Intragroup liabilities'!U1843,7),2),"-",LEFT('Intragroup liabilities'!U1843,2)))</f>
        <v>--</v>
      </c>
      <c r="V1849" s="10" t="str">
        <f t="shared" si="201"/>
        <v>Unsecured</v>
      </c>
      <c r="W1849" s="10">
        <v>0</v>
      </c>
      <c r="X1849" s="10" t="s">
        <v>83</v>
      </c>
      <c r="Y1849" s="10" t="str">
        <f t="shared" si="202"/>
        <v>Structured</v>
      </c>
      <c r="Z1849" s="10"/>
      <c r="AA1849" s="10" t="str">
        <f>IF('Intragroup liabilities'!Q1843="GF2","Grandfathered T2",IF('Intragroup liabilities'!Q1843="CET1","CET1","No"))</f>
        <v>No</v>
      </c>
      <c r="AB1849" s="10">
        <f>IF('Intragroup liabilities'!R1843="",0,'Intragroup liabilities'!R1843)</f>
        <v>0</v>
      </c>
    </row>
    <row r="1850" spans="3:28" ht="23.65" thickBot="1" x14ac:dyDescent="0.5">
      <c r="C1850" s="17">
        <f t="shared" si="197"/>
        <v>999</v>
      </c>
      <c r="D1850" s="18">
        <f t="shared" si="203"/>
        <v>1843</v>
      </c>
      <c r="E1850" s="10" t="str">
        <f>IF(AND(I1850="SANTANDER TOTTA, SGPS, SA",'Intragroup liabilities'!F1844="P_22"),"r0531 - o/w (part of) subordinated liabilities recognised as own funds",IF(AND(I1850="Totta Seguros - Comp. Seg. Vida, SA.",'Intragroup liabilities'!F1844="P_22"),"r0350 - Structured notes",IF(AND(AA1850&lt;&gt;"No",'Intragroup liabilities'!F1844="P_23"),"r0531 - o/w (part of) subordinated liabilities recognised as own funds",IF(AND(AA1850="No",'Intragroup liabilities'!F1844="P_23"),"r0120 - Secured liabilities - collateralized part (BRRD art. 44/2/b)",IF('Intragroup liabilities'!F1844="C_31","r0511 - o/w capital instruments/share capital",IF('Intragroup liabilities'!F1844="C_32","r0511 - o/w capital instruments/share capital",IF('Intragroup liabilities'!F1844="C_33","r0512 - o/w instruments ranking pari passu with ordinary shares",IF(OR(ISNUMBER(SEARCH("ATLANTES",I1850)),ISNUMBER(SEARCH("AZOR",I1850)),ISNUMBER(SEARCH("HIPOTOTTA",I1850)))=TRUE,"r0120 - Secured liabilities - collateralized part (BRRD art. 44/2/b)",IF(OR('Intragroup liabilities'!F1844="P_27.1",'Intragroup liabilities'!F1844="P_27.2",'Intragroup liabilities'!F1844="P_24"),"r0390 - Non-financial liabilities",IF('Intragroup liabilities'!F1844="P_30.1","r0170 - Employee liabilities (BRRD art. 44/2/g/i)",IF('Intragroup liabilities'!F1844="P_30.3","r0390 - Non-financial liabilities",IF('Intragroup liabilities'!F1844="C_36","r0511 - o/w capital instruments/share capital",IF(AND('Intragroup liabilities'!F1844="P_20",IFERROR(VLOOKUP('Intragroup liabilities'!I1844,'Auxiliar 210'!$B$18:$B$20,1,FALSE),0)&lt;&gt;0),"r0210 - Liabilities towards other entities of the resolution group (BRRD art. 44/2/h)",IF(AND('Intragroup liabilities'!F1844="P_21",IFERROR(VLOOKUP('Intragroup liabilities'!I1844,'Auxiliar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0" s="10" t="s">
        <v>483</v>
      </c>
      <c r="G1850" s="10" t="str">
        <f t="shared" si="198"/>
        <v>Rank 9 - Ranking in insolvency (master scale)</v>
      </c>
      <c r="H1850" s="10">
        <v>962304820336330</v>
      </c>
      <c r="I1850" s="10" t="s">
        <v>66</v>
      </c>
      <c r="J1850" s="10">
        <v>8000176024</v>
      </c>
      <c r="K1850" s="10" t="s">
        <v>155</v>
      </c>
      <c r="L1850" s="10" t="str">
        <f t="shared" si="199"/>
        <v>Sister</v>
      </c>
      <c r="M1850" s="10" t="str">
        <f>IF(OR('Intragroup liabilities'!W1844="x",'Intragroup liabilities'!W1844="E"),"true","false")</f>
        <v>false</v>
      </c>
      <c r="N1850" s="10" t="s">
        <v>470</v>
      </c>
      <c r="O1850" s="10" t="s">
        <v>471</v>
      </c>
      <c r="P1850" s="11">
        <v>0.79</v>
      </c>
      <c r="Q1850" s="11">
        <f>IF('Intragroup liabilities'!E1844="",0,'Intragroup liabilities'!E1844)</f>
        <v>0</v>
      </c>
      <c r="R1850" s="10" t="str">
        <f>+IF('Intragroup liabilities'!C1844="EURO","Euro",IF('Intragroup liabilities'!C1844="LIBRA INGLESA"," US Dollar",""))</f>
        <v>Euro</v>
      </c>
      <c r="S1850" s="10" t="str">
        <f>IF(OR('Intragroup liabilities'!F1844="P_20",'Intragroup liabilities'!F1844="P_21"),'Intragroup liabilities'!M1844,CONCATENATE(RIGHT('Intragroup liabilities'!T1844,4),"-",LEFT(RIGHT('Intragroup liabilities'!T1844,7),2),"-",LEFT('Intragroup liabilities'!T1844,2)))</f>
        <v>--</v>
      </c>
      <c r="T1850" s="20" t="str">
        <f t="shared" si="200"/>
        <v>--</v>
      </c>
      <c r="U1850" s="20" t="str">
        <f>IF(OR('Intragroup liabilities'!F1844="P_20",'Intragroup liabilities'!F1844="P_21"),'T 03.01'!T1850,CONCATENATE(RIGHT('Intragroup liabilities'!U1844,4),"-",LEFT(RIGHT('Intragroup liabilities'!U1844,7),2),"-",LEFT('Intragroup liabilities'!U1844,2)))</f>
        <v>--</v>
      </c>
      <c r="V1850" s="10" t="str">
        <f t="shared" si="201"/>
        <v>Unsecured</v>
      </c>
      <c r="W1850" s="10">
        <v>0</v>
      </c>
      <c r="X1850" s="10" t="s">
        <v>83</v>
      </c>
      <c r="Y1850" s="10" t="str">
        <f t="shared" si="202"/>
        <v>Structured</v>
      </c>
      <c r="Z1850" s="10"/>
      <c r="AA1850" s="10" t="str">
        <f>IF('Intragroup liabilities'!Q1844="GF2","Grandfathered T2",IF('Intragroup liabilities'!Q1844="CET1","CET1","No"))</f>
        <v>No</v>
      </c>
      <c r="AB1850" s="10">
        <f>IF('Intragroup liabilities'!R1844="",0,'Intragroup liabilities'!R1844)</f>
        <v>0</v>
      </c>
    </row>
    <row r="1851" spans="3:28" ht="23.65" thickBot="1" x14ac:dyDescent="0.5">
      <c r="C1851" s="17">
        <f t="shared" si="197"/>
        <v>999</v>
      </c>
      <c r="D1851" s="18">
        <f t="shared" si="203"/>
        <v>1844</v>
      </c>
      <c r="E1851" s="10" t="str">
        <f>IF(AND(I1851="SANTANDER TOTTA, SGPS, SA",'Intragroup liabilities'!F1845="P_22"),"r0531 - o/w (part of) subordinated liabilities recognised as own funds",IF(AND(I1851="Totta Seguros - Comp. Seg. Vida, SA.",'Intragroup liabilities'!F1845="P_22"),"r0350 - Structured notes",IF(AND(AA1851&lt;&gt;"No",'Intragroup liabilities'!F1845="P_23"),"r0531 - o/w (part of) subordinated liabilities recognised as own funds",IF(AND(AA1851="No",'Intragroup liabilities'!F1845="P_23"),"r0120 - Secured liabilities - collateralized part (BRRD art. 44/2/b)",IF('Intragroup liabilities'!F1845="C_31","r0511 - o/w capital instruments/share capital",IF('Intragroup liabilities'!F1845="C_32","r0511 - o/w capital instruments/share capital",IF('Intragroup liabilities'!F1845="C_33","r0512 - o/w instruments ranking pari passu with ordinary shares",IF(OR(ISNUMBER(SEARCH("ATLANTES",I1851)),ISNUMBER(SEARCH("AZOR",I1851)),ISNUMBER(SEARCH("HIPOTOTTA",I1851)))=TRUE,"r0120 - Secured liabilities - collateralized part (BRRD art. 44/2/b)",IF(OR('Intragroup liabilities'!F1845="P_27.1",'Intragroup liabilities'!F1845="P_27.2",'Intragroup liabilities'!F1845="P_24"),"r0390 - Non-financial liabilities",IF('Intragroup liabilities'!F1845="P_30.1","r0170 - Employee liabilities (BRRD art. 44/2/g/i)",IF('Intragroup liabilities'!F1845="P_30.3","r0390 - Non-financial liabilities",IF('Intragroup liabilities'!F1845="C_36","r0511 - o/w capital instruments/share capital",IF(AND('Intragroup liabilities'!F1845="P_20",IFERROR(VLOOKUP('Intragroup liabilities'!I1845,'Auxiliar 210'!$B$18:$B$20,1,FALSE),0)&lt;&gt;0),"r0210 - Liabilities towards other entities of the resolution group (BRRD art. 44/2/h)",IF(AND('Intragroup liabilities'!F1845="P_21",IFERROR(VLOOKUP('Intragroup liabilities'!I1845,'Auxiliar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1" s="10" t="s">
        <v>483</v>
      </c>
      <c r="G1851" s="10" t="str">
        <f t="shared" si="198"/>
        <v>Rank 9 - Ranking in insolvency (master scale)</v>
      </c>
      <c r="H1851" s="10">
        <v>962304820338290</v>
      </c>
      <c r="I1851" s="10" t="s">
        <v>66</v>
      </c>
      <c r="J1851" s="10">
        <v>8000176024</v>
      </c>
      <c r="K1851" s="10" t="s">
        <v>155</v>
      </c>
      <c r="L1851" s="10" t="str">
        <f t="shared" si="199"/>
        <v>Sister</v>
      </c>
      <c r="M1851" s="10" t="str">
        <f>IF(OR('Intragroup liabilities'!W1845="x",'Intragroup liabilities'!W1845="E"),"true","false")</f>
        <v>false</v>
      </c>
      <c r="N1851" s="10" t="s">
        <v>470</v>
      </c>
      <c r="O1851" s="10" t="s">
        <v>471</v>
      </c>
      <c r="P1851" s="11">
        <v>21.11</v>
      </c>
      <c r="Q1851" s="11">
        <f>IF('Intragroup liabilities'!E1845="",0,'Intragroup liabilities'!E1845)</f>
        <v>0</v>
      </c>
      <c r="R1851" s="10" t="str">
        <f>+IF('Intragroup liabilities'!C1845="EURO","Euro",IF('Intragroup liabilities'!C1845="LIBRA INGLESA"," US Dollar",""))</f>
        <v>Euro</v>
      </c>
      <c r="S1851" s="10" t="str">
        <f>IF(OR('Intragroup liabilities'!F1845="P_20",'Intragroup liabilities'!F1845="P_21"),'Intragroup liabilities'!M1845,CONCATENATE(RIGHT('Intragroup liabilities'!T1845,4),"-",LEFT(RIGHT('Intragroup liabilities'!T1845,7),2),"-",LEFT('Intragroup liabilities'!T1845,2)))</f>
        <v>--</v>
      </c>
      <c r="T1851" s="20" t="str">
        <f t="shared" si="200"/>
        <v>--</v>
      </c>
      <c r="U1851" s="20" t="str">
        <f>IF(OR('Intragroup liabilities'!F1845="P_20",'Intragroup liabilities'!F1845="P_21"),'T 03.01'!T1851,CONCATENATE(RIGHT('Intragroup liabilities'!U1845,4),"-",LEFT(RIGHT('Intragroup liabilities'!U1845,7),2),"-",LEFT('Intragroup liabilities'!U1845,2)))</f>
        <v>--</v>
      </c>
      <c r="V1851" s="10" t="str">
        <f t="shared" si="201"/>
        <v>Unsecured</v>
      </c>
      <c r="W1851" s="10">
        <v>0</v>
      </c>
      <c r="X1851" s="10" t="s">
        <v>83</v>
      </c>
      <c r="Y1851" s="10" t="str">
        <f t="shared" si="202"/>
        <v>Structured</v>
      </c>
      <c r="Z1851" s="10"/>
      <c r="AA1851" s="10" t="str">
        <f>IF('Intragroup liabilities'!Q1845="GF2","Grandfathered T2",IF('Intragroup liabilities'!Q1845="CET1","CET1","No"))</f>
        <v>No</v>
      </c>
      <c r="AB1851" s="10">
        <f>IF('Intragroup liabilities'!R1845="",0,'Intragroup liabilities'!R1845)</f>
        <v>0</v>
      </c>
    </row>
    <row r="1852" spans="3:28" ht="23.65" thickBot="1" x14ac:dyDescent="0.5">
      <c r="C1852" s="17">
        <f t="shared" si="197"/>
        <v>999</v>
      </c>
      <c r="D1852" s="18">
        <f t="shared" si="203"/>
        <v>1845</v>
      </c>
      <c r="E1852" s="10" t="str">
        <f>IF(AND(I1852="SANTANDER TOTTA, SGPS, SA",'Intragroup liabilities'!F1846="P_22"),"r0531 - o/w (part of) subordinated liabilities recognised as own funds",IF(AND(I1852="Totta Seguros - Comp. Seg. Vida, SA.",'Intragroup liabilities'!F1846="P_22"),"r0350 - Structured notes",IF(AND(AA1852&lt;&gt;"No",'Intragroup liabilities'!F1846="P_23"),"r0531 - o/w (part of) subordinated liabilities recognised as own funds",IF(AND(AA1852="No",'Intragroup liabilities'!F1846="P_23"),"r0120 - Secured liabilities - collateralized part (BRRD art. 44/2/b)",IF('Intragroup liabilities'!F1846="C_31","r0511 - o/w capital instruments/share capital",IF('Intragroup liabilities'!F1846="C_32","r0511 - o/w capital instruments/share capital",IF('Intragroup liabilities'!F1846="C_33","r0512 - o/w instruments ranking pari passu with ordinary shares",IF(OR(ISNUMBER(SEARCH("ATLANTES",I1852)),ISNUMBER(SEARCH("AZOR",I1852)),ISNUMBER(SEARCH("HIPOTOTTA",I1852)))=TRUE,"r0120 - Secured liabilities - collateralized part (BRRD art. 44/2/b)",IF(OR('Intragroup liabilities'!F1846="P_27.1",'Intragroup liabilities'!F1846="P_27.2",'Intragroup liabilities'!F1846="P_24"),"r0390 - Non-financial liabilities",IF('Intragroup liabilities'!F1846="P_30.1","r0170 - Employee liabilities (BRRD art. 44/2/g/i)",IF('Intragroup liabilities'!F1846="P_30.3","r0390 - Non-financial liabilities",IF('Intragroup liabilities'!F1846="C_36","r0511 - o/w capital instruments/share capital",IF(AND('Intragroup liabilities'!F1846="P_20",IFERROR(VLOOKUP('Intragroup liabilities'!I1846,'Auxiliar 210'!$B$18:$B$20,1,FALSE),0)&lt;&gt;0),"r0210 - Liabilities towards other entities of the resolution group (BRRD art. 44/2/h)",IF(AND('Intragroup liabilities'!F1846="P_21",IFERROR(VLOOKUP('Intragroup liabilities'!I1846,'Auxiliar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2" s="10" t="s">
        <v>483</v>
      </c>
      <c r="G1852" s="10" t="str">
        <f t="shared" si="198"/>
        <v>Rank 9 - Ranking in insolvency (master scale)</v>
      </c>
      <c r="H1852" s="10">
        <v>962304820340070</v>
      </c>
      <c r="I1852" s="10" t="s">
        <v>49</v>
      </c>
      <c r="J1852" s="10">
        <v>7400416227</v>
      </c>
      <c r="K1852" s="10" t="s">
        <v>155</v>
      </c>
      <c r="L1852" s="10" t="str">
        <f t="shared" si="199"/>
        <v>Sister</v>
      </c>
      <c r="M1852" s="10" t="str">
        <f>IF(OR('Intragroup liabilities'!W1846="x",'Intragroup liabilities'!W1846="E"),"true","false")</f>
        <v>false</v>
      </c>
      <c r="N1852" s="10" t="s">
        <v>470</v>
      </c>
      <c r="O1852" s="10" t="s">
        <v>471</v>
      </c>
      <c r="P1852" s="11">
        <v>0.5</v>
      </c>
      <c r="Q1852" s="11">
        <f>IF('Intragroup liabilities'!E1846="",0,'Intragroup liabilities'!E1846)</f>
        <v>0</v>
      </c>
      <c r="R1852" s="10" t="str">
        <f>+IF('Intragroup liabilities'!C1846="EURO","Euro",IF('Intragroup liabilities'!C1846="LIBRA INGLESA"," US Dollar",""))</f>
        <v>Euro</v>
      </c>
      <c r="S1852" s="10" t="str">
        <f>IF(OR('Intragroup liabilities'!F1846="P_20",'Intragroup liabilities'!F1846="P_21"),'Intragroup liabilities'!M1846,CONCATENATE(RIGHT('Intragroup liabilities'!T1846,4),"-",LEFT(RIGHT('Intragroup liabilities'!T1846,7),2),"-",LEFT('Intragroup liabilities'!T1846,2)))</f>
        <v>--</v>
      </c>
      <c r="T1852" s="20" t="str">
        <f t="shared" si="200"/>
        <v>--</v>
      </c>
      <c r="U1852" s="20" t="str">
        <f>IF(OR('Intragroup liabilities'!F1846="P_20",'Intragroup liabilities'!F1846="P_21"),'T 03.01'!T1852,CONCATENATE(RIGHT('Intragroup liabilities'!U1846,4),"-",LEFT(RIGHT('Intragroup liabilities'!U1846,7),2),"-",LEFT('Intragroup liabilities'!U1846,2)))</f>
        <v>--</v>
      </c>
      <c r="V1852" s="10" t="str">
        <f t="shared" si="201"/>
        <v>Unsecured</v>
      </c>
      <c r="W1852" s="10">
        <v>0</v>
      </c>
      <c r="X1852" s="10" t="s">
        <v>83</v>
      </c>
      <c r="Y1852" s="10" t="str">
        <f t="shared" si="202"/>
        <v>Structured</v>
      </c>
      <c r="Z1852" s="10"/>
      <c r="AA1852" s="10" t="str">
        <f>IF('Intragroup liabilities'!Q1846="GF2","Grandfathered T2",IF('Intragroup liabilities'!Q1846="CET1","CET1","No"))</f>
        <v>No</v>
      </c>
      <c r="AB1852" s="10">
        <f>IF('Intragroup liabilities'!R1846="",0,'Intragroup liabilities'!R1846)</f>
        <v>0</v>
      </c>
    </row>
    <row r="1853" spans="3:28" ht="23.65" thickBot="1" x14ac:dyDescent="0.5">
      <c r="C1853" s="17">
        <f t="shared" si="197"/>
        <v>999</v>
      </c>
      <c r="D1853" s="18">
        <f t="shared" si="203"/>
        <v>1846</v>
      </c>
      <c r="E1853" s="10" t="str">
        <f>IF(AND(I1853="SANTANDER TOTTA, SGPS, SA",'Intragroup liabilities'!F1847="P_22"),"r0531 - o/w (part of) subordinated liabilities recognised as own funds",IF(AND(I1853="Totta Seguros - Comp. Seg. Vida, SA.",'Intragroup liabilities'!F1847="P_22"),"r0350 - Structured notes",IF(AND(AA1853&lt;&gt;"No",'Intragroup liabilities'!F1847="P_23"),"r0531 - o/w (part of) subordinated liabilities recognised as own funds",IF(AND(AA1853="No",'Intragroup liabilities'!F1847="P_23"),"r0120 - Secured liabilities - collateralized part (BRRD art. 44/2/b)",IF('Intragroup liabilities'!F1847="C_31","r0511 - o/w capital instruments/share capital",IF('Intragroup liabilities'!F1847="C_32","r0511 - o/w capital instruments/share capital",IF('Intragroup liabilities'!F1847="C_33","r0512 - o/w instruments ranking pari passu with ordinary shares",IF(OR(ISNUMBER(SEARCH("ATLANTES",I1853)),ISNUMBER(SEARCH("AZOR",I1853)),ISNUMBER(SEARCH("HIPOTOTTA",I1853)))=TRUE,"r0120 - Secured liabilities - collateralized part (BRRD art. 44/2/b)",IF(OR('Intragroup liabilities'!F1847="P_27.1",'Intragroup liabilities'!F1847="P_27.2",'Intragroup liabilities'!F1847="P_24"),"r0390 - Non-financial liabilities",IF('Intragroup liabilities'!F1847="P_30.1","r0170 - Employee liabilities (BRRD art. 44/2/g/i)",IF('Intragroup liabilities'!F1847="P_30.3","r0390 - Non-financial liabilities",IF('Intragroup liabilities'!F1847="C_36","r0511 - o/w capital instruments/share capital",IF(AND('Intragroup liabilities'!F1847="P_20",IFERROR(VLOOKUP('Intragroup liabilities'!I1847,'Auxiliar 210'!$B$18:$B$20,1,FALSE),0)&lt;&gt;0),"r0210 - Liabilities towards other entities of the resolution group (BRRD art. 44/2/h)",IF(AND('Intragroup liabilities'!F1847="P_21",IFERROR(VLOOKUP('Intragroup liabilities'!I1847,'Auxiliar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3" s="10" t="s">
        <v>483</v>
      </c>
      <c r="G1853" s="10" t="str">
        <f t="shared" si="198"/>
        <v>Rank 9 - Ranking in insolvency (master scale)</v>
      </c>
      <c r="H1853" s="10">
        <v>962304820340120</v>
      </c>
      <c r="I1853" s="10" t="s">
        <v>49</v>
      </c>
      <c r="J1853" s="10">
        <v>7400416227</v>
      </c>
      <c r="K1853" s="10" t="s">
        <v>155</v>
      </c>
      <c r="L1853" s="10" t="str">
        <f t="shared" si="199"/>
        <v>Sister</v>
      </c>
      <c r="M1853" s="10" t="str">
        <f>IF(OR('Intragroup liabilities'!W1847="x",'Intragroup liabilities'!W1847="E"),"true","false")</f>
        <v>false</v>
      </c>
      <c r="N1853" s="10" t="s">
        <v>470</v>
      </c>
      <c r="O1853" s="10" t="s">
        <v>471</v>
      </c>
      <c r="P1853" s="11">
        <v>3.01</v>
      </c>
      <c r="Q1853" s="11">
        <f>IF('Intragroup liabilities'!E1847="",0,'Intragroup liabilities'!E1847)</f>
        <v>0</v>
      </c>
      <c r="R1853" s="10" t="str">
        <f>+IF('Intragroup liabilities'!C1847="EURO","Euro",IF('Intragroup liabilities'!C1847="LIBRA INGLESA"," US Dollar",""))</f>
        <v>Euro</v>
      </c>
      <c r="S1853" s="10" t="str">
        <f>IF(OR('Intragroup liabilities'!F1847="P_20",'Intragroup liabilities'!F1847="P_21"),'Intragroup liabilities'!M1847,CONCATENATE(RIGHT('Intragroup liabilities'!T1847,4),"-",LEFT(RIGHT('Intragroup liabilities'!T1847,7),2),"-",LEFT('Intragroup liabilities'!T1847,2)))</f>
        <v>--</v>
      </c>
      <c r="T1853" s="20" t="str">
        <f t="shared" si="200"/>
        <v>--</v>
      </c>
      <c r="U1853" s="20" t="str">
        <f>IF(OR('Intragroup liabilities'!F1847="P_20",'Intragroup liabilities'!F1847="P_21"),'T 03.01'!T1853,CONCATENATE(RIGHT('Intragroup liabilities'!U1847,4),"-",LEFT(RIGHT('Intragroup liabilities'!U1847,7),2),"-",LEFT('Intragroup liabilities'!U1847,2)))</f>
        <v>--</v>
      </c>
      <c r="V1853" s="10" t="str">
        <f t="shared" si="201"/>
        <v>Unsecured</v>
      </c>
      <c r="W1853" s="10">
        <v>0</v>
      </c>
      <c r="X1853" s="10" t="s">
        <v>83</v>
      </c>
      <c r="Y1853" s="10" t="str">
        <f t="shared" si="202"/>
        <v>Structured</v>
      </c>
      <c r="Z1853" s="10"/>
      <c r="AA1853" s="10" t="str">
        <f>IF('Intragroup liabilities'!Q1847="GF2","Grandfathered T2",IF('Intragroup liabilities'!Q1847="CET1","CET1","No"))</f>
        <v>No</v>
      </c>
      <c r="AB1853" s="10">
        <f>IF('Intragroup liabilities'!R1847="",0,'Intragroup liabilities'!R1847)</f>
        <v>0</v>
      </c>
    </row>
    <row r="1854" spans="3:28" ht="23.65" thickBot="1" x14ac:dyDescent="0.5">
      <c r="C1854" s="17">
        <f t="shared" si="197"/>
        <v>999</v>
      </c>
      <c r="D1854" s="18">
        <f t="shared" si="203"/>
        <v>1847</v>
      </c>
      <c r="E1854" s="10" t="str">
        <f>IF(AND(I1854="SANTANDER TOTTA, SGPS, SA",'Intragroup liabilities'!F1848="P_22"),"r0531 - o/w (part of) subordinated liabilities recognised as own funds",IF(AND(I1854="Totta Seguros - Comp. Seg. Vida, SA.",'Intragroup liabilities'!F1848="P_22"),"r0350 - Structured notes",IF(AND(AA1854&lt;&gt;"No",'Intragroup liabilities'!F1848="P_23"),"r0531 - o/w (part of) subordinated liabilities recognised as own funds",IF(AND(AA1854="No",'Intragroup liabilities'!F1848="P_23"),"r0120 - Secured liabilities - collateralized part (BRRD art. 44/2/b)",IF('Intragroup liabilities'!F1848="C_31","r0511 - o/w capital instruments/share capital",IF('Intragroup liabilities'!F1848="C_32","r0511 - o/w capital instruments/share capital",IF('Intragroup liabilities'!F1848="C_33","r0512 - o/w instruments ranking pari passu with ordinary shares",IF(OR(ISNUMBER(SEARCH("ATLANTES",I1854)),ISNUMBER(SEARCH("AZOR",I1854)),ISNUMBER(SEARCH("HIPOTOTTA",I1854)))=TRUE,"r0120 - Secured liabilities - collateralized part (BRRD art. 44/2/b)",IF(OR('Intragroup liabilities'!F1848="P_27.1",'Intragroup liabilities'!F1848="P_27.2",'Intragroup liabilities'!F1848="P_24"),"r0390 - Non-financial liabilities",IF('Intragroup liabilities'!F1848="P_30.1","r0170 - Employee liabilities (BRRD art. 44/2/g/i)",IF('Intragroup liabilities'!F1848="P_30.3","r0390 - Non-financial liabilities",IF('Intragroup liabilities'!F1848="C_36","r0511 - o/w capital instruments/share capital",IF(AND('Intragroup liabilities'!F1848="P_20",IFERROR(VLOOKUP('Intragroup liabilities'!I1848,'Auxiliar 210'!$B$18:$B$20,1,FALSE),0)&lt;&gt;0),"r0210 - Liabilities towards other entities of the resolution group (BRRD art. 44/2/h)",IF(AND('Intragroup liabilities'!F1848="P_21",IFERROR(VLOOKUP('Intragroup liabilities'!I1848,'Auxiliar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4" s="10" t="s">
        <v>483</v>
      </c>
      <c r="G1854" s="10" t="str">
        <f t="shared" si="198"/>
        <v>Rank 9 - Ranking in insolvency (master scale)</v>
      </c>
      <c r="H1854" s="10">
        <v>962304820340170</v>
      </c>
      <c r="I1854" s="10" t="s">
        <v>49</v>
      </c>
      <c r="J1854" s="10">
        <v>7400416227</v>
      </c>
      <c r="K1854" s="10" t="s">
        <v>155</v>
      </c>
      <c r="L1854" s="10" t="str">
        <f t="shared" si="199"/>
        <v>Sister</v>
      </c>
      <c r="M1854" s="10" t="str">
        <f>IF(OR('Intragroup liabilities'!W1848="x",'Intragroup liabilities'!W1848="E"),"true","false")</f>
        <v>false</v>
      </c>
      <c r="N1854" s="10" t="s">
        <v>470</v>
      </c>
      <c r="O1854" s="10" t="s">
        <v>471</v>
      </c>
      <c r="P1854" s="11">
        <v>1.42</v>
      </c>
      <c r="Q1854" s="11">
        <f>IF('Intragroup liabilities'!E1848="",0,'Intragroup liabilities'!E1848)</f>
        <v>0</v>
      </c>
      <c r="R1854" s="10" t="str">
        <f>+IF('Intragroup liabilities'!C1848="EURO","Euro",IF('Intragroup liabilities'!C1848="LIBRA INGLESA"," US Dollar",""))</f>
        <v>Euro</v>
      </c>
      <c r="S1854" s="10" t="str">
        <f>IF(OR('Intragroup liabilities'!F1848="P_20",'Intragroup liabilities'!F1848="P_21"),'Intragroup liabilities'!M1848,CONCATENATE(RIGHT('Intragroup liabilities'!T1848,4),"-",LEFT(RIGHT('Intragroup liabilities'!T1848,7),2),"-",LEFT('Intragroup liabilities'!T1848,2)))</f>
        <v>--</v>
      </c>
      <c r="T1854" s="20" t="str">
        <f t="shared" si="200"/>
        <v>--</v>
      </c>
      <c r="U1854" s="20" t="str">
        <f>IF(OR('Intragroup liabilities'!F1848="P_20",'Intragroup liabilities'!F1848="P_21"),'T 03.01'!T1854,CONCATENATE(RIGHT('Intragroup liabilities'!U1848,4),"-",LEFT(RIGHT('Intragroup liabilities'!U1848,7),2),"-",LEFT('Intragroup liabilities'!U1848,2)))</f>
        <v>--</v>
      </c>
      <c r="V1854" s="10" t="str">
        <f t="shared" si="201"/>
        <v>Unsecured</v>
      </c>
      <c r="W1854" s="10">
        <v>0</v>
      </c>
      <c r="X1854" s="10" t="s">
        <v>83</v>
      </c>
      <c r="Y1854" s="10" t="str">
        <f t="shared" si="202"/>
        <v>Structured</v>
      </c>
      <c r="Z1854" s="10"/>
      <c r="AA1854" s="10" t="str">
        <f>IF('Intragroup liabilities'!Q1848="GF2","Grandfathered T2",IF('Intragroup liabilities'!Q1848="CET1","CET1","No"))</f>
        <v>No</v>
      </c>
      <c r="AB1854" s="10">
        <f>IF('Intragroup liabilities'!R1848="",0,'Intragroup liabilities'!R1848)</f>
        <v>0</v>
      </c>
    </row>
    <row r="1855" spans="3:28" ht="23.65" thickBot="1" x14ac:dyDescent="0.5">
      <c r="C1855" s="17">
        <f t="shared" si="197"/>
        <v>999</v>
      </c>
      <c r="D1855" s="18">
        <f t="shared" si="203"/>
        <v>1848</v>
      </c>
      <c r="E1855" s="10" t="str">
        <f>IF(AND(I1855="SANTANDER TOTTA, SGPS, SA",'Intragroup liabilities'!F1849="P_22"),"r0531 - o/w (part of) subordinated liabilities recognised as own funds",IF(AND(I1855="Totta Seguros - Comp. Seg. Vida, SA.",'Intragroup liabilities'!F1849="P_22"),"r0350 - Structured notes",IF(AND(AA1855&lt;&gt;"No",'Intragroup liabilities'!F1849="P_23"),"r0531 - o/w (part of) subordinated liabilities recognised as own funds",IF(AND(AA1855="No",'Intragroup liabilities'!F1849="P_23"),"r0120 - Secured liabilities - collateralized part (BRRD art. 44/2/b)",IF('Intragroup liabilities'!F1849="C_31","r0511 - o/w capital instruments/share capital",IF('Intragroup liabilities'!F1849="C_32","r0511 - o/w capital instruments/share capital",IF('Intragroup liabilities'!F1849="C_33","r0512 - o/w instruments ranking pari passu with ordinary shares",IF(OR(ISNUMBER(SEARCH("ATLANTES",I1855)),ISNUMBER(SEARCH("AZOR",I1855)),ISNUMBER(SEARCH("HIPOTOTTA",I1855)))=TRUE,"r0120 - Secured liabilities - collateralized part (BRRD art. 44/2/b)",IF(OR('Intragroup liabilities'!F1849="P_27.1",'Intragroup liabilities'!F1849="P_27.2",'Intragroup liabilities'!F1849="P_24"),"r0390 - Non-financial liabilities",IF('Intragroup liabilities'!F1849="P_30.1","r0170 - Employee liabilities (BRRD art. 44/2/g/i)",IF('Intragroup liabilities'!F1849="P_30.3","r0390 - Non-financial liabilities",IF('Intragroup liabilities'!F1849="C_36","r0511 - o/w capital instruments/share capital",IF(AND('Intragroup liabilities'!F1849="P_20",IFERROR(VLOOKUP('Intragroup liabilities'!I1849,'Auxiliar 210'!$B$18:$B$20,1,FALSE),0)&lt;&gt;0),"r0210 - Liabilities towards other entities of the resolution group (BRRD art. 44/2/h)",IF(AND('Intragroup liabilities'!F1849="P_21",IFERROR(VLOOKUP('Intragroup liabilities'!I1849,'Auxiliar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5" s="10" t="s">
        <v>483</v>
      </c>
      <c r="G1855" s="10" t="str">
        <f t="shared" si="198"/>
        <v>Rank 9 - Ranking in insolvency (master scale)</v>
      </c>
      <c r="H1855" s="10">
        <v>962304820341100</v>
      </c>
      <c r="I1855" s="10" t="s">
        <v>49</v>
      </c>
      <c r="J1855" s="10">
        <v>7400416227</v>
      </c>
      <c r="K1855" s="10" t="s">
        <v>155</v>
      </c>
      <c r="L1855" s="10" t="str">
        <f t="shared" si="199"/>
        <v>Sister</v>
      </c>
      <c r="M1855" s="10" t="str">
        <f>IF(OR('Intragroup liabilities'!W1849="x",'Intragroup liabilities'!W1849="E"),"true","false")</f>
        <v>false</v>
      </c>
      <c r="N1855" s="10" t="s">
        <v>470</v>
      </c>
      <c r="O1855" s="10" t="s">
        <v>471</v>
      </c>
      <c r="P1855" s="11">
        <v>0.2</v>
      </c>
      <c r="Q1855" s="11">
        <f>IF('Intragroup liabilities'!E1849="",0,'Intragroup liabilities'!E1849)</f>
        <v>0</v>
      </c>
      <c r="R1855" s="10" t="str">
        <f>+IF('Intragroup liabilities'!C1849="EURO","Euro",IF('Intragroup liabilities'!C1849="LIBRA INGLESA"," US Dollar",""))</f>
        <v>Euro</v>
      </c>
      <c r="S1855" s="10" t="str">
        <f>IF(OR('Intragroup liabilities'!F1849="P_20",'Intragroup liabilities'!F1849="P_21"),'Intragroup liabilities'!M1849,CONCATENATE(RIGHT('Intragroup liabilities'!T1849,4),"-",LEFT(RIGHT('Intragroup liabilities'!T1849,7),2),"-",LEFT('Intragroup liabilities'!T1849,2)))</f>
        <v>--</v>
      </c>
      <c r="T1855" s="20" t="str">
        <f t="shared" si="200"/>
        <v>--</v>
      </c>
      <c r="U1855" s="20" t="str">
        <f>IF(OR('Intragroup liabilities'!F1849="P_20",'Intragroup liabilities'!F1849="P_21"),'T 03.01'!T1855,CONCATENATE(RIGHT('Intragroup liabilities'!U1849,4),"-",LEFT(RIGHT('Intragroup liabilities'!U1849,7),2),"-",LEFT('Intragroup liabilities'!U1849,2)))</f>
        <v>--</v>
      </c>
      <c r="V1855" s="10" t="str">
        <f t="shared" si="201"/>
        <v>Unsecured</v>
      </c>
      <c r="W1855" s="10">
        <v>0</v>
      </c>
      <c r="X1855" s="10" t="s">
        <v>83</v>
      </c>
      <c r="Y1855" s="10" t="str">
        <f t="shared" si="202"/>
        <v>Structured</v>
      </c>
      <c r="Z1855" s="10"/>
      <c r="AA1855" s="10" t="str">
        <f>IF('Intragroup liabilities'!Q1849="GF2","Grandfathered T2",IF('Intragroup liabilities'!Q1849="CET1","CET1","No"))</f>
        <v>No</v>
      </c>
      <c r="AB1855" s="10">
        <f>IF('Intragroup liabilities'!R1849="",0,'Intragroup liabilities'!R1849)</f>
        <v>0</v>
      </c>
    </row>
    <row r="1856" spans="3:28" ht="23.65" thickBot="1" x14ac:dyDescent="0.5">
      <c r="C1856" s="17">
        <f t="shared" si="197"/>
        <v>999</v>
      </c>
      <c r="D1856" s="18">
        <f t="shared" si="203"/>
        <v>1849</v>
      </c>
      <c r="E1856" s="10" t="str">
        <f>IF(AND(I1856="SANTANDER TOTTA, SGPS, SA",'Intragroup liabilities'!F1850="P_22"),"r0531 - o/w (part of) subordinated liabilities recognised as own funds",IF(AND(I1856="Totta Seguros - Comp. Seg. Vida, SA.",'Intragroup liabilities'!F1850="P_22"),"r0350 - Structured notes",IF(AND(AA1856&lt;&gt;"No",'Intragroup liabilities'!F1850="P_23"),"r0531 - o/w (part of) subordinated liabilities recognised as own funds",IF(AND(AA1856="No",'Intragroup liabilities'!F1850="P_23"),"r0120 - Secured liabilities - collateralized part (BRRD art. 44/2/b)",IF('Intragroup liabilities'!F1850="C_31","r0511 - o/w capital instruments/share capital",IF('Intragroup liabilities'!F1850="C_32","r0511 - o/w capital instruments/share capital",IF('Intragroup liabilities'!F1850="C_33","r0512 - o/w instruments ranking pari passu with ordinary shares",IF(OR(ISNUMBER(SEARCH("ATLANTES",I1856)),ISNUMBER(SEARCH("AZOR",I1856)),ISNUMBER(SEARCH("HIPOTOTTA",I1856)))=TRUE,"r0120 - Secured liabilities - collateralized part (BRRD art. 44/2/b)",IF(OR('Intragroup liabilities'!F1850="P_27.1",'Intragroup liabilities'!F1850="P_27.2",'Intragroup liabilities'!F1850="P_24"),"r0390 - Non-financial liabilities",IF('Intragroup liabilities'!F1850="P_30.1","r0170 - Employee liabilities (BRRD art. 44/2/g/i)",IF('Intragroup liabilities'!F1850="P_30.3","r0390 - Non-financial liabilities",IF('Intragroup liabilities'!F1850="C_36","r0511 - o/w capital instruments/share capital",IF(AND('Intragroup liabilities'!F1850="P_20",IFERROR(VLOOKUP('Intragroup liabilities'!I1850,'Auxiliar 210'!$B$18:$B$20,1,FALSE),0)&lt;&gt;0),"r0210 - Liabilities towards other entities of the resolution group (BRRD art. 44/2/h)",IF(AND('Intragroup liabilities'!F1850="P_21",IFERROR(VLOOKUP('Intragroup liabilities'!I1850,'Auxiliar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6" s="10" t="s">
        <v>483</v>
      </c>
      <c r="G1856" s="10" t="str">
        <f t="shared" si="198"/>
        <v>Rank 9 - Ranking in insolvency (master scale)</v>
      </c>
      <c r="H1856" s="10">
        <v>962304820345600</v>
      </c>
      <c r="I1856" s="10" t="s">
        <v>532</v>
      </c>
      <c r="J1856" s="10">
        <v>7400930664</v>
      </c>
      <c r="K1856" s="10" t="s">
        <v>155</v>
      </c>
      <c r="L1856" s="10" t="str">
        <f t="shared" si="199"/>
        <v>Sister</v>
      </c>
      <c r="M1856" s="10" t="str">
        <f>IF(OR('Intragroup liabilities'!W1850="x",'Intragroup liabilities'!W1850="E"),"true","false")</f>
        <v>false</v>
      </c>
      <c r="N1856" s="10" t="s">
        <v>470</v>
      </c>
      <c r="O1856" s="10" t="s">
        <v>471</v>
      </c>
      <c r="P1856" s="11">
        <v>84.58</v>
      </c>
      <c r="Q1856" s="11">
        <f>IF('Intragroup liabilities'!E1850="",0,'Intragroup liabilities'!E1850)</f>
        <v>0</v>
      </c>
      <c r="R1856" s="10" t="str">
        <f>+IF('Intragroup liabilities'!C1850="EURO","Euro",IF('Intragroup liabilities'!C1850="LIBRA INGLESA"," US Dollar",""))</f>
        <v>Euro</v>
      </c>
      <c r="S1856" s="10" t="str">
        <f>IF(OR('Intragroup liabilities'!F1850="P_20",'Intragroup liabilities'!F1850="P_21"),'Intragroup liabilities'!M1850,CONCATENATE(RIGHT('Intragroup liabilities'!T1850,4),"-",LEFT(RIGHT('Intragroup liabilities'!T1850,7),2),"-",LEFT('Intragroup liabilities'!T1850,2)))</f>
        <v>--</v>
      </c>
      <c r="T1856" s="20" t="str">
        <f t="shared" si="200"/>
        <v>--</v>
      </c>
      <c r="U1856" s="20" t="str">
        <f>IF(OR('Intragroup liabilities'!F1850="P_20",'Intragroup liabilities'!F1850="P_21"),'T 03.01'!T1856,CONCATENATE(RIGHT('Intragroup liabilities'!U1850,4),"-",LEFT(RIGHT('Intragroup liabilities'!U1850,7),2),"-",LEFT('Intragroup liabilities'!U1850,2)))</f>
        <v>--</v>
      </c>
      <c r="V1856" s="10" t="str">
        <f t="shared" si="201"/>
        <v>Unsecured</v>
      </c>
      <c r="W1856" s="10">
        <v>0</v>
      </c>
      <c r="X1856" s="10" t="s">
        <v>83</v>
      </c>
      <c r="Y1856" s="10" t="str">
        <f t="shared" si="202"/>
        <v>Structured</v>
      </c>
      <c r="Z1856" s="10"/>
      <c r="AA1856" s="10" t="str">
        <f>IF('Intragroup liabilities'!Q1850="GF2","Grandfathered T2",IF('Intragroup liabilities'!Q1850="CET1","CET1","No"))</f>
        <v>No</v>
      </c>
      <c r="AB1856" s="10">
        <f>IF('Intragroup liabilities'!R1850="",0,'Intragroup liabilities'!R1850)</f>
        <v>0</v>
      </c>
    </row>
    <row r="1857" spans="3:28" ht="23.65" thickBot="1" x14ac:dyDescent="0.5">
      <c r="C1857" s="17">
        <f t="shared" si="197"/>
        <v>999</v>
      </c>
      <c r="D1857" s="18">
        <f t="shared" si="203"/>
        <v>1850</v>
      </c>
      <c r="E1857" s="10" t="str">
        <f>IF(AND(I1857="SANTANDER TOTTA, SGPS, SA",'Intragroup liabilities'!F1851="P_22"),"r0531 - o/w (part of) subordinated liabilities recognised as own funds",IF(AND(I1857="Totta Seguros - Comp. Seg. Vida, SA.",'Intragroup liabilities'!F1851="P_22"),"r0350 - Structured notes",IF(AND(AA1857&lt;&gt;"No",'Intragroup liabilities'!F1851="P_23"),"r0531 - o/w (part of) subordinated liabilities recognised as own funds",IF(AND(AA1857="No",'Intragroup liabilities'!F1851="P_23"),"r0120 - Secured liabilities - collateralized part (BRRD art. 44/2/b)",IF('Intragroup liabilities'!F1851="C_31","r0511 - o/w capital instruments/share capital",IF('Intragroup liabilities'!F1851="C_32","r0511 - o/w capital instruments/share capital",IF('Intragroup liabilities'!F1851="C_33","r0512 - o/w instruments ranking pari passu with ordinary shares",IF(OR(ISNUMBER(SEARCH("ATLANTES",I1857)),ISNUMBER(SEARCH("AZOR",I1857)),ISNUMBER(SEARCH("HIPOTOTTA",I1857)))=TRUE,"r0120 - Secured liabilities - collateralized part (BRRD art. 44/2/b)",IF(OR('Intragroup liabilities'!F1851="P_27.1",'Intragroup liabilities'!F1851="P_27.2",'Intragroup liabilities'!F1851="P_24"),"r0390 - Non-financial liabilities",IF('Intragroup liabilities'!F1851="P_30.1","r0170 - Employee liabilities (BRRD art. 44/2/g/i)",IF('Intragroup liabilities'!F1851="P_30.3","r0390 - Non-financial liabilities",IF('Intragroup liabilities'!F1851="C_36","r0511 - o/w capital instruments/share capital",IF(AND('Intragroup liabilities'!F1851="P_20",IFERROR(VLOOKUP('Intragroup liabilities'!I1851,'Auxiliar 210'!$B$18:$B$20,1,FALSE),0)&lt;&gt;0),"r0210 - Liabilities towards other entities of the resolution group (BRRD art. 44/2/h)",IF(AND('Intragroup liabilities'!F1851="P_21",IFERROR(VLOOKUP('Intragroup liabilities'!I1851,'Auxiliar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7" s="10" t="s">
        <v>483</v>
      </c>
      <c r="G1857" s="10" t="str">
        <f t="shared" si="198"/>
        <v>Rank 9 - Ranking in insolvency (master scale)</v>
      </c>
      <c r="H1857" s="10">
        <v>962304870364230</v>
      </c>
      <c r="I1857" s="10" t="s">
        <v>532</v>
      </c>
      <c r="J1857" s="10">
        <v>7400930664</v>
      </c>
      <c r="K1857" s="10" t="s">
        <v>155</v>
      </c>
      <c r="L1857" s="10" t="str">
        <f t="shared" si="199"/>
        <v>Sister</v>
      </c>
      <c r="M1857" s="10" t="str">
        <f>IF(OR('Intragroup liabilities'!W1851="x",'Intragroup liabilities'!W1851="E"),"true","false")</f>
        <v>false</v>
      </c>
      <c r="N1857" s="10" t="s">
        <v>470</v>
      </c>
      <c r="O1857" s="10" t="s">
        <v>471</v>
      </c>
      <c r="P1857" s="11">
        <v>15.93</v>
      </c>
      <c r="Q1857" s="11">
        <f>IF('Intragroup liabilities'!E1851="",0,'Intragroup liabilities'!E1851)</f>
        <v>0</v>
      </c>
      <c r="R1857" s="10" t="str">
        <f>+IF('Intragroup liabilities'!C1851="EURO","Euro",IF('Intragroup liabilities'!C1851="LIBRA INGLESA"," US Dollar",""))</f>
        <v>Euro</v>
      </c>
      <c r="S1857" s="10" t="str">
        <f>IF(OR('Intragroup liabilities'!F1851="P_20",'Intragroup liabilities'!F1851="P_21"),'Intragroup liabilities'!M1851,CONCATENATE(RIGHT('Intragroup liabilities'!T1851,4),"-",LEFT(RIGHT('Intragroup liabilities'!T1851,7),2),"-",LEFT('Intragroup liabilities'!T1851,2)))</f>
        <v>--</v>
      </c>
      <c r="T1857" s="20" t="str">
        <f t="shared" si="200"/>
        <v>--</v>
      </c>
      <c r="U1857" s="20" t="str">
        <f>IF(OR('Intragroup liabilities'!F1851="P_20",'Intragroup liabilities'!F1851="P_21"),'T 03.01'!T1857,CONCATENATE(RIGHT('Intragroup liabilities'!U1851,4),"-",LEFT(RIGHT('Intragroup liabilities'!U1851,7),2),"-",LEFT('Intragroup liabilities'!U1851,2)))</f>
        <v>--</v>
      </c>
      <c r="V1857" s="10" t="str">
        <f t="shared" si="201"/>
        <v>Unsecured</v>
      </c>
      <c r="W1857" s="10">
        <v>0</v>
      </c>
      <c r="X1857" s="10" t="s">
        <v>83</v>
      </c>
      <c r="Y1857" s="10" t="str">
        <f t="shared" si="202"/>
        <v>Structured</v>
      </c>
      <c r="Z1857" s="10"/>
      <c r="AA1857" s="10" t="str">
        <f>IF('Intragroup liabilities'!Q1851="GF2","Grandfathered T2",IF('Intragroup liabilities'!Q1851="CET1","CET1","No"))</f>
        <v>No</v>
      </c>
      <c r="AB1857" s="10">
        <f>IF('Intragroup liabilities'!R1851="",0,'Intragroup liabilities'!R1851)</f>
        <v>0</v>
      </c>
    </row>
    <row r="1858" spans="3:28" ht="23.65" thickBot="1" x14ac:dyDescent="0.5">
      <c r="C1858" s="17">
        <f t="shared" si="197"/>
        <v>999</v>
      </c>
      <c r="D1858" s="18">
        <f t="shared" si="203"/>
        <v>1851</v>
      </c>
      <c r="E1858" s="10" t="str">
        <f>IF(AND(I1858="SANTANDER TOTTA, SGPS, SA",'Intragroup liabilities'!F1852="P_22"),"r0531 - o/w (part of) subordinated liabilities recognised as own funds",IF(AND(I1858="Totta Seguros - Comp. Seg. Vida, SA.",'Intragroup liabilities'!F1852="P_22"),"r0350 - Structured notes",IF(AND(AA1858&lt;&gt;"No",'Intragroup liabilities'!F1852="P_23"),"r0531 - o/w (part of) subordinated liabilities recognised as own funds",IF(AND(AA1858="No",'Intragroup liabilities'!F1852="P_23"),"r0120 - Secured liabilities - collateralized part (BRRD art. 44/2/b)",IF('Intragroup liabilities'!F1852="C_31","r0511 - o/w capital instruments/share capital",IF('Intragroup liabilities'!F1852="C_32","r0511 - o/w capital instruments/share capital",IF('Intragroup liabilities'!F1852="C_33","r0512 - o/w instruments ranking pari passu with ordinary shares",IF(OR(ISNUMBER(SEARCH("ATLANTES",I1858)),ISNUMBER(SEARCH("AZOR",I1858)),ISNUMBER(SEARCH("HIPOTOTTA",I1858)))=TRUE,"r0120 - Secured liabilities - collateralized part (BRRD art. 44/2/b)",IF(OR('Intragroup liabilities'!F1852="P_27.1",'Intragroup liabilities'!F1852="P_27.2",'Intragroup liabilities'!F1852="P_24"),"r0390 - Non-financial liabilities",IF('Intragroup liabilities'!F1852="P_30.1","r0170 - Employee liabilities (BRRD art. 44/2/g/i)",IF('Intragroup liabilities'!F1852="P_30.3","r0390 - Non-financial liabilities",IF('Intragroup liabilities'!F1852="C_36","r0511 - o/w capital instruments/share capital",IF(AND('Intragroup liabilities'!F1852="P_20",IFERROR(VLOOKUP('Intragroup liabilities'!I1852,'Auxiliar 210'!$B$18:$B$20,1,FALSE),0)&lt;&gt;0),"r0210 - Liabilities towards other entities of the resolution group (BRRD art. 44/2/h)",IF(AND('Intragroup liabilities'!F1852="P_21",IFERROR(VLOOKUP('Intragroup liabilities'!I1852,'Auxiliar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8" s="10" t="s">
        <v>483</v>
      </c>
      <c r="G1858" s="10" t="str">
        <f t="shared" si="198"/>
        <v>Rank 9 - Ranking in insolvency (master scale)</v>
      </c>
      <c r="H1858" s="10">
        <v>962304820358120</v>
      </c>
      <c r="I1858" s="10" t="s">
        <v>66</v>
      </c>
      <c r="J1858" s="10">
        <v>8000176024</v>
      </c>
      <c r="K1858" s="10" t="s">
        <v>155</v>
      </c>
      <c r="L1858" s="10" t="str">
        <f t="shared" si="199"/>
        <v>Sister</v>
      </c>
      <c r="M1858" s="10" t="str">
        <f>IF(OR('Intragroup liabilities'!W1852="x",'Intragroup liabilities'!W1852="E"),"true","false")</f>
        <v>false</v>
      </c>
      <c r="N1858" s="10" t="s">
        <v>470</v>
      </c>
      <c r="O1858" s="10" t="s">
        <v>471</v>
      </c>
      <c r="P1858" s="11">
        <v>1.1599999999999999</v>
      </c>
      <c r="Q1858" s="11">
        <f>IF('Intragroup liabilities'!E1852="",0,'Intragroup liabilities'!E1852)</f>
        <v>0</v>
      </c>
      <c r="R1858" s="10" t="str">
        <f>+IF('Intragroup liabilities'!C1852="EURO","Euro",IF('Intragroup liabilities'!C1852="LIBRA INGLESA"," US Dollar",""))</f>
        <v>Euro</v>
      </c>
      <c r="S1858" s="10" t="str">
        <f>IF(OR('Intragroup liabilities'!F1852="P_20",'Intragroup liabilities'!F1852="P_21"),'Intragroup liabilities'!M1852,CONCATENATE(RIGHT('Intragroup liabilities'!T1852,4),"-",LEFT(RIGHT('Intragroup liabilities'!T1852,7),2),"-",LEFT('Intragroup liabilities'!T1852,2)))</f>
        <v>--</v>
      </c>
      <c r="T1858" s="20" t="str">
        <f t="shared" si="200"/>
        <v>--</v>
      </c>
      <c r="U1858" s="20" t="str">
        <f>IF(OR('Intragroup liabilities'!F1852="P_20",'Intragroup liabilities'!F1852="P_21"),'T 03.01'!T1858,CONCATENATE(RIGHT('Intragroup liabilities'!U1852,4),"-",LEFT(RIGHT('Intragroup liabilities'!U1852,7),2),"-",LEFT('Intragroup liabilities'!U1852,2)))</f>
        <v>--</v>
      </c>
      <c r="V1858" s="10" t="str">
        <f t="shared" si="201"/>
        <v>Unsecured</v>
      </c>
      <c r="W1858" s="10">
        <v>0</v>
      </c>
      <c r="X1858" s="10" t="s">
        <v>83</v>
      </c>
      <c r="Y1858" s="10" t="str">
        <f t="shared" si="202"/>
        <v>Structured</v>
      </c>
      <c r="Z1858" s="10"/>
      <c r="AA1858" s="10" t="str">
        <f>IF('Intragroup liabilities'!Q1852="GF2","Grandfathered T2",IF('Intragroup liabilities'!Q1852="CET1","CET1","No"))</f>
        <v>No</v>
      </c>
      <c r="AB1858" s="10">
        <f>IF('Intragroup liabilities'!R1852="",0,'Intragroup liabilities'!R1852)</f>
        <v>0</v>
      </c>
    </row>
    <row r="1859" spans="3:28" ht="23.65" thickBot="1" x14ac:dyDescent="0.5">
      <c r="C1859" s="17">
        <f t="shared" si="197"/>
        <v>999</v>
      </c>
      <c r="D1859" s="18">
        <f t="shared" si="203"/>
        <v>1852</v>
      </c>
      <c r="E1859" s="10" t="str">
        <f>IF(AND(I1859="SANTANDER TOTTA, SGPS, SA",'Intragroup liabilities'!F1853="P_22"),"r0531 - o/w (part of) subordinated liabilities recognised as own funds",IF(AND(I1859="Totta Seguros - Comp. Seg. Vida, SA.",'Intragroup liabilities'!F1853="P_22"),"r0350 - Structured notes",IF(AND(AA1859&lt;&gt;"No",'Intragroup liabilities'!F1853="P_23"),"r0531 - o/w (part of) subordinated liabilities recognised as own funds",IF(AND(AA1859="No",'Intragroup liabilities'!F1853="P_23"),"r0120 - Secured liabilities - collateralized part (BRRD art. 44/2/b)",IF('Intragroup liabilities'!F1853="C_31","r0511 - o/w capital instruments/share capital",IF('Intragroup liabilities'!F1853="C_32","r0511 - o/w capital instruments/share capital",IF('Intragroup liabilities'!F1853="C_33","r0512 - o/w instruments ranking pari passu with ordinary shares",IF(OR(ISNUMBER(SEARCH("ATLANTES",I1859)),ISNUMBER(SEARCH("AZOR",I1859)),ISNUMBER(SEARCH("HIPOTOTTA",I1859)))=TRUE,"r0120 - Secured liabilities - collateralized part (BRRD art. 44/2/b)",IF(OR('Intragroup liabilities'!F1853="P_27.1",'Intragroup liabilities'!F1853="P_27.2",'Intragroup liabilities'!F1853="P_24"),"r0390 - Non-financial liabilities",IF('Intragroup liabilities'!F1853="P_30.1","r0170 - Employee liabilities (BRRD art. 44/2/g/i)",IF('Intragroup liabilities'!F1853="P_30.3","r0390 - Non-financial liabilities",IF('Intragroup liabilities'!F1853="C_36","r0511 - o/w capital instruments/share capital",IF(AND('Intragroup liabilities'!F1853="P_20",IFERROR(VLOOKUP('Intragroup liabilities'!I1853,'Auxiliar 210'!$B$18:$B$20,1,FALSE),0)&lt;&gt;0),"r0210 - Liabilities towards other entities of the resolution group (BRRD art. 44/2/h)",IF(AND('Intragroup liabilities'!F1853="P_21",IFERROR(VLOOKUP('Intragroup liabilities'!I1853,'Auxiliar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59" s="10" t="s">
        <v>483</v>
      </c>
      <c r="G1859" s="10" t="str">
        <f t="shared" si="198"/>
        <v>Rank 9 - Ranking in insolvency (master scale)</v>
      </c>
      <c r="H1859" s="10">
        <v>962304820358420</v>
      </c>
      <c r="I1859" s="10" t="s">
        <v>66</v>
      </c>
      <c r="J1859" s="10">
        <v>8000176024</v>
      </c>
      <c r="K1859" s="10" t="s">
        <v>155</v>
      </c>
      <c r="L1859" s="10" t="str">
        <f t="shared" si="199"/>
        <v>Sister</v>
      </c>
      <c r="M1859" s="10" t="str">
        <f>IF(OR('Intragroup liabilities'!W1853="x",'Intragroup liabilities'!W1853="E"),"true","false")</f>
        <v>false</v>
      </c>
      <c r="N1859" s="10" t="s">
        <v>470</v>
      </c>
      <c r="O1859" s="10" t="s">
        <v>471</v>
      </c>
      <c r="P1859" s="11">
        <v>0.36</v>
      </c>
      <c r="Q1859" s="11">
        <f>IF('Intragroup liabilities'!E1853="",0,'Intragroup liabilities'!E1853)</f>
        <v>0</v>
      </c>
      <c r="R1859" s="10" t="str">
        <f>+IF('Intragroup liabilities'!C1853="EURO","Euro",IF('Intragroup liabilities'!C1853="LIBRA INGLESA"," US Dollar",""))</f>
        <v>Euro</v>
      </c>
      <c r="S1859" s="10" t="str">
        <f>IF(OR('Intragroup liabilities'!F1853="P_20",'Intragroup liabilities'!F1853="P_21"),'Intragroup liabilities'!M1853,CONCATENATE(RIGHT('Intragroup liabilities'!T1853,4),"-",LEFT(RIGHT('Intragroup liabilities'!T1853,7),2),"-",LEFT('Intragroup liabilities'!T1853,2)))</f>
        <v>--</v>
      </c>
      <c r="T1859" s="20" t="str">
        <f t="shared" si="200"/>
        <v>--</v>
      </c>
      <c r="U1859" s="20" t="str">
        <f>IF(OR('Intragroup liabilities'!F1853="P_20",'Intragroup liabilities'!F1853="P_21"),'T 03.01'!T1859,CONCATENATE(RIGHT('Intragroup liabilities'!U1853,4),"-",LEFT(RIGHT('Intragroup liabilities'!U1853,7),2),"-",LEFT('Intragroup liabilities'!U1853,2)))</f>
        <v>--</v>
      </c>
      <c r="V1859" s="10" t="str">
        <f t="shared" si="201"/>
        <v>Unsecured</v>
      </c>
      <c r="W1859" s="10">
        <v>0</v>
      </c>
      <c r="X1859" s="10" t="s">
        <v>83</v>
      </c>
      <c r="Y1859" s="10" t="str">
        <f t="shared" si="202"/>
        <v>Structured</v>
      </c>
      <c r="Z1859" s="10"/>
      <c r="AA1859" s="10" t="str">
        <f>IF('Intragroup liabilities'!Q1853="GF2","Grandfathered T2",IF('Intragroup liabilities'!Q1853="CET1","CET1","No"))</f>
        <v>No</v>
      </c>
      <c r="AB1859" s="10">
        <f>IF('Intragroup liabilities'!R1853="",0,'Intragroup liabilities'!R1853)</f>
        <v>0</v>
      </c>
    </row>
    <row r="1860" spans="3:28" ht="23.65" thickBot="1" x14ac:dyDescent="0.5">
      <c r="C1860" s="17">
        <f t="shared" si="197"/>
        <v>999</v>
      </c>
      <c r="D1860" s="18">
        <f t="shared" si="203"/>
        <v>1853</v>
      </c>
      <c r="E1860" s="10" t="str">
        <f>IF(AND(I1860="SANTANDER TOTTA, SGPS, SA",'Intragroup liabilities'!F1854="P_22"),"r0531 - o/w (part of) subordinated liabilities recognised as own funds",IF(AND(I1860="Totta Seguros - Comp. Seg. Vida, SA.",'Intragroup liabilities'!F1854="P_22"),"r0350 - Structured notes",IF(AND(AA1860&lt;&gt;"No",'Intragroup liabilities'!F1854="P_23"),"r0531 - o/w (part of) subordinated liabilities recognised as own funds",IF(AND(AA1860="No",'Intragroup liabilities'!F1854="P_23"),"r0120 - Secured liabilities - collateralized part (BRRD art. 44/2/b)",IF('Intragroup liabilities'!F1854="C_31","r0511 - o/w capital instruments/share capital",IF('Intragroup liabilities'!F1854="C_32","r0511 - o/w capital instruments/share capital",IF('Intragroup liabilities'!F1854="C_33","r0512 - o/w instruments ranking pari passu with ordinary shares",IF(OR(ISNUMBER(SEARCH("ATLANTES",I1860)),ISNUMBER(SEARCH("AZOR",I1860)),ISNUMBER(SEARCH("HIPOTOTTA",I1860)))=TRUE,"r0120 - Secured liabilities - collateralized part (BRRD art. 44/2/b)",IF(OR('Intragroup liabilities'!F1854="P_27.1",'Intragroup liabilities'!F1854="P_27.2",'Intragroup liabilities'!F1854="P_24"),"r0390 - Non-financial liabilities",IF('Intragroup liabilities'!F1854="P_30.1","r0170 - Employee liabilities (BRRD art. 44/2/g/i)",IF('Intragroup liabilities'!F1854="P_30.3","r0390 - Non-financial liabilities",IF('Intragroup liabilities'!F1854="C_36","r0511 - o/w capital instruments/share capital",IF(AND('Intragroup liabilities'!F1854="P_20",IFERROR(VLOOKUP('Intragroup liabilities'!I1854,'Auxiliar 210'!$B$18:$B$20,1,FALSE),0)&lt;&gt;0),"r0210 - Liabilities towards other entities of the resolution group (BRRD art. 44/2/h)",IF(AND('Intragroup liabilities'!F1854="P_21",IFERROR(VLOOKUP('Intragroup liabilities'!I1854,'Auxiliar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0" s="10" t="s">
        <v>483</v>
      </c>
      <c r="G1860" s="10" t="str">
        <f t="shared" si="198"/>
        <v>Rank 9 - Ranking in insolvency (master scale)</v>
      </c>
      <c r="H1860" s="10">
        <v>962304870370420</v>
      </c>
      <c r="I1860" s="10" t="s">
        <v>66</v>
      </c>
      <c r="J1860" s="10">
        <v>8000176024</v>
      </c>
      <c r="K1860" s="10" t="s">
        <v>155</v>
      </c>
      <c r="L1860" s="10" t="str">
        <f t="shared" si="199"/>
        <v>Sister</v>
      </c>
      <c r="M1860" s="10" t="str">
        <f>IF(OR('Intragroup liabilities'!W1854="x",'Intragroup liabilities'!W1854="E"),"true","false")</f>
        <v>false</v>
      </c>
      <c r="N1860" s="10" t="s">
        <v>470</v>
      </c>
      <c r="O1860" s="10" t="s">
        <v>471</v>
      </c>
      <c r="P1860" s="11">
        <v>292.38</v>
      </c>
      <c r="Q1860" s="11">
        <f>IF('Intragroup liabilities'!E1854="",0,'Intragroup liabilities'!E1854)</f>
        <v>0</v>
      </c>
      <c r="R1860" s="10" t="str">
        <f>+IF('Intragroup liabilities'!C1854="EURO","Euro",IF('Intragroup liabilities'!C1854="LIBRA INGLESA"," US Dollar",""))</f>
        <v>Euro</v>
      </c>
      <c r="S1860" s="10" t="str">
        <f>IF(OR('Intragroup liabilities'!F1854="P_20",'Intragroup liabilities'!F1854="P_21"),'Intragroup liabilities'!M1854,CONCATENATE(RIGHT('Intragroup liabilities'!T1854,4),"-",LEFT(RIGHT('Intragroup liabilities'!T1854,7),2),"-",LEFT('Intragroup liabilities'!T1854,2)))</f>
        <v>--</v>
      </c>
      <c r="T1860" s="20" t="str">
        <f t="shared" si="200"/>
        <v>--</v>
      </c>
      <c r="U1860" s="20" t="str">
        <f>IF(OR('Intragroup liabilities'!F1854="P_20",'Intragroup liabilities'!F1854="P_21"),'T 03.01'!T1860,CONCATENATE(RIGHT('Intragroup liabilities'!U1854,4),"-",LEFT(RIGHT('Intragroup liabilities'!U1854,7),2),"-",LEFT('Intragroup liabilities'!U1854,2)))</f>
        <v>--</v>
      </c>
      <c r="V1860" s="10" t="str">
        <f t="shared" si="201"/>
        <v>Unsecured</v>
      </c>
      <c r="W1860" s="10">
        <v>0</v>
      </c>
      <c r="X1860" s="10" t="s">
        <v>83</v>
      </c>
      <c r="Y1860" s="10" t="str">
        <f t="shared" si="202"/>
        <v>Structured</v>
      </c>
      <c r="Z1860" s="10"/>
      <c r="AA1860" s="10" t="str">
        <f>IF('Intragroup liabilities'!Q1854="GF2","Grandfathered T2",IF('Intragroup liabilities'!Q1854="CET1","CET1","No"))</f>
        <v>No</v>
      </c>
      <c r="AB1860" s="10">
        <f>IF('Intragroup liabilities'!R1854="",0,'Intragroup liabilities'!R1854)</f>
        <v>0</v>
      </c>
    </row>
    <row r="1861" spans="3:28" ht="23.65" thickBot="1" x14ac:dyDescent="0.5">
      <c r="C1861" s="17">
        <f t="shared" si="197"/>
        <v>999</v>
      </c>
      <c r="D1861" s="18">
        <f t="shared" si="203"/>
        <v>1854</v>
      </c>
      <c r="E1861" s="10" t="str">
        <f>IF(AND(I1861="SANTANDER TOTTA, SGPS, SA",'Intragroup liabilities'!F1855="P_22"),"r0531 - o/w (part of) subordinated liabilities recognised as own funds",IF(AND(I1861="Totta Seguros - Comp. Seg. Vida, SA.",'Intragroup liabilities'!F1855="P_22"),"r0350 - Structured notes",IF(AND(AA1861&lt;&gt;"No",'Intragroup liabilities'!F1855="P_23"),"r0531 - o/w (part of) subordinated liabilities recognised as own funds",IF(AND(AA1861="No",'Intragroup liabilities'!F1855="P_23"),"r0120 - Secured liabilities - collateralized part (BRRD art. 44/2/b)",IF('Intragroup liabilities'!F1855="C_31","r0511 - o/w capital instruments/share capital",IF('Intragroup liabilities'!F1855="C_32","r0511 - o/w capital instruments/share capital",IF('Intragroup liabilities'!F1855="C_33","r0512 - o/w instruments ranking pari passu with ordinary shares",IF(OR(ISNUMBER(SEARCH("ATLANTES",I1861)),ISNUMBER(SEARCH("AZOR",I1861)),ISNUMBER(SEARCH("HIPOTOTTA",I1861)))=TRUE,"r0120 - Secured liabilities - collateralized part (BRRD art. 44/2/b)",IF(OR('Intragroup liabilities'!F1855="P_27.1",'Intragroup liabilities'!F1855="P_27.2",'Intragroup liabilities'!F1855="P_24"),"r0390 - Non-financial liabilities",IF('Intragroup liabilities'!F1855="P_30.1","r0170 - Employee liabilities (BRRD art. 44/2/g/i)",IF('Intragroup liabilities'!F1855="P_30.3","r0390 - Non-financial liabilities",IF('Intragroup liabilities'!F1855="C_36","r0511 - o/w capital instruments/share capital",IF(AND('Intragroup liabilities'!F1855="P_20",IFERROR(VLOOKUP('Intragroup liabilities'!I1855,'Auxiliar 210'!$B$18:$B$20,1,FALSE),0)&lt;&gt;0),"r0210 - Liabilities towards other entities of the resolution group (BRRD art. 44/2/h)",IF(AND('Intragroup liabilities'!F1855="P_21",IFERROR(VLOOKUP('Intragroup liabilities'!I1855,'Auxiliar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1" s="10" t="s">
        <v>483</v>
      </c>
      <c r="G1861" s="10" t="str">
        <f t="shared" si="198"/>
        <v>Rank 9 - Ranking in insolvency (master scale)</v>
      </c>
      <c r="H1861" s="10">
        <v>962304820028010</v>
      </c>
      <c r="I1861" s="10" t="s">
        <v>66</v>
      </c>
      <c r="J1861" s="10">
        <v>8000176024</v>
      </c>
      <c r="K1861" s="10" t="s">
        <v>155</v>
      </c>
      <c r="L1861" s="10" t="str">
        <f t="shared" si="199"/>
        <v>Sister</v>
      </c>
      <c r="M1861" s="10" t="str">
        <f>IF(OR('Intragroup liabilities'!W1855="x",'Intragroup liabilities'!W1855="E"),"true","false")</f>
        <v>false</v>
      </c>
      <c r="N1861" s="10" t="s">
        <v>470</v>
      </c>
      <c r="O1861" s="10" t="s">
        <v>471</v>
      </c>
      <c r="P1861" s="11">
        <v>2.48</v>
      </c>
      <c r="Q1861" s="11">
        <f>IF('Intragroup liabilities'!E1855="",0,'Intragroup liabilities'!E1855)</f>
        <v>0</v>
      </c>
      <c r="R1861" s="10" t="str">
        <f>+IF('Intragroup liabilities'!C1855="EURO","Euro",IF('Intragroup liabilities'!C1855="LIBRA INGLESA"," US Dollar",""))</f>
        <v>Euro</v>
      </c>
      <c r="S1861" s="10" t="str">
        <f>IF(OR('Intragroup liabilities'!F1855="P_20",'Intragroup liabilities'!F1855="P_21"),'Intragroup liabilities'!M1855,CONCATENATE(RIGHT('Intragroup liabilities'!T1855,4),"-",LEFT(RIGHT('Intragroup liabilities'!T1855,7),2),"-",LEFT('Intragroup liabilities'!T1855,2)))</f>
        <v>--</v>
      </c>
      <c r="T1861" s="20" t="str">
        <f t="shared" si="200"/>
        <v>--</v>
      </c>
      <c r="U1861" s="20" t="str">
        <f>IF(OR('Intragroup liabilities'!F1855="P_20",'Intragroup liabilities'!F1855="P_21"),'T 03.01'!T1861,CONCATENATE(RIGHT('Intragroup liabilities'!U1855,4),"-",LEFT(RIGHT('Intragroup liabilities'!U1855,7),2),"-",LEFT('Intragroup liabilities'!U1855,2)))</f>
        <v>--</v>
      </c>
      <c r="V1861" s="10" t="str">
        <f t="shared" si="201"/>
        <v>Unsecured</v>
      </c>
      <c r="W1861" s="10">
        <v>0</v>
      </c>
      <c r="X1861" s="10" t="s">
        <v>83</v>
      </c>
      <c r="Y1861" s="10" t="str">
        <f t="shared" si="202"/>
        <v>Structured</v>
      </c>
      <c r="Z1861" s="10"/>
      <c r="AA1861" s="10" t="str">
        <f>IF('Intragroup liabilities'!Q1855="GF2","Grandfathered T2",IF('Intragroup liabilities'!Q1855="CET1","CET1","No"))</f>
        <v>No</v>
      </c>
      <c r="AB1861" s="10">
        <f>IF('Intragroup liabilities'!R1855="",0,'Intragroup liabilities'!R1855)</f>
        <v>0</v>
      </c>
    </row>
    <row r="1862" spans="3:28" ht="23.65" thickBot="1" x14ac:dyDescent="0.5">
      <c r="C1862" s="17">
        <f t="shared" si="197"/>
        <v>999</v>
      </c>
      <c r="D1862" s="18">
        <f t="shared" si="203"/>
        <v>1855</v>
      </c>
      <c r="E1862" s="10" t="str">
        <f>IF(AND(I1862="SANTANDER TOTTA, SGPS, SA",'Intragroup liabilities'!F1856="P_22"),"r0531 - o/w (part of) subordinated liabilities recognised as own funds",IF(AND(I1862="Totta Seguros - Comp. Seg. Vida, SA.",'Intragroup liabilities'!F1856="P_22"),"r0350 - Structured notes",IF(AND(AA1862&lt;&gt;"No",'Intragroup liabilities'!F1856="P_23"),"r0531 - o/w (part of) subordinated liabilities recognised as own funds",IF(AND(AA1862="No",'Intragroup liabilities'!F1856="P_23"),"r0120 - Secured liabilities - collateralized part (BRRD art. 44/2/b)",IF('Intragroup liabilities'!F1856="C_31","r0511 - o/w capital instruments/share capital",IF('Intragroup liabilities'!F1856="C_32","r0511 - o/w capital instruments/share capital",IF('Intragroup liabilities'!F1856="C_33","r0512 - o/w instruments ranking pari passu with ordinary shares",IF(OR(ISNUMBER(SEARCH("ATLANTES",I1862)),ISNUMBER(SEARCH("AZOR",I1862)),ISNUMBER(SEARCH("HIPOTOTTA",I1862)))=TRUE,"r0120 - Secured liabilities - collateralized part (BRRD art. 44/2/b)",IF(OR('Intragroup liabilities'!F1856="P_27.1",'Intragroup liabilities'!F1856="P_27.2",'Intragroup liabilities'!F1856="P_24"),"r0390 - Non-financial liabilities",IF('Intragroup liabilities'!F1856="P_30.1","r0170 - Employee liabilities (BRRD art. 44/2/g/i)",IF('Intragroup liabilities'!F1856="P_30.3","r0390 - Non-financial liabilities",IF('Intragroup liabilities'!F1856="C_36","r0511 - o/w capital instruments/share capital",IF(AND('Intragroup liabilities'!F1856="P_20",IFERROR(VLOOKUP('Intragroup liabilities'!I1856,'Auxiliar 210'!$B$18:$B$20,1,FALSE),0)&lt;&gt;0),"r0210 - Liabilities towards other entities of the resolution group (BRRD art. 44/2/h)",IF(AND('Intragroup liabilities'!F1856="P_21",IFERROR(VLOOKUP('Intragroup liabilities'!I1856,'Auxiliar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2" s="10" t="s">
        <v>483</v>
      </c>
      <c r="G1862" s="10" t="str">
        <f t="shared" si="198"/>
        <v>Rank 9 - Ranking in insolvency (master scale)</v>
      </c>
      <c r="H1862" s="10">
        <v>962304820368340</v>
      </c>
      <c r="I1862" s="10" t="s">
        <v>66</v>
      </c>
      <c r="J1862" s="10">
        <v>8000176024</v>
      </c>
      <c r="K1862" s="10" t="s">
        <v>155</v>
      </c>
      <c r="L1862" s="10" t="str">
        <f t="shared" si="199"/>
        <v>Sister</v>
      </c>
      <c r="M1862" s="10" t="str">
        <f>IF(OR('Intragroup liabilities'!W1856="x",'Intragroup liabilities'!W1856="E"),"true","false")</f>
        <v>false</v>
      </c>
      <c r="N1862" s="10" t="s">
        <v>470</v>
      </c>
      <c r="O1862" s="10" t="s">
        <v>471</v>
      </c>
      <c r="P1862" s="11">
        <v>1.38</v>
      </c>
      <c r="Q1862" s="11">
        <f>IF('Intragroup liabilities'!E1856="",0,'Intragroup liabilities'!E1856)</f>
        <v>0</v>
      </c>
      <c r="R1862" s="10" t="str">
        <f>+IF('Intragroup liabilities'!C1856="EURO","Euro",IF('Intragroup liabilities'!C1856="LIBRA INGLESA"," US Dollar",""))</f>
        <v>Euro</v>
      </c>
      <c r="S1862" s="10" t="str">
        <f>IF(OR('Intragroup liabilities'!F1856="P_20",'Intragroup liabilities'!F1856="P_21"),'Intragroup liabilities'!M1856,CONCATENATE(RIGHT('Intragroup liabilities'!T1856,4),"-",LEFT(RIGHT('Intragroup liabilities'!T1856,7),2),"-",LEFT('Intragroup liabilities'!T1856,2)))</f>
        <v>--</v>
      </c>
      <c r="T1862" s="20" t="str">
        <f t="shared" si="200"/>
        <v>--</v>
      </c>
      <c r="U1862" s="20" t="str">
        <f>IF(OR('Intragroup liabilities'!F1856="P_20",'Intragroup liabilities'!F1856="P_21"),'T 03.01'!T1862,CONCATENATE(RIGHT('Intragroup liabilities'!U1856,4),"-",LEFT(RIGHT('Intragroup liabilities'!U1856,7),2),"-",LEFT('Intragroup liabilities'!U1856,2)))</f>
        <v>--</v>
      </c>
      <c r="V1862" s="10" t="str">
        <f t="shared" si="201"/>
        <v>Unsecured</v>
      </c>
      <c r="W1862" s="10">
        <v>0</v>
      </c>
      <c r="X1862" s="10" t="s">
        <v>83</v>
      </c>
      <c r="Y1862" s="10" t="str">
        <f t="shared" si="202"/>
        <v>Structured</v>
      </c>
      <c r="Z1862" s="10"/>
      <c r="AA1862" s="10" t="str">
        <f>IF('Intragroup liabilities'!Q1856="GF2","Grandfathered T2",IF('Intragroup liabilities'!Q1856="CET1","CET1","No"))</f>
        <v>No</v>
      </c>
      <c r="AB1862" s="10">
        <f>IF('Intragroup liabilities'!R1856="",0,'Intragroup liabilities'!R1856)</f>
        <v>0</v>
      </c>
    </row>
    <row r="1863" spans="3:28" ht="23.65" thickBot="1" x14ac:dyDescent="0.5">
      <c r="C1863" s="17">
        <f t="shared" si="197"/>
        <v>999</v>
      </c>
      <c r="D1863" s="18">
        <f t="shared" si="203"/>
        <v>1856</v>
      </c>
      <c r="E1863" s="10" t="str">
        <f>IF(AND(I1863="SANTANDER TOTTA, SGPS, SA",'Intragroup liabilities'!F1857="P_22"),"r0531 - o/w (part of) subordinated liabilities recognised as own funds",IF(AND(I1863="Totta Seguros - Comp. Seg. Vida, SA.",'Intragroup liabilities'!F1857="P_22"),"r0350 - Structured notes",IF(AND(AA1863&lt;&gt;"No",'Intragroup liabilities'!F1857="P_23"),"r0531 - o/w (part of) subordinated liabilities recognised as own funds",IF(AND(AA1863="No",'Intragroup liabilities'!F1857="P_23"),"r0120 - Secured liabilities - collateralized part (BRRD art. 44/2/b)",IF('Intragroup liabilities'!F1857="C_31","r0511 - o/w capital instruments/share capital",IF('Intragroup liabilities'!F1857="C_32","r0511 - o/w capital instruments/share capital",IF('Intragroup liabilities'!F1857="C_33","r0512 - o/w instruments ranking pari passu with ordinary shares",IF(OR(ISNUMBER(SEARCH("ATLANTES",I1863)),ISNUMBER(SEARCH("AZOR",I1863)),ISNUMBER(SEARCH("HIPOTOTTA",I1863)))=TRUE,"r0120 - Secured liabilities - collateralized part (BRRD art. 44/2/b)",IF(OR('Intragroup liabilities'!F1857="P_27.1",'Intragroup liabilities'!F1857="P_27.2",'Intragroup liabilities'!F1857="P_24"),"r0390 - Non-financial liabilities",IF('Intragroup liabilities'!F1857="P_30.1","r0170 - Employee liabilities (BRRD art. 44/2/g/i)",IF('Intragroup liabilities'!F1857="P_30.3","r0390 - Non-financial liabilities",IF('Intragroup liabilities'!F1857="C_36","r0511 - o/w capital instruments/share capital",IF(AND('Intragroup liabilities'!F1857="P_20",IFERROR(VLOOKUP('Intragroup liabilities'!I1857,'Auxiliar 210'!$B$18:$B$20,1,FALSE),0)&lt;&gt;0),"r0210 - Liabilities towards other entities of the resolution group (BRRD art. 44/2/h)",IF(AND('Intragroup liabilities'!F1857="P_21",IFERROR(VLOOKUP('Intragroup liabilities'!I1857,'Auxiliar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3" s="10" t="s">
        <v>483</v>
      </c>
      <c r="G1863" s="10" t="str">
        <f t="shared" si="198"/>
        <v>Rank 9 - Ranking in insolvency (master scale)</v>
      </c>
      <c r="H1863" s="10">
        <v>962304820072940</v>
      </c>
      <c r="I1863" s="10" t="s">
        <v>66</v>
      </c>
      <c r="J1863" s="10">
        <v>8000176024</v>
      </c>
      <c r="K1863" s="10" t="s">
        <v>155</v>
      </c>
      <c r="L1863" s="10" t="str">
        <f t="shared" si="199"/>
        <v>Sister</v>
      </c>
      <c r="M1863" s="10" t="str">
        <f>IF(OR('Intragroup liabilities'!W1857="x",'Intragroup liabilities'!W1857="E"),"true","false")</f>
        <v>false</v>
      </c>
      <c r="N1863" s="10" t="s">
        <v>470</v>
      </c>
      <c r="O1863" s="10" t="s">
        <v>471</v>
      </c>
      <c r="P1863" s="11">
        <v>229.33</v>
      </c>
      <c r="Q1863" s="11">
        <f>IF('Intragroup liabilities'!E1857="",0,'Intragroup liabilities'!E1857)</f>
        <v>0</v>
      </c>
      <c r="R1863" s="10" t="str">
        <f>+IF('Intragroup liabilities'!C1857="EURO","Euro",IF('Intragroup liabilities'!C1857="LIBRA INGLESA"," US Dollar",""))</f>
        <v>Euro</v>
      </c>
      <c r="S1863" s="10" t="str">
        <f>IF(OR('Intragroup liabilities'!F1857="P_20",'Intragroup liabilities'!F1857="P_21"),'Intragroup liabilities'!M1857,CONCATENATE(RIGHT('Intragroup liabilities'!T1857,4),"-",LEFT(RIGHT('Intragroup liabilities'!T1857,7),2),"-",LEFT('Intragroup liabilities'!T1857,2)))</f>
        <v>--</v>
      </c>
      <c r="T1863" s="20" t="str">
        <f t="shared" si="200"/>
        <v>--</v>
      </c>
      <c r="U1863" s="20" t="str">
        <f>IF(OR('Intragroup liabilities'!F1857="P_20",'Intragroup liabilities'!F1857="P_21"),'T 03.01'!T1863,CONCATENATE(RIGHT('Intragroup liabilities'!U1857,4),"-",LEFT(RIGHT('Intragroup liabilities'!U1857,7),2),"-",LEFT('Intragroup liabilities'!U1857,2)))</f>
        <v>--</v>
      </c>
      <c r="V1863" s="10" t="str">
        <f t="shared" si="201"/>
        <v>Unsecured</v>
      </c>
      <c r="W1863" s="10">
        <v>0</v>
      </c>
      <c r="X1863" s="10" t="s">
        <v>83</v>
      </c>
      <c r="Y1863" s="10" t="str">
        <f t="shared" si="202"/>
        <v>Structured</v>
      </c>
      <c r="Z1863" s="10"/>
      <c r="AA1863" s="10" t="str">
        <f>IF('Intragroup liabilities'!Q1857="GF2","Grandfathered T2",IF('Intragroup liabilities'!Q1857="CET1","CET1","No"))</f>
        <v>No</v>
      </c>
      <c r="AB1863" s="10">
        <f>IF('Intragroup liabilities'!R1857="",0,'Intragroup liabilities'!R1857)</f>
        <v>0</v>
      </c>
    </row>
    <row r="1864" spans="3:28" ht="23.65" thickBot="1" x14ac:dyDescent="0.5">
      <c r="C1864" s="17">
        <f t="shared" si="197"/>
        <v>999</v>
      </c>
      <c r="D1864" s="18">
        <f t="shared" si="203"/>
        <v>1857</v>
      </c>
      <c r="E1864" s="10" t="str">
        <f>IF(AND(I1864="SANTANDER TOTTA, SGPS, SA",'Intragroup liabilities'!F1858="P_22"),"r0531 - o/w (part of) subordinated liabilities recognised as own funds",IF(AND(I1864="Totta Seguros - Comp. Seg. Vida, SA.",'Intragroup liabilities'!F1858="P_22"),"r0350 - Structured notes",IF(AND(AA1864&lt;&gt;"No",'Intragroup liabilities'!F1858="P_23"),"r0531 - o/w (part of) subordinated liabilities recognised as own funds",IF(AND(AA1864="No",'Intragroup liabilities'!F1858="P_23"),"r0120 - Secured liabilities - collateralized part (BRRD art. 44/2/b)",IF('Intragroup liabilities'!F1858="C_31","r0511 - o/w capital instruments/share capital",IF('Intragroup liabilities'!F1858="C_32","r0511 - o/w capital instruments/share capital",IF('Intragroup liabilities'!F1858="C_33","r0512 - o/w instruments ranking pari passu with ordinary shares",IF(OR(ISNUMBER(SEARCH("ATLANTES",I1864)),ISNUMBER(SEARCH("AZOR",I1864)),ISNUMBER(SEARCH("HIPOTOTTA",I1864)))=TRUE,"r0120 - Secured liabilities - collateralized part (BRRD art. 44/2/b)",IF(OR('Intragroup liabilities'!F1858="P_27.1",'Intragroup liabilities'!F1858="P_27.2",'Intragroup liabilities'!F1858="P_24"),"r0390 - Non-financial liabilities",IF('Intragroup liabilities'!F1858="P_30.1","r0170 - Employee liabilities (BRRD art. 44/2/g/i)",IF('Intragroup liabilities'!F1858="P_30.3","r0390 - Non-financial liabilities",IF('Intragroup liabilities'!F1858="C_36","r0511 - o/w capital instruments/share capital",IF(AND('Intragroup liabilities'!F1858="P_20",IFERROR(VLOOKUP('Intragroup liabilities'!I1858,'Auxiliar 210'!$B$18:$B$20,1,FALSE),0)&lt;&gt;0),"r0210 - Liabilities towards other entities of the resolution group (BRRD art. 44/2/h)",IF(AND('Intragroup liabilities'!F1858="P_21",IFERROR(VLOOKUP('Intragroup liabilities'!I1858,'Auxiliar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4" s="10" t="s">
        <v>483</v>
      </c>
      <c r="G1864" s="10" t="str">
        <f t="shared" si="198"/>
        <v>Rank 9 - Ranking in insolvency (master scale)</v>
      </c>
      <c r="H1864" s="10">
        <v>962304820370880</v>
      </c>
      <c r="I1864" s="10" t="s">
        <v>66</v>
      </c>
      <c r="J1864" s="10">
        <v>8000176024</v>
      </c>
      <c r="K1864" s="10" t="s">
        <v>155</v>
      </c>
      <c r="L1864" s="10" t="str">
        <f t="shared" si="199"/>
        <v>Sister</v>
      </c>
      <c r="M1864" s="10" t="str">
        <f>IF(OR('Intragroup liabilities'!W1858="x",'Intragroup liabilities'!W1858="E"),"true","false")</f>
        <v>false</v>
      </c>
      <c r="N1864" s="10" t="s">
        <v>470</v>
      </c>
      <c r="O1864" s="10" t="s">
        <v>471</v>
      </c>
      <c r="P1864" s="11">
        <v>2.25</v>
      </c>
      <c r="Q1864" s="11">
        <f>IF('Intragroup liabilities'!E1858="",0,'Intragroup liabilities'!E1858)</f>
        <v>0</v>
      </c>
      <c r="R1864" s="10" t="str">
        <f>+IF('Intragroup liabilities'!C1858="EURO","Euro",IF('Intragroup liabilities'!C1858="LIBRA INGLESA"," US Dollar",""))</f>
        <v>Euro</v>
      </c>
      <c r="S1864" s="10" t="str">
        <f>IF(OR('Intragroup liabilities'!F1858="P_20",'Intragroup liabilities'!F1858="P_21"),'Intragroup liabilities'!M1858,CONCATENATE(RIGHT('Intragroup liabilities'!T1858,4),"-",LEFT(RIGHT('Intragroup liabilities'!T1858,7),2),"-",LEFT('Intragroup liabilities'!T1858,2)))</f>
        <v>--</v>
      </c>
      <c r="T1864" s="20" t="str">
        <f t="shared" si="200"/>
        <v>--</v>
      </c>
      <c r="U1864" s="20" t="str">
        <f>IF(OR('Intragroup liabilities'!F1858="P_20",'Intragroup liabilities'!F1858="P_21"),'T 03.01'!T1864,CONCATENATE(RIGHT('Intragroup liabilities'!U1858,4),"-",LEFT(RIGHT('Intragroup liabilities'!U1858,7),2),"-",LEFT('Intragroup liabilities'!U1858,2)))</f>
        <v>--</v>
      </c>
      <c r="V1864" s="10" t="str">
        <f t="shared" si="201"/>
        <v>Unsecured</v>
      </c>
      <c r="W1864" s="10">
        <v>0</v>
      </c>
      <c r="X1864" s="10" t="s">
        <v>83</v>
      </c>
      <c r="Y1864" s="10" t="str">
        <f t="shared" si="202"/>
        <v>Structured</v>
      </c>
      <c r="Z1864" s="10"/>
      <c r="AA1864" s="10" t="str">
        <f>IF('Intragroup liabilities'!Q1858="GF2","Grandfathered T2",IF('Intragroup liabilities'!Q1858="CET1","CET1","No"))</f>
        <v>No</v>
      </c>
      <c r="AB1864" s="10">
        <f>IF('Intragroup liabilities'!R1858="",0,'Intragroup liabilities'!R1858)</f>
        <v>0</v>
      </c>
    </row>
    <row r="1865" spans="3:28" ht="23.65" thickBot="1" x14ac:dyDescent="0.5">
      <c r="C1865" s="17">
        <f t="shared" ref="C1865:C1928" si="204">+IF(E1865="","",999)</f>
        <v>999</v>
      </c>
      <c r="D1865" s="18">
        <f t="shared" si="203"/>
        <v>1858</v>
      </c>
      <c r="E1865" s="10" t="str">
        <f>IF(AND(I1865="SANTANDER TOTTA, SGPS, SA",'Intragroup liabilities'!F1859="P_22"),"r0531 - o/w (part of) subordinated liabilities recognised as own funds",IF(AND(I1865="Totta Seguros - Comp. Seg. Vida, SA.",'Intragroup liabilities'!F1859="P_22"),"r0350 - Structured notes",IF(AND(AA1865&lt;&gt;"No",'Intragroup liabilities'!F1859="P_23"),"r0531 - o/w (part of) subordinated liabilities recognised as own funds",IF(AND(AA1865="No",'Intragroup liabilities'!F1859="P_23"),"r0120 - Secured liabilities - collateralized part (BRRD art. 44/2/b)",IF('Intragroup liabilities'!F1859="C_31","r0511 - o/w capital instruments/share capital",IF('Intragroup liabilities'!F1859="C_32","r0511 - o/w capital instruments/share capital",IF('Intragroup liabilities'!F1859="C_33","r0512 - o/w instruments ranking pari passu with ordinary shares",IF(OR(ISNUMBER(SEARCH("ATLANTES",I1865)),ISNUMBER(SEARCH("AZOR",I1865)),ISNUMBER(SEARCH("HIPOTOTTA",I1865)))=TRUE,"r0120 - Secured liabilities - collateralized part (BRRD art. 44/2/b)",IF(OR('Intragroup liabilities'!F1859="P_27.1",'Intragroup liabilities'!F1859="P_27.2",'Intragroup liabilities'!F1859="P_24"),"r0390 - Non-financial liabilities",IF('Intragroup liabilities'!F1859="P_30.1","r0170 - Employee liabilities (BRRD art. 44/2/g/i)",IF('Intragroup liabilities'!F1859="P_30.3","r0390 - Non-financial liabilities",IF('Intragroup liabilities'!F1859="C_36","r0511 - o/w capital instruments/share capital",IF(AND('Intragroup liabilities'!F1859="P_20",IFERROR(VLOOKUP('Intragroup liabilities'!I1859,'Auxiliar 210'!$B$18:$B$20,1,FALSE),0)&lt;&gt;0),"r0210 - Liabilities towards other entities of the resolution group (BRRD art. 44/2/h)",IF(AND('Intragroup liabilities'!F1859="P_21",IFERROR(VLOOKUP('Intragroup liabilities'!I1859,'Auxiliar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5" s="10" t="s">
        <v>483</v>
      </c>
      <c r="G1865" s="10" t="str">
        <f t="shared" ref="G1865:G1928" si="205">IF(E1865="r0110 - Covered deposits (BRRD art. 44/2/a)","Rank 14 - Ranking in insolvency (master scale)",IF(E1865="r0120 - Secured liabilities - collateralized part (BRRD art. 44/2/b)","Rank 20 - Ranking in insolvency (master scale)",IF(E1865="r0320 - Deposits, not covered and not preferential","Rank 12 - Ranking in insolvency (master scale)",IF(E1865="r0370 - Subordinated liabilities (not recognised as own funds)","Rank 4 - Ranking in insolvency (master scale)",IF(OR(E1865="r0511 - o/w capital instruments/share capital",E1865="r0512 - o/w instruments ranking pari passu with ordinary shares"),"Rank 1 - Ranking in insolvency (master scale)",IF(E1865="r0531 - o/w (part of) subordinated liabilities recognised as own funds","Rank 3 - Ranking in insolvency (master scale)",IF(E1865="r0350 - Structured notes","Rank 9 - Ranking in insolvency (master scale)",IF(E1865="r0390 - Non-financial liabilities","Rank 9 - Ranking in insolvency (master scale)",""))))))))</f>
        <v>Rank 9 - Ranking in insolvency (master scale)</v>
      </c>
      <c r="H1865" s="10">
        <v>962304820373100</v>
      </c>
      <c r="I1865" s="10" t="s">
        <v>66</v>
      </c>
      <c r="J1865" s="10">
        <v>8000176024</v>
      </c>
      <c r="K1865" s="10" t="s">
        <v>155</v>
      </c>
      <c r="L1865" s="10" t="str">
        <f t="shared" ref="L1865:L1928" si="206">IF(OR(I1865="SANTANDER TOTTA, SGPS, SA",I1865="BANCO SANTANDER TOTTA SA"),"Parent","Sister")</f>
        <v>Sister</v>
      </c>
      <c r="M1865" s="10" t="str">
        <f>IF(OR('Intragroup liabilities'!W1859="x",'Intragroup liabilities'!W1859="E"),"true","false")</f>
        <v>false</v>
      </c>
      <c r="N1865" s="10" t="s">
        <v>470</v>
      </c>
      <c r="O1865" s="10" t="s">
        <v>471</v>
      </c>
      <c r="P1865" s="11">
        <v>77.78</v>
      </c>
      <c r="Q1865" s="11">
        <f>IF('Intragroup liabilities'!E1859="",0,'Intragroup liabilities'!E1859)</f>
        <v>0</v>
      </c>
      <c r="R1865" s="10" t="str">
        <f>+IF('Intragroup liabilities'!C1859="EURO","Euro",IF('Intragroup liabilities'!C1859="LIBRA INGLESA"," US Dollar",""))</f>
        <v>Euro</v>
      </c>
      <c r="S1865" s="10" t="str">
        <f>IF(OR('Intragroup liabilities'!F1859="P_20",'Intragroup liabilities'!F1859="P_21"),'Intragroup liabilities'!M1859,CONCATENATE(RIGHT('Intragroup liabilities'!T1859,4),"-",LEFT(RIGHT('Intragroup liabilities'!T1859,7),2),"-",LEFT('Intragroup liabilities'!T1859,2)))</f>
        <v>--</v>
      </c>
      <c r="T1865" s="20" t="str">
        <f t="shared" ref="T1865:T1928" si="207">IFERROR(IF(OR(E1865="r0110 - Covered deposits (BRRD art. 44/2/a)",E1865="r0120 - Secured liabilities - collateralized part (BRRD art. 44/2/b)",E1865="r0320 - Deposits, not covered and not preferential"),WORKDAY(S1865,1,"1/1/2021"),S1865),"")</f>
        <v>--</v>
      </c>
      <c r="U1865" s="20" t="str">
        <f>IF(OR('Intragroup liabilities'!F1859="P_20",'Intragroup liabilities'!F1859="P_21"),'T 03.01'!T1865,CONCATENATE(RIGHT('Intragroup liabilities'!U1859,4),"-",LEFT(RIGHT('Intragroup liabilities'!U1859,7),2),"-",LEFT('Intragroup liabilities'!U1859,2)))</f>
        <v>--</v>
      </c>
      <c r="V1865" s="10" t="str">
        <f t="shared" ref="V1865:V1928" si="208">IF(E1865="r0120 - Secured liabilities - collateralized part (BRRD art. 44/2/b)","Secured","Unsecured")</f>
        <v>Unsecured</v>
      </c>
      <c r="W1865" s="10">
        <v>0</v>
      </c>
      <c r="X1865" s="10" t="s">
        <v>83</v>
      </c>
      <c r="Y1865" s="10" t="str">
        <f t="shared" ref="Y1865:Y1928" si="209">IFERROR(IF(OR(E1865="r0110 - Covered deposits (BRRD art. 44/2/a)",E1865="r0120 - Secured liabilities - collateralized part (BRRD art. 44/2/b)",E1865="r0320 - Deposits, not covered and not preferential"),"Non-structured/Vanilla","Structured"),"")</f>
        <v>Structured</v>
      </c>
      <c r="Z1865" s="10"/>
      <c r="AA1865" s="10" t="str">
        <f>IF('Intragroup liabilities'!Q1859="GF2","Grandfathered T2",IF('Intragroup liabilities'!Q1859="CET1","CET1","No"))</f>
        <v>No</v>
      </c>
      <c r="AB1865" s="10">
        <f>IF('Intragroup liabilities'!R1859="",0,'Intragroup liabilities'!R1859)</f>
        <v>0</v>
      </c>
    </row>
    <row r="1866" spans="3:28" ht="23.65" thickBot="1" x14ac:dyDescent="0.5">
      <c r="C1866" s="17">
        <f t="shared" si="204"/>
        <v>999</v>
      </c>
      <c r="D1866" s="18">
        <f t="shared" ref="D1866:D1929" si="210">IF(E1866="","",D1865+1)</f>
        <v>1859</v>
      </c>
      <c r="E1866" s="10" t="str">
        <f>IF(AND(I1866="SANTANDER TOTTA, SGPS, SA",'Intragroup liabilities'!F1860="P_22"),"r0531 - o/w (part of) subordinated liabilities recognised as own funds",IF(AND(I1866="Totta Seguros - Comp. Seg. Vida, SA.",'Intragroup liabilities'!F1860="P_22"),"r0350 - Structured notes",IF(AND(AA1866&lt;&gt;"No",'Intragroup liabilities'!F1860="P_23"),"r0531 - o/w (part of) subordinated liabilities recognised as own funds",IF(AND(AA1866="No",'Intragroup liabilities'!F1860="P_23"),"r0120 - Secured liabilities - collateralized part (BRRD art. 44/2/b)",IF('Intragroup liabilities'!F1860="C_31","r0511 - o/w capital instruments/share capital",IF('Intragroup liabilities'!F1860="C_32","r0511 - o/w capital instruments/share capital",IF('Intragroup liabilities'!F1860="C_33","r0512 - o/w instruments ranking pari passu with ordinary shares",IF(OR(ISNUMBER(SEARCH("ATLANTES",I1866)),ISNUMBER(SEARCH("AZOR",I1866)),ISNUMBER(SEARCH("HIPOTOTTA",I1866)))=TRUE,"r0120 - Secured liabilities - collateralized part (BRRD art. 44/2/b)",IF(OR('Intragroup liabilities'!F1860="P_27.1",'Intragroup liabilities'!F1860="P_27.2",'Intragroup liabilities'!F1860="P_24"),"r0390 - Non-financial liabilities",IF('Intragroup liabilities'!F1860="P_30.1","r0170 - Employee liabilities (BRRD art. 44/2/g/i)",IF('Intragroup liabilities'!F1860="P_30.3","r0390 - Non-financial liabilities",IF('Intragroup liabilities'!F1860="C_36","r0511 - o/w capital instruments/share capital",IF(AND('Intragroup liabilities'!F1860="P_20",IFERROR(VLOOKUP('Intragroup liabilities'!I1860,'Auxiliar 210'!$B$18:$B$20,1,FALSE),0)&lt;&gt;0),"r0210 - Liabilities towards other entities of the resolution group (BRRD art. 44/2/h)",IF(AND('Intragroup liabilities'!F1860="P_21",IFERROR(VLOOKUP('Intragroup liabilities'!I1860,'Auxiliar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6" s="10" t="s">
        <v>483</v>
      </c>
      <c r="G1866" s="10" t="str">
        <f t="shared" si="205"/>
        <v>Rank 9 - Ranking in insolvency (master scale)</v>
      </c>
      <c r="H1866" s="10">
        <v>962304820373340</v>
      </c>
      <c r="I1866" s="10" t="s">
        <v>66</v>
      </c>
      <c r="J1866" s="10">
        <v>8000176024</v>
      </c>
      <c r="K1866" s="10" t="s">
        <v>155</v>
      </c>
      <c r="L1866" s="10" t="str">
        <f t="shared" si="206"/>
        <v>Sister</v>
      </c>
      <c r="M1866" s="10" t="str">
        <f>IF(OR('Intragroup liabilities'!W1860="x",'Intragroup liabilities'!W1860="E"),"true","false")</f>
        <v>false</v>
      </c>
      <c r="N1866" s="10" t="s">
        <v>470</v>
      </c>
      <c r="O1866" s="10" t="s">
        <v>471</v>
      </c>
      <c r="P1866" s="11">
        <v>70</v>
      </c>
      <c r="Q1866" s="11">
        <f>IF('Intragroup liabilities'!E1860="",0,'Intragroup liabilities'!E1860)</f>
        <v>0</v>
      </c>
      <c r="R1866" s="10" t="str">
        <f>+IF('Intragroup liabilities'!C1860="EURO","Euro",IF('Intragroup liabilities'!C1860="LIBRA INGLESA"," US Dollar",""))</f>
        <v>Euro</v>
      </c>
      <c r="S1866" s="10" t="str">
        <f>IF(OR('Intragroup liabilities'!F1860="P_20",'Intragroup liabilities'!F1860="P_21"),'Intragroup liabilities'!M1860,CONCATENATE(RIGHT('Intragroup liabilities'!T1860,4),"-",LEFT(RIGHT('Intragroup liabilities'!T1860,7),2),"-",LEFT('Intragroup liabilities'!T1860,2)))</f>
        <v>--</v>
      </c>
      <c r="T1866" s="20" t="str">
        <f t="shared" si="207"/>
        <v>--</v>
      </c>
      <c r="U1866" s="20" t="str">
        <f>IF(OR('Intragroup liabilities'!F1860="P_20",'Intragroup liabilities'!F1860="P_21"),'T 03.01'!T1866,CONCATENATE(RIGHT('Intragroup liabilities'!U1860,4),"-",LEFT(RIGHT('Intragroup liabilities'!U1860,7),2),"-",LEFT('Intragroup liabilities'!U1860,2)))</f>
        <v>--</v>
      </c>
      <c r="V1866" s="10" t="str">
        <f t="shared" si="208"/>
        <v>Unsecured</v>
      </c>
      <c r="W1866" s="10">
        <v>0</v>
      </c>
      <c r="X1866" s="10" t="s">
        <v>83</v>
      </c>
      <c r="Y1866" s="10" t="str">
        <f t="shared" si="209"/>
        <v>Structured</v>
      </c>
      <c r="Z1866" s="10"/>
      <c r="AA1866" s="10" t="str">
        <f>IF('Intragroup liabilities'!Q1860="GF2","Grandfathered T2",IF('Intragroup liabilities'!Q1860="CET1","CET1","No"))</f>
        <v>No</v>
      </c>
      <c r="AB1866" s="10">
        <f>IF('Intragroup liabilities'!R1860="",0,'Intragroup liabilities'!R1860)</f>
        <v>0</v>
      </c>
    </row>
    <row r="1867" spans="3:28" ht="23.65" thickBot="1" x14ac:dyDescent="0.5">
      <c r="C1867" s="17">
        <f t="shared" si="204"/>
        <v>999</v>
      </c>
      <c r="D1867" s="18">
        <f t="shared" si="210"/>
        <v>1860</v>
      </c>
      <c r="E1867" s="10" t="str">
        <f>IF(AND(I1867="SANTANDER TOTTA, SGPS, SA",'Intragroup liabilities'!F1861="P_22"),"r0531 - o/w (part of) subordinated liabilities recognised as own funds",IF(AND(I1867="Totta Seguros - Comp. Seg. Vida, SA.",'Intragroup liabilities'!F1861="P_22"),"r0350 - Structured notes",IF(AND(AA1867&lt;&gt;"No",'Intragroup liabilities'!F1861="P_23"),"r0531 - o/w (part of) subordinated liabilities recognised as own funds",IF(AND(AA1867="No",'Intragroup liabilities'!F1861="P_23"),"r0120 - Secured liabilities - collateralized part (BRRD art. 44/2/b)",IF('Intragroup liabilities'!F1861="C_31","r0511 - o/w capital instruments/share capital",IF('Intragroup liabilities'!F1861="C_32","r0511 - o/w capital instruments/share capital",IF('Intragroup liabilities'!F1861="C_33","r0512 - o/w instruments ranking pari passu with ordinary shares",IF(OR(ISNUMBER(SEARCH("ATLANTES",I1867)),ISNUMBER(SEARCH("AZOR",I1867)),ISNUMBER(SEARCH("HIPOTOTTA",I1867)))=TRUE,"r0120 - Secured liabilities - collateralized part (BRRD art. 44/2/b)",IF(OR('Intragroup liabilities'!F1861="P_27.1",'Intragroup liabilities'!F1861="P_27.2",'Intragroup liabilities'!F1861="P_24"),"r0390 - Non-financial liabilities",IF('Intragroup liabilities'!F1861="P_30.1","r0170 - Employee liabilities (BRRD art. 44/2/g/i)",IF('Intragroup liabilities'!F1861="P_30.3","r0390 - Non-financial liabilities",IF('Intragroup liabilities'!F1861="C_36","r0511 - o/w capital instruments/share capital",IF(AND('Intragroup liabilities'!F1861="P_20",IFERROR(VLOOKUP('Intragroup liabilities'!I1861,'Auxiliar 210'!$B$18:$B$20,1,FALSE),0)&lt;&gt;0),"r0210 - Liabilities towards other entities of the resolution group (BRRD art. 44/2/h)",IF(AND('Intragroup liabilities'!F1861="P_21",IFERROR(VLOOKUP('Intragroup liabilities'!I1861,'Auxiliar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7" s="10" t="s">
        <v>483</v>
      </c>
      <c r="G1867" s="10" t="str">
        <f t="shared" si="205"/>
        <v>Rank 9 - Ranking in insolvency (master scale)</v>
      </c>
      <c r="H1867" s="10">
        <v>962304820373360</v>
      </c>
      <c r="I1867" s="10" t="s">
        <v>66</v>
      </c>
      <c r="J1867" s="10">
        <v>8000176024</v>
      </c>
      <c r="K1867" s="10" t="s">
        <v>155</v>
      </c>
      <c r="L1867" s="10" t="str">
        <f t="shared" si="206"/>
        <v>Sister</v>
      </c>
      <c r="M1867" s="10" t="str">
        <f>IF(OR('Intragroup liabilities'!W1861="x",'Intragroup liabilities'!W1861="E"),"true","false")</f>
        <v>false</v>
      </c>
      <c r="N1867" s="10" t="s">
        <v>470</v>
      </c>
      <c r="O1867" s="10" t="s">
        <v>471</v>
      </c>
      <c r="P1867" s="11">
        <v>311.31</v>
      </c>
      <c r="Q1867" s="11">
        <f>IF('Intragroup liabilities'!E1861="",0,'Intragroup liabilities'!E1861)</f>
        <v>0</v>
      </c>
      <c r="R1867" s="10" t="str">
        <f>+IF('Intragroup liabilities'!C1861="EURO","Euro",IF('Intragroup liabilities'!C1861="LIBRA INGLESA"," US Dollar",""))</f>
        <v>Euro</v>
      </c>
      <c r="S1867" s="10" t="str">
        <f>IF(OR('Intragroup liabilities'!F1861="P_20",'Intragroup liabilities'!F1861="P_21"),'Intragroup liabilities'!M1861,CONCATENATE(RIGHT('Intragroup liabilities'!T1861,4),"-",LEFT(RIGHT('Intragroup liabilities'!T1861,7),2),"-",LEFT('Intragroup liabilities'!T1861,2)))</f>
        <v>--</v>
      </c>
      <c r="T1867" s="20" t="str">
        <f t="shared" si="207"/>
        <v>--</v>
      </c>
      <c r="U1867" s="20" t="str">
        <f>IF(OR('Intragroup liabilities'!F1861="P_20",'Intragroup liabilities'!F1861="P_21"),'T 03.01'!T1867,CONCATENATE(RIGHT('Intragroup liabilities'!U1861,4),"-",LEFT(RIGHT('Intragroup liabilities'!U1861,7),2),"-",LEFT('Intragroup liabilities'!U1861,2)))</f>
        <v>--</v>
      </c>
      <c r="V1867" s="10" t="str">
        <f t="shared" si="208"/>
        <v>Unsecured</v>
      </c>
      <c r="W1867" s="10">
        <v>0</v>
      </c>
      <c r="X1867" s="10" t="s">
        <v>83</v>
      </c>
      <c r="Y1867" s="10" t="str">
        <f t="shared" si="209"/>
        <v>Structured</v>
      </c>
      <c r="Z1867" s="10"/>
      <c r="AA1867" s="10" t="str">
        <f>IF('Intragroup liabilities'!Q1861="GF2","Grandfathered T2",IF('Intragroup liabilities'!Q1861="CET1","CET1","No"))</f>
        <v>No</v>
      </c>
      <c r="AB1867" s="10">
        <f>IF('Intragroup liabilities'!R1861="",0,'Intragroup liabilities'!R1861)</f>
        <v>0</v>
      </c>
    </row>
    <row r="1868" spans="3:28" ht="23.65" thickBot="1" x14ac:dyDescent="0.5">
      <c r="C1868" s="17">
        <f t="shared" si="204"/>
        <v>999</v>
      </c>
      <c r="D1868" s="18">
        <f t="shared" si="210"/>
        <v>1861</v>
      </c>
      <c r="E1868" s="10" t="str">
        <f>IF(AND(I1868="SANTANDER TOTTA, SGPS, SA",'Intragroup liabilities'!F1862="P_22"),"r0531 - o/w (part of) subordinated liabilities recognised as own funds",IF(AND(I1868="Totta Seguros - Comp. Seg. Vida, SA.",'Intragroup liabilities'!F1862="P_22"),"r0350 - Structured notes",IF(AND(AA1868&lt;&gt;"No",'Intragroup liabilities'!F1862="P_23"),"r0531 - o/w (part of) subordinated liabilities recognised as own funds",IF(AND(AA1868="No",'Intragroup liabilities'!F1862="P_23"),"r0120 - Secured liabilities - collateralized part (BRRD art. 44/2/b)",IF('Intragroup liabilities'!F1862="C_31","r0511 - o/w capital instruments/share capital",IF('Intragroup liabilities'!F1862="C_32","r0511 - o/w capital instruments/share capital",IF('Intragroup liabilities'!F1862="C_33","r0512 - o/w instruments ranking pari passu with ordinary shares",IF(OR(ISNUMBER(SEARCH("ATLANTES",I1868)),ISNUMBER(SEARCH("AZOR",I1868)),ISNUMBER(SEARCH("HIPOTOTTA",I1868)))=TRUE,"r0120 - Secured liabilities - collateralized part (BRRD art. 44/2/b)",IF(OR('Intragroup liabilities'!F1862="P_27.1",'Intragroup liabilities'!F1862="P_27.2",'Intragroup liabilities'!F1862="P_24"),"r0390 - Non-financial liabilities",IF('Intragroup liabilities'!F1862="P_30.1","r0170 - Employee liabilities (BRRD art. 44/2/g/i)",IF('Intragroup liabilities'!F1862="P_30.3","r0390 - Non-financial liabilities",IF('Intragroup liabilities'!F1862="C_36","r0511 - o/w capital instruments/share capital",IF(AND('Intragroup liabilities'!F1862="P_20",IFERROR(VLOOKUP('Intragroup liabilities'!I1862,'Auxiliar 210'!$B$18:$B$20,1,FALSE),0)&lt;&gt;0),"r0210 - Liabilities towards other entities of the resolution group (BRRD art. 44/2/h)",IF(AND('Intragroup liabilities'!F1862="P_21",IFERROR(VLOOKUP('Intragroup liabilities'!I1862,'Auxiliar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8" s="10" t="s">
        <v>483</v>
      </c>
      <c r="G1868" s="10" t="str">
        <f t="shared" si="205"/>
        <v>Rank 9 - Ranking in insolvency (master scale)</v>
      </c>
      <c r="H1868" s="10">
        <v>962304820131600</v>
      </c>
      <c r="I1868" s="10" t="s">
        <v>66</v>
      </c>
      <c r="J1868" s="10">
        <v>8000176024</v>
      </c>
      <c r="K1868" s="10" t="s">
        <v>155</v>
      </c>
      <c r="L1868" s="10" t="str">
        <f t="shared" si="206"/>
        <v>Sister</v>
      </c>
      <c r="M1868" s="10" t="str">
        <f>IF(OR('Intragroup liabilities'!W1862="x",'Intragroup liabilities'!W1862="E"),"true","false")</f>
        <v>false</v>
      </c>
      <c r="N1868" s="10" t="s">
        <v>470</v>
      </c>
      <c r="O1868" s="10" t="s">
        <v>471</v>
      </c>
      <c r="P1868" s="11">
        <v>54.44</v>
      </c>
      <c r="Q1868" s="11">
        <f>IF('Intragroup liabilities'!E1862="",0,'Intragroup liabilities'!E1862)</f>
        <v>0</v>
      </c>
      <c r="R1868" s="10" t="str">
        <f>+IF('Intragroup liabilities'!C1862="EURO","Euro",IF('Intragroup liabilities'!C1862="LIBRA INGLESA"," US Dollar",""))</f>
        <v>Euro</v>
      </c>
      <c r="S1868" s="10" t="str">
        <f>IF(OR('Intragroup liabilities'!F1862="P_20",'Intragroup liabilities'!F1862="P_21"),'Intragroup liabilities'!M1862,CONCATENATE(RIGHT('Intragroup liabilities'!T1862,4),"-",LEFT(RIGHT('Intragroup liabilities'!T1862,7),2),"-",LEFT('Intragroup liabilities'!T1862,2)))</f>
        <v>--</v>
      </c>
      <c r="T1868" s="20" t="str">
        <f t="shared" si="207"/>
        <v>--</v>
      </c>
      <c r="U1868" s="20" t="str">
        <f>IF(OR('Intragroup liabilities'!F1862="P_20",'Intragroup liabilities'!F1862="P_21"),'T 03.01'!T1868,CONCATENATE(RIGHT('Intragroup liabilities'!U1862,4),"-",LEFT(RIGHT('Intragroup liabilities'!U1862,7),2),"-",LEFT('Intragroup liabilities'!U1862,2)))</f>
        <v>--</v>
      </c>
      <c r="V1868" s="10" t="str">
        <f t="shared" si="208"/>
        <v>Unsecured</v>
      </c>
      <c r="W1868" s="10">
        <v>0</v>
      </c>
      <c r="X1868" s="10" t="s">
        <v>83</v>
      </c>
      <c r="Y1868" s="10" t="str">
        <f t="shared" si="209"/>
        <v>Structured</v>
      </c>
      <c r="Z1868" s="10"/>
      <c r="AA1868" s="10" t="str">
        <f>IF('Intragroup liabilities'!Q1862="GF2","Grandfathered T2",IF('Intragroup liabilities'!Q1862="CET1","CET1","No"))</f>
        <v>No</v>
      </c>
      <c r="AB1868" s="10">
        <f>IF('Intragroup liabilities'!R1862="",0,'Intragroup liabilities'!R1862)</f>
        <v>0</v>
      </c>
    </row>
    <row r="1869" spans="3:28" ht="23.65" thickBot="1" x14ac:dyDescent="0.5">
      <c r="C1869" s="17">
        <f t="shared" si="204"/>
        <v>999</v>
      </c>
      <c r="D1869" s="18">
        <f t="shared" si="210"/>
        <v>1862</v>
      </c>
      <c r="E1869" s="10" t="str">
        <f>IF(AND(I1869="SANTANDER TOTTA, SGPS, SA",'Intragroup liabilities'!F1863="P_22"),"r0531 - o/w (part of) subordinated liabilities recognised as own funds",IF(AND(I1869="Totta Seguros - Comp. Seg. Vida, SA.",'Intragroup liabilities'!F1863="P_22"),"r0350 - Structured notes",IF(AND(AA1869&lt;&gt;"No",'Intragroup liabilities'!F1863="P_23"),"r0531 - o/w (part of) subordinated liabilities recognised as own funds",IF(AND(AA1869="No",'Intragroup liabilities'!F1863="P_23"),"r0120 - Secured liabilities - collateralized part (BRRD art. 44/2/b)",IF('Intragroup liabilities'!F1863="C_31","r0511 - o/w capital instruments/share capital",IF('Intragroup liabilities'!F1863="C_32","r0511 - o/w capital instruments/share capital",IF('Intragroup liabilities'!F1863="C_33","r0512 - o/w instruments ranking pari passu with ordinary shares",IF(OR(ISNUMBER(SEARCH("ATLANTES",I1869)),ISNUMBER(SEARCH("AZOR",I1869)),ISNUMBER(SEARCH("HIPOTOTTA",I1869)))=TRUE,"r0120 - Secured liabilities - collateralized part (BRRD art. 44/2/b)",IF(OR('Intragroup liabilities'!F1863="P_27.1",'Intragroup liabilities'!F1863="P_27.2",'Intragroup liabilities'!F1863="P_24"),"r0390 - Non-financial liabilities",IF('Intragroup liabilities'!F1863="P_30.1","r0170 - Employee liabilities (BRRD art. 44/2/g/i)",IF('Intragroup liabilities'!F1863="P_30.3","r0390 - Non-financial liabilities",IF('Intragroup liabilities'!F1863="C_36","r0511 - o/w capital instruments/share capital",IF(AND('Intragroup liabilities'!F1863="P_20",IFERROR(VLOOKUP('Intragroup liabilities'!I1863,'Auxiliar 210'!$B$18:$B$20,1,FALSE),0)&lt;&gt;0),"r0210 - Liabilities towards other entities of the resolution group (BRRD art. 44/2/h)",IF(AND('Intragroup liabilities'!F1863="P_21",IFERROR(VLOOKUP('Intragroup liabilities'!I1863,'Auxiliar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69" s="10" t="s">
        <v>483</v>
      </c>
      <c r="G1869" s="10" t="str">
        <f t="shared" si="205"/>
        <v>Rank 9 - Ranking in insolvency (master scale)</v>
      </c>
      <c r="H1869" s="10">
        <v>962304820376620</v>
      </c>
      <c r="I1869" s="10" t="s">
        <v>66</v>
      </c>
      <c r="J1869" s="10">
        <v>8000176024</v>
      </c>
      <c r="K1869" s="10" t="s">
        <v>155</v>
      </c>
      <c r="L1869" s="10" t="str">
        <f t="shared" si="206"/>
        <v>Sister</v>
      </c>
      <c r="M1869" s="10" t="str">
        <f>IF(OR('Intragroup liabilities'!W1863="x",'Intragroup liabilities'!W1863="E"),"true","false")</f>
        <v>false</v>
      </c>
      <c r="N1869" s="10" t="s">
        <v>470</v>
      </c>
      <c r="O1869" s="10" t="s">
        <v>471</v>
      </c>
      <c r="P1869" s="11">
        <v>0.1</v>
      </c>
      <c r="Q1869" s="11">
        <f>IF('Intragroup liabilities'!E1863="",0,'Intragroup liabilities'!E1863)</f>
        <v>0</v>
      </c>
      <c r="R1869" s="10" t="str">
        <f>+IF('Intragroup liabilities'!C1863="EURO","Euro",IF('Intragroup liabilities'!C1863="LIBRA INGLESA"," US Dollar",""))</f>
        <v>Euro</v>
      </c>
      <c r="S1869" s="10" t="str">
        <f>IF(OR('Intragroup liabilities'!F1863="P_20",'Intragroup liabilities'!F1863="P_21"),'Intragroup liabilities'!M1863,CONCATENATE(RIGHT('Intragroup liabilities'!T1863,4),"-",LEFT(RIGHT('Intragroup liabilities'!T1863,7),2),"-",LEFT('Intragroup liabilities'!T1863,2)))</f>
        <v>--</v>
      </c>
      <c r="T1869" s="20" t="str">
        <f t="shared" si="207"/>
        <v>--</v>
      </c>
      <c r="U1869" s="20" t="str">
        <f>IF(OR('Intragroup liabilities'!F1863="P_20",'Intragroup liabilities'!F1863="P_21"),'T 03.01'!T1869,CONCATENATE(RIGHT('Intragroup liabilities'!U1863,4),"-",LEFT(RIGHT('Intragroup liabilities'!U1863,7),2),"-",LEFT('Intragroup liabilities'!U1863,2)))</f>
        <v>--</v>
      </c>
      <c r="V1869" s="10" t="str">
        <f t="shared" si="208"/>
        <v>Unsecured</v>
      </c>
      <c r="W1869" s="10">
        <v>0</v>
      </c>
      <c r="X1869" s="10" t="s">
        <v>83</v>
      </c>
      <c r="Y1869" s="10" t="str">
        <f t="shared" si="209"/>
        <v>Structured</v>
      </c>
      <c r="Z1869" s="10"/>
      <c r="AA1869" s="10" t="str">
        <f>IF('Intragroup liabilities'!Q1863="GF2","Grandfathered T2",IF('Intragroup liabilities'!Q1863="CET1","CET1","No"))</f>
        <v>No</v>
      </c>
      <c r="AB1869" s="10">
        <f>IF('Intragroup liabilities'!R1863="",0,'Intragroup liabilities'!R1863)</f>
        <v>0</v>
      </c>
    </row>
    <row r="1870" spans="3:28" ht="23.65" thickBot="1" x14ac:dyDescent="0.5">
      <c r="C1870" s="17">
        <f t="shared" si="204"/>
        <v>999</v>
      </c>
      <c r="D1870" s="18">
        <f t="shared" si="210"/>
        <v>1863</v>
      </c>
      <c r="E1870" s="10" t="str">
        <f>IF(AND(I1870="SANTANDER TOTTA, SGPS, SA",'Intragroup liabilities'!F1864="P_22"),"r0531 - o/w (part of) subordinated liabilities recognised as own funds",IF(AND(I1870="Totta Seguros - Comp. Seg. Vida, SA.",'Intragroup liabilities'!F1864="P_22"),"r0350 - Structured notes",IF(AND(AA1870&lt;&gt;"No",'Intragroup liabilities'!F1864="P_23"),"r0531 - o/w (part of) subordinated liabilities recognised as own funds",IF(AND(AA1870="No",'Intragroup liabilities'!F1864="P_23"),"r0120 - Secured liabilities - collateralized part (BRRD art. 44/2/b)",IF('Intragroup liabilities'!F1864="C_31","r0511 - o/w capital instruments/share capital",IF('Intragroup liabilities'!F1864="C_32","r0511 - o/w capital instruments/share capital",IF('Intragroup liabilities'!F1864="C_33","r0512 - o/w instruments ranking pari passu with ordinary shares",IF(OR(ISNUMBER(SEARCH("ATLANTES",I1870)),ISNUMBER(SEARCH("AZOR",I1870)),ISNUMBER(SEARCH("HIPOTOTTA",I1870)))=TRUE,"r0120 - Secured liabilities - collateralized part (BRRD art. 44/2/b)",IF(OR('Intragroup liabilities'!F1864="P_27.1",'Intragroup liabilities'!F1864="P_27.2",'Intragroup liabilities'!F1864="P_24"),"r0390 - Non-financial liabilities",IF('Intragroup liabilities'!F1864="P_30.1","r0170 - Employee liabilities (BRRD art. 44/2/g/i)",IF('Intragroup liabilities'!F1864="P_30.3","r0390 - Non-financial liabilities",IF('Intragroup liabilities'!F1864="C_36","r0511 - o/w capital instruments/share capital",IF(AND('Intragroup liabilities'!F1864="P_20",IFERROR(VLOOKUP('Intragroup liabilities'!I1864,'Auxiliar 210'!$B$18:$B$20,1,FALSE),0)&lt;&gt;0),"r0210 - Liabilities towards other entities of the resolution group (BRRD art. 44/2/h)",IF(AND('Intragroup liabilities'!F1864="P_21",IFERROR(VLOOKUP('Intragroup liabilities'!I1864,'Auxiliar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0" s="10" t="s">
        <v>483</v>
      </c>
      <c r="G1870" s="10" t="str">
        <f t="shared" si="205"/>
        <v>Rank 9 - Ranking in insolvency (master scale)</v>
      </c>
      <c r="H1870" s="10">
        <v>962304820143820</v>
      </c>
      <c r="I1870" s="10" t="s">
        <v>66</v>
      </c>
      <c r="J1870" s="10">
        <v>8000176024</v>
      </c>
      <c r="K1870" s="10" t="s">
        <v>155</v>
      </c>
      <c r="L1870" s="10" t="str">
        <f t="shared" si="206"/>
        <v>Sister</v>
      </c>
      <c r="M1870" s="10" t="str">
        <f>IF(OR('Intragroup liabilities'!W1864="x",'Intragroup liabilities'!W1864="E"),"true","false")</f>
        <v>false</v>
      </c>
      <c r="N1870" s="10" t="s">
        <v>470</v>
      </c>
      <c r="O1870" s="10" t="s">
        <v>471</v>
      </c>
      <c r="P1870" s="11">
        <v>33.33</v>
      </c>
      <c r="Q1870" s="11">
        <f>IF('Intragroup liabilities'!E1864="",0,'Intragroup liabilities'!E1864)</f>
        <v>0</v>
      </c>
      <c r="R1870" s="10" t="str">
        <f>+IF('Intragroup liabilities'!C1864="EURO","Euro",IF('Intragroup liabilities'!C1864="LIBRA INGLESA"," US Dollar",""))</f>
        <v>Euro</v>
      </c>
      <c r="S1870" s="10" t="str">
        <f>IF(OR('Intragroup liabilities'!F1864="P_20",'Intragroup liabilities'!F1864="P_21"),'Intragroup liabilities'!M1864,CONCATENATE(RIGHT('Intragroup liabilities'!T1864,4),"-",LEFT(RIGHT('Intragroup liabilities'!T1864,7),2),"-",LEFT('Intragroup liabilities'!T1864,2)))</f>
        <v>--</v>
      </c>
      <c r="T1870" s="20" t="str">
        <f t="shared" si="207"/>
        <v>--</v>
      </c>
      <c r="U1870" s="20" t="str">
        <f>IF(OR('Intragroup liabilities'!F1864="P_20",'Intragroup liabilities'!F1864="P_21"),'T 03.01'!T1870,CONCATENATE(RIGHT('Intragroup liabilities'!U1864,4),"-",LEFT(RIGHT('Intragroup liabilities'!U1864,7),2),"-",LEFT('Intragroup liabilities'!U1864,2)))</f>
        <v>--</v>
      </c>
      <c r="V1870" s="10" t="str">
        <f t="shared" si="208"/>
        <v>Unsecured</v>
      </c>
      <c r="W1870" s="10">
        <v>0</v>
      </c>
      <c r="X1870" s="10" t="s">
        <v>83</v>
      </c>
      <c r="Y1870" s="10" t="str">
        <f t="shared" si="209"/>
        <v>Structured</v>
      </c>
      <c r="Z1870" s="10"/>
      <c r="AA1870" s="10" t="str">
        <f>IF('Intragroup liabilities'!Q1864="GF2","Grandfathered T2",IF('Intragroup liabilities'!Q1864="CET1","CET1","No"))</f>
        <v>No</v>
      </c>
      <c r="AB1870" s="10">
        <f>IF('Intragroup liabilities'!R1864="",0,'Intragroup liabilities'!R1864)</f>
        <v>0</v>
      </c>
    </row>
    <row r="1871" spans="3:28" ht="23.65" thickBot="1" x14ac:dyDescent="0.5">
      <c r="C1871" s="17">
        <f t="shared" si="204"/>
        <v>999</v>
      </c>
      <c r="D1871" s="18">
        <f t="shared" si="210"/>
        <v>1864</v>
      </c>
      <c r="E1871" s="10" t="str">
        <f>IF(AND(I1871="SANTANDER TOTTA, SGPS, SA",'Intragroup liabilities'!F1865="P_22"),"r0531 - o/w (part of) subordinated liabilities recognised as own funds",IF(AND(I1871="Totta Seguros - Comp. Seg. Vida, SA.",'Intragroup liabilities'!F1865="P_22"),"r0350 - Structured notes",IF(AND(AA1871&lt;&gt;"No",'Intragroup liabilities'!F1865="P_23"),"r0531 - o/w (part of) subordinated liabilities recognised as own funds",IF(AND(AA1871="No",'Intragroup liabilities'!F1865="P_23"),"r0120 - Secured liabilities - collateralized part (BRRD art. 44/2/b)",IF('Intragroup liabilities'!F1865="C_31","r0511 - o/w capital instruments/share capital",IF('Intragroup liabilities'!F1865="C_32","r0511 - o/w capital instruments/share capital",IF('Intragroup liabilities'!F1865="C_33","r0512 - o/w instruments ranking pari passu with ordinary shares",IF(OR(ISNUMBER(SEARCH("ATLANTES",I1871)),ISNUMBER(SEARCH("AZOR",I1871)),ISNUMBER(SEARCH("HIPOTOTTA",I1871)))=TRUE,"r0120 - Secured liabilities - collateralized part (BRRD art. 44/2/b)",IF(OR('Intragroup liabilities'!F1865="P_27.1",'Intragroup liabilities'!F1865="P_27.2",'Intragroup liabilities'!F1865="P_24"),"r0390 - Non-financial liabilities",IF('Intragroup liabilities'!F1865="P_30.1","r0170 - Employee liabilities (BRRD art. 44/2/g/i)",IF('Intragroup liabilities'!F1865="P_30.3","r0390 - Non-financial liabilities",IF('Intragroup liabilities'!F1865="C_36","r0511 - o/w capital instruments/share capital",IF(AND('Intragroup liabilities'!F1865="P_20",IFERROR(VLOOKUP('Intragroup liabilities'!I1865,'Auxiliar 210'!$B$18:$B$20,1,FALSE),0)&lt;&gt;0),"r0210 - Liabilities towards other entities of the resolution group (BRRD art. 44/2/h)",IF(AND('Intragroup liabilities'!F1865="P_21",IFERROR(VLOOKUP('Intragroup liabilities'!I1865,'Auxiliar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1" s="10" t="s">
        <v>483</v>
      </c>
      <c r="G1871" s="10" t="str">
        <f t="shared" si="205"/>
        <v>Rank 9 - Ranking in insolvency (master scale)</v>
      </c>
      <c r="H1871" s="10">
        <v>962304820150970</v>
      </c>
      <c r="I1871" s="10" t="s">
        <v>66</v>
      </c>
      <c r="J1871" s="10">
        <v>8000176024</v>
      </c>
      <c r="K1871" s="10" t="s">
        <v>155</v>
      </c>
      <c r="L1871" s="10" t="str">
        <f t="shared" si="206"/>
        <v>Sister</v>
      </c>
      <c r="M1871" s="10" t="str">
        <f>IF(OR('Intragroup liabilities'!W1865="x",'Intragroup liabilities'!W1865="E"),"true","false")</f>
        <v>false</v>
      </c>
      <c r="N1871" s="10" t="s">
        <v>470</v>
      </c>
      <c r="O1871" s="10" t="s">
        <v>471</v>
      </c>
      <c r="P1871" s="11">
        <v>1.67</v>
      </c>
      <c r="Q1871" s="11">
        <f>IF('Intragroup liabilities'!E1865="",0,'Intragroup liabilities'!E1865)</f>
        <v>0</v>
      </c>
      <c r="R1871" s="10" t="str">
        <f>+IF('Intragroup liabilities'!C1865="EURO","Euro",IF('Intragroup liabilities'!C1865="LIBRA INGLESA"," US Dollar",""))</f>
        <v>Euro</v>
      </c>
      <c r="S1871" s="10" t="str">
        <f>IF(OR('Intragroup liabilities'!F1865="P_20",'Intragroup liabilities'!F1865="P_21"),'Intragroup liabilities'!M1865,CONCATENATE(RIGHT('Intragroup liabilities'!T1865,4),"-",LEFT(RIGHT('Intragroup liabilities'!T1865,7),2),"-",LEFT('Intragroup liabilities'!T1865,2)))</f>
        <v>--</v>
      </c>
      <c r="T1871" s="20" t="str">
        <f t="shared" si="207"/>
        <v>--</v>
      </c>
      <c r="U1871" s="20" t="str">
        <f>IF(OR('Intragroup liabilities'!F1865="P_20",'Intragroup liabilities'!F1865="P_21"),'T 03.01'!T1871,CONCATENATE(RIGHT('Intragroup liabilities'!U1865,4),"-",LEFT(RIGHT('Intragroup liabilities'!U1865,7),2),"-",LEFT('Intragroup liabilities'!U1865,2)))</f>
        <v>--</v>
      </c>
      <c r="V1871" s="10" t="str">
        <f t="shared" si="208"/>
        <v>Unsecured</v>
      </c>
      <c r="W1871" s="10">
        <v>0</v>
      </c>
      <c r="X1871" s="10" t="s">
        <v>83</v>
      </c>
      <c r="Y1871" s="10" t="str">
        <f t="shared" si="209"/>
        <v>Structured</v>
      </c>
      <c r="Z1871" s="10"/>
      <c r="AA1871" s="10" t="str">
        <f>IF('Intragroup liabilities'!Q1865="GF2","Grandfathered T2",IF('Intragroup liabilities'!Q1865="CET1","CET1","No"))</f>
        <v>No</v>
      </c>
      <c r="AB1871" s="10">
        <f>IF('Intragroup liabilities'!R1865="",0,'Intragroup liabilities'!R1865)</f>
        <v>0</v>
      </c>
    </row>
    <row r="1872" spans="3:28" ht="23.65" thickBot="1" x14ac:dyDescent="0.5">
      <c r="C1872" s="17">
        <f t="shared" si="204"/>
        <v>999</v>
      </c>
      <c r="D1872" s="18">
        <f t="shared" si="210"/>
        <v>1865</v>
      </c>
      <c r="E1872" s="10" t="str">
        <f>IF(AND(I1872="SANTANDER TOTTA, SGPS, SA",'Intragroup liabilities'!F1866="P_22"),"r0531 - o/w (part of) subordinated liabilities recognised as own funds",IF(AND(I1872="Totta Seguros - Comp. Seg. Vida, SA.",'Intragroup liabilities'!F1866="P_22"),"r0350 - Structured notes",IF(AND(AA1872&lt;&gt;"No",'Intragroup liabilities'!F1866="P_23"),"r0531 - o/w (part of) subordinated liabilities recognised as own funds",IF(AND(AA1872="No",'Intragroup liabilities'!F1866="P_23"),"r0120 - Secured liabilities - collateralized part (BRRD art. 44/2/b)",IF('Intragroup liabilities'!F1866="C_31","r0511 - o/w capital instruments/share capital",IF('Intragroup liabilities'!F1866="C_32","r0511 - o/w capital instruments/share capital",IF('Intragroup liabilities'!F1866="C_33","r0512 - o/w instruments ranking pari passu with ordinary shares",IF(OR(ISNUMBER(SEARCH("ATLANTES",I1872)),ISNUMBER(SEARCH("AZOR",I1872)),ISNUMBER(SEARCH("HIPOTOTTA",I1872)))=TRUE,"r0120 - Secured liabilities - collateralized part (BRRD art. 44/2/b)",IF(OR('Intragroup liabilities'!F1866="P_27.1",'Intragroup liabilities'!F1866="P_27.2",'Intragroup liabilities'!F1866="P_24"),"r0390 - Non-financial liabilities",IF('Intragroup liabilities'!F1866="P_30.1","r0170 - Employee liabilities (BRRD art. 44/2/g/i)",IF('Intragroup liabilities'!F1866="P_30.3","r0390 - Non-financial liabilities",IF('Intragroup liabilities'!F1866="C_36","r0511 - o/w capital instruments/share capital",IF(AND('Intragroup liabilities'!F1866="P_20",IFERROR(VLOOKUP('Intragroup liabilities'!I1866,'Auxiliar 210'!$B$18:$B$20,1,FALSE),0)&lt;&gt;0),"r0210 - Liabilities towards other entities of the resolution group (BRRD art. 44/2/h)",IF(AND('Intragroup liabilities'!F1866="P_21",IFERROR(VLOOKUP('Intragroup liabilities'!I1866,'Auxiliar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2" s="10" t="s">
        <v>483</v>
      </c>
      <c r="G1872" s="10" t="str">
        <f t="shared" si="205"/>
        <v>Rank 9 - Ranking in insolvency (master scale)</v>
      </c>
      <c r="H1872" s="10">
        <v>962304820153890</v>
      </c>
      <c r="I1872" s="10" t="s">
        <v>66</v>
      </c>
      <c r="J1872" s="10">
        <v>8000176024</v>
      </c>
      <c r="K1872" s="10" t="s">
        <v>155</v>
      </c>
      <c r="L1872" s="10" t="str">
        <f t="shared" si="206"/>
        <v>Sister</v>
      </c>
      <c r="M1872" s="10" t="str">
        <f>IF(OR('Intragroup liabilities'!W1866="x",'Intragroup liabilities'!W1866="E"),"true","false")</f>
        <v>false</v>
      </c>
      <c r="N1872" s="10" t="s">
        <v>470</v>
      </c>
      <c r="O1872" s="10" t="s">
        <v>471</v>
      </c>
      <c r="P1872" s="11">
        <v>64.44</v>
      </c>
      <c r="Q1872" s="11">
        <f>IF('Intragroup liabilities'!E1866="",0,'Intragroup liabilities'!E1866)</f>
        <v>0</v>
      </c>
      <c r="R1872" s="10" t="str">
        <f>+IF('Intragroup liabilities'!C1866="EURO","Euro",IF('Intragroup liabilities'!C1866="LIBRA INGLESA"," US Dollar",""))</f>
        <v>Euro</v>
      </c>
      <c r="S1872" s="10" t="str">
        <f>IF(OR('Intragroup liabilities'!F1866="P_20",'Intragroup liabilities'!F1866="P_21"),'Intragroup liabilities'!M1866,CONCATENATE(RIGHT('Intragroup liabilities'!T1866,4),"-",LEFT(RIGHT('Intragroup liabilities'!T1866,7),2),"-",LEFT('Intragroup liabilities'!T1866,2)))</f>
        <v>--</v>
      </c>
      <c r="T1872" s="20" t="str">
        <f t="shared" si="207"/>
        <v>--</v>
      </c>
      <c r="U1872" s="20" t="str">
        <f>IF(OR('Intragroup liabilities'!F1866="P_20",'Intragroup liabilities'!F1866="P_21"),'T 03.01'!T1872,CONCATENATE(RIGHT('Intragroup liabilities'!U1866,4),"-",LEFT(RIGHT('Intragroup liabilities'!U1866,7),2),"-",LEFT('Intragroup liabilities'!U1866,2)))</f>
        <v>--</v>
      </c>
      <c r="V1872" s="10" t="str">
        <f t="shared" si="208"/>
        <v>Unsecured</v>
      </c>
      <c r="W1872" s="10">
        <v>0</v>
      </c>
      <c r="X1872" s="10" t="s">
        <v>83</v>
      </c>
      <c r="Y1872" s="10" t="str">
        <f t="shared" si="209"/>
        <v>Structured</v>
      </c>
      <c r="Z1872" s="10"/>
      <c r="AA1872" s="10" t="str">
        <f>IF('Intragroup liabilities'!Q1866="GF2","Grandfathered T2",IF('Intragroup liabilities'!Q1866="CET1","CET1","No"))</f>
        <v>No</v>
      </c>
      <c r="AB1872" s="10">
        <f>IF('Intragroup liabilities'!R1866="",0,'Intragroup liabilities'!R1866)</f>
        <v>0</v>
      </c>
    </row>
    <row r="1873" spans="3:28" ht="23.65" thickBot="1" x14ac:dyDescent="0.5">
      <c r="C1873" s="17">
        <f t="shared" si="204"/>
        <v>999</v>
      </c>
      <c r="D1873" s="18">
        <f t="shared" si="210"/>
        <v>1866</v>
      </c>
      <c r="E1873" s="10" t="str">
        <f>IF(AND(I1873="SANTANDER TOTTA, SGPS, SA",'Intragroup liabilities'!F1867="P_22"),"r0531 - o/w (part of) subordinated liabilities recognised as own funds",IF(AND(I1873="Totta Seguros - Comp. Seg. Vida, SA.",'Intragroup liabilities'!F1867="P_22"),"r0350 - Structured notes",IF(AND(AA1873&lt;&gt;"No",'Intragroup liabilities'!F1867="P_23"),"r0531 - o/w (part of) subordinated liabilities recognised as own funds",IF(AND(AA1873="No",'Intragroup liabilities'!F1867="P_23"),"r0120 - Secured liabilities - collateralized part (BRRD art. 44/2/b)",IF('Intragroup liabilities'!F1867="C_31","r0511 - o/w capital instruments/share capital",IF('Intragroup liabilities'!F1867="C_32","r0511 - o/w capital instruments/share capital",IF('Intragroup liabilities'!F1867="C_33","r0512 - o/w instruments ranking pari passu with ordinary shares",IF(OR(ISNUMBER(SEARCH("ATLANTES",I1873)),ISNUMBER(SEARCH("AZOR",I1873)),ISNUMBER(SEARCH("HIPOTOTTA",I1873)))=TRUE,"r0120 - Secured liabilities - collateralized part (BRRD art. 44/2/b)",IF(OR('Intragroup liabilities'!F1867="P_27.1",'Intragroup liabilities'!F1867="P_27.2",'Intragroup liabilities'!F1867="P_24"),"r0390 - Non-financial liabilities",IF('Intragroup liabilities'!F1867="P_30.1","r0170 - Employee liabilities (BRRD art. 44/2/g/i)",IF('Intragroup liabilities'!F1867="P_30.3","r0390 - Non-financial liabilities",IF('Intragroup liabilities'!F1867="C_36","r0511 - o/w capital instruments/share capital",IF(AND('Intragroup liabilities'!F1867="P_20",IFERROR(VLOOKUP('Intragroup liabilities'!I1867,'Auxiliar 210'!$B$18:$B$20,1,FALSE),0)&lt;&gt;0),"r0210 - Liabilities towards other entities of the resolution group (BRRD art. 44/2/h)",IF(AND('Intragroup liabilities'!F1867="P_21",IFERROR(VLOOKUP('Intragroup liabilities'!I1867,'Auxiliar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3" s="10" t="s">
        <v>483</v>
      </c>
      <c r="G1873" s="10" t="str">
        <f t="shared" si="205"/>
        <v>Rank 9 - Ranking in insolvency (master scale)</v>
      </c>
      <c r="H1873" s="10">
        <v>962304820154140</v>
      </c>
      <c r="I1873" s="10" t="s">
        <v>66</v>
      </c>
      <c r="J1873" s="10">
        <v>8000176024</v>
      </c>
      <c r="K1873" s="10" t="s">
        <v>155</v>
      </c>
      <c r="L1873" s="10" t="str">
        <f t="shared" si="206"/>
        <v>Sister</v>
      </c>
      <c r="M1873" s="10" t="str">
        <f>IF(OR('Intragroup liabilities'!W1867="x",'Intragroup liabilities'!W1867="E"),"true","false")</f>
        <v>false</v>
      </c>
      <c r="N1873" s="10" t="s">
        <v>470</v>
      </c>
      <c r="O1873" s="10" t="s">
        <v>471</v>
      </c>
      <c r="P1873" s="11">
        <v>262.47000000000003</v>
      </c>
      <c r="Q1873" s="11">
        <f>IF('Intragroup liabilities'!E1867="",0,'Intragroup liabilities'!E1867)</f>
        <v>0</v>
      </c>
      <c r="R1873" s="10" t="str">
        <f>+IF('Intragroup liabilities'!C1867="EURO","Euro",IF('Intragroup liabilities'!C1867="LIBRA INGLESA"," US Dollar",""))</f>
        <v>Euro</v>
      </c>
      <c r="S1873" s="10" t="str">
        <f>IF(OR('Intragroup liabilities'!F1867="P_20",'Intragroup liabilities'!F1867="P_21"),'Intragroup liabilities'!M1867,CONCATENATE(RIGHT('Intragroup liabilities'!T1867,4),"-",LEFT(RIGHT('Intragroup liabilities'!T1867,7),2),"-",LEFT('Intragroup liabilities'!T1867,2)))</f>
        <v>--</v>
      </c>
      <c r="T1873" s="20" t="str">
        <f t="shared" si="207"/>
        <v>--</v>
      </c>
      <c r="U1873" s="20" t="str">
        <f>IF(OR('Intragroup liabilities'!F1867="P_20",'Intragroup liabilities'!F1867="P_21"),'T 03.01'!T1873,CONCATENATE(RIGHT('Intragroup liabilities'!U1867,4),"-",LEFT(RIGHT('Intragroup liabilities'!U1867,7),2),"-",LEFT('Intragroup liabilities'!U1867,2)))</f>
        <v>--</v>
      </c>
      <c r="V1873" s="10" t="str">
        <f t="shared" si="208"/>
        <v>Unsecured</v>
      </c>
      <c r="W1873" s="10">
        <v>0</v>
      </c>
      <c r="X1873" s="10" t="s">
        <v>83</v>
      </c>
      <c r="Y1873" s="10" t="str">
        <f t="shared" si="209"/>
        <v>Structured</v>
      </c>
      <c r="Z1873" s="10"/>
      <c r="AA1873" s="10" t="str">
        <f>IF('Intragroup liabilities'!Q1867="GF2","Grandfathered T2",IF('Intragroup liabilities'!Q1867="CET1","CET1","No"))</f>
        <v>No</v>
      </c>
      <c r="AB1873" s="10">
        <f>IF('Intragroup liabilities'!R1867="",0,'Intragroup liabilities'!R1867)</f>
        <v>0</v>
      </c>
    </row>
    <row r="1874" spans="3:28" ht="23.65" thickBot="1" x14ac:dyDescent="0.5">
      <c r="C1874" s="17">
        <f t="shared" si="204"/>
        <v>999</v>
      </c>
      <c r="D1874" s="18">
        <f t="shared" si="210"/>
        <v>1867</v>
      </c>
      <c r="E1874" s="10" t="str">
        <f>IF(AND(I1874="SANTANDER TOTTA, SGPS, SA",'Intragroup liabilities'!F1868="P_22"),"r0531 - o/w (part of) subordinated liabilities recognised as own funds",IF(AND(I1874="Totta Seguros - Comp. Seg. Vida, SA.",'Intragroup liabilities'!F1868="P_22"),"r0350 - Structured notes",IF(AND(AA1874&lt;&gt;"No",'Intragroup liabilities'!F1868="P_23"),"r0531 - o/w (part of) subordinated liabilities recognised as own funds",IF(AND(AA1874="No",'Intragroup liabilities'!F1868="P_23"),"r0120 - Secured liabilities - collateralized part (BRRD art. 44/2/b)",IF('Intragroup liabilities'!F1868="C_31","r0511 - o/w capital instruments/share capital",IF('Intragroup liabilities'!F1868="C_32","r0511 - o/w capital instruments/share capital",IF('Intragroup liabilities'!F1868="C_33","r0512 - o/w instruments ranking pari passu with ordinary shares",IF(OR(ISNUMBER(SEARCH("ATLANTES",I1874)),ISNUMBER(SEARCH("AZOR",I1874)),ISNUMBER(SEARCH("HIPOTOTTA",I1874)))=TRUE,"r0120 - Secured liabilities - collateralized part (BRRD art. 44/2/b)",IF(OR('Intragroup liabilities'!F1868="P_27.1",'Intragroup liabilities'!F1868="P_27.2",'Intragroup liabilities'!F1868="P_24"),"r0390 - Non-financial liabilities",IF('Intragroup liabilities'!F1868="P_30.1","r0170 - Employee liabilities (BRRD art. 44/2/g/i)",IF('Intragroup liabilities'!F1868="P_30.3","r0390 - Non-financial liabilities",IF('Intragroup liabilities'!F1868="C_36","r0511 - o/w capital instruments/share capital",IF(AND('Intragroup liabilities'!F1868="P_20",IFERROR(VLOOKUP('Intragroup liabilities'!I1868,'Auxiliar 210'!$B$18:$B$20,1,FALSE),0)&lt;&gt;0),"r0210 - Liabilities towards other entities of the resolution group (BRRD art. 44/2/h)",IF(AND('Intragroup liabilities'!F1868="P_21",IFERROR(VLOOKUP('Intragroup liabilities'!I1868,'Auxiliar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4" s="10" t="s">
        <v>483</v>
      </c>
      <c r="G1874" s="10" t="str">
        <f t="shared" si="205"/>
        <v>Rank 9 - Ranking in insolvency (master scale)</v>
      </c>
      <c r="H1874" s="10">
        <v>962304820379000</v>
      </c>
      <c r="I1874" s="10" t="s">
        <v>66</v>
      </c>
      <c r="J1874" s="10">
        <v>8000176024</v>
      </c>
      <c r="K1874" s="10" t="s">
        <v>155</v>
      </c>
      <c r="L1874" s="10" t="str">
        <f t="shared" si="206"/>
        <v>Sister</v>
      </c>
      <c r="M1874" s="10" t="str">
        <f>IF(OR('Intragroup liabilities'!W1868="x",'Intragroup liabilities'!W1868="E"),"true","false")</f>
        <v>false</v>
      </c>
      <c r="N1874" s="10" t="s">
        <v>470</v>
      </c>
      <c r="O1874" s="10" t="s">
        <v>471</v>
      </c>
      <c r="P1874" s="11">
        <v>0.31</v>
      </c>
      <c r="Q1874" s="11">
        <f>IF('Intragroup liabilities'!E1868="",0,'Intragroup liabilities'!E1868)</f>
        <v>0</v>
      </c>
      <c r="R1874" s="10" t="str">
        <f>+IF('Intragroup liabilities'!C1868="EURO","Euro",IF('Intragroup liabilities'!C1868="LIBRA INGLESA"," US Dollar",""))</f>
        <v>Euro</v>
      </c>
      <c r="S1874" s="10" t="str">
        <f>IF(OR('Intragroup liabilities'!F1868="P_20",'Intragroup liabilities'!F1868="P_21"),'Intragroup liabilities'!M1868,CONCATENATE(RIGHT('Intragroup liabilities'!T1868,4),"-",LEFT(RIGHT('Intragroup liabilities'!T1868,7),2),"-",LEFT('Intragroup liabilities'!T1868,2)))</f>
        <v>--</v>
      </c>
      <c r="T1874" s="20" t="str">
        <f t="shared" si="207"/>
        <v>--</v>
      </c>
      <c r="U1874" s="20" t="str">
        <f>IF(OR('Intragroup liabilities'!F1868="P_20",'Intragroup liabilities'!F1868="P_21"),'T 03.01'!T1874,CONCATENATE(RIGHT('Intragroup liabilities'!U1868,4),"-",LEFT(RIGHT('Intragroup liabilities'!U1868,7),2),"-",LEFT('Intragroup liabilities'!U1868,2)))</f>
        <v>--</v>
      </c>
      <c r="V1874" s="10" t="str">
        <f t="shared" si="208"/>
        <v>Unsecured</v>
      </c>
      <c r="W1874" s="10">
        <v>0</v>
      </c>
      <c r="X1874" s="10" t="s">
        <v>83</v>
      </c>
      <c r="Y1874" s="10" t="str">
        <f t="shared" si="209"/>
        <v>Structured</v>
      </c>
      <c r="Z1874" s="10"/>
      <c r="AA1874" s="10" t="str">
        <f>IF('Intragroup liabilities'!Q1868="GF2","Grandfathered T2",IF('Intragroup liabilities'!Q1868="CET1","CET1","No"))</f>
        <v>No</v>
      </c>
      <c r="AB1874" s="10">
        <f>IF('Intragroup liabilities'!R1868="",0,'Intragroup liabilities'!R1868)</f>
        <v>0</v>
      </c>
    </row>
    <row r="1875" spans="3:28" ht="23.65" thickBot="1" x14ac:dyDescent="0.5">
      <c r="C1875" s="17">
        <f t="shared" si="204"/>
        <v>999</v>
      </c>
      <c r="D1875" s="18">
        <f t="shared" si="210"/>
        <v>1868</v>
      </c>
      <c r="E1875" s="10" t="str">
        <f>IF(AND(I1875="SANTANDER TOTTA, SGPS, SA",'Intragroup liabilities'!F1869="P_22"),"r0531 - o/w (part of) subordinated liabilities recognised as own funds",IF(AND(I1875="Totta Seguros - Comp. Seg. Vida, SA.",'Intragroup liabilities'!F1869="P_22"),"r0350 - Structured notes",IF(AND(AA1875&lt;&gt;"No",'Intragroup liabilities'!F1869="P_23"),"r0531 - o/w (part of) subordinated liabilities recognised as own funds",IF(AND(AA1875="No",'Intragroup liabilities'!F1869="P_23"),"r0120 - Secured liabilities - collateralized part (BRRD art. 44/2/b)",IF('Intragroup liabilities'!F1869="C_31","r0511 - o/w capital instruments/share capital",IF('Intragroup liabilities'!F1869="C_32","r0511 - o/w capital instruments/share capital",IF('Intragroup liabilities'!F1869="C_33","r0512 - o/w instruments ranking pari passu with ordinary shares",IF(OR(ISNUMBER(SEARCH("ATLANTES",I1875)),ISNUMBER(SEARCH("AZOR",I1875)),ISNUMBER(SEARCH("HIPOTOTTA",I1875)))=TRUE,"r0120 - Secured liabilities - collateralized part (BRRD art. 44/2/b)",IF(OR('Intragroup liabilities'!F1869="P_27.1",'Intragroup liabilities'!F1869="P_27.2",'Intragroup liabilities'!F1869="P_24"),"r0390 - Non-financial liabilities",IF('Intragroup liabilities'!F1869="P_30.1","r0170 - Employee liabilities (BRRD art. 44/2/g/i)",IF('Intragroup liabilities'!F1869="P_30.3","r0390 - Non-financial liabilities",IF('Intragroup liabilities'!F1869="C_36","r0511 - o/w capital instruments/share capital",IF(AND('Intragroup liabilities'!F1869="P_20",IFERROR(VLOOKUP('Intragroup liabilities'!I1869,'Auxiliar 210'!$B$18:$B$20,1,FALSE),0)&lt;&gt;0),"r0210 - Liabilities towards other entities of the resolution group (BRRD art. 44/2/h)",IF(AND('Intragroup liabilities'!F1869="P_21",IFERROR(VLOOKUP('Intragroup liabilities'!I1869,'Auxiliar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5" s="10" t="s">
        <v>483</v>
      </c>
      <c r="G1875" s="10" t="str">
        <f t="shared" si="205"/>
        <v>Rank 9 - Ranking in insolvency (master scale)</v>
      </c>
      <c r="H1875" s="10">
        <v>962304820379540</v>
      </c>
      <c r="I1875" s="10" t="s">
        <v>66</v>
      </c>
      <c r="J1875" s="10">
        <v>8000176024</v>
      </c>
      <c r="K1875" s="10" t="s">
        <v>155</v>
      </c>
      <c r="L1875" s="10" t="str">
        <f t="shared" si="206"/>
        <v>Sister</v>
      </c>
      <c r="M1875" s="10" t="str">
        <f>IF(OR('Intragroup liabilities'!W1869="x",'Intragroup liabilities'!W1869="E"),"true","false")</f>
        <v>false</v>
      </c>
      <c r="N1875" s="10" t="s">
        <v>470</v>
      </c>
      <c r="O1875" s="10" t="s">
        <v>471</v>
      </c>
      <c r="P1875" s="11">
        <v>1.03</v>
      </c>
      <c r="Q1875" s="11">
        <f>IF('Intragroup liabilities'!E1869="",0,'Intragroup liabilities'!E1869)</f>
        <v>0</v>
      </c>
      <c r="R1875" s="10" t="str">
        <f>+IF('Intragroup liabilities'!C1869="EURO","Euro",IF('Intragroup liabilities'!C1869="LIBRA INGLESA"," US Dollar",""))</f>
        <v>Euro</v>
      </c>
      <c r="S1875" s="10" t="str">
        <f>IF(OR('Intragroup liabilities'!F1869="P_20",'Intragroup liabilities'!F1869="P_21"),'Intragroup liabilities'!M1869,CONCATENATE(RIGHT('Intragroup liabilities'!T1869,4),"-",LEFT(RIGHT('Intragroup liabilities'!T1869,7),2),"-",LEFT('Intragroup liabilities'!T1869,2)))</f>
        <v>--</v>
      </c>
      <c r="T1875" s="20" t="str">
        <f t="shared" si="207"/>
        <v>--</v>
      </c>
      <c r="U1875" s="20" t="str">
        <f>IF(OR('Intragroup liabilities'!F1869="P_20",'Intragroup liabilities'!F1869="P_21"),'T 03.01'!T1875,CONCATENATE(RIGHT('Intragroup liabilities'!U1869,4),"-",LEFT(RIGHT('Intragroup liabilities'!U1869,7),2),"-",LEFT('Intragroup liabilities'!U1869,2)))</f>
        <v>--</v>
      </c>
      <c r="V1875" s="10" t="str">
        <f t="shared" si="208"/>
        <v>Unsecured</v>
      </c>
      <c r="W1875" s="10">
        <v>0</v>
      </c>
      <c r="X1875" s="10" t="s">
        <v>83</v>
      </c>
      <c r="Y1875" s="10" t="str">
        <f t="shared" si="209"/>
        <v>Structured</v>
      </c>
      <c r="Z1875" s="10"/>
      <c r="AA1875" s="10" t="str">
        <f>IF('Intragroup liabilities'!Q1869="GF2","Grandfathered T2",IF('Intragroup liabilities'!Q1869="CET1","CET1","No"))</f>
        <v>No</v>
      </c>
      <c r="AB1875" s="10">
        <f>IF('Intragroup liabilities'!R1869="",0,'Intragroup liabilities'!R1869)</f>
        <v>0</v>
      </c>
    </row>
    <row r="1876" spans="3:28" ht="23.65" thickBot="1" x14ac:dyDescent="0.5">
      <c r="C1876" s="17">
        <f t="shared" si="204"/>
        <v>999</v>
      </c>
      <c r="D1876" s="18">
        <f t="shared" si="210"/>
        <v>1869</v>
      </c>
      <c r="E1876" s="10" t="str">
        <f>IF(AND(I1876="SANTANDER TOTTA, SGPS, SA",'Intragroup liabilities'!F1870="P_22"),"r0531 - o/w (part of) subordinated liabilities recognised as own funds",IF(AND(I1876="Totta Seguros - Comp. Seg. Vida, SA.",'Intragroup liabilities'!F1870="P_22"),"r0350 - Structured notes",IF(AND(AA1876&lt;&gt;"No",'Intragroup liabilities'!F1870="P_23"),"r0531 - o/w (part of) subordinated liabilities recognised as own funds",IF(AND(AA1876="No",'Intragroup liabilities'!F1870="P_23"),"r0120 - Secured liabilities - collateralized part (BRRD art. 44/2/b)",IF('Intragroup liabilities'!F1870="C_31","r0511 - o/w capital instruments/share capital",IF('Intragroup liabilities'!F1870="C_32","r0511 - o/w capital instruments/share capital",IF('Intragroup liabilities'!F1870="C_33","r0512 - o/w instruments ranking pari passu with ordinary shares",IF(OR(ISNUMBER(SEARCH("ATLANTES",I1876)),ISNUMBER(SEARCH("AZOR",I1876)),ISNUMBER(SEARCH("HIPOTOTTA",I1876)))=TRUE,"r0120 - Secured liabilities - collateralized part (BRRD art. 44/2/b)",IF(OR('Intragroup liabilities'!F1870="P_27.1",'Intragroup liabilities'!F1870="P_27.2",'Intragroup liabilities'!F1870="P_24"),"r0390 - Non-financial liabilities",IF('Intragroup liabilities'!F1870="P_30.1","r0170 - Employee liabilities (BRRD art. 44/2/g/i)",IF('Intragroup liabilities'!F1870="P_30.3","r0390 - Non-financial liabilities",IF('Intragroup liabilities'!F1870="C_36","r0511 - o/w capital instruments/share capital",IF(AND('Intragroup liabilities'!F1870="P_20",IFERROR(VLOOKUP('Intragroup liabilities'!I1870,'Auxiliar 210'!$B$18:$B$20,1,FALSE),0)&lt;&gt;0),"r0210 - Liabilities towards other entities of the resolution group (BRRD art. 44/2/h)",IF(AND('Intragroup liabilities'!F1870="P_21",IFERROR(VLOOKUP('Intragroup liabilities'!I1870,'Auxiliar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6" s="10" t="s">
        <v>483</v>
      </c>
      <c r="G1876" s="10" t="str">
        <f t="shared" si="205"/>
        <v>Rank 9 - Ranking in insolvency (master scale)</v>
      </c>
      <c r="H1876" s="10">
        <v>962304820380160</v>
      </c>
      <c r="I1876" s="10" t="s">
        <v>66</v>
      </c>
      <c r="J1876" s="10">
        <v>8000176024</v>
      </c>
      <c r="K1876" s="10" t="s">
        <v>155</v>
      </c>
      <c r="L1876" s="10" t="str">
        <f t="shared" si="206"/>
        <v>Sister</v>
      </c>
      <c r="M1876" s="10" t="str">
        <f>IF(OR('Intragroup liabilities'!W1870="x",'Intragroup liabilities'!W1870="E"),"true","false")</f>
        <v>false</v>
      </c>
      <c r="N1876" s="10" t="s">
        <v>470</v>
      </c>
      <c r="O1876" s="10" t="s">
        <v>471</v>
      </c>
      <c r="P1876" s="11">
        <v>54.44</v>
      </c>
      <c r="Q1876" s="11">
        <f>IF('Intragroup liabilities'!E1870="",0,'Intragroup liabilities'!E1870)</f>
        <v>0</v>
      </c>
      <c r="R1876" s="10" t="str">
        <f>+IF('Intragroup liabilities'!C1870="EURO","Euro",IF('Intragroup liabilities'!C1870="LIBRA INGLESA"," US Dollar",""))</f>
        <v>Euro</v>
      </c>
      <c r="S1876" s="10" t="str">
        <f>IF(OR('Intragroup liabilities'!F1870="P_20",'Intragroup liabilities'!F1870="P_21"),'Intragroup liabilities'!M1870,CONCATENATE(RIGHT('Intragroup liabilities'!T1870,4),"-",LEFT(RIGHT('Intragroup liabilities'!T1870,7),2),"-",LEFT('Intragroup liabilities'!T1870,2)))</f>
        <v>--</v>
      </c>
      <c r="T1876" s="20" t="str">
        <f t="shared" si="207"/>
        <v>--</v>
      </c>
      <c r="U1876" s="20" t="str">
        <f>IF(OR('Intragroup liabilities'!F1870="P_20",'Intragroup liabilities'!F1870="P_21"),'T 03.01'!T1876,CONCATENATE(RIGHT('Intragroup liabilities'!U1870,4),"-",LEFT(RIGHT('Intragroup liabilities'!U1870,7),2),"-",LEFT('Intragroup liabilities'!U1870,2)))</f>
        <v>--</v>
      </c>
      <c r="V1876" s="10" t="str">
        <f t="shared" si="208"/>
        <v>Unsecured</v>
      </c>
      <c r="W1876" s="10">
        <v>0</v>
      </c>
      <c r="X1876" s="10" t="s">
        <v>83</v>
      </c>
      <c r="Y1876" s="10" t="str">
        <f t="shared" si="209"/>
        <v>Structured</v>
      </c>
      <c r="Z1876" s="10"/>
      <c r="AA1876" s="10" t="str">
        <f>IF('Intragroup liabilities'!Q1870="GF2","Grandfathered T2",IF('Intragroup liabilities'!Q1870="CET1","CET1","No"))</f>
        <v>No</v>
      </c>
      <c r="AB1876" s="10">
        <f>IF('Intragroup liabilities'!R1870="",0,'Intragroup liabilities'!R1870)</f>
        <v>0</v>
      </c>
    </row>
    <row r="1877" spans="3:28" ht="23.65" thickBot="1" x14ac:dyDescent="0.5">
      <c r="C1877" s="17">
        <f t="shared" si="204"/>
        <v>999</v>
      </c>
      <c r="D1877" s="18">
        <f t="shared" si="210"/>
        <v>1870</v>
      </c>
      <c r="E1877" s="10" t="str">
        <f>IF(AND(I1877="SANTANDER TOTTA, SGPS, SA",'Intragroup liabilities'!F1871="P_22"),"r0531 - o/w (part of) subordinated liabilities recognised as own funds",IF(AND(I1877="Totta Seguros - Comp. Seg. Vida, SA.",'Intragroup liabilities'!F1871="P_22"),"r0350 - Structured notes",IF(AND(AA1877&lt;&gt;"No",'Intragroup liabilities'!F1871="P_23"),"r0531 - o/w (part of) subordinated liabilities recognised as own funds",IF(AND(AA1877="No",'Intragroup liabilities'!F1871="P_23"),"r0120 - Secured liabilities - collateralized part (BRRD art. 44/2/b)",IF('Intragroup liabilities'!F1871="C_31","r0511 - o/w capital instruments/share capital",IF('Intragroup liabilities'!F1871="C_32","r0511 - o/w capital instruments/share capital",IF('Intragroup liabilities'!F1871="C_33","r0512 - o/w instruments ranking pari passu with ordinary shares",IF(OR(ISNUMBER(SEARCH("ATLANTES",I1877)),ISNUMBER(SEARCH("AZOR",I1877)),ISNUMBER(SEARCH("HIPOTOTTA",I1877)))=TRUE,"r0120 - Secured liabilities - collateralized part (BRRD art. 44/2/b)",IF(OR('Intragroup liabilities'!F1871="P_27.1",'Intragroup liabilities'!F1871="P_27.2",'Intragroup liabilities'!F1871="P_24"),"r0390 - Non-financial liabilities",IF('Intragroup liabilities'!F1871="P_30.1","r0170 - Employee liabilities (BRRD art. 44/2/g/i)",IF('Intragroup liabilities'!F1871="P_30.3","r0390 - Non-financial liabilities",IF('Intragroup liabilities'!F1871="C_36","r0511 - o/w capital instruments/share capital",IF(AND('Intragroup liabilities'!F1871="P_20",IFERROR(VLOOKUP('Intragroup liabilities'!I1871,'Auxiliar 210'!$B$18:$B$20,1,FALSE),0)&lt;&gt;0),"r0210 - Liabilities towards other entities of the resolution group (BRRD art. 44/2/h)",IF(AND('Intragroup liabilities'!F1871="P_21",IFERROR(VLOOKUP('Intragroup liabilities'!I1871,'Auxiliar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7" s="10" t="s">
        <v>483</v>
      </c>
      <c r="G1877" s="10" t="str">
        <f t="shared" si="205"/>
        <v>Rank 9 - Ranking in insolvency (master scale)</v>
      </c>
      <c r="H1877" s="10">
        <v>962304820174780</v>
      </c>
      <c r="I1877" s="10" t="s">
        <v>66</v>
      </c>
      <c r="J1877" s="10">
        <v>8000176024</v>
      </c>
      <c r="K1877" s="10" t="s">
        <v>155</v>
      </c>
      <c r="L1877" s="10" t="str">
        <f t="shared" si="206"/>
        <v>Sister</v>
      </c>
      <c r="M1877" s="10" t="str">
        <f>IF(OR('Intragroup liabilities'!W1871="x",'Intragroup liabilities'!W1871="E"),"true","false")</f>
        <v>false</v>
      </c>
      <c r="N1877" s="10" t="s">
        <v>470</v>
      </c>
      <c r="O1877" s="10" t="s">
        <v>471</v>
      </c>
      <c r="P1877" s="11">
        <v>30</v>
      </c>
      <c r="Q1877" s="11">
        <f>IF('Intragroup liabilities'!E1871="",0,'Intragroup liabilities'!E1871)</f>
        <v>0</v>
      </c>
      <c r="R1877" s="10" t="str">
        <f>+IF('Intragroup liabilities'!C1871="EURO","Euro",IF('Intragroup liabilities'!C1871="LIBRA INGLESA"," US Dollar",""))</f>
        <v>Euro</v>
      </c>
      <c r="S1877" s="10" t="str">
        <f>IF(OR('Intragroup liabilities'!F1871="P_20",'Intragroup liabilities'!F1871="P_21"),'Intragroup liabilities'!M1871,CONCATENATE(RIGHT('Intragroup liabilities'!T1871,4),"-",LEFT(RIGHT('Intragroup liabilities'!T1871,7),2),"-",LEFT('Intragroup liabilities'!T1871,2)))</f>
        <v>--</v>
      </c>
      <c r="T1877" s="20" t="str">
        <f t="shared" si="207"/>
        <v>--</v>
      </c>
      <c r="U1877" s="20" t="str">
        <f>IF(OR('Intragroup liabilities'!F1871="P_20",'Intragroup liabilities'!F1871="P_21"),'T 03.01'!T1877,CONCATENATE(RIGHT('Intragroup liabilities'!U1871,4),"-",LEFT(RIGHT('Intragroup liabilities'!U1871,7),2),"-",LEFT('Intragroup liabilities'!U1871,2)))</f>
        <v>--</v>
      </c>
      <c r="V1877" s="10" t="str">
        <f t="shared" si="208"/>
        <v>Unsecured</v>
      </c>
      <c r="W1877" s="10">
        <v>0</v>
      </c>
      <c r="X1877" s="10" t="s">
        <v>83</v>
      </c>
      <c r="Y1877" s="10" t="str">
        <f t="shared" si="209"/>
        <v>Structured</v>
      </c>
      <c r="Z1877" s="10"/>
      <c r="AA1877" s="10" t="str">
        <f>IF('Intragroup liabilities'!Q1871="GF2","Grandfathered T2",IF('Intragroup liabilities'!Q1871="CET1","CET1","No"))</f>
        <v>No</v>
      </c>
      <c r="AB1877" s="10">
        <f>IF('Intragroup liabilities'!R1871="",0,'Intragroup liabilities'!R1871)</f>
        <v>0</v>
      </c>
    </row>
    <row r="1878" spans="3:28" ht="23.65" thickBot="1" x14ac:dyDescent="0.5">
      <c r="C1878" s="17">
        <f t="shared" si="204"/>
        <v>999</v>
      </c>
      <c r="D1878" s="18">
        <f t="shared" si="210"/>
        <v>1871</v>
      </c>
      <c r="E1878" s="10" t="str">
        <f>IF(AND(I1878="SANTANDER TOTTA, SGPS, SA",'Intragroup liabilities'!F1872="P_22"),"r0531 - o/w (part of) subordinated liabilities recognised as own funds",IF(AND(I1878="Totta Seguros - Comp. Seg. Vida, SA.",'Intragroup liabilities'!F1872="P_22"),"r0350 - Structured notes",IF(AND(AA1878&lt;&gt;"No",'Intragroup liabilities'!F1872="P_23"),"r0531 - o/w (part of) subordinated liabilities recognised as own funds",IF(AND(AA1878="No",'Intragroup liabilities'!F1872="P_23"),"r0120 - Secured liabilities - collateralized part (BRRD art. 44/2/b)",IF('Intragroup liabilities'!F1872="C_31","r0511 - o/w capital instruments/share capital",IF('Intragroup liabilities'!F1872="C_32","r0511 - o/w capital instruments/share capital",IF('Intragroup liabilities'!F1872="C_33","r0512 - o/w instruments ranking pari passu with ordinary shares",IF(OR(ISNUMBER(SEARCH("ATLANTES",I1878)),ISNUMBER(SEARCH("AZOR",I1878)),ISNUMBER(SEARCH("HIPOTOTTA",I1878)))=TRUE,"r0120 - Secured liabilities - collateralized part (BRRD art. 44/2/b)",IF(OR('Intragroup liabilities'!F1872="P_27.1",'Intragroup liabilities'!F1872="P_27.2",'Intragroup liabilities'!F1872="P_24"),"r0390 - Non-financial liabilities",IF('Intragroup liabilities'!F1872="P_30.1","r0170 - Employee liabilities (BRRD art. 44/2/g/i)",IF('Intragroup liabilities'!F1872="P_30.3","r0390 - Non-financial liabilities",IF('Intragroup liabilities'!F1872="C_36","r0511 - o/w capital instruments/share capital",IF(AND('Intragroup liabilities'!F1872="P_20",IFERROR(VLOOKUP('Intragroup liabilities'!I1872,'Auxiliar 210'!$B$18:$B$20,1,FALSE),0)&lt;&gt;0),"r0210 - Liabilities towards other entities of the resolution group (BRRD art. 44/2/h)",IF(AND('Intragroup liabilities'!F1872="P_21",IFERROR(VLOOKUP('Intragroup liabilities'!I1872,'Auxiliar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8" s="10" t="s">
        <v>483</v>
      </c>
      <c r="G1878" s="10" t="str">
        <f t="shared" si="205"/>
        <v>Rank 9 - Ranking in insolvency (master scale)</v>
      </c>
      <c r="H1878" s="10">
        <v>962304820381260</v>
      </c>
      <c r="I1878" s="10" t="s">
        <v>66</v>
      </c>
      <c r="J1878" s="10">
        <v>8000176024</v>
      </c>
      <c r="K1878" s="10" t="s">
        <v>155</v>
      </c>
      <c r="L1878" s="10" t="str">
        <f t="shared" si="206"/>
        <v>Sister</v>
      </c>
      <c r="M1878" s="10" t="str">
        <f>IF(OR('Intragroup liabilities'!W1872="x",'Intragroup liabilities'!W1872="E"),"true","false")</f>
        <v>false</v>
      </c>
      <c r="N1878" s="10" t="s">
        <v>470</v>
      </c>
      <c r="O1878" s="10" t="s">
        <v>471</v>
      </c>
      <c r="P1878" s="11">
        <v>76.739999999999995</v>
      </c>
      <c r="Q1878" s="11">
        <f>IF('Intragroup liabilities'!E1872="",0,'Intragroup liabilities'!E1872)</f>
        <v>0</v>
      </c>
      <c r="R1878" s="10" t="str">
        <f>+IF('Intragroup liabilities'!C1872="EURO","Euro",IF('Intragroup liabilities'!C1872="LIBRA INGLESA"," US Dollar",""))</f>
        <v>Euro</v>
      </c>
      <c r="S1878" s="10" t="str">
        <f>IF(OR('Intragroup liabilities'!F1872="P_20",'Intragroup liabilities'!F1872="P_21"),'Intragroup liabilities'!M1872,CONCATENATE(RIGHT('Intragroup liabilities'!T1872,4),"-",LEFT(RIGHT('Intragroup liabilities'!T1872,7),2),"-",LEFT('Intragroup liabilities'!T1872,2)))</f>
        <v>--</v>
      </c>
      <c r="T1878" s="20" t="str">
        <f t="shared" si="207"/>
        <v>--</v>
      </c>
      <c r="U1878" s="20" t="str">
        <f>IF(OR('Intragroup liabilities'!F1872="P_20",'Intragroup liabilities'!F1872="P_21"),'T 03.01'!T1878,CONCATENATE(RIGHT('Intragroup liabilities'!U1872,4),"-",LEFT(RIGHT('Intragroup liabilities'!U1872,7),2),"-",LEFT('Intragroup liabilities'!U1872,2)))</f>
        <v>--</v>
      </c>
      <c r="V1878" s="10" t="str">
        <f t="shared" si="208"/>
        <v>Unsecured</v>
      </c>
      <c r="W1878" s="10">
        <v>0</v>
      </c>
      <c r="X1878" s="10" t="s">
        <v>83</v>
      </c>
      <c r="Y1878" s="10" t="str">
        <f t="shared" si="209"/>
        <v>Structured</v>
      </c>
      <c r="Z1878" s="10"/>
      <c r="AA1878" s="10" t="str">
        <f>IF('Intragroup liabilities'!Q1872="GF2","Grandfathered T2",IF('Intragroup liabilities'!Q1872="CET1","CET1","No"))</f>
        <v>No</v>
      </c>
      <c r="AB1878" s="10">
        <f>IF('Intragroup liabilities'!R1872="",0,'Intragroup liabilities'!R1872)</f>
        <v>0</v>
      </c>
    </row>
    <row r="1879" spans="3:28" ht="23.65" thickBot="1" x14ac:dyDescent="0.5">
      <c r="C1879" s="17">
        <f t="shared" si="204"/>
        <v>999</v>
      </c>
      <c r="D1879" s="18">
        <f t="shared" si="210"/>
        <v>1872</v>
      </c>
      <c r="E1879" s="10" t="str">
        <f>IF(AND(I1879="SANTANDER TOTTA, SGPS, SA",'Intragroup liabilities'!F1873="P_22"),"r0531 - o/w (part of) subordinated liabilities recognised as own funds",IF(AND(I1879="Totta Seguros - Comp. Seg. Vida, SA.",'Intragroup liabilities'!F1873="P_22"),"r0350 - Structured notes",IF(AND(AA1879&lt;&gt;"No",'Intragroup liabilities'!F1873="P_23"),"r0531 - o/w (part of) subordinated liabilities recognised as own funds",IF(AND(AA1879="No",'Intragroup liabilities'!F1873="P_23"),"r0120 - Secured liabilities - collateralized part (BRRD art. 44/2/b)",IF('Intragroup liabilities'!F1873="C_31","r0511 - o/w capital instruments/share capital",IF('Intragroup liabilities'!F1873="C_32","r0511 - o/w capital instruments/share capital",IF('Intragroup liabilities'!F1873="C_33","r0512 - o/w instruments ranking pari passu with ordinary shares",IF(OR(ISNUMBER(SEARCH("ATLANTES",I1879)),ISNUMBER(SEARCH("AZOR",I1879)),ISNUMBER(SEARCH("HIPOTOTTA",I1879)))=TRUE,"r0120 - Secured liabilities - collateralized part (BRRD art. 44/2/b)",IF(OR('Intragroup liabilities'!F1873="P_27.1",'Intragroup liabilities'!F1873="P_27.2",'Intragroup liabilities'!F1873="P_24"),"r0390 - Non-financial liabilities",IF('Intragroup liabilities'!F1873="P_30.1","r0170 - Employee liabilities (BRRD art. 44/2/g/i)",IF('Intragroup liabilities'!F1873="P_30.3","r0390 - Non-financial liabilities",IF('Intragroup liabilities'!F1873="C_36","r0511 - o/w capital instruments/share capital",IF(AND('Intragroup liabilities'!F1873="P_20",IFERROR(VLOOKUP('Intragroup liabilities'!I1873,'Auxiliar 210'!$B$18:$B$20,1,FALSE),0)&lt;&gt;0),"r0210 - Liabilities towards other entities of the resolution group (BRRD art. 44/2/h)",IF(AND('Intragroup liabilities'!F1873="P_21",IFERROR(VLOOKUP('Intragroup liabilities'!I1873,'Auxiliar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79" s="10" t="s">
        <v>483</v>
      </c>
      <c r="G1879" s="10" t="str">
        <f t="shared" si="205"/>
        <v>Rank 9 - Ranking in insolvency (master scale)</v>
      </c>
      <c r="H1879" s="10">
        <v>962304820381280</v>
      </c>
      <c r="I1879" s="10" t="s">
        <v>66</v>
      </c>
      <c r="J1879" s="10">
        <v>8000176024</v>
      </c>
      <c r="K1879" s="10" t="s">
        <v>155</v>
      </c>
      <c r="L1879" s="10" t="str">
        <f t="shared" si="206"/>
        <v>Sister</v>
      </c>
      <c r="M1879" s="10" t="str">
        <f>IF(OR('Intragroup liabilities'!W1873="x",'Intragroup liabilities'!W1873="E"),"true","false")</f>
        <v>false</v>
      </c>
      <c r="N1879" s="10" t="s">
        <v>470</v>
      </c>
      <c r="O1879" s="10" t="s">
        <v>471</v>
      </c>
      <c r="P1879" s="11">
        <v>88.04</v>
      </c>
      <c r="Q1879" s="11">
        <f>IF('Intragroup liabilities'!E1873="",0,'Intragroup liabilities'!E1873)</f>
        <v>0</v>
      </c>
      <c r="R1879" s="10" t="str">
        <f>+IF('Intragroup liabilities'!C1873="EURO","Euro",IF('Intragroup liabilities'!C1873="LIBRA INGLESA"," US Dollar",""))</f>
        <v>Euro</v>
      </c>
      <c r="S1879" s="10" t="str">
        <f>IF(OR('Intragroup liabilities'!F1873="P_20",'Intragroup liabilities'!F1873="P_21"),'Intragroup liabilities'!M1873,CONCATENATE(RIGHT('Intragroup liabilities'!T1873,4),"-",LEFT(RIGHT('Intragroup liabilities'!T1873,7),2),"-",LEFT('Intragroup liabilities'!T1873,2)))</f>
        <v>--</v>
      </c>
      <c r="T1879" s="20" t="str">
        <f t="shared" si="207"/>
        <v>--</v>
      </c>
      <c r="U1879" s="20" t="str">
        <f>IF(OR('Intragroup liabilities'!F1873="P_20",'Intragroup liabilities'!F1873="P_21"),'T 03.01'!T1879,CONCATENATE(RIGHT('Intragroup liabilities'!U1873,4),"-",LEFT(RIGHT('Intragroup liabilities'!U1873,7),2),"-",LEFT('Intragroup liabilities'!U1873,2)))</f>
        <v>--</v>
      </c>
      <c r="V1879" s="10" t="str">
        <f t="shared" si="208"/>
        <v>Unsecured</v>
      </c>
      <c r="W1879" s="10">
        <v>0</v>
      </c>
      <c r="X1879" s="10" t="s">
        <v>83</v>
      </c>
      <c r="Y1879" s="10" t="str">
        <f t="shared" si="209"/>
        <v>Structured</v>
      </c>
      <c r="Z1879" s="10"/>
      <c r="AA1879" s="10" t="str">
        <f>IF('Intragroup liabilities'!Q1873="GF2","Grandfathered T2",IF('Intragroup liabilities'!Q1873="CET1","CET1","No"))</f>
        <v>No</v>
      </c>
      <c r="AB1879" s="10">
        <f>IF('Intragroup liabilities'!R1873="",0,'Intragroup liabilities'!R1873)</f>
        <v>0</v>
      </c>
    </row>
    <row r="1880" spans="3:28" ht="23.65" thickBot="1" x14ac:dyDescent="0.5">
      <c r="C1880" s="17">
        <f t="shared" si="204"/>
        <v>999</v>
      </c>
      <c r="D1880" s="18">
        <f t="shared" si="210"/>
        <v>1873</v>
      </c>
      <c r="E1880" s="10" t="str">
        <f>IF(AND(I1880="SANTANDER TOTTA, SGPS, SA",'Intragroup liabilities'!F1874="P_22"),"r0531 - o/w (part of) subordinated liabilities recognised as own funds",IF(AND(I1880="Totta Seguros - Comp. Seg. Vida, SA.",'Intragroup liabilities'!F1874="P_22"),"r0350 - Structured notes",IF(AND(AA1880&lt;&gt;"No",'Intragroup liabilities'!F1874="P_23"),"r0531 - o/w (part of) subordinated liabilities recognised as own funds",IF(AND(AA1880="No",'Intragroup liabilities'!F1874="P_23"),"r0120 - Secured liabilities - collateralized part (BRRD art. 44/2/b)",IF('Intragroup liabilities'!F1874="C_31","r0511 - o/w capital instruments/share capital",IF('Intragroup liabilities'!F1874="C_32","r0511 - o/w capital instruments/share capital",IF('Intragroup liabilities'!F1874="C_33","r0512 - o/w instruments ranking pari passu with ordinary shares",IF(OR(ISNUMBER(SEARCH("ATLANTES",I1880)),ISNUMBER(SEARCH("AZOR",I1880)),ISNUMBER(SEARCH("HIPOTOTTA",I1880)))=TRUE,"r0120 - Secured liabilities - collateralized part (BRRD art. 44/2/b)",IF(OR('Intragroup liabilities'!F1874="P_27.1",'Intragroup liabilities'!F1874="P_27.2",'Intragroup liabilities'!F1874="P_24"),"r0390 - Non-financial liabilities",IF('Intragroup liabilities'!F1874="P_30.1","r0170 - Employee liabilities (BRRD art. 44/2/g/i)",IF('Intragroup liabilities'!F1874="P_30.3","r0390 - Non-financial liabilities",IF('Intragroup liabilities'!F1874="C_36","r0511 - o/w capital instruments/share capital",IF(AND('Intragroup liabilities'!F1874="P_20",IFERROR(VLOOKUP('Intragroup liabilities'!I1874,'Auxiliar 210'!$B$18:$B$20,1,FALSE),0)&lt;&gt;0),"r0210 - Liabilities towards other entities of the resolution group (BRRD art. 44/2/h)",IF(AND('Intragroup liabilities'!F1874="P_21",IFERROR(VLOOKUP('Intragroup liabilities'!I1874,'Auxiliar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0" s="10" t="s">
        <v>483</v>
      </c>
      <c r="G1880" s="10" t="str">
        <f t="shared" si="205"/>
        <v>Rank 9 - Ranking in insolvency (master scale)</v>
      </c>
      <c r="H1880" s="10">
        <v>962304820177650</v>
      </c>
      <c r="I1880" s="10" t="s">
        <v>66</v>
      </c>
      <c r="J1880" s="10">
        <v>8000176024</v>
      </c>
      <c r="K1880" s="10" t="s">
        <v>155</v>
      </c>
      <c r="L1880" s="10" t="str">
        <f t="shared" si="206"/>
        <v>Sister</v>
      </c>
      <c r="M1880" s="10" t="str">
        <f>IF(OR('Intragroup liabilities'!W1874="x",'Intragroup liabilities'!W1874="E"),"true","false")</f>
        <v>false</v>
      </c>
      <c r="N1880" s="10" t="s">
        <v>470</v>
      </c>
      <c r="O1880" s="10" t="s">
        <v>471</v>
      </c>
      <c r="P1880" s="11">
        <v>103.11</v>
      </c>
      <c r="Q1880" s="11">
        <f>IF('Intragroup liabilities'!E1874="",0,'Intragroup liabilities'!E1874)</f>
        <v>0</v>
      </c>
      <c r="R1880" s="10" t="str">
        <f>+IF('Intragroup liabilities'!C1874="EURO","Euro",IF('Intragroup liabilities'!C1874="LIBRA INGLESA"," US Dollar",""))</f>
        <v>Euro</v>
      </c>
      <c r="S1880" s="10" t="str">
        <f>IF(OR('Intragroup liabilities'!F1874="P_20",'Intragroup liabilities'!F1874="P_21"),'Intragroup liabilities'!M1874,CONCATENATE(RIGHT('Intragroup liabilities'!T1874,4),"-",LEFT(RIGHT('Intragroup liabilities'!T1874,7),2),"-",LEFT('Intragroup liabilities'!T1874,2)))</f>
        <v>--</v>
      </c>
      <c r="T1880" s="20" t="str">
        <f t="shared" si="207"/>
        <v>--</v>
      </c>
      <c r="U1880" s="20" t="str">
        <f>IF(OR('Intragroup liabilities'!F1874="P_20",'Intragroup liabilities'!F1874="P_21"),'T 03.01'!T1880,CONCATENATE(RIGHT('Intragroup liabilities'!U1874,4),"-",LEFT(RIGHT('Intragroup liabilities'!U1874,7),2),"-",LEFT('Intragroup liabilities'!U1874,2)))</f>
        <v>--</v>
      </c>
      <c r="V1880" s="10" t="str">
        <f t="shared" si="208"/>
        <v>Unsecured</v>
      </c>
      <c r="W1880" s="10">
        <v>0</v>
      </c>
      <c r="X1880" s="10" t="s">
        <v>83</v>
      </c>
      <c r="Y1880" s="10" t="str">
        <f t="shared" si="209"/>
        <v>Structured</v>
      </c>
      <c r="Z1880" s="10"/>
      <c r="AA1880" s="10" t="str">
        <f>IF('Intragroup liabilities'!Q1874="GF2","Grandfathered T2",IF('Intragroup liabilities'!Q1874="CET1","CET1","No"))</f>
        <v>No</v>
      </c>
      <c r="AB1880" s="10">
        <f>IF('Intragroup liabilities'!R1874="",0,'Intragroup liabilities'!R1874)</f>
        <v>0</v>
      </c>
    </row>
    <row r="1881" spans="3:28" ht="23.65" thickBot="1" x14ac:dyDescent="0.5">
      <c r="C1881" s="17">
        <f t="shared" si="204"/>
        <v>999</v>
      </c>
      <c r="D1881" s="18">
        <f t="shared" si="210"/>
        <v>1874</v>
      </c>
      <c r="E1881" s="10" t="str">
        <f>IF(AND(I1881="SANTANDER TOTTA, SGPS, SA",'Intragroup liabilities'!F1875="P_22"),"r0531 - o/w (part of) subordinated liabilities recognised as own funds",IF(AND(I1881="Totta Seguros - Comp. Seg. Vida, SA.",'Intragroup liabilities'!F1875="P_22"),"r0350 - Structured notes",IF(AND(AA1881&lt;&gt;"No",'Intragroup liabilities'!F1875="P_23"),"r0531 - o/w (part of) subordinated liabilities recognised as own funds",IF(AND(AA1881="No",'Intragroup liabilities'!F1875="P_23"),"r0120 - Secured liabilities - collateralized part (BRRD art. 44/2/b)",IF('Intragroup liabilities'!F1875="C_31","r0511 - o/w capital instruments/share capital",IF('Intragroup liabilities'!F1875="C_32","r0511 - o/w capital instruments/share capital",IF('Intragroup liabilities'!F1875="C_33","r0512 - o/w instruments ranking pari passu with ordinary shares",IF(OR(ISNUMBER(SEARCH("ATLANTES",I1881)),ISNUMBER(SEARCH("AZOR",I1881)),ISNUMBER(SEARCH("HIPOTOTTA",I1881)))=TRUE,"r0120 - Secured liabilities - collateralized part (BRRD art. 44/2/b)",IF(OR('Intragroup liabilities'!F1875="P_27.1",'Intragroup liabilities'!F1875="P_27.2",'Intragroup liabilities'!F1875="P_24"),"r0390 - Non-financial liabilities",IF('Intragroup liabilities'!F1875="P_30.1","r0170 - Employee liabilities (BRRD art. 44/2/g/i)",IF('Intragroup liabilities'!F1875="P_30.3","r0390 - Non-financial liabilities",IF('Intragroup liabilities'!F1875="C_36","r0511 - o/w capital instruments/share capital",IF(AND('Intragroup liabilities'!F1875="P_20",IFERROR(VLOOKUP('Intragroup liabilities'!I1875,'Auxiliar 210'!$B$18:$B$20,1,FALSE),0)&lt;&gt;0),"r0210 - Liabilities towards other entities of the resolution group (BRRD art. 44/2/h)",IF(AND('Intragroup liabilities'!F1875="P_21",IFERROR(VLOOKUP('Intragroup liabilities'!I1875,'Auxiliar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1" s="10" t="s">
        <v>483</v>
      </c>
      <c r="G1881" s="10" t="str">
        <f t="shared" si="205"/>
        <v>Rank 9 - Ranking in insolvency (master scale)</v>
      </c>
      <c r="H1881" s="10">
        <v>962304820382310</v>
      </c>
      <c r="I1881" s="10" t="s">
        <v>66</v>
      </c>
      <c r="J1881" s="10">
        <v>8000176024</v>
      </c>
      <c r="K1881" s="10" t="s">
        <v>155</v>
      </c>
      <c r="L1881" s="10" t="str">
        <f t="shared" si="206"/>
        <v>Sister</v>
      </c>
      <c r="M1881" s="10" t="str">
        <f>IF(OR('Intragroup liabilities'!W1875="x",'Intragroup liabilities'!W1875="E"),"true","false")</f>
        <v>false</v>
      </c>
      <c r="N1881" s="10" t="s">
        <v>470</v>
      </c>
      <c r="O1881" s="10" t="s">
        <v>471</v>
      </c>
      <c r="P1881" s="11">
        <v>1.1499999999999999</v>
      </c>
      <c r="Q1881" s="11">
        <f>IF('Intragroup liabilities'!E1875="",0,'Intragroup liabilities'!E1875)</f>
        <v>0</v>
      </c>
      <c r="R1881" s="10" t="str">
        <f>+IF('Intragroup liabilities'!C1875="EURO","Euro",IF('Intragroup liabilities'!C1875="LIBRA INGLESA"," US Dollar",""))</f>
        <v>Euro</v>
      </c>
      <c r="S1881" s="10" t="str">
        <f>IF(OR('Intragroup liabilities'!F1875="P_20",'Intragroup liabilities'!F1875="P_21"),'Intragroup liabilities'!M1875,CONCATENATE(RIGHT('Intragroup liabilities'!T1875,4),"-",LEFT(RIGHT('Intragroup liabilities'!T1875,7),2),"-",LEFT('Intragroup liabilities'!T1875,2)))</f>
        <v>--</v>
      </c>
      <c r="T1881" s="20" t="str">
        <f t="shared" si="207"/>
        <v>--</v>
      </c>
      <c r="U1881" s="20" t="str">
        <f>IF(OR('Intragroup liabilities'!F1875="P_20",'Intragroup liabilities'!F1875="P_21"),'T 03.01'!T1881,CONCATENATE(RIGHT('Intragroup liabilities'!U1875,4),"-",LEFT(RIGHT('Intragroup liabilities'!U1875,7),2),"-",LEFT('Intragroup liabilities'!U1875,2)))</f>
        <v>--</v>
      </c>
      <c r="V1881" s="10" t="str">
        <f t="shared" si="208"/>
        <v>Unsecured</v>
      </c>
      <c r="W1881" s="10">
        <v>0</v>
      </c>
      <c r="X1881" s="10" t="s">
        <v>83</v>
      </c>
      <c r="Y1881" s="10" t="str">
        <f t="shared" si="209"/>
        <v>Structured</v>
      </c>
      <c r="Z1881" s="10"/>
      <c r="AA1881" s="10" t="str">
        <f>IF('Intragroup liabilities'!Q1875="GF2","Grandfathered T2",IF('Intragroup liabilities'!Q1875="CET1","CET1","No"))</f>
        <v>No</v>
      </c>
      <c r="AB1881" s="10">
        <f>IF('Intragroup liabilities'!R1875="",0,'Intragroup liabilities'!R1875)</f>
        <v>0</v>
      </c>
    </row>
    <row r="1882" spans="3:28" ht="23.65" thickBot="1" x14ac:dyDescent="0.5">
      <c r="C1882" s="17">
        <f t="shared" si="204"/>
        <v>999</v>
      </c>
      <c r="D1882" s="18">
        <f t="shared" si="210"/>
        <v>1875</v>
      </c>
      <c r="E1882" s="10" t="str">
        <f>IF(AND(I1882="SANTANDER TOTTA, SGPS, SA",'Intragroup liabilities'!F1876="P_22"),"r0531 - o/w (part of) subordinated liabilities recognised as own funds",IF(AND(I1882="Totta Seguros - Comp. Seg. Vida, SA.",'Intragroup liabilities'!F1876="P_22"),"r0350 - Structured notes",IF(AND(AA1882&lt;&gt;"No",'Intragroup liabilities'!F1876="P_23"),"r0531 - o/w (part of) subordinated liabilities recognised as own funds",IF(AND(AA1882="No",'Intragroup liabilities'!F1876="P_23"),"r0120 - Secured liabilities - collateralized part (BRRD art. 44/2/b)",IF('Intragroup liabilities'!F1876="C_31","r0511 - o/w capital instruments/share capital",IF('Intragroup liabilities'!F1876="C_32","r0511 - o/w capital instruments/share capital",IF('Intragroup liabilities'!F1876="C_33","r0512 - o/w instruments ranking pari passu with ordinary shares",IF(OR(ISNUMBER(SEARCH("ATLANTES",I1882)),ISNUMBER(SEARCH("AZOR",I1882)),ISNUMBER(SEARCH("HIPOTOTTA",I1882)))=TRUE,"r0120 - Secured liabilities - collateralized part (BRRD art. 44/2/b)",IF(OR('Intragroup liabilities'!F1876="P_27.1",'Intragroup liabilities'!F1876="P_27.2",'Intragroup liabilities'!F1876="P_24"),"r0390 - Non-financial liabilities",IF('Intragroup liabilities'!F1876="P_30.1","r0170 - Employee liabilities (BRRD art. 44/2/g/i)",IF('Intragroup liabilities'!F1876="P_30.3","r0390 - Non-financial liabilities",IF('Intragroup liabilities'!F1876="C_36","r0511 - o/w capital instruments/share capital",IF(AND('Intragroup liabilities'!F1876="P_20",IFERROR(VLOOKUP('Intragroup liabilities'!I1876,'Auxiliar 210'!$B$18:$B$20,1,FALSE),0)&lt;&gt;0),"r0210 - Liabilities towards other entities of the resolution group (BRRD art. 44/2/h)",IF(AND('Intragroup liabilities'!F1876="P_21",IFERROR(VLOOKUP('Intragroup liabilities'!I1876,'Auxiliar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2" s="10" t="s">
        <v>483</v>
      </c>
      <c r="G1882" s="10" t="str">
        <f t="shared" si="205"/>
        <v>Rank 9 - Ranking in insolvency (master scale)</v>
      </c>
      <c r="H1882" s="10">
        <v>962304820179730</v>
      </c>
      <c r="I1882" s="10" t="s">
        <v>66</v>
      </c>
      <c r="J1882" s="10">
        <v>8000176024</v>
      </c>
      <c r="K1882" s="10" t="s">
        <v>155</v>
      </c>
      <c r="L1882" s="10" t="str">
        <f t="shared" si="206"/>
        <v>Sister</v>
      </c>
      <c r="M1882" s="10" t="str">
        <f>IF(OR('Intragroup liabilities'!W1876="x",'Intragroup liabilities'!W1876="E"),"true","false")</f>
        <v>false</v>
      </c>
      <c r="N1882" s="10" t="s">
        <v>470</v>
      </c>
      <c r="O1882" s="10" t="s">
        <v>471</v>
      </c>
      <c r="P1882" s="11">
        <v>4.8600000000000003</v>
      </c>
      <c r="Q1882" s="11">
        <f>IF('Intragroup liabilities'!E1876="",0,'Intragroup liabilities'!E1876)</f>
        <v>0</v>
      </c>
      <c r="R1882" s="10" t="str">
        <f>+IF('Intragroup liabilities'!C1876="EURO","Euro",IF('Intragroup liabilities'!C1876="LIBRA INGLESA"," US Dollar",""))</f>
        <v>Euro</v>
      </c>
      <c r="S1882" s="10" t="str">
        <f>IF(OR('Intragroup liabilities'!F1876="P_20",'Intragroup liabilities'!F1876="P_21"),'Intragroup liabilities'!M1876,CONCATENATE(RIGHT('Intragroup liabilities'!T1876,4),"-",LEFT(RIGHT('Intragroup liabilities'!T1876,7),2),"-",LEFT('Intragroup liabilities'!T1876,2)))</f>
        <v>--</v>
      </c>
      <c r="T1882" s="20" t="str">
        <f t="shared" si="207"/>
        <v>--</v>
      </c>
      <c r="U1882" s="20" t="str">
        <f>IF(OR('Intragroup liabilities'!F1876="P_20",'Intragroup liabilities'!F1876="P_21"),'T 03.01'!T1882,CONCATENATE(RIGHT('Intragroup liabilities'!U1876,4),"-",LEFT(RIGHT('Intragroup liabilities'!U1876,7),2),"-",LEFT('Intragroup liabilities'!U1876,2)))</f>
        <v>--</v>
      </c>
      <c r="V1882" s="10" t="str">
        <f t="shared" si="208"/>
        <v>Unsecured</v>
      </c>
      <c r="W1882" s="10">
        <v>0</v>
      </c>
      <c r="X1882" s="10" t="s">
        <v>83</v>
      </c>
      <c r="Y1882" s="10" t="str">
        <f t="shared" si="209"/>
        <v>Structured</v>
      </c>
      <c r="Z1882" s="10"/>
      <c r="AA1882" s="10" t="str">
        <f>IF('Intragroup liabilities'!Q1876="GF2","Grandfathered T2",IF('Intragroup liabilities'!Q1876="CET1","CET1","No"))</f>
        <v>No</v>
      </c>
      <c r="AB1882" s="10">
        <f>IF('Intragroup liabilities'!R1876="",0,'Intragroup liabilities'!R1876)</f>
        <v>0</v>
      </c>
    </row>
    <row r="1883" spans="3:28" ht="23.65" thickBot="1" x14ac:dyDescent="0.5">
      <c r="C1883" s="17">
        <f t="shared" si="204"/>
        <v>999</v>
      </c>
      <c r="D1883" s="18">
        <f t="shared" si="210"/>
        <v>1876</v>
      </c>
      <c r="E1883" s="10" t="str">
        <f>IF(AND(I1883="SANTANDER TOTTA, SGPS, SA",'Intragroup liabilities'!F1877="P_22"),"r0531 - o/w (part of) subordinated liabilities recognised as own funds",IF(AND(I1883="Totta Seguros - Comp. Seg. Vida, SA.",'Intragroup liabilities'!F1877="P_22"),"r0350 - Structured notes",IF(AND(AA1883&lt;&gt;"No",'Intragroup liabilities'!F1877="P_23"),"r0531 - o/w (part of) subordinated liabilities recognised as own funds",IF(AND(AA1883="No",'Intragroup liabilities'!F1877="P_23"),"r0120 - Secured liabilities - collateralized part (BRRD art. 44/2/b)",IF('Intragroup liabilities'!F1877="C_31","r0511 - o/w capital instruments/share capital",IF('Intragroup liabilities'!F1877="C_32","r0511 - o/w capital instruments/share capital",IF('Intragroup liabilities'!F1877="C_33","r0512 - o/w instruments ranking pari passu with ordinary shares",IF(OR(ISNUMBER(SEARCH("ATLANTES",I1883)),ISNUMBER(SEARCH("AZOR",I1883)),ISNUMBER(SEARCH("HIPOTOTTA",I1883)))=TRUE,"r0120 - Secured liabilities - collateralized part (BRRD art. 44/2/b)",IF(OR('Intragroup liabilities'!F1877="P_27.1",'Intragroup liabilities'!F1877="P_27.2",'Intragroup liabilities'!F1877="P_24"),"r0390 - Non-financial liabilities",IF('Intragroup liabilities'!F1877="P_30.1","r0170 - Employee liabilities (BRRD art. 44/2/g/i)",IF('Intragroup liabilities'!F1877="P_30.3","r0390 - Non-financial liabilities",IF('Intragroup liabilities'!F1877="C_36","r0511 - o/w capital instruments/share capital",IF(AND('Intragroup liabilities'!F1877="P_20",IFERROR(VLOOKUP('Intragroup liabilities'!I1877,'Auxiliar 210'!$B$18:$B$20,1,FALSE),0)&lt;&gt;0),"r0210 - Liabilities towards other entities of the resolution group (BRRD art. 44/2/h)",IF(AND('Intragroup liabilities'!F1877="P_21",IFERROR(VLOOKUP('Intragroup liabilities'!I1877,'Auxiliar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3" s="10" t="s">
        <v>483</v>
      </c>
      <c r="G1883" s="10" t="str">
        <f t="shared" si="205"/>
        <v>Rank 9 - Ranking in insolvency (master scale)</v>
      </c>
      <c r="H1883" s="10">
        <v>962304820383110</v>
      </c>
      <c r="I1883" s="10" t="s">
        <v>66</v>
      </c>
      <c r="J1883" s="10">
        <v>8000176024</v>
      </c>
      <c r="K1883" s="10" t="s">
        <v>155</v>
      </c>
      <c r="L1883" s="10" t="str">
        <f t="shared" si="206"/>
        <v>Sister</v>
      </c>
      <c r="M1883" s="10" t="str">
        <f>IF(OR('Intragroup liabilities'!W1877="x",'Intragroup liabilities'!W1877="E"),"true","false")</f>
        <v>false</v>
      </c>
      <c r="N1883" s="10" t="s">
        <v>470</v>
      </c>
      <c r="O1883" s="10" t="s">
        <v>471</v>
      </c>
      <c r="P1883" s="11">
        <v>4.33</v>
      </c>
      <c r="Q1883" s="11">
        <f>IF('Intragroup liabilities'!E1877="",0,'Intragroup liabilities'!E1877)</f>
        <v>0</v>
      </c>
      <c r="R1883" s="10" t="str">
        <f>+IF('Intragroup liabilities'!C1877="EURO","Euro",IF('Intragroup liabilities'!C1877="LIBRA INGLESA"," US Dollar",""))</f>
        <v>Euro</v>
      </c>
      <c r="S1883" s="10" t="str">
        <f>IF(OR('Intragroup liabilities'!F1877="P_20",'Intragroup liabilities'!F1877="P_21"),'Intragroup liabilities'!M1877,CONCATENATE(RIGHT('Intragroup liabilities'!T1877,4),"-",LEFT(RIGHT('Intragroup liabilities'!T1877,7),2),"-",LEFT('Intragroup liabilities'!T1877,2)))</f>
        <v>--</v>
      </c>
      <c r="T1883" s="20" t="str">
        <f t="shared" si="207"/>
        <v>--</v>
      </c>
      <c r="U1883" s="20" t="str">
        <f>IF(OR('Intragroup liabilities'!F1877="P_20",'Intragroup liabilities'!F1877="P_21"),'T 03.01'!T1883,CONCATENATE(RIGHT('Intragroup liabilities'!U1877,4),"-",LEFT(RIGHT('Intragroup liabilities'!U1877,7),2),"-",LEFT('Intragroup liabilities'!U1877,2)))</f>
        <v>--</v>
      </c>
      <c r="V1883" s="10" t="str">
        <f t="shared" si="208"/>
        <v>Unsecured</v>
      </c>
      <c r="W1883" s="10">
        <v>0</v>
      </c>
      <c r="X1883" s="10" t="s">
        <v>83</v>
      </c>
      <c r="Y1883" s="10" t="str">
        <f t="shared" si="209"/>
        <v>Structured</v>
      </c>
      <c r="Z1883" s="10"/>
      <c r="AA1883" s="10" t="str">
        <f>IF('Intragroup liabilities'!Q1877="GF2","Grandfathered T2",IF('Intragroup liabilities'!Q1877="CET1","CET1","No"))</f>
        <v>No</v>
      </c>
      <c r="AB1883" s="10">
        <f>IF('Intragroup liabilities'!R1877="",0,'Intragroup liabilities'!R1877)</f>
        <v>0</v>
      </c>
    </row>
    <row r="1884" spans="3:28" ht="23.65" thickBot="1" x14ac:dyDescent="0.5">
      <c r="C1884" s="17">
        <f t="shared" si="204"/>
        <v>999</v>
      </c>
      <c r="D1884" s="18">
        <f t="shared" si="210"/>
        <v>1877</v>
      </c>
      <c r="E1884" s="10" t="str">
        <f>IF(AND(I1884="SANTANDER TOTTA, SGPS, SA",'Intragroup liabilities'!F1878="P_22"),"r0531 - o/w (part of) subordinated liabilities recognised as own funds",IF(AND(I1884="Totta Seguros - Comp. Seg. Vida, SA.",'Intragroup liabilities'!F1878="P_22"),"r0350 - Structured notes",IF(AND(AA1884&lt;&gt;"No",'Intragroup liabilities'!F1878="P_23"),"r0531 - o/w (part of) subordinated liabilities recognised as own funds",IF(AND(AA1884="No",'Intragroup liabilities'!F1878="P_23"),"r0120 - Secured liabilities - collateralized part (BRRD art. 44/2/b)",IF('Intragroup liabilities'!F1878="C_31","r0511 - o/w capital instruments/share capital",IF('Intragroup liabilities'!F1878="C_32","r0511 - o/w capital instruments/share capital",IF('Intragroup liabilities'!F1878="C_33","r0512 - o/w instruments ranking pari passu with ordinary shares",IF(OR(ISNUMBER(SEARCH("ATLANTES",I1884)),ISNUMBER(SEARCH("AZOR",I1884)),ISNUMBER(SEARCH("HIPOTOTTA",I1884)))=TRUE,"r0120 - Secured liabilities - collateralized part (BRRD art. 44/2/b)",IF(OR('Intragroup liabilities'!F1878="P_27.1",'Intragroup liabilities'!F1878="P_27.2",'Intragroup liabilities'!F1878="P_24"),"r0390 - Non-financial liabilities",IF('Intragroup liabilities'!F1878="P_30.1","r0170 - Employee liabilities (BRRD art. 44/2/g/i)",IF('Intragroup liabilities'!F1878="P_30.3","r0390 - Non-financial liabilities",IF('Intragroup liabilities'!F1878="C_36","r0511 - o/w capital instruments/share capital",IF(AND('Intragroup liabilities'!F1878="P_20",IFERROR(VLOOKUP('Intragroup liabilities'!I1878,'Auxiliar 210'!$B$18:$B$20,1,FALSE),0)&lt;&gt;0),"r0210 - Liabilities towards other entities of the resolution group (BRRD art. 44/2/h)",IF(AND('Intragroup liabilities'!F1878="P_21",IFERROR(VLOOKUP('Intragroup liabilities'!I1878,'Auxiliar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4" s="10" t="s">
        <v>153</v>
      </c>
      <c r="G1884" s="10" t="str">
        <f t="shared" si="205"/>
        <v>Rank 9 - Ranking in insolvency (master scale)</v>
      </c>
      <c r="H1884" s="10">
        <v>962304880000810</v>
      </c>
      <c r="I1884" s="10" t="s">
        <v>56</v>
      </c>
      <c r="J1884" s="10">
        <v>7400685089</v>
      </c>
      <c r="K1884" s="10" t="s">
        <v>155</v>
      </c>
      <c r="L1884" s="10" t="str">
        <f t="shared" si="206"/>
        <v>Sister</v>
      </c>
      <c r="M1884" s="10" t="str">
        <f>IF(OR('Intragroup liabilities'!W1878="x",'Intragroup liabilities'!W1878="E"),"true","false")</f>
        <v>true</v>
      </c>
      <c r="N1884" s="10" t="s">
        <v>470</v>
      </c>
      <c r="O1884" s="10" t="s">
        <v>471</v>
      </c>
      <c r="P1884" s="11">
        <v>1948.32</v>
      </c>
      <c r="Q1884" s="11">
        <f>IF('Intragroup liabilities'!E1878="",0,'Intragroup liabilities'!E1878)</f>
        <v>0</v>
      </c>
      <c r="R1884" s="10" t="str">
        <f>+IF('Intragroup liabilities'!C1878="EURO","Euro",IF('Intragroup liabilities'!C1878="LIBRA INGLESA"," US Dollar",""))</f>
        <v>Euro</v>
      </c>
      <c r="S1884" s="10" t="str">
        <f>IF(OR('Intragroup liabilities'!F1878="P_20",'Intragroup liabilities'!F1878="P_21"),'Intragroup liabilities'!M1878,CONCATENATE(RIGHT('Intragroup liabilities'!T1878,4),"-",LEFT(RIGHT('Intragroup liabilities'!T1878,7),2),"-",LEFT('Intragroup liabilities'!T1878,2)))</f>
        <v>--</v>
      </c>
      <c r="T1884" s="20" t="str">
        <f t="shared" si="207"/>
        <v>--</v>
      </c>
      <c r="U1884" s="20" t="str">
        <f>IF(OR('Intragroup liabilities'!F1878="P_20",'Intragroup liabilities'!F1878="P_21"),'T 03.01'!T1884,CONCATENATE(RIGHT('Intragroup liabilities'!U1878,4),"-",LEFT(RIGHT('Intragroup liabilities'!U1878,7),2),"-",LEFT('Intragroup liabilities'!U1878,2)))</f>
        <v>--</v>
      </c>
      <c r="V1884" s="10" t="str">
        <f t="shared" si="208"/>
        <v>Unsecured</v>
      </c>
      <c r="W1884" s="10">
        <v>0</v>
      </c>
      <c r="X1884" s="10" t="s">
        <v>83</v>
      </c>
      <c r="Y1884" s="10" t="str">
        <f t="shared" si="209"/>
        <v>Structured</v>
      </c>
      <c r="Z1884" s="10"/>
      <c r="AA1884" s="10" t="str">
        <f>IF('Intragroup liabilities'!Q1878="GF2","Grandfathered T2",IF('Intragroup liabilities'!Q1878="CET1","CET1","No"))</f>
        <v>No</v>
      </c>
      <c r="AB1884" s="10">
        <f>IF('Intragroup liabilities'!R1878="",0,'Intragroup liabilities'!R1878)</f>
        <v>0</v>
      </c>
    </row>
    <row r="1885" spans="3:28" ht="23.65" thickBot="1" x14ac:dyDescent="0.5">
      <c r="C1885" s="17">
        <f t="shared" si="204"/>
        <v>999</v>
      </c>
      <c r="D1885" s="18">
        <f t="shared" si="210"/>
        <v>1878</v>
      </c>
      <c r="E1885" s="10" t="str">
        <f>IF(AND(I1885="SANTANDER TOTTA, SGPS, SA",'Intragroup liabilities'!F1879="P_22"),"r0531 - o/w (part of) subordinated liabilities recognised as own funds",IF(AND(I1885="Totta Seguros - Comp. Seg. Vida, SA.",'Intragroup liabilities'!F1879="P_22"),"r0350 - Structured notes",IF(AND(AA1885&lt;&gt;"No",'Intragroup liabilities'!F1879="P_23"),"r0531 - o/w (part of) subordinated liabilities recognised as own funds",IF(AND(AA1885="No",'Intragroup liabilities'!F1879="P_23"),"r0120 - Secured liabilities - collateralized part (BRRD art. 44/2/b)",IF('Intragroup liabilities'!F1879="C_31","r0511 - o/w capital instruments/share capital",IF('Intragroup liabilities'!F1879="C_32","r0511 - o/w capital instruments/share capital",IF('Intragroup liabilities'!F1879="C_33","r0512 - o/w instruments ranking pari passu with ordinary shares",IF(OR(ISNUMBER(SEARCH("ATLANTES",I1885)),ISNUMBER(SEARCH("AZOR",I1885)),ISNUMBER(SEARCH("HIPOTOTTA",I1885)))=TRUE,"r0120 - Secured liabilities - collateralized part (BRRD art. 44/2/b)",IF(OR('Intragroup liabilities'!F1879="P_27.1",'Intragroup liabilities'!F1879="P_27.2",'Intragroup liabilities'!F1879="P_24"),"r0390 - Non-financial liabilities",IF('Intragroup liabilities'!F1879="P_30.1","r0170 - Employee liabilities (BRRD art. 44/2/g/i)",IF('Intragroup liabilities'!F1879="P_30.3","r0390 - Non-financial liabilities",IF('Intragroup liabilities'!F1879="C_36","r0511 - o/w capital instruments/share capital",IF(AND('Intragroup liabilities'!F1879="P_20",IFERROR(VLOOKUP('Intragroup liabilities'!I1879,'Auxiliar 210'!$B$18:$B$20,1,FALSE),0)&lt;&gt;0),"r0210 - Liabilities towards other entities of the resolution group (BRRD art. 44/2/h)",IF(AND('Intragroup liabilities'!F1879="P_21",IFERROR(VLOOKUP('Intragroup liabilities'!I1879,'Auxiliar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5" s="10" t="s">
        <v>483</v>
      </c>
      <c r="G1885" s="10" t="str">
        <f t="shared" si="205"/>
        <v>Rank 9 - Ranking in insolvency (master scale)</v>
      </c>
      <c r="H1885" s="10">
        <v>962304820384080</v>
      </c>
      <c r="I1885" s="10" t="s">
        <v>66</v>
      </c>
      <c r="J1885" s="10">
        <v>8000176024</v>
      </c>
      <c r="K1885" s="10" t="s">
        <v>155</v>
      </c>
      <c r="L1885" s="10" t="str">
        <f t="shared" si="206"/>
        <v>Sister</v>
      </c>
      <c r="M1885" s="10" t="str">
        <f>IF(OR('Intragroup liabilities'!W1879="x",'Intragroup liabilities'!W1879="E"),"true","false")</f>
        <v>false</v>
      </c>
      <c r="N1885" s="10" t="s">
        <v>470</v>
      </c>
      <c r="O1885" s="10" t="s">
        <v>471</v>
      </c>
      <c r="P1885" s="11">
        <v>4.33</v>
      </c>
      <c r="Q1885" s="11">
        <f>IF('Intragroup liabilities'!E1879="",0,'Intragroup liabilities'!E1879)</f>
        <v>0</v>
      </c>
      <c r="R1885" s="10" t="str">
        <f>+IF('Intragroup liabilities'!C1879="EURO","Euro",IF('Intragroup liabilities'!C1879="LIBRA INGLESA"," US Dollar",""))</f>
        <v>Euro</v>
      </c>
      <c r="S1885" s="10" t="str">
        <f>IF(OR('Intragroup liabilities'!F1879="P_20",'Intragroup liabilities'!F1879="P_21"),'Intragroup liabilities'!M1879,CONCATENATE(RIGHT('Intragroup liabilities'!T1879,4),"-",LEFT(RIGHT('Intragroup liabilities'!T1879,7),2),"-",LEFT('Intragroup liabilities'!T1879,2)))</f>
        <v>--</v>
      </c>
      <c r="T1885" s="20" t="str">
        <f t="shared" si="207"/>
        <v>--</v>
      </c>
      <c r="U1885" s="20" t="str">
        <f>IF(OR('Intragroup liabilities'!F1879="P_20",'Intragroup liabilities'!F1879="P_21"),'T 03.01'!T1885,CONCATENATE(RIGHT('Intragroup liabilities'!U1879,4),"-",LEFT(RIGHT('Intragroup liabilities'!U1879,7),2),"-",LEFT('Intragroup liabilities'!U1879,2)))</f>
        <v>--</v>
      </c>
      <c r="V1885" s="10" t="str">
        <f t="shared" si="208"/>
        <v>Unsecured</v>
      </c>
      <c r="W1885" s="10">
        <v>0</v>
      </c>
      <c r="X1885" s="10" t="s">
        <v>83</v>
      </c>
      <c r="Y1885" s="10" t="str">
        <f t="shared" si="209"/>
        <v>Structured</v>
      </c>
      <c r="Z1885" s="10"/>
      <c r="AA1885" s="10" t="str">
        <f>IF('Intragroup liabilities'!Q1879="GF2","Grandfathered T2",IF('Intragroup liabilities'!Q1879="CET1","CET1","No"))</f>
        <v>No</v>
      </c>
      <c r="AB1885" s="10">
        <f>IF('Intragroup liabilities'!R1879="",0,'Intragroup liabilities'!R1879)</f>
        <v>0</v>
      </c>
    </row>
    <row r="1886" spans="3:28" ht="23.65" thickBot="1" x14ac:dyDescent="0.5">
      <c r="C1886" s="17">
        <f t="shared" si="204"/>
        <v>999</v>
      </c>
      <c r="D1886" s="18">
        <f t="shared" si="210"/>
        <v>1879</v>
      </c>
      <c r="E1886" s="10" t="str">
        <f>IF(AND(I1886="SANTANDER TOTTA, SGPS, SA",'Intragroup liabilities'!F1880="P_22"),"r0531 - o/w (part of) subordinated liabilities recognised as own funds",IF(AND(I1886="Totta Seguros - Comp. Seg. Vida, SA.",'Intragroup liabilities'!F1880="P_22"),"r0350 - Structured notes",IF(AND(AA1886&lt;&gt;"No",'Intragroup liabilities'!F1880="P_23"),"r0531 - o/w (part of) subordinated liabilities recognised as own funds",IF(AND(AA1886="No",'Intragroup liabilities'!F1880="P_23"),"r0120 - Secured liabilities - collateralized part (BRRD art. 44/2/b)",IF('Intragroup liabilities'!F1880="C_31","r0511 - o/w capital instruments/share capital",IF('Intragroup liabilities'!F1880="C_32","r0511 - o/w capital instruments/share capital",IF('Intragroup liabilities'!F1880="C_33","r0512 - o/w instruments ranking pari passu with ordinary shares",IF(OR(ISNUMBER(SEARCH("ATLANTES",I1886)),ISNUMBER(SEARCH("AZOR",I1886)),ISNUMBER(SEARCH("HIPOTOTTA",I1886)))=TRUE,"r0120 - Secured liabilities - collateralized part (BRRD art. 44/2/b)",IF(OR('Intragroup liabilities'!F1880="P_27.1",'Intragroup liabilities'!F1880="P_27.2",'Intragroup liabilities'!F1880="P_24"),"r0390 - Non-financial liabilities",IF('Intragroup liabilities'!F1880="P_30.1","r0170 - Employee liabilities (BRRD art. 44/2/g/i)",IF('Intragroup liabilities'!F1880="P_30.3","r0390 - Non-financial liabilities",IF('Intragroup liabilities'!F1880="C_36","r0511 - o/w capital instruments/share capital",IF(AND('Intragroup liabilities'!F1880="P_20",IFERROR(VLOOKUP('Intragroup liabilities'!I1880,'Auxiliar 210'!$B$18:$B$20,1,FALSE),0)&lt;&gt;0),"r0210 - Liabilities towards other entities of the resolution group (BRRD art. 44/2/h)",IF(AND('Intragroup liabilities'!F1880="P_21",IFERROR(VLOOKUP('Intragroup liabilities'!I1880,'Auxiliar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6" s="10" t="s">
        <v>483</v>
      </c>
      <c r="G1886" s="10" t="str">
        <f t="shared" si="205"/>
        <v>Rank 9 - Ranking in insolvency (master scale)</v>
      </c>
      <c r="H1886" s="10">
        <v>962304820201320</v>
      </c>
      <c r="I1886" s="10" t="s">
        <v>66</v>
      </c>
      <c r="J1886" s="10">
        <v>8000176024</v>
      </c>
      <c r="K1886" s="10" t="s">
        <v>155</v>
      </c>
      <c r="L1886" s="10" t="str">
        <f t="shared" si="206"/>
        <v>Sister</v>
      </c>
      <c r="M1886" s="10" t="str">
        <f>IF(OR('Intragroup liabilities'!W1880="x",'Intragroup liabilities'!W1880="E"),"true","false")</f>
        <v>false</v>
      </c>
      <c r="N1886" s="10" t="s">
        <v>470</v>
      </c>
      <c r="O1886" s="10" t="s">
        <v>471</v>
      </c>
      <c r="P1886" s="11">
        <v>1.79</v>
      </c>
      <c r="Q1886" s="11">
        <f>IF('Intragroup liabilities'!E1880="",0,'Intragroup liabilities'!E1880)</f>
        <v>0</v>
      </c>
      <c r="R1886" s="10" t="str">
        <f>+IF('Intragroup liabilities'!C1880="EURO","Euro",IF('Intragroup liabilities'!C1880="LIBRA INGLESA"," US Dollar",""))</f>
        <v>Euro</v>
      </c>
      <c r="S1886" s="10" t="str">
        <f>IF(OR('Intragroup liabilities'!F1880="P_20",'Intragroup liabilities'!F1880="P_21"),'Intragroup liabilities'!M1880,CONCATENATE(RIGHT('Intragroup liabilities'!T1880,4),"-",LEFT(RIGHT('Intragroup liabilities'!T1880,7),2),"-",LEFT('Intragroup liabilities'!T1880,2)))</f>
        <v>--</v>
      </c>
      <c r="T1886" s="20" t="str">
        <f t="shared" si="207"/>
        <v>--</v>
      </c>
      <c r="U1886" s="20" t="str">
        <f>IF(OR('Intragroup liabilities'!F1880="P_20",'Intragroup liabilities'!F1880="P_21"),'T 03.01'!T1886,CONCATENATE(RIGHT('Intragroup liabilities'!U1880,4),"-",LEFT(RIGHT('Intragroup liabilities'!U1880,7),2),"-",LEFT('Intragroup liabilities'!U1880,2)))</f>
        <v>--</v>
      </c>
      <c r="V1886" s="10" t="str">
        <f t="shared" si="208"/>
        <v>Unsecured</v>
      </c>
      <c r="W1886" s="10">
        <v>0</v>
      </c>
      <c r="X1886" s="10" t="s">
        <v>83</v>
      </c>
      <c r="Y1886" s="10" t="str">
        <f t="shared" si="209"/>
        <v>Structured</v>
      </c>
      <c r="Z1886" s="10"/>
      <c r="AA1886" s="10" t="str">
        <f>IF('Intragroup liabilities'!Q1880="GF2","Grandfathered T2",IF('Intragroup liabilities'!Q1880="CET1","CET1","No"))</f>
        <v>No</v>
      </c>
      <c r="AB1886" s="10">
        <f>IF('Intragroup liabilities'!R1880="",0,'Intragroup liabilities'!R1880)</f>
        <v>0</v>
      </c>
    </row>
    <row r="1887" spans="3:28" ht="23.65" thickBot="1" x14ac:dyDescent="0.5">
      <c r="C1887" s="17">
        <f t="shared" si="204"/>
        <v>999</v>
      </c>
      <c r="D1887" s="18">
        <f t="shared" si="210"/>
        <v>1880</v>
      </c>
      <c r="E1887" s="10" t="str">
        <f>IF(AND(I1887="SANTANDER TOTTA, SGPS, SA",'Intragroup liabilities'!F1881="P_22"),"r0531 - o/w (part of) subordinated liabilities recognised as own funds",IF(AND(I1887="Totta Seguros - Comp. Seg. Vida, SA.",'Intragroup liabilities'!F1881="P_22"),"r0350 - Structured notes",IF(AND(AA1887&lt;&gt;"No",'Intragroup liabilities'!F1881="P_23"),"r0531 - o/w (part of) subordinated liabilities recognised as own funds",IF(AND(AA1887="No",'Intragroup liabilities'!F1881="P_23"),"r0120 - Secured liabilities - collateralized part (BRRD art. 44/2/b)",IF('Intragroup liabilities'!F1881="C_31","r0511 - o/w capital instruments/share capital",IF('Intragroup liabilities'!F1881="C_32","r0511 - o/w capital instruments/share capital",IF('Intragroup liabilities'!F1881="C_33","r0512 - o/w instruments ranking pari passu with ordinary shares",IF(OR(ISNUMBER(SEARCH("ATLANTES",I1887)),ISNUMBER(SEARCH("AZOR",I1887)),ISNUMBER(SEARCH("HIPOTOTTA",I1887)))=TRUE,"r0120 - Secured liabilities - collateralized part (BRRD art. 44/2/b)",IF(OR('Intragroup liabilities'!F1881="P_27.1",'Intragroup liabilities'!F1881="P_27.2",'Intragroup liabilities'!F1881="P_24"),"r0390 - Non-financial liabilities",IF('Intragroup liabilities'!F1881="P_30.1","r0170 - Employee liabilities (BRRD art. 44/2/g/i)",IF('Intragroup liabilities'!F1881="P_30.3","r0390 - Non-financial liabilities",IF('Intragroup liabilities'!F1881="C_36","r0511 - o/w capital instruments/share capital",IF(AND('Intragroup liabilities'!F1881="P_20",IFERROR(VLOOKUP('Intragroup liabilities'!I1881,'Auxiliar 210'!$B$18:$B$20,1,FALSE),0)&lt;&gt;0),"r0210 - Liabilities towards other entities of the resolution group (BRRD art. 44/2/h)",IF(AND('Intragroup liabilities'!F1881="P_21",IFERROR(VLOOKUP('Intragroup liabilities'!I1881,'Auxiliar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7" s="10" t="s">
        <v>483</v>
      </c>
      <c r="G1887" s="10" t="str">
        <f t="shared" si="205"/>
        <v>Rank 9 - Ranking in insolvency (master scale)</v>
      </c>
      <c r="H1887" s="10">
        <v>962304820211210</v>
      </c>
      <c r="I1887" s="10" t="s">
        <v>66</v>
      </c>
      <c r="J1887" s="10">
        <v>8000176024</v>
      </c>
      <c r="K1887" s="10" t="s">
        <v>155</v>
      </c>
      <c r="L1887" s="10" t="str">
        <f t="shared" si="206"/>
        <v>Sister</v>
      </c>
      <c r="M1887" s="10" t="str">
        <f>IF(OR('Intragroup liabilities'!W1881="x",'Intragroup liabilities'!W1881="E"),"true","false")</f>
        <v>false</v>
      </c>
      <c r="N1887" s="10" t="s">
        <v>470</v>
      </c>
      <c r="O1887" s="10" t="s">
        <v>471</v>
      </c>
      <c r="P1887" s="11">
        <v>3.03</v>
      </c>
      <c r="Q1887" s="11">
        <f>IF('Intragroup liabilities'!E1881="",0,'Intragroup liabilities'!E1881)</f>
        <v>0</v>
      </c>
      <c r="R1887" s="10" t="str">
        <f>+IF('Intragroup liabilities'!C1881="EURO","Euro",IF('Intragroup liabilities'!C1881="LIBRA INGLESA"," US Dollar",""))</f>
        <v>Euro</v>
      </c>
      <c r="S1887" s="10" t="str">
        <f>IF(OR('Intragroup liabilities'!F1881="P_20",'Intragroup liabilities'!F1881="P_21"),'Intragroup liabilities'!M1881,CONCATENATE(RIGHT('Intragroup liabilities'!T1881,4),"-",LEFT(RIGHT('Intragroup liabilities'!T1881,7),2),"-",LEFT('Intragroup liabilities'!T1881,2)))</f>
        <v>--</v>
      </c>
      <c r="T1887" s="20" t="str">
        <f t="shared" si="207"/>
        <v>--</v>
      </c>
      <c r="U1887" s="20" t="str">
        <f>IF(OR('Intragroup liabilities'!F1881="P_20",'Intragroup liabilities'!F1881="P_21"),'T 03.01'!T1887,CONCATENATE(RIGHT('Intragroup liabilities'!U1881,4),"-",LEFT(RIGHT('Intragroup liabilities'!U1881,7),2),"-",LEFT('Intragroup liabilities'!U1881,2)))</f>
        <v>--</v>
      </c>
      <c r="V1887" s="10" t="str">
        <f t="shared" si="208"/>
        <v>Unsecured</v>
      </c>
      <c r="W1887" s="10">
        <v>0</v>
      </c>
      <c r="X1887" s="10" t="s">
        <v>83</v>
      </c>
      <c r="Y1887" s="10" t="str">
        <f t="shared" si="209"/>
        <v>Structured</v>
      </c>
      <c r="Z1887" s="10"/>
      <c r="AA1887" s="10" t="str">
        <f>IF('Intragroup liabilities'!Q1881="GF2","Grandfathered T2",IF('Intragroup liabilities'!Q1881="CET1","CET1","No"))</f>
        <v>No</v>
      </c>
      <c r="AB1887" s="10">
        <f>IF('Intragroup liabilities'!R1881="",0,'Intragroup liabilities'!R1881)</f>
        <v>0</v>
      </c>
    </row>
    <row r="1888" spans="3:28" ht="23.65" thickBot="1" x14ac:dyDescent="0.5">
      <c r="C1888" s="17">
        <f t="shared" si="204"/>
        <v>999</v>
      </c>
      <c r="D1888" s="18">
        <f t="shared" si="210"/>
        <v>1881</v>
      </c>
      <c r="E1888" s="10" t="str">
        <f>IF(AND(I1888="SANTANDER TOTTA, SGPS, SA",'Intragroup liabilities'!F1882="P_22"),"r0531 - o/w (part of) subordinated liabilities recognised as own funds",IF(AND(I1888="Totta Seguros - Comp. Seg. Vida, SA.",'Intragroup liabilities'!F1882="P_22"),"r0350 - Structured notes",IF(AND(AA1888&lt;&gt;"No",'Intragroup liabilities'!F1882="P_23"),"r0531 - o/w (part of) subordinated liabilities recognised as own funds",IF(AND(AA1888="No",'Intragroup liabilities'!F1882="P_23"),"r0120 - Secured liabilities - collateralized part (BRRD art. 44/2/b)",IF('Intragroup liabilities'!F1882="C_31","r0511 - o/w capital instruments/share capital",IF('Intragroup liabilities'!F1882="C_32","r0511 - o/w capital instruments/share capital",IF('Intragroup liabilities'!F1882="C_33","r0512 - o/w instruments ranking pari passu with ordinary shares",IF(OR(ISNUMBER(SEARCH("ATLANTES",I1888)),ISNUMBER(SEARCH("AZOR",I1888)),ISNUMBER(SEARCH("HIPOTOTTA",I1888)))=TRUE,"r0120 - Secured liabilities - collateralized part (BRRD art. 44/2/b)",IF(OR('Intragroup liabilities'!F1882="P_27.1",'Intragroup liabilities'!F1882="P_27.2",'Intragroup liabilities'!F1882="P_24"),"r0390 - Non-financial liabilities",IF('Intragroup liabilities'!F1882="P_30.1","r0170 - Employee liabilities (BRRD art. 44/2/g/i)",IF('Intragroup liabilities'!F1882="P_30.3","r0390 - Non-financial liabilities",IF('Intragroup liabilities'!F1882="C_36","r0511 - o/w capital instruments/share capital",IF(AND('Intragroup liabilities'!F1882="P_20",IFERROR(VLOOKUP('Intragroup liabilities'!I1882,'Auxiliar 210'!$B$18:$B$20,1,FALSE),0)&lt;&gt;0),"r0210 - Liabilities towards other entities of the resolution group (BRRD art. 44/2/h)",IF(AND('Intragroup liabilities'!F1882="P_21",IFERROR(VLOOKUP('Intragroup liabilities'!I1882,'Auxiliar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8" s="10" t="s">
        <v>153</v>
      </c>
      <c r="G1888" s="10" t="str">
        <f t="shared" si="205"/>
        <v>Rank 9 - Ranking in insolvency (master scale)</v>
      </c>
      <c r="H1888" s="10">
        <v>962304880000820</v>
      </c>
      <c r="I1888" s="10" t="s">
        <v>56</v>
      </c>
      <c r="J1888" s="10">
        <v>7400685089</v>
      </c>
      <c r="K1888" s="10" t="s">
        <v>155</v>
      </c>
      <c r="L1888" s="10" t="str">
        <f t="shared" si="206"/>
        <v>Sister</v>
      </c>
      <c r="M1888" s="10" t="str">
        <f>IF(OR('Intragroup liabilities'!W1882="x",'Intragroup liabilities'!W1882="E"),"true","false")</f>
        <v>true</v>
      </c>
      <c r="N1888" s="10" t="s">
        <v>470</v>
      </c>
      <c r="O1888" s="10" t="s">
        <v>471</v>
      </c>
      <c r="P1888" s="11">
        <v>396.67</v>
      </c>
      <c r="Q1888" s="11">
        <f>IF('Intragroup liabilities'!E1882="",0,'Intragroup liabilities'!E1882)</f>
        <v>0</v>
      </c>
      <c r="R1888" s="10" t="str">
        <f>+IF('Intragroup liabilities'!C1882="EURO","Euro",IF('Intragroup liabilities'!C1882="LIBRA INGLESA"," US Dollar",""))</f>
        <v>Euro</v>
      </c>
      <c r="S1888" s="10" t="str">
        <f>IF(OR('Intragroup liabilities'!F1882="P_20",'Intragroup liabilities'!F1882="P_21"),'Intragroup liabilities'!M1882,CONCATENATE(RIGHT('Intragroup liabilities'!T1882,4),"-",LEFT(RIGHT('Intragroup liabilities'!T1882,7),2),"-",LEFT('Intragroup liabilities'!T1882,2)))</f>
        <v>--</v>
      </c>
      <c r="T1888" s="20" t="str">
        <f t="shared" si="207"/>
        <v>--</v>
      </c>
      <c r="U1888" s="20" t="str">
        <f>IF(OR('Intragroup liabilities'!F1882="P_20",'Intragroup liabilities'!F1882="P_21"),'T 03.01'!T1888,CONCATENATE(RIGHT('Intragroup liabilities'!U1882,4),"-",LEFT(RIGHT('Intragroup liabilities'!U1882,7),2),"-",LEFT('Intragroup liabilities'!U1882,2)))</f>
        <v>--</v>
      </c>
      <c r="V1888" s="10" t="str">
        <f t="shared" si="208"/>
        <v>Unsecured</v>
      </c>
      <c r="W1888" s="10">
        <v>0</v>
      </c>
      <c r="X1888" s="10" t="s">
        <v>83</v>
      </c>
      <c r="Y1888" s="10" t="str">
        <f t="shared" si="209"/>
        <v>Structured</v>
      </c>
      <c r="Z1888" s="10"/>
      <c r="AA1888" s="10" t="str">
        <f>IF('Intragroup liabilities'!Q1882="GF2","Grandfathered T2",IF('Intragroup liabilities'!Q1882="CET1","CET1","No"))</f>
        <v>No</v>
      </c>
      <c r="AB1888" s="10">
        <f>IF('Intragroup liabilities'!R1882="",0,'Intragroup liabilities'!R1882)</f>
        <v>0</v>
      </c>
    </row>
    <row r="1889" spans="3:28" ht="23.65" thickBot="1" x14ac:dyDescent="0.5">
      <c r="C1889" s="17">
        <f t="shared" si="204"/>
        <v>999</v>
      </c>
      <c r="D1889" s="18">
        <f t="shared" si="210"/>
        <v>1882</v>
      </c>
      <c r="E1889" s="10" t="str">
        <f>IF(AND(I1889="SANTANDER TOTTA, SGPS, SA",'Intragroup liabilities'!F1883="P_22"),"r0531 - o/w (part of) subordinated liabilities recognised as own funds",IF(AND(I1889="Totta Seguros - Comp. Seg. Vida, SA.",'Intragroup liabilities'!F1883="P_22"),"r0350 - Structured notes",IF(AND(AA1889&lt;&gt;"No",'Intragroup liabilities'!F1883="P_23"),"r0531 - o/w (part of) subordinated liabilities recognised as own funds",IF(AND(AA1889="No",'Intragroup liabilities'!F1883="P_23"),"r0120 - Secured liabilities - collateralized part (BRRD art. 44/2/b)",IF('Intragroup liabilities'!F1883="C_31","r0511 - o/w capital instruments/share capital",IF('Intragroup liabilities'!F1883="C_32","r0511 - o/w capital instruments/share capital",IF('Intragroup liabilities'!F1883="C_33","r0512 - o/w instruments ranking pari passu with ordinary shares",IF(OR(ISNUMBER(SEARCH("ATLANTES",I1889)),ISNUMBER(SEARCH("AZOR",I1889)),ISNUMBER(SEARCH("HIPOTOTTA",I1889)))=TRUE,"r0120 - Secured liabilities - collateralized part (BRRD art. 44/2/b)",IF(OR('Intragroup liabilities'!F1883="P_27.1",'Intragroup liabilities'!F1883="P_27.2",'Intragroup liabilities'!F1883="P_24"),"r0390 - Non-financial liabilities",IF('Intragroup liabilities'!F1883="P_30.1","r0170 - Employee liabilities (BRRD art. 44/2/g/i)",IF('Intragroup liabilities'!F1883="P_30.3","r0390 - Non-financial liabilities",IF('Intragroup liabilities'!F1883="C_36","r0511 - o/w capital instruments/share capital",IF(AND('Intragroup liabilities'!F1883="P_20",IFERROR(VLOOKUP('Intragroup liabilities'!I1883,'Auxiliar 210'!$B$18:$B$20,1,FALSE),0)&lt;&gt;0),"r0210 - Liabilities towards other entities of the resolution group (BRRD art. 44/2/h)",IF(AND('Intragroup liabilities'!F1883="P_21",IFERROR(VLOOKUP('Intragroup liabilities'!I1883,'Auxiliar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89" s="10" t="s">
        <v>483</v>
      </c>
      <c r="G1889" s="10" t="str">
        <f t="shared" si="205"/>
        <v>Rank 9 - Ranking in insolvency (master scale)</v>
      </c>
      <c r="H1889" s="10">
        <v>962304820220280</v>
      </c>
      <c r="I1889" s="10" t="s">
        <v>66</v>
      </c>
      <c r="J1889" s="10">
        <v>8000176024</v>
      </c>
      <c r="K1889" s="10" t="s">
        <v>155</v>
      </c>
      <c r="L1889" s="10" t="str">
        <f t="shared" si="206"/>
        <v>Sister</v>
      </c>
      <c r="M1889" s="10" t="str">
        <f>IF(OR('Intragroup liabilities'!W1883="x",'Intragroup liabilities'!W1883="E"),"true","false")</f>
        <v>false</v>
      </c>
      <c r="N1889" s="10" t="s">
        <v>470</v>
      </c>
      <c r="O1889" s="10" t="s">
        <v>471</v>
      </c>
      <c r="P1889" s="11">
        <v>7.0000000000000007E-2</v>
      </c>
      <c r="Q1889" s="11">
        <f>IF('Intragroup liabilities'!E1883="",0,'Intragroup liabilities'!E1883)</f>
        <v>0</v>
      </c>
      <c r="R1889" s="10" t="str">
        <f>+IF('Intragroup liabilities'!C1883="EURO","Euro",IF('Intragroup liabilities'!C1883="LIBRA INGLESA"," US Dollar",""))</f>
        <v>Euro</v>
      </c>
      <c r="S1889" s="10" t="str">
        <f>IF(OR('Intragroup liabilities'!F1883="P_20",'Intragroup liabilities'!F1883="P_21"),'Intragroup liabilities'!M1883,CONCATENATE(RIGHT('Intragroup liabilities'!T1883,4),"-",LEFT(RIGHT('Intragroup liabilities'!T1883,7),2),"-",LEFT('Intragroup liabilities'!T1883,2)))</f>
        <v>--</v>
      </c>
      <c r="T1889" s="20" t="str">
        <f t="shared" si="207"/>
        <v>--</v>
      </c>
      <c r="U1889" s="20" t="str">
        <f>IF(OR('Intragroup liabilities'!F1883="P_20",'Intragroup liabilities'!F1883="P_21"),'T 03.01'!T1889,CONCATENATE(RIGHT('Intragroup liabilities'!U1883,4),"-",LEFT(RIGHT('Intragroup liabilities'!U1883,7),2),"-",LEFT('Intragroup liabilities'!U1883,2)))</f>
        <v>--</v>
      </c>
      <c r="V1889" s="10" t="str">
        <f t="shared" si="208"/>
        <v>Unsecured</v>
      </c>
      <c r="W1889" s="10">
        <v>0</v>
      </c>
      <c r="X1889" s="10" t="s">
        <v>83</v>
      </c>
      <c r="Y1889" s="10" t="str">
        <f t="shared" si="209"/>
        <v>Structured</v>
      </c>
      <c r="Z1889" s="10"/>
      <c r="AA1889" s="10" t="str">
        <f>IF('Intragroup liabilities'!Q1883="GF2","Grandfathered T2",IF('Intragroup liabilities'!Q1883="CET1","CET1","No"))</f>
        <v>No</v>
      </c>
      <c r="AB1889" s="10">
        <f>IF('Intragroup liabilities'!R1883="",0,'Intragroup liabilities'!R1883)</f>
        <v>0</v>
      </c>
    </row>
    <row r="1890" spans="3:28" ht="23.65" thickBot="1" x14ac:dyDescent="0.5">
      <c r="C1890" s="17">
        <f t="shared" si="204"/>
        <v>999</v>
      </c>
      <c r="D1890" s="18">
        <f t="shared" si="210"/>
        <v>1883</v>
      </c>
      <c r="E1890" s="10" t="str">
        <f>IF(AND(I1890="SANTANDER TOTTA, SGPS, SA",'Intragroup liabilities'!F1884="P_22"),"r0531 - o/w (part of) subordinated liabilities recognised as own funds",IF(AND(I1890="Totta Seguros - Comp. Seg. Vida, SA.",'Intragroup liabilities'!F1884="P_22"),"r0350 - Structured notes",IF(AND(AA1890&lt;&gt;"No",'Intragroup liabilities'!F1884="P_23"),"r0531 - o/w (part of) subordinated liabilities recognised as own funds",IF(AND(AA1890="No",'Intragroup liabilities'!F1884="P_23"),"r0120 - Secured liabilities - collateralized part (BRRD art. 44/2/b)",IF('Intragroup liabilities'!F1884="C_31","r0511 - o/w capital instruments/share capital",IF('Intragroup liabilities'!F1884="C_32","r0511 - o/w capital instruments/share capital",IF('Intragroup liabilities'!F1884="C_33","r0512 - o/w instruments ranking pari passu with ordinary shares",IF(OR(ISNUMBER(SEARCH("ATLANTES",I1890)),ISNUMBER(SEARCH("AZOR",I1890)),ISNUMBER(SEARCH("HIPOTOTTA",I1890)))=TRUE,"r0120 - Secured liabilities - collateralized part (BRRD art. 44/2/b)",IF(OR('Intragroup liabilities'!F1884="P_27.1",'Intragroup liabilities'!F1884="P_27.2",'Intragroup liabilities'!F1884="P_24"),"r0390 - Non-financial liabilities",IF('Intragroup liabilities'!F1884="P_30.1","r0170 - Employee liabilities (BRRD art. 44/2/g/i)",IF('Intragroup liabilities'!F1884="P_30.3","r0390 - Non-financial liabilities",IF('Intragroup liabilities'!F1884="C_36","r0511 - o/w capital instruments/share capital",IF(AND('Intragroup liabilities'!F1884="P_20",IFERROR(VLOOKUP('Intragroup liabilities'!I1884,'Auxiliar 210'!$B$18:$B$20,1,FALSE),0)&lt;&gt;0),"r0210 - Liabilities towards other entities of the resolution group (BRRD art. 44/2/h)",IF(AND('Intragroup liabilities'!F1884="P_21",IFERROR(VLOOKUP('Intragroup liabilities'!I1884,'Auxiliar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0" s="10" t="s">
        <v>483</v>
      </c>
      <c r="G1890" s="10" t="str">
        <f t="shared" si="205"/>
        <v>Rank 9 - Ranking in insolvency (master scale)</v>
      </c>
      <c r="H1890" s="10">
        <v>962304820225180</v>
      </c>
      <c r="I1890" s="10" t="s">
        <v>66</v>
      </c>
      <c r="J1890" s="10">
        <v>8000176024</v>
      </c>
      <c r="K1890" s="10" t="s">
        <v>155</v>
      </c>
      <c r="L1890" s="10" t="str">
        <f t="shared" si="206"/>
        <v>Sister</v>
      </c>
      <c r="M1890" s="10" t="str">
        <f>IF(OR('Intragroup liabilities'!W1884="x",'Intragroup liabilities'!W1884="E"),"true","false")</f>
        <v>false</v>
      </c>
      <c r="N1890" s="10" t="s">
        <v>470</v>
      </c>
      <c r="O1890" s="10" t="s">
        <v>471</v>
      </c>
      <c r="P1890" s="11">
        <v>64.44</v>
      </c>
      <c r="Q1890" s="11">
        <f>IF('Intragroup liabilities'!E1884="",0,'Intragroup liabilities'!E1884)</f>
        <v>0</v>
      </c>
      <c r="R1890" s="10" t="str">
        <f>+IF('Intragroup liabilities'!C1884="EURO","Euro",IF('Intragroup liabilities'!C1884="LIBRA INGLESA"," US Dollar",""))</f>
        <v>Euro</v>
      </c>
      <c r="S1890" s="10" t="str">
        <f>IF(OR('Intragroup liabilities'!F1884="P_20",'Intragroup liabilities'!F1884="P_21"),'Intragroup liabilities'!M1884,CONCATENATE(RIGHT('Intragroup liabilities'!T1884,4),"-",LEFT(RIGHT('Intragroup liabilities'!T1884,7),2),"-",LEFT('Intragroup liabilities'!T1884,2)))</f>
        <v>--</v>
      </c>
      <c r="T1890" s="20" t="str">
        <f t="shared" si="207"/>
        <v>--</v>
      </c>
      <c r="U1890" s="20" t="str">
        <f>IF(OR('Intragroup liabilities'!F1884="P_20",'Intragroup liabilities'!F1884="P_21"),'T 03.01'!T1890,CONCATENATE(RIGHT('Intragroup liabilities'!U1884,4),"-",LEFT(RIGHT('Intragroup liabilities'!U1884,7),2),"-",LEFT('Intragroup liabilities'!U1884,2)))</f>
        <v>--</v>
      </c>
      <c r="V1890" s="10" t="str">
        <f t="shared" si="208"/>
        <v>Unsecured</v>
      </c>
      <c r="W1890" s="10">
        <v>0</v>
      </c>
      <c r="X1890" s="10" t="s">
        <v>83</v>
      </c>
      <c r="Y1890" s="10" t="str">
        <f t="shared" si="209"/>
        <v>Structured</v>
      </c>
      <c r="Z1890" s="10"/>
      <c r="AA1890" s="10" t="str">
        <f>IF('Intragroup liabilities'!Q1884="GF2","Grandfathered T2",IF('Intragroup liabilities'!Q1884="CET1","CET1","No"))</f>
        <v>No</v>
      </c>
      <c r="AB1890" s="10">
        <f>IF('Intragroup liabilities'!R1884="",0,'Intragroup liabilities'!R1884)</f>
        <v>0</v>
      </c>
    </row>
    <row r="1891" spans="3:28" ht="23.65" thickBot="1" x14ac:dyDescent="0.5">
      <c r="C1891" s="17">
        <f t="shared" si="204"/>
        <v>999</v>
      </c>
      <c r="D1891" s="18">
        <f t="shared" si="210"/>
        <v>1884</v>
      </c>
      <c r="E1891" s="10" t="str">
        <f>IF(AND(I1891="SANTANDER TOTTA, SGPS, SA",'Intragroup liabilities'!F1885="P_22"),"r0531 - o/w (part of) subordinated liabilities recognised as own funds",IF(AND(I1891="Totta Seguros - Comp. Seg. Vida, SA.",'Intragroup liabilities'!F1885="P_22"),"r0350 - Structured notes",IF(AND(AA1891&lt;&gt;"No",'Intragroup liabilities'!F1885="P_23"),"r0531 - o/w (part of) subordinated liabilities recognised as own funds",IF(AND(AA1891="No",'Intragroup liabilities'!F1885="P_23"),"r0120 - Secured liabilities - collateralized part (BRRD art. 44/2/b)",IF('Intragroup liabilities'!F1885="C_31","r0511 - o/w capital instruments/share capital",IF('Intragroup liabilities'!F1885="C_32","r0511 - o/w capital instruments/share capital",IF('Intragroup liabilities'!F1885="C_33","r0512 - o/w instruments ranking pari passu with ordinary shares",IF(OR(ISNUMBER(SEARCH("ATLANTES",I1891)),ISNUMBER(SEARCH("AZOR",I1891)),ISNUMBER(SEARCH("HIPOTOTTA",I1891)))=TRUE,"r0120 - Secured liabilities - collateralized part (BRRD art. 44/2/b)",IF(OR('Intragroup liabilities'!F1885="P_27.1",'Intragroup liabilities'!F1885="P_27.2",'Intragroup liabilities'!F1885="P_24"),"r0390 - Non-financial liabilities",IF('Intragroup liabilities'!F1885="P_30.1","r0170 - Employee liabilities (BRRD art. 44/2/g/i)",IF('Intragroup liabilities'!F1885="P_30.3","r0390 - Non-financial liabilities",IF('Intragroup liabilities'!F1885="C_36","r0511 - o/w capital instruments/share capital",IF(AND('Intragroup liabilities'!F1885="P_20",IFERROR(VLOOKUP('Intragroup liabilities'!I1885,'Auxiliar 210'!$B$18:$B$20,1,FALSE),0)&lt;&gt;0),"r0210 - Liabilities towards other entities of the resolution group (BRRD art. 44/2/h)",IF(AND('Intragroup liabilities'!F1885="P_21",IFERROR(VLOOKUP('Intragroup liabilities'!I1885,'Auxiliar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1" s="10" t="s">
        <v>483</v>
      </c>
      <c r="G1891" s="10" t="str">
        <f t="shared" si="205"/>
        <v>Rank 9 - Ranking in insolvency (master scale)</v>
      </c>
      <c r="H1891" s="10">
        <v>962304820228590</v>
      </c>
      <c r="I1891" s="10" t="s">
        <v>1309</v>
      </c>
      <c r="J1891" s="10">
        <v>6511003239</v>
      </c>
      <c r="K1891" s="10" t="s">
        <v>155</v>
      </c>
      <c r="L1891" s="10" t="str">
        <f t="shared" si="206"/>
        <v>Sister</v>
      </c>
      <c r="M1891" s="10" t="str">
        <f>IF(OR('Intragroup liabilities'!W1885="x",'Intragroup liabilities'!W1885="E"),"true","false")</f>
        <v>false</v>
      </c>
      <c r="N1891" s="10" t="s">
        <v>470</v>
      </c>
      <c r="O1891" s="10" t="s">
        <v>471</v>
      </c>
      <c r="P1891" s="11">
        <v>0.11</v>
      </c>
      <c r="Q1891" s="11">
        <f>IF('Intragroup liabilities'!E1885="",0,'Intragroup liabilities'!E1885)</f>
        <v>0</v>
      </c>
      <c r="R1891" s="10" t="str">
        <f>+IF('Intragroup liabilities'!C1885="EURO","Euro",IF('Intragroup liabilities'!C1885="LIBRA INGLESA"," US Dollar",""))</f>
        <v>Euro</v>
      </c>
      <c r="S1891" s="10" t="str">
        <f>IF(OR('Intragroup liabilities'!F1885="P_20",'Intragroup liabilities'!F1885="P_21"),'Intragroup liabilities'!M1885,CONCATENATE(RIGHT('Intragroup liabilities'!T1885,4),"-",LEFT(RIGHT('Intragroup liabilities'!T1885,7),2),"-",LEFT('Intragroup liabilities'!T1885,2)))</f>
        <v>--</v>
      </c>
      <c r="T1891" s="20" t="str">
        <f t="shared" si="207"/>
        <v>--</v>
      </c>
      <c r="U1891" s="20" t="str">
        <f>IF(OR('Intragroup liabilities'!F1885="P_20",'Intragroup liabilities'!F1885="P_21"),'T 03.01'!T1891,CONCATENATE(RIGHT('Intragroup liabilities'!U1885,4),"-",LEFT(RIGHT('Intragroup liabilities'!U1885,7),2),"-",LEFT('Intragroup liabilities'!U1885,2)))</f>
        <v>--</v>
      </c>
      <c r="V1891" s="10" t="str">
        <f t="shared" si="208"/>
        <v>Unsecured</v>
      </c>
      <c r="W1891" s="10">
        <v>0</v>
      </c>
      <c r="X1891" s="10" t="s">
        <v>83</v>
      </c>
      <c r="Y1891" s="10" t="str">
        <f t="shared" si="209"/>
        <v>Structured</v>
      </c>
      <c r="Z1891" s="10"/>
      <c r="AA1891" s="10" t="str">
        <f>IF('Intragroup liabilities'!Q1885="GF2","Grandfathered T2",IF('Intragroup liabilities'!Q1885="CET1","CET1","No"))</f>
        <v>No</v>
      </c>
      <c r="AB1891" s="10">
        <f>IF('Intragroup liabilities'!R1885="",0,'Intragroup liabilities'!R1885)</f>
        <v>0</v>
      </c>
    </row>
    <row r="1892" spans="3:28" ht="23.65" thickBot="1" x14ac:dyDescent="0.5">
      <c r="C1892" s="17">
        <f t="shared" si="204"/>
        <v>999</v>
      </c>
      <c r="D1892" s="18">
        <f t="shared" si="210"/>
        <v>1885</v>
      </c>
      <c r="E1892" s="10" t="str">
        <f>IF(AND(I1892="SANTANDER TOTTA, SGPS, SA",'Intragroup liabilities'!F1886="P_22"),"r0531 - o/w (part of) subordinated liabilities recognised as own funds",IF(AND(I1892="Totta Seguros - Comp. Seg. Vida, SA.",'Intragroup liabilities'!F1886="P_22"),"r0350 - Structured notes",IF(AND(AA1892&lt;&gt;"No",'Intragroup liabilities'!F1886="P_23"),"r0531 - o/w (part of) subordinated liabilities recognised as own funds",IF(AND(AA1892="No",'Intragroup liabilities'!F1886="P_23"),"r0120 - Secured liabilities - collateralized part (BRRD art. 44/2/b)",IF('Intragroup liabilities'!F1886="C_31","r0511 - o/w capital instruments/share capital",IF('Intragroup liabilities'!F1886="C_32","r0511 - o/w capital instruments/share capital",IF('Intragroup liabilities'!F1886="C_33","r0512 - o/w instruments ranking pari passu with ordinary shares",IF(OR(ISNUMBER(SEARCH("ATLANTES",I1892)),ISNUMBER(SEARCH("AZOR",I1892)),ISNUMBER(SEARCH("HIPOTOTTA",I1892)))=TRUE,"r0120 - Secured liabilities - collateralized part (BRRD art. 44/2/b)",IF(OR('Intragroup liabilities'!F1886="P_27.1",'Intragroup liabilities'!F1886="P_27.2",'Intragroup liabilities'!F1886="P_24"),"r0390 - Non-financial liabilities",IF('Intragroup liabilities'!F1886="P_30.1","r0170 - Employee liabilities (BRRD art. 44/2/g/i)",IF('Intragroup liabilities'!F1886="P_30.3","r0390 - Non-financial liabilities",IF('Intragroup liabilities'!F1886="C_36","r0511 - o/w capital instruments/share capital",IF(AND('Intragroup liabilities'!F1886="P_20",IFERROR(VLOOKUP('Intragroup liabilities'!I1886,'Auxiliar 210'!$B$18:$B$20,1,FALSE),0)&lt;&gt;0),"r0210 - Liabilities towards other entities of the resolution group (BRRD art. 44/2/h)",IF(AND('Intragroup liabilities'!F1886="P_21",IFERROR(VLOOKUP('Intragroup liabilities'!I1886,'Auxiliar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2" s="10" t="s">
        <v>483</v>
      </c>
      <c r="G1892" s="10" t="str">
        <f t="shared" si="205"/>
        <v>Rank 9 - Ranking in insolvency (master scale)</v>
      </c>
      <c r="H1892" s="10">
        <v>962304820232660</v>
      </c>
      <c r="I1892" s="10" t="s">
        <v>66</v>
      </c>
      <c r="J1892" s="10">
        <v>8000176024</v>
      </c>
      <c r="K1892" s="10" t="s">
        <v>155</v>
      </c>
      <c r="L1892" s="10" t="str">
        <f t="shared" si="206"/>
        <v>Sister</v>
      </c>
      <c r="M1892" s="10" t="str">
        <f>IF(OR('Intragroup liabilities'!W1886="x",'Intragroup liabilities'!W1886="E"),"true","false")</f>
        <v>false</v>
      </c>
      <c r="N1892" s="10" t="s">
        <v>470</v>
      </c>
      <c r="O1892" s="10" t="s">
        <v>471</v>
      </c>
      <c r="P1892" s="11">
        <v>72.22</v>
      </c>
      <c r="Q1892" s="11">
        <f>IF('Intragroup liabilities'!E1886="",0,'Intragroup liabilities'!E1886)</f>
        <v>0</v>
      </c>
      <c r="R1892" s="10" t="str">
        <f>+IF('Intragroup liabilities'!C1886="EURO","Euro",IF('Intragroup liabilities'!C1886="LIBRA INGLESA"," US Dollar",""))</f>
        <v>Euro</v>
      </c>
      <c r="S1892" s="10" t="str">
        <f>IF(OR('Intragroup liabilities'!F1886="P_20",'Intragroup liabilities'!F1886="P_21"),'Intragroup liabilities'!M1886,CONCATENATE(RIGHT('Intragroup liabilities'!T1886,4),"-",LEFT(RIGHT('Intragroup liabilities'!T1886,7),2),"-",LEFT('Intragroup liabilities'!T1886,2)))</f>
        <v>--</v>
      </c>
      <c r="T1892" s="20" t="str">
        <f t="shared" si="207"/>
        <v>--</v>
      </c>
      <c r="U1892" s="20" t="str">
        <f>IF(OR('Intragroup liabilities'!F1886="P_20",'Intragroup liabilities'!F1886="P_21"),'T 03.01'!T1892,CONCATENATE(RIGHT('Intragroup liabilities'!U1886,4),"-",LEFT(RIGHT('Intragroup liabilities'!U1886,7),2),"-",LEFT('Intragroup liabilities'!U1886,2)))</f>
        <v>--</v>
      </c>
      <c r="V1892" s="10" t="str">
        <f t="shared" si="208"/>
        <v>Unsecured</v>
      </c>
      <c r="W1892" s="10">
        <v>0</v>
      </c>
      <c r="X1892" s="10" t="s">
        <v>83</v>
      </c>
      <c r="Y1892" s="10" t="str">
        <f t="shared" si="209"/>
        <v>Structured</v>
      </c>
      <c r="Z1892" s="10"/>
      <c r="AA1892" s="10" t="str">
        <f>IF('Intragroup liabilities'!Q1886="GF2","Grandfathered T2",IF('Intragroup liabilities'!Q1886="CET1","CET1","No"))</f>
        <v>No</v>
      </c>
      <c r="AB1892" s="10">
        <f>IF('Intragroup liabilities'!R1886="",0,'Intragroup liabilities'!R1886)</f>
        <v>0</v>
      </c>
    </row>
    <row r="1893" spans="3:28" ht="23.65" thickBot="1" x14ac:dyDescent="0.5">
      <c r="C1893" s="17">
        <f t="shared" si="204"/>
        <v>999</v>
      </c>
      <c r="D1893" s="18">
        <f t="shared" si="210"/>
        <v>1886</v>
      </c>
      <c r="E1893" s="10" t="str">
        <f>IF(AND(I1893="SANTANDER TOTTA, SGPS, SA",'Intragroup liabilities'!F1887="P_22"),"r0531 - o/w (part of) subordinated liabilities recognised as own funds",IF(AND(I1893="Totta Seguros - Comp. Seg. Vida, SA.",'Intragroup liabilities'!F1887="P_22"),"r0350 - Structured notes",IF(AND(AA1893&lt;&gt;"No",'Intragroup liabilities'!F1887="P_23"),"r0531 - o/w (part of) subordinated liabilities recognised as own funds",IF(AND(AA1893="No",'Intragroup liabilities'!F1887="P_23"),"r0120 - Secured liabilities - collateralized part (BRRD art. 44/2/b)",IF('Intragroup liabilities'!F1887="C_31","r0511 - o/w capital instruments/share capital",IF('Intragroup liabilities'!F1887="C_32","r0511 - o/w capital instruments/share capital",IF('Intragroup liabilities'!F1887="C_33","r0512 - o/w instruments ranking pari passu with ordinary shares",IF(OR(ISNUMBER(SEARCH("ATLANTES",I1893)),ISNUMBER(SEARCH("AZOR",I1893)),ISNUMBER(SEARCH("HIPOTOTTA",I1893)))=TRUE,"r0120 - Secured liabilities - collateralized part (BRRD art. 44/2/b)",IF(OR('Intragroup liabilities'!F1887="P_27.1",'Intragroup liabilities'!F1887="P_27.2",'Intragroup liabilities'!F1887="P_24"),"r0390 - Non-financial liabilities",IF('Intragroup liabilities'!F1887="P_30.1","r0170 - Employee liabilities (BRRD art. 44/2/g/i)",IF('Intragroup liabilities'!F1887="P_30.3","r0390 - Non-financial liabilities",IF('Intragroup liabilities'!F1887="C_36","r0511 - o/w capital instruments/share capital",IF(AND('Intragroup liabilities'!F1887="P_20",IFERROR(VLOOKUP('Intragroup liabilities'!I1887,'Auxiliar 210'!$B$18:$B$20,1,FALSE),0)&lt;&gt;0),"r0210 - Liabilities towards other entities of the resolution group (BRRD art. 44/2/h)",IF(AND('Intragroup liabilities'!F1887="P_21",IFERROR(VLOOKUP('Intragroup liabilities'!I1887,'Auxiliar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3" s="10" t="s">
        <v>483</v>
      </c>
      <c r="G1893" s="10" t="str">
        <f t="shared" si="205"/>
        <v>Rank 9 - Ranking in insolvency (master scale)</v>
      </c>
      <c r="H1893" s="10">
        <v>962304820389300</v>
      </c>
      <c r="I1893" s="10" t="s">
        <v>66</v>
      </c>
      <c r="J1893" s="10">
        <v>8000176024</v>
      </c>
      <c r="K1893" s="10" t="s">
        <v>155</v>
      </c>
      <c r="L1893" s="10" t="str">
        <f t="shared" si="206"/>
        <v>Sister</v>
      </c>
      <c r="M1893" s="10" t="str">
        <f>IF(OR('Intragroup liabilities'!W1887="x",'Intragroup liabilities'!W1887="E"),"true","false")</f>
        <v>false</v>
      </c>
      <c r="N1893" s="10" t="s">
        <v>470</v>
      </c>
      <c r="O1893" s="10" t="s">
        <v>471</v>
      </c>
      <c r="P1893" s="11">
        <v>4969.03</v>
      </c>
      <c r="Q1893" s="11">
        <f>IF('Intragroup liabilities'!E1887="",0,'Intragroup liabilities'!E1887)</f>
        <v>0</v>
      </c>
      <c r="R1893" s="10" t="str">
        <f>+IF('Intragroup liabilities'!C1887="EURO","Euro",IF('Intragroup liabilities'!C1887="LIBRA INGLESA"," US Dollar",""))</f>
        <v>Euro</v>
      </c>
      <c r="S1893" s="10" t="str">
        <f>IF(OR('Intragroup liabilities'!F1887="P_20",'Intragroup liabilities'!F1887="P_21"),'Intragroup liabilities'!M1887,CONCATENATE(RIGHT('Intragroup liabilities'!T1887,4),"-",LEFT(RIGHT('Intragroup liabilities'!T1887,7),2),"-",LEFT('Intragroup liabilities'!T1887,2)))</f>
        <v>--</v>
      </c>
      <c r="T1893" s="20" t="str">
        <f t="shared" si="207"/>
        <v>--</v>
      </c>
      <c r="U1893" s="20" t="str">
        <f>IF(OR('Intragroup liabilities'!F1887="P_20",'Intragroup liabilities'!F1887="P_21"),'T 03.01'!T1893,CONCATENATE(RIGHT('Intragroup liabilities'!U1887,4),"-",LEFT(RIGHT('Intragroup liabilities'!U1887,7),2),"-",LEFT('Intragroup liabilities'!U1887,2)))</f>
        <v>--</v>
      </c>
      <c r="V1893" s="10" t="str">
        <f t="shared" si="208"/>
        <v>Unsecured</v>
      </c>
      <c r="W1893" s="10">
        <v>0</v>
      </c>
      <c r="X1893" s="10" t="s">
        <v>83</v>
      </c>
      <c r="Y1893" s="10" t="str">
        <f t="shared" si="209"/>
        <v>Structured</v>
      </c>
      <c r="Z1893" s="10"/>
      <c r="AA1893" s="10" t="str">
        <f>IF('Intragroup liabilities'!Q1887="GF2","Grandfathered T2",IF('Intragroup liabilities'!Q1887="CET1","CET1","No"))</f>
        <v>No</v>
      </c>
      <c r="AB1893" s="10">
        <f>IF('Intragroup liabilities'!R1887="",0,'Intragroup liabilities'!R1887)</f>
        <v>0</v>
      </c>
    </row>
    <row r="1894" spans="3:28" ht="23.65" thickBot="1" x14ac:dyDescent="0.5">
      <c r="C1894" s="17">
        <f t="shared" si="204"/>
        <v>999</v>
      </c>
      <c r="D1894" s="18">
        <f t="shared" si="210"/>
        <v>1887</v>
      </c>
      <c r="E1894" s="10" t="str">
        <f>IF(AND(I1894="SANTANDER TOTTA, SGPS, SA",'Intragroup liabilities'!F1888="P_22"),"r0531 - o/w (part of) subordinated liabilities recognised as own funds",IF(AND(I1894="Totta Seguros - Comp. Seg. Vida, SA.",'Intragroup liabilities'!F1888="P_22"),"r0350 - Structured notes",IF(AND(AA1894&lt;&gt;"No",'Intragroup liabilities'!F1888="P_23"),"r0531 - o/w (part of) subordinated liabilities recognised as own funds",IF(AND(AA1894="No",'Intragroup liabilities'!F1888="P_23"),"r0120 - Secured liabilities - collateralized part (BRRD art. 44/2/b)",IF('Intragroup liabilities'!F1888="C_31","r0511 - o/w capital instruments/share capital",IF('Intragroup liabilities'!F1888="C_32","r0511 - o/w capital instruments/share capital",IF('Intragroup liabilities'!F1888="C_33","r0512 - o/w instruments ranking pari passu with ordinary shares",IF(OR(ISNUMBER(SEARCH("ATLANTES",I1894)),ISNUMBER(SEARCH("AZOR",I1894)),ISNUMBER(SEARCH("HIPOTOTTA",I1894)))=TRUE,"r0120 - Secured liabilities - collateralized part (BRRD art. 44/2/b)",IF(OR('Intragroup liabilities'!F1888="P_27.1",'Intragroup liabilities'!F1888="P_27.2",'Intragroup liabilities'!F1888="P_24"),"r0390 - Non-financial liabilities",IF('Intragroup liabilities'!F1888="P_30.1","r0170 - Employee liabilities (BRRD art. 44/2/g/i)",IF('Intragroup liabilities'!F1888="P_30.3","r0390 - Non-financial liabilities",IF('Intragroup liabilities'!F1888="C_36","r0511 - o/w capital instruments/share capital",IF(AND('Intragroup liabilities'!F1888="P_20",IFERROR(VLOOKUP('Intragroup liabilities'!I1888,'Auxiliar 210'!$B$18:$B$20,1,FALSE),0)&lt;&gt;0),"r0210 - Liabilities towards other entities of the resolution group (BRRD art. 44/2/h)",IF(AND('Intragroup liabilities'!F1888="P_21",IFERROR(VLOOKUP('Intragroup liabilities'!I1888,'Auxiliar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4" s="10" t="s">
        <v>483</v>
      </c>
      <c r="G1894" s="10" t="str">
        <f t="shared" si="205"/>
        <v>Rank 9 - Ranking in insolvency (master scale)</v>
      </c>
      <c r="H1894" s="10">
        <v>962304820241980</v>
      </c>
      <c r="I1894" s="10" t="s">
        <v>66</v>
      </c>
      <c r="J1894" s="10">
        <v>8000176024</v>
      </c>
      <c r="K1894" s="10" t="s">
        <v>155</v>
      </c>
      <c r="L1894" s="10" t="str">
        <f t="shared" si="206"/>
        <v>Sister</v>
      </c>
      <c r="M1894" s="10" t="str">
        <f>IF(OR('Intragroup liabilities'!W1888="x",'Intragroup liabilities'!W1888="E"),"true","false")</f>
        <v>false</v>
      </c>
      <c r="N1894" s="10" t="s">
        <v>470</v>
      </c>
      <c r="O1894" s="10" t="s">
        <v>471</v>
      </c>
      <c r="P1894" s="11">
        <v>0.04</v>
      </c>
      <c r="Q1894" s="11">
        <f>IF('Intragroup liabilities'!E1888="",0,'Intragroup liabilities'!E1888)</f>
        <v>0</v>
      </c>
      <c r="R1894" s="10" t="str">
        <f>+IF('Intragroup liabilities'!C1888="EURO","Euro",IF('Intragroup liabilities'!C1888="LIBRA INGLESA"," US Dollar",""))</f>
        <v>Euro</v>
      </c>
      <c r="S1894" s="10" t="str">
        <f>IF(OR('Intragroup liabilities'!F1888="P_20",'Intragroup liabilities'!F1888="P_21"),'Intragroup liabilities'!M1888,CONCATENATE(RIGHT('Intragroup liabilities'!T1888,4),"-",LEFT(RIGHT('Intragroup liabilities'!T1888,7),2),"-",LEFT('Intragroup liabilities'!T1888,2)))</f>
        <v>--</v>
      </c>
      <c r="T1894" s="20" t="str">
        <f t="shared" si="207"/>
        <v>--</v>
      </c>
      <c r="U1894" s="20" t="str">
        <f>IF(OR('Intragroup liabilities'!F1888="P_20",'Intragroup liabilities'!F1888="P_21"),'T 03.01'!T1894,CONCATENATE(RIGHT('Intragroup liabilities'!U1888,4),"-",LEFT(RIGHT('Intragroup liabilities'!U1888,7),2),"-",LEFT('Intragroup liabilities'!U1888,2)))</f>
        <v>--</v>
      </c>
      <c r="V1894" s="10" t="str">
        <f t="shared" si="208"/>
        <v>Unsecured</v>
      </c>
      <c r="W1894" s="10">
        <v>0</v>
      </c>
      <c r="X1894" s="10" t="s">
        <v>83</v>
      </c>
      <c r="Y1894" s="10" t="str">
        <f t="shared" si="209"/>
        <v>Structured</v>
      </c>
      <c r="Z1894" s="10"/>
      <c r="AA1894" s="10" t="str">
        <f>IF('Intragroup liabilities'!Q1888="GF2","Grandfathered T2",IF('Intragroup liabilities'!Q1888="CET1","CET1","No"))</f>
        <v>No</v>
      </c>
      <c r="AB1894" s="10">
        <f>IF('Intragroup liabilities'!R1888="",0,'Intragroup liabilities'!R1888)</f>
        <v>0</v>
      </c>
    </row>
    <row r="1895" spans="3:28" ht="23.65" thickBot="1" x14ac:dyDescent="0.5">
      <c r="C1895" s="17">
        <f t="shared" si="204"/>
        <v>999</v>
      </c>
      <c r="D1895" s="18">
        <f t="shared" si="210"/>
        <v>1888</v>
      </c>
      <c r="E1895" s="10" t="str">
        <f>IF(AND(I1895="SANTANDER TOTTA, SGPS, SA",'Intragroup liabilities'!F1889="P_22"),"r0531 - o/w (part of) subordinated liabilities recognised as own funds",IF(AND(I1895="Totta Seguros - Comp. Seg. Vida, SA.",'Intragroup liabilities'!F1889="P_22"),"r0350 - Structured notes",IF(AND(AA1895&lt;&gt;"No",'Intragroup liabilities'!F1889="P_23"),"r0531 - o/w (part of) subordinated liabilities recognised as own funds",IF(AND(AA1895="No",'Intragroup liabilities'!F1889="P_23"),"r0120 - Secured liabilities - collateralized part (BRRD art. 44/2/b)",IF('Intragroup liabilities'!F1889="C_31","r0511 - o/w capital instruments/share capital",IF('Intragroup liabilities'!F1889="C_32","r0511 - o/w capital instruments/share capital",IF('Intragroup liabilities'!F1889="C_33","r0512 - o/w instruments ranking pari passu with ordinary shares",IF(OR(ISNUMBER(SEARCH("ATLANTES",I1895)),ISNUMBER(SEARCH("AZOR",I1895)),ISNUMBER(SEARCH("HIPOTOTTA",I1895)))=TRUE,"r0120 - Secured liabilities - collateralized part (BRRD art. 44/2/b)",IF(OR('Intragroup liabilities'!F1889="P_27.1",'Intragroup liabilities'!F1889="P_27.2",'Intragroup liabilities'!F1889="P_24"),"r0390 - Non-financial liabilities",IF('Intragroup liabilities'!F1889="P_30.1","r0170 - Employee liabilities (BRRD art. 44/2/g/i)",IF('Intragroup liabilities'!F1889="P_30.3","r0390 - Non-financial liabilities",IF('Intragroup liabilities'!F1889="C_36","r0511 - o/w capital instruments/share capital",IF(AND('Intragroup liabilities'!F1889="P_20",IFERROR(VLOOKUP('Intragroup liabilities'!I1889,'Auxiliar 210'!$B$18:$B$20,1,FALSE),0)&lt;&gt;0),"r0210 - Liabilities towards other entities of the resolution group (BRRD art. 44/2/h)",IF(AND('Intragroup liabilities'!F1889="P_21",IFERROR(VLOOKUP('Intragroup liabilities'!I1889,'Auxiliar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5" s="10" t="s">
        <v>483</v>
      </c>
      <c r="G1895" s="10" t="str">
        <f t="shared" si="205"/>
        <v>Rank 9 - Ranking in insolvency (master scale)</v>
      </c>
      <c r="H1895" s="10">
        <v>962304820242890</v>
      </c>
      <c r="I1895" s="10" t="s">
        <v>66</v>
      </c>
      <c r="J1895" s="10">
        <v>8000176024</v>
      </c>
      <c r="K1895" s="10" t="s">
        <v>155</v>
      </c>
      <c r="L1895" s="10" t="str">
        <f t="shared" si="206"/>
        <v>Sister</v>
      </c>
      <c r="M1895" s="10" t="str">
        <f>IF(OR('Intragroup liabilities'!W1889="x",'Intragroup liabilities'!W1889="E"),"true","false")</f>
        <v>false</v>
      </c>
      <c r="N1895" s="10" t="s">
        <v>470</v>
      </c>
      <c r="O1895" s="10" t="s">
        <v>471</v>
      </c>
      <c r="P1895" s="11">
        <v>18.89</v>
      </c>
      <c r="Q1895" s="11">
        <f>IF('Intragroup liabilities'!E1889="",0,'Intragroup liabilities'!E1889)</f>
        <v>0</v>
      </c>
      <c r="R1895" s="10" t="str">
        <f>+IF('Intragroup liabilities'!C1889="EURO","Euro",IF('Intragroup liabilities'!C1889="LIBRA INGLESA"," US Dollar",""))</f>
        <v>Euro</v>
      </c>
      <c r="S1895" s="10" t="str">
        <f>IF(OR('Intragroup liabilities'!F1889="P_20",'Intragroup liabilities'!F1889="P_21"),'Intragroup liabilities'!M1889,CONCATENATE(RIGHT('Intragroup liabilities'!T1889,4),"-",LEFT(RIGHT('Intragroup liabilities'!T1889,7),2),"-",LEFT('Intragroup liabilities'!T1889,2)))</f>
        <v>--</v>
      </c>
      <c r="T1895" s="20" t="str">
        <f t="shared" si="207"/>
        <v>--</v>
      </c>
      <c r="U1895" s="20" t="str">
        <f>IF(OR('Intragroup liabilities'!F1889="P_20",'Intragroup liabilities'!F1889="P_21"),'T 03.01'!T1895,CONCATENATE(RIGHT('Intragroup liabilities'!U1889,4),"-",LEFT(RIGHT('Intragroup liabilities'!U1889,7),2),"-",LEFT('Intragroup liabilities'!U1889,2)))</f>
        <v>--</v>
      </c>
      <c r="V1895" s="10" t="str">
        <f t="shared" si="208"/>
        <v>Unsecured</v>
      </c>
      <c r="W1895" s="10">
        <v>0</v>
      </c>
      <c r="X1895" s="10" t="s">
        <v>83</v>
      </c>
      <c r="Y1895" s="10" t="str">
        <f t="shared" si="209"/>
        <v>Structured</v>
      </c>
      <c r="Z1895" s="10"/>
      <c r="AA1895" s="10" t="str">
        <f>IF('Intragroup liabilities'!Q1889="GF2","Grandfathered T2",IF('Intragroup liabilities'!Q1889="CET1","CET1","No"))</f>
        <v>No</v>
      </c>
      <c r="AB1895" s="10">
        <f>IF('Intragroup liabilities'!R1889="",0,'Intragroup liabilities'!R1889)</f>
        <v>0</v>
      </c>
    </row>
    <row r="1896" spans="3:28" ht="23.65" thickBot="1" x14ac:dyDescent="0.5">
      <c r="C1896" s="17">
        <f t="shared" si="204"/>
        <v>999</v>
      </c>
      <c r="D1896" s="18">
        <f t="shared" si="210"/>
        <v>1889</v>
      </c>
      <c r="E1896" s="10" t="str">
        <f>IF(AND(I1896="SANTANDER TOTTA, SGPS, SA",'Intragroup liabilities'!F1890="P_22"),"r0531 - o/w (part of) subordinated liabilities recognised as own funds",IF(AND(I1896="Totta Seguros - Comp. Seg. Vida, SA.",'Intragroup liabilities'!F1890="P_22"),"r0350 - Structured notes",IF(AND(AA1896&lt;&gt;"No",'Intragroup liabilities'!F1890="P_23"),"r0531 - o/w (part of) subordinated liabilities recognised as own funds",IF(AND(AA1896="No",'Intragroup liabilities'!F1890="P_23"),"r0120 - Secured liabilities - collateralized part (BRRD art. 44/2/b)",IF('Intragroup liabilities'!F1890="C_31","r0511 - o/w capital instruments/share capital",IF('Intragroup liabilities'!F1890="C_32","r0511 - o/w capital instruments/share capital",IF('Intragroup liabilities'!F1890="C_33","r0512 - o/w instruments ranking pari passu with ordinary shares",IF(OR(ISNUMBER(SEARCH("ATLANTES",I1896)),ISNUMBER(SEARCH("AZOR",I1896)),ISNUMBER(SEARCH("HIPOTOTTA",I1896)))=TRUE,"r0120 - Secured liabilities - collateralized part (BRRD art. 44/2/b)",IF(OR('Intragroup liabilities'!F1890="P_27.1",'Intragroup liabilities'!F1890="P_27.2",'Intragroup liabilities'!F1890="P_24"),"r0390 - Non-financial liabilities",IF('Intragroup liabilities'!F1890="P_30.1","r0170 - Employee liabilities (BRRD art. 44/2/g/i)",IF('Intragroup liabilities'!F1890="P_30.3","r0390 - Non-financial liabilities",IF('Intragroup liabilities'!F1890="C_36","r0511 - o/w capital instruments/share capital",IF(AND('Intragroup liabilities'!F1890="P_20",IFERROR(VLOOKUP('Intragroup liabilities'!I1890,'Auxiliar 210'!$B$18:$B$20,1,FALSE),0)&lt;&gt;0),"r0210 - Liabilities towards other entities of the resolution group (BRRD art. 44/2/h)",IF(AND('Intragroup liabilities'!F1890="P_21",IFERROR(VLOOKUP('Intragroup liabilities'!I1890,'Auxiliar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6" s="10" t="s">
        <v>483</v>
      </c>
      <c r="G1896" s="10" t="str">
        <f t="shared" si="205"/>
        <v>Rank 9 - Ranking in insolvency (master scale)</v>
      </c>
      <c r="H1896" s="10">
        <v>962304820246870</v>
      </c>
      <c r="I1896" s="10" t="s">
        <v>66</v>
      </c>
      <c r="J1896" s="10">
        <v>8000176024</v>
      </c>
      <c r="K1896" s="10" t="s">
        <v>155</v>
      </c>
      <c r="L1896" s="10" t="str">
        <f t="shared" si="206"/>
        <v>Sister</v>
      </c>
      <c r="M1896" s="10" t="str">
        <f>IF(OR('Intragroup liabilities'!W1890="x",'Intragroup liabilities'!W1890="E"),"true","false")</f>
        <v>false</v>
      </c>
      <c r="N1896" s="10" t="s">
        <v>470</v>
      </c>
      <c r="O1896" s="10" t="s">
        <v>471</v>
      </c>
      <c r="P1896" s="11">
        <v>76.67</v>
      </c>
      <c r="Q1896" s="11">
        <f>IF('Intragroup liabilities'!E1890="",0,'Intragroup liabilities'!E1890)</f>
        <v>0</v>
      </c>
      <c r="R1896" s="10" t="str">
        <f>+IF('Intragroup liabilities'!C1890="EURO","Euro",IF('Intragroup liabilities'!C1890="LIBRA INGLESA"," US Dollar",""))</f>
        <v>Euro</v>
      </c>
      <c r="S1896" s="10" t="str">
        <f>IF(OR('Intragroup liabilities'!F1890="P_20",'Intragroup liabilities'!F1890="P_21"),'Intragroup liabilities'!M1890,CONCATENATE(RIGHT('Intragroup liabilities'!T1890,4),"-",LEFT(RIGHT('Intragroup liabilities'!T1890,7),2),"-",LEFT('Intragroup liabilities'!T1890,2)))</f>
        <v>--</v>
      </c>
      <c r="T1896" s="20" t="str">
        <f t="shared" si="207"/>
        <v>--</v>
      </c>
      <c r="U1896" s="20" t="str">
        <f>IF(OR('Intragroup liabilities'!F1890="P_20",'Intragroup liabilities'!F1890="P_21"),'T 03.01'!T1896,CONCATENATE(RIGHT('Intragroup liabilities'!U1890,4),"-",LEFT(RIGHT('Intragroup liabilities'!U1890,7),2),"-",LEFT('Intragroup liabilities'!U1890,2)))</f>
        <v>--</v>
      </c>
      <c r="V1896" s="10" t="str">
        <f t="shared" si="208"/>
        <v>Unsecured</v>
      </c>
      <c r="W1896" s="10">
        <v>0</v>
      </c>
      <c r="X1896" s="10" t="s">
        <v>83</v>
      </c>
      <c r="Y1896" s="10" t="str">
        <f t="shared" si="209"/>
        <v>Structured</v>
      </c>
      <c r="Z1896" s="10"/>
      <c r="AA1896" s="10" t="str">
        <f>IF('Intragroup liabilities'!Q1890="GF2","Grandfathered T2",IF('Intragroup liabilities'!Q1890="CET1","CET1","No"))</f>
        <v>No</v>
      </c>
      <c r="AB1896" s="10">
        <f>IF('Intragroup liabilities'!R1890="",0,'Intragroup liabilities'!R1890)</f>
        <v>0</v>
      </c>
    </row>
    <row r="1897" spans="3:28" ht="23.65" thickBot="1" x14ac:dyDescent="0.5">
      <c r="C1897" s="17">
        <f t="shared" si="204"/>
        <v>999</v>
      </c>
      <c r="D1897" s="18">
        <f t="shared" si="210"/>
        <v>1890</v>
      </c>
      <c r="E1897" s="10" t="str">
        <f>IF(AND(I1897="SANTANDER TOTTA, SGPS, SA",'Intragroup liabilities'!F1891="P_22"),"r0531 - o/w (part of) subordinated liabilities recognised as own funds",IF(AND(I1897="Totta Seguros - Comp. Seg. Vida, SA.",'Intragroup liabilities'!F1891="P_22"),"r0350 - Structured notes",IF(AND(AA1897&lt;&gt;"No",'Intragroup liabilities'!F1891="P_23"),"r0531 - o/w (part of) subordinated liabilities recognised as own funds",IF(AND(AA1897="No",'Intragroup liabilities'!F1891="P_23"),"r0120 - Secured liabilities - collateralized part (BRRD art. 44/2/b)",IF('Intragroup liabilities'!F1891="C_31","r0511 - o/w capital instruments/share capital",IF('Intragroup liabilities'!F1891="C_32","r0511 - o/w capital instruments/share capital",IF('Intragroup liabilities'!F1891="C_33","r0512 - o/w instruments ranking pari passu with ordinary shares",IF(OR(ISNUMBER(SEARCH("ATLANTES",I1897)),ISNUMBER(SEARCH("AZOR",I1897)),ISNUMBER(SEARCH("HIPOTOTTA",I1897)))=TRUE,"r0120 - Secured liabilities - collateralized part (BRRD art. 44/2/b)",IF(OR('Intragroup liabilities'!F1891="P_27.1",'Intragroup liabilities'!F1891="P_27.2",'Intragroup liabilities'!F1891="P_24"),"r0390 - Non-financial liabilities",IF('Intragroup liabilities'!F1891="P_30.1","r0170 - Employee liabilities (BRRD art. 44/2/g/i)",IF('Intragroup liabilities'!F1891="P_30.3","r0390 - Non-financial liabilities",IF('Intragroup liabilities'!F1891="C_36","r0511 - o/w capital instruments/share capital",IF(AND('Intragroup liabilities'!F1891="P_20",IFERROR(VLOOKUP('Intragroup liabilities'!I1891,'Auxiliar 210'!$B$18:$B$20,1,FALSE),0)&lt;&gt;0),"r0210 - Liabilities towards other entities of the resolution group (BRRD art. 44/2/h)",IF(AND('Intragroup liabilities'!F1891="P_21",IFERROR(VLOOKUP('Intragroup liabilities'!I1891,'Auxiliar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7" s="10" t="s">
        <v>483</v>
      </c>
      <c r="G1897" s="10" t="str">
        <f t="shared" si="205"/>
        <v>Rank 9 - Ranking in insolvency (master scale)</v>
      </c>
      <c r="H1897" s="10">
        <v>962304820250510</v>
      </c>
      <c r="I1897" s="10" t="s">
        <v>66</v>
      </c>
      <c r="J1897" s="10">
        <v>8000176024</v>
      </c>
      <c r="K1897" s="10" t="s">
        <v>155</v>
      </c>
      <c r="L1897" s="10" t="str">
        <f t="shared" si="206"/>
        <v>Sister</v>
      </c>
      <c r="M1897" s="10" t="str">
        <f>IF(OR('Intragroup liabilities'!W1891="x",'Intragroup liabilities'!W1891="E"),"true","false")</f>
        <v>false</v>
      </c>
      <c r="N1897" s="10" t="s">
        <v>470</v>
      </c>
      <c r="O1897" s="10" t="s">
        <v>471</v>
      </c>
      <c r="P1897" s="11">
        <v>30</v>
      </c>
      <c r="Q1897" s="11">
        <f>IF('Intragroup liabilities'!E1891="",0,'Intragroup liabilities'!E1891)</f>
        <v>0</v>
      </c>
      <c r="R1897" s="10" t="str">
        <f>+IF('Intragroup liabilities'!C1891="EURO","Euro",IF('Intragroup liabilities'!C1891="LIBRA INGLESA"," US Dollar",""))</f>
        <v>Euro</v>
      </c>
      <c r="S1897" s="10" t="str">
        <f>IF(OR('Intragroup liabilities'!F1891="P_20",'Intragroup liabilities'!F1891="P_21"),'Intragroup liabilities'!M1891,CONCATENATE(RIGHT('Intragroup liabilities'!T1891,4),"-",LEFT(RIGHT('Intragroup liabilities'!T1891,7),2),"-",LEFT('Intragroup liabilities'!T1891,2)))</f>
        <v>--</v>
      </c>
      <c r="T1897" s="20" t="str">
        <f t="shared" si="207"/>
        <v>--</v>
      </c>
      <c r="U1897" s="20" t="str">
        <f>IF(OR('Intragroup liabilities'!F1891="P_20",'Intragroup liabilities'!F1891="P_21"),'T 03.01'!T1897,CONCATENATE(RIGHT('Intragroup liabilities'!U1891,4),"-",LEFT(RIGHT('Intragroup liabilities'!U1891,7),2),"-",LEFT('Intragroup liabilities'!U1891,2)))</f>
        <v>--</v>
      </c>
      <c r="V1897" s="10" t="str">
        <f t="shared" si="208"/>
        <v>Unsecured</v>
      </c>
      <c r="W1897" s="10">
        <v>0</v>
      </c>
      <c r="X1897" s="10" t="s">
        <v>83</v>
      </c>
      <c r="Y1897" s="10" t="str">
        <f t="shared" si="209"/>
        <v>Structured</v>
      </c>
      <c r="Z1897" s="10"/>
      <c r="AA1897" s="10" t="str">
        <f>IF('Intragroup liabilities'!Q1891="GF2","Grandfathered T2",IF('Intragroup liabilities'!Q1891="CET1","CET1","No"))</f>
        <v>No</v>
      </c>
      <c r="AB1897" s="10">
        <f>IF('Intragroup liabilities'!R1891="",0,'Intragroup liabilities'!R1891)</f>
        <v>0</v>
      </c>
    </row>
    <row r="1898" spans="3:28" ht="23.65" thickBot="1" x14ac:dyDescent="0.5">
      <c r="C1898" s="17">
        <f t="shared" si="204"/>
        <v>999</v>
      </c>
      <c r="D1898" s="18">
        <f t="shared" si="210"/>
        <v>1891</v>
      </c>
      <c r="E1898" s="10" t="str">
        <f>IF(AND(I1898="SANTANDER TOTTA, SGPS, SA",'Intragroup liabilities'!F1892="P_22"),"r0531 - o/w (part of) subordinated liabilities recognised as own funds",IF(AND(I1898="Totta Seguros - Comp. Seg. Vida, SA.",'Intragroup liabilities'!F1892="P_22"),"r0350 - Structured notes",IF(AND(AA1898&lt;&gt;"No",'Intragroup liabilities'!F1892="P_23"),"r0531 - o/w (part of) subordinated liabilities recognised as own funds",IF(AND(AA1898="No",'Intragroup liabilities'!F1892="P_23"),"r0120 - Secured liabilities - collateralized part (BRRD art. 44/2/b)",IF('Intragroup liabilities'!F1892="C_31","r0511 - o/w capital instruments/share capital",IF('Intragroup liabilities'!F1892="C_32","r0511 - o/w capital instruments/share capital",IF('Intragroup liabilities'!F1892="C_33","r0512 - o/w instruments ranking pari passu with ordinary shares",IF(OR(ISNUMBER(SEARCH("ATLANTES",I1898)),ISNUMBER(SEARCH("AZOR",I1898)),ISNUMBER(SEARCH("HIPOTOTTA",I1898)))=TRUE,"r0120 - Secured liabilities - collateralized part (BRRD art. 44/2/b)",IF(OR('Intragroup liabilities'!F1892="P_27.1",'Intragroup liabilities'!F1892="P_27.2",'Intragroup liabilities'!F1892="P_24"),"r0390 - Non-financial liabilities",IF('Intragroup liabilities'!F1892="P_30.1","r0170 - Employee liabilities (BRRD art. 44/2/g/i)",IF('Intragroup liabilities'!F1892="P_30.3","r0390 - Non-financial liabilities",IF('Intragroup liabilities'!F1892="C_36","r0511 - o/w capital instruments/share capital",IF(AND('Intragroup liabilities'!F1892="P_20",IFERROR(VLOOKUP('Intragroup liabilities'!I1892,'Auxiliar 210'!$B$18:$B$20,1,FALSE),0)&lt;&gt;0),"r0210 - Liabilities towards other entities of the resolution group (BRRD art. 44/2/h)",IF(AND('Intragroup liabilities'!F1892="P_21",IFERROR(VLOOKUP('Intragroup liabilities'!I1892,'Auxiliar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8" s="10" t="s">
        <v>483</v>
      </c>
      <c r="G1898" s="10" t="str">
        <f t="shared" si="205"/>
        <v>Rank 9 - Ranking in insolvency (master scale)</v>
      </c>
      <c r="H1898" s="10">
        <v>962304820390930</v>
      </c>
      <c r="I1898" s="10" t="s">
        <v>66</v>
      </c>
      <c r="J1898" s="10">
        <v>8000176024</v>
      </c>
      <c r="K1898" s="10" t="s">
        <v>155</v>
      </c>
      <c r="L1898" s="10" t="str">
        <f t="shared" si="206"/>
        <v>Sister</v>
      </c>
      <c r="M1898" s="10" t="str">
        <f>IF(OR('Intragroup liabilities'!W1892="x",'Intragroup liabilities'!W1892="E"),"true","false")</f>
        <v>false</v>
      </c>
      <c r="N1898" s="10" t="s">
        <v>470</v>
      </c>
      <c r="O1898" s="10" t="s">
        <v>471</v>
      </c>
      <c r="P1898" s="11">
        <v>24.67</v>
      </c>
      <c r="Q1898" s="11">
        <f>IF('Intragroup liabilities'!E1892="",0,'Intragroup liabilities'!E1892)</f>
        <v>0</v>
      </c>
      <c r="R1898" s="10" t="str">
        <f>+IF('Intragroup liabilities'!C1892="EURO","Euro",IF('Intragroup liabilities'!C1892="LIBRA INGLESA"," US Dollar",""))</f>
        <v>Euro</v>
      </c>
      <c r="S1898" s="10" t="str">
        <f>IF(OR('Intragroup liabilities'!F1892="P_20",'Intragroup liabilities'!F1892="P_21"),'Intragroup liabilities'!M1892,CONCATENATE(RIGHT('Intragroup liabilities'!T1892,4),"-",LEFT(RIGHT('Intragroup liabilities'!T1892,7),2),"-",LEFT('Intragroup liabilities'!T1892,2)))</f>
        <v>--</v>
      </c>
      <c r="T1898" s="20" t="str">
        <f t="shared" si="207"/>
        <v>--</v>
      </c>
      <c r="U1898" s="20" t="str">
        <f>IF(OR('Intragroup liabilities'!F1892="P_20",'Intragroup liabilities'!F1892="P_21"),'T 03.01'!T1898,CONCATENATE(RIGHT('Intragroup liabilities'!U1892,4),"-",LEFT(RIGHT('Intragroup liabilities'!U1892,7),2),"-",LEFT('Intragroup liabilities'!U1892,2)))</f>
        <v>--</v>
      </c>
      <c r="V1898" s="10" t="str">
        <f t="shared" si="208"/>
        <v>Unsecured</v>
      </c>
      <c r="W1898" s="10">
        <v>0</v>
      </c>
      <c r="X1898" s="10" t="s">
        <v>83</v>
      </c>
      <c r="Y1898" s="10" t="str">
        <f t="shared" si="209"/>
        <v>Structured</v>
      </c>
      <c r="Z1898" s="10"/>
      <c r="AA1898" s="10" t="str">
        <f>IF('Intragroup liabilities'!Q1892="GF2","Grandfathered T2",IF('Intragroup liabilities'!Q1892="CET1","CET1","No"))</f>
        <v>No</v>
      </c>
      <c r="AB1898" s="10">
        <f>IF('Intragroup liabilities'!R1892="",0,'Intragroup liabilities'!R1892)</f>
        <v>0</v>
      </c>
    </row>
    <row r="1899" spans="3:28" ht="23.65" thickBot="1" x14ac:dyDescent="0.5">
      <c r="C1899" s="17">
        <f t="shared" si="204"/>
        <v>999</v>
      </c>
      <c r="D1899" s="18">
        <f t="shared" si="210"/>
        <v>1892</v>
      </c>
      <c r="E1899" s="10" t="str">
        <f>IF(AND(I1899="SANTANDER TOTTA, SGPS, SA",'Intragroup liabilities'!F1893="P_22"),"r0531 - o/w (part of) subordinated liabilities recognised as own funds",IF(AND(I1899="Totta Seguros - Comp. Seg. Vida, SA.",'Intragroup liabilities'!F1893="P_22"),"r0350 - Structured notes",IF(AND(AA1899&lt;&gt;"No",'Intragroup liabilities'!F1893="P_23"),"r0531 - o/w (part of) subordinated liabilities recognised as own funds",IF(AND(AA1899="No",'Intragroup liabilities'!F1893="P_23"),"r0120 - Secured liabilities - collateralized part (BRRD art. 44/2/b)",IF('Intragroup liabilities'!F1893="C_31","r0511 - o/w capital instruments/share capital",IF('Intragroup liabilities'!F1893="C_32","r0511 - o/w capital instruments/share capital",IF('Intragroup liabilities'!F1893="C_33","r0512 - o/w instruments ranking pari passu with ordinary shares",IF(OR(ISNUMBER(SEARCH("ATLANTES",I1899)),ISNUMBER(SEARCH("AZOR",I1899)),ISNUMBER(SEARCH("HIPOTOTTA",I1899)))=TRUE,"r0120 - Secured liabilities - collateralized part (BRRD art. 44/2/b)",IF(OR('Intragroup liabilities'!F1893="P_27.1",'Intragroup liabilities'!F1893="P_27.2",'Intragroup liabilities'!F1893="P_24"),"r0390 - Non-financial liabilities",IF('Intragroup liabilities'!F1893="P_30.1","r0170 - Employee liabilities (BRRD art. 44/2/g/i)",IF('Intragroup liabilities'!F1893="P_30.3","r0390 - Non-financial liabilities",IF('Intragroup liabilities'!F1893="C_36","r0511 - o/w capital instruments/share capital",IF(AND('Intragroup liabilities'!F1893="P_20",IFERROR(VLOOKUP('Intragroup liabilities'!I1893,'Auxiliar 210'!$B$18:$B$20,1,FALSE),0)&lt;&gt;0),"r0210 - Liabilities towards other entities of the resolution group (BRRD art. 44/2/h)",IF(AND('Intragroup liabilities'!F1893="P_21",IFERROR(VLOOKUP('Intragroup liabilities'!I1893,'Auxiliar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899" s="10" t="s">
        <v>483</v>
      </c>
      <c r="G1899" s="10" t="str">
        <f t="shared" si="205"/>
        <v>Rank 9 - Ranking in insolvency (master scale)</v>
      </c>
      <c r="H1899" s="10">
        <v>962304870326550</v>
      </c>
      <c r="I1899" s="10" t="s">
        <v>66</v>
      </c>
      <c r="J1899" s="10">
        <v>8000176024</v>
      </c>
      <c r="K1899" s="10" t="s">
        <v>155</v>
      </c>
      <c r="L1899" s="10" t="str">
        <f t="shared" si="206"/>
        <v>Sister</v>
      </c>
      <c r="M1899" s="10" t="str">
        <f>IF(OR('Intragroup liabilities'!W1893="x",'Intragroup liabilities'!W1893="E"),"true","false")</f>
        <v>false</v>
      </c>
      <c r="N1899" s="10" t="s">
        <v>470</v>
      </c>
      <c r="O1899" s="10" t="s">
        <v>471</v>
      </c>
      <c r="P1899" s="11">
        <v>158.27000000000001</v>
      </c>
      <c r="Q1899" s="11">
        <f>IF('Intragroup liabilities'!E1893="",0,'Intragroup liabilities'!E1893)</f>
        <v>0</v>
      </c>
      <c r="R1899" s="10" t="str">
        <f>+IF('Intragroup liabilities'!C1893="EURO","Euro",IF('Intragroup liabilities'!C1893="LIBRA INGLESA"," US Dollar",""))</f>
        <v>Euro</v>
      </c>
      <c r="S1899" s="10" t="str">
        <f>IF(OR('Intragroup liabilities'!F1893="P_20",'Intragroup liabilities'!F1893="P_21"),'Intragroup liabilities'!M1893,CONCATENATE(RIGHT('Intragroup liabilities'!T1893,4),"-",LEFT(RIGHT('Intragroup liabilities'!T1893,7),2),"-",LEFT('Intragroup liabilities'!T1893,2)))</f>
        <v>--</v>
      </c>
      <c r="T1899" s="20" t="str">
        <f t="shared" si="207"/>
        <v>--</v>
      </c>
      <c r="U1899" s="20" t="str">
        <f>IF(OR('Intragroup liabilities'!F1893="P_20",'Intragroup liabilities'!F1893="P_21"),'T 03.01'!T1899,CONCATENATE(RIGHT('Intragroup liabilities'!U1893,4),"-",LEFT(RIGHT('Intragroup liabilities'!U1893,7),2),"-",LEFT('Intragroup liabilities'!U1893,2)))</f>
        <v>--</v>
      </c>
      <c r="V1899" s="10" t="str">
        <f t="shared" si="208"/>
        <v>Unsecured</v>
      </c>
      <c r="W1899" s="10">
        <v>0</v>
      </c>
      <c r="X1899" s="10" t="s">
        <v>83</v>
      </c>
      <c r="Y1899" s="10" t="str">
        <f t="shared" si="209"/>
        <v>Structured</v>
      </c>
      <c r="Z1899" s="10"/>
      <c r="AA1899" s="10" t="str">
        <f>IF('Intragroup liabilities'!Q1893="GF2","Grandfathered T2",IF('Intragroup liabilities'!Q1893="CET1","CET1","No"))</f>
        <v>No</v>
      </c>
      <c r="AB1899" s="10">
        <f>IF('Intragroup liabilities'!R1893="",0,'Intragroup liabilities'!R1893)</f>
        <v>0</v>
      </c>
    </row>
    <row r="1900" spans="3:28" ht="23.65" thickBot="1" x14ac:dyDescent="0.5">
      <c r="C1900" s="17">
        <f t="shared" si="204"/>
        <v>999</v>
      </c>
      <c r="D1900" s="18">
        <f t="shared" si="210"/>
        <v>1893</v>
      </c>
      <c r="E1900" s="10" t="str">
        <f>IF(AND(I1900="SANTANDER TOTTA, SGPS, SA",'Intragroup liabilities'!F1894="P_22"),"r0531 - o/w (part of) subordinated liabilities recognised as own funds",IF(AND(I1900="Totta Seguros - Comp. Seg. Vida, SA.",'Intragroup liabilities'!F1894="P_22"),"r0350 - Structured notes",IF(AND(AA1900&lt;&gt;"No",'Intragroup liabilities'!F1894="P_23"),"r0531 - o/w (part of) subordinated liabilities recognised as own funds",IF(AND(AA1900="No",'Intragroup liabilities'!F1894="P_23"),"r0120 - Secured liabilities - collateralized part (BRRD art. 44/2/b)",IF('Intragroup liabilities'!F1894="C_31","r0511 - o/w capital instruments/share capital",IF('Intragroup liabilities'!F1894="C_32","r0511 - o/w capital instruments/share capital",IF('Intragroup liabilities'!F1894="C_33","r0512 - o/w instruments ranking pari passu with ordinary shares",IF(OR(ISNUMBER(SEARCH("ATLANTES",I1900)),ISNUMBER(SEARCH("AZOR",I1900)),ISNUMBER(SEARCH("HIPOTOTTA",I1900)))=TRUE,"r0120 - Secured liabilities - collateralized part (BRRD art. 44/2/b)",IF(OR('Intragroup liabilities'!F1894="P_27.1",'Intragroup liabilities'!F1894="P_27.2",'Intragroup liabilities'!F1894="P_24"),"r0390 - Non-financial liabilities",IF('Intragroup liabilities'!F1894="P_30.1","r0170 - Employee liabilities (BRRD art. 44/2/g/i)",IF('Intragroup liabilities'!F1894="P_30.3","r0390 - Non-financial liabilities",IF('Intragroup liabilities'!F1894="C_36","r0511 - o/w capital instruments/share capital",IF(AND('Intragroup liabilities'!F1894="P_20",IFERROR(VLOOKUP('Intragroup liabilities'!I1894,'Auxiliar 210'!$B$18:$B$20,1,FALSE),0)&lt;&gt;0),"r0210 - Liabilities towards other entities of the resolution group (BRRD art. 44/2/h)",IF(AND('Intragroup liabilities'!F1894="P_21",IFERROR(VLOOKUP('Intragroup liabilities'!I1894,'Auxiliar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0" s="10" t="s">
        <v>483</v>
      </c>
      <c r="G1900" s="10" t="str">
        <f t="shared" si="205"/>
        <v>Rank 9 - Ranking in insolvency (master scale)</v>
      </c>
      <c r="H1900" s="10">
        <v>962304870343130</v>
      </c>
      <c r="I1900" s="10" t="s">
        <v>66</v>
      </c>
      <c r="J1900" s="10">
        <v>8000176024</v>
      </c>
      <c r="K1900" s="10" t="s">
        <v>155</v>
      </c>
      <c r="L1900" s="10" t="str">
        <f t="shared" si="206"/>
        <v>Sister</v>
      </c>
      <c r="M1900" s="10" t="str">
        <f>IF(OR('Intragroup liabilities'!W1894="x",'Intragroup liabilities'!W1894="E"),"true","false")</f>
        <v>false</v>
      </c>
      <c r="N1900" s="10" t="s">
        <v>470</v>
      </c>
      <c r="O1900" s="10" t="s">
        <v>471</v>
      </c>
      <c r="P1900" s="11">
        <v>0.84</v>
      </c>
      <c r="Q1900" s="11">
        <f>IF('Intragroup liabilities'!E1894="",0,'Intragroup liabilities'!E1894)</f>
        <v>0</v>
      </c>
      <c r="R1900" s="10" t="str">
        <f>+IF('Intragroup liabilities'!C1894="EURO","Euro",IF('Intragroup liabilities'!C1894="LIBRA INGLESA"," US Dollar",""))</f>
        <v>Euro</v>
      </c>
      <c r="S1900" s="10" t="str">
        <f>IF(OR('Intragroup liabilities'!F1894="P_20",'Intragroup liabilities'!F1894="P_21"),'Intragroup liabilities'!M1894,CONCATENATE(RIGHT('Intragroup liabilities'!T1894,4),"-",LEFT(RIGHT('Intragroup liabilities'!T1894,7),2),"-",LEFT('Intragroup liabilities'!T1894,2)))</f>
        <v>--</v>
      </c>
      <c r="T1900" s="20" t="str">
        <f t="shared" si="207"/>
        <v>--</v>
      </c>
      <c r="U1900" s="20" t="str">
        <f>IF(OR('Intragroup liabilities'!F1894="P_20",'Intragroup liabilities'!F1894="P_21"),'T 03.01'!T1900,CONCATENATE(RIGHT('Intragroup liabilities'!U1894,4),"-",LEFT(RIGHT('Intragroup liabilities'!U1894,7),2),"-",LEFT('Intragroup liabilities'!U1894,2)))</f>
        <v>--</v>
      </c>
      <c r="V1900" s="10" t="str">
        <f t="shared" si="208"/>
        <v>Unsecured</v>
      </c>
      <c r="W1900" s="10">
        <v>0</v>
      </c>
      <c r="X1900" s="10" t="s">
        <v>83</v>
      </c>
      <c r="Y1900" s="10" t="str">
        <f t="shared" si="209"/>
        <v>Structured</v>
      </c>
      <c r="Z1900" s="10"/>
      <c r="AA1900" s="10" t="str">
        <f>IF('Intragroup liabilities'!Q1894="GF2","Grandfathered T2",IF('Intragroup liabilities'!Q1894="CET1","CET1","No"))</f>
        <v>No</v>
      </c>
      <c r="AB1900" s="10">
        <f>IF('Intragroup liabilities'!R1894="",0,'Intragroup liabilities'!R1894)</f>
        <v>0</v>
      </c>
    </row>
    <row r="1901" spans="3:28" ht="23.65" thickBot="1" x14ac:dyDescent="0.5">
      <c r="C1901" s="17">
        <f t="shared" si="204"/>
        <v>999</v>
      </c>
      <c r="D1901" s="18">
        <f t="shared" si="210"/>
        <v>1894</v>
      </c>
      <c r="E1901" s="10" t="str">
        <f>IF(AND(I1901="SANTANDER TOTTA, SGPS, SA",'Intragroup liabilities'!F1895="P_22"),"r0531 - o/w (part of) subordinated liabilities recognised as own funds",IF(AND(I1901="Totta Seguros - Comp. Seg. Vida, SA.",'Intragroup liabilities'!F1895="P_22"),"r0350 - Structured notes",IF(AND(AA1901&lt;&gt;"No",'Intragroup liabilities'!F1895="P_23"),"r0531 - o/w (part of) subordinated liabilities recognised as own funds",IF(AND(AA1901="No",'Intragroup liabilities'!F1895="P_23"),"r0120 - Secured liabilities - collateralized part (BRRD art. 44/2/b)",IF('Intragroup liabilities'!F1895="C_31","r0511 - o/w capital instruments/share capital",IF('Intragroup liabilities'!F1895="C_32","r0511 - o/w capital instruments/share capital",IF('Intragroup liabilities'!F1895="C_33","r0512 - o/w instruments ranking pari passu with ordinary shares",IF(OR(ISNUMBER(SEARCH("ATLANTES",I1901)),ISNUMBER(SEARCH("AZOR",I1901)),ISNUMBER(SEARCH("HIPOTOTTA",I1901)))=TRUE,"r0120 - Secured liabilities - collateralized part (BRRD art. 44/2/b)",IF(OR('Intragroup liabilities'!F1895="P_27.1",'Intragroup liabilities'!F1895="P_27.2",'Intragroup liabilities'!F1895="P_24"),"r0390 - Non-financial liabilities",IF('Intragroup liabilities'!F1895="P_30.1","r0170 - Employee liabilities (BRRD art. 44/2/g/i)",IF('Intragroup liabilities'!F1895="P_30.3","r0390 - Non-financial liabilities",IF('Intragroup liabilities'!F1895="C_36","r0511 - o/w capital instruments/share capital",IF(AND('Intragroup liabilities'!F1895="P_20",IFERROR(VLOOKUP('Intragroup liabilities'!I1895,'Auxiliar 210'!$B$18:$B$20,1,FALSE),0)&lt;&gt;0),"r0210 - Liabilities towards other entities of the resolution group (BRRD art. 44/2/h)",IF(AND('Intragroup liabilities'!F1895="P_21",IFERROR(VLOOKUP('Intragroup liabilities'!I1895,'Auxiliar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1" s="10" t="s">
        <v>483</v>
      </c>
      <c r="G1901" s="10" t="str">
        <f t="shared" si="205"/>
        <v>Rank 9 - Ranking in insolvency (master scale)</v>
      </c>
      <c r="H1901" s="10">
        <v>962304870352020</v>
      </c>
      <c r="I1901" s="10" t="s">
        <v>66</v>
      </c>
      <c r="J1901" s="10">
        <v>8000176024</v>
      </c>
      <c r="K1901" s="10" t="s">
        <v>155</v>
      </c>
      <c r="L1901" s="10" t="str">
        <f t="shared" si="206"/>
        <v>Sister</v>
      </c>
      <c r="M1901" s="10" t="str">
        <f>IF(OR('Intragroup liabilities'!W1895="x",'Intragroup liabilities'!W1895="E"),"true","false")</f>
        <v>false</v>
      </c>
      <c r="N1901" s="10" t="s">
        <v>470</v>
      </c>
      <c r="O1901" s="10" t="s">
        <v>471</v>
      </c>
      <c r="P1901" s="11">
        <v>3.83</v>
      </c>
      <c r="Q1901" s="11">
        <f>IF('Intragroup liabilities'!E1895="",0,'Intragroup liabilities'!E1895)</f>
        <v>0</v>
      </c>
      <c r="R1901" s="10" t="str">
        <f>+IF('Intragroup liabilities'!C1895="EURO","Euro",IF('Intragroup liabilities'!C1895="LIBRA INGLESA"," US Dollar",""))</f>
        <v>Euro</v>
      </c>
      <c r="S1901" s="10" t="str">
        <f>IF(OR('Intragroup liabilities'!F1895="P_20",'Intragroup liabilities'!F1895="P_21"),'Intragroup liabilities'!M1895,CONCATENATE(RIGHT('Intragroup liabilities'!T1895,4),"-",LEFT(RIGHT('Intragroup liabilities'!T1895,7),2),"-",LEFT('Intragroup liabilities'!T1895,2)))</f>
        <v>--</v>
      </c>
      <c r="T1901" s="20" t="str">
        <f t="shared" si="207"/>
        <v>--</v>
      </c>
      <c r="U1901" s="20" t="str">
        <f>IF(OR('Intragroup liabilities'!F1895="P_20",'Intragroup liabilities'!F1895="P_21"),'T 03.01'!T1901,CONCATENATE(RIGHT('Intragroup liabilities'!U1895,4),"-",LEFT(RIGHT('Intragroup liabilities'!U1895,7),2),"-",LEFT('Intragroup liabilities'!U1895,2)))</f>
        <v>--</v>
      </c>
      <c r="V1901" s="10" t="str">
        <f t="shared" si="208"/>
        <v>Unsecured</v>
      </c>
      <c r="W1901" s="10">
        <v>0</v>
      </c>
      <c r="X1901" s="10" t="s">
        <v>83</v>
      </c>
      <c r="Y1901" s="10" t="str">
        <f t="shared" si="209"/>
        <v>Structured</v>
      </c>
      <c r="Z1901" s="10"/>
      <c r="AA1901" s="10" t="str">
        <f>IF('Intragroup liabilities'!Q1895="GF2","Grandfathered T2",IF('Intragroup liabilities'!Q1895="CET1","CET1","No"))</f>
        <v>No</v>
      </c>
      <c r="AB1901" s="10">
        <f>IF('Intragroup liabilities'!R1895="",0,'Intragroup liabilities'!R1895)</f>
        <v>0</v>
      </c>
    </row>
    <row r="1902" spans="3:28" ht="23.65" thickBot="1" x14ac:dyDescent="0.5">
      <c r="C1902" s="17">
        <f t="shared" si="204"/>
        <v>999</v>
      </c>
      <c r="D1902" s="18">
        <f t="shared" si="210"/>
        <v>1895</v>
      </c>
      <c r="E1902" s="10" t="str">
        <f>IF(AND(I1902="SANTANDER TOTTA, SGPS, SA",'Intragroup liabilities'!F1896="P_22"),"r0531 - o/w (part of) subordinated liabilities recognised as own funds",IF(AND(I1902="Totta Seguros - Comp. Seg. Vida, SA.",'Intragroup liabilities'!F1896="P_22"),"r0350 - Structured notes",IF(AND(AA1902&lt;&gt;"No",'Intragroup liabilities'!F1896="P_23"),"r0531 - o/w (part of) subordinated liabilities recognised as own funds",IF(AND(AA1902="No",'Intragroup liabilities'!F1896="P_23"),"r0120 - Secured liabilities - collateralized part (BRRD art. 44/2/b)",IF('Intragroup liabilities'!F1896="C_31","r0511 - o/w capital instruments/share capital",IF('Intragroup liabilities'!F1896="C_32","r0511 - o/w capital instruments/share capital",IF('Intragroup liabilities'!F1896="C_33","r0512 - o/w instruments ranking pari passu with ordinary shares",IF(OR(ISNUMBER(SEARCH("ATLANTES",I1902)),ISNUMBER(SEARCH("AZOR",I1902)),ISNUMBER(SEARCH("HIPOTOTTA",I1902)))=TRUE,"r0120 - Secured liabilities - collateralized part (BRRD art. 44/2/b)",IF(OR('Intragroup liabilities'!F1896="P_27.1",'Intragroup liabilities'!F1896="P_27.2",'Intragroup liabilities'!F1896="P_24"),"r0390 - Non-financial liabilities",IF('Intragroup liabilities'!F1896="P_30.1","r0170 - Employee liabilities (BRRD art. 44/2/g/i)",IF('Intragroup liabilities'!F1896="P_30.3","r0390 - Non-financial liabilities",IF('Intragroup liabilities'!F1896="C_36","r0511 - o/w capital instruments/share capital",IF(AND('Intragroup liabilities'!F1896="P_20",IFERROR(VLOOKUP('Intragroup liabilities'!I1896,'Auxiliar 210'!$B$18:$B$20,1,FALSE),0)&lt;&gt;0),"r0210 - Liabilities towards other entities of the resolution group (BRRD art. 44/2/h)",IF(AND('Intragroup liabilities'!F1896="P_21",IFERROR(VLOOKUP('Intragroup liabilities'!I1896,'Auxiliar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2" s="10" t="s">
        <v>483</v>
      </c>
      <c r="G1902" s="10" t="str">
        <f t="shared" si="205"/>
        <v>Rank 9 - Ranking in insolvency (master scale)</v>
      </c>
      <c r="H1902" s="10">
        <v>962304870356080</v>
      </c>
      <c r="I1902" s="10" t="s">
        <v>66</v>
      </c>
      <c r="J1902" s="10">
        <v>8000176024</v>
      </c>
      <c r="K1902" s="10" t="s">
        <v>155</v>
      </c>
      <c r="L1902" s="10" t="str">
        <f t="shared" si="206"/>
        <v>Sister</v>
      </c>
      <c r="M1902" s="10" t="str">
        <f>IF(OR('Intragroup liabilities'!W1896="x",'Intragroup liabilities'!W1896="E"),"true","false")</f>
        <v>false</v>
      </c>
      <c r="N1902" s="10" t="s">
        <v>470</v>
      </c>
      <c r="O1902" s="10" t="s">
        <v>471</v>
      </c>
      <c r="P1902" s="11">
        <v>9.49</v>
      </c>
      <c r="Q1902" s="11">
        <f>IF('Intragroup liabilities'!E1896="",0,'Intragroup liabilities'!E1896)</f>
        <v>0</v>
      </c>
      <c r="R1902" s="10" t="str">
        <f>+IF('Intragroup liabilities'!C1896="EURO","Euro",IF('Intragroup liabilities'!C1896="LIBRA INGLESA"," US Dollar",""))</f>
        <v>Euro</v>
      </c>
      <c r="S1902" s="10" t="str">
        <f>IF(OR('Intragroup liabilities'!F1896="P_20",'Intragroup liabilities'!F1896="P_21"),'Intragroup liabilities'!M1896,CONCATENATE(RIGHT('Intragroup liabilities'!T1896,4),"-",LEFT(RIGHT('Intragroup liabilities'!T1896,7),2),"-",LEFT('Intragroup liabilities'!T1896,2)))</f>
        <v>--</v>
      </c>
      <c r="T1902" s="20" t="str">
        <f t="shared" si="207"/>
        <v>--</v>
      </c>
      <c r="U1902" s="20" t="str">
        <f>IF(OR('Intragroup liabilities'!F1896="P_20",'Intragroup liabilities'!F1896="P_21"),'T 03.01'!T1902,CONCATENATE(RIGHT('Intragroup liabilities'!U1896,4),"-",LEFT(RIGHT('Intragroup liabilities'!U1896,7),2),"-",LEFT('Intragroup liabilities'!U1896,2)))</f>
        <v>--</v>
      </c>
      <c r="V1902" s="10" t="str">
        <f t="shared" si="208"/>
        <v>Unsecured</v>
      </c>
      <c r="W1902" s="10">
        <v>0</v>
      </c>
      <c r="X1902" s="10" t="s">
        <v>83</v>
      </c>
      <c r="Y1902" s="10" t="str">
        <f t="shared" si="209"/>
        <v>Structured</v>
      </c>
      <c r="Z1902" s="10"/>
      <c r="AA1902" s="10" t="str">
        <f>IF('Intragroup liabilities'!Q1896="GF2","Grandfathered T2",IF('Intragroup liabilities'!Q1896="CET1","CET1","No"))</f>
        <v>No</v>
      </c>
      <c r="AB1902" s="10">
        <f>IF('Intragroup liabilities'!R1896="",0,'Intragroup liabilities'!R1896)</f>
        <v>0</v>
      </c>
    </row>
    <row r="1903" spans="3:28" ht="23.65" thickBot="1" x14ac:dyDescent="0.5">
      <c r="C1903" s="17">
        <f t="shared" si="204"/>
        <v>999</v>
      </c>
      <c r="D1903" s="18">
        <f t="shared" si="210"/>
        <v>1896</v>
      </c>
      <c r="E1903" s="10" t="str">
        <f>IF(AND(I1903="SANTANDER TOTTA, SGPS, SA",'Intragroup liabilities'!F1897="P_22"),"r0531 - o/w (part of) subordinated liabilities recognised as own funds",IF(AND(I1903="Totta Seguros - Comp. Seg. Vida, SA.",'Intragroup liabilities'!F1897="P_22"),"r0350 - Structured notes",IF(AND(AA1903&lt;&gt;"No",'Intragroup liabilities'!F1897="P_23"),"r0531 - o/w (part of) subordinated liabilities recognised as own funds",IF(AND(AA1903="No",'Intragroup liabilities'!F1897="P_23"),"r0120 - Secured liabilities - collateralized part (BRRD art. 44/2/b)",IF('Intragroup liabilities'!F1897="C_31","r0511 - o/w capital instruments/share capital",IF('Intragroup liabilities'!F1897="C_32","r0511 - o/w capital instruments/share capital",IF('Intragroup liabilities'!F1897="C_33","r0512 - o/w instruments ranking pari passu with ordinary shares",IF(OR(ISNUMBER(SEARCH("ATLANTES",I1903)),ISNUMBER(SEARCH("AZOR",I1903)),ISNUMBER(SEARCH("HIPOTOTTA",I1903)))=TRUE,"r0120 - Secured liabilities - collateralized part (BRRD art. 44/2/b)",IF(OR('Intragroup liabilities'!F1897="P_27.1",'Intragroup liabilities'!F1897="P_27.2",'Intragroup liabilities'!F1897="P_24"),"r0390 - Non-financial liabilities",IF('Intragroup liabilities'!F1897="P_30.1","r0170 - Employee liabilities (BRRD art. 44/2/g/i)",IF('Intragroup liabilities'!F1897="P_30.3","r0390 - Non-financial liabilities",IF('Intragroup liabilities'!F1897="C_36","r0511 - o/w capital instruments/share capital",IF(AND('Intragroup liabilities'!F1897="P_20",IFERROR(VLOOKUP('Intragroup liabilities'!I1897,'Auxiliar 210'!$B$18:$B$20,1,FALSE),0)&lt;&gt;0),"r0210 - Liabilities towards other entities of the resolution group (BRRD art. 44/2/h)",IF(AND('Intragroup liabilities'!F1897="P_21",IFERROR(VLOOKUP('Intragroup liabilities'!I1897,'Auxiliar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3" s="10" t="s">
        <v>153</v>
      </c>
      <c r="G1903" s="10" t="str">
        <f t="shared" si="205"/>
        <v>Rank 9 - Ranking in insolvency (master scale)</v>
      </c>
      <c r="H1903" s="10">
        <v>962304880000810</v>
      </c>
      <c r="I1903" s="10" t="s">
        <v>56</v>
      </c>
      <c r="J1903" s="10">
        <v>7400685089</v>
      </c>
      <c r="K1903" s="10" t="s">
        <v>155</v>
      </c>
      <c r="L1903" s="10" t="str">
        <f t="shared" si="206"/>
        <v>Sister</v>
      </c>
      <c r="M1903" s="10" t="str">
        <f>IF(OR('Intragroup liabilities'!W1897="x",'Intragroup liabilities'!W1897="E"),"true","false")</f>
        <v>true</v>
      </c>
      <c r="N1903" s="10" t="s">
        <v>470</v>
      </c>
      <c r="O1903" s="10" t="s">
        <v>471</v>
      </c>
      <c r="P1903" s="11">
        <v>1.35</v>
      </c>
      <c r="Q1903" s="11">
        <f>IF('Intragroup liabilities'!E1897="",0,'Intragroup liabilities'!E1897)</f>
        <v>0</v>
      </c>
      <c r="R1903" s="10" t="str">
        <f>+IF('Intragroup liabilities'!C1897="EURO","Euro",IF('Intragroup liabilities'!C1897="LIBRA INGLESA"," US Dollar",""))</f>
        <v>Euro</v>
      </c>
      <c r="S1903" s="10" t="str">
        <f>IF(OR('Intragroup liabilities'!F1897="P_20",'Intragroup liabilities'!F1897="P_21"),'Intragroup liabilities'!M1897,CONCATENATE(RIGHT('Intragroup liabilities'!T1897,4),"-",LEFT(RIGHT('Intragroup liabilities'!T1897,7),2),"-",LEFT('Intragroup liabilities'!T1897,2)))</f>
        <v>--</v>
      </c>
      <c r="T1903" s="20" t="str">
        <f t="shared" si="207"/>
        <v>--</v>
      </c>
      <c r="U1903" s="20" t="str">
        <f>IF(OR('Intragroup liabilities'!F1897="P_20",'Intragroup liabilities'!F1897="P_21"),'T 03.01'!T1903,CONCATENATE(RIGHT('Intragroup liabilities'!U1897,4),"-",LEFT(RIGHT('Intragroup liabilities'!U1897,7),2),"-",LEFT('Intragroup liabilities'!U1897,2)))</f>
        <v>--</v>
      </c>
      <c r="V1903" s="10" t="str">
        <f t="shared" si="208"/>
        <v>Unsecured</v>
      </c>
      <c r="W1903" s="10">
        <v>0</v>
      </c>
      <c r="X1903" s="10" t="s">
        <v>83</v>
      </c>
      <c r="Y1903" s="10" t="str">
        <f t="shared" si="209"/>
        <v>Structured</v>
      </c>
      <c r="Z1903" s="10"/>
      <c r="AA1903" s="10" t="str">
        <f>IF('Intragroup liabilities'!Q1897="GF2","Grandfathered T2",IF('Intragroup liabilities'!Q1897="CET1","CET1","No"))</f>
        <v>No</v>
      </c>
      <c r="AB1903" s="10">
        <f>IF('Intragroup liabilities'!R1897="",0,'Intragroup liabilities'!R1897)</f>
        <v>0</v>
      </c>
    </row>
    <row r="1904" spans="3:28" ht="23.65" thickBot="1" x14ac:dyDescent="0.5">
      <c r="C1904" s="17">
        <f t="shared" si="204"/>
        <v>999</v>
      </c>
      <c r="D1904" s="18">
        <f t="shared" si="210"/>
        <v>1897</v>
      </c>
      <c r="E1904" s="10" t="str">
        <f>IF(AND(I1904="SANTANDER TOTTA, SGPS, SA",'Intragroup liabilities'!F1898="P_22"),"r0531 - o/w (part of) subordinated liabilities recognised as own funds",IF(AND(I1904="Totta Seguros - Comp. Seg. Vida, SA.",'Intragroup liabilities'!F1898="P_22"),"r0350 - Structured notes",IF(AND(AA1904&lt;&gt;"No",'Intragroup liabilities'!F1898="P_23"),"r0531 - o/w (part of) subordinated liabilities recognised as own funds",IF(AND(AA1904="No",'Intragroup liabilities'!F1898="P_23"),"r0120 - Secured liabilities - collateralized part (BRRD art. 44/2/b)",IF('Intragroup liabilities'!F1898="C_31","r0511 - o/w capital instruments/share capital",IF('Intragroup liabilities'!F1898="C_32","r0511 - o/w capital instruments/share capital",IF('Intragroup liabilities'!F1898="C_33","r0512 - o/w instruments ranking pari passu with ordinary shares",IF(OR(ISNUMBER(SEARCH("ATLANTES",I1904)),ISNUMBER(SEARCH("AZOR",I1904)),ISNUMBER(SEARCH("HIPOTOTTA",I1904)))=TRUE,"r0120 - Secured liabilities - collateralized part (BRRD art. 44/2/b)",IF(OR('Intragroup liabilities'!F1898="P_27.1",'Intragroup liabilities'!F1898="P_27.2",'Intragroup liabilities'!F1898="P_24"),"r0390 - Non-financial liabilities",IF('Intragroup liabilities'!F1898="P_30.1","r0170 - Employee liabilities (BRRD art. 44/2/g/i)",IF('Intragroup liabilities'!F1898="P_30.3","r0390 - Non-financial liabilities",IF('Intragroup liabilities'!F1898="C_36","r0511 - o/w capital instruments/share capital",IF(AND('Intragroup liabilities'!F1898="P_20",IFERROR(VLOOKUP('Intragroup liabilities'!I1898,'Auxiliar 210'!$B$18:$B$20,1,FALSE),0)&lt;&gt;0),"r0210 - Liabilities towards other entities of the resolution group (BRRD art. 44/2/h)",IF(AND('Intragroup liabilities'!F1898="P_21",IFERROR(VLOOKUP('Intragroup liabilities'!I1898,'Auxiliar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4" s="10" t="s">
        <v>153</v>
      </c>
      <c r="G1904" s="10" t="str">
        <f t="shared" si="205"/>
        <v>Rank 9 - Ranking in insolvency (master scale)</v>
      </c>
      <c r="H1904" s="10">
        <v>962304880165360</v>
      </c>
      <c r="I1904" s="10" t="s">
        <v>56</v>
      </c>
      <c r="J1904" s="10">
        <v>7400685089</v>
      </c>
      <c r="K1904" s="10" t="s">
        <v>155</v>
      </c>
      <c r="L1904" s="10" t="str">
        <f t="shared" si="206"/>
        <v>Sister</v>
      </c>
      <c r="M1904" s="10" t="str">
        <f>IF(OR('Intragroup liabilities'!W1898="x",'Intragroup liabilities'!W1898="E"),"true","false")</f>
        <v>true</v>
      </c>
      <c r="N1904" s="10" t="s">
        <v>470</v>
      </c>
      <c r="O1904" s="10" t="s">
        <v>471</v>
      </c>
      <c r="P1904" s="11">
        <v>360.01</v>
      </c>
      <c r="Q1904" s="11">
        <f>IF('Intragroup liabilities'!E1898="",0,'Intragroup liabilities'!E1898)</f>
        <v>0</v>
      </c>
      <c r="R1904" s="10" t="str">
        <f>+IF('Intragroup liabilities'!C1898="EURO","Euro",IF('Intragroup liabilities'!C1898="LIBRA INGLESA"," US Dollar",""))</f>
        <v>Euro</v>
      </c>
      <c r="S1904" s="10" t="str">
        <f>IF(OR('Intragroup liabilities'!F1898="P_20",'Intragroup liabilities'!F1898="P_21"),'Intragroup liabilities'!M1898,CONCATENATE(RIGHT('Intragroup liabilities'!T1898,4),"-",LEFT(RIGHT('Intragroup liabilities'!T1898,7),2),"-",LEFT('Intragroup liabilities'!T1898,2)))</f>
        <v>--</v>
      </c>
      <c r="T1904" s="20" t="str">
        <f t="shared" si="207"/>
        <v>--</v>
      </c>
      <c r="U1904" s="20" t="str">
        <f>IF(OR('Intragroup liabilities'!F1898="P_20",'Intragroup liabilities'!F1898="P_21"),'T 03.01'!T1904,CONCATENATE(RIGHT('Intragroup liabilities'!U1898,4),"-",LEFT(RIGHT('Intragroup liabilities'!U1898,7),2),"-",LEFT('Intragroup liabilities'!U1898,2)))</f>
        <v>--</v>
      </c>
      <c r="V1904" s="10" t="str">
        <f t="shared" si="208"/>
        <v>Unsecured</v>
      </c>
      <c r="W1904" s="10">
        <v>0</v>
      </c>
      <c r="X1904" s="10" t="s">
        <v>83</v>
      </c>
      <c r="Y1904" s="10" t="str">
        <f t="shared" si="209"/>
        <v>Structured</v>
      </c>
      <c r="Z1904" s="10"/>
      <c r="AA1904" s="10" t="str">
        <f>IF('Intragroup liabilities'!Q1898="GF2","Grandfathered T2",IF('Intragroup liabilities'!Q1898="CET1","CET1","No"))</f>
        <v>No</v>
      </c>
      <c r="AB1904" s="10">
        <f>IF('Intragroup liabilities'!R1898="",0,'Intragroup liabilities'!R1898)</f>
        <v>0</v>
      </c>
    </row>
    <row r="1905" spans="3:28" ht="23.65" thickBot="1" x14ac:dyDescent="0.5">
      <c r="C1905" s="17">
        <f t="shared" si="204"/>
        <v>999</v>
      </c>
      <c r="D1905" s="18">
        <f t="shared" si="210"/>
        <v>1898</v>
      </c>
      <c r="E1905" s="10" t="str">
        <f>IF(AND(I1905="SANTANDER TOTTA, SGPS, SA",'Intragroup liabilities'!F1899="P_22"),"r0531 - o/w (part of) subordinated liabilities recognised as own funds",IF(AND(I1905="Totta Seguros - Comp. Seg. Vida, SA.",'Intragroup liabilities'!F1899="P_22"),"r0350 - Structured notes",IF(AND(AA1905&lt;&gt;"No",'Intragroup liabilities'!F1899="P_23"),"r0531 - o/w (part of) subordinated liabilities recognised as own funds",IF(AND(AA1905="No",'Intragroup liabilities'!F1899="P_23"),"r0120 - Secured liabilities - collateralized part (BRRD art. 44/2/b)",IF('Intragroup liabilities'!F1899="C_31","r0511 - o/w capital instruments/share capital",IF('Intragroup liabilities'!F1899="C_32","r0511 - o/w capital instruments/share capital",IF('Intragroup liabilities'!F1899="C_33","r0512 - o/w instruments ranking pari passu with ordinary shares",IF(OR(ISNUMBER(SEARCH("ATLANTES",I1905)),ISNUMBER(SEARCH("AZOR",I1905)),ISNUMBER(SEARCH("HIPOTOTTA",I1905)))=TRUE,"r0120 - Secured liabilities - collateralized part (BRRD art. 44/2/b)",IF(OR('Intragroup liabilities'!F1899="P_27.1",'Intragroup liabilities'!F1899="P_27.2",'Intragroup liabilities'!F1899="P_24"),"r0390 - Non-financial liabilities",IF('Intragroup liabilities'!F1899="P_30.1","r0170 - Employee liabilities (BRRD art. 44/2/g/i)",IF('Intragroup liabilities'!F1899="P_30.3","r0390 - Non-financial liabilities",IF('Intragroup liabilities'!F1899="C_36","r0511 - o/w capital instruments/share capital",IF(AND('Intragroup liabilities'!F1899="P_20",IFERROR(VLOOKUP('Intragroup liabilities'!I1899,'Auxiliar 210'!$B$18:$B$20,1,FALSE),0)&lt;&gt;0),"r0210 - Liabilities towards other entities of the resolution group (BRRD art. 44/2/h)",IF(AND('Intragroup liabilities'!F1899="P_21",IFERROR(VLOOKUP('Intragroup liabilities'!I1899,'Auxiliar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5" s="10" t="s">
        <v>483</v>
      </c>
      <c r="G1905" s="10" t="str">
        <f t="shared" si="205"/>
        <v>Rank 9 - Ranking in insolvency (master scale)</v>
      </c>
      <c r="H1905" s="10">
        <v>962304870327990</v>
      </c>
      <c r="I1905" s="10" t="s">
        <v>66</v>
      </c>
      <c r="J1905" s="10">
        <v>8000176024</v>
      </c>
      <c r="K1905" s="10" t="s">
        <v>155</v>
      </c>
      <c r="L1905" s="10" t="str">
        <f t="shared" si="206"/>
        <v>Sister</v>
      </c>
      <c r="M1905" s="10" t="str">
        <f>IF(OR('Intragroup liabilities'!W1899="x",'Intragroup liabilities'!W1899="E"),"true","false")</f>
        <v>false</v>
      </c>
      <c r="N1905" s="10" t="s">
        <v>470</v>
      </c>
      <c r="O1905" s="10" t="s">
        <v>471</v>
      </c>
      <c r="P1905" s="11">
        <v>8.89</v>
      </c>
      <c r="Q1905" s="11">
        <f>IF('Intragroup liabilities'!E1899="",0,'Intragroup liabilities'!E1899)</f>
        <v>0</v>
      </c>
      <c r="R1905" s="10" t="str">
        <f>+IF('Intragroup liabilities'!C1899="EURO","Euro",IF('Intragroup liabilities'!C1899="LIBRA INGLESA"," US Dollar",""))</f>
        <v>Euro</v>
      </c>
      <c r="S1905" s="10" t="str">
        <f>IF(OR('Intragroup liabilities'!F1899="P_20",'Intragroup liabilities'!F1899="P_21"),'Intragroup liabilities'!M1899,CONCATENATE(RIGHT('Intragroup liabilities'!T1899,4),"-",LEFT(RIGHT('Intragroup liabilities'!T1899,7),2),"-",LEFT('Intragroup liabilities'!T1899,2)))</f>
        <v>--</v>
      </c>
      <c r="T1905" s="20" t="str">
        <f t="shared" si="207"/>
        <v>--</v>
      </c>
      <c r="U1905" s="20" t="str">
        <f>IF(OR('Intragroup liabilities'!F1899="P_20",'Intragroup liabilities'!F1899="P_21"),'T 03.01'!T1905,CONCATENATE(RIGHT('Intragroup liabilities'!U1899,4),"-",LEFT(RIGHT('Intragroup liabilities'!U1899,7),2),"-",LEFT('Intragroup liabilities'!U1899,2)))</f>
        <v>--</v>
      </c>
      <c r="V1905" s="10" t="str">
        <f t="shared" si="208"/>
        <v>Unsecured</v>
      </c>
      <c r="W1905" s="10">
        <v>0</v>
      </c>
      <c r="X1905" s="10" t="s">
        <v>83</v>
      </c>
      <c r="Y1905" s="10" t="str">
        <f t="shared" si="209"/>
        <v>Structured</v>
      </c>
      <c r="Z1905" s="10"/>
      <c r="AA1905" s="10" t="str">
        <f>IF('Intragroup liabilities'!Q1899="GF2","Grandfathered T2",IF('Intragroup liabilities'!Q1899="CET1","CET1","No"))</f>
        <v>No</v>
      </c>
      <c r="AB1905" s="10">
        <f>IF('Intragroup liabilities'!R1899="",0,'Intragroup liabilities'!R1899)</f>
        <v>0</v>
      </c>
    </row>
    <row r="1906" spans="3:28" ht="23.65" thickBot="1" x14ac:dyDescent="0.5">
      <c r="C1906" s="17">
        <f t="shared" si="204"/>
        <v>999</v>
      </c>
      <c r="D1906" s="18">
        <f t="shared" si="210"/>
        <v>1899</v>
      </c>
      <c r="E1906" s="10" t="str">
        <f>IF(AND(I1906="SANTANDER TOTTA, SGPS, SA",'Intragroup liabilities'!F1900="P_22"),"r0531 - o/w (part of) subordinated liabilities recognised as own funds",IF(AND(I1906="Totta Seguros - Comp. Seg. Vida, SA.",'Intragroup liabilities'!F1900="P_22"),"r0350 - Structured notes",IF(AND(AA1906&lt;&gt;"No",'Intragroup liabilities'!F1900="P_23"),"r0531 - o/w (part of) subordinated liabilities recognised as own funds",IF(AND(AA1906="No",'Intragroup liabilities'!F1900="P_23"),"r0120 - Secured liabilities - collateralized part (BRRD art. 44/2/b)",IF('Intragroup liabilities'!F1900="C_31","r0511 - o/w capital instruments/share capital",IF('Intragroup liabilities'!F1900="C_32","r0511 - o/w capital instruments/share capital",IF('Intragroup liabilities'!F1900="C_33","r0512 - o/w instruments ranking pari passu with ordinary shares",IF(OR(ISNUMBER(SEARCH("ATLANTES",I1906)),ISNUMBER(SEARCH("AZOR",I1906)),ISNUMBER(SEARCH("HIPOTOTTA",I1906)))=TRUE,"r0120 - Secured liabilities - collateralized part (BRRD art. 44/2/b)",IF(OR('Intragroup liabilities'!F1900="P_27.1",'Intragroup liabilities'!F1900="P_27.2",'Intragroup liabilities'!F1900="P_24"),"r0390 - Non-financial liabilities",IF('Intragroup liabilities'!F1900="P_30.1","r0170 - Employee liabilities (BRRD art. 44/2/g/i)",IF('Intragroup liabilities'!F1900="P_30.3","r0390 - Non-financial liabilities",IF('Intragroup liabilities'!F1900="C_36","r0511 - o/w capital instruments/share capital",IF(AND('Intragroup liabilities'!F1900="P_20",IFERROR(VLOOKUP('Intragroup liabilities'!I1900,'Auxiliar 210'!$B$18:$B$20,1,FALSE),0)&lt;&gt;0),"r0210 - Liabilities towards other entities of the resolution group (BRRD art. 44/2/h)",IF(AND('Intragroup liabilities'!F1900="P_21",IFERROR(VLOOKUP('Intragroup liabilities'!I1900,'Auxiliar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6" s="10" t="s">
        <v>483</v>
      </c>
      <c r="G1906" s="10" t="str">
        <f t="shared" si="205"/>
        <v>Rank 9 - Ranking in insolvency (master scale)</v>
      </c>
      <c r="H1906" s="10">
        <v>962304870370420</v>
      </c>
      <c r="I1906" s="10" t="s">
        <v>66</v>
      </c>
      <c r="J1906" s="10">
        <v>8000176024</v>
      </c>
      <c r="K1906" s="10" t="s">
        <v>155</v>
      </c>
      <c r="L1906" s="10" t="str">
        <f t="shared" si="206"/>
        <v>Sister</v>
      </c>
      <c r="M1906" s="10" t="str">
        <f>IF(OR('Intragroup liabilities'!W1900="x",'Intragroup liabilities'!W1900="E"),"true","false")</f>
        <v>false</v>
      </c>
      <c r="N1906" s="10" t="s">
        <v>470</v>
      </c>
      <c r="O1906" s="10" t="s">
        <v>471</v>
      </c>
      <c r="P1906" s="11">
        <v>96.89</v>
      </c>
      <c r="Q1906" s="11">
        <f>IF('Intragroup liabilities'!E1900="",0,'Intragroup liabilities'!E1900)</f>
        <v>0</v>
      </c>
      <c r="R1906" s="10" t="str">
        <f>+IF('Intragroup liabilities'!C1900="EURO","Euro",IF('Intragroup liabilities'!C1900="LIBRA INGLESA"," US Dollar",""))</f>
        <v>Euro</v>
      </c>
      <c r="S1906" s="10" t="str">
        <f>IF(OR('Intragroup liabilities'!F1900="P_20",'Intragroup liabilities'!F1900="P_21"),'Intragroup liabilities'!M1900,CONCATENATE(RIGHT('Intragroup liabilities'!T1900,4),"-",LEFT(RIGHT('Intragroup liabilities'!T1900,7),2),"-",LEFT('Intragroup liabilities'!T1900,2)))</f>
        <v>--</v>
      </c>
      <c r="T1906" s="20" t="str">
        <f t="shared" si="207"/>
        <v>--</v>
      </c>
      <c r="U1906" s="20" t="str">
        <f>IF(OR('Intragroup liabilities'!F1900="P_20",'Intragroup liabilities'!F1900="P_21"),'T 03.01'!T1906,CONCATENATE(RIGHT('Intragroup liabilities'!U1900,4),"-",LEFT(RIGHT('Intragroup liabilities'!U1900,7),2),"-",LEFT('Intragroup liabilities'!U1900,2)))</f>
        <v>--</v>
      </c>
      <c r="V1906" s="10" t="str">
        <f t="shared" si="208"/>
        <v>Unsecured</v>
      </c>
      <c r="W1906" s="10">
        <v>0</v>
      </c>
      <c r="X1906" s="10" t="s">
        <v>83</v>
      </c>
      <c r="Y1906" s="10" t="str">
        <f t="shared" si="209"/>
        <v>Structured</v>
      </c>
      <c r="Z1906" s="10"/>
      <c r="AA1906" s="10" t="str">
        <f>IF('Intragroup liabilities'!Q1900="GF2","Grandfathered T2",IF('Intragroup liabilities'!Q1900="CET1","CET1","No"))</f>
        <v>No</v>
      </c>
      <c r="AB1906" s="10">
        <f>IF('Intragroup liabilities'!R1900="",0,'Intragroup liabilities'!R1900)</f>
        <v>0</v>
      </c>
    </row>
    <row r="1907" spans="3:28" ht="23.65" thickBot="1" x14ac:dyDescent="0.5">
      <c r="C1907" s="17">
        <f t="shared" si="204"/>
        <v>999</v>
      </c>
      <c r="D1907" s="18">
        <f t="shared" si="210"/>
        <v>1900</v>
      </c>
      <c r="E1907" s="10" t="str">
        <f>IF(AND(I1907="SANTANDER TOTTA, SGPS, SA",'Intragroup liabilities'!F1901="P_22"),"r0531 - o/w (part of) subordinated liabilities recognised as own funds",IF(AND(I1907="Totta Seguros - Comp. Seg. Vida, SA.",'Intragroup liabilities'!F1901="P_22"),"r0350 - Structured notes",IF(AND(AA1907&lt;&gt;"No",'Intragroup liabilities'!F1901="P_23"),"r0531 - o/w (part of) subordinated liabilities recognised as own funds",IF(AND(AA1907="No",'Intragroup liabilities'!F1901="P_23"),"r0120 - Secured liabilities - collateralized part (BRRD art. 44/2/b)",IF('Intragroup liabilities'!F1901="C_31","r0511 - o/w capital instruments/share capital",IF('Intragroup liabilities'!F1901="C_32","r0511 - o/w capital instruments/share capital",IF('Intragroup liabilities'!F1901="C_33","r0512 - o/w instruments ranking pari passu with ordinary shares",IF(OR(ISNUMBER(SEARCH("ATLANTES",I1907)),ISNUMBER(SEARCH("AZOR",I1907)),ISNUMBER(SEARCH("HIPOTOTTA",I1907)))=TRUE,"r0120 - Secured liabilities - collateralized part (BRRD art. 44/2/b)",IF(OR('Intragroup liabilities'!F1901="P_27.1",'Intragroup liabilities'!F1901="P_27.2",'Intragroup liabilities'!F1901="P_24"),"r0390 - Non-financial liabilities",IF('Intragroup liabilities'!F1901="P_30.1","r0170 - Employee liabilities (BRRD art. 44/2/g/i)",IF('Intragroup liabilities'!F1901="P_30.3","r0390 - Non-financial liabilities",IF('Intragroup liabilities'!F1901="C_36","r0511 - o/w capital instruments/share capital",IF(AND('Intragroup liabilities'!F1901="P_20",IFERROR(VLOOKUP('Intragroup liabilities'!I1901,'Auxiliar 210'!$B$18:$B$20,1,FALSE),0)&lt;&gt;0),"r0210 - Liabilities towards other entities of the resolution group (BRRD art. 44/2/h)",IF(AND('Intragroup liabilities'!F1901="P_21",IFERROR(VLOOKUP('Intragroup liabilities'!I1901,'Auxiliar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7" s="10" t="s">
        <v>483</v>
      </c>
      <c r="G1907" s="10" t="str">
        <f t="shared" si="205"/>
        <v>Rank 9 - Ranking in insolvency (master scale)</v>
      </c>
      <c r="H1907" s="10">
        <v>962304870323050</v>
      </c>
      <c r="I1907" s="10" t="s">
        <v>66</v>
      </c>
      <c r="J1907" s="10">
        <v>8000176024</v>
      </c>
      <c r="K1907" s="10" t="s">
        <v>155</v>
      </c>
      <c r="L1907" s="10" t="str">
        <f t="shared" si="206"/>
        <v>Sister</v>
      </c>
      <c r="M1907" s="10" t="str">
        <f>IF(OR('Intragroup liabilities'!W1901="x",'Intragroup liabilities'!W1901="E"),"true","false")</f>
        <v>false</v>
      </c>
      <c r="N1907" s="10" t="s">
        <v>470</v>
      </c>
      <c r="O1907" s="10" t="s">
        <v>471</v>
      </c>
      <c r="P1907" s="11">
        <v>46.67</v>
      </c>
      <c r="Q1907" s="11">
        <f>IF('Intragroup liabilities'!E1901="",0,'Intragroup liabilities'!E1901)</f>
        <v>0</v>
      </c>
      <c r="R1907" s="10" t="str">
        <f>+IF('Intragroup liabilities'!C1901="EURO","Euro",IF('Intragroup liabilities'!C1901="LIBRA INGLESA"," US Dollar",""))</f>
        <v>Euro</v>
      </c>
      <c r="S1907" s="10" t="str">
        <f>IF(OR('Intragroup liabilities'!F1901="P_20",'Intragroup liabilities'!F1901="P_21"),'Intragroup liabilities'!M1901,CONCATENATE(RIGHT('Intragroup liabilities'!T1901,4),"-",LEFT(RIGHT('Intragroup liabilities'!T1901,7),2),"-",LEFT('Intragroup liabilities'!T1901,2)))</f>
        <v>--</v>
      </c>
      <c r="T1907" s="20" t="str">
        <f t="shared" si="207"/>
        <v>--</v>
      </c>
      <c r="U1907" s="20" t="str">
        <f>IF(OR('Intragroup liabilities'!F1901="P_20",'Intragroup liabilities'!F1901="P_21"),'T 03.01'!T1907,CONCATENATE(RIGHT('Intragroup liabilities'!U1901,4),"-",LEFT(RIGHT('Intragroup liabilities'!U1901,7),2),"-",LEFT('Intragroup liabilities'!U1901,2)))</f>
        <v>--</v>
      </c>
      <c r="V1907" s="10" t="str">
        <f t="shared" si="208"/>
        <v>Unsecured</v>
      </c>
      <c r="W1907" s="10">
        <v>0</v>
      </c>
      <c r="X1907" s="10" t="s">
        <v>83</v>
      </c>
      <c r="Y1907" s="10" t="str">
        <f t="shared" si="209"/>
        <v>Structured</v>
      </c>
      <c r="Z1907" s="10"/>
      <c r="AA1907" s="10" t="str">
        <f>IF('Intragroup liabilities'!Q1901="GF2","Grandfathered T2",IF('Intragroup liabilities'!Q1901="CET1","CET1","No"))</f>
        <v>No</v>
      </c>
      <c r="AB1907" s="10">
        <f>IF('Intragroup liabilities'!R1901="",0,'Intragroup liabilities'!R1901)</f>
        <v>0</v>
      </c>
    </row>
    <row r="1908" spans="3:28" ht="23.65" thickBot="1" x14ac:dyDescent="0.5">
      <c r="C1908" s="17">
        <f t="shared" si="204"/>
        <v>999</v>
      </c>
      <c r="D1908" s="18">
        <f t="shared" si="210"/>
        <v>1901</v>
      </c>
      <c r="E1908" s="10" t="str">
        <f>IF(AND(I1908="SANTANDER TOTTA, SGPS, SA",'Intragroup liabilities'!F1902="P_22"),"r0531 - o/w (part of) subordinated liabilities recognised as own funds",IF(AND(I1908="Totta Seguros - Comp. Seg. Vida, SA.",'Intragroup liabilities'!F1902="P_22"),"r0350 - Structured notes",IF(AND(AA1908&lt;&gt;"No",'Intragroup liabilities'!F1902="P_23"),"r0531 - o/w (part of) subordinated liabilities recognised as own funds",IF(AND(AA1908="No",'Intragroup liabilities'!F1902="P_23"),"r0120 - Secured liabilities - collateralized part (BRRD art. 44/2/b)",IF('Intragroup liabilities'!F1902="C_31","r0511 - o/w capital instruments/share capital",IF('Intragroup liabilities'!F1902="C_32","r0511 - o/w capital instruments/share capital",IF('Intragroup liabilities'!F1902="C_33","r0512 - o/w instruments ranking pari passu with ordinary shares",IF(OR(ISNUMBER(SEARCH("ATLANTES",I1908)),ISNUMBER(SEARCH("AZOR",I1908)),ISNUMBER(SEARCH("HIPOTOTTA",I1908)))=TRUE,"r0120 - Secured liabilities - collateralized part (BRRD art. 44/2/b)",IF(OR('Intragroup liabilities'!F1902="P_27.1",'Intragroup liabilities'!F1902="P_27.2",'Intragroup liabilities'!F1902="P_24"),"r0390 - Non-financial liabilities",IF('Intragroup liabilities'!F1902="P_30.1","r0170 - Employee liabilities (BRRD art. 44/2/g/i)",IF('Intragroup liabilities'!F1902="P_30.3","r0390 - Non-financial liabilities",IF('Intragroup liabilities'!F1902="C_36","r0511 - o/w capital instruments/share capital",IF(AND('Intragroup liabilities'!F1902="P_20",IFERROR(VLOOKUP('Intragroup liabilities'!I1902,'Auxiliar 210'!$B$18:$B$20,1,FALSE),0)&lt;&gt;0),"r0210 - Liabilities towards other entities of the resolution group (BRRD art. 44/2/h)",IF(AND('Intragroup liabilities'!F1902="P_21",IFERROR(VLOOKUP('Intragroup liabilities'!I1902,'Auxiliar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8" s="10" t="s">
        <v>483</v>
      </c>
      <c r="G1908" s="10" t="str">
        <f t="shared" si="205"/>
        <v>Rank 9 - Ranking in insolvency (master scale)</v>
      </c>
      <c r="H1908" s="10">
        <v>962304870355340</v>
      </c>
      <c r="I1908" s="10" t="s">
        <v>487</v>
      </c>
      <c r="J1908" s="10">
        <v>46859</v>
      </c>
      <c r="K1908" s="10" t="s">
        <v>155</v>
      </c>
      <c r="L1908" s="10" t="str">
        <f t="shared" si="206"/>
        <v>Sister</v>
      </c>
      <c r="M1908" s="10" t="str">
        <f>IF(OR('Intragroup liabilities'!W1902="x",'Intragroup liabilities'!W1902="E"),"true","false")</f>
        <v>false</v>
      </c>
      <c r="N1908" s="10" t="s">
        <v>470</v>
      </c>
      <c r="O1908" s="10" t="s">
        <v>471</v>
      </c>
      <c r="P1908" s="11">
        <v>7.51</v>
      </c>
      <c r="Q1908" s="11">
        <f>IF('Intragroup liabilities'!E1902="",0,'Intragroup liabilities'!E1902)</f>
        <v>0</v>
      </c>
      <c r="R1908" s="10" t="str">
        <f>+IF('Intragroup liabilities'!C1902="EURO","Euro",IF('Intragroup liabilities'!C1902="LIBRA INGLESA"," US Dollar",""))</f>
        <v>Euro</v>
      </c>
      <c r="S1908" s="10" t="str">
        <f>IF(OR('Intragroup liabilities'!F1902="P_20",'Intragroup liabilities'!F1902="P_21"),'Intragroup liabilities'!M1902,CONCATENATE(RIGHT('Intragroup liabilities'!T1902,4),"-",LEFT(RIGHT('Intragroup liabilities'!T1902,7),2),"-",LEFT('Intragroup liabilities'!T1902,2)))</f>
        <v>--</v>
      </c>
      <c r="T1908" s="20" t="str">
        <f t="shared" si="207"/>
        <v>--</v>
      </c>
      <c r="U1908" s="20" t="str">
        <f>IF(OR('Intragroup liabilities'!F1902="P_20",'Intragroup liabilities'!F1902="P_21"),'T 03.01'!T1908,CONCATENATE(RIGHT('Intragroup liabilities'!U1902,4),"-",LEFT(RIGHT('Intragroup liabilities'!U1902,7),2),"-",LEFT('Intragroup liabilities'!U1902,2)))</f>
        <v>--</v>
      </c>
      <c r="V1908" s="10" t="str">
        <f t="shared" si="208"/>
        <v>Unsecured</v>
      </c>
      <c r="W1908" s="10">
        <v>0</v>
      </c>
      <c r="X1908" s="10" t="s">
        <v>83</v>
      </c>
      <c r="Y1908" s="10" t="str">
        <f t="shared" si="209"/>
        <v>Structured</v>
      </c>
      <c r="Z1908" s="10"/>
      <c r="AA1908" s="10" t="str">
        <f>IF('Intragroup liabilities'!Q1902="GF2","Grandfathered T2",IF('Intragroup liabilities'!Q1902="CET1","CET1","No"))</f>
        <v>No</v>
      </c>
      <c r="AB1908" s="10">
        <f>IF('Intragroup liabilities'!R1902="",0,'Intragroup liabilities'!R1902)</f>
        <v>0</v>
      </c>
    </row>
    <row r="1909" spans="3:28" ht="23.65" thickBot="1" x14ac:dyDescent="0.5">
      <c r="C1909" s="17">
        <f t="shared" si="204"/>
        <v>999</v>
      </c>
      <c r="D1909" s="18">
        <f t="shared" si="210"/>
        <v>1902</v>
      </c>
      <c r="E1909" s="10" t="str">
        <f>IF(AND(I1909="SANTANDER TOTTA, SGPS, SA",'Intragroup liabilities'!F1903="P_22"),"r0531 - o/w (part of) subordinated liabilities recognised as own funds",IF(AND(I1909="Totta Seguros - Comp. Seg. Vida, SA.",'Intragroup liabilities'!F1903="P_22"),"r0350 - Structured notes",IF(AND(AA1909&lt;&gt;"No",'Intragroup liabilities'!F1903="P_23"),"r0531 - o/w (part of) subordinated liabilities recognised as own funds",IF(AND(AA1909="No",'Intragroup liabilities'!F1903="P_23"),"r0120 - Secured liabilities - collateralized part (BRRD art. 44/2/b)",IF('Intragroup liabilities'!F1903="C_31","r0511 - o/w capital instruments/share capital",IF('Intragroup liabilities'!F1903="C_32","r0511 - o/w capital instruments/share capital",IF('Intragroup liabilities'!F1903="C_33","r0512 - o/w instruments ranking pari passu with ordinary shares",IF(OR(ISNUMBER(SEARCH("ATLANTES",I1909)),ISNUMBER(SEARCH("AZOR",I1909)),ISNUMBER(SEARCH("HIPOTOTTA",I1909)))=TRUE,"r0120 - Secured liabilities - collateralized part (BRRD art. 44/2/b)",IF(OR('Intragroup liabilities'!F1903="P_27.1",'Intragroup liabilities'!F1903="P_27.2",'Intragroup liabilities'!F1903="P_24"),"r0390 - Non-financial liabilities",IF('Intragroup liabilities'!F1903="P_30.1","r0170 - Employee liabilities (BRRD art. 44/2/g/i)",IF('Intragroup liabilities'!F1903="P_30.3","r0390 - Non-financial liabilities",IF('Intragroup liabilities'!F1903="C_36","r0511 - o/w capital instruments/share capital",IF(AND('Intragroup liabilities'!F1903="P_20",IFERROR(VLOOKUP('Intragroup liabilities'!I1903,'Auxiliar 210'!$B$18:$B$20,1,FALSE),0)&lt;&gt;0),"r0210 - Liabilities towards other entities of the resolution group (BRRD art. 44/2/h)",IF(AND('Intragroup liabilities'!F1903="P_21",IFERROR(VLOOKUP('Intragroup liabilities'!I1903,'Auxiliar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09" s="10" t="s">
        <v>483</v>
      </c>
      <c r="G1909" s="10" t="str">
        <f t="shared" si="205"/>
        <v>Rank 9 - Ranking in insolvency (master scale)</v>
      </c>
      <c r="H1909" s="10">
        <v>962304870356900</v>
      </c>
      <c r="I1909" s="10" t="s">
        <v>66</v>
      </c>
      <c r="J1909" s="10">
        <v>8000176024</v>
      </c>
      <c r="K1909" s="10" t="s">
        <v>155</v>
      </c>
      <c r="L1909" s="10" t="str">
        <f t="shared" si="206"/>
        <v>Sister</v>
      </c>
      <c r="M1909" s="10" t="str">
        <f>IF(OR('Intragroup liabilities'!W1903="x",'Intragroup liabilities'!W1903="E"),"true","false")</f>
        <v>false</v>
      </c>
      <c r="N1909" s="10" t="s">
        <v>470</v>
      </c>
      <c r="O1909" s="10" t="s">
        <v>471</v>
      </c>
      <c r="P1909" s="11">
        <v>49.88</v>
      </c>
      <c r="Q1909" s="11">
        <f>IF('Intragroup liabilities'!E1903="",0,'Intragroup liabilities'!E1903)</f>
        <v>0</v>
      </c>
      <c r="R1909" s="10" t="str">
        <f>+IF('Intragroup liabilities'!C1903="EURO","Euro",IF('Intragroup liabilities'!C1903="LIBRA INGLESA"," US Dollar",""))</f>
        <v>Euro</v>
      </c>
      <c r="S1909" s="10" t="str">
        <f>IF(OR('Intragroup liabilities'!F1903="P_20",'Intragroup liabilities'!F1903="P_21"),'Intragroup liabilities'!M1903,CONCATENATE(RIGHT('Intragroup liabilities'!T1903,4),"-",LEFT(RIGHT('Intragroup liabilities'!T1903,7),2),"-",LEFT('Intragroup liabilities'!T1903,2)))</f>
        <v>--</v>
      </c>
      <c r="T1909" s="20" t="str">
        <f t="shared" si="207"/>
        <v>--</v>
      </c>
      <c r="U1909" s="20" t="str">
        <f>IF(OR('Intragroup liabilities'!F1903="P_20",'Intragroup liabilities'!F1903="P_21"),'T 03.01'!T1909,CONCATENATE(RIGHT('Intragroup liabilities'!U1903,4),"-",LEFT(RIGHT('Intragroup liabilities'!U1903,7),2),"-",LEFT('Intragroup liabilities'!U1903,2)))</f>
        <v>--</v>
      </c>
      <c r="V1909" s="10" t="str">
        <f t="shared" si="208"/>
        <v>Unsecured</v>
      </c>
      <c r="W1909" s="10">
        <v>0</v>
      </c>
      <c r="X1909" s="10" t="s">
        <v>83</v>
      </c>
      <c r="Y1909" s="10" t="str">
        <f t="shared" si="209"/>
        <v>Structured</v>
      </c>
      <c r="Z1909" s="10"/>
      <c r="AA1909" s="10" t="str">
        <f>IF('Intragroup liabilities'!Q1903="GF2","Grandfathered T2",IF('Intragroup liabilities'!Q1903="CET1","CET1","No"))</f>
        <v>No</v>
      </c>
      <c r="AB1909" s="10">
        <f>IF('Intragroup liabilities'!R1903="",0,'Intragroup liabilities'!R1903)</f>
        <v>0</v>
      </c>
    </row>
    <row r="1910" spans="3:28" ht="23.65" thickBot="1" x14ac:dyDescent="0.5">
      <c r="C1910" s="17">
        <f t="shared" si="204"/>
        <v>999</v>
      </c>
      <c r="D1910" s="18">
        <f t="shared" si="210"/>
        <v>1903</v>
      </c>
      <c r="E1910" s="10" t="str">
        <f>IF(AND(I1910="SANTANDER TOTTA, SGPS, SA",'Intragroup liabilities'!F1904="P_22"),"r0531 - o/w (part of) subordinated liabilities recognised as own funds",IF(AND(I1910="Totta Seguros - Comp. Seg. Vida, SA.",'Intragroup liabilities'!F1904="P_22"),"r0350 - Structured notes",IF(AND(AA1910&lt;&gt;"No",'Intragroup liabilities'!F1904="P_23"),"r0531 - o/w (part of) subordinated liabilities recognised as own funds",IF(AND(AA1910="No",'Intragroup liabilities'!F1904="P_23"),"r0120 - Secured liabilities - collateralized part (BRRD art. 44/2/b)",IF('Intragroup liabilities'!F1904="C_31","r0511 - o/w capital instruments/share capital",IF('Intragroup liabilities'!F1904="C_32","r0511 - o/w capital instruments/share capital",IF('Intragroup liabilities'!F1904="C_33","r0512 - o/w instruments ranking pari passu with ordinary shares",IF(OR(ISNUMBER(SEARCH("ATLANTES",I1910)),ISNUMBER(SEARCH("AZOR",I1910)),ISNUMBER(SEARCH("HIPOTOTTA",I1910)))=TRUE,"r0120 - Secured liabilities - collateralized part (BRRD art. 44/2/b)",IF(OR('Intragroup liabilities'!F1904="P_27.1",'Intragroup liabilities'!F1904="P_27.2",'Intragroup liabilities'!F1904="P_24"),"r0390 - Non-financial liabilities",IF('Intragroup liabilities'!F1904="P_30.1","r0170 - Employee liabilities (BRRD art. 44/2/g/i)",IF('Intragroup liabilities'!F1904="P_30.3","r0390 - Non-financial liabilities",IF('Intragroup liabilities'!F1904="C_36","r0511 - o/w capital instruments/share capital",IF(AND('Intragroup liabilities'!F1904="P_20",IFERROR(VLOOKUP('Intragroup liabilities'!I1904,'Auxiliar 210'!$B$18:$B$20,1,FALSE),0)&lt;&gt;0),"r0210 - Liabilities towards other entities of the resolution group (BRRD art. 44/2/h)",IF(AND('Intragroup liabilities'!F1904="P_21",IFERROR(VLOOKUP('Intragroup liabilities'!I1904,'Auxiliar 210'!$B$1:$B$16,1,FALSE),0)&lt;&gt;0),"r0210 - Liabilities towards other entities of the resolution group (BRRD art. 44/2/h)","r0320 - Deposits, not covered and not preferential"))))))))))))))</f>
        <v>r0390 - Non-financial liabilities</v>
      </c>
      <c r="F1910" s="10" t="s">
        <v>153</v>
      </c>
      <c r="G1910" s="10" t="str">
        <f t="shared" si="205"/>
        <v>Rank 9 - Ranking in insolvency (master scale)</v>
      </c>
      <c r="H1910" s="10">
        <v>962304880000820</v>
      </c>
      <c r="I1910" s="10" t="s">
        <v>56</v>
      </c>
      <c r="J1910" s="10">
        <v>7400685089</v>
      </c>
      <c r="K1910" s="10" t="s">
        <v>155</v>
      </c>
      <c r="L1910" s="10" t="str">
        <f t="shared" si="206"/>
        <v>Sister</v>
      </c>
      <c r="M1910" s="10" t="str">
        <f>IF(OR('Intragroup liabilities'!W1904="x",'Intragroup liabilities'!W1904="E"),"true","false")</f>
        <v>true</v>
      </c>
      <c r="N1910" s="10" t="s">
        <v>470</v>
      </c>
      <c r="O1910" s="10" t="s">
        <v>471</v>
      </c>
      <c r="P1910" s="11">
        <v>0.27</v>
      </c>
      <c r="Q1910" s="11">
        <f>IF('Intragroup liabilities'!E1904="",0,'Intragroup liabilities'!E1904)</f>
        <v>0</v>
      </c>
      <c r="R1910" s="10" t="str">
        <f>+IF('Intragroup liabilities'!C1904="EURO","Euro",IF('Intragroup liabilities'!C1904="LIBRA INGLESA"," US Dollar",""))</f>
        <v>Euro</v>
      </c>
      <c r="S1910" s="10" t="str">
        <f>IF(OR('Intragroup liabilities'!F1904="P_20",'Intragroup liabilities'!F1904="P_21"),'Intragroup liabilities'!M1904,CONCATENATE(RIGHT('Intragroup liabilities'!T1904,4),"-",LEFT(RIGHT('Intragroup liabilities'!T1904,7),2),"-",LEFT('Intragroup liabilities'!T1904,2)))</f>
        <v>--</v>
      </c>
      <c r="T1910" s="20" t="str">
        <f t="shared" si="207"/>
        <v>--</v>
      </c>
      <c r="U1910" s="20" t="str">
        <f>IF(OR('Intragroup liabilities'!F1904="P_20",'Intragroup liabilities'!F1904="P_21"),'T 03.01'!T1910,CONCATENATE(RIGHT('Intragroup liabilities'!U1904,4),"-",LEFT(RIGHT('Intragroup liabilities'!U1904,7),2),"-",LEFT('Intragroup liabilities'!U1904,2)))</f>
        <v>--</v>
      </c>
      <c r="V1910" s="10" t="str">
        <f t="shared" si="208"/>
        <v>Unsecured</v>
      </c>
      <c r="W1910" s="10">
        <v>0</v>
      </c>
      <c r="X1910" s="10" t="s">
        <v>83</v>
      </c>
      <c r="Y1910" s="10" t="str">
        <f t="shared" si="209"/>
        <v>Structured</v>
      </c>
      <c r="Z1910" s="10"/>
      <c r="AA1910" s="10" t="str">
        <f>IF('Intragroup liabilities'!Q1904="GF2","Grandfathered T2",IF('Intragroup liabilities'!Q1904="CET1","CET1","No"))</f>
        <v>No</v>
      </c>
      <c r="AB1910" s="10">
        <f>IF('Intragroup liabilities'!R1904="",0,'Intragroup liabilities'!R1904)</f>
        <v>0</v>
      </c>
    </row>
    <row r="1911" spans="3:28" ht="35.25" thickBot="1" x14ac:dyDescent="0.5">
      <c r="C1911" s="17">
        <f t="shared" si="204"/>
        <v>999</v>
      </c>
      <c r="D1911" s="18">
        <f t="shared" si="210"/>
        <v>1904</v>
      </c>
      <c r="E1911" s="10" t="str">
        <f>IF(AND(I1911="SANTANDER TOTTA, SGPS, SA",'Intragroup liabilities'!F1905="P_22"),"r0531 - o/w (part of) subordinated liabilities recognised as own funds",IF(AND(I1911="Totta Seguros - Comp. Seg. Vida, SA.",'Intragroup liabilities'!F1905="P_22"),"r0350 - Structured notes",IF(AND(AA1911&lt;&gt;"No",'Intragroup liabilities'!F1905="P_23"),"r0531 - o/w (part of) subordinated liabilities recognised as own funds",IF(AND(AA1911="No",'Intragroup liabilities'!F1905="P_23"),"r0120 - Secured liabilities - collateralized part (BRRD art. 44/2/b)",IF('Intragroup liabilities'!F1905="C_31","r0511 - o/w capital instruments/share capital",IF('Intragroup liabilities'!F1905="C_32","r0511 - o/w capital instruments/share capital",IF('Intragroup liabilities'!F1905="C_33","r0512 - o/w instruments ranking pari passu with ordinary shares",IF(OR(ISNUMBER(SEARCH("ATLANTES",I1911)),ISNUMBER(SEARCH("AZOR",I1911)),ISNUMBER(SEARCH("HIPOTOTTA",I1911)))=TRUE,"r0120 - Secured liabilities - collateralized part (BRRD art. 44/2/b)",IF(OR('Intragroup liabilities'!F1905="P_27.1",'Intragroup liabilities'!F1905="P_27.2",'Intragroup liabilities'!F1905="P_24"),"r0390 - Non-financial liabilities",IF('Intragroup liabilities'!F1905="P_30.1","r0170 - Employee liabilities (BRRD art. 44/2/g/i)",IF('Intragroup liabilities'!F1905="P_30.3","r0390 - Non-financial liabilities",IF('Intragroup liabilities'!F1905="C_36","r0511 - o/w capital instruments/share capital",IF(AND('Intragroup liabilities'!F1905="P_20",IFERROR(VLOOKUP('Intragroup liabilities'!I1905,'Auxiliar 210'!$B$18:$B$20,1,FALSE),0)&lt;&gt;0),"r0210 - Liabilities towards other entities of the resolution group (BRRD art. 44/2/h)",IF(AND('Intragroup liabilities'!F1905="P_21",IFERROR(VLOOKUP('Intragroup liabilities'!I1905,'Auxiliar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1" s="10" t="s">
        <v>153</v>
      </c>
      <c r="G1911" s="10" t="str">
        <f t="shared" si="205"/>
        <v>Rank 20 - Ranking in insolvency (master scale)</v>
      </c>
      <c r="H1911" s="10">
        <v>662600000000001</v>
      </c>
      <c r="I1911" s="10" t="s">
        <v>73</v>
      </c>
      <c r="J1911" s="10">
        <v>2101355138</v>
      </c>
      <c r="K1911" s="10" t="s">
        <v>155</v>
      </c>
      <c r="L1911" s="10" t="str">
        <f t="shared" si="206"/>
        <v>Sister</v>
      </c>
      <c r="M1911" s="10" t="str">
        <f>IF(OR('Intragroup liabilities'!W1905="x",'Intragroup liabilities'!W1905="E"),"true","false")</f>
        <v>true</v>
      </c>
      <c r="N1911" s="10" t="s">
        <v>470</v>
      </c>
      <c r="O1911" s="10" t="s">
        <v>471</v>
      </c>
      <c r="P1911" s="11">
        <v>0</v>
      </c>
      <c r="Q1911" s="11">
        <f>IF('Intragroup liabilities'!E1905="",0,'Intragroup liabilities'!E1905)</f>
        <v>0.32</v>
      </c>
      <c r="R1911" s="10" t="str">
        <f>+IF('Intragroup liabilities'!C1905="EURO","Euro",IF('Intragroup liabilities'!C1905="LIBRA INGLESA"," US Dollar",""))</f>
        <v>Euro</v>
      </c>
      <c r="S1911" s="10" t="str">
        <f>IF(OR('Intragroup liabilities'!F1905="P_20",'Intragroup liabilities'!F1905="P_21"),'Intragroup liabilities'!M1905,CONCATENATE(RIGHT('Intragroup liabilities'!T1905,4),"-",LEFT(RIGHT('Intragroup liabilities'!T1905,7),2),"-",LEFT('Intragroup liabilities'!T1905,2)))</f>
        <v>--</v>
      </c>
      <c r="T1911" s="20" t="str">
        <f t="shared" si="207"/>
        <v/>
      </c>
      <c r="U1911" s="20" t="str">
        <f>IF(OR('Intragroup liabilities'!F1905="P_20",'Intragroup liabilities'!F1905="P_21"),'T 03.01'!T1911,CONCATENATE(RIGHT('Intragroup liabilities'!U1905,4),"-",LEFT(RIGHT('Intragroup liabilities'!U1905,7),2),"-",LEFT('Intragroup liabilities'!U1905,2)))</f>
        <v>--</v>
      </c>
      <c r="V1911" s="10" t="str">
        <f t="shared" si="208"/>
        <v>Secured</v>
      </c>
      <c r="W1911" s="10">
        <v>0</v>
      </c>
      <c r="X1911" s="10" t="s">
        <v>83</v>
      </c>
      <c r="Y1911" s="10" t="str">
        <f t="shared" si="209"/>
        <v>Non-structured/Vanilla</v>
      </c>
      <c r="Z1911" s="10"/>
      <c r="AA1911" s="10" t="str">
        <f>IF('Intragroup liabilities'!Q1905="GF2","Grandfathered T2",IF('Intragroup liabilities'!Q1905="CET1","CET1","No"))</f>
        <v>No</v>
      </c>
      <c r="AB1911" s="10">
        <f>IF('Intragroup liabilities'!R1905="",0,'Intragroup liabilities'!R1905)</f>
        <v>0</v>
      </c>
    </row>
    <row r="1912" spans="3:28" ht="35.25" thickBot="1" x14ac:dyDescent="0.5">
      <c r="C1912" s="17">
        <f t="shared" si="204"/>
        <v>999</v>
      </c>
      <c r="D1912" s="18">
        <f t="shared" si="210"/>
        <v>1905</v>
      </c>
      <c r="E1912" s="10" t="str">
        <f>IF(AND(I1912="SANTANDER TOTTA, SGPS, SA",'Intragroup liabilities'!F1906="P_22"),"r0531 - o/w (part of) subordinated liabilities recognised as own funds",IF(AND(I1912="Totta Seguros - Comp. Seg. Vida, SA.",'Intragroup liabilities'!F1906="P_22"),"r0350 - Structured notes",IF(AND(AA1912&lt;&gt;"No",'Intragroup liabilities'!F1906="P_23"),"r0531 - o/w (part of) subordinated liabilities recognised as own funds",IF(AND(AA1912="No",'Intragroup liabilities'!F1906="P_23"),"r0120 - Secured liabilities - collateralized part (BRRD art. 44/2/b)",IF('Intragroup liabilities'!F1906="C_31","r0511 - o/w capital instruments/share capital",IF('Intragroup liabilities'!F1906="C_32","r0511 - o/w capital instruments/share capital",IF('Intragroup liabilities'!F1906="C_33","r0512 - o/w instruments ranking pari passu with ordinary shares",IF(OR(ISNUMBER(SEARCH("ATLANTES",I1912)),ISNUMBER(SEARCH("AZOR",I1912)),ISNUMBER(SEARCH("HIPOTOTTA",I1912)))=TRUE,"r0120 - Secured liabilities - collateralized part (BRRD art. 44/2/b)",IF(OR('Intragroup liabilities'!F1906="P_27.1",'Intragroup liabilities'!F1906="P_27.2",'Intragroup liabilities'!F1906="P_24"),"r0390 - Non-financial liabilities",IF('Intragroup liabilities'!F1906="P_30.1","r0170 - Employee liabilities (BRRD art. 44/2/g/i)",IF('Intragroup liabilities'!F1906="P_30.3","r0390 - Non-financial liabilities",IF('Intragroup liabilities'!F1906="C_36","r0511 - o/w capital instruments/share capital",IF(AND('Intragroup liabilities'!F1906="P_20",IFERROR(VLOOKUP('Intragroup liabilities'!I1906,'Auxiliar 210'!$B$18:$B$20,1,FALSE),0)&lt;&gt;0),"r0210 - Liabilities towards other entities of the resolution group (BRRD art. 44/2/h)",IF(AND('Intragroup liabilities'!F1906="P_21",IFERROR(VLOOKUP('Intragroup liabilities'!I1906,'Auxiliar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2" s="10" t="s">
        <v>153</v>
      </c>
      <c r="G1912" s="10" t="str">
        <f t="shared" si="205"/>
        <v>Rank 20 - Ranking in insolvency (master scale)</v>
      </c>
      <c r="H1912" s="10">
        <v>662600000000000</v>
      </c>
      <c r="I1912" s="10" t="s">
        <v>30</v>
      </c>
      <c r="J1912" s="10">
        <v>7400615058</v>
      </c>
      <c r="K1912" s="10" t="s">
        <v>155</v>
      </c>
      <c r="L1912" s="10" t="str">
        <f t="shared" si="206"/>
        <v>Sister</v>
      </c>
      <c r="M1912" s="10" t="str">
        <f>IF(OR('Intragroup liabilities'!W1906="x",'Intragroup liabilities'!W1906="E"),"true","false")</f>
        <v>true</v>
      </c>
      <c r="N1912" s="10" t="s">
        <v>470</v>
      </c>
      <c r="O1912" s="10" t="s">
        <v>471</v>
      </c>
      <c r="P1912" s="11">
        <v>1443416.58</v>
      </c>
      <c r="Q1912" s="11">
        <f>IF('Intragroup liabilities'!E1906="",0,'Intragroup liabilities'!E1906)</f>
        <v>2336.25</v>
      </c>
      <c r="R1912" s="10" t="str">
        <f>+IF('Intragroup liabilities'!C1906="EURO","Euro",IF('Intragroup liabilities'!C1906="LIBRA INGLESA"," US Dollar",""))</f>
        <v>Euro</v>
      </c>
      <c r="S1912" s="10" t="str">
        <f>IF(OR('Intragroup liabilities'!F1906="P_20",'Intragroup liabilities'!F1906="P_21"),'Intragroup liabilities'!M1906,CONCATENATE(RIGHT('Intragroup liabilities'!T1906,4),"-",LEFT(RIGHT('Intragroup liabilities'!T1906,7),2),"-",LEFT('Intragroup liabilities'!T1906,2)))</f>
        <v>--</v>
      </c>
      <c r="T1912" s="20" t="str">
        <f t="shared" si="207"/>
        <v/>
      </c>
      <c r="U1912" s="20" t="str">
        <f>IF(OR('Intragroup liabilities'!F1906="P_20",'Intragroup liabilities'!F1906="P_21"),'T 03.01'!T1912,CONCATENATE(RIGHT('Intragroup liabilities'!U1906,4),"-",LEFT(RIGHT('Intragroup liabilities'!U1906,7),2),"-",LEFT('Intragroup liabilities'!U1906,2)))</f>
        <v>--</v>
      </c>
      <c r="V1912" s="10" t="str">
        <f t="shared" si="208"/>
        <v>Secured</v>
      </c>
      <c r="W1912" s="10">
        <v>0</v>
      </c>
      <c r="X1912" s="10" t="s">
        <v>83</v>
      </c>
      <c r="Y1912" s="10" t="str">
        <f t="shared" si="209"/>
        <v>Non-structured/Vanilla</v>
      </c>
      <c r="Z1912" s="10"/>
      <c r="AA1912" s="10" t="str">
        <f>IF('Intragroup liabilities'!Q1906="GF2","Grandfathered T2",IF('Intragroup liabilities'!Q1906="CET1","CET1","No"))</f>
        <v>No</v>
      </c>
      <c r="AB1912" s="10">
        <f>IF('Intragroup liabilities'!R1906="",0,'Intragroup liabilities'!R1906)</f>
        <v>0</v>
      </c>
    </row>
    <row r="1913" spans="3:28" ht="35.25" thickBot="1" x14ac:dyDescent="0.5">
      <c r="C1913" s="17">
        <f t="shared" si="204"/>
        <v>999</v>
      </c>
      <c r="D1913" s="18">
        <f t="shared" si="210"/>
        <v>1906</v>
      </c>
      <c r="E1913" s="10" t="str">
        <f>IF(AND(I1913="SANTANDER TOTTA, SGPS, SA",'Intragroup liabilities'!F1907="P_22"),"r0531 - o/w (part of) subordinated liabilities recognised as own funds",IF(AND(I1913="Totta Seguros - Comp. Seg. Vida, SA.",'Intragroup liabilities'!F1907="P_22"),"r0350 - Structured notes",IF(AND(AA1913&lt;&gt;"No",'Intragroup liabilities'!F1907="P_23"),"r0531 - o/w (part of) subordinated liabilities recognised as own funds",IF(AND(AA1913="No",'Intragroup liabilities'!F1907="P_23"),"r0120 - Secured liabilities - collateralized part (BRRD art. 44/2/b)",IF('Intragroup liabilities'!F1907="C_31","r0511 - o/w capital instruments/share capital",IF('Intragroup liabilities'!F1907="C_32","r0511 - o/w capital instruments/share capital",IF('Intragroup liabilities'!F1907="C_33","r0512 - o/w instruments ranking pari passu with ordinary shares",IF(OR(ISNUMBER(SEARCH("ATLANTES",I1913)),ISNUMBER(SEARCH("AZOR",I1913)),ISNUMBER(SEARCH("HIPOTOTTA",I1913)))=TRUE,"r0120 - Secured liabilities - collateralized part (BRRD art. 44/2/b)",IF(OR('Intragroup liabilities'!F1907="P_27.1",'Intragroup liabilities'!F1907="P_27.2",'Intragroup liabilities'!F1907="P_24"),"r0390 - Non-financial liabilities",IF('Intragroup liabilities'!F1907="P_30.1","r0170 - Employee liabilities (BRRD art. 44/2/g/i)",IF('Intragroup liabilities'!F1907="P_30.3","r0390 - Non-financial liabilities",IF('Intragroup liabilities'!F1907="C_36","r0511 - o/w capital instruments/share capital",IF(AND('Intragroup liabilities'!F1907="P_20",IFERROR(VLOOKUP('Intragroup liabilities'!I1907,'Auxiliar 210'!$B$18:$B$20,1,FALSE),0)&lt;&gt;0),"r0210 - Liabilities towards other entities of the resolution group (BRRD art. 44/2/h)",IF(AND('Intragroup liabilities'!F1907="P_21",IFERROR(VLOOKUP('Intragroup liabilities'!I1907,'Auxiliar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3" s="10" t="s">
        <v>153</v>
      </c>
      <c r="G1913" s="10" t="str">
        <f t="shared" si="205"/>
        <v>Rank 20 - Ranking in insolvency (master scale)</v>
      </c>
      <c r="H1913" s="10">
        <v>662600000000000</v>
      </c>
      <c r="I1913" s="10" t="s">
        <v>73</v>
      </c>
      <c r="J1913" s="10">
        <v>2101355138</v>
      </c>
      <c r="K1913" s="10" t="s">
        <v>155</v>
      </c>
      <c r="L1913" s="10" t="str">
        <f t="shared" si="206"/>
        <v>Sister</v>
      </c>
      <c r="M1913" s="10" t="str">
        <f>IF(OR('Intragroup liabilities'!W1907="x",'Intragroup liabilities'!W1907="E"),"true","false")</f>
        <v>true</v>
      </c>
      <c r="N1913" s="10" t="s">
        <v>470</v>
      </c>
      <c r="O1913" s="10" t="s">
        <v>471</v>
      </c>
      <c r="P1913" s="11">
        <v>1374675.86</v>
      </c>
      <c r="Q1913" s="11">
        <f>IF('Intragroup liabilities'!E1907="",0,'Intragroup liabilities'!E1907)</f>
        <v>3013</v>
      </c>
      <c r="R1913" s="10" t="str">
        <f>+IF('Intragroup liabilities'!C1907="EURO","Euro",IF('Intragroup liabilities'!C1907="LIBRA INGLESA"," US Dollar",""))</f>
        <v>Euro</v>
      </c>
      <c r="S1913" s="10" t="str">
        <f>IF(OR('Intragroup liabilities'!F1907="P_20",'Intragroup liabilities'!F1907="P_21"),'Intragroup liabilities'!M1907,CONCATENATE(RIGHT('Intragroup liabilities'!T1907,4),"-",LEFT(RIGHT('Intragroup liabilities'!T1907,7),2),"-",LEFT('Intragroup liabilities'!T1907,2)))</f>
        <v>--</v>
      </c>
      <c r="T1913" s="20" t="str">
        <f t="shared" si="207"/>
        <v/>
      </c>
      <c r="U1913" s="20" t="str">
        <f>IF(OR('Intragroup liabilities'!F1907="P_20",'Intragroup liabilities'!F1907="P_21"),'T 03.01'!T1913,CONCATENATE(RIGHT('Intragroup liabilities'!U1907,4),"-",LEFT(RIGHT('Intragroup liabilities'!U1907,7),2),"-",LEFT('Intragroup liabilities'!U1907,2)))</f>
        <v>--</v>
      </c>
      <c r="V1913" s="10" t="str">
        <f t="shared" si="208"/>
        <v>Secured</v>
      </c>
      <c r="W1913" s="10">
        <v>0</v>
      </c>
      <c r="X1913" s="10" t="s">
        <v>83</v>
      </c>
      <c r="Y1913" s="10" t="str">
        <f t="shared" si="209"/>
        <v>Non-structured/Vanilla</v>
      </c>
      <c r="Z1913" s="10"/>
      <c r="AA1913" s="10" t="str">
        <f>IF('Intragroup liabilities'!Q1907="GF2","Grandfathered T2",IF('Intragroup liabilities'!Q1907="CET1","CET1","No"))</f>
        <v>No</v>
      </c>
      <c r="AB1913" s="10">
        <f>IF('Intragroup liabilities'!R1907="",0,'Intragroup liabilities'!R1907)</f>
        <v>0</v>
      </c>
    </row>
    <row r="1914" spans="3:28" ht="35.25" thickBot="1" x14ac:dyDescent="0.5">
      <c r="C1914" s="17">
        <f t="shared" si="204"/>
        <v>999</v>
      </c>
      <c r="D1914" s="18">
        <f t="shared" si="210"/>
        <v>1907</v>
      </c>
      <c r="E1914" s="10" t="str">
        <f>IF(AND(I1914="SANTANDER TOTTA, SGPS, SA",'Intragroup liabilities'!F1908="P_22"),"r0531 - o/w (part of) subordinated liabilities recognised as own funds",IF(AND(I1914="Totta Seguros - Comp. Seg. Vida, SA.",'Intragroup liabilities'!F1908="P_22"),"r0350 - Structured notes",IF(AND(AA1914&lt;&gt;"No",'Intragroup liabilities'!F1908="P_23"),"r0531 - o/w (part of) subordinated liabilities recognised as own funds",IF(AND(AA1914="No",'Intragroup liabilities'!F1908="P_23"),"r0120 - Secured liabilities - collateralized part (BRRD art. 44/2/b)",IF('Intragroup liabilities'!F1908="C_31","r0511 - o/w capital instruments/share capital",IF('Intragroup liabilities'!F1908="C_32","r0511 - o/w capital instruments/share capital",IF('Intragroup liabilities'!F1908="C_33","r0512 - o/w instruments ranking pari passu with ordinary shares",IF(OR(ISNUMBER(SEARCH("ATLANTES",I1914)),ISNUMBER(SEARCH("AZOR",I1914)),ISNUMBER(SEARCH("HIPOTOTTA",I1914)))=TRUE,"r0120 - Secured liabilities - collateralized part (BRRD art. 44/2/b)",IF(OR('Intragroup liabilities'!F1908="P_27.1",'Intragroup liabilities'!F1908="P_27.2",'Intragroup liabilities'!F1908="P_24"),"r0390 - Non-financial liabilities",IF('Intragroup liabilities'!F1908="P_30.1","r0170 - Employee liabilities (BRRD art. 44/2/g/i)",IF('Intragroup liabilities'!F1908="P_30.3","r0390 - Non-financial liabilities",IF('Intragroup liabilities'!F1908="C_36","r0511 - o/w capital instruments/share capital",IF(AND('Intragroup liabilities'!F1908="P_20",IFERROR(VLOOKUP('Intragroup liabilities'!I1908,'Auxiliar 210'!$B$18:$B$20,1,FALSE),0)&lt;&gt;0),"r0210 - Liabilities towards other entities of the resolution group (BRRD art. 44/2/h)",IF(AND('Intragroup liabilities'!F1908="P_21",IFERROR(VLOOKUP('Intragroup liabilities'!I1908,'Auxiliar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4" s="10" t="s">
        <v>153</v>
      </c>
      <c r="G1914" s="10" t="str">
        <f t="shared" si="205"/>
        <v>Rank 20 - Ranking in insolvency (master scale)</v>
      </c>
      <c r="H1914" s="10">
        <v>662600000114001</v>
      </c>
      <c r="I1914" s="10" t="s">
        <v>30</v>
      </c>
      <c r="J1914" s="10">
        <v>7400615058</v>
      </c>
      <c r="K1914" s="10" t="s">
        <v>155</v>
      </c>
      <c r="L1914" s="10" t="str">
        <f t="shared" si="206"/>
        <v>Sister</v>
      </c>
      <c r="M1914" s="10" t="str">
        <f>IF(OR('Intragroup liabilities'!W1908="x",'Intragroup liabilities'!W1908="E"),"true","false")</f>
        <v>true</v>
      </c>
      <c r="N1914" s="10" t="s">
        <v>470</v>
      </c>
      <c r="O1914" s="10" t="s">
        <v>471</v>
      </c>
      <c r="P1914" s="11">
        <v>268.55</v>
      </c>
      <c r="Q1914" s="11">
        <f>IF('Intragroup liabilities'!E1908="",0,'Intragroup liabilities'!E1908)</f>
        <v>0</v>
      </c>
      <c r="R1914" s="10" t="str">
        <f>+IF('Intragroup liabilities'!C1908="EURO","Euro",IF('Intragroup liabilities'!C1908="LIBRA INGLESA"," US Dollar",""))</f>
        <v>Euro</v>
      </c>
      <c r="S1914" s="10" t="str">
        <f>IF(OR('Intragroup liabilities'!F1908="P_20",'Intragroup liabilities'!F1908="P_21"),'Intragroup liabilities'!M1908,CONCATENATE(RIGHT('Intragroup liabilities'!T1908,4),"-",LEFT(RIGHT('Intragroup liabilities'!T1908,7),2),"-",LEFT('Intragroup liabilities'!T1908,2)))</f>
        <v>--</v>
      </c>
      <c r="T1914" s="20" t="str">
        <f t="shared" si="207"/>
        <v/>
      </c>
      <c r="U1914" s="20" t="str">
        <f>IF(OR('Intragroup liabilities'!F1908="P_20",'Intragroup liabilities'!F1908="P_21"),'T 03.01'!T1914,CONCATENATE(RIGHT('Intragroup liabilities'!U1908,4),"-",LEFT(RIGHT('Intragroup liabilities'!U1908,7),2),"-",LEFT('Intragroup liabilities'!U1908,2)))</f>
        <v>--</v>
      </c>
      <c r="V1914" s="10" t="str">
        <f t="shared" si="208"/>
        <v>Secured</v>
      </c>
      <c r="W1914" s="10">
        <v>0</v>
      </c>
      <c r="X1914" s="10" t="s">
        <v>83</v>
      </c>
      <c r="Y1914" s="10" t="str">
        <f t="shared" si="209"/>
        <v>Non-structured/Vanilla</v>
      </c>
      <c r="Z1914" s="10"/>
      <c r="AA1914" s="10" t="str">
        <f>IF('Intragroup liabilities'!Q1908="GF2","Grandfathered T2",IF('Intragroup liabilities'!Q1908="CET1","CET1","No"))</f>
        <v>No</v>
      </c>
      <c r="AB1914" s="10">
        <f>IF('Intragroup liabilities'!R1908="",0,'Intragroup liabilities'!R1908)</f>
        <v>0</v>
      </c>
    </row>
    <row r="1915" spans="3:28" ht="35.25" thickBot="1" x14ac:dyDescent="0.5">
      <c r="C1915" s="17">
        <f t="shared" si="204"/>
        <v>999</v>
      </c>
      <c r="D1915" s="18">
        <f t="shared" si="210"/>
        <v>1908</v>
      </c>
      <c r="E1915" s="10" t="str">
        <f>IF(AND(I1915="SANTANDER TOTTA, SGPS, SA",'Intragroup liabilities'!F1909="P_22"),"r0531 - o/w (part of) subordinated liabilities recognised as own funds",IF(AND(I1915="Totta Seguros - Comp. Seg. Vida, SA.",'Intragroup liabilities'!F1909="P_22"),"r0350 - Structured notes",IF(AND(AA1915&lt;&gt;"No",'Intragroup liabilities'!F1909="P_23"),"r0531 - o/w (part of) subordinated liabilities recognised as own funds",IF(AND(AA1915="No",'Intragroup liabilities'!F1909="P_23"),"r0120 - Secured liabilities - collateralized part (BRRD art. 44/2/b)",IF('Intragroup liabilities'!F1909="C_31","r0511 - o/w capital instruments/share capital",IF('Intragroup liabilities'!F1909="C_32","r0511 - o/w capital instruments/share capital",IF('Intragroup liabilities'!F1909="C_33","r0512 - o/w instruments ranking pari passu with ordinary shares",IF(OR(ISNUMBER(SEARCH("ATLANTES",I1915)),ISNUMBER(SEARCH("AZOR",I1915)),ISNUMBER(SEARCH("HIPOTOTTA",I1915)))=TRUE,"r0120 - Secured liabilities - collateralized part (BRRD art. 44/2/b)",IF(OR('Intragroup liabilities'!F1909="P_27.1",'Intragroup liabilities'!F1909="P_27.2",'Intragroup liabilities'!F1909="P_24"),"r0390 - Non-financial liabilities",IF('Intragroup liabilities'!F1909="P_30.1","r0170 - Employee liabilities (BRRD art. 44/2/g/i)",IF('Intragroup liabilities'!F1909="P_30.3","r0390 - Non-financial liabilities",IF('Intragroup liabilities'!F1909="C_36","r0511 - o/w capital instruments/share capital",IF(AND('Intragroup liabilities'!F1909="P_20",IFERROR(VLOOKUP('Intragroup liabilities'!I1909,'Auxiliar 210'!$B$18:$B$20,1,FALSE),0)&lt;&gt;0),"r0210 - Liabilities towards other entities of the resolution group (BRRD art. 44/2/h)",IF(AND('Intragroup liabilities'!F1909="P_21",IFERROR(VLOOKUP('Intragroup liabilities'!I1909,'Auxiliar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15" s="10" t="s">
        <v>153</v>
      </c>
      <c r="G1915" s="10" t="str">
        <f t="shared" si="205"/>
        <v>Rank 20 - Ranking in insolvency (master scale)</v>
      </c>
      <c r="H1915" s="10">
        <v>662600000000000</v>
      </c>
      <c r="I1915" s="10" t="s">
        <v>74</v>
      </c>
      <c r="J1915" s="10">
        <v>7400987939</v>
      </c>
      <c r="K1915" s="10" t="s">
        <v>155</v>
      </c>
      <c r="L1915" s="10" t="str">
        <f t="shared" si="206"/>
        <v>Sister</v>
      </c>
      <c r="M1915" s="10" t="str">
        <f>IF(OR('Intragroup liabilities'!W1909="x",'Intragroup liabilities'!W1909="E"),"true","false")</f>
        <v>true</v>
      </c>
      <c r="N1915" s="10" t="s">
        <v>470</v>
      </c>
      <c r="O1915" s="10" t="s">
        <v>471</v>
      </c>
      <c r="P1915" s="11">
        <v>1045795.07</v>
      </c>
      <c r="Q1915" s="11">
        <f>IF('Intragroup liabilities'!E1909="",0,'Intragroup liabilities'!E1909)</f>
        <v>1322.56</v>
      </c>
      <c r="R1915" s="10" t="str">
        <f>+IF('Intragroup liabilities'!C1909="EURO","Euro",IF('Intragroup liabilities'!C1909="LIBRA INGLESA"," US Dollar",""))</f>
        <v>Euro</v>
      </c>
      <c r="S1915" s="10" t="str">
        <f>IF(OR('Intragroup liabilities'!F1909="P_20",'Intragroup liabilities'!F1909="P_21"),'Intragroup liabilities'!M1909,CONCATENATE(RIGHT('Intragroup liabilities'!T1909,4),"-",LEFT(RIGHT('Intragroup liabilities'!T1909,7),2),"-",LEFT('Intragroup liabilities'!T1909,2)))</f>
        <v>--</v>
      </c>
      <c r="T1915" s="20" t="str">
        <f t="shared" si="207"/>
        <v/>
      </c>
      <c r="U1915" s="20" t="str">
        <f>IF(OR('Intragroup liabilities'!F1909="P_20",'Intragroup liabilities'!F1909="P_21"),'T 03.01'!T1915,CONCATENATE(RIGHT('Intragroup liabilities'!U1909,4),"-",LEFT(RIGHT('Intragroup liabilities'!U1909,7),2),"-",LEFT('Intragroup liabilities'!U1909,2)))</f>
        <v>--</v>
      </c>
      <c r="V1915" s="10" t="str">
        <f t="shared" si="208"/>
        <v>Secured</v>
      </c>
      <c r="W1915" s="10">
        <v>0</v>
      </c>
      <c r="X1915" s="10" t="s">
        <v>83</v>
      </c>
      <c r="Y1915" s="10" t="str">
        <f t="shared" si="209"/>
        <v>Non-structured/Vanilla</v>
      </c>
      <c r="Z1915" s="10"/>
      <c r="AA1915" s="10" t="str">
        <f>IF('Intragroup liabilities'!Q1909="GF2","Grandfathered T2",IF('Intragroup liabilities'!Q1909="CET1","CET1","No"))</f>
        <v>No</v>
      </c>
      <c r="AB1915" s="10">
        <f>IF('Intragroup liabilities'!R1909="",0,'Intragroup liabilities'!R1909)</f>
        <v>0</v>
      </c>
    </row>
    <row r="1916" spans="3:28" ht="23.65" thickBot="1" x14ac:dyDescent="0.5">
      <c r="C1916" s="17">
        <f t="shared" si="204"/>
        <v>999</v>
      </c>
      <c r="D1916" s="18">
        <f t="shared" si="210"/>
        <v>1909</v>
      </c>
      <c r="E1916" s="10" t="str">
        <f>IF(AND(I1916="SANTANDER TOTTA, SGPS, SA",'Intragroup liabilities'!F1910="P_22"),"r0531 - o/w (part of) subordinated liabilities recognised as own funds",IF(AND(I1916="Totta Seguros - Comp. Seg. Vida, SA.",'Intragroup liabilities'!F1910="P_22"),"r0350 - Structured notes",IF(AND(AA1916&lt;&gt;"No",'Intragroup liabilities'!F1910="P_23"),"r0531 - o/w (part of) subordinated liabilities recognised as own funds",IF(AND(AA1916="No",'Intragroup liabilities'!F1910="P_23"),"r0120 - Secured liabilities - collateralized part (BRRD art. 44/2/b)",IF('Intragroup liabilities'!F1910="C_31","r0511 - o/w capital instruments/share capital",IF('Intragroup liabilities'!F1910="C_32","r0511 - o/w capital instruments/share capital",IF('Intragroup liabilities'!F1910="C_33","r0512 - o/w instruments ranking pari passu with ordinary shares",IF(OR(ISNUMBER(SEARCH("ATLANTES",I1916)),ISNUMBER(SEARCH("AZOR",I1916)),ISNUMBER(SEARCH("HIPOTOTTA",I1916)))=TRUE,"r0120 - Secured liabilities - collateralized part (BRRD art. 44/2/b)",IF(OR('Intragroup liabilities'!F1910="P_27.1",'Intragroup liabilities'!F1910="P_27.2",'Intragroup liabilities'!F1910="P_24"),"r0390 - Non-financial liabilities",IF('Intragroup liabilities'!F1910="P_30.1","r0170 - Employee liabilities (BRRD art. 44/2/g/i)",IF('Intragroup liabilities'!F1910="P_30.3","r0390 - Non-financial liabilities",IF('Intragroup liabilities'!F1910="C_36","r0511 - o/w capital instruments/share capital",IF(AND('Intragroup liabilities'!F1910="P_20",IFERROR(VLOOKUP('Intragroup liabilities'!I1910,'Auxiliar 210'!$B$18:$B$20,1,FALSE),0)&lt;&gt;0),"r0210 - Liabilities towards other entities of the resolution group (BRRD art. 44/2/h)",IF(AND('Intragroup liabilities'!F1910="P_21",IFERROR(VLOOKUP('Intragroup liabilities'!I1910,'Auxiliar 210'!$B$1:$B$16,1,FALSE),0)&lt;&gt;0),"r0210 - Liabilities towards other entities of the resolution group (BRRD art. 44/2/h)","r0320 - Deposits, not covered and not preferential"))))))))))))))</f>
        <v>r0350 - Structured notes</v>
      </c>
      <c r="F1916" s="10" t="s">
        <v>154</v>
      </c>
      <c r="G1916" s="10" t="str">
        <f t="shared" si="205"/>
        <v>Rank 9 - Ranking in insolvency (master scale)</v>
      </c>
      <c r="H1916" s="10" t="s">
        <v>89</v>
      </c>
      <c r="I1916" s="10" t="s">
        <v>35</v>
      </c>
      <c r="J1916" s="10" t="s">
        <v>37</v>
      </c>
      <c r="K1916" s="10" t="s">
        <v>469</v>
      </c>
      <c r="L1916" s="10" t="str">
        <f t="shared" si="206"/>
        <v>Sister</v>
      </c>
      <c r="M1916" s="10" t="str">
        <f>IF(OR('Intragroup liabilities'!W1910="x",'Intragroup liabilities'!W1910="E"),"true","false")</f>
        <v>true</v>
      </c>
      <c r="N1916" s="10" t="s">
        <v>470</v>
      </c>
      <c r="O1916" s="10" t="s">
        <v>471</v>
      </c>
      <c r="P1916" s="11">
        <v>7629963.7712650001</v>
      </c>
      <c r="Q1916" s="11">
        <f>IF('Intragroup liabilities'!E1910="",0,'Intragroup liabilities'!E1910)</f>
        <v>270795.12569800002</v>
      </c>
      <c r="R1916" s="10" t="str">
        <f>+IF('Intragroup liabilities'!C1910="EURO","Euro",IF('Intragroup liabilities'!C1910="LIBRA INGLESA"," US Dollar",""))</f>
        <v>Euro</v>
      </c>
      <c r="S1916" s="10" t="str">
        <f>IF(OR('Intragroup liabilities'!F1910="P_20",'Intragroup liabilities'!F1910="P_21"),'Intragroup liabilities'!M1910,CONCATENATE(RIGHT('Intragroup liabilities'!T1910,4),"-",LEFT(RIGHT('Intragroup liabilities'!T1910,7),2),"-",LEFT('Intragroup liabilities'!T1910,2)))</f>
        <v>3819-43-43</v>
      </c>
      <c r="T1916" s="20" t="str">
        <f t="shared" si="207"/>
        <v>3819-43-43</v>
      </c>
      <c r="U1916" s="20" t="str">
        <f>IF(OR('Intragroup liabilities'!F1910="P_20",'Intragroup liabilities'!F1910="P_21"),'T 03.01'!T1916,CONCATENATE(RIGHT('Intragroup liabilities'!U1910,4),"-",LEFT(RIGHT('Intragroup liabilities'!U1910,7),2),"-",LEFT('Intragroup liabilities'!U1910,2)))</f>
        <v>5649-45-45</v>
      </c>
      <c r="V1916" s="10" t="str">
        <f t="shared" si="208"/>
        <v>Unsecured</v>
      </c>
      <c r="W1916" s="10">
        <v>0</v>
      </c>
      <c r="X1916" s="10" t="s">
        <v>83</v>
      </c>
      <c r="Y1916" s="10" t="str">
        <f t="shared" si="209"/>
        <v>Structured</v>
      </c>
      <c r="Z1916" s="10"/>
      <c r="AA1916" s="10" t="str">
        <f>IF('Intragroup liabilities'!Q1910="GF2","Grandfathered T2",IF('Intragroup liabilities'!Q1910="CET1","CET1","No"))</f>
        <v>No</v>
      </c>
      <c r="AB1916" s="10">
        <f>IF('Intragroup liabilities'!R1910="",0,'Intragroup liabilities'!R1910)</f>
        <v>0</v>
      </c>
    </row>
    <row r="1917" spans="3:28" ht="23.65" thickBot="1" x14ac:dyDescent="0.5">
      <c r="C1917" s="17">
        <f t="shared" si="204"/>
        <v>999</v>
      </c>
      <c r="D1917" s="18">
        <f t="shared" si="210"/>
        <v>1910</v>
      </c>
      <c r="E1917" s="10" t="str">
        <f>IF(AND(I1917="SANTANDER TOTTA, SGPS, SA",'Intragroup liabilities'!F1911="P_22"),"r0531 - o/w (part of) subordinated liabilities recognised as own funds",IF(AND(I1917="Totta Seguros - Comp. Seg. Vida, SA.",'Intragroup liabilities'!F1911="P_22"),"r0350 - Structured notes",IF(AND(AA1917&lt;&gt;"No",'Intragroup liabilities'!F1911="P_23"),"r0531 - o/w (part of) subordinated liabilities recognised as own funds",IF(AND(AA1917="No",'Intragroup liabilities'!F1911="P_23"),"r0120 - Secured liabilities - collateralized part (BRRD art. 44/2/b)",IF('Intragroup liabilities'!F1911="C_31","r0511 - o/w capital instruments/share capital",IF('Intragroup liabilities'!F1911="C_32","r0511 - o/w capital instruments/share capital",IF('Intragroup liabilities'!F1911="C_33","r0512 - o/w instruments ranking pari passu with ordinary shares",IF(OR(ISNUMBER(SEARCH("ATLANTES",I1917)),ISNUMBER(SEARCH("AZOR",I1917)),ISNUMBER(SEARCH("HIPOTOTTA",I1917)))=TRUE,"r0120 - Secured liabilities - collateralized part (BRRD art. 44/2/b)",IF(OR('Intragroup liabilities'!F1911="P_27.1",'Intragroup liabilities'!F1911="P_27.2",'Intragroup liabilities'!F1911="P_24"),"r0390 - Non-financial liabilities",IF('Intragroup liabilities'!F1911="P_30.1","r0170 - Employee liabilities (BRRD art. 44/2/g/i)",IF('Intragroup liabilities'!F1911="P_30.3","r0390 - Non-financial liabilities",IF('Intragroup liabilities'!F1911="C_36","r0511 - o/w capital instruments/share capital",IF(AND('Intragroup liabilities'!F1911="P_20",IFERROR(VLOOKUP('Intragroup liabilities'!I1911,'Auxiliar 210'!$B$18:$B$20,1,FALSE),0)&lt;&gt;0),"r0210 - Liabilities towards other entities of the resolution group (BRRD art. 44/2/h)",IF(AND('Intragroup liabilities'!F1911="P_21",IFERROR(VLOOKUP('Intragroup liabilities'!I1911,'Auxiliar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17" s="10" t="s">
        <v>153</v>
      </c>
      <c r="G1917" s="10" t="str">
        <f t="shared" si="205"/>
        <v>Rank 12 - Ranking in insolvency (master scale)</v>
      </c>
      <c r="H1917" s="10" t="s">
        <v>1486</v>
      </c>
      <c r="I1917" s="10" t="s">
        <v>66</v>
      </c>
      <c r="J1917" s="10">
        <v>3686</v>
      </c>
      <c r="K1917" s="10" t="s">
        <v>155</v>
      </c>
      <c r="L1917" s="10" t="str">
        <f t="shared" si="206"/>
        <v>Sister</v>
      </c>
      <c r="M1917" s="10" t="str">
        <f>IF(OR('Intragroup liabilities'!W1911="x",'Intragroup liabilities'!W1911="E"),"true","false")</f>
        <v>false</v>
      </c>
      <c r="N1917" s="10" t="s">
        <v>470</v>
      </c>
      <c r="O1917" s="10" t="s">
        <v>471</v>
      </c>
      <c r="P1917" s="11">
        <v>2800000</v>
      </c>
      <c r="Q1917" s="11">
        <f>IF('Intragroup liabilities'!E1911="",0,'Intragroup liabilities'!E1911)</f>
        <v>10241.435484</v>
      </c>
      <c r="R1917" s="10" t="str">
        <f>+IF('Intragroup liabilities'!C1911="EURO","Euro",IF('Intragroup liabilities'!C1911="LIBRA INGLESA"," US Dollar",""))</f>
        <v>Euro</v>
      </c>
      <c r="S1917" s="10" t="str">
        <f>IF(OR('Intragroup liabilities'!F1911="P_20",'Intragroup liabilities'!F1911="P_21"),'Intragroup liabilities'!M1911,CONCATENATE(RIGHT('Intragroup liabilities'!T1911,4),"-",LEFT(RIGHT('Intragroup liabilities'!T1911,7),2),"-",LEFT('Intragroup liabilities'!T1911,2)))</f>
        <v>2850-42-42</v>
      </c>
      <c r="T1917" s="20" t="str">
        <f t="shared" si="207"/>
        <v/>
      </c>
      <c r="U1917" s="20" t="str">
        <f>IF(OR('Intragroup liabilities'!F1911="P_20",'Intragroup liabilities'!F1911="P_21"),'T 03.01'!T1917,CONCATENATE(RIGHT('Intragroup liabilities'!U1911,4),"-",LEFT(RIGHT('Intragroup liabilities'!U1911,7),2),"-",LEFT('Intragroup liabilities'!U1911,2)))</f>
        <v>5407-45-45</v>
      </c>
      <c r="V1917" s="10" t="str">
        <f t="shared" si="208"/>
        <v>Unsecured</v>
      </c>
      <c r="W1917" s="10">
        <v>0</v>
      </c>
      <c r="X1917" s="10" t="s">
        <v>83</v>
      </c>
      <c r="Y1917" s="10" t="str">
        <f t="shared" si="209"/>
        <v>Non-structured/Vanilla</v>
      </c>
      <c r="Z1917" s="10"/>
      <c r="AA1917" s="10" t="str">
        <f>IF('Intragroup liabilities'!Q1911="GF2","Grandfathered T2",IF('Intragroup liabilities'!Q1911="CET1","CET1","No"))</f>
        <v>No</v>
      </c>
      <c r="AB1917" s="10">
        <f>IF('Intragroup liabilities'!R1911="",0,'Intragroup liabilities'!R1911)</f>
        <v>0</v>
      </c>
    </row>
    <row r="1918" spans="3:28" ht="23.65" thickBot="1" x14ac:dyDescent="0.5">
      <c r="C1918" s="17">
        <f t="shared" si="204"/>
        <v>999</v>
      </c>
      <c r="D1918" s="18">
        <f t="shared" si="210"/>
        <v>1911</v>
      </c>
      <c r="E1918" s="10" t="str">
        <f>IF(AND(I1918="SANTANDER TOTTA, SGPS, SA",'Intragroup liabilities'!F1912="P_22"),"r0531 - o/w (part of) subordinated liabilities recognised as own funds",IF(AND(I1918="Totta Seguros - Comp. Seg. Vida, SA.",'Intragroup liabilities'!F1912="P_22"),"r0350 - Structured notes",IF(AND(AA1918&lt;&gt;"No",'Intragroup liabilities'!F1912="P_23"),"r0531 - o/w (part of) subordinated liabilities recognised as own funds",IF(AND(AA1918="No",'Intragroup liabilities'!F1912="P_23"),"r0120 - Secured liabilities - collateralized part (BRRD art. 44/2/b)",IF('Intragroup liabilities'!F1912="C_31","r0511 - o/w capital instruments/share capital",IF('Intragroup liabilities'!F1912="C_32","r0511 - o/w capital instruments/share capital",IF('Intragroup liabilities'!F1912="C_33","r0512 - o/w instruments ranking pari passu with ordinary shares",IF(OR(ISNUMBER(SEARCH("ATLANTES",I1918)),ISNUMBER(SEARCH("AZOR",I1918)),ISNUMBER(SEARCH("HIPOTOTTA",I1918)))=TRUE,"r0120 - Secured liabilities - collateralized part (BRRD art. 44/2/b)",IF(OR('Intragroup liabilities'!F1912="P_27.1",'Intragroup liabilities'!F1912="P_27.2",'Intragroup liabilities'!F1912="P_24"),"r0390 - Non-financial liabilities",IF('Intragroup liabilities'!F1912="P_30.1","r0170 - Employee liabilities (BRRD art. 44/2/g/i)",IF('Intragroup liabilities'!F1912="P_30.3","r0390 - Non-financial liabilities",IF('Intragroup liabilities'!F1912="C_36","r0511 - o/w capital instruments/share capital",IF(AND('Intragroup liabilities'!F1912="P_20",IFERROR(VLOOKUP('Intragroup liabilities'!I1912,'Auxiliar 210'!$B$18:$B$20,1,FALSE),0)&lt;&gt;0),"r0210 - Liabilities towards other entities of the resolution group (BRRD art. 44/2/h)",IF(AND('Intragroup liabilities'!F1912="P_21",IFERROR(VLOOKUP('Intragroup liabilities'!I1912,'Auxiliar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18" s="10" t="s">
        <v>153</v>
      </c>
      <c r="G1918" s="10" t="str">
        <f t="shared" si="205"/>
        <v>Rank 12 - Ranking in insolvency (master scale)</v>
      </c>
      <c r="H1918" s="10" t="s">
        <v>85</v>
      </c>
      <c r="I1918" s="10" t="s">
        <v>81</v>
      </c>
      <c r="J1918" s="10">
        <v>5100011001</v>
      </c>
      <c r="K1918" s="10" t="s">
        <v>155</v>
      </c>
      <c r="L1918" s="10" t="str">
        <f t="shared" si="206"/>
        <v>Parent</v>
      </c>
      <c r="M1918" s="10" t="str">
        <f>IF(OR('Intragroup liabilities'!W1912="x",'Intragroup liabilities'!W1912="E"),"true","false")</f>
        <v>true</v>
      </c>
      <c r="N1918" s="10" t="s">
        <v>470</v>
      </c>
      <c r="O1918" s="10" t="s">
        <v>471</v>
      </c>
      <c r="P1918" s="11">
        <v>0</v>
      </c>
      <c r="Q1918" s="11">
        <f>IF('Intragroup liabilities'!E1912="",0,'Intragroup liabilities'!E1912)</f>
        <v>-932594.75</v>
      </c>
      <c r="R1918" s="10" t="str">
        <f>+IF('Intragroup liabilities'!C1912="EURO","Euro",IF('Intragroup liabilities'!C1912="LIBRA INGLESA"," US Dollar",""))</f>
        <v>Euro</v>
      </c>
      <c r="S1918" s="10" t="str">
        <f>IF(OR('Intragroup liabilities'!F1912="P_20",'Intragroup liabilities'!F1912="P_21"),'Intragroup liabilities'!M1912,CONCATENATE(RIGHT('Intragroup liabilities'!T1912,4),"-",LEFT(RIGHT('Intragroup liabilities'!T1912,7),2),"-",LEFT('Intragroup liabilities'!T1912,2)))</f>
        <v>2835-42-42</v>
      </c>
      <c r="T1918" s="20" t="str">
        <f t="shared" si="207"/>
        <v/>
      </c>
      <c r="U1918" s="20" t="str">
        <f>IF(OR('Intragroup liabilities'!F1912="P_20",'Intragroup liabilities'!F1912="P_21"),'T 03.01'!T1918,CONCATENATE(RIGHT('Intragroup liabilities'!U1912,4),"-",LEFT(RIGHT('Intragroup liabilities'!U1912,7),2),"-",LEFT('Intragroup liabilities'!U1912,2)))</f>
        <v>6487-46-46</v>
      </c>
      <c r="V1918" s="10" t="str">
        <f t="shared" si="208"/>
        <v>Unsecured</v>
      </c>
      <c r="W1918" s="10">
        <v>0</v>
      </c>
      <c r="X1918" s="10" t="s">
        <v>83</v>
      </c>
      <c r="Y1918" s="10" t="str">
        <f t="shared" si="209"/>
        <v>Non-structured/Vanilla</v>
      </c>
      <c r="Z1918" s="10"/>
      <c r="AA1918" s="10" t="str">
        <f>IF('Intragroup liabilities'!Q1912="GF2","Grandfathered T2",IF('Intragroup liabilities'!Q1912="CET1","CET1","No"))</f>
        <v>No</v>
      </c>
      <c r="AB1918" s="10">
        <f>IF('Intragroup liabilities'!R1912="",0,'Intragroup liabilities'!R1912)</f>
        <v>0</v>
      </c>
    </row>
    <row r="1919" spans="3:28" ht="23.65" thickBot="1" x14ac:dyDescent="0.5">
      <c r="C1919" s="17">
        <f t="shared" si="204"/>
        <v>999</v>
      </c>
      <c r="D1919" s="18">
        <f t="shared" si="210"/>
        <v>1912</v>
      </c>
      <c r="E1919" s="10" t="str">
        <f>IF(AND(I1919="SANTANDER TOTTA, SGPS, SA",'Intragroup liabilities'!F1913="P_22"),"r0531 - o/w (part of) subordinated liabilities recognised as own funds",IF(AND(I1919="Totta Seguros - Comp. Seg. Vida, SA.",'Intragroup liabilities'!F1913="P_22"),"r0350 - Structured notes",IF(AND(AA1919&lt;&gt;"No",'Intragroup liabilities'!F1913="P_23"),"r0531 - o/w (part of) subordinated liabilities recognised as own funds",IF(AND(AA1919="No",'Intragroup liabilities'!F1913="P_23"),"r0120 - Secured liabilities - collateralized part (BRRD art. 44/2/b)",IF('Intragroup liabilities'!F1913="C_31","r0511 - o/w capital instruments/share capital",IF('Intragroup liabilities'!F1913="C_32","r0511 - o/w capital instruments/share capital",IF('Intragroup liabilities'!F1913="C_33","r0512 - o/w instruments ranking pari passu with ordinary shares",IF(OR(ISNUMBER(SEARCH("ATLANTES",I1919)),ISNUMBER(SEARCH("AZOR",I1919)),ISNUMBER(SEARCH("HIPOTOTTA",I1919)))=TRUE,"r0120 - Secured liabilities - collateralized part (BRRD art. 44/2/b)",IF(OR('Intragroup liabilities'!F1913="P_27.1",'Intragroup liabilities'!F1913="P_27.2",'Intragroup liabilities'!F1913="P_24"),"r0390 - Non-financial liabilities",IF('Intragroup liabilities'!F1913="P_30.1","r0170 - Employee liabilities (BRRD art. 44/2/g/i)",IF('Intragroup liabilities'!F1913="P_30.3","r0390 - Non-financial liabilities",IF('Intragroup liabilities'!F1913="C_36","r0511 - o/w capital instruments/share capital",IF(AND('Intragroup liabilities'!F1913="P_20",IFERROR(VLOOKUP('Intragroup liabilities'!I1913,'Auxiliar 210'!$B$18:$B$20,1,FALSE),0)&lt;&gt;0),"r0210 - Liabilities towards other entities of the resolution group (BRRD art. 44/2/h)",IF(AND('Intragroup liabilities'!F1913="P_21",IFERROR(VLOOKUP('Intragroup liabilities'!I1913,'Auxiliar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19" s="10" t="s">
        <v>153</v>
      </c>
      <c r="G1919" s="10" t="str">
        <f t="shared" si="205"/>
        <v>Rank 12 - Ranking in insolvency (master scale)</v>
      </c>
      <c r="H1919" s="10" t="s">
        <v>97</v>
      </c>
      <c r="I1919" s="10" t="s">
        <v>81</v>
      </c>
      <c r="J1919" s="10">
        <v>5100011001</v>
      </c>
      <c r="K1919" s="10" t="s">
        <v>155</v>
      </c>
      <c r="L1919" s="10" t="str">
        <f t="shared" si="206"/>
        <v>Parent</v>
      </c>
      <c r="M1919" s="10" t="str">
        <f>IF(OR('Intragroup liabilities'!W1913="x",'Intragroup liabilities'!W1913="E"),"true","false")</f>
        <v>true</v>
      </c>
      <c r="N1919" s="10" t="s">
        <v>470</v>
      </c>
      <c r="O1919" s="10" t="s">
        <v>471</v>
      </c>
      <c r="P1919" s="11">
        <v>0</v>
      </c>
      <c r="Q1919" s="11">
        <f>IF('Intragroup liabilities'!E1913="",0,'Intragroup liabilities'!E1913)</f>
        <v>-147588.75</v>
      </c>
      <c r="R1919" s="10" t="str">
        <f>+IF('Intragroup liabilities'!C1913="EURO","Euro",IF('Intragroup liabilities'!C1913="LIBRA INGLESA"," US Dollar",""))</f>
        <v>Euro</v>
      </c>
      <c r="S1919" s="10" t="str">
        <f>IF(OR('Intragroup liabilities'!F1913="P_20",'Intragroup liabilities'!F1913="P_21"),'Intragroup liabilities'!M1913,CONCATENATE(RIGHT('Intragroup liabilities'!T1913,4),"-",LEFT(RIGHT('Intragroup liabilities'!T1913,7),2),"-",LEFT('Intragroup liabilities'!T1913,2)))</f>
        <v>2577-42-42</v>
      </c>
      <c r="T1919" s="20" t="str">
        <f t="shared" si="207"/>
        <v/>
      </c>
      <c r="U1919" s="20" t="str">
        <f>IF(OR('Intragroup liabilities'!F1913="P_20",'Intragroup liabilities'!F1913="P_21"),'T 03.01'!T1919,CONCATENATE(RIGHT('Intragroup liabilities'!U1913,4),"-",LEFT(RIGHT('Intragroup liabilities'!U1913,7),2),"-",LEFT('Intragroup liabilities'!U1913,2)))</f>
        <v>5133-45-45</v>
      </c>
      <c r="V1919" s="10" t="str">
        <f t="shared" si="208"/>
        <v>Unsecured</v>
      </c>
      <c r="W1919" s="10">
        <v>0</v>
      </c>
      <c r="X1919" s="10" t="s">
        <v>83</v>
      </c>
      <c r="Y1919" s="10" t="str">
        <f t="shared" si="209"/>
        <v>Non-structured/Vanilla</v>
      </c>
      <c r="Z1919" s="10"/>
      <c r="AA1919" s="10" t="str">
        <f>IF('Intragroup liabilities'!Q1913="GF2","Grandfathered T2",IF('Intragroup liabilities'!Q1913="CET1","CET1","No"))</f>
        <v>No</v>
      </c>
      <c r="AB1919" s="10">
        <f>IF('Intragroup liabilities'!R1913="",0,'Intragroup liabilities'!R1913)</f>
        <v>0</v>
      </c>
    </row>
    <row r="1920" spans="3:28" ht="23.65" thickBot="1" x14ac:dyDescent="0.5">
      <c r="C1920" s="17">
        <f t="shared" si="204"/>
        <v>999</v>
      </c>
      <c r="D1920" s="18">
        <f t="shared" si="210"/>
        <v>1913</v>
      </c>
      <c r="E1920" s="10" t="str">
        <f>IF(AND(I1920="SANTANDER TOTTA, SGPS, SA",'Intragroup liabilities'!F1914="P_22"),"r0531 - o/w (part of) subordinated liabilities recognised as own funds",IF(AND(I1920="Totta Seguros - Comp. Seg. Vida, SA.",'Intragroup liabilities'!F1914="P_22"),"r0350 - Structured notes",IF(AND(AA1920&lt;&gt;"No",'Intragroup liabilities'!F1914="P_23"),"r0531 - o/w (part of) subordinated liabilities recognised as own funds",IF(AND(AA1920="No",'Intragroup liabilities'!F1914="P_23"),"r0120 - Secured liabilities - collateralized part (BRRD art. 44/2/b)",IF('Intragroup liabilities'!F1914="C_31","r0511 - o/w capital instruments/share capital",IF('Intragroup liabilities'!F1914="C_32","r0511 - o/w capital instruments/share capital",IF('Intragroup liabilities'!F1914="C_33","r0512 - o/w instruments ranking pari passu with ordinary shares",IF(OR(ISNUMBER(SEARCH("ATLANTES",I1920)),ISNUMBER(SEARCH("AZOR",I1920)),ISNUMBER(SEARCH("HIPOTOTTA",I1920)))=TRUE,"r0120 - Secured liabilities - collateralized part (BRRD art. 44/2/b)",IF(OR('Intragroup liabilities'!F1914="P_27.1",'Intragroup liabilities'!F1914="P_27.2",'Intragroup liabilities'!F1914="P_24"),"r0390 - Non-financial liabilities",IF('Intragroup liabilities'!F1914="P_30.1","r0170 - Employee liabilities (BRRD art. 44/2/g/i)",IF('Intragroup liabilities'!F1914="P_30.3","r0390 - Non-financial liabilities",IF('Intragroup liabilities'!F1914="C_36","r0511 - o/w capital instruments/share capital",IF(AND('Intragroup liabilities'!F1914="P_20",IFERROR(VLOOKUP('Intragroup liabilities'!I1914,'Auxiliar 210'!$B$18:$B$20,1,FALSE),0)&lt;&gt;0),"r0210 - Liabilities towards other entities of the resolution group (BRRD art. 44/2/h)",IF(AND('Intragroup liabilities'!F1914="P_21",IFERROR(VLOOKUP('Intragroup liabilities'!I1914,'Auxiliar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0" s="10" t="s">
        <v>153</v>
      </c>
      <c r="G1920" s="10" t="str">
        <f t="shared" si="205"/>
        <v>Rank 12 - Ranking in insolvency (master scale)</v>
      </c>
      <c r="H1920" s="10" t="s">
        <v>95</v>
      </c>
      <c r="I1920" s="10" t="s">
        <v>81</v>
      </c>
      <c r="J1920" s="10">
        <v>5100011001</v>
      </c>
      <c r="K1920" s="10" t="s">
        <v>155</v>
      </c>
      <c r="L1920" s="10" t="str">
        <f t="shared" si="206"/>
        <v>Parent</v>
      </c>
      <c r="M1920" s="10" t="str">
        <f>IF(OR('Intragroup liabilities'!W1914="x",'Intragroup liabilities'!W1914="E"),"true","false")</f>
        <v>true</v>
      </c>
      <c r="N1920" s="10" t="s">
        <v>470</v>
      </c>
      <c r="O1920" s="10" t="s">
        <v>471</v>
      </c>
      <c r="P1920" s="11">
        <v>0</v>
      </c>
      <c r="Q1920" s="11">
        <f>IF('Intragroup liabilities'!E1914="",0,'Intragroup liabilities'!E1914)</f>
        <v>-148930.44</v>
      </c>
      <c r="R1920" s="10" t="str">
        <f>+IF('Intragroup liabilities'!C1914="EURO","Euro",IF('Intragroup liabilities'!C1914="LIBRA INGLESA"," US Dollar",""))</f>
        <v>Euro</v>
      </c>
      <c r="S1920" s="10" t="str">
        <f>IF(OR('Intragroup liabilities'!F1914="P_20",'Intragroup liabilities'!F1914="P_21"),'Intragroup liabilities'!M1914,CONCATENATE(RIGHT('Intragroup liabilities'!T1914,4),"-",LEFT(RIGHT('Intragroup liabilities'!T1914,7),2),"-",LEFT('Intragroup liabilities'!T1914,2)))</f>
        <v>2475-42-42</v>
      </c>
      <c r="T1920" s="20" t="str">
        <f t="shared" si="207"/>
        <v/>
      </c>
      <c r="U1920" s="20" t="str">
        <f>IF(OR('Intragroup liabilities'!F1914="P_20",'Intragroup liabilities'!F1914="P_21"),'T 03.01'!T1920,CONCATENATE(RIGHT('Intragroup liabilities'!U1914,4),"-",LEFT(RIGHT('Intragroup liabilities'!U1914,7),2),"-",LEFT('Intragroup liabilities'!U1914,2)))</f>
        <v>5031-45-45</v>
      </c>
      <c r="V1920" s="10" t="str">
        <f t="shared" si="208"/>
        <v>Unsecured</v>
      </c>
      <c r="W1920" s="10">
        <v>0</v>
      </c>
      <c r="X1920" s="10" t="s">
        <v>83</v>
      </c>
      <c r="Y1920" s="10" t="str">
        <f t="shared" si="209"/>
        <v>Non-structured/Vanilla</v>
      </c>
      <c r="Z1920" s="10"/>
      <c r="AA1920" s="10" t="str">
        <f>IF('Intragroup liabilities'!Q1914="GF2","Grandfathered T2",IF('Intragroup liabilities'!Q1914="CET1","CET1","No"))</f>
        <v>No</v>
      </c>
      <c r="AB1920" s="10">
        <f>IF('Intragroup liabilities'!R1914="",0,'Intragroup liabilities'!R1914)</f>
        <v>0</v>
      </c>
    </row>
    <row r="1921" spans="3:28" ht="35.25" thickBot="1" x14ac:dyDescent="0.5">
      <c r="C1921" s="17">
        <f t="shared" si="204"/>
        <v>999</v>
      </c>
      <c r="D1921" s="18">
        <f t="shared" si="210"/>
        <v>1914</v>
      </c>
      <c r="E1921" s="10" t="str">
        <f>IF(AND(I1921="SANTANDER TOTTA, SGPS, SA",'Intragroup liabilities'!F1915="P_22"),"r0531 - o/w (part of) subordinated liabilities recognised as own funds",IF(AND(I1921="Totta Seguros - Comp. Seg. Vida, SA.",'Intragroup liabilities'!F1915="P_22"),"r0350 - Structured notes",IF(AND(AA1921&lt;&gt;"No",'Intragroup liabilities'!F1915="P_23"),"r0531 - o/w (part of) subordinated liabilities recognised as own funds",IF(AND(AA1921="No",'Intragroup liabilities'!F1915="P_23"),"r0120 - Secured liabilities - collateralized part (BRRD art. 44/2/b)",IF('Intragroup liabilities'!F1915="C_31","r0511 - o/w capital instruments/share capital",IF('Intragroup liabilities'!F1915="C_32","r0511 - o/w capital instruments/share capital",IF('Intragroup liabilities'!F1915="C_33","r0512 - o/w instruments ranking pari passu with ordinary shares",IF(OR(ISNUMBER(SEARCH("ATLANTES",I1921)),ISNUMBER(SEARCH("AZOR",I1921)),ISNUMBER(SEARCH("HIPOTOTTA",I1921)))=TRUE,"r0120 - Secured liabilities - collateralized part (BRRD art. 44/2/b)",IF(OR('Intragroup liabilities'!F1915="P_27.1",'Intragroup liabilities'!F1915="P_27.2",'Intragroup liabilities'!F1915="P_24"),"r0390 - Non-financial liabilities",IF('Intragroup liabilities'!F1915="P_30.1","r0170 - Employee liabilities (BRRD art. 44/2/g/i)",IF('Intragroup liabilities'!F1915="P_30.3","r0390 - Non-financial liabilities",IF('Intragroup liabilities'!F1915="C_36","r0511 - o/w capital instruments/share capital",IF(AND('Intragroup liabilities'!F1915="P_20",IFERROR(VLOOKUP('Intragroup liabilities'!I1915,'Auxiliar 210'!$B$18:$B$20,1,FALSE),0)&lt;&gt;0),"r0210 - Liabilities towards other entities of the resolution group (BRRD art. 44/2/h)",IF(AND('Intragroup liabilities'!F1915="P_21",IFERROR(VLOOKUP('Intragroup liabilities'!I1915,'Auxiliar 210'!$B$1:$B$16,1,FALSE),0)&lt;&gt;0),"r0210 - Liabilities towards other entities of the resolution group (BRRD art. 44/2/h)","r0320 - Deposits, not covered and not preferential"))))))))))))))</f>
        <v>r0531 - o/w (part of) subordinated liabilities recognised as own funds</v>
      </c>
      <c r="F1921" s="10" t="s">
        <v>153</v>
      </c>
      <c r="G1921" s="10" t="str">
        <f t="shared" si="205"/>
        <v>Rank 3 - Ranking in insolvency (master scale)</v>
      </c>
      <c r="H1921" s="10" t="s">
        <v>1488</v>
      </c>
      <c r="I1921" s="10" t="s">
        <v>61</v>
      </c>
      <c r="J1921" s="10">
        <v>7400066405</v>
      </c>
      <c r="K1921" s="10" t="s">
        <v>155</v>
      </c>
      <c r="L1921" s="10" t="str">
        <f t="shared" si="206"/>
        <v>Parent</v>
      </c>
      <c r="M1921" s="10" t="str">
        <f>IF(OR('Intragroup liabilities'!W1915="x",'Intragroup liabilities'!W1915="E"),"true","false")</f>
        <v>true</v>
      </c>
      <c r="N1921" s="10" t="s">
        <v>470</v>
      </c>
      <c r="O1921" s="10" t="s">
        <v>471</v>
      </c>
      <c r="P1921" s="11">
        <v>650000000</v>
      </c>
      <c r="Q1921" s="11">
        <f>IF('Intragroup liabilities'!E1915="",0,'Intragroup liabilities'!E1915)</f>
        <v>15675328.77</v>
      </c>
      <c r="R1921" s="10" t="str">
        <f>+IF('Intragroup liabilities'!C1915="EURO","Euro",IF('Intragroup liabilities'!C1915="LIBRA INGLESA"," US Dollar",""))</f>
        <v>Euro</v>
      </c>
      <c r="S1921" s="10" t="str">
        <f>IF(OR('Intragroup liabilities'!F1915="P_20",'Intragroup liabilities'!F1915="P_21"),'Intragroup liabilities'!M1915,CONCATENATE(RIGHT('Intragroup liabilities'!T1915,4),"-",LEFT(RIGHT('Intragroup liabilities'!T1915,7),2),"-",LEFT('Intragroup liabilities'!T1915,2)))</f>
        <v>4732-44-44</v>
      </c>
      <c r="T1921" s="20" t="str">
        <f t="shared" si="207"/>
        <v>4732-44-44</v>
      </c>
      <c r="U1921" s="20" t="str">
        <f>IF(OR('Intragroup liabilities'!F1915="P_20",'Intragroup liabilities'!F1915="P_21"),'T 03.01'!T1921,CONCATENATE(RIGHT('Intragroup liabilities'!U1915,4),"-",LEFT(RIGHT('Intragroup liabilities'!U1915,7),2),"-",LEFT('Intragroup liabilities'!U1915,2)))</f>
        <v>6932-46-46</v>
      </c>
      <c r="V1921" s="10" t="str">
        <f t="shared" si="208"/>
        <v>Unsecured</v>
      </c>
      <c r="W1921" s="10">
        <v>0</v>
      </c>
      <c r="X1921" s="10" t="s">
        <v>83</v>
      </c>
      <c r="Y1921" s="10" t="str">
        <f t="shared" si="209"/>
        <v>Structured</v>
      </c>
      <c r="Z1921" s="10"/>
      <c r="AA1921" s="10" t="str">
        <f>IF('Intragroup liabilities'!Q1915="GF2","Grandfathered T2",IF('Intragroup liabilities'!Q1915="CET1","CET1","No"))</f>
        <v>No</v>
      </c>
      <c r="AB1921" s="10">
        <f>IF('Intragroup liabilities'!R1915="",0,'Intragroup liabilities'!R1915)</f>
        <v>0</v>
      </c>
    </row>
    <row r="1922" spans="3:28" ht="35.25" thickBot="1" x14ac:dyDescent="0.5">
      <c r="C1922" s="17">
        <f t="shared" si="204"/>
        <v>999</v>
      </c>
      <c r="D1922" s="18">
        <f t="shared" si="210"/>
        <v>1915</v>
      </c>
      <c r="E1922" s="10" t="str">
        <f>IF(AND(I1922="SANTANDER TOTTA, SGPS, SA",'Intragroup liabilities'!F1916="P_22"),"r0531 - o/w (part of) subordinated liabilities recognised as own funds",IF(AND(I1922="Totta Seguros - Comp. Seg. Vida, SA.",'Intragroup liabilities'!F1916="P_22"),"r0350 - Structured notes",IF(AND(AA1922&lt;&gt;"No",'Intragroup liabilities'!F1916="P_23"),"r0531 - o/w (part of) subordinated liabilities recognised as own funds",IF(AND(AA1922="No",'Intragroup liabilities'!F1916="P_23"),"r0120 - Secured liabilities - collateralized part (BRRD art. 44/2/b)",IF('Intragroup liabilities'!F1916="C_31","r0511 - o/w capital instruments/share capital",IF('Intragroup liabilities'!F1916="C_32","r0511 - o/w capital instruments/share capital",IF('Intragroup liabilities'!F1916="C_33","r0512 - o/w instruments ranking pari passu with ordinary shares",IF(OR(ISNUMBER(SEARCH("ATLANTES",I1922)),ISNUMBER(SEARCH("AZOR",I1922)),ISNUMBER(SEARCH("HIPOTOTTA",I1922)))=TRUE,"r0120 - Secured liabilities - collateralized part (BRRD art. 44/2/b)",IF(OR('Intragroup liabilities'!F1916="P_27.1",'Intragroup liabilities'!F1916="P_27.2",'Intragroup liabilities'!F1916="P_24"),"r0390 - Non-financial liabilities",IF('Intragroup liabilities'!F1916="P_30.1","r0170 - Employee liabilities (BRRD art. 44/2/g/i)",IF('Intragroup liabilities'!F1916="P_30.3","r0390 - Non-financial liabilities",IF('Intragroup liabilities'!F1916="C_36","r0511 - o/w capital instruments/share capital",IF(AND('Intragroup liabilities'!F1916="P_20",IFERROR(VLOOKUP('Intragroup liabilities'!I1916,'Auxiliar 210'!$B$18:$B$20,1,FALSE),0)&lt;&gt;0),"r0210 - Liabilities towards other entities of the resolution group (BRRD art. 44/2/h)",IF(AND('Intragroup liabilities'!F1916="P_21",IFERROR(VLOOKUP('Intragroup liabilities'!I1916,'Auxiliar 210'!$B$1:$B$16,1,FALSE),0)&lt;&gt;0),"r0210 - Liabilities towards other entities of the resolution group (BRRD art. 44/2/h)","r0320 - Deposits, not covered and not preferential"))))))))))))))</f>
        <v>r0512 - o/w instruments ranking pari passu with ordinary shares</v>
      </c>
      <c r="F1922" s="10" t="s">
        <v>153</v>
      </c>
      <c r="G1922" s="10" t="str">
        <f t="shared" si="205"/>
        <v>Rank 1 - Ranking in insolvency (master scale)</v>
      </c>
      <c r="H1922" s="10" t="s">
        <v>1489</v>
      </c>
      <c r="I1922" s="10" t="s">
        <v>61</v>
      </c>
      <c r="J1922" s="10">
        <v>7400066405</v>
      </c>
      <c r="K1922" s="10" t="s">
        <v>155</v>
      </c>
      <c r="L1922" s="10" t="str">
        <f t="shared" si="206"/>
        <v>Parent</v>
      </c>
      <c r="M1922" s="10" t="str">
        <f>IF(OR('Intragroup liabilities'!W1916="x",'Intragroup liabilities'!W1916="E"),"true","false")</f>
        <v>true</v>
      </c>
      <c r="N1922" s="10" t="s">
        <v>470</v>
      </c>
      <c r="O1922" s="10" t="s">
        <v>471</v>
      </c>
      <c r="P1922" s="11">
        <v>400000000</v>
      </c>
      <c r="Q1922" s="11">
        <f>IF('Intragroup liabilities'!E1916="",0,'Intragroup liabilities'!E1916)</f>
        <v>0</v>
      </c>
      <c r="R1922" s="10" t="str">
        <f>+IF('Intragroup liabilities'!C1916="EURO","Euro",IF('Intragroup liabilities'!C1916="LIBRA INGLESA"," US Dollar",""))</f>
        <v>Euro</v>
      </c>
      <c r="S1922" s="10" t="str">
        <f>IF(OR('Intragroup liabilities'!F1916="P_20",'Intragroup liabilities'!F1916="P_21"),'Intragroup liabilities'!M1916,CONCATENATE(RIGHT('Intragroup liabilities'!T1916,4),"-",LEFT(RIGHT('Intragroup liabilities'!T1916,7),2),"-",LEFT('Intragroup liabilities'!T1916,2)))</f>
        <v>4741-44-44</v>
      </c>
      <c r="T1922" s="20" t="str">
        <f t="shared" si="207"/>
        <v>4741-44-44</v>
      </c>
      <c r="U1922" s="20" t="str">
        <f>IF(OR('Intragroup liabilities'!F1916="P_20",'Intragroup liabilities'!F1916="P_21"),'T 03.01'!T1922,CONCATENATE(RIGHT('Intragroup liabilities'!U1916,4),"-",LEFT(RIGHT('Intragroup liabilities'!U1916,7),2),"-",LEFT('Intragroup liabilities'!U1916,2)))</f>
        <v>8465-29-29</v>
      </c>
      <c r="V1922" s="10" t="str">
        <f t="shared" si="208"/>
        <v>Unsecured</v>
      </c>
      <c r="W1922" s="10">
        <v>0</v>
      </c>
      <c r="X1922" s="10" t="s">
        <v>83</v>
      </c>
      <c r="Y1922" s="10" t="str">
        <f t="shared" si="209"/>
        <v>Structured</v>
      </c>
      <c r="Z1922" s="10"/>
      <c r="AA1922" s="10" t="str">
        <f>IF('Intragroup liabilities'!Q1916="GF2","Grandfathered T2",IF('Intragroup liabilities'!Q1916="CET1","CET1","No"))</f>
        <v>No</v>
      </c>
      <c r="AB1922" s="10">
        <f>IF('Intragroup liabilities'!R1916="",0,'Intragroup liabilities'!R1916)</f>
        <v>0</v>
      </c>
    </row>
    <row r="1923" spans="3:28" ht="23.65" thickBot="1" x14ac:dyDescent="0.5">
      <c r="C1923" s="17">
        <f t="shared" si="204"/>
        <v>999</v>
      </c>
      <c r="D1923" s="18">
        <f t="shared" si="210"/>
        <v>1916</v>
      </c>
      <c r="E1923" s="10" t="str">
        <f>IF(AND(I1923="SANTANDER TOTTA, SGPS, SA",'Intragroup liabilities'!F1917="P_22"),"r0531 - o/w (part of) subordinated liabilities recognised as own funds",IF(AND(I1923="Totta Seguros - Comp. Seg. Vida, SA.",'Intragroup liabilities'!F1917="P_22"),"r0350 - Structured notes",IF(AND(AA1923&lt;&gt;"No",'Intragroup liabilities'!F1917="P_23"),"r0531 - o/w (part of) subordinated liabilities recognised as own funds",IF(AND(AA1923="No",'Intragroup liabilities'!F1917="P_23"),"r0120 - Secured liabilities - collateralized part (BRRD art. 44/2/b)",IF('Intragroup liabilities'!F1917="C_31","r0511 - o/w capital instruments/share capital",IF('Intragroup liabilities'!F1917="C_32","r0511 - o/w capital instruments/share capital",IF('Intragroup liabilities'!F1917="C_33","r0512 - o/w instruments ranking pari passu with ordinary shares",IF(OR(ISNUMBER(SEARCH("ATLANTES",I1923)),ISNUMBER(SEARCH("AZOR",I1923)),ISNUMBER(SEARCH("HIPOTOTTA",I1923)))=TRUE,"r0120 - Secured liabilities - collateralized part (BRRD art. 44/2/b)",IF(OR('Intragroup liabilities'!F1917="P_27.1",'Intragroup liabilities'!F1917="P_27.2",'Intragroup liabilities'!F1917="P_24"),"r0390 - Non-financial liabilities",IF('Intragroup liabilities'!F1917="P_30.1","r0170 - Employee liabilities (BRRD art. 44/2/g/i)",IF('Intragroup liabilities'!F1917="P_30.3","r0390 - Non-financial liabilities",IF('Intragroup liabilities'!F1917="C_36","r0511 - o/w capital instruments/share capital",IF(AND('Intragroup liabilities'!F1917="P_20",IFERROR(VLOOKUP('Intragroup liabilities'!I1917,'Auxiliar 210'!$B$18:$B$20,1,FALSE),0)&lt;&gt;0),"r0210 - Liabilities towards other entities of the resolution group (BRRD art. 44/2/h)",IF(AND('Intragroup liabilities'!F1917="P_21",IFERROR(VLOOKUP('Intragroup liabilities'!I1917,'Auxiliar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3" s="10" t="s">
        <v>153</v>
      </c>
      <c r="G1923" s="10" t="str">
        <f t="shared" si="205"/>
        <v>Rank 12 - Ranking in insolvency (master scale)</v>
      </c>
      <c r="H1923" s="10" t="s">
        <v>1487</v>
      </c>
      <c r="I1923" s="10" t="s">
        <v>81</v>
      </c>
      <c r="J1923" s="10">
        <v>5100011001</v>
      </c>
      <c r="K1923" s="10" t="s">
        <v>155</v>
      </c>
      <c r="L1923" s="10" t="str">
        <f t="shared" si="206"/>
        <v>Parent</v>
      </c>
      <c r="M1923" s="10" t="str">
        <f>IF(OR('Intragroup liabilities'!W1917="x",'Intragroup liabilities'!W1917="E"),"true","false")</f>
        <v>true</v>
      </c>
      <c r="N1923" s="10" t="s">
        <v>470</v>
      </c>
      <c r="O1923" s="10" t="s">
        <v>471</v>
      </c>
      <c r="P1923" s="11">
        <v>0</v>
      </c>
      <c r="Q1923" s="11">
        <f>IF('Intragroup liabilities'!E1917="",0,'Intragroup liabilities'!E1917)</f>
        <v>-954465.08</v>
      </c>
      <c r="R1923" s="10" t="str">
        <f>+IF('Intragroup liabilities'!C1917="EURO","Euro",IF('Intragroup liabilities'!C1917="LIBRA INGLESA"," US Dollar",""))</f>
        <v>Euro</v>
      </c>
      <c r="S1923" s="10" t="str">
        <f>IF(OR('Intragroup liabilities'!F1917="P_20",'Intragroup liabilities'!F1917="P_21"),'Intragroup liabilities'!M1917,CONCATENATE(RIGHT('Intragroup liabilities'!T1917,4),"-",LEFT(RIGHT('Intragroup liabilities'!T1917,7),2),"-",LEFT('Intragroup liabilities'!T1917,2)))</f>
        <v>4624-44-44</v>
      </c>
      <c r="T1923" s="20" t="str">
        <f t="shared" si="207"/>
        <v/>
      </c>
      <c r="U1923" s="20" t="str">
        <f>IF(OR('Intragroup liabilities'!F1917="P_20",'Intragroup liabilities'!F1917="P_21"),'T 03.01'!T1923,CONCATENATE(RIGHT('Intragroup liabilities'!U1917,4),"-",LEFT(RIGHT('Intragroup liabilities'!U1917,7),2),"-",LEFT('Intragroup liabilities'!U1917,2)))</f>
        <v>7181-47-47</v>
      </c>
      <c r="V1923" s="10" t="str">
        <f t="shared" si="208"/>
        <v>Unsecured</v>
      </c>
      <c r="W1923" s="10">
        <v>0</v>
      </c>
      <c r="X1923" s="10" t="s">
        <v>83</v>
      </c>
      <c r="Y1923" s="10" t="str">
        <f t="shared" si="209"/>
        <v>Non-structured/Vanilla</v>
      </c>
      <c r="Z1923" s="10"/>
      <c r="AA1923" s="10" t="str">
        <f>IF('Intragroup liabilities'!Q1917="GF2","Grandfathered T2",IF('Intragroup liabilities'!Q1917="CET1","CET1","No"))</f>
        <v>No</v>
      </c>
      <c r="AB1923" s="10">
        <f>IF('Intragroup liabilities'!R1917="",0,'Intragroup liabilities'!R1917)</f>
        <v>0</v>
      </c>
    </row>
    <row r="1924" spans="3:28" ht="23.65" thickBot="1" x14ac:dyDescent="0.5">
      <c r="C1924" s="17">
        <f t="shared" si="204"/>
        <v>999</v>
      </c>
      <c r="D1924" s="18">
        <f t="shared" si="210"/>
        <v>1917</v>
      </c>
      <c r="E1924" s="10" t="str">
        <f>IF(AND(I1924="SANTANDER TOTTA, SGPS, SA",'Intragroup liabilities'!F1918="P_22"),"r0531 - o/w (part of) subordinated liabilities recognised as own funds",IF(AND(I1924="Totta Seguros - Comp. Seg. Vida, SA.",'Intragroup liabilities'!F1918="P_22"),"r0350 - Structured notes",IF(AND(AA1924&lt;&gt;"No",'Intragroup liabilities'!F1918="P_23"),"r0531 - o/w (part of) subordinated liabilities recognised as own funds",IF(AND(AA1924="No",'Intragroup liabilities'!F1918="P_23"),"r0120 - Secured liabilities - collateralized part (BRRD art. 44/2/b)",IF('Intragroup liabilities'!F1918="C_31","r0511 - o/w capital instruments/share capital",IF('Intragroup liabilities'!F1918="C_32","r0511 - o/w capital instruments/share capital",IF('Intragroup liabilities'!F1918="C_33","r0512 - o/w instruments ranking pari passu with ordinary shares",IF(OR(ISNUMBER(SEARCH("ATLANTES",I1924)),ISNUMBER(SEARCH("AZOR",I1924)),ISNUMBER(SEARCH("HIPOTOTTA",I1924)))=TRUE,"r0120 - Secured liabilities - collateralized part (BRRD art. 44/2/b)",IF(OR('Intragroup liabilities'!F1918="P_27.1",'Intragroup liabilities'!F1918="P_27.2",'Intragroup liabilities'!F1918="P_24"),"r0390 - Non-financial liabilities",IF('Intragroup liabilities'!F1918="P_30.1","r0170 - Employee liabilities (BRRD art. 44/2/g/i)",IF('Intragroup liabilities'!F1918="P_30.3","r0390 - Non-financial liabilities",IF('Intragroup liabilities'!F1918="C_36","r0511 - o/w capital instruments/share capital",IF(AND('Intragroup liabilities'!F1918="P_20",IFERROR(VLOOKUP('Intragroup liabilities'!I1918,'Auxiliar 210'!$B$18:$B$20,1,FALSE),0)&lt;&gt;0),"r0210 - Liabilities towards other entities of the resolution group (BRRD art. 44/2/h)",IF(AND('Intragroup liabilities'!F1918="P_21",IFERROR(VLOOKUP('Intragroup liabilities'!I1918,'Auxiliar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4" s="10" t="s">
        <v>153</v>
      </c>
      <c r="G1924" s="10" t="str">
        <f t="shared" si="205"/>
        <v>Rank 12 - Ranking in insolvency (master scale)</v>
      </c>
      <c r="H1924" s="10" t="s">
        <v>94</v>
      </c>
      <c r="I1924" s="10" t="s">
        <v>81</v>
      </c>
      <c r="J1924" s="10">
        <v>5100011001</v>
      </c>
      <c r="K1924" s="10" t="s">
        <v>155</v>
      </c>
      <c r="L1924" s="10" t="str">
        <f t="shared" si="206"/>
        <v>Parent</v>
      </c>
      <c r="M1924" s="10" t="str">
        <f>IF(OR('Intragroup liabilities'!W1918="x",'Intragroup liabilities'!W1918="E"),"true","false")</f>
        <v>true</v>
      </c>
      <c r="N1924" s="10" t="s">
        <v>470</v>
      </c>
      <c r="O1924" s="10" t="s">
        <v>471</v>
      </c>
      <c r="P1924" s="11">
        <v>0</v>
      </c>
      <c r="Q1924" s="11">
        <f>IF('Intragroup liabilities'!E1918="",0,'Intragroup liabilities'!E1918)</f>
        <v>-1385915.56</v>
      </c>
      <c r="R1924" s="10" t="str">
        <f>+IF('Intragroup liabilities'!C1918="EURO","Euro",IF('Intragroup liabilities'!C1918="LIBRA INGLESA"," US Dollar",""))</f>
        <v>Euro</v>
      </c>
      <c r="S1924" s="10" t="str">
        <f>IF(OR('Intragroup liabilities'!F1918="P_20",'Intragroup liabilities'!F1918="P_21"),'Intragroup liabilities'!M1918,CONCATENATE(RIGHT('Intragroup liabilities'!T1918,4),"-",LEFT(RIGHT('Intragroup liabilities'!T1918,7),2),"-",LEFT('Intragroup liabilities'!T1918,2)))</f>
        <v>3651-43-43</v>
      </c>
      <c r="T1924" s="20" t="str">
        <f t="shared" si="207"/>
        <v/>
      </c>
      <c r="U1924" s="20" t="str">
        <f>IF(OR('Intragroup liabilities'!F1918="P_20",'Intragroup liabilities'!F1918="P_21"),'T 03.01'!T1924,CONCATENATE(RIGHT('Intragroup liabilities'!U1918,4),"-",LEFT(RIGHT('Intragroup liabilities'!U1918,7),2),"-",LEFT('Intragroup liabilities'!U1918,2)))</f>
        <v>7304-47-47</v>
      </c>
      <c r="V1924" s="10" t="str">
        <f t="shared" si="208"/>
        <v>Unsecured</v>
      </c>
      <c r="W1924" s="10">
        <v>0</v>
      </c>
      <c r="X1924" s="10" t="s">
        <v>83</v>
      </c>
      <c r="Y1924" s="10" t="str">
        <f t="shared" si="209"/>
        <v>Non-structured/Vanilla</v>
      </c>
      <c r="Z1924" s="10"/>
      <c r="AA1924" s="10" t="str">
        <f>IF('Intragroup liabilities'!Q1918="GF2","Grandfathered T2",IF('Intragroup liabilities'!Q1918="CET1","CET1","No"))</f>
        <v>No</v>
      </c>
      <c r="AB1924" s="10">
        <f>IF('Intragroup liabilities'!R1918="",0,'Intragroup liabilities'!R1918)</f>
        <v>0</v>
      </c>
    </row>
    <row r="1925" spans="3:28" ht="23.65" thickBot="1" x14ac:dyDescent="0.5">
      <c r="C1925" s="17">
        <f t="shared" si="204"/>
        <v>999</v>
      </c>
      <c r="D1925" s="18">
        <f t="shared" si="210"/>
        <v>1918</v>
      </c>
      <c r="E1925" s="10" t="str">
        <f>IF(AND(I1925="SANTANDER TOTTA, SGPS, SA",'Intragroup liabilities'!F1919="P_22"),"r0531 - o/w (part of) subordinated liabilities recognised as own funds",IF(AND(I1925="Totta Seguros - Comp. Seg. Vida, SA.",'Intragroup liabilities'!F1919="P_22"),"r0350 - Structured notes",IF(AND(AA1925&lt;&gt;"No",'Intragroup liabilities'!F1919="P_23"),"r0531 - o/w (part of) subordinated liabilities recognised as own funds",IF(AND(AA1925="No",'Intragroup liabilities'!F1919="P_23"),"r0120 - Secured liabilities - collateralized part (BRRD art. 44/2/b)",IF('Intragroup liabilities'!F1919="C_31","r0511 - o/w capital instruments/share capital",IF('Intragroup liabilities'!F1919="C_32","r0511 - o/w capital instruments/share capital",IF('Intragroup liabilities'!F1919="C_33","r0512 - o/w instruments ranking pari passu with ordinary shares",IF(OR(ISNUMBER(SEARCH("ATLANTES",I1925)),ISNUMBER(SEARCH("AZOR",I1925)),ISNUMBER(SEARCH("HIPOTOTTA",I1925)))=TRUE,"r0120 - Secured liabilities - collateralized part (BRRD art. 44/2/b)",IF(OR('Intragroup liabilities'!F1919="P_27.1",'Intragroup liabilities'!F1919="P_27.2",'Intragroup liabilities'!F1919="P_24"),"r0390 - Non-financial liabilities",IF('Intragroup liabilities'!F1919="P_30.1","r0170 - Employee liabilities (BRRD art. 44/2/g/i)",IF('Intragroup liabilities'!F1919="P_30.3","r0390 - Non-financial liabilities",IF('Intragroup liabilities'!F1919="C_36","r0511 - o/w capital instruments/share capital",IF(AND('Intragroup liabilities'!F1919="P_20",IFERROR(VLOOKUP('Intragroup liabilities'!I1919,'Auxiliar 210'!$B$18:$B$20,1,FALSE),0)&lt;&gt;0),"r0210 - Liabilities towards other entities of the resolution group (BRRD art. 44/2/h)",IF(AND('Intragroup liabilities'!F1919="P_21",IFERROR(VLOOKUP('Intragroup liabilities'!I1919,'Auxiliar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5" s="10" t="s">
        <v>153</v>
      </c>
      <c r="G1925" s="10" t="str">
        <f t="shared" si="205"/>
        <v>Rank 12 - Ranking in insolvency (master scale)</v>
      </c>
      <c r="H1925" s="10" t="s">
        <v>1486</v>
      </c>
      <c r="I1925" s="10" t="s">
        <v>81</v>
      </c>
      <c r="J1925" s="10">
        <v>5100011001</v>
      </c>
      <c r="K1925" s="10" t="s">
        <v>155</v>
      </c>
      <c r="L1925" s="10" t="str">
        <f t="shared" si="206"/>
        <v>Parent</v>
      </c>
      <c r="M1925" s="10" t="str">
        <f>IF(OR('Intragroup liabilities'!W1919="x",'Intragroup liabilities'!W1919="E"),"true","false")</f>
        <v>true</v>
      </c>
      <c r="N1925" s="10" t="s">
        <v>470</v>
      </c>
      <c r="O1925" s="10" t="s">
        <v>471</v>
      </c>
      <c r="P1925" s="11">
        <v>0</v>
      </c>
      <c r="Q1925" s="11">
        <f>IF('Intragroup liabilities'!E1919="",0,'Intragroup liabilities'!E1919)</f>
        <v>13899.091014</v>
      </c>
      <c r="R1925" s="10" t="str">
        <f>+IF('Intragroup liabilities'!C1919="EURO","Euro",IF('Intragroup liabilities'!C1919="LIBRA INGLESA"," US Dollar",""))</f>
        <v>Euro</v>
      </c>
      <c r="S1925" s="10" t="str">
        <f>IF(OR('Intragroup liabilities'!F1919="P_20",'Intragroup liabilities'!F1919="P_21"),'Intragroup liabilities'!M1919,CONCATENATE(RIGHT('Intragroup liabilities'!T1919,4),"-",LEFT(RIGHT('Intragroup liabilities'!T1919,7),2),"-",LEFT('Intragroup liabilities'!T1919,2)))</f>
        <v>2850-42-42</v>
      </c>
      <c r="T1925" s="20" t="str">
        <f t="shared" si="207"/>
        <v/>
      </c>
      <c r="U1925" s="20" t="str">
        <f>IF(OR('Intragroup liabilities'!F1919="P_20",'Intragroup liabilities'!F1919="P_21"),'T 03.01'!T1925,CONCATENATE(RIGHT('Intragroup liabilities'!U1919,4),"-",LEFT(RIGHT('Intragroup liabilities'!U1919,7),2),"-",LEFT('Intragroup liabilities'!U1919,2)))</f>
        <v>5407-45-45</v>
      </c>
      <c r="V1925" s="10" t="str">
        <f t="shared" si="208"/>
        <v>Unsecured</v>
      </c>
      <c r="W1925" s="10">
        <v>0</v>
      </c>
      <c r="X1925" s="10" t="s">
        <v>83</v>
      </c>
      <c r="Y1925" s="10" t="str">
        <f t="shared" si="209"/>
        <v>Non-structured/Vanilla</v>
      </c>
      <c r="Z1925" s="10"/>
      <c r="AA1925" s="10" t="str">
        <f>IF('Intragroup liabilities'!Q1919="GF2","Grandfathered T2",IF('Intragroup liabilities'!Q1919="CET1","CET1","No"))</f>
        <v>No</v>
      </c>
      <c r="AB1925" s="10">
        <f>IF('Intragroup liabilities'!R1919="",0,'Intragroup liabilities'!R1919)</f>
        <v>0</v>
      </c>
    </row>
    <row r="1926" spans="3:28" ht="23.65" thickBot="1" x14ac:dyDescent="0.5">
      <c r="C1926" s="17">
        <f t="shared" si="204"/>
        <v>999</v>
      </c>
      <c r="D1926" s="18">
        <f t="shared" si="210"/>
        <v>1919</v>
      </c>
      <c r="E1926" s="10" t="str">
        <f>IF(AND(I1926="SANTANDER TOTTA, SGPS, SA",'Intragroup liabilities'!F1920="P_22"),"r0531 - o/w (part of) subordinated liabilities recognised as own funds",IF(AND(I1926="Totta Seguros - Comp. Seg. Vida, SA.",'Intragroup liabilities'!F1920="P_22"),"r0350 - Structured notes",IF(AND(AA1926&lt;&gt;"No",'Intragroup liabilities'!F1920="P_23"),"r0531 - o/w (part of) subordinated liabilities recognised as own funds",IF(AND(AA1926="No",'Intragroup liabilities'!F1920="P_23"),"r0120 - Secured liabilities - collateralized part (BRRD art. 44/2/b)",IF('Intragroup liabilities'!F1920="C_31","r0511 - o/w capital instruments/share capital",IF('Intragroup liabilities'!F1920="C_32","r0511 - o/w capital instruments/share capital",IF('Intragroup liabilities'!F1920="C_33","r0512 - o/w instruments ranking pari passu with ordinary shares",IF(OR(ISNUMBER(SEARCH("ATLANTES",I1926)),ISNUMBER(SEARCH("AZOR",I1926)),ISNUMBER(SEARCH("HIPOTOTTA",I1926)))=TRUE,"r0120 - Secured liabilities - collateralized part (BRRD art. 44/2/b)",IF(OR('Intragroup liabilities'!F1920="P_27.1",'Intragroup liabilities'!F1920="P_27.2",'Intragroup liabilities'!F1920="P_24"),"r0390 - Non-financial liabilities",IF('Intragroup liabilities'!F1920="P_30.1","r0170 - Employee liabilities (BRRD art. 44/2/g/i)",IF('Intragroup liabilities'!F1920="P_30.3","r0390 - Non-financial liabilities",IF('Intragroup liabilities'!F1920="C_36","r0511 - o/w capital instruments/share capital",IF(AND('Intragroup liabilities'!F1920="P_20",IFERROR(VLOOKUP('Intragroup liabilities'!I1920,'Auxiliar 210'!$B$18:$B$20,1,FALSE),0)&lt;&gt;0),"r0210 - Liabilities towards other entities of the resolution group (BRRD art. 44/2/h)",IF(AND('Intragroup liabilities'!F1920="P_21",IFERROR(VLOOKUP('Intragroup liabilities'!I1920,'Auxiliar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6" s="10" t="s">
        <v>153</v>
      </c>
      <c r="G1926" s="10" t="str">
        <f t="shared" si="205"/>
        <v>Rank 12 - Ranking in insolvency (master scale)</v>
      </c>
      <c r="H1926" s="10" t="s">
        <v>93</v>
      </c>
      <c r="I1926" s="10" t="s">
        <v>81</v>
      </c>
      <c r="J1926" s="10">
        <v>5100011001</v>
      </c>
      <c r="K1926" s="10" t="s">
        <v>155</v>
      </c>
      <c r="L1926" s="10" t="str">
        <f t="shared" si="206"/>
        <v>Parent</v>
      </c>
      <c r="M1926" s="10" t="str">
        <f>IF(OR('Intragroup liabilities'!W1920="x",'Intragroup liabilities'!W1920="E"),"true","false")</f>
        <v>true</v>
      </c>
      <c r="N1926" s="10" t="s">
        <v>470</v>
      </c>
      <c r="O1926" s="10" t="s">
        <v>471</v>
      </c>
      <c r="P1926" s="11">
        <v>0</v>
      </c>
      <c r="Q1926" s="11">
        <f>IF('Intragroup liabilities'!E1920="",0,'Intragroup liabilities'!E1920)</f>
        <v>-62758.163800000002</v>
      </c>
      <c r="R1926" s="10" t="str">
        <f>+IF('Intragroup liabilities'!C1920="EURO","Euro",IF('Intragroup liabilities'!C1920="LIBRA INGLESA"," US Dollar",""))</f>
        <v>Euro</v>
      </c>
      <c r="S1926" s="10" t="str">
        <f>IF(OR('Intragroup liabilities'!F1920="P_20",'Intragroup liabilities'!F1920="P_21"),'Intragroup liabilities'!M1920,CONCATENATE(RIGHT('Intragroup liabilities'!T1920,4),"-",LEFT(RIGHT('Intragroup liabilities'!T1920,7),2),"-",LEFT('Intragroup liabilities'!T1920,2)))</f>
        <v>3004-43-43</v>
      </c>
      <c r="T1926" s="20" t="str">
        <f t="shared" si="207"/>
        <v/>
      </c>
      <c r="U1926" s="20" t="str">
        <f>IF(OR('Intragroup liabilities'!F1920="P_20",'Intragroup liabilities'!F1920="P_21"),'T 03.01'!T1926,CONCATENATE(RIGHT('Intragroup liabilities'!U1920,4),"-",LEFT(RIGHT('Intragroup liabilities'!U1920,7),2),"-",LEFT('Intragroup liabilities'!U1920,2)))</f>
        <v>6656-46-46</v>
      </c>
      <c r="V1926" s="10" t="str">
        <f t="shared" si="208"/>
        <v>Unsecured</v>
      </c>
      <c r="W1926" s="10">
        <v>0</v>
      </c>
      <c r="X1926" s="10" t="s">
        <v>83</v>
      </c>
      <c r="Y1926" s="10" t="str">
        <f t="shared" si="209"/>
        <v>Non-structured/Vanilla</v>
      </c>
      <c r="Z1926" s="10"/>
      <c r="AA1926" s="10" t="str">
        <f>IF('Intragroup liabilities'!Q1920="GF2","Grandfathered T2",IF('Intragroup liabilities'!Q1920="CET1","CET1","No"))</f>
        <v>No</v>
      </c>
      <c r="AB1926" s="10">
        <f>IF('Intragroup liabilities'!R1920="",0,'Intragroup liabilities'!R1920)</f>
        <v>0</v>
      </c>
    </row>
    <row r="1927" spans="3:28" ht="23.65" thickBot="1" x14ac:dyDescent="0.5">
      <c r="C1927" s="17">
        <f t="shared" si="204"/>
        <v>999</v>
      </c>
      <c r="D1927" s="18">
        <f t="shared" si="210"/>
        <v>1920</v>
      </c>
      <c r="E1927" s="10" t="str">
        <f>IF(AND(I1927="SANTANDER TOTTA, SGPS, SA",'Intragroup liabilities'!F1921="P_22"),"r0531 - o/w (part of) subordinated liabilities recognised as own funds",IF(AND(I1927="Totta Seguros - Comp. Seg. Vida, SA.",'Intragroup liabilities'!F1921="P_22"),"r0350 - Structured notes",IF(AND(AA1927&lt;&gt;"No",'Intragroup liabilities'!F1921="P_23"),"r0531 - o/w (part of) subordinated liabilities recognised as own funds",IF(AND(AA1927="No",'Intragroup liabilities'!F1921="P_23"),"r0120 - Secured liabilities - collateralized part (BRRD art. 44/2/b)",IF('Intragroup liabilities'!F1921="C_31","r0511 - o/w capital instruments/share capital",IF('Intragroup liabilities'!F1921="C_32","r0511 - o/w capital instruments/share capital",IF('Intragroup liabilities'!F1921="C_33","r0512 - o/w instruments ranking pari passu with ordinary shares",IF(OR(ISNUMBER(SEARCH("ATLANTES",I1927)),ISNUMBER(SEARCH("AZOR",I1927)),ISNUMBER(SEARCH("HIPOTOTTA",I1927)))=TRUE,"r0120 - Secured liabilities - collateralized part (BRRD art. 44/2/b)",IF(OR('Intragroup liabilities'!F1921="P_27.1",'Intragroup liabilities'!F1921="P_27.2",'Intragroup liabilities'!F1921="P_24"),"r0390 - Non-financial liabilities",IF('Intragroup liabilities'!F1921="P_30.1","r0170 - Employee liabilities (BRRD art. 44/2/g/i)",IF('Intragroup liabilities'!F1921="P_30.3","r0390 - Non-financial liabilities",IF('Intragroup liabilities'!F1921="C_36","r0511 - o/w capital instruments/share capital",IF(AND('Intragroup liabilities'!F1921="P_20",IFERROR(VLOOKUP('Intragroup liabilities'!I1921,'Auxiliar 210'!$B$18:$B$20,1,FALSE),0)&lt;&gt;0),"r0210 - Liabilities towards other entities of the resolution group (BRRD art. 44/2/h)",IF(AND('Intragroup liabilities'!F1921="P_21",IFERROR(VLOOKUP('Intragroup liabilities'!I1921,'Auxiliar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27" s="10" t="s">
        <v>153</v>
      </c>
      <c r="G1927" s="10" t="str">
        <f t="shared" si="205"/>
        <v>Rank 12 - Ranking in insolvency (master scale)</v>
      </c>
      <c r="H1927" s="10" t="s">
        <v>90</v>
      </c>
      <c r="I1927" s="10" t="s">
        <v>81</v>
      </c>
      <c r="J1927" s="10">
        <v>5100011001</v>
      </c>
      <c r="K1927" s="10" t="s">
        <v>155</v>
      </c>
      <c r="L1927" s="10" t="str">
        <f t="shared" si="206"/>
        <v>Parent</v>
      </c>
      <c r="M1927" s="10" t="str">
        <f>IF(OR('Intragroup liabilities'!W1921="x",'Intragroup liabilities'!W1921="E"),"true","false")</f>
        <v>true</v>
      </c>
      <c r="N1927" s="10" t="s">
        <v>470</v>
      </c>
      <c r="O1927" s="10" t="s">
        <v>471</v>
      </c>
      <c r="P1927" s="11">
        <v>0</v>
      </c>
      <c r="Q1927" s="11">
        <f>IF('Intragroup liabilities'!E1921="",0,'Intragroup liabilities'!E1921)</f>
        <v>-1054738.1200000001</v>
      </c>
      <c r="R1927" s="10" t="str">
        <f>+IF('Intragroup liabilities'!C1921="EURO","Euro",IF('Intragroup liabilities'!C1921="LIBRA INGLESA"," US Dollar",""))</f>
        <v>Euro</v>
      </c>
      <c r="S1927" s="10" t="str">
        <f>IF(OR('Intragroup liabilities'!F1921="P_20",'Intragroup liabilities'!F1921="P_21"),'Intragroup liabilities'!M1921,CONCATENATE(RIGHT('Intragroup liabilities'!T1921,4),"-",LEFT(RIGHT('Intragroup liabilities'!T1921,7),2),"-",LEFT('Intragroup liabilities'!T1921,2)))</f>
        <v>4132-44-44</v>
      </c>
      <c r="T1927" s="20" t="str">
        <f t="shared" si="207"/>
        <v/>
      </c>
      <c r="U1927" s="20" t="str">
        <f>IF(OR('Intragroup liabilities'!F1921="P_20",'Intragroup liabilities'!F1921="P_21"),'T 03.01'!T1927,CONCATENATE(RIGHT('Intragroup liabilities'!U1921,4),"-",LEFT(RIGHT('Intragroup liabilities'!U1921,7),2),"-",LEFT('Intragroup liabilities'!U1921,2)))</f>
        <v>7784-47-47</v>
      </c>
      <c r="V1927" s="10" t="str">
        <f t="shared" si="208"/>
        <v>Unsecured</v>
      </c>
      <c r="W1927" s="10">
        <v>0</v>
      </c>
      <c r="X1927" s="10" t="s">
        <v>83</v>
      </c>
      <c r="Y1927" s="10" t="str">
        <f t="shared" si="209"/>
        <v>Non-structured/Vanilla</v>
      </c>
      <c r="Z1927" s="10"/>
      <c r="AA1927" s="10" t="str">
        <f>IF('Intragroup liabilities'!Q1921="GF2","Grandfathered T2",IF('Intragroup liabilities'!Q1921="CET1","CET1","No"))</f>
        <v>No</v>
      </c>
      <c r="AB1927" s="10">
        <f>IF('Intragroup liabilities'!R1921="",0,'Intragroup liabilities'!R1921)</f>
        <v>0</v>
      </c>
    </row>
    <row r="1928" spans="3:28" ht="23.65" thickBot="1" x14ac:dyDescent="0.5">
      <c r="C1928" s="17">
        <f t="shared" si="204"/>
        <v>999</v>
      </c>
      <c r="D1928" s="18">
        <f t="shared" si="210"/>
        <v>1921</v>
      </c>
      <c r="E1928" s="10" t="str">
        <f>IF(AND(I1928="SANTANDER TOTTA, SGPS, SA",'Intragroup liabilities'!F1922="P_22"),"r0531 - o/w (part of) subordinated liabilities recognised as own funds",IF(AND(I1928="Totta Seguros - Comp. Seg. Vida, SA.",'Intragroup liabilities'!F1922="P_22"),"r0350 - Structured notes",IF(AND(AA1928&lt;&gt;"No",'Intragroup liabilities'!F1922="P_23"),"r0531 - o/w (part of) subordinated liabilities recognised as own funds",IF(AND(AA1928="No",'Intragroup liabilities'!F1922="P_23"),"r0120 - Secured liabilities - collateralized part (BRRD art. 44/2/b)",IF('Intragroup liabilities'!F1922="C_31","r0511 - o/w capital instruments/share capital",IF('Intragroup liabilities'!F1922="C_32","r0511 - o/w capital instruments/share capital",IF('Intragroup liabilities'!F1922="C_33","r0512 - o/w instruments ranking pari passu with ordinary shares",IF(OR(ISNUMBER(SEARCH("ATLANTES",I1928)),ISNUMBER(SEARCH("AZOR",I1928)),ISNUMBER(SEARCH("HIPOTOTTA",I1928)))=TRUE,"r0120 - Secured liabilities - collateralized part (BRRD art. 44/2/b)",IF(OR('Intragroup liabilities'!F1922="P_27.1",'Intragroup liabilities'!F1922="P_27.2",'Intragroup liabilities'!F1922="P_24"),"r0390 - Non-financial liabilities",IF('Intragroup liabilities'!F1922="P_30.1","r0170 - Employee liabilities (BRRD art. 44/2/g/i)",IF('Intragroup liabilities'!F1922="P_30.3","r0390 - Non-financial liabilities",IF('Intragroup liabilities'!F1922="C_36","r0511 - o/w capital instruments/share capital",IF(AND('Intragroup liabilities'!F1922="P_20",IFERROR(VLOOKUP('Intragroup liabilities'!I1922,'Auxiliar 210'!$B$18:$B$20,1,FALSE),0)&lt;&gt;0),"r0210 - Liabilities towards other entities of the resolution group (BRRD art. 44/2/h)",IF(AND('Intragroup liabilities'!F1922="P_21",IFERROR(VLOOKUP('Intragroup liabilities'!I1922,'Auxiliar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1928" s="10" t="s">
        <v>153</v>
      </c>
      <c r="G1928" s="10" t="str">
        <f t="shared" si="205"/>
        <v>Rank 1 - Ranking in insolvency (master scale)</v>
      </c>
      <c r="H1928" s="10" t="s">
        <v>465</v>
      </c>
      <c r="I1928" s="10"/>
      <c r="J1928" s="10">
        <v>0</v>
      </c>
      <c r="K1928" s="10" t="s">
        <v>469</v>
      </c>
      <c r="L1928" s="10" t="str">
        <f t="shared" si="206"/>
        <v>Sister</v>
      </c>
      <c r="M1928" s="10" t="str">
        <f>IF(OR('Intragroup liabilities'!W1922="x",'Intragroup liabilities'!W1922="E"),"true","false")</f>
        <v>false</v>
      </c>
      <c r="N1928" s="10" t="s">
        <v>470</v>
      </c>
      <c r="O1928" s="10" t="s">
        <v>471</v>
      </c>
      <c r="P1928" s="11">
        <v>-148974685.03821099</v>
      </c>
      <c r="Q1928" s="11">
        <f>IF('Intragroup liabilities'!E1922="",0,'Intragroup liabilities'!E1922)</f>
        <v>0</v>
      </c>
      <c r="R1928" s="10" t="str">
        <f>+IF('Intragroup liabilities'!C1922="EURO","Euro",IF('Intragroup liabilities'!C1922="LIBRA INGLESA"," US Dollar",""))</f>
        <v>Euro</v>
      </c>
      <c r="S1928" s="10" t="str">
        <f>IF(OR('Intragroup liabilities'!F1922="P_20",'Intragroup liabilities'!F1922="P_21"),'Intragroup liabilities'!M1922,CONCATENATE(RIGHT('Intragroup liabilities'!T1922,4),"-",LEFT(RIGHT('Intragroup liabilities'!T1922,7),2),"-",LEFT('Intragroup liabilities'!T1922,2)))</f>
        <v>3608-33-33</v>
      </c>
      <c r="T1928" s="20" t="str">
        <f t="shared" si="207"/>
        <v>3608-33-33</v>
      </c>
      <c r="U1928" s="20" t="str">
        <f>IF(OR('Intragroup liabilities'!F1922="P_20",'Intragroup liabilities'!F1922="P_21"),'T 03.01'!T1928,CONCATENATE(RIGHT('Intragroup liabilities'!U1922,4),"-",LEFT(RIGHT('Intragroup liabilities'!U1922,7),2),"-",LEFT('Intragroup liabilities'!U1922,2)))</f>
        <v>8465-29-29</v>
      </c>
      <c r="V1928" s="10" t="str">
        <f t="shared" si="208"/>
        <v>Unsecured</v>
      </c>
      <c r="W1928" s="10">
        <v>0</v>
      </c>
      <c r="X1928" s="10" t="s">
        <v>83</v>
      </c>
      <c r="Y1928" s="10" t="str">
        <f t="shared" si="209"/>
        <v>Structured</v>
      </c>
      <c r="Z1928" s="10"/>
      <c r="AA1928" s="10" t="str">
        <f>IF('Intragroup liabilities'!Q1922="GF2","Grandfathered T2",IF('Intragroup liabilities'!Q1922="CET1","CET1","No"))</f>
        <v>CET1</v>
      </c>
      <c r="AB1928" s="10">
        <f>IF('Intragroup liabilities'!R1922="",0,'Intragroup liabilities'!R1922)</f>
        <v>0</v>
      </c>
    </row>
    <row r="1929" spans="3:28" ht="23.65" thickBot="1" x14ac:dyDescent="0.5">
      <c r="C1929" s="17">
        <f t="shared" ref="C1929:C1951" si="211">+IF(E1929="","",999)</f>
        <v>999</v>
      </c>
      <c r="D1929" s="18">
        <f t="shared" si="210"/>
        <v>1922</v>
      </c>
      <c r="E1929" s="10" t="str">
        <f>IF(AND(I1929="SANTANDER TOTTA, SGPS, SA",'Intragroup liabilities'!F1923="P_22"),"r0531 - o/w (part of) subordinated liabilities recognised as own funds",IF(AND(I1929="Totta Seguros - Comp. Seg. Vida, SA.",'Intragroup liabilities'!F1923="P_22"),"r0350 - Structured notes",IF(AND(AA1929&lt;&gt;"No",'Intragroup liabilities'!F1923="P_23"),"r0531 - o/w (part of) subordinated liabilities recognised as own funds",IF(AND(AA1929="No",'Intragroup liabilities'!F1923="P_23"),"r0120 - Secured liabilities - collateralized part (BRRD art. 44/2/b)",IF('Intragroup liabilities'!F1923="C_31","r0511 - o/w capital instruments/share capital",IF('Intragroup liabilities'!F1923="C_32","r0511 - o/w capital instruments/share capital",IF('Intragroup liabilities'!F1923="C_33","r0512 - o/w instruments ranking pari passu with ordinary shares",IF(OR(ISNUMBER(SEARCH("ATLANTES",I1929)),ISNUMBER(SEARCH("AZOR",I1929)),ISNUMBER(SEARCH("HIPOTOTTA",I1929)))=TRUE,"r0120 - Secured liabilities - collateralized part (BRRD art. 44/2/b)",IF(OR('Intragroup liabilities'!F1923="P_27.1",'Intragroup liabilities'!F1923="P_27.2",'Intragroup liabilities'!F1923="P_24"),"r0390 - Non-financial liabilities",IF('Intragroup liabilities'!F1923="P_30.1","r0170 - Employee liabilities (BRRD art. 44/2/g/i)",IF('Intragroup liabilities'!F1923="P_30.3","r0390 - Non-financial liabilities",IF('Intragroup liabilities'!F1923="C_36","r0511 - o/w capital instruments/share capital",IF(AND('Intragroup liabilities'!F1923="P_20",IFERROR(VLOOKUP('Intragroup liabilities'!I1923,'Auxiliar 210'!$B$18:$B$20,1,FALSE),0)&lt;&gt;0),"r0210 - Liabilities towards other entities of the resolution group (BRRD art. 44/2/h)",IF(AND('Intragroup liabilities'!F1923="P_21",IFERROR(VLOOKUP('Intragroup liabilities'!I1923,'Auxiliar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1929" s="10" t="s">
        <v>153</v>
      </c>
      <c r="G1929" s="10" t="str">
        <f t="shared" ref="G1929:G1951" si="212">IF(E1929="r0110 - Covered deposits (BRRD art. 44/2/a)","Rank 14 - Ranking in insolvency (master scale)",IF(E1929="r0120 - Secured liabilities - collateralized part (BRRD art. 44/2/b)","Rank 20 - Ranking in insolvency (master scale)",IF(E1929="r0320 - Deposits, not covered and not preferential","Rank 12 - Ranking in insolvency (master scale)",IF(E1929="r0370 - Subordinated liabilities (not recognised as own funds)","Rank 4 - Ranking in insolvency (master scale)",IF(OR(E1929="r0511 - o/w capital instruments/share capital",E1929="r0512 - o/w instruments ranking pari passu with ordinary shares"),"Rank 1 - Ranking in insolvency (master scale)",IF(E1929="r0531 - o/w (part of) subordinated liabilities recognised as own funds","Rank 3 - Ranking in insolvency (master scale)",IF(E1929="r0350 - Structured notes","Rank 9 - Ranking in insolvency (master scale)",IF(E1929="r0390 - Non-financial liabilities","Rank 9 - Ranking in insolvency (master scale)",""))))))))</f>
        <v>Rank 1 - Ranking in insolvency (master scale)</v>
      </c>
      <c r="H1929" s="10" t="s">
        <v>465</v>
      </c>
      <c r="I1929" s="10" t="s">
        <v>81</v>
      </c>
      <c r="J1929" s="10">
        <v>5100011001</v>
      </c>
      <c r="K1929" s="10" t="s">
        <v>155</v>
      </c>
      <c r="L1929" s="10" t="str">
        <f t="shared" ref="L1929:L1951" si="213">IF(OR(I1929="SANTANDER TOTTA, SGPS, SA",I1929="BANCO SANTANDER TOTTA SA"),"Parent","Sister")</f>
        <v>Parent</v>
      </c>
      <c r="M1929" s="10" t="str">
        <f>IF(OR('Intragroup liabilities'!W1923="x",'Intragroup liabilities'!W1923="E"),"true","false")</f>
        <v>true</v>
      </c>
      <c r="N1929" s="10" t="s">
        <v>470</v>
      </c>
      <c r="O1929" s="10" t="s">
        <v>471</v>
      </c>
      <c r="P1929" s="11">
        <v>-2226949.9500000002</v>
      </c>
      <c r="Q1929" s="11">
        <f>IF('Intragroup liabilities'!E1923="",0,'Intragroup liabilities'!E1923)</f>
        <v>0</v>
      </c>
      <c r="R1929" s="10" t="str">
        <f>+IF('Intragroup liabilities'!C1923="EURO","Euro",IF('Intragroup liabilities'!C1923="LIBRA INGLESA"," US Dollar",""))</f>
        <v>Euro</v>
      </c>
      <c r="S1929" s="10" t="str">
        <f>IF(OR('Intragroup liabilities'!F1923="P_20",'Intragroup liabilities'!F1923="P_21"),'Intragroup liabilities'!M1923,CONCATENATE(RIGHT('Intragroup liabilities'!T1923,4),"-",LEFT(RIGHT('Intragroup liabilities'!T1923,7),2),"-",LEFT('Intragroup liabilities'!T1923,2)))</f>
        <v>3608-33-33</v>
      </c>
      <c r="T1929" s="20" t="str">
        <f t="shared" ref="T1929:T1951" si="214">IFERROR(IF(OR(E1929="r0110 - Covered deposits (BRRD art. 44/2/a)",E1929="r0120 - Secured liabilities - collateralized part (BRRD art. 44/2/b)",E1929="r0320 - Deposits, not covered and not preferential"),WORKDAY(S1929,1,"1/1/2021"),S1929),"")</f>
        <v>3608-33-33</v>
      </c>
      <c r="U1929" s="20" t="str">
        <f>IF(OR('Intragroup liabilities'!F1923="P_20",'Intragroup liabilities'!F1923="P_21"),'T 03.01'!T1929,CONCATENATE(RIGHT('Intragroup liabilities'!U1923,4),"-",LEFT(RIGHT('Intragroup liabilities'!U1923,7),2),"-",LEFT('Intragroup liabilities'!U1923,2)))</f>
        <v>8465-29-29</v>
      </c>
      <c r="V1929" s="10" t="str">
        <f t="shared" ref="V1929:V1951" si="215">IF(E1929="r0120 - Secured liabilities - collateralized part (BRRD art. 44/2/b)","Secured","Unsecured")</f>
        <v>Unsecured</v>
      </c>
      <c r="W1929" s="10">
        <v>0</v>
      </c>
      <c r="X1929" s="10" t="s">
        <v>83</v>
      </c>
      <c r="Y1929" s="10" t="str">
        <f t="shared" ref="Y1929:Y1941" si="216">IFERROR(IF(OR(E1929="r0110 - Covered deposits (BRRD art. 44/2/a)",E1929="r0120 - Secured liabilities - collateralized part (BRRD art. 44/2/b)",E1929="r0320 - Deposits, not covered and not preferential"),"Non-structured/Vanilla","Structured"),"")</f>
        <v>Structured</v>
      </c>
      <c r="Z1929" s="10"/>
      <c r="AA1929" s="10" t="str">
        <f>IF('Intragroup liabilities'!Q1923="GF2","Grandfathered T2",IF('Intragroup liabilities'!Q1923="CET1","CET1","No"))</f>
        <v>CET1</v>
      </c>
      <c r="AB1929" s="10">
        <f>IF('Intragroup liabilities'!R1923="",0,'Intragroup liabilities'!R1923)</f>
        <v>0</v>
      </c>
    </row>
    <row r="1930" spans="3:28" ht="23.65" thickBot="1" x14ac:dyDescent="0.5">
      <c r="C1930" s="17">
        <f t="shared" si="211"/>
        <v>999</v>
      </c>
      <c r="D1930" s="18">
        <f t="shared" ref="D1930:D1951" si="217">IF(E1930="","",D1929+1)</f>
        <v>1923</v>
      </c>
      <c r="E1930" s="10" t="str">
        <f>IF(AND(I1930="SANTANDER TOTTA, SGPS, SA",'Intragroup liabilities'!F1924="P_22"),"r0531 - o/w (part of) subordinated liabilities recognised as own funds",IF(AND(I1930="Totta Seguros - Comp. Seg. Vida, SA.",'Intragroup liabilities'!F1924="P_22"),"r0350 - Structured notes",IF(AND(AA1930&lt;&gt;"No",'Intragroup liabilities'!F1924="P_23"),"r0531 - o/w (part of) subordinated liabilities recognised as own funds",IF(AND(AA1930="No",'Intragroup liabilities'!F1924="P_23"),"r0120 - Secured liabilities - collateralized part (BRRD art. 44/2/b)",IF('Intragroup liabilities'!F1924="C_31","r0511 - o/w capital instruments/share capital",IF('Intragroup liabilities'!F1924="C_32","r0511 - o/w capital instruments/share capital",IF('Intragroup liabilities'!F1924="C_33","r0512 - o/w instruments ranking pari passu with ordinary shares",IF(OR(ISNUMBER(SEARCH("ATLANTES",I1930)),ISNUMBER(SEARCH("AZOR",I1930)),ISNUMBER(SEARCH("HIPOTOTTA",I1930)))=TRUE,"r0120 - Secured liabilities - collateralized part (BRRD art. 44/2/b)",IF(OR('Intragroup liabilities'!F1924="P_27.1",'Intragroup liabilities'!F1924="P_27.2",'Intragroup liabilities'!F1924="P_24"),"r0390 - Non-financial liabilities",IF('Intragroup liabilities'!F1924="P_30.1","r0170 - Employee liabilities (BRRD art. 44/2/g/i)",IF('Intragroup liabilities'!F1924="P_30.3","r0390 - Non-financial liabilities",IF('Intragroup liabilities'!F1924="C_36","r0511 - o/w capital instruments/share capital",IF(AND('Intragroup liabilities'!F1924="P_20",IFERROR(VLOOKUP('Intragroup liabilities'!I1924,'Auxiliar 210'!$B$18:$B$20,1,FALSE),0)&lt;&gt;0),"r0210 - Liabilities towards other entities of the resolution group (BRRD art. 44/2/h)",IF(AND('Intragroup liabilities'!F1924="P_21",IFERROR(VLOOKUP('Intragroup liabilities'!I1924,'Auxiliar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1930" s="10" t="s">
        <v>161</v>
      </c>
      <c r="G1930" s="10" t="str">
        <f t="shared" si="212"/>
        <v>Rank 1 - Ranking in insolvency (master scale)</v>
      </c>
      <c r="H1930" s="10" t="s">
        <v>465</v>
      </c>
      <c r="I1930" s="10" t="s">
        <v>28</v>
      </c>
      <c r="J1930" s="10">
        <v>8044901277</v>
      </c>
      <c r="K1930" s="10" t="s">
        <v>155</v>
      </c>
      <c r="L1930" s="10" t="str">
        <f t="shared" si="213"/>
        <v>Sister</v>
      </c>
      <c r="M1930" s="10" t="str">
        <f>IF(OR('Intragroup liabilities'!W1924="x",'Intragroup liabilities'!W1924="E"),"true","false")</f>
        <v>true</v>
      </c>
      <c r="N1930" s="10" t="s">
        <v>470</v>
      </c>
      <c r="O1930" s="10" t="s">
        <v>471</v>
      </c>
      <c r="P1930" s="11">
        <v>16161616.046956999</v>
      </c>
      <c r="Q1930" s="11">
        <f>IF('Intragroup liabilities'!E1924="",0,'Intragroup liabilities'!E1924)</f>
        <v>0</v>
      </c>
      <c r="R1930" s="10" t="str">
        <f>+IF('Intragroup liabilities'!C1924="EURO","Euro",IF('Intragroup liabilities'!C1924="LIBRA INGLESA"," US Dollar",""))</f>
        <v>Euro</v>
      </c>
      <c r="S1930" s="10" t="str">
        <f>IF(OR('Intragroup liabilities'!F1924="P_20",'Intragroup liabilities'!F1924="P_21"),'Intragroup liabilities'!M1924,CONCATENATE(RIGHT('Intragroup liabilities'!T1924,4),"-",LEFT(RIGHT('Intragroup liabilities'!T1924,7),2),"-",LEFT('Intragroup liabilities'!T1924,2)))</f>
        <v>3608-33-33</v>
      </c>
      <c r="T1930" s="20" t="str">
        <f t="shared" si="214"/>
        <v>3608-33-33</v>
      </c>
      <c r="U1930" s="20" t="str">
        <f>IF(OR('Intragroup liabilities'!F1924="P_20",'Intragroup liabilities'!F1924="P_21"),'T 03.01'!T1930,CONCATENATE(RIGHT('Intragroup liabilities'!U1924,4),"-",LEFT(RIGHT('Intragroup liabilities'!U1924,7),2),"-",LEFT('Intragroup liabilities'!U1924,2)))</f>
        <v>8465-29-29</v>
      </c>
      <c r="V1930" s="10" t="str">
        <f t="shared" si="215"/>
        <v>Unsecured</v>
      </c>
      <c r="W1930" s="10">
        <v>0</v>
      </c>
      <c r="X1930" s="10" t="s">
        <v>83</v>
      </c>
      <c r="Y1930" s="10" t="str">
        <f t="shared" si="216"/>
        <v>Structured</v>
      </c>
      <c r="Z1930" s="10"/>
      <c r="AA1930" s="10" t="str">
        <f>IF('Intragroup liabilities'!Q1924="GF2","Grandfathered T2",IF('Intragroup liabilities'!Q1924="CET1","CET1","No"))</f>
        <v>CET1</v>
      </c>
      <c r="AB1930" s="10">
        <f>IF('Intragroup liabilities'!R1924="",0,'Intragroup liabilities'!R1924)</f>
        <v>0</v>
      </c>
    </row>
    <row r="1931" spans="3:28" ht="35.25" thickBot="1" x14ac:dyDescent="0.5">
      <c r="C1931" s="17">
        <f t="shared" si="211"/>
        <v>999</v>
      </c>
      <c r="D1931" s="18">
        <f t="shared" si="217"/>
        <v>1924</v>
      </c>
      <c r="E1931" s="10" t="str">
        <f>IF(AND(I1931="SANTANDER TOTTA, SGPS, SA",'Intragroup liabilities'!F1925="P_22"),"r0531 - o/w (part of) subordinated liabilities recognised as own funds",IF(AND(I1931="Totta Seguros - Comp. Seg. Vida, SA.",'Intragroup liabilities'!F1925="P_22"),"r0350 - Structured notes",IF(AND(AA1931&lt;&gt;"No",'Intragroup liabilities'!F1925="P_23"),"r0531 - o/w (part of) subordinated liabilities recognised as own funds",IF(AND(AA1931="No",'Intragroup liabilities'!F1925="P_23"),"r0120 - Secured liabilities - collateralized part (BRRD art. 44/2/b)",IF('Intragroup liabilities'!F1925="C_31","r0511 - o/w capital instruments/share capital",IF('Intragroup liabilities'!F1925="C_32","r0511 - o/w capital instruments/share capital",IF('Intragroup liabilities'!F1925="C_33","r0512 - o/w instruments ranking pari passu with ordinary shares",IF(OR(ISNUMBER(SEARCH("ATLANTES",I1931)),ISNUMBER(SEARCH("AZOR",I1931)),ISNUMBER(SEARCH("HIPOTOTTA",I1931)))=TRUE,"r0120 - Secured liabilities - collateralized part (BRRD art. 44/2/b)",IF(OR('Intragroup liabilities'!F1925="P_27.1",'Intragroup liabilities'!F1925="P_27.2",'Intragroup liabilities'!F1925="P_24"),"r0390 - Non-financial liabilities",IF('Intragroup liabilities'!F1925="P_30.1","r0170 - Employee liabilities (BRRD art. 44/2/g/i)",IF('Intragroup liabilities'!F1925="P_30.3","r0390 - Non-financial liabilities",IF('Intragroup liabilities'!F1925="C_36","r0511 - o/w capital instruments/share capital",IF(AND('Intragroup liabilities'!F1925="P_20",IFERROR(VLOOKUP('Intragroup liabilities'!I1925,'Auxiliar 210'!$B$18:$B$20,1,FALSE),0)&lt;&gt;0),"r0210 - Liabilities towards other entities of the resolution group (BRRD art. 44/2/h)",IF(AND('Intragroup liabilities'!F1925="P_21",IFERROR(VLOOKUP('Intragroup liabilities'!I1925,'Auxiliar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1" s="10" t="s">
        <v>153</v>
      </c>
      <c r="G1931" s="10" t="str">
        <f t="shared" si="212"/>
        <v>Rank 20 - Ranking in insolvency (master scale)</v>
      </c>
      <c r="H1931" s="10" t="s">
        <v>463</v>
      </c>
      <c r="I1931" s="10" t="s">
        <v>63</v>
      </c>
      <c r="J1931" s="10">
        <v>7401393942</v>
      </c>
      <c r="K1931" s="10" t="s">
        <v>155</v>
      </c>
      <c r="L1931" s="10" t="str">
        <f t="shared" si="213"/>
        <v>Sister</v>
      </c>
      <c r="M1931" s="10" t="str">
        <f>IF(OR('Intragroup liabilities'!W1925="x",'Intragroup liabilities'!W1925="E"),"true","false")</f>
        <v>true</v>
      </c>
      <c r="N1931" s="10" t="s">
        <v>470</v>
      </c>
      <c r="O1931" s="10" t="s">
        <v>471</v>
      </c>
      <c r="P1931" s="11">
        <v>-7656941.79</v>
      </c>
      <c r="Q1931" s="11">
        <f>IF('Intragroup liabilities'!E1925="",0,'Intragroup liabilities'!E1925)</f>
        <v>0</v>
      </c>
      <c r="R1931" s="10" t="str">
        <f>+IF('Intragroup liabilities'!C1925="EURO","Euro",IF('Intragroup liabilities'!C1925="LIBRA INGLESA"," US Dollar",""))</f>
        <v>Euro</v>
      </c>
      <c r="S1931" s="10" t="str">
        <f>IF(OR('Intragroup liabilities'!F1925="P_20",'Intragroup liabilities'!F1925="P_21"),'Intragroup liabilities'!M1925,CONCATENATE(RIGHT('Intragroup liabilities'!T1925,4),"-",LEFT(RIGHT('Intragroup liabilities'!T1925,7),2),"-",LEFT('Intragroup liabilities'!T1925,2)))</f>
        <v>3108-43-43</v>
      </c>
      <c r="T1931" s="20" t="str">
        <f t="shared" si="214"/>
        <v/>
      </c>
      <c r="U1931" s="20" t="str">
        <f>IF(OR('Intragroup liabilities'!F1925="P_20",'Intragroup liabilities'!F1925="P_21"),'T 03.01'!T1931,CONCATENATE(RIGHT('Intragroup liabilities'!U1925,4),"-",LEFT(RIGHT('Intragroup liabilities'!U1925,7),2),"-",LEFT('Intragroup liabilities'!U1925,2)))</f>
        <v>3120-63-63</v>
      </c>
      <c r="V1931" s="10" t="str">
        <f t="shared" si="215"/>
        <v>Secured</v>
      </c>
      <c r="W1931" s="10">
        <v>0</v>
      </c>
      <c r="X1931" s="10" t="s">
        <v>83</v>
      </c>
      <c r="Y1931" s="10" t="str">
        <f t="shared" si="216"/>
        <v>Non-structured/Vanilla</v>
      </c>
      <c r="Z1931" s="10"/>
      <c r="AA1931" s="10" t="str">
        <f>IF('Intragroup liabilities'!Q1925="GF2","Grandfathered T2",IF('Intragroup liabilities'!Q1925="CET1","CET1","No"))</f>
        <v>No</v>
      </c>
      <c r="AB1931" s="10">
        <f>IF('Intragroup liabilities'!R1925="",0,'Intragroup liabilities'!R1925)</f>
        <v>0</v>
      </c>
    </row>
    <row r="1932" spans="3:28" ht="35.25" thickBot="1" x14ac:dyDescent="0.5">
      <c r="C1932" s="17">
        <f t="shared" si="211"/>
        <v>999</v>
      </c>
      <c r="D1932" s="18">
        <f t="shared" si="217"/>
        <v>1925</v>
      </c>
      <c r="E1932" s="10" t="str">
        <f>IF(AND(I1932="SANTANDER TOTTA, SGPS, SA",'Intragroup liabilities'!F1926="P_22"),"r0531 - o/w (part of) subordinated liabilities recognised as own funds",IF(AND(I1932="Totta Seguros - Comp. Seg. Vida, SA.",'Intragroup liabilities'!F1926="P_22"),"r0350 - Structured notes",IF(AND(AA1932&lt;&gt;"No",'Intragroup liabilities'!F1926="P_23"),"r0531 - o/w (part of) subordinated liabilities recognised as own funds",IF(AND(AA1932="No",'Intragroup liabilities'!F1926="P_23"),"r0120 - Secured liabilities - collateralized part (BRRD art. 44/2/b)",IF('Intragroup liabilities'!F1926="C_31","r0511 - o/w capital instruments/share capital",IF('Intragroup liabilities'!F1926="C_32","r0511 - o/w capital instruments/share capital",IF('Intragroup liabilities'!F1926="C_33","r0512 - o/w instruments ranking pari passu with ordinary shares",IF(OR(ISNUMBER(SEARCH("ATLANTES",I1932)),ISNUMBER(SEARCH("AZOR",I1932)),ISNUMBER(SEARCH("HIPOTOTTA",I1932)))=TRUE,"r0120 - Secured liabilities - collateralized part (BRRD art. 44/2/b)",IF(OR('Intragroup liabilities'!F1926="P_27.1",'Intragroup liabilities'!F1926="P_27.2",'Intragroup liabilities'!F1926="P_24"),"r0390 - Non-financial liabilities",IF('Intragroup liabilities'!F1926="P_30.1","r0170 - Employee liabilities (BRRD art. 44/2/g/i)",IF('Intragroup liabilities'!F1926="P_30.3","r0390 - Non-financial liabilities",IF('Intragroup liabilities'!F1926="C_36","r0511 - o/w capital instruments/share capital",IF(AND('Intragroup liabilities'!F1926="P_20",IFERROR(VLOOKUP('Intragroup liabilities'!I1926,'Auxiliar 210'!$B$18:$B$20,1,FALSE),0)&lt;&gt;0),"r0210 - Liabilities towards other entities of the resolution group (BRRD art. 44/2/h)",IF(AND('Intragroup liabilities'!F1926="P_21",IFERROR(VLOOKUP('Intragroup liabilities'!I1926,'Auxiliar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2" s="10" t="s">
        <v>153</v>
      </c>
      <c r="G1932" s="10" t="str">
        <f t="shared" si="212"/>
        <v>Rank 20 - Ranking in insolvency (master scale)</v>
      </c>
      <c r="H1932" s="10" t="s">
        <v>466</v>
      </c>
      <c r="I1932" s="10" t="s">
        <v>63</v>
      </c>
      <c r="J1932" s="10">
        <v>7401393942</v>
      </c>
      <c r="K1932" s="10" t="s">
        <v>155</v>
      </c>
      <c r="L1932" s="10" t="str">
        <f t="shared" si="213"/>
        <v>Sister</v>
      </c>
      <c r="M1932" s="10" t="str">
        <f>IF(OR('Intragroup liabilities'!W1926="x",'Intragroup liabilities'!W1926="E"),"true","false")</f>
        <v>true</v>
      </c>
      <c r="N1932" s="10" t="s">
        <v>470</v>
      </c>
      <c r="O1932" s="10" t="s">
        <v>471</v>
      </c>
      <c r="P1932" s="11">
        <v>-2311133.31</v>
      </c>
      <c r="Q1932" s="11">
        <f>IF('Intragroup liabilities'!E1926="",0,'Intragroup liabilities'!E1926)</f>
        <v>0</v>
      </c>
      <c r="R1932" s="10" t="str">
        <f>+IF('Intragroup liabilities'!C1926="EURO","Euro",IF('Intragroup liabilities'!C1926="LIBRA INGLESA"," US Dollar",""))</f>
        <v>Euro</v>
      </c>
      <c r="S1932" s="10" t="str">
        <f>IF(OR('Intragroup liabilities'!F1926="P_20",'Intragroup liabilities'!F1926="P_21"),'Intragroup liabilities'!M1926,CONCATENATE(RIGHT('Intragroup liabilities'!T1926,4),"-",LEFT(RIGHT('Intragroup liabilities'!T1926,7),2),"-",LEFT('Intragroup liabilities'!T1926,2)))</f>
        <v>9751-39-39</v>
      </c>
      <c r="T1932" s="20" t="str">
        <f t="shared" si="214"/>
        <v/>
      </c>
      <c r="U1932" s="20" t="str">
        <f>IF(OR('Intragroup liabilities'!F1926="P_20",'Intragroup liabilities'!F1926="P_21"),'T 03.01'!T1932,CONCATENATE(RIGHT('Intragroup liabilities'!U1926,4),"-",LEFT(RIGHT('Intragroup liabilities'!U1926,7),2),"-",LEFT('Intragroup liabilities'!U1926,2)))</f>
        <v>9038-59-59</v>
      </c>
      <c r="V1932" s="10" t="str">
        <f t="shared" si="215"/>
        <v>Secured</v>
      </c>
      <c r="W1932" s="10">
        <v>0</v>
      </c>
      <c r="X1932" s="10" t="s">
        <v>83</v>
      </c>
      <c r="Y1932" s="10" t="str">
        <f t="shared" si="216"/>
        <v>Non-structured/Vanilla</v>
      </c>
      <c r="Z1932" s="10"/>
      <c r="AA1932" s="10" t="str">
        <f>IF('Intragroup liabilities'!Q1926="GF2","Grandfathered T2",IF('Intragroup liabilities'!Q1926="CET1","CET1","No"))</f>
        <v>No</v>
      </c>
      <c r="AB1932" s="10">
        <f>IF('Intragroup liabilities'!R1926="",0,'Intragroup liabilities'!R1926)</f>
        <v>0</v>
      </c>
    </row>
    <row r="1933" spans="3:28" ht="35.25" thickBot="1" x14ac:dyDescent="0.5">
      <c r="C1933" s="17">
        <f t="shared" si="211"/>
        <v>999</v>
      </c>
      <c r="D1933" s="18">
        <f t="shared" si="217"/>
        <v>1926</v>
      </c>
      <c r="E1933" s="10" t="str">
        <f>IF(AND(I1933="SANTANDER TOTTA, SGPS, SA",'Intragroup liabilities'!F1927="P_22"),"r0531 - o/w (part of) subordinated liabilities recognised as own funds",IF(AND(I1933="Totta Seguros - Comp. Seg. Vida, SA.",'Intragroup liabilities'!F1927="P_22"),"r0350 - Structured notes",IF(AND(AA1933&lt;&gt;"No",'Intragroup liabilities'!F1927="P_23"),"r0531 - o/w (part of) subordinated liabilities recognised as own funds",IF(AND(AA1933="No",'Intragroup liabilities'!F1927="P_23"),"r0120 - Secured liabilities - collateralized part (BRRD art. 44/2/b)",IF('Intragroup liabilities'!F1927="C_31","r0511 - o/w capital instruments/share capital",IF('Intragroup liabilities'!F1927="C_32","r0511 - o/w capital instruments/share capital",IF('Intragroup liabilities'!F1927="C_33","r0512 - o/w instruments ranking pari passu with ordinary shares",IF(OR(ISNUMBER(SEARCH("ATLANTES",I1933)),ISNUMBER(SEARCH("AZOR",I1933)),ISNUMBER(SEARCH("HIPOTOTTA",I1933)))=TRUE,"r0120 - Secured liabilities - collateralized part (BRRD art. 44/2/b)",IF(OR('Intragroup liabilities'!F1927="P_27.1",'Intragroup liabilities'!F1927="P_27.2",'Intragroup liabilities'!F1927="P_24"),"r0390 - Non-financial liabilities",IF('Intragroup liabilities'!F1927="P_30.1","r0170 - Employee liabilities (BRRD art. 44/2/g/i)",IF('Intragroup liabilities'!F1927="P_30.3","r0390 - Non-financial liabilities",IF('Intragroup liabilities'!F1927="C_36","r0511 - o/w capital instruments/share capital",IF(AND('Intragroup liabilities'!F1927="P_20",IFERROR(VLOOKUP('Intragroup liabilities'!I1927,'Auxiliar 210'!$B$18:$B$20,1,FALSE),0)&lt;&gt;0),"r0210 - Liabilities towards other entities of the resolution group (BRRD art. 44/2/h)",IF(AND('Intragroup liabilities'!F1927="P_21",IFERROR(VLOOKUP('Intragroup liabilities'!I1927,'Auxiliar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3" s="10" t="s">
        <v>153</v>
      </c>
      <c r="G1933" s="10" t="str">
        <f t="shared" si="212"/>
        <v>Rank 20 - Ranking in insolvency (master scale)</v>
      </c>
      <c r="H1933" s="10" t="s">
        <v>462</v>
      </c>
      <c r="I1933" s="10" t="s">
        <v>63</v>
      </c>
      <c r="J1933" s="10">
        <v>7401393942</v>
      </c>
      <c r="K1933" s="10" t="s">
        <v>155</v>
      </c>
      <c r="L1933" s="10" t="str">
        <f t="shared" si="213"/>
        <v>Sister</v>
      </c>
      <c r="M1933" s="10" t="str">
        <f>IF(OR('Intragroup liabilities'!W1927="x",'Intragroup liabilities'!W1927="E"),"true","false")</f>
        <v>true</v>
      </c>
      <c r="N1933" s="10" t="s">
        <v>470</v>
      </c>
      <c r="O1933" s="10" t="s">
        <v>471</v>
      </c>
      <c r="P1933" s="11">
        <v>-1972392.13</v>
      </c>
      <c r="Q1933" s="11">
        <f>IF('Intragroup liabilities'!E1927="",0,'Intragroup liabilities'!E1927)</f>
        <v>0</v>
      </c>
      <c r="R1933" s="10" t="str">
        <f>+IF('Intragroup liabilities'!C1927="EURO","Euro",IF('Intragroup liabilities'!C1927="LIBRA INGLESA"," US Dollar",""))</f>
        <v>Euro</v>
      </c>
      <c r="S1933" s="10" t="str">
        <f>IF(OR('Intragroup liabilities'!F1927="P_20",'Intragroup liabilities'!F1927="P_21"),'Intragroup liabilities'!M1927,CONCATENATE(RIGHT('Intragroup liabilities'!T1927,4),"-",LEFT(RIGHT('Intragroup liabilities'!T1927,7),2),"-",LEFT('Intragroup liabilities'!T1927,2)))</f>
        <v>9860-39-39</v>
      </c>
      <c r="T1933" s="20" t="str">
        <f t="shared" si="214"/>
        <v/>
      </c>
      <c r="U1933" s="20" t="str">
        <f>IF(OR('Intragroup liabilities'!F1927="P_20",'Intragroup liabilities'!F1927="P_21"),'T 03.01'!T1933,CONCATENATE(RIGHT('Intragroup liabilities'!U1927,4),"-",LEFT(RIGHT('Intragroup liabilities'!U1927,7),2),"-",LEFT('Intragroup liabilities'!U1927,2)))</f>
        <v>0256-60-60</v>
      </c>
      <c r="V1933" s="10" t="str">
        <f t="shared" si="215"/>
        <v>Secured</v>
      </c>
      <c r="W1933" s="10">
        <v>0</v>
      </c>
      <c r="X1933" s="10" t="s">
        <v>83</v>
      </c>
      <c r="Y1933" s="10" t="str">
        <f t="shared" si="216"/>
        <v>Non-structured/Vanilla</v>
      </c>
      <c r="Z1933" s="10"/>
      <c r="AA1933" s="10" t="str">
        <f>IF('Intragroup liabilities'!Q1927="GF2","Grandfathered T2",IF('Intragroup liabilities'!Q1927="CET1","CET1","No"))</f>
        <v>No</v>
      </c>
      <c r="AB1933" s="10">
        <f>IF('Intragroup liabilities'!R1927="",0,'Intragroup liabilities'!R1927)</f>
        <v>0</v>
      </c>
    </row>
    <row r="1934" spans="3:28" ht="35.25" thickBot="1" x14ac:dyDescent="0.5">
      <c r="C1934" s="17">
        <f t="shared" si="211"/>
        <v>999</v>
      </c>
      <c r="D1934" s="18">
        <f t="shared" si="217"/>
        <v>1927</v>
      </c>
      <c r="E1934" s="10" t="str">
        <f>IF(AND(I1934="SANTANDER TOTTA, SGPS, SA",'Intragroup liabilities'!F1928="P_22"),"r0531 - o/w (part of) subordinated liabilities recognised as own funds",IF(AND(I1934="Totta Seguros - Comp. Seg. Vida, SA.",'Intragroup liabilities'!F1928="P_22"),"r0350 - Structured notes",IF(AND(AA1934&lt;&gt;"No",'Intragroup liabilities'!F1928="P_23"),"r0531 - o/w (part of) subordinated liabilities recognised as own funds",IF(AND(AA1934="No",'Intragroup liabilities'!F1928="P_23"),"r0120 - Secured liabilities - collateralized part (BRRD art. 44/2/b)",IF('Intragroup liabilities'!F1928="C_31","r0511 - o/w capital instruments/share capital",IF('Intragroup liabilities'!F1928="C_32","r0511 - o/w capital instruments/share capital",IF('Intragroup liabilities'!F1928="C_33","r0512 - o/w instruments ranking pari passu with ordinary shares",IF(OR(ISNUMBER(SEARCH("ATLANTES",I1934)),ISNUMBER(SEARCH("AZOR",I1934)),ISNUMBER(SEARCH("HIPOTOTTA",I1934)))=TRUE,"r0120 - Secured liabilities - collateralized part (BRRD art. 44/2/b)",IF(OR('Intragroup liabilities'!F1928="P_27.1",'Intragroup liabilities'!F1928="P_27.2",'Intragroup liabilities'!F1928="P_24"),"r0390 - Non-financial liabilities",IF('Intragroup liabilities'!F1928="P_30.1","r0170 - Employee liabilities (BRRD art. 44/2/g/i)",IF('Intragroup liabilities'!F1928="P_30.3","r0390 - Non-financial liabilities",IF('Intragroup liabilities'!F1928="C_36","r0511 - o/w capital instruments/share capital",IF(AND('Intragroup liabilities'!F1928="P_20",IFERROR(VLOOKUP('Intragroup liabilities'!I1928,'Auxiliar 210'!$B$18:$B$20,1,FALSE),0)&lt;&gt;0),"r0210 - Liabilities towards other entities of the resolution group (BRRD art. 44/2/h)",IF(AND('Intragroup liabilities'!F1928="P_21",IFERROR(VLOOKUP('Intragroup liabilities'!I1928,'Auxiliar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4" s="10" t="s">
        <v>153</v>
      </c>
      <c r="G1934" s="10" t="str">
        <f t="shared" si="212"/>
        <v>Rank 20 - Ranking in insolvency (master scale)</v>
      </c>
      <c r="H1934" s="10" t="s">
        <v>464</v>
      </c>
      <c r="I1934" s="10" t="s">
        <v>63</v>
      </c>
      <c r="J1934" s="10">
        <v>7401393942</v>
      </c>
      <c r="K1934" s="10" t="s">
        <v>155</v>
      </c>
      <c r="L1934" s="10" t="str">
        <f t="shared" si="213"/>
        <v>Sister</v>
      </c>
      <c r="M1934" s="10" t="str">
        <f>IF(OR('Intragroup liabilities'!W1928="x",'Intragroup liabilities'!W1928="E"),"true","false")</f>
        <v>true</v>
      </c>
      <c r="N1934" s="10" t="s">
        <v>470</v>
      </c>
      <c r="O1934" s="10" t="s">
        <v>471</v>
      </c>
      <c r="P1934" s="11">
        <v>-1478690.44</v>
      </c>
      <c r="Q1934" s="11">
        <f>IF('Intragroup liabilities'!E1928="",0,'Intragroup liabilities'!E1928)</f>
        <v>0</v>
      </c>
      <c r="R1934" s="10" t="str">
        <f>+IF('Intragroup liabilities'!C1928="EURO","Euro",IF('Intragroup liabilities'!C1928="LIBRA INGLESA"," US Dollar",""))</f>
        <v>Euro</v>
      </c>
      <c r="S1934" s="10" t="str">
        <f>IF(OR('Intragroup liabilities'!F1928="P_20",'Intragroup liabilities'!F1928="P_21"),'Intragroup liabilities'!M1928,CONCATENATE(RIGHT('Intragroup liabilities'!T1928,4),"-",LEFT(RIGHT('Intragroup liabilities'!T1928,7),2),"-",LEFT('Intragroup liabilities'!T1928,2)))</f>
        <v>9512-39-39</v>
      </c>
      <c r="T1934" s="20" t="str">
        <f t="shared" si="214"/>
        <v/>
      </c>
      <c r="U1934" s="20" t="str">
        <f>IF(OR('Intragroup liabilities'!F1928="P_20",'Intragroup liabilities'!F1928="P_21"),'T 03.01'!T1934,CONCATENATE(RIGHT('Intragroup liabilities'!U1928,4),"-",LEFT(RIGHT('Intragroup liabilities'!U1928,7),2),"-",LEFT('Intragroup liabilities'!U1928,2)))</f>
        <v>8702-58-58</v>
      </c>
      <c r="V1934" s="10" t="str">
        <f t="shared" si="215"/>
        <v>Secured</v>
      </c>
      <c r="W1934" s="10">
        <v>0</v>
      </c>
      <c r="X1934" s="10" t="s">
        <v>83</v>
      </c>
      <c r="Y1934" s="10" t="str">
        <f t="shared" si="216"/>
        <v>Non-structured/Vanilla</v>
      </c>
      <c r="Z1934" s="10"/>
      <c r="AA1934" s="10" t="str">
        <f>IF('Intragroup liabilities'!Q1928="GF2","Grandfathered T2",IF('Intragroup liabilities'!Q1928="CET1","CET1","No"))</f>
        <v>No</v>
      </c>
      <c r="AB1934" s="10">
        <f>IF('Intragroup liabilities'!R1928="",0,'Intragroup liabilities'!R1928)</f>
        <v>0</v>
      </c>
    </row>
    <row r="1935" spans="3:28" ht="35.25" thickBot="1" x14ac:dyDescent="0.5">
      <c r="C1935" s="17">
        <f t="shared" si="211"/>
        <v>999</v>
      </c>
      <c r="D1935" s="18">
        <f t="shared" si="217"/>
        <v>1928</v>
      </c>
      <c r="E1935" s="10" t="str">
        <f>IF(AND(I1935="SANTANDER TOTTA, SGPS, SA",'Intragroup liabilities'!F1929="P_22"),"r0531 - o/w (part of) subordinated liabilities recognised as own funds",IF(AND(I1935="Totta Seguros - Comp. Seg. Vida, SA.",'Intragroup liabilities'!F1929="P_22"),"r0350 - Structured notes",IF(AND(AA1935&lt;&gt;"No",'Intragroup liabilities'!F1929="P_23"),"r0531 - o/w (part of) subordinated liabilities recognised as own funds",IF(AND(AA1935="No",'Intragroup liabilities'!F1929="P_23"),"r0120 - Secured liabilities - collateralized part (BRRD art. 44/2/b)",IF('Intragroup liabilities'!F1929="C_31","r0511 - o/w capital instruments/share capital",IF('Intragroup liabilities'!F1929="C_32","r0511 - o/w capital instruments/share capital",IF('Intragroup liabilities'!F1929="C_33","r0512 - o/w instruments ranking pari passu with ordinary shares",IF(OR(ISNUMBER(SEARCH("ATLANTES",I1935)),ISNUMBER(SEARCH("AZOR",I1935)),ISNUMBER(SEARCH("HIPOTOTTA",I1935)))=TRUE,"r0120 - Secured liabilities - collateralized part (BRRD art. 44/2/b)",IF(OR('Intragroup liabilities'!F1929="P_27.1",'Intragroup liabilities'!F1929="P_27.2",'Intragroup liabilities'!F1929="P_24"),"r0390 - Non-financial liabilities",IF('Intragroup liabilities'!F1929="P_30.1","r0170 - Employee liabilities (BRRD art. 44/2/g/i)",IF('Intragroup liabilities'!F1929="P_30.3","r0390 - Non-financial liabilities",IF('Intragroup liabilities'!F1929="C_36","r0511 - o/w capital instruments/share capital",IF(AND('Intragroup liabilities'!F1929="P_20",IFERROR(VLOOKUP('Intragroup liabilities'!I1929,'Auxiliar 210'!$B$18:$B$20,1,FALSE),0)&lt;&gt;0),"r0210 - Liabilities towards other entities of the resolution group (BRRD art. 44/2/h)",IF(AND('Intragroup liabilities'!F1929="P_21",IFERROR(VLOOKUP('Intragroup liabilities'!I1929,'Auxiliar 210'!$B$1:$B$16,1,FALSE),0)&lt;&gt;0),"r0210 - Liabilities towards other entities of the resolution group (BRRD art. 44/2/h)","r0320 - Deposits, not covered and not preferential"))))))))))))))</f>
        <v>r0120 - Secured liabilities - collateralized part (BRRD art. 44/2/b)</v>
      </c>
      <c r="F1935" s="10" t="s">
        <v>153</v>
      </c>
      <c r="G1935" s="10" t="str">
        <f t="shared" si="212"/>
        <v>Rank 20 - Ranking in insolvency (master scale)</v>
      </c>
      <c r="H1935" s="10" t="s">
        <v>1485</v>
      </c>
      <c r="I1935" s="10" t="s">
        <v>63</v>
      </c>
      <c r="J1935" s="10">
        <v>7401393942</v>
      </c>
      <c r="K1935" s="10" t="s">
        <v>155</v>
      </c>
      <c r="L1935" s="10" t="str">
        <f t="shared" si="213"/>
        <v>Sister</v>
      </c>
      <c r="M1935" s="10" t="str">
        <f>IF(OR('Intragroup liabilities'!W1929="x",'Intragroup liabilities'!W1929="E"),"true","false")</f>
        <v>true</v>
      </c>
      <c r="N1935" s="10" t="s">
        <v>470</v>
      </c>
      <c r="O1935" s="10" t="s">
        <v>471</v>
      </c>
      <c r="P1935" s="11">
        <v>-5699591.21</v>
      </c>
      <c r="Q1935" s="11">
        <f>IF('Intragroup liabilities'!E1929="",0,'Intragroup liabilities'!E1929)</f>
        <v>0</v>
      </c>
      <c r="R1935" s="10" t="str">
        <f>+IF('Intragroup liabilities'!C1929="EURO","Euro",IF('Intragroup liabilities'!C1929="LIBRA INGLESA"," US Dollar",""))</f>
        <v>Euro</v>
      </c>
      <c r="S1935" s="10" t="str">
        <f>IF(OR('Intragroup liabilities'!F1929="P_20",'Intragroup liabilities'!F1929="P_21"),'Intragroup liabilities'!M1929,CONCATENATE(RIGHT('Intragroup liabilities'!T1929,4),"-",LEFT(RIGHT('Intragroup liabilities'!T1929,7),2),"-",LEFT('Intragroup liabilities'!T1929,2)))</f>
        <v>4834-44-44</v>
      </c>
      <c r="T1935" s="20" t="str">
        <f t="shared" si="214"/>
        <v/>
      </c>
      <c r="U1935" s="20" t="str">
        <f>IF(OR('Intragroup liabilities'!F1929="P_20",'Intragroup liabilities'!F1929="P_21"),'T 03.01'!T1935,CONCATENATE(RIGHT('Intragroup liabilities'!U1929,4),"-",LEFT(RIGHT('Intragroup liabilities'!U1929,7),2),"-",LEFT('Intragroup liabilities'!U1929,2)))</f>
        <v>8755-48-48</v>
      </c>
      <c r="V1935" s="10" t="str">
        <f t="shared" si="215"/>
        <v>Secured</v>
      </c>
      <c r="W1935" s="10">
        <v>0</v>
      </c>
      <c r="X1935" s="10" t="s">
        <v>83</v>
      </c>
      <c r="Y1935" s="10" t="str">
        <f t="shared" si="216"/>
        <v>Non-structured/Vanilla</v>
      </c>
      <c r="Z1935" s="10"/>
      <c r="AA1935" s="10" t="str">
        <f>IF('Intragroup liabilities'!Q1929="GF2","Grandfathered T2",IF('Intragroup liabilities'!Q1929="CET1","CET1","No"))</f>
        <v>No</v>
      </c>
      <c r="AB1935" s="10">
        <f>IF('Intragroup liabilities'!R1929="",0,'Intragroup liabilities'!R1929)</f>
        <v>0</v>
      </c>
    </row>
    <row r="1936" spans="3:28" ht="23.65" thickBot="1" x14ac:dyDescent="0.5">
      <c r="C1936" s="17">
        <f t="shared" si="211"/>
        <v>999</v>
      </c>
      <c r="D1936" s="18">
        <f t="shared" si="217"/>
        <v>1929</v>
      </c>
      <c r="E1936" s="10" t="str">
        <f>IF(AND(I1936="SANTANDER TOTTA, SGPS, SA",'Intragroup liabilities'!F1930="P_22"),"r0531 - o/w (part of) subordinated liabilities recognised as own funds",IF(AND(I1936="Totta Seguros - Comp. Seg. Vida, SA.",'Intragroup liabilities'!F1930="P_22"),"r0350 - Structured notes",IF(AND(AA1936&lt;&gt;"No",'Intragroup liabilities'!F1930="P_23"),"r0531 - o/w (part of) subordinated liabilities recognised as own funds",IF(AND(AA1936="No",'Intragroup liabilities'!F1930="P_23"),"r0120 - Secured liabilities - collateralized part (BRRD art. 44/2/b)",IF('Intragroup liabilities'!F1930="C_31","r0511 - o/w capital instruments/share capital",IF('Intragroup liabilities'!F1930="C_32","r0511 - o/w capital instruments/share capital",IF('Intragroup liabilities'!F1930="C_33","r0512 - o/w instruments ranking pari passu with ordinary shares",IF(OR(ISNUMBER(SEARCH("ATLANTES",I1936)),ISNUMBER(SEARCH("AZOR",I1936)),ISNUMBER(SEARCH("HIPOTOTTA",I1936)))=TRUE,"r0120 - Secured liabilities - collateralized part (BRRD art. 44/2/b)",IF(OR('Intragroup liabilities'!F1930="P_27.1",'Intragroup liabilities'!F1930="P_27.2",'Intragroup liabilities'!F1930="P_24"),"r0390 - Non-financial liabilities",IF('Intragroup liabilities'!F1930="P_30.1","r0170 - Employee liabilities (BRRD art. 44/2/g/i)",IF('Intragroup liabilities'!F1930="P_30.3","r0390 - Non-financial liabilities",IF('Intragroup liabilities'!F1930="C_36","r0511 - o/w capital instruments/share capital",IF(AND('Intragroup liabilities'!F1930="P_20",IFERROR(VLOOKUP('Intragroup liabilities'!I1930,'Auxiliar 210'!$B$18:$B$20,1,FALSE),0)&lt;&gt;0),"r0210 - Liabilities towards other entities of the resolution group (BRRD art. 44/2/h)",IF(AND('Intragroup liabilities'!F1930="P_21",IFERROR(VLOOKUP('Intragroup liabilities'!I1930,'Auxiliar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1936" s="10" t="s">
        <v>153</v>
      </c>
      <c r="G1936" s="10" t="str">
        <f t="shared" si="212"/>
        <v>Rank 1 - Ranking in insolvency (master scale)</v>
      </c>
      <c r="H1936" s="10" t="s">
        <v>465</v>
      </c>
      <c r="I1936" s="10" t="s">
        <v>61</v>
      </c>
      <c r="J1936" s="10">
        <v>7400066405</v>
      </c>
      <c r="K1936" s="10" t="s">
        <v>155</v>
      </c>
      <c r="L1936" s="10" t="str">
        <f t="shared" si="213"/>
        <v>Parent</v>
      </c>
      <c r="M1936" s="10" t="str">
        <f>IF(OR('Intragroup liabilities'!W1930="x",'Intragroup liabilities'!W1930="E"),"true","false")</f>
        <v>true</v>
      </c>
      <c r="N1936" s="10" t="s">
        <v>470</v>
      </c>
      <c r="O1936" s="10" t="s">
        <v>471</v>
      </c>
      <c r="P1936" s="11">
        <v>1524117542.154</v>
      </c>
      <c r="Q1936" s="11">
        <f>IF('Intragroup liabilities'!E1930="",0,'Intragroup liabilities'!E1930)</f>
        <v>0</v>
      </c>
      <c r="R1936" s="10" t="str">
        <f>+IF('Intragroup liabilities'!C1930="EURO","Euro",IF('Intragroup liabilities'!C1930="LIBRA INGLESA"," US Dollar",""))</f>
        <v>Euro</v>
      </c>
      <c r="S1936" s="10" t="str">
        <f>IF(OR('Intragroup liabilities'!F1930="P_20",'Intragroup liabilities'!F1930="P_21"),'Intragroup liabilities'!M1930,CONCATENATE(RIGHT('Intragroup liabilities'!T1930,4),"-",LEFT(RIGHT('Intragroup liabilities'!T1930,7),2),"-",LEFT('Intragroup liabilities'!T1930,2)))</f>
        <v>3608-33-33</v>
      </c>
      <c r="T1936" s="20" t="str">
        <f t="shared" si="214"/>
        <v>3608-33-33</v>
      </c>
      <c r="U1936" s="20" t="str">
        <f>IF(OR('Intragroup liabilities'!F1930="P_20",'Intragroup liabilities'!F1930="P_21"),'T 03.01'!T1936,CONCATENATE(RIGHT('Intragroup liabilities'!U1930,4),"-",LEFT(RIGHT('Intragroup liabilities'!U1930,7),2),"-",LEFT('Intragroup liabilities'!U1930,2)))</f>
        <v>8465-29-29</v>
      </c>
      <c r="V1936" s="10" t="str">
        <f t="shared" si="215"/>
        <v>Unsecured</v>
      </c>
      <c r="W1936" s="10">
        <v>0</v>
      </c>
      <c r="X1936" s="10" t="s">
        <v>83</v>
      </c>
      <c r="Y1936" s="10" t="str">
        <f t="shared" si="216"/>
        <v>Structured</v>
      </c>
      <c r="Z1936" s="10"/>
      <c r="AA1936" s="10" t="str">
        <f>IF('Intragroup liabilities'!Q1930="GF2","Grandfathered T2",IF('Intragroup liabilities'!Q1930="CET1","CET1","No"))</f>
        <v>CET1</v>
      </c>
      <c r="AB1936" s="10">
        <f>IF('Intragroup liabilities'!R1930="",0,'Intragroup liabilities'!R1930)</f>
        <v>0</v>
      </c>
    </row>
    <row r="1937" spans="3:28" ht="23.65" thickBot="1" x14ac:dyDescent="0.5">
      <c r="C1937" s="17">
        <f t="shared" si="211"/>
        <v>999</v>
      </c>
      <c r="D1937" s="18">
        <f t="shared" si="217"/>
        <v>1930</v>
      </c>
      <c r="E1937" s="10" t="str">
        <f>IF(AND(I1937="SANTANDER TOTTA, SGPS, SA",'Intragroup liabilities'!F1931="P_22"),"r0531 - o/w (part of) subordinated liabilities recognised as own funds",IF(AND(I1937="Totta Seguros - Comp. Seg. Vida, SA.",'Intragroup liabilities'!F1931="P_22"),"r0350 - Structured notes",IF(AND(AA1937&lt;&gt;"No",'Intragroup liabilities'!F1931="P_23"),"r0531 - o/w (part of) subordinated liabilities recognised as own funds",IF(AND(AA1937="No",'Intragroup liabilities'!F1931="P_23"),"r0120 - Secured liabilities - collateralized part (BRRD art. 44/2/b)",IF('Intragroup liabilities'!F1931="C_31","r0511 - o/w capital instruments/share capital",IF('Intragroup liabilities'!F1931="C_32","r0511 - o/w capital instruments/share capital",IF('Intragroup liabilities'!F1931="C_33","r0512 - o/w instruments ranking pari passu with ordinary shares",IF(OR(ISNUMBER(SEARCH("ATLANTES",I1937)),ISNUMBER(SEARCH("AZOR",I1937)),ISNUMBER(SEARCH("HIPOTOTTA",I1937)))=TRUE,"r0120 - Secured liabilities - collateralized part (BRRD art. 44/2/b)",IF(OR('Intragroup liabilities'!F1931="P_27.1",'Intragroup liabilities'!F1931="P_27.2",'Intragroup liabilities'!F1931="P_24"),"r0390 - Non-financial liabilities",IF('Intragroup liabilities'!F1931="P_30.1","r0170 - Employee liabilities (BRRD art. 44/2/g/i)",IF('Intragroup liabilities'!F1931="P_30.3","r0390 - Non-financial liabilities",IF('Intragroup liabilities'!F1931="C_36","r0511 - o/w capital instruments/share capital",IF(AND('Intragroup liabilities'!F1931="P_20",IFERROR(VLOOKUP('Intragroup liabilities'!I1931,'Auxiliar 210'!$B$18:$B$20,1,FALSE),0)&lt;&gt;0),"r0210 - Liabilities towards other entities of the resolution group (BRRD art. 44/2/h)",IF(AND('Intragroup liabilities'!F1931="P_21",IFERROR(VLOOKUP('Intragroup liabilities'!I1931,'Auxiliar 210'!$B$1:$B$16,1,FALSE),0)&lt;&gt;0),"r0210 - Liabilities towards other entities of the resolution group (BRRD art. 44/2/h)","r0320 - Deposits, not covered and not preferential"))))))))))))))</f>
        <v>r0511 - o/w capital instruments/share capital</v>
      </c>
      <c r="F1937" s="10" t="s">
        <v>153</v>
      </c>
      <c r="G1937" s="10" t="str">
        <f t="shared" si="212"/>
        <v>Rank 1 - Ranking in insolvency (master scale)</v>
      </c>
      <c r="H1937" s="10" t="s">
        <v>465</v>
      </c>
      <c r="I1937" s="10" t="s">
        <v>81</v>
      </c>
      <c r="J1937" s="10">
        <v>5100011001</v>
      </c>
      <c r="K1937" s="10" t="s">
        <v>155</v>
      </c>
      <c r="L1937" s="10" t="str">
        <f t="shared" si="213"/>
        <v>Parent</v>
      </c>
      <c r="M1937" s="10" t="str">
        <f>IF(OR('Intragroup liabilities'!W1931="x",'Intragroup liabilities'!W1931="E"),"true","false")</f>
        <v>true</v>
      </c>
      <c r="N1937" s="10" t="s">
        <v>470</v>
      </c>
      <c r="O1937" s="10" t="s">
        <v>471</v>
      </c>
      <c r="P1937" s="11">
        <v>475200.83725699998</v>
      </c>
      <c r="Q1937" s="11">
        <f>IF('Intragroup liabilities'!E1931="",0,'Intragroup liabilities'!E1931)</f>
        <v>0</v>
      </c>
      <c r="R1937" s="10" t="str">
        <f>+IF('Intragroup liabilities'!C1931="EURO","Euro",IF('Intragroup liabilities'!C1931="LIBRA INGLESA"," US Dollar",""))</f>
        <v>Euro</v>
      </c>
      <c r="S1937" s="10" t="str">
        <f>IF(OR('Intragroup liabilities'!F1931="P_20",'Intragroup liabilities'!F1931="P_21"),'Intragroup liabilities'!M1931,CONCATENATE(RIGHT('Intragroup liabilities'!T1931,4),"-",LEFT(RIGHT('Intragroup liabilities'!T1931,7),2),"-",LEFT('Intragroup liabilities'!T1931,2)))</f>
        <v>3608-33-33</v>
      </c>
      <c r="T1937" s="20" t="str">
        <f t="shared" si="214"/>
        <v>3608-33-33</v>
      </c>
      <c r="U1937" s="20" t="str">
        <f>IF(OR('Intragroup liabilities'!F1931="P_20",'Intragroup liabilities'!F1931="P_21"),'T 03.01'!T1937,CONCATENATE(RIGHT('Intragroup liabilities'!U1931,4),"-",LEFT(RIGHT('Intragroup liabilities'!U1931,7),2),"-",LEFT('Intragroup liabilities'!U1931,2)))</f>
        <v>8465-29-29</v>
      </c>
      <c r="V1937" s="10" t="str">
        <f t="shared" si="215"/>
        <v>Unsecured</v>
      </c>
      <c r="W1937" s="10">
        <v>0</v>
      </c>
      <c r="X1937" s="10" t="s">
        <v>83</v>
      </c>
      <c r="Y1937" s="10" t="str">
        <f t="shared" si="216"/>
        <v>Structured</v>
      </c>
      <c r="Z1937" s="10"/>
      <c r="AA1937" s="10" t="str">
        <f>IF('Intragroup liabilities'!Q1931="GF2","Grandfathered T2",IF('Intragroup liabilities'!Q1931="CET1","CET1","No"))</f>
        <v>CET1</v>
      </c>
      <c r="AB1937" s="10">
        <f>IF('Intragroup liabilities'!R1931="",0,'Intragroup liabilities'!R1931)</f>
        <v>0</v>
      </c>
    </row>
    <row r="1938" spans="3:28" ht="35.25" thickBot="1" x14ac:dyDescent="0.5">
      <c r="C1938" s="17">
        <f t="shared" si="211"/>
        <v>999</v>
      </c>
      <c r="D1938" s="18">
        <f t="shared" si="217"/>
        <v>1931</v>
      </c>
      <c r="E1938" s="10" t="str">
        <f>IF(AND(I1938="SANTANDER TOTTA, SGPS, SA",'Intragroup liabilities'!F1932="P_22"),"r0531 - o/w (part of) subordinated liabilities recognised as own funds",IF(AND(I1938="Totta Seguros - Comp. Seg. Vida, SA.",'Intragroup liabilities'!F1932="P_22"),"r0350 - Structured notes",IF(AND(AA1938&lt;&gt;"No",'Intragroup liabilities'!F1932="P_23"),"r0531 - o/w (part of) subordinated liabilities recognised as own funds",IF(AND(AA1938="No",'Intragroup liabilities'!F1932="P_23"),"r0120 - Secured liabilities - collateralized part (BRRD art. 44/2/b)",IF('Intragroup liabilities'!F1932="C_31","r0511 - o/w capital instruments/share capital",IF('Intragroup liabilities'!F1932="C_32","r0511 - o/w capital instruments/share capital",IF('Intragroup liabilities'!F1932="C_33","r0512 - o/w instruments ranking pari passu with ordinary shares",IF(OR(ISNUMBER(SEARCH("ATLANTES",I1938)),ISNUMBER(SEARCH("AZOR",I1938)),ISNUMBER(SEARCH("HIPOTOTTA",I1938)))=TRUE,"r0120 - Secured liabilities - collateralized part (BRRD art. 44/2/b)",IF(OR('Intragroup liabilities'!F1932="P_27.1",'Intragroup liabilities'!F1932="P_27.2",'Intragroup liabilities'!F1932="P_24"),"r0390 - Non-financial liabilities",IF('Intragroup liabilities'!F1932="P_30.1","r0170 - Employee liabilities (BRRD art. 44/2/g/i)",IF('Intragroup liabilities'!F1932="P_30.3","r0390 - Non-financial liabilities",IF('Intragroup liabilities'!F1932="C_36","r0511 - o/w capital instruments/share capital",IF(AND('Intragroup liabilities'!F1932="P_20",IFERROR(VLOOKUP('Intragroup liabilities'!I1932,'Auxiliar 210'!$B$18:$B$20,1,FALSE),0)&lt;&gt;0),"r0210 - Liabilities towards other entities of the resolution group (BRRD art. 44/2/h)",IF(AND('Intragroup liabilities'!F1932="P_21",IFERROR(VLOOKUP('Intragroup liabilities'!I1932,'Auxiliar 210'!$B$1:$B$16,1,FALSE),0)&lt;&gt;0),"r0210 - Liabilities towards other entities of the resolution group (BRRD art. 44/2/h)","r0320 - Deposits, not covered and not preferential"))))))))))))))</f>
        <v>r0531 - o/w (part of) subordinated liabilities recognised as own funds</v>
      </c>
      <c r="F1938" s="10" t="s">
        <v>153</v>
      </c>
      <c r="G1938" s="10" t="str">
        <f t="shared" si="212"/>
        <v>Rank 3 - Ranking in insolvency (master scale)</v>
      </c>
      <c r="H1938" s="10" t="s">
        <v>91</v>
      </c>
      <c r="I1938" s="10" t="s">
        <v>61</v>
      </c>
      <c r="J1938" s="10">
        <v>7400066405</v>
      </c>
      <c r="K1938" s="10" t="s">
        <v>155</v>
      </c>
      <c r="L1938" s="10" t="str">
        <f t="shared" si="213"/>
        <v>Parent</v>
      </c>
      <c r="M1938" s="10" t="str">
        <f>IF(OR('Intragroup liabilities'!W1932="x",'Intragroup liabilities'!W1932="E"),"true","false")</f>
        <v>true</v>
      </c>
      <c r="N1938" s="10" t="s">
        <v>470</v>
      </c>
      <c r="O1938" s="10" t="s">
        <v>471</v>
      </c>
      <c r="P1938" s="11">
        <v>320000000</v>
      </c>
      <c r="Q1938" s="11">
        <f>IF('Intragroup liabilities'!E1932="",0,'Intragroup liabilities'!E1932)</f>
        <v>5076269.59</v>
      </c>
      <c r="R1938" s="10" t="str">
        <f>+IF('Intragroup liabilities'!C1932="EURO","Euro",IF('Intragroup liabilities'!C1932="LIBRA INGLESA"," US Dollar",""))</f>
        <v>Euro</v>
      </c>
      <c r="S1938" s="10" t="str">
        <f>IF(OR('Intragroup liabilities'!F1932="P_20",'Intragroup liabilities'!F1932="P_21"),'Intragroup liabilities'!M1932,CONCATENATE(RIGHT('Intragroup liabilities'!T1932,4),"-",LEFT(RIGHT('Intragroup liabilities'!T1932,7),2),"-",LEFT('Intragroup liabilities'!T1932,2)))</f>
        <v>4193-44-44</v>
      </c>
      <c r="T1938" s="20" t="str">
        <f t="shared" si="214"/>
        <v>4193-44-44</v>
      </c>
      <c r="U1938" s="20" t="str">
        <f>IF(OR('Intragroup liabilities'!F1932="P_20",'Intragroup liabilities'!F1932="P_21"),'T 03.01'!T1938,CONCATENATE(RIGHT('Intragroup liabilities'!U1932,4),"-",LEFT(RIGHT('Intragroup liabilities'!U1932,7),2),"-",LEFT('Intragroup liabilities'!U1932,2)))</f>
        <v>7848-47-47</v>
      </c>
      <c r="V1938" s="10" t="str">
        <f t="shared" si="215"/>
        <v>Unsecured</v>
      </c>
      <c r="W1938" s="10">
        <v>0</v>
      </c>
      <c r="X1938" s="10" t="s">
        <v>83</v>
      </c>
      <c r="Y1938" s="10" t="str">
        <f t="shared" si="216"/>
        <v>Structured</v>
      </c>
      <c r="Z1938" s="10"/>
      <c r="AA1938" s="10" t="str">
        <f>IF('Intragroup liabilities'!Q1932="GF2","Grandfathered T2",IF('Intragroup liabilities'!Q1932="CET1","CET1","No"))</f>
        <v>No</v>
      </c>
      <c r="AB1938" s="10">
        <f>IF('Intragroup liabilities'!R1932="",0,'Intragroup liabilities'!R1932)</f>
        <v>0</v>
      </c>
    </row>
    <row r="1939" spans="3:28" ht="23.65" thickBot="1" x14ac:dyDescent="0.5">
      <c r="C1939" s="17">
        <f t="shared" si="211"/>
        <v>999</v>
      </c>
      <c r="D1939" s="18">
        <f t="shared" si="217"/>
        <v>1932</v>
      </c>
      <c r="E1939" s="10" t="str">
        <f>IF(AND(I1939="SANTANDER TOTTA, SGPS, SA",'Intragroup liabilities'!F1933="P_22"),"r0531 - o/w (part of) subordinated liabilities recognised as own funds",IF(AND(I1939="Totta Seguros - Comp. Seg. Vida, SA.",'Intragroup liabilities'!F1933="P_22"),"r0350 - Structured notes",IF(AND(AA1939&lt;&gt;"No",'Intragroup liabilities'!F1933="P_23"),"r0531 - o/w (part of) subordinated liabilities recognised as own funds",IF(AND(AA1939="No",'Intragroup liabilities'!F1933="P_23"),"r0120 - Secured liabilities - collateralized part (BRRD art. 44/2/b)",IF('Intragroup liabilities'!F1933="C_31","r0511 - o/w capital instruments/share capital",IF('Intragroup liabilities'!F1933="C_32","r0511 - o/w capital instruments/share capital",IF('Intragroup liabilities'!F1933="C_33","r0512 - o/w instruments ranking pari passu with ordinary shares",IF(OR(ISNUMBER(SEARCH("ATLANTES",I1939)),ISNUMBER(SEARCH("AZOR",I1939)),ISNUMBER(SEARCH("HIPOTOTTA",I1939)))=TRUE,"r0120 - Secured liabilities - collateralized part (BRRD art. 44/2/b)",IF(OR('Intragroup liabilities'!F1933="P_27.1",'Intragroup liabilities'!F1933="P_27.2",'Intragroup liabilities'!F1933="P_24"),"r0390 - Non-financial liabilities",IF('Intragroup liabilities'!F1933="P_30.1","r0170 - Employee liabilities (BRRD art. 44/2/g/i)",IF('Intragroup liabilities'!F1933="P_30.3","r0390 - Non-financial liabilities",IF('Intragroup liabilities'!F1933="C_36","r0511 - o/w capital instruments/share capital",IF(AND('Intragroup liabilities'!F1933="P_20",IFERROR(VLOOKUP('Intragroup liabilities'!I1933,'Auxiliar 210'!$B$18:$B$20,1,FALSE),0)&lt;&gt;0),"r0210 - Liabilities towards other entities of the resolution group (BRRD art. 44/2/h)",IF(AND('Intragroup liabilities'!F1933="P_21",IFERROR(VLOOKUP('Intragroup liabilities'!I1933,'Auxiliar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39" s="10" t="s">
        <v>153</v>
      </c>
      <c r="G1939" s="10" t="str">
        <f t="shared" si="212"/>
        <v>Rank 12 - Ranking in insolvency (master scale)</v>
      </c>
      <c r="H1939" s="10" t="s">
        <v>96</v>
      </c>
      <c r="I1939" s="10" t="s">
        <v>81</v>
      </c>
      <c r="J1939" s="10">
        <v>5100011001</v>
      </c>
      <c r="K1939" s="10" t="s">
        <v>155</v>
      </c>
      <c r="L1939" s="10" t="str">
        <f t="shared" si="213"/>
        <v>Parent</v>
      </c>
      <c r="M1939" s="10" t="str">
        <f>IF(OR('Intragroup liabilities'!W1933="x",'Intragroup liabilities'!W1933="E"),"true","false")</f>
        <v>true</v>
      </c>
      <c r="N1939" s="10" t="s">
        <v>470</v>
      </c>
      <c r="O1939" s="10" t="s">
        <v>471</v>
      </c>
      <c r="P1939" s="11">
        <v>0</v>
      </c>
      <c r="Q1939" s="11">
        <f>IF('Intragroup liabilities'!E1933="",0,'Intragroup liabilities'!E1933)</f>
        <v>-432827.72</v>
      </c>
      <c r="R1939" s="10" t="str">
        <f>+IF('Intragroup liabilities'!C1933="EURO","Euro",IF('Intragroup liabilities'!C1933="LIBRA INGLESA"," US Dollar",""))</f>
        <v>Euro</v>
      </c>
      <c r="S1939" s="10" t="str">
        <f>IF(OR('Intragroup liabilities'!F1933="P_20",'Intragroup liabilities'!F1933="P_21"),'Intragroup liabilities'!M1933,CONCATENATE(RIGHT('Intragroup liabilities'!T1933,4),"-",LEFT(RIGHT('Intragroup liabilities'!T1933,7),2),"-",LEFT('Intragroup liabilities'!T1933,2)))</f>
        <v>3917-43-43</v>
      </c>
      <c r="T1939" s="20" t="str">
        <f t="shared" si="214"/>
        <v/>
      </c>
      <c r="U1939" s="20" t="str">
        <f>IF(OR('Intragroup liabilities'!F1933="P_20",'Intragroup liabilities'!F1933="P_21"),'T 03.01'!T1939,CONCATENATE(RIGHT('Intragroup liabilities'!U1933,4),"-",LEFT(RIGHT('Intragroup liabilities'!U1933,7),2),"-",LEFT('Intragroup liabilities'!U1933,2)))</f>
        <v>5743-45-45</v>
      </c>
      <c r="V1939" s="10" t="str">
        <f t="shared" si="215"/>
        <v>Unsecured</v>
      </c>
      <c r="W1939" s="10">
        <v>0</v>
      </c>
      <c r="X1939" s="10" t="s">
        <v>83</v>
      </c>
      <c r="Y1939" s="10" t="str">
        <f t="shared" si="216"/>
        <v>Non-structured/Vanilla</v>
      </c>
      <c r="Z1939" s="10"/>
      <c r="AA1939" s="10" t="str">
        <f>IF('Intragroup liabilities'!Q1933="GF2","Grandfathered T2",IF('Intragroup liabilities'!Q1933="CET1","CET1","No"))</f>
        <v>No</v>
      </c>
      <c r="AB1939" s="10">
        <f>IF('Intragroup liabilities'!R1933="",0,'Intragroup liabilities'!R1933)</f>
        <v>0</v>
      </c>
    </row>
    <row r="1940" spans="3:28" ht="23.65" thickBot="1" x14ac:dyDescent="0.5">
      <c r="C1940" s="17">
        <f t="shared" si="211"/>
        <v>999</v>
      </c>
      <c r="D1940" s="18">
        <f t="shared" si="217"/>
        <v>1933</v>
      </c>
      <c r="E1940" s="10" t="str">
        <f>IF(AND(I1940="SANTANDER TOTTA, SGPS, SA",'Intragroup liabilities'!F1934="P_22"),"r0531 - o/w (part of) subordinated liabilities recognised as own funds",IF(AND(I1940="Totta Seguros - Comp. Seg. Vida, SA.",'Intragroup liabilities'!F1934="P_22"),"r0350 - Structured notes",IF(AND(AA1940&lt;&gt;"No",'Intragroup liabilities'!F1934="P_23"),"r0531 - o/w (part of) subordinated liabilities recognised as own funds",IF(AND(AA1940="No",'Intragroup liabilities'!F1934="P_23"),"r0120 - Secured liabilities - collateralized part (BRRD art. 44/2/b)",IF('Intragroup liabilities'!F1934="C_31","r0511 - o/w capital instruments/share capital",IF('Intragroup liabilities'!F1934="C_32","r0511 - o/w capital instruments/share capital",IF('Intragroup liabilities'!F1934="C_33","r0512 - o/w instruments ranking pari passu with ordinary shares",IF(OR(ISNUMBER(SEARCH("ATLANTES",I1940)),ISNUMBER(SEARCH("AZOR",I1940)),ISNUMBER(SEARCH("HIPOTOTTA",I1940)))=TRUE,"r0120 - Secured liabilities - collateralized part (BRRD art. 44/2/b)",IF(OR('Intragroup liabilities'!F1934="P_27.1",'Intragroup liabilities'!F1934="P_27.2",'Intragroup liabilities'!F1934="P_24"),"r0390 - Non-financial liabilities",IF('Intragroup liabilities'!F1934="P_30.1","r0170 - Employee liabilities (BRRD art. 44/2/g/i)",IF('Intragroup liabilities'!F1934="P_30.3","r0390 - Non-financial liabilities",IF('Intragroup liabilities'!F1934="C_36","r0511 - o/w capital instruments/share capital",IF(AND('Intragroup liabilities'!F1934="P_20",IFERROR(VLOOKUP('Intragroup liabilities'!I1934,'Auxiliar 210'!$B$18:$B$20,1,FALSE),0)&lt;&gt;0),"r0210 - Liabilities towards other entities of the resolution group (BRRD art. 44/2/h)",IF(AND('Intragroup liabilities'!F1934="P_21",IFERROR(VLOOKUP('Intragroup liabilities'!I1934,'Auxiliar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40" s="10" t="s">
        <v>153</v>
      </c>
      <c r="G1940" s="10" t="str">
        <f t="shared" si="212"/>
        <v>Rank 12 - Ranking in insolvency (master scale)</v>
      </c>
      <c r="H1940" s="10" t="s">
        <v>89</v>
      </c>
      <c r="I1940" s="10" t="s">
        <v>81</v>
      </c>
      <c r="J1940" s="10">
        <v>5100011001</v>
      </c>
      <c r="K1940" s="10" t="s">
        <v>155</v>
      </c>
      <c r="L1940" s="10" t="str">
        <f t="shared" si="213"/>
        <v>Parent</v>
      </c>
      <c r="M1940" s="10" t="str">
        <f>IF(OR('Intragroup liabilities'!W1934="x",'Intragroup liabilities'!W1934="E"),"true","false")</f>
        <v>true</v>
      </c>
      <c r="N1940" s="10" t="s">
        <v>470</v>
      </c>
      <c r="O1940" s="10" t="s">
        <v>471</v>
      </c>
      <c r="P1940" s="11">
        <v>-16902.394918999998</v>
      </c>
      <c r="Q1940" s="11">
        <f>IF('Intragroup liabilities'!E1934="",0,'Intragroup liabilities'!E1934)</f>
        <v>9515.0549649999994</v>
      </c>
      <c r="R1940" s="10" t="str">
        <f>+IF('Intragroup liabilities'!C1934="EURO","Euro",IF('Intragroup liabilities'!C1934="LIBRA INGLESA"," US Dollar",""))</f>
        <v>Euro</v>
      </c>
      <c r="S1940" s="10" t="str">
        <f>IF(OR('Intragroup liabilities'!F1934="P_20",'Intragroup liabilities'!F1934="P_21"),'Intragroup liabilities'!M1934,CONCATENATE(RIGHT('Intragroup liabilities'!T1934,4),"-",LEFT(RIGHT('Intragroup liabilities'!T1934,7),2),"-",LEFT('Intragroup liabilities'!T1934,2)))</f>
        <v>3819-43-43</v>
      </c>
      <c r="T1940" s="20" t="str">
        <f t="shared" si="214"/>
        <v/>
      </c>
      <c r="U1940" s="20" t="str">
        <f>IF(OR('Intragroup liabilities'!F1934="P_20",'Intragroup liabilities'!F1934="P_21"),'T 03.01'!T1940,CONCATENATE(RIGHT('Intragroup liabilities'!U1934,4),"-",LEFT(RIGHT('Intragroup liabilities'!U1934,7),2),"-",LEFT('Intragroup liabilities'!U1934,2)))</f>
        <v>5649-45-45</v>
      </c>
      <c r="V1940" s="10" t="str">
        <f t="shared" si="215"/>
        <v>Unsecured</v>
      </c>
      <c r="W1940" s="10">
        <v>0</v>
      </c>
      <c r="X1940" s="10" t="s">
        <v>83</v>
      </c>
      <c r="Y1940" s="10" t="str">
        <f t="shared" si="216"/>
        <v>Non-structured/Vanilla</v>
      </c>
      <c r="Z1940" s="10"/>
      <c r="AA1940" s="10" t="str">
        <f>IF('Intragroup liabilities'!Q1934="GF2","Grandfathered T2",IF('Intragroup liabilities'!Q1934="CET1","CET1","No"))</f>
        <v>No</v>
      </c>
      <c r="AB1940" s="10">
        <f>IF('Intragroup liabilities'!R1934="",0,'Intragroup liabilities'!R1934)</f>
        <v>0</v>
      </c>
    </row>
    <row r="1941" spans="3:28" ht="23.65" thickBot="1" x14ac:dyDescent="0.5">
      <c r="C1941" s="17">
        <f t="shared" si="211"/>
        <v>999</v>
      </c>
      <c r="D1941" s="18">
        <f t="shared" si="217"/>
        <v>1934</v>
      </c>
      <c r="E1941" s="10" t="str">
        <f>IF(AND(I1941="SANTANDER TOTTA, SGPS, SA",'Intragroup liabilities'!F1935="P_22"),"r0531 - o/w (part of) subordinated liabilities recognised as own funds",IF(AND(I1941="Totta Seguros - Comp. Seg. Vida, SA.",'Intragroup liabilities'!F1935="P_22"),"r0350 - Structured notes",IF(AND(AA1941&lt;&gt;"No",'Intragroup liabilities'!F1935="P_23"),"r0531 - o/w (part of) subordinated liabilities recognised as own funds",IF(AND(AA1941="No",'Intragroup liabilities'!F1935="P_23"),"r0120 - Secured liabilities - collateralized part (BRRD art. 44/2/b)",IF('Intragroup liabilities'!F1935="C_31","r0511 - o/w capital instruments/share capital",IF('Intragroup liabilities'!F1935="C_32","r0511 - o/w capital instruments/share capital",IF('Intragroup liabilities'!F1935="C_33","r0512 - o/w instruments ranking pari passu with ordinary shares",IF(OR(ISNUMBER(SEARCH("ATLANTES",I1941)),ISNUMBER(SEARCH("AZOR",I1941)),ISNUMBER(SEARCH("HIPOTOTTA",I1941)))=TRUE,"r0120 - Secured liabilities - collateralized part (BRRD art. 44/2/b)",IF(OR('Intragroup liabilities'!F1935="P_27.1",'Intragroup liabilities'!F1935="P_27.2",'Intragroup liabilities'!F1935="P_24"),"r0390 - Non-financial liabilities",IF('Intragroup liabilities'!F1935="P_30.1","r0170 - Employee liabilities (BRRD art. 44/2/g/i)",IF('Intragroup liabilities'!F1935="P_30.3","r0390 - Non-financial liabilities",IF('Intragroup liabilities'!F1935="C_36","r0511 - o/w capital instruments/share capital",IF(AND('Intragroup liabilities'!F1935="P_20",IFERROR(VLOOKUP('Intragroup liabilities'!I1935,'Auxiliar 210'!$B$18:$B$20,1,FALSE),0)&lt;&gt;0),"r0210 - Liabilities towards other entities of the resolution group (BRRD art. 44/2/h)",IF(AND('Intragroup liabilities'!F1935="P_21",IFERROR(VLOOKUP('Intragroup liabilities'!I1935,'Auxiliar 210'!$B$1:$B$16,1,FALSE),0)&lt;&gt;0),"r0210 - Liabilities towards other entities of the resolution group (BRRD art. 44/2/h)","r0320 - Deposits, not covered and not preferential"))))))))))))))</f>
        <v>r0320 - Deposits, not covered and not preferential</v>
      </c>
      <c r="F1941" s="10" t="s">
        <v>153</v>
      </c>
      <c r="G1941" s="10" t="str">
        <f t="shared" si="212"/>
        <v>Rank 12 - Ranking in insolvency (master scale)</v>
      </c>
      <c r="H1941" s="10" t="s">
        <v>92</v>
      </c>
      <c r="I1941" s="10" t="s">
        <v>81</v>
      </c>
      <c r="J1941" s="10">
        <v>5100011001</v>
      </c>
      <c r="K1941" s="10" t="s">
        <v>155</v>
      </c>
      <c r="L1941" s="10" t="str">
        <f t="shared" si="213"/>
        <v>Parent</v>
      </c>
      <c r="M1941" s="10" t="str">
        <f>IF(OR('Intragroup liabilities'!W1935="x",'Intragroup liabilities'!W1935="E"),"true","false")</f>
        <v>true</v>
      </c>
      <c r="N1941" s="10" t="s">
        <v>470</v>
      </c>
      <c r="O1941" s="10" t="s">
        <v>471</v>
      </c>
      <c r="P1941" s="11">
        <v>0</v>
      </c>
      <c r="Q1941" s="11">
        <f>IF('Intragroup liabilities'!E1935="",0,'Intragroup liabilities'!E1935)</f>
        <v>-685392.97</v>
      </c>
      <c r="R1941" s="10" t="str">
        <f>+IF('Intragroup liabilities'!C1935="EURO","Euro",IF('Intragroup liabilities'!C1935="LIBRA INGLESA"," US Dollar",""))</f>
        <v>Euro</v>
      </c>
      <c r="S1941" s="10" t="str">
        <f>IF(OR('Intragroup liabilities'!F1935="P_20",'Intragroup liabilities'!F1935="P_21"),'Intragroup liabilities'!M1935,CONCATENATE(RIGHT('Intragroup liabilities'!T1935,4),"-",LEFT(RIGHT('Intragroup liabilities'!T1935,7),2),"-",LEFT('Intragroup liabilities'!T1935,2)))</f>
        <v>3076-43-43</v>
      </c>
      <c r="T1941" s="20" t="str">
        <f t="shared" si="214"/>
        <v/>
      </c>
      <c r="U1941" s="20" t="str">
        <f>IF(OR('Intragroup liabilities'!F1935="P_20",'Intragroup liabilities'!F1935="P_21"),'T 03.01'!T1941,CONCATENATE(RIGHT('Intragroup liabilities'!U1935,4),"-",LEFT(RIGHT('Intragroup liabilities'!U1935,7),2),"-",LEFT('Intragroup liabilities'!U1935,2)))</f>
        <v>6728-46-46</v>
      </c>
      <c r="V1941" s="10" t="str">
        <f t="shared" si="215"/>
        <v>Unsecured</v>
      </c>
      <c r="W1941" s="10">
        <v>0</v>
      </c>
      <c r="X1941" s="10" t="s">
        <v>83</v>
      </c>
      <c r="Y1941" s="10" t="str">
        <f t="shared" si="216"/>
        <v>Non-structured/Vanilla</v>
      </c>
      <c r="Z1941" s="10"/>
      <c r="AA1941" s="10" t="str">
        <f>IF('Intragroup liabilities'!Q1935="GF2","Grandfathered T2",IF('Intragroup liabilities'!Q1935="CET1","CET1","No"))</f>
        <v>No</v>
      </c>
      <c r="AB1941" s="10">
        <f>IF('Intragroup liabilities'!R1935="",0,'Intragroup liabilities'!R1935)</f>
        <v>0</v>
      </c>
    </row>
    <row r="1942" spans="3:28" ht="23.65" thickBot="1" x14ac:dyDescent="0.5">
      <c r="C1942" s="17">
        <f t="shared" si="211"/>
        <v>999</v>
      </c>
      <c r="D1942" s="18">
        <f t="shared" si="217"/>
        <v>1935</v>
      </c>
      <c r="E1942" s="10" t="s">
        <v>484</v>
      </c>
      <c r="F1942" s="10" t="s">
        <v>161</v>
      </c>
      <c r="G1942" s="10" t="str">
        <f t="shared" si="212"/>
        <v>Rank 14 - Ranking in insolvency (master scale)</v>
      </c>
      <c r="H1942" s="10" t="s">
        <v>32</v>
      </c>
      <c r="I1942" s="10" t="s">
        <v>57</v>
      </c>
      <c r="J1942" s="10" t="s">
        <v>213</v>
      </c>
      <c r="K1942" s="10" t="s">
        <v>155</v>
      </c>
      <c r="L1942" s="10" t="str">
        <f t="shared" si="213"/>
        <v>Sister</v>
      </c>
      <c r="M1942" s="10" t="s">
        <v>480</v>
      </c>
      <c r="N1942" s="10" t="s">
        <v>470</v>
      </c>
      <c r="O1942" s="10" t="s">
        <v>471</v>
      </c>
      <c r="P1942" s="11">
        <v>100000</v>
      </c>
      <c r="Q1942" s="11">
        <v>0</v>
      </c>
      <c r="R1942" s="10" t="s">
        <v>476</v>
      </c>
      <c r="S1942" s="10" t="s">
        <v>1362</v>
      </c>
      <c r="T1942" s="20">
        <f t="shared" si="214"/>
        <v>44928</v>
      </c>
      <c r="U1942" s="20">
        <v>44928</v>
      </c>
      <c r="V1942" s="10" t="str">
        <f t="shared" si="215"/>
        <v>Unsecured</v>
      </c>
      <c r="W1942" s="10">
        <v>0</v>
      </c>
      <c r="X1942" s="10" t="s">
        <v>83</v>
      </c>
      <c r="Y1942" s="10" t="s">
        <v>467</v>
      </c>
      <c r="Z1942" s="10"/>
      <c r="AA1942" s="10" t="s">
        <v>468</v>
      </c>
      <c r="AB1942" s="10">
        <v>0</v>
      </c>
    </row>
    <row r="1943" spans="3:28" ht="23.65" thickBot="1" x14ac:dyDescent="0.5">
      <c r="C1943" s="17">
        <f t="shared" si="211"/>
        <v>999</v>
      </c>
      <c r="D1943" s="18">
        <f t="shared" si="217"/>
        <v>1936</v>
      </c>
      <c r="E1943" s="10" t="s">
        <v>484</v>
      </c>
      <c r="F1943" s="10" t="s">
        <v>161</v>
      </c>
      <c r="G1943" s="10" t="str">
        <f t="shared" si="212"/>
        <v>Rank 14 - Ranking in insolvency (master scale)</v>
      </c>
      <c r="H1943" s="10" t="s">
        <v>32</v>
      </c>
      <c r="I1943" s="10" t="s">
        <v>31</v>
      </c>
      <c r="J1943" s="10" t="s">
        <v>379</v>
      </c>
      <c r="K1943" s="10" t="s">
        <v>155</v>
      </c>
      <c r="L1943" s="10" t="str">
        <f t="shared" si="213"/>
        <v>Sister</v>
      </c>
      <c r="M1943" s="10" t="s">
        <v>480</v>
      </c>
      <c r="N1943" s="10" t="s">
        <v>470</v>
      </c>
      <c r="O1943" s="10" t="s">
        <v>471</v>
      </c>
      <c r="P1943" s="11">
        <v>100000</v>
      </c>
      <c r="Q1943" s="11">
        <v>0</v>
      </c>
      <c r="R1943" s="10" t="s">
        <v>476</v>
      </c>
      <c r="S1943" s="10" t="s">
        <v>1362</v>
      </c>
      <c r="T1943" s="20">
        <f t="shared" si="214"/>
        <v>44928</v>
      </c>
      <c r="U1943" s="20">
        <v>44928</v>
      </c>
      <c r="V1943" s="10" t="str">
        <f t="shared" si="215"/>
        <v>Unsecured</v>
      </c>
      <c r="W1943" s="10">
        <v>0</v>
      </c>
      <c r="X1943" s="10" t="s">
        <v>83</v>
      </c>
      <c r="Y1943" s="10" t="s">
        <v>467</v>
      </c>
      <c r="Z1943" s="10"/>
      <c r="AA1943" s="10" t="s">
        <v>468</v>
      </c>
      <c r="AB1943" s="10">
        <v>0</v>
      </c>
    </row>
    <row r="1944" spans="3:28" ht="35.25" thickBot="1" x14ac:dyDescent="0.5">
      <c r="C1944" s="17">
        <f t="shared" si="211"/>
        <v>999</v>
      </c>
      <c r="D1944" s="18">
        <f t="shared" si="217"/>
        <v>1937</v>
      </c>
      <c r="E1944" s="10" t="s">
        <v>484</v>
      </c>
      <c r="F1944" s="10" t="s">
        <v>161</v>
      </c>
      <c r="G1944" s="10" t="str">
        <f t="shared" si="212"/>
        <v>Rank 14 - Ranking in insolvency (master scale)</v>
      </c>
      <c r="H1944" s="10" t="s">
        <v>32</v>
      </c>
      <c r="I1944" s="10" t="s">
        <v>44</v>
      </c>
      <c r="J1944" s="10" t="s">
        <v>404</v>
      </c>
      <c r="K1944" s="10" t="s">
        <v>155</v>
      </c>
      <c r="L1944" s="10" t="str">
        <f t="shared" si="213"/>
        <v>Sister</v>
      </c>
      <c r="M1944" s="10" t="s">
        <v>480</v>
      </c>
      <c r="N1944" s="10" t="s">
        <v>470</v>
      </c>
      <c r="O1944" s="10" t="s">
        <v>471</v>
      </c>
      <c r="P1944" s="11">
        <v>100000</v>
      </c>
      <c r="Q1944" s="11">
        <v>0</v>
      </c>
      <c r="R1944" s="10" t="s">
        <v>476</v>
      </c>
      <c r="S1944" s="10" t="s">
        <v>1362</v>
      </c>
      <c r="T1944" s="20">
        <f t="shared" si="214"/>
        <v>44928</v>
      </c>
      <c r="U1944" s="20">
        <v>44928</v>
      </c>
      <c r="V1944" s="10" t="str">
        <f t="shared" si="215"/>
        <v>Unsecured</v>
      </c>
      <c r="W1944" s="10">
        <v>0</v>
      </c>
      <c r="X1944" s="10" t="s">
        <v>83</v>
      </c>
      <c r="Y1944" s="10" t="s">
        <v>467</v>
      </c>
      <c r="Z1944" s="10"/>
      <c r="AA1944" s="10" t="s">
        <v>468</v>
      </c>
      <c r="AB1944" s="10">
        <v>0</v>
      </c>
    </row>
    <row r="1945" spans="3:28" ht="35.25" thickBot="1" x14ac:dyDescent="0.5">
      <c r="C1945" s="17">
        <f t="shared" si="211"/>
        <v>999</v>
      </c>
      <c r="D1945" s="18">
        <f t="shared" si="217"/>
        <v>1938</v>
      </c>
      <c r="E1945" s="10" t="s">
        <v>484</v>
      </c>
      <c r="F1945" s="10" t="s">
        <v>161</v>
      </c>
      <c r="G1945" s="10" t="str">
        <f t="shared" si="212"/>
        <v>Rank 14 - Ranking in insolvency (master scale)</v>
      </c>
      <c r="H1945" s="10" t="s">
        <v>32</v>
      </c>
      <c r="I1945" s="10" t="s">
        <v>75</v>
      </c>
      <c r="J1945" s="10" t="s">
        <v>322</v>
      </c>
      <c r="K1945" s="10" t="s">
        <v>155</v>
      </c>
      <c r="L1945" s="10" t="str">
        <f t="shared" si="213"/>
        <v>Sister</v>
      </c>
      <c r="M1945" s="10" t="s">
        <v>480</v>
      </c>
      <c r="N1945" s="10" t="s">
        <v>470</v>
      </c>
      <c r="O1945" s="10" t="s">
        <v>471</v>
      </c>
      <c r="P1945" s="11">
        <v>100000</v>
      </c>
      <c r="Q1945" s="11">
        <v>0</v>
      </c>
      <c r="R1945" s="10" t="s">
        <v>476</v>
      </c>
      <c r="S1945" s="10" t="s">
        <v>1362</v>
      </c>
      <c r="T1945" s="20">
        <f t="shared" si="214"/>
        <v>44928</v>
      </c>
      <c r="U1945" s="20">
        <v>44928</v>
      </c>
      <c r="V1945" s="10" t="str">
        <f t="shared" si="215"/>
        <v>Unsecured</v>
      </c>
      <c r="W1945" s="10">
        <v>0</v>
      </c>
      <c r="X1945" s="10" t="s">
        <v>83</v>
      </c>
      <c r="Y1945" s="10" t="s">
        <v>467</v>
      </c>
      <c r="Z1945" s="10"/>
      <c r="AA1945" s="10" t="s">
        <v>468</v>
      </c>
      <c r="AB1945" s="10">
        <v>0</v>
      </c>
    </row>
    <row r="1946" spans="3:28" ht="23.65" thickBot="1" x14ac:dyDescent="0.5">
      <c r="C1946" s="17">
        <f t="shared" si="211"/>
        <v>999</v>
      </c>
      <c r="D1946" s="18">
        <f t="shared" si="217"/>
        <v>1939</v>
      </c>
      <c r="E1946" s="10" t="s">
        <v>484</v>
      </c>
      <c r="F1946" s="10" t="s">
        <v>161</v>
      </c>
      <c r="G1946" s="10" t="str">
        <f t="shared" si="212"/>
        <v>Rank 14 - Ranking in insolvency (master scale)</v>
      </c>
      <c r="H1946" s="10" t="s">
        <v>32</v>
      </c>
      <c r="I1946" s="10" t="s">
        <v>76</v>
      </c>
      <c r="J1946" s="10" t="s">
        <v>225</v>
      </c>
      <c r="K1946" s="10" t="s">
        <v>155</v>
      </c>
      <c r="L1946" s="10" t="str">
        <f t="shared" si="213"/>
        <v>Sister</v>
      </c>
      <c r="M1946" s="10" t="s">
        <v>480</v>
      </c>
      <c r="N1946" s="10" t="s">
        <v>470</v>
      </c>
      <c r="O1946" s="10" t="s">
        <v>471</v>
      </c>
      <c r="P1946" s="11">
        <v>100000</v>
      </c>
      <c r="Q1946" s="11">
        <v>0</v>
      </c>
      <c r="R1946" s="10" t="s">
        <v>476</v>
      </c>
      <c r="S1946" s="10" t="s">
        <v>1362</v>
      </c>
      <c r="T1946" s="20">
        <f t="shared" si="214"/>
        <v>44928</v>
      </c>
      <c r="U1946" s="20">
        <v>44928</v>
      </c>
      <c r="V1946" s="10" t="str">
        <f t="shared" si="215"/>
        <v>Unsecured</v>
      </c>
      <c r="W1946" s="10">
        <v>0</v>
      </c>
      <c r="X1946" s="10" t="s">
        <v>83</v>
      </c>
      <c r="Y1946" s="10" t="s">
        <v>467</v>
      </c>
      <c r="Z1946" s="10"/>
      <c r="AA1946" s="10" t="s">
        <v>468</v>
      </c>
      <c r="AB1946" s="10">
        <v>0</v>
      </c>
    </row>
    <row r="1947" spans="3:28" ht="23.65" thickBot="1" x14ac:dyDescent="0.5">
      <c r="C1947" s="17">
        <f t="shared" si="211"/>
        <v>999</v>
      </c>
      <c r="D1947" s="18">
        <f t="shared" si="217"/>
        <v>1940</v>
      </c>
      <c r="E1947" s="10" t="s">
        <v>484</v>
      </c>
      <c r="F1947" s="10" t="s">
        <v>161</v>
      </c>
      <c r="G1947" s="10" t="str">
        <f t="shared" si="212"/>
        <v>Rank 14 - Ranking in insolvency (master scale)</v>
      </c>
      <c r="H1947" s="10" t="s">
        <v>32</v>
      </c>
      <c r="I1947" s="10" t="s">
        <v>45</v>
      </c>
      <c r="J1947" s="10" t="s">
        <v>447</v>
      </c>
      <c r="K1947" s="10" t="s">
        <v>155</v>
      </c>
      <c r="L1947" s="10" t="str">
        <f t="shared" si="213"/>
        <v>Sister</v>
      </c>
      <c r="M1947" s="10" t="s">
        <v>481</v>
      </c>
      <c r="N1947" s="10" t="s">
        <v>470</v>
      </c>
      <c r="O1947" s="10" t="s">
        <v>471</v>
      </c>
      <c r="P1947" s="11">
        <v>100000</v>
      </c>
      <c r="Q1947" s="11">
        <v>0</v>
      </c>
      <c r="R1947" s="10" t="s">
        <v>476</v>
      </c>
      <c r="S1947" s="10" t="s">
        <v>1362</v>
      </c>
      <c r="T1947" s="20">
        <f t="shared" si="214"/>
        <v>44928</v>
      </c>
      <c r="U1947" s="20">
        <v>44928</v>
      </c>
      <c r="V1947" s="10" t="str">
        <f t="shared" si="215"/>
        <v>Unsecured</v>
      </c>
      <c r="W1947" s="10">
        <v>0</v>
      </c>
      <c r="X1947" s="10" t="s">
        <v>83</v>
      </c>
      <c r="Y1947" s="10" t="s">
        <v>467</v>
      </c>
      <c r="Z1947" s="10"/>
      <c r="AA1947" s="10" t="s">
        <v>468</v>
      </c>
      <c r="AB1947" s="10">
        <v>0</v>
      </c>
    </row>
    <row r="1948" spans="3:28" ht="23.65" thickBot="1" x14ac:dyDescent="0.5">
      <c r="C1948" s="17">
        <f t="shared" si="211"/>
        <v>999</v>
      </c>
      <c r="D1948" s="18">
        <f t="shared" si="217"/>
        <v>1941</v>
      </c>
      <c r="E1948" s="10" t="s">
        <v>484</v>
      </c>
      <c r="F1948" s="10" t="s">
        <v>161</v>
      </c>
      <c r="G1948" s="10" t="str">
        <f t="shared" si="212"/>
        <v>Rank 14 - Ranking in insolvency (master scale)</v>
      </c>
      <c r="H1948" s="10" t="s">
        <v>32</v>
      </c>
      <c r="I1948" s="10" t="s">
        <v>28</v>
      </c>
      <c r="J1948" s="10" t="s">
        <v>361</v>
      </c>
      <c r="K1948" s="10" t="s">
        <v>155</v>
      </c>
      <c r="L1948" s="10" t="str">
        <f t="shared" si="213"/>
        <v>Sister</v>
      </c>
      <c r="M1948" s="10" t="s">
        <v>481</v>
      </c>
      <c r="N1948" s="10" t="s">
        <v>470</v>
      </c>
      <c r="O1948" s="10" t="s">
        <v>471</v>
      </c>
      <c r="P1948" s="11">
        <v>100000</v>
      </c>
      <c r="Q1948" s="11">
        <v>0</v>
      </c>
      <c r="R1948" s="10" t="s">
        <v>476</v>
      </c>
      <c r="S1948" s="10" t="s">
        <v>1362</v>
      </c>
      <c r="T1948" s="20">
        <f t="shared" si="214"/>
        <v>44928</v>
      </c>
      <c r="U1948" s="20">
        <v>44928</v>
      </c>
      <c r="V1948" s="10" t="str">
        <f t="shared" si="215"/>
        <v>Unsecured</v>
      </c>
      <c r="W1948" s="10">
        <v>0</v>
      </c>
      <c r="X1948" s="10" t="s">
        <v>83</v>
      </c>
      <c r="Y1948" s="10" t="s">
        <v>467</v>
      </c>
      <c r="Z1948" s="10"/>
      <c r="AA1948" s="10" t="s">
        <v>468</v>
      </c>
      <c r="AB1948" s="10">
        <v>0</v>
      </c>
    </row>
    <row r="1949" spans="3:28" ht="23.65" thickBot="1" x14ac:dyDescent="0.5">
      <c r="C1949" s="17">
        <f t="shared" si="211"/>
        <v>999</v>
      </c>
      <c r="D1949" s="18">
        <f t="shared" si="217"/>
        <v>1942</v>
      </c>
      <c r="E1949" s="10" t="s">
        <v>484</v>
      </c>
      <c r="F1949" s="10" t="s">
        <v>161</v>
      </c>
      <c r="G1949" s="10" t="str">
        <f t="shared" si="212"/>
        <v>Rank 14 - Ranking in insolvency (master scale)</v>
      </c>
      <c r="H1949" s="10" t="s">
        <v>32</v>
      </c>
      <c r="I1949" s="10" t="s">
        <v>70</v>
      </c>
      <c r="J1949" s="10" t="s">
        <v>203</v>
      </c>
      <c r="K1949" s="10" t="s">
        <v>155</v>
      </c>
      <c r="L1949" s="10" t="str">
        <f t="shared" si="213"/>
        <v>Sister</v>
      </c>
      <c r="M1949" s="10" t="s">
        <v>480</v>
      </c>
      <c r="N1949" s="10" t="s">
        <v>470</v>
      </c>
      <c r="O1949" s="10" t="s">
        <v>471</v>
      </c>
      <c r="P1949" s="11">
        <v>28890.45</v>
      </c>
      <c r="Q1949" s="11">
        <v>0</v>
      </c>
      <c r="R1949" s="10" t="s">
        <v>476</v>
      </c>
      <c r="S1949" s="10" t="s">
        <v>1362</v>
      </c>
      <c r="T1949" s="20">
        <f t="shared" si="214"/>
        <v>44928</v>
      </c>
      <c r="U1949" s="20">
        <v>44928</v>
      </c>
      <c r="V1949" s="10" t="str">
        <f t="shared" si="215"/>
        <v>Unsecured</v>
      </c>
      <c r="W1949" s="10">
        <v>0</v>
      </c>
      <c r="X1949" s="10" t="s">
        <v>83</v>
      </c>
      <c r="Y1949" s="10" t="s">
        <v>467</v>
      </c>
      <c r="Z1949" s="10"/>
      <c r="AA1949" s="10" t="s">
        <v>468</v>
      </c>
      <c r="AB1949" s="10">
        <v>0</v>
      </c>
    </row>
    <row r="1950" spans="3:28" ht="23.65" thickBot="1" x14ac:dyDescent="0.5">
      <c r="C1950" s="17">
        <f t="shared" si="211"/>
        <v>999</v>
      </c>
      <c r="D1950" s="18">
        <f t="shared" si="217"/>
        <v>1943</v>
      </c>
      <c r="E1950" s="10" t="s">
        <v>484</v>
      </c>
      <c r="F1950" s="10" t="s">
        <v>161</v>
      </c>
      <c r="G1950" s="10" t="str">
        <f t="shared" si="212"/>
        <v>Rank 14 - Ranking in insolvency (master scale)</v>
      </c>
      <c r="H1950" s="10" t="s">
        <v>32</v>
      </c>
      <c r="I1950" s="10" t="s">
        <v>65</v>
      </c>
      <c r="J1950" s="10" t="s">
        <v>325</v>
      </c>
      <c r="K1950" s="10" t="s">
        <v>155</v>
      </c>
      <c r="L1950" s="10" t="str">
        <f t="shared" si="213"/>
        <v>Sister</v>
      </c>
      <c r="M1950" s="10" t="s">
        <v>480</v>
      </c>
      <c r="N1950" s="10" t="s">
        <v>470</v>
      </c>
      <c r="O1950" s="10" t="s">
        <v>471</v>
      </c>
      <c r="P1950" s="11">
        <v>17688.22</v>
      </c>
      <c r="Q1950" s="11">
        <v>0</v>
      </c>
      <c r="R1950" s="10" t="s">
        <v>476</v>
      </c>
      <c r="S1950" s="10" t="s">
        <v>1362</v>
      </c>
      <c r="T1950" s="20">
        <f t="shared" si="214"/>
        <v>44928</v>
      </c>
      <c r="U1950" s="20">
        <v>44928</v>
      </c>
      <c r="V1950" s="10" t="str">
        <f t="shared" si="215"/>
        <v>Unsecured</v>
      </c>
      <c r="W1950" s="10">
        <v>0</v>
      </c>
      <c r="X1950" s="10" t="s">
        <v>83</v>
      </c>
      <c r="Y1950" s="10" t="s">
        <v>467</v>
      </c>
      <c r="Z1950" s="10"/>
      <c r="AA1950" s="10" t="s">
        <v>468</v>
      </c>
      <c r="AB1950" s="10">
        <v>0</v>
      </c>
    </row>
    <row r="1951" spans="3:28" ht="23.65" thickBot="1" x14ac:dyDescent="0.5">
      <c r="C1951" s="17">
        <f t="shared" si="211"/>
        <v>999</v>
      </c>
      <c r="D1951" s="18">
        <f t="shared" si="217"/>
        <v>1944</v>
      </c>
      <c r="E1951" s="10" t="s">
        <v>484</v>
      </c>
      <c r="F1951" s="10" t="s">
        <v>159</v>
      </c>
      <c r="G1951" s="10" t="str">
        <f t="shared" si="212"/>
        <v>Rank 14 - Ranking in insolvency (master scale)</v>
      </c>
      <c r="H1951" s="10" t="s">
        <v>32</v>
      </c>
      <c r="I1951" s="10" t="s">
        <v>881</v>
      </c>
      <c r="J1951" s="10" t="s">
        <v>880</v>
      </c>
      <c r="K1951" s="10" t="s">
        <v>155</v>
      </c>
      <c r="L1951" s="10" t="str">
        <f t="shared" si="213"/>
        <v>Sister</v>
      </c>
      <c r="M1951" s="10" t="s">
        <v>480</v>
      </c>
      <c r="N1951" s="10" t="s">
        <v>470</v>
      </c>
      <c r="O1951" s="10" t="s">
        <v>471</v>
      </c>
      <c r="P1951" s="11">
        <v>16221.25</v>
      </c>
      <c r="Q1951" s="11">
        <v>0</v>
      </c>
      <c r="R1951" s="10" t="s">
        <v>476</v>
      </c>
      <c r="S1951" s="10" t="s">
        <v>1362</v>
      </c>
      <c r="T1951" s="20">
        <f t="shared" si="214"/>
        <v>44928</v>
      </c>
      <c r="U1951" s="20">
        <v>44928</v>
      </c>
      <c r="V1951" s="10" t="str">
        <f t="shared" si="215"/>
        <v>Unsecured</v>
      </c>
      <c r="W1951" s="10">
        <v>0</v>
      </c>
      <c r="X1951" s="10" t="s">
        <v>83</v>
      </c>
      <c r="Y1951" s="10" t="s">
        <v>467</v>
      </c>
      <c r="Z1951" s="10"/>
      <c r="AA1951" s="10" t="s">
        <v>468</v>
      </c>
      <c r="AB1951" s="10">
        <v>0</v>
      </c>
    </row>
  </sheetData>
  <autoFilter ref="A7:AC1767"/>
  <mergeCells count="5">
    <mergeCell ref="A1:AB1"/>
    <mergeCell ref="D4:AB4"/>
    <mergeCell ref="E5:F5"/>
    <mergeCell ref="G5:AB5"/>
    <mergeCell ref="AC5:AC6"/>
  </mergeCells>
  <conditionalFormatting sqref="D8:AB8">
    <cfRule type="expression" dxfId="380" priority="2098">
      <formula>LEN(TRIM(D8))=0</formula>
    </cfRule>
  </conditionalFormatting>
  <conditionalFormatting sqref="D8:AB8">
    <cfRule type="expression" dxfId="379" priority="2095">
      <formula>LEN(TRIM(D8))=0</formula>
    </cfRule>
    <cfRule type="expression" dxfId="378" priority="2096">
      <formula>LEN(TRIM(D8))=0</formula>
    </cfRule>
  </conditionalFormatting>
  <conditionalFormatting sqref="D8:AB8">
    <cfRule type="expression" dxfId="377" priority="2088">
      <formula>LEN(TRIM(D8))=0</formula>
    </cfRule>
  </conditionalFormatting>
  <conditionalFormatting sqref="D8:AB8">
    <cfRule type="expression" dxfId="376" priority="2083">
      <formula>LEN(TRIM(D8))=0</formula>
    </cfRule>
  </conditionalFormatting>
  <conditionalFormatting sqref="D8:AB8">
    <cfRule type="expression" dxfId="375" priority="2077">
      <formula>LEN(TRIM(D8))=0</formula>
    </cfRule>
  </conditionalFormatting>
  <conditionalFormatting sqref="D8:AB8">
    <cfRule type="expression" dxfId="374" priority="2070">
      <formula>LEN(TRIM(D8))=0</formula>
    </cfRule>
  </conditionalFormatting>
  <conditionalFormatting sqref="M8">
    <cfRule type="expression" dxfId="373" priority="2069">
      <formula>LEN(TRIM(M8))=0</formula>
    </cfRule>
  </conditionalFormatting>
  <conditionalFormatting sqref="M8">
    <cfRule type="expression" dxfId="372" priority="2067">
      <formula>LEN(TRIM(M8))=0</formula>
    </cfRule>
    <cfRule type="expression" dxfId="371" priority="2068">
      <formula>LEN(TRIM(M8))=0</formula>
    </cfRule>
  </conditionalFormatting>
  <conditionalFormatting sqref="M8">
    <cfRule type="expression" dxfId="370" priority="2066">
      <formula>LEN(TRIM(M8))=0</formula>
    </cfRule>
  </conditionalFormatting>
  <conditionalFormatting sqref="M8">
    <cfRule type="expression" dxfId="369" priority="2065">
      <formula>LEN(TRIM(M8))=0</formula>
    </cfRule>
  </conditionalFormatting>
  <conditionalFormatting sqref="M8">
    <cfRule type="expression" dxfId="368" priority="2064">
      <formula>LEN(TRIM(M8))=0</formula>
    </cfRule>
  </conditionalFormatting>
  <conditionalFormatting sqref="M8">
    <cfRule type="expression" dxfId="367" priority="2063">
      <formula>LEN(TRIM(M8))=0</formula>
    </cfRule>
  </conditionalFormatting>
  <conditionalFormatting sqref="D8:AB8">
    <cfRule type="expression" dxfId="366" priority="2062">
      <formula>LEN(TRIM(D8))=0</formula>
    </cfRule>
  </conditionalFormatting>
  <conditionalFormatting sqref="D8:AB8">
    <cfRule type="expression" dxfId="365" priority="2046">
      <formula>LEN(TRIM(D8))=0</formula>
    </cfRule>
  </conditionalFormatting>
  <conditionalFormatting sqref="D8:AB8">
    <cfRule type="expression" dxfId="364" priority="2029">
      <formula>LEN(TRIM(D8))=0</formula>
    </cfRule>
  </conditionalFormatting>
  <conditionalFormatting sqref="D8:AB8">
    <cfRule type="expression" dxfId="363" priority="2011">
      <formula>LEN(TRIM(D8))=0</formula>
    </cfRule>
  </conditionalFormatting>
  <conditionalFormatting sqref="D8:AB8">
    <cfRule type="expression" dxfId="362" priority="1992">
      <formula>LEN(TRIM(D8))=0</formula>
    </cfRule>
  </conditionalFormatting>
  <conditionalFormatting sqref="D8:AB8">
    <cfRule type="expression" dxfId="361" priority="1972">
      <formula>LEN(TRIM(D8))=0</formula>
    </cfRule>
  </conditionalFormatting>
  <conditionalFormatting sqref="D8:AB8">
    <cfRule type="expression" dxfId="360" priority="1951">
      <formula>LEN(TRIM(D8))=0</formula>
    </cfRule>
  </conditionalFormatting>
  <conditionalFormatting sqref="D8:AB8">
    <cfRule type="expression" dxfId="359" priority="1929">
      <formula>LEN(TRIM(D8))=0</formula>
    </cfRule>
  </conditionalFormatting>
  <conditionalFormatting sqref="D8:AB8">
    <cfRule type="expression" dxfId="358" priority="1906">
      <formula>LEN(TRIM(D8))=0</formula>
    </cfRule>
  </conditionalFormatting>
  <conditionalFormatting sqref="D8:AB8">
    <cfRule type="expression" dxfId="357" priority="1882">
      <formula>LEN(TRIM(D8))=0</formula>
    </cfRule>
  </conditionalFormatting>
  <conditionalFormatting sqref="D8:AB8">
    <cfRule type="expression" dxfId="356" priority="1857">
      <formula>LEN(TRIM(D8))=0</formula>
    </cfRule>
  </conditionalFormatting>
  <conditionalFormatting sqref="E8">
    <cfRule type="expression" dxfId="355" priority="1856">
      <formula>LEN(TRIM(E8))=0</formula>
    </cfRule>
  </conditionalFormatting>
  <conditionalFormatting sqref="E8">
    <cfRule type="expression" dxfId="354" priority="1854">
      <formula>LEN(TRIM(E8))=0</formula>
    </cfRule>
    <cfRule type="expression" dxfId="353" priority="1855">
      <formula>LEN(TRIM(E8))=0</formula>
    </cfRule>
  </conditionalFormatting>
  <conditionalFormatting sqref="E8">
    <cfRule type="expression" dxfId="352" priority="1853">
      <formula>LEN(TRIM(E8))=0</formula>
    </cfRule>
  </conditionalFormatting>
  <conditionalFormatting sqref="E8">
    <cfRule type="expression" dxfId="351" priority="1852">
      <formula>LEN(TRIM(E8))=0</formula>
    </cfRule>
  </conditionalFormatting>
  <conditionalFormatting sqref="E8">
    <cfRule type="expression" dxfId="350" priority="1851">
      <formula>LEN(TRIM(E8))=0</formula>
    </cfRule>
  </conditionalFormatting>
  <conditionalFormatting sqref="E8">
    <cfRule type="expression" dxfId="349" priority="1850">
      <formula>LEN(TRIM(E8))=0</formula>
    </cfRule>
  </conditionalFormatting>
  <conditionalFormatting sqref="E8">
    <cfRule type="expression" dxfId="348" priority="1849">
      <formula>LEN(TRIM(E8))=0</formula>
    </cfRule>
  </conditionalFormatting>
  <conditionalFormatting sqref="E8">
    <cfRule type="expression" dxfId="347" priority="1848">
      <formula>LEN(TRIM(E8))=0</formula>
    </cfRule>
  </conditionalFormatting>
  <conditionalFormatting sqref="E8">
    <cfRule type="expression" dxfId="346" priority="1847">
      <formula>LEN(TRIM(E8))=0</formula>
    </cfRule>
  </conditionalFormatting>
  <conditionalFormatting sqref="E8">
    <cfRule type="expression" dxfId="345" priority="1846">
      <formula>LEN(TRIM(E8))=0</formula>
    </cfRule>
  </conditionalFormatting>
  <conditionalFormatting sqref="E8">
    <cfRule type="expression" dxfId="344" priority="1845">
      <formula>LEN(TRIM(E8))=0</formula>
    </cfRule>
  </conditionalFormatting>
  <conditionalFormatting sqref="E8">
    <cfRule type="expression" dxfId="343" priority="1844">
      <formula>LEN(TRIM(E8))=0</formula>
    </cfRule>
  </conditionalFormatting>
  <conditionalFormatting sqref="E8">
    <cfRule type="expression" dxfId="342" priority="1843">
      <formula>LEN(TRIM(E8))=0</formula>
    </cfRule>
  </conditionalFormatting>
  <conditionalFormatting sqref="E8">
    <cfRule type="expression" dxfId="341" priority="1842">
      <formula>LEN(TRIM(E8))=0</formula>
    </cfRule>
  </conditionalFormatting>
  <conditionalFormatting sqref="E8">
    <cfRule type="expression" dxfId="340" priority="1841">
      <formula>LEN(TRIM(E8))=0</formula>
    </cfRule>
  </conditionalFormatting>
  <conditionalFormatting sqref="E8">
    <cfRule type="expression" dxfId="339" priority="1840">
      <formula>LEN(TRIM(E8))=0</formula>
    </cfRule>
  </conditionalFormatting>
  <conditionalFormatting sqref="E8">
    <cfRule type="expression" dxfId="338" priority="1839">
      <formula>LEN(TRIM(E8))=0</formula>
    </cfRule>
  </conditionalFormatting>
  <conditionalFormatting sqref="E8">
    <cfRule type="expression" dxfId="337" priority="1837">
      <formula>LEN(TRIM(E8))=0</formula>
    </cfRule>
    <cfRule type="expression" dxfId="336" priority="1838">
      <formula>LEN(TRIM(E8))=0</formula>
    </cfRule>
  </conditionalFormatting>
  <conditionalFormatting sqref="E8">
    <cfRule type="expression" dxfId="335" priority="1836">
      <formula>LEN(TRIM(E8))=0</formula>
    </cfRule>
  </conditionalFormatting>
  <conditionalFormatting sqref="E8">
    <cfRule type="expression" dxfId="334" priority="1835">
      <formula>LEN(TRIM(E8))=0</formula>
    </cfRule>
  </conditionalFormatting>
  <conditionalFormatting sqref="E8">
    <cfRule type="expression" dxfId="333" priority="1834">
      <formula>LEN(TRIM(E8))=0</formula>
    </cfRule>
  </conditionalFormatting>
  <conditionalFormatting sqref="E8">
    <cfRule type="expression" dxfId="332" priority="1833">
      <formula>LEN(TRIM(E8))=0</formula>
    </cfRule>
  </conditionalFormatting>
  <conditionalFormatting sqref="E8">
    <cfRule type="expression" dxfId="331" priority="1832">
      <formula>LEN(TRIM(E8))=0</formula>
    </cfRule>
  </conditionalFormatting>
  <conditionalFormatting sqref="E8">
    <cfRule type="expression" dxfId="330" priority="1831">
      <formula>LEN(TRIM(E8))=0</formula>
    </cfRule>
  </conditionalFormatting>
  <conditionalFormatting sqref="E8">
    <cfRule type="expression" dxfId="329" priority="1830">
      <formula>LEN(TRIM(E8))=0</formula>
    </cfRule>
  </conditionalFormatting>
  <conditionalFormatting sqref="E8">
    <cfRule type="expression" dxfId="328" priority="1829">
      <formula>LEN(TRIM(E8))=0</formula>
    </cfRule>
  </conditionalFormatting>
  <conditionalFormatting sqref="E8">
    <cfRule type="expression" dxfId="327" priority="1828">
      <formula>LEN(TRIM(E8))=0</formula>
    </cfRule>
  </conditionalFormatting>
  <conditionalFormatting sqref="E8">
    <cfRule type="expression" dxfId="326" priority="1827">
      <formula>LEN(TRIM(E8))=0</formula>
    </cfRule>
  </conditionalFormatting>
  <conditionalFormatting sqref="E8">
    <cfRule type="expression" dxfId="325" priority="1826">
      <formula>LEN(TRIM(E8))=0</formula>
    </cfRule>
  </conditionalFormatting>
  <conditionalFormatting sqref="E8">
    <cfRule type="expression" dxfId="324" priority="1825">
      <formula>LEN(TRIM(E8))=0</formula>
    </cfRule>
  </conditionalFormatting>
  <conditionalFormatting sqref="E8">
    <cfRule type="expression" dxfId="323" priority="1824">
      <formula>LEN(TRIM(E8))=0</formula>
    </cfRule>
  </conditionalFormatting>
  <conditionalFormatting sqref="E8">
    <cfRule type="expression" dxfId="322" priority="1823">
      <formula>LEN(TRIM(E8))=0</formula>
    </cfRule>
  </conditionalFormatting>
  <conditionalFormatting sqref="D8:AB8">
    <cfRule type="expression" dxfId="321" priority="1763">
      <formula>LEN(TRIM(D8))=0</formula>
    </cfRule>
  </conditionalFormatting>
  <conditionalFormatting sqref="E8">
    <cfRule type="expression" dxfId="320" priority="1762">
      <formula>LEN(TRIM(E8))=0</formula>
    </cfRule>
  </conditionalFormatting>
  <conditionalFormatting sqref="E8">
    <cfRule type="expression" dxfId="319" priority="1760">
      <formula>LEN(TRIM(E8))=0</formula>
    </cfRule>
    <cfRule type="expression" dxfId="318" priority="1761">
      <formula>LEN(TRIM(E8))=0</formula>
    </cfRule>
  </conditionalFormatting>
  <conditionalFormatting sqref="E8">
    <cfRule type="expression" dxfId="317" priority="1759">
      <formula>LEN(TRIM(E8))=0</formula>
    </cfRule>
  </conditionalFormatting>
  <conditionalFormatting sqref="E8">
    <cfRule type="expression" dxfId="316" priority="1758">
      <formula>LEN(TRIM(E8))=0</formula>
    </cfRule>
  </conditionalFormatting>
  <conditionalFormatting sqref="E8">
    <cfRule type="expression" dxfId="315" priority="1757">
      <formula>LEN(TRIM(E8))=0</formula>
    </cfRule>
  </conditionalFormatting>
  <conditionalFormatting sqref="E8">
    <cfRule type="expression" dxfId="314" priority="1756">
      <formula>LEN(TRIM(E8))=0</formula>
    </cfRule>
  </conditionalFormatting>
  <conditionalFormatting sqref="E8">
    <cfRule type="expression" dxfId="313" priority="1748">
      <formula>LEN(TRIM(E8))=0</formula>
    </cfRule>
  </conditionalFormatting>
  <conditionalFormatting sqref="E8">
    <cfRule type="expression" dxfId="312" priority="1747">
      <formula>LEN(TRIM(E8))=0</formula>
    </cfRule>
  </conditionalFormatting>
  <conditionalFormatting sqref="E8">
    <cfRule type="expression" dxfId="311" priority="1746">
      <formula>LEN(TRIM(E8))=0</formula>
    </cfRule>
  </conditionalFormatting>
  <conditionalFormatting sqref="E8">
    <cfRule type="expression" dxfId="310" priority="1745">
      <formula>LEN(TRIM(E8))=0</formula>
    </cfRule>
  </conditionalFormatting>
  <conditionalFormatting sqref="E8">
    <cfRule type="expression" dxfId="309" priority="1744">
      <formula>LEN(TRIM(E8))=0</formula>
    </cfRule>
  </conditionalFormatting>
  <conditionalFormatting sqref="E8">
    <cfRule type="expression" dxfId="308" priority="1743">
      <formula>LEN(TRIM(E8))=0</formula>
    </cfRule>
  </conditionalFormatting>
  <conditionalFormatting sqref="E8">
    <cfRule type="expression" dxfId="307" priority="1742">
      <formula>LEN(TRIM(E8))=0</formula>
    </cfRule>
  </conditionalFormatting>
  <conditionalFormatting sqref="E8">
    <cfRule type="expression" dxfId="306" priority="1741">
      <formula>LEN(TRIM(E8))=0</formula>
    </cfRule>
  </conditionalFormatting>
  <conditionalFormatting sqref="E8">
    <cfRule type="expression" dxfId="305" priority="1740">
      <formula>LEN(TRIM(E8))=0</formula>
    </cfRule>
  </conditionalFormatting>
  <conditionalFormatting sqref="E8">
    <cfRule type="expression" dxfId="304" priority="1739">
      <formula>LEN(TRIM(E8))=0</formula>
    </cfRule>
  </conditionalFormatting>
  <conditionalFormatting sqref="E8">
    <cfRule type="expression" dxfId="303" priority="1738">
      <formula>LEN(TRIM(E8))=0</formula>
    </cfRule>
  </conditionalFormatting>
  <conditionalFormatting sqref="E8">
    <cfRule type="expression" dxfId="302" priority="1737">
      <formula>LEN(TRIM(E8))=0</formula>
    </cfRule>
  </conditionalFormatting>
  <conditionalFormatting sqref="E8">
    <cfRule type="expression" dxfId="301" priority="1735">
      <formula>LEN(TRIM(E8))=0</formula>
    </cfRule>
    <cfRule type="expression" dxfId="300" priority="1736">
      <formula>LEN(TRIM(E8))=0</formula>
    </cfRule>
  </conditionalFormatting>
  <conditionalFormatting sqref="E8">
    <cfRule type="expression" dxfId="299" priority="1734">
      <formula>LEN(TRIM(E8))=0</formula>
    </cfRule>
  </conditionalFormatting>
  <conditionalFormatting sqref="E8">
    <cfRule type="expression" dxfId="298" priority="1733">
      <formula>LEN(TRIM(E8))=0</formula>
    </cfRule>
  </conditionalFormatting>
  <conditionalFormatting sqref="E8">
    <cfRule type="expression" dxfId="297" priority="1732">
      <formula>LEN(TRIM(E8))=0</formula>
    </cfRule>
  </conditionalFormatting>
  <conditionalFormatting sqref="E8">
    <cfRule type="expression" dxfId="296" priority="1731">
      <formula>LEN(TRIM(E8))=0</formula>
    </cfRule>
  </conditionalFormatting>
  <conditionalFormatting sqref="E8">
    <cfRule type="expression" dxfId="295" priority="1730">
      <formula>LEN(TRIM(E8))=0</formula>
    </cfRule>
  </conditionalFormatting>
  <conditionalFormatting sqref="E8">
    <cfRule type="expression" dxfId="294" priority="1729">
      <formula>LEN(TRIM(E8))=0</formula>
    </cfRule>
  </conditionalFormatting>
  <conditionalFormatting sqref="E8">
    <cfRule type="expression" dxfId="293" priority="1728">
      <formula>LEN(TRIM(E8))=0</formula>
    </cfRule>
  </conditionalFormatting>
  <conditionalFormatting sqref="E8">
    <cfRule type="expression" dxfId="292" priority="1727">
      <formula>LEN(TRIM(E8))=0</formula>
    </cfRule>
  </conditionalFormatting>
  <conditionalFormatting sqref="E8">
    <cfRule type="expression" dxfId="291" priority="1726">
      <formula>LEN(TRIM(E8))=0</formula>
    </cfRule>
  </conditionalFormatting>
  <conditionalFormatting sqref="E8">
    <cfRule type="expression" dxfId="290" priority="1725">
      <formula>LEN(TRIM(E8))=0</formula>
    </cfRule>
  </conditionalFormatting>
  <conditionalFormatting sqref="E8">
    <cfRule type="expression" dxfId="289" priority="1724">
      <formula>LEN(TRIM(E8))=0</formula>
    </cfRule>
  </conditionalFormatting>
  <conditionalFormatting sqref="E8">
    <cfRule type="expression" dxfId="288" priority="1723">
      <formula>LEN(TRIM(E8))=0</formula>
    </cfRule>
  </conditionalFormatting>
  <conditionalFormatting sqref="E8">
    <cfRule type="expression" dxfId="287" priority="1722">
      <formula>LEN(TRIM(E8))=0</formula>
    </cfRule>
  </conditionalFormatting>
  <conditionalFormatting sqref="E8">
    <cfRule type="expression" dxfId="286" priority="1721">
      <formula>LEN(TRIM(E8))=0</formula>
    </cfRule>
  </conditionalFormatting>
  <conditionalFormatting sqref="E8">
    <cfRule type="expression" dxfId="285" priority="1720">
      <formula>LEN(TRIM(E8))=0</formula>
    </cfRule>
  </conditionalFormatting>
  <conditionalFormatting sqref="E8">
    <cfRule type="expression" dxfId="284" priority="1718">
      <formula>LEN(TRIM(E8))=0</formula>
    </cfRule>
    <cfRule type="expression" dxfId="283" priority="1719">
      <formula>LEN(TRIM(E8))=0</formula>
    </cfRule>
  </conditionalFormatting>
  <conditionalFormatting sqref="E8">
    <cfRule type="expression" dxfId="282" priority="1717">
      <formula>LEN(TRIM(E8))=0</formula>
    </cfRule>
  </conditionalFormatting>
  <conditionalFormatting sqref="E8">
    <cfRule type="expression" dxfId="281" priority="1716">
      <formula>LEN(TRIM(E8))=0</formula>
    </cfRule>
  </conditionalFormatting>
  <conditionalFormatting sqref="E8">
    <cfRule type="expression" dxfId="280" priority="1715">
      <formula>LEN(TRIM(E8))=0</formula>
    </cfRule>
  </conditionalFormatting>
  <conditionalFormatting sqref="E8">
    <cfRule type="expression" dxfId="279" priority="1714">
      <formula>LEN(TRIM(E8))=0</formula>
    </cfRule>
  </conditionalFormatting>
  <conditionalFormatting sqref="E8">
    <cfRule type="expression" dxfId="278" priority="1713">
      <formula>LEN(TRIM(E8))=0</formula>
    </cfRule>
  </conditionalFormatting>
  <conditionalFormatting sqref="E8">
    <cfRule type="expression" dxfId="277" priority="1712">
      <formula>LEN(TRIM(E8))=0</formula>
    </cfRule>
  </conditionalFormatting>
  <conditionalFormatting sqref="E8">
    <cfRule type="expression" dxfId="276" priority="1711">
      <formula>LEN(TRIM(E8))=0</formula>
    </cfRule>
  </conditionalFormatting>
  <conditionalFormatting sqref="E8">
    <cfRule type="expression" dxfId="275" priority="1710">
      <formula>LEN(TRIM(E8))=0</formula>
    </cfRule>
  </conditionalFormatting>
  <conditionalFormatting sqref="E8">
    <cfRule type="expression" dxfId="274" priority="1709">
      <formula>LEN(TRIM(E8))=0</formula>
    </cfRule>
  </conditionalFormatting>
  <conditionalFormatting sqref="E8">
    <cfRule type="expression" dxfId="273" priority="1708">
      <formula>LEN(TRIM(E8))=0</formula>
    </cfRule>
  </conditionalFormatting>
  <conditionalFormatting sqref="E8">
    <cfRule type="expression" dxfId="272" priority="1707">
      <formula>LEN(TRIM(E8))=0</formula>
    </cfRule>
  </conditionalFormatting>
  <conditionalFormatting sqref="E8">
    <cfRule type="expression" dxfId="271" priority="1706">
      <formula>LEN(TRIM(E8))=0</formula>
    </cfRule>
  </conditionalFormatting>
  <conditionalFormatting sqref="E8">
    <cfRule type="expression" dxfId="270" priority="1705">
      <formula>LEN(TRIM(E8))=0</formula>
    </cfRule>
  </conditionalFormatting>
  <conditionalFormatting sqref="E8">
    <cfRule type="expression" dxfId="269" priority="1704">
      <formula>LEN(TRIM(E8))=0</formula>
    </cfRule>
  </conditionalFormatting>
  <conditionalFormatting sqref="E8">
    <cfRule type="expression" dxfId="268" priority="1703">
      <formula>LEN(TRIM(E8))=0</formula>
    </cfRule>
  </conditionalFormatting>
  <conditionalFormatting sqref="D8:AB8">
    <cfRule type="expression" dxfId="267" priority="1702">
      <formula>LEN(TRIM(D8))=0</formula>
    </cfRule>
  </conditionalFormatting>
  <conditionalFormatting sqref="D8:AB8">
    <cfRule type="expression" dxfId="266" priority="1587">
      <formula>LEN(TRIM(D8))=0</formula>
    </cfRule>
  </conditionalFormatting>
  <conditionalFormatting sqref="D8:AB8">
    <cfRule type="expression" dxfId="265" priority="1471">
      <formula>LEN(TRIM(D8))=0</formula>
    </cfRule>
  </conditionalFormatting>
  <conditionalFormatting sqref="D8:AB8">
    <cfRule type="expression" dxfId="264" priority="1354">
      <formula>LEN(TRIM(D8))=0</formula>
    </cfRule>
  </conditionalFormatting>
  <conditionalFormatting sqref="D8:AB8">
    <cfRule type="expression" dxfId="263" priority="1236">
      <formula>LEN(TRIM(D8))=0</formula>
    </cfRule>
  </conditionalFormatting>
  <conditionalFormatting sqref="D8:AB8">
    <cfRule type="expression" dxfId="262" priority="1117">
      <formula>LEN(TRIM(D8))=0</formula>
    </cfRule>
  </conditionalFormatting>
  <conditionalFormatting sqref="D8:AB8">
    <cfRule type="expression" dxfId="261" priority="997">
      <formula>LEN(TRIM(D8))=0</formula>
    </cfRule>
  </conditionalFormatting>
  <conditionalFormatting sqref="D8:AB8">
    <cfRule type="expression" dxfId="260" priority="876">
      <formula>LEN(TRIM(D8))=0</formula>
    </cfRule>
  </conditionalFormatting>
  <conditionalFormatting sqref="D8:AB8">
    <cfRule type="expression" dxfId="259" priority="754">
      <formula>LEN(TRIM(D8))=0</formula>
    </cfRule>
  </conditionalFormatting>
  <conditionalFormatting sqref="D8:AB8">
    <cfRule type="expression" dxfId="258" priority="631">
      <formula>LEN(TRIM(D8))=0</formula>
    </cfRule>
  </conditionalFormatting>
  <conditionalFormatting sqref="D8:AB8">
    <cfRule type="expression" dxfId="257" priority="507">
      <formula>LEN(TRIM(D8))=0</formula>
    </cfRule>
  </conditionalFormatting>
  <conditionalFormatting sqref="D8:AB8">
    <cfRule type="expression" dxfId="256" priority="382">
      <formula>LEN(TRIM(D8))=0</formula>
    </cfRule>
  </conditionalFormatting>
  <conditionalFormatting sqref="D8:AB8">
    <cfRule type="expression" dxfId="255" priority="256">
      <formula>LEN(TRIM(D8))=0</formula>
    </cfRule>
  </conditionalFormatting>
  <conditionalFormatting sqref="D8:AB8">
    <cfRule type="expression" dxfId="128" priority="129">
      <formula>LEN(TRIM(D8))=0</formula>
    </cfRule>
  </conditionalFormatting>
  <conditionalFormatting sqref="D9:AB1951">
    <cfRule type="expression" dxfId="127" priority="128">
      <formula>LEN(TRIM(D9))=0</formula>
    </cfRule>
  </conditionalFormatting>
  <conditionalFormatting sqref="D9:AB1951">
    <cfRule type="expression" dxfId="126" priority="126">
      <formula>LEN(TRIM(D9))=0</formula>
    </cfRule>
    <cfRule type="expression" dxfId="125" priority="127">
      <formula>LEN(TRIM(D9))=0</formula>
    </cfRule>
  </conditionalFormatting>
  <conditionalFormatting sqref="D9:AB1951">
    <cfRule type="expression" dxfId="124" priority="125">
      <formula>LEN(TRIM(D9))=0</formula>
    </cfRule>
  </conditionalFormatting>
  <conditionalFormatting sqref="D9:AB1951">
    <cfRule type="expression" dxfId="123" priority="124">
      <formula>LEN(TRIM(D9))=0</formula>
    </cfRule>
  </conditionalFormatting>
  <conditionalFormatting sqref="D9:AB1951">
    <cfRule type="expression" dxfId="122" priority="123">
      <formula>LEN(TRIM(D9))=0</formula>
    </cfRule>
  </conditionalFormatting>
  <conditionalFormatting sqref="D9:AB1951">
    <cfRule type="expression" dxfId="121" priority="122">
      <formula>LEN(TRIM(D9))=0</formula>
    </cfRule>
  </conditionalFormatting>
  <conditionalFormatting sqref="M9:M1951">
    <cfRule type="expression" dxfId="120" priority="121">
      <formula>LEN(TRIM(M9))=0</formula>
    </cfRule>
  </conditionalFormatting>
  <conditionalFormatting sqref="M9:M1951">
    <cfRule type="expression" dxfId="119" priority="119">
      <formula>LEN(TRIM(M9))=0</formula>
    </cfRule>
    <cfRule type="expression" dxfId="118" priority="120">
      <formula>LEN(TRIM(M9))=0</formula>
    </cfRule>
  </conditionalFormatting>
  <conditionalFormatting sqref="M9:M1951">
    <cfRule type="expression" dxfId="117" priority="118">
      <formula>LEN(TRIM(M9))=0</formula>
    </cfRule>
  </conditionalFormatting>
  <conditionalFormatting sqref="M9:M1951">
    <cfRule type="expression" dxfId="116" priority="117">
      <formula>LEN(TRIM(M9))=0</formula>
    </cfRule>
  </conditionalFormatting>
  <conditionalFormatting sqref="M9:M1951">
    <cfRule type="expression" dxfId="115" priority="116">
      <formula>LEN(TRIM(M9))=0</formula>
    </cfRule>
  </conditionalFormatting>
  <conditionalFormatting sqref="M9:M1951">
    <cfRule type="expression" dxfId="114" priority="115">
      <formula>LEN(TRIM(M9))=0</formula>
    </cfRule>
  </conditionalFormatting>
  <conditionalFormatting sqref="D9:AB1951">
    <cfRule type="expression" dxfId="113" priority="114">
      <formula>LEN(TRIM(D9))=0</formula>
    </cfRule>
  </conditionalFormatting>
  <conditionalFormatting sqref="D9:AB1951">
    <cfRule type="expression" dxfId="112" priority="113">
      <formula>LEN(TRIM(D9))=0</formula>
    </cfRule>
  </conditionalFormatting>
  <conditionalFormatting sqref="D9:AB1951">
    <cfRule type="expression" dxfId="111" priority="112">
      <formula>LEN(TRIM(D9))=0</formula>
    </cfRule>
  </conditionalFormatting>
  <conditionalFormatting sqref="D9:AB1951">
    <cfRule type="expression" dxfId="110" priority="111">
      <formula>LEN(TRIM(D9))=0</formula>
    </cfRule>
  </conditionalFormatting>
  <conditionalFormatting sqref="D9:AB1951">
    <cfRule type="expression" dxfId="109" priority="110">
      <formula>LEN(TRIM(D9))=0</formula>
    </cfRule>
  </conditionalFormatting>
  <conditionalFormatting sqref="D9:AB1951">
    <cfRule type="expression" dxfId="108" priority="109">
      <formula>LEN(TRIM(D9))=0</formula>
    </cfRule>
  </conditionalFormatting>
  <conditionalFormatting sqref="D9:AB1951">
    <cfRule type="expression" dxfId="107" priority="108">
      <formula>LEN(TRIM(D9))=0</formula>
    </cfRule>
  </conditionalFormatting>
  <conditionalFormatting sqref="D9:AB1951">
    <cfRule type="expression" dxfId="106" priority="107">
      <formula>LEN(TRIM(D9))=0</formula>
    </cfRule>
  </conditionalFormatting>
  <conditionalFormatting sqref="D9:AB1951">
    <cfRule type="expression" dxfId="105" priority="106">
      <formula>LEN(TRIM(D9))=0</formula>
    </cfRule>
  </conditionalFormatting>
  <conditionalFormatting sqref="D9:AB1951">
    <cfRule type="expression" dxfId="104" priority="105">
      <formula>LEN(TRIM(D9))=0</formula>
    </cfRule>
  </conditionalFormatting>
  <conditionalFormatting sqref="D9:AB1951">
    <cfRule type="expression" dxfId="103" priority="104">
      <formula>LEN(TRIM(D9))=0</formula>
    </cfRule>
  </conditionalFormatting>
  <conditionalFormatting sqref="E9:E1951">
    <cfRule type="expression" dxfId="102" priority="103">
      <formula>LEN(TRIM(E9))=0</formula>
    </cfRule>
  </conditionalFormatting>
  <conditionalFormatting sqref="E9:E1951">
    <cfRule type="expression" dxfId="101" priority="101">
      <formula>LEN(TRIM(E9))=0</formula>
    </cfRule>
    <cfRule type="expression" dxfId="100" priority="102">
      <formula>LEN(TRIM(E9))=0</formula>
    </cfRule>
  </conditionalFormatting>
  <conditionalFormatting sqref="E9:E1951">
    <cfRule type="expression" dxfId="99" priority="100">
      <formula>LEN(TRIM(E9))=0</formula>
    </cfRule>
  </conditionalFormatting>
  <conditionalFormatting sqref="E9:E1951">
    <cfRule type="expression" dxfId="98" priority="99">
      <formula>LEN(TRIM(E9))=0</formula>
    </cfRule>
  </conditionalFormatting>
  <conditionalFormatting sqref="E9:E1951">
    <cfRule type="expression" dxfId="97" priority="98">
      <formula>LEN(TRIM(E9))=0</formula>
    </cfRule>
  </conditionalFormatting>
  <conditionalFormatting sqref="E9:E1951">
    <cfRule type="expression" dxfId="96" priority="97">
      <formula>LEN(TRIM(E9))=0</formula>
    </cfRule>
  </conditionalFormatting>
  <conditionalFormatting sqref="E9:E1951">
    <cfRule type="expression" dxfId="95" priority="96">
      <formula>LEN(TRIM(E9))=0</formula>
    </cfRule>
  </conditionalFormatting>
  <conditionalFormatting sqref="E9:E1951">
    <cfRule type="expression" dxfId="94" priority="95">
      <formula>LEN(TRIM(E9))=0</formula>
    </cfRule>
  </conditionalFormatting>
  <conditionalFormatting sqref="E9:E1951">
    <cfRule type="expression" dxfId="93" priority="94">
      <formula>LEN(TRIM(E9))=0</formula>
    </cfRule>
  </conditionalFormatting>
  <conditionalFormatting sqref="E9:E1951">
    <cfRule type="expression" dxfId="92" priority="93">
      <formula>LEN(TRIM(E9))=0</formula>
    </cfRule>
  </conditionalFormatting>
  <conditionalFormatting sqref="E9:E1951">
    <cfRule type="expression" dxfId="91" priority="92">
      <formula>LEN(TRIM(E9))=0</formula>
    </cfRule>
  </conditionalFormatting>
  <conditionalFormatting sqref="E9:E1951">
    <cfRule type="expression" dxfId="90" priority="91">
      <formula>LEN(TRIM(E9))=0</formula>
    </cfRule>
  </conditionalFormatting>
  <conditionalFormatting sqref="E9:E1951">
    <cfRule type="expression" dxfId="89" priority="90">
      <formula>LEN(TRIM(E9))=0</formula>
    </cfRule>
  </conditionalFormatting>
  <conditionalFormatting sqref="E9:E1951">
    <cfRule type="expression" dxfId="88" priority="89">
      <formula>LEN(TRIM(E9))=0</formula>
    </cfRule>
  </conditionalFormatting>
  <conditionalFormatting sqref="E9:E1951">
    <cfRule type="expression" dxfId="87" priority="88">
      <formula>LEN(TRIM(E9))=0</formula>
    </cfRule>
  </conditionalFormatting>
  <conditionalFormatting sqref="E9:E1951">
    <cfRule type="expression" dxfId="86" priority="87">
      <formula>LEN(TRIM(E9))=0</formula>
    </cfRule>
  </conditionalFormatting>
  <conditionalFormatting sqref="E9:E1951">
    <cfRule type="expression" dxfId="85" priority="86">
      <formula>LEN(TRIM(E9))=0</formula>
    </cfRule>
  </conditionalFormatting>
  <conditionalFormatting sqref="E9:E1951">
    <cfRule type="expression" dxfId="84" priority="84">
      <formula>LEN(TRIM(E9))=0</formula>
    </cfRule>
    <cfRule type="expression" dxfId="83" priority="85">
      <formula>LEN(TRIM(E9))=0</formula>
    </cfRule>
  </conditionalFormatting>
  <conditionalFormatting sqref="E9:E1951">
    <cfRule type="expression" dxfId="82" priority="83">
      <formula>LEN(TRIM(E9))=0</formula>
    </cfRule>
  </conditionalFormatting>
  <conditionalFormatting sqref="E9:E1951">
    <cfRule type="expression" dxfId="81" priority="82">
      <formula>LEN(TRIM(E9))=0</formula>
    </cfRule>
  </conditionalFormatting>
  <conditionalFormatting sqref="E9:E1951">
    <cfRule type="expression" dxfId="80" priority="81">
      <formula>LEN(TRIM(E9))=0</formula>
    </cfRule>
  </conditionalFormatting>
  <conditionalFormatting sqref="E9:E1951">
    <cfRule type="expression" dxfId="79" priority="80">
      <formula>LEN(TRIM(E9))=0</formula>
    </cfRule>
  </conditionalFormatting>
  <conditionalFormatting sqref="E9:E1951">
    <cfRule type="expression" dxfId="78" priority="79">
      <formula>LEN(TRIM(E9))=0</formula>
    </cfRule>
  </conditionalFormatting>
  <conditionalFormatting sqref="E9:E1951">
    <cfRule type="expression" dxfId="77" priority="78">
      <formula>LEN(TRIM(E9))=0</formula>
    </cfRule>
  </conditionalFormatting>
  <conditionalFormatting sqref="E9:E1951">
    <cfRule type="expression" dxfId="76" priority="77">
      <formula>LEN(TRIM(E9))=0</formula>
    </cfRule>
  </conditionalFormatting>
  <conditionalFormatting sqref="E9:E1951">
    <cfRule type="expression" dxfId="75" priority="76">
      <formula>LEN(TRIM(E9))=0</formula>
    </cfRule>
  </conditionalFormatting>
  <conditionalFormatting sqref="E9:E1951">
    <cfRule type="expression" dxfId="74" priority="75">
      <formula>LEN(TRIM(E9))=0</formula>
    </cfRule>
  </conditionalFormatting>
  <conditionalFormatting sqref="E9:E1951">
    <cfRule type="expression" dxfId="73" priority="74">
      <formula>LEN(TRIM(E9))=0</formula>
    </cfRule>
  </conditionalFormatting>
  <conditionalFormatting sqref="E9:E1951">
    <cfRule type="expression" dxfId="72" priority="73">
      <formula>LEN(TRIM(E9))=0</formula>
    </cfRule>
  </conditionalFormatting>
  <conditionalFormatting sqref="E9:E1951">
    <cfRule type="expression" dxfId="71" priority="72">
      <formula>LEN(TRIM(E9))=0</formula>
    </cfRule>
  </conditionalFormatting>
  <conditionalFormatting sqref="E9:E1951">
    <cfRule type="expression" dxfId="70" priority="71">
      <formula>LEN(TRIM(E9))=0</formula>
    </cfRule>
  </conditionalFormatting>
  <conditionalFormatting sqref="E9:E1951">
    <cfRule type="expression" dxfId="69" priority="70">
      <formula>LEN(TRIM(E9))=0</formula>
    </cfRule>
  </conditionalFormatting>
  <conditionalFormatting sqref="D9:AB1951">
    <cfRule type="expression" dxfId="68" priority="69">
      <formula>LEN(TRIM(D9))=0</formula>
    </cfRule>
  </conditionalFormatting>
  <conditionalFormatting sqref="E9:E1951">
    <cfRule type="expression" dxfId="67" priority="68">
      <formula>LEN(TRIM(E9))=0</formula>
    </cfRule>
  </conditionalFormatting>
  <conditionalFormatting sqref="E9:E1951">
    <cfRule type="expression" dxfId="66" priority="66">
      <formula>LEN(TRIM(E9))=0</formula>
    </cfRule>
    <cfRule type="expression" dxfId="65" priority="67">
      <formula>LEN(TRIM(E9))=0</formula>
    </cfRule>
  </conditionalFormatting>
  <conditionalFormatting sqref="E9:E1951">
    <cfRule type="expression" dxfId="64" priority="65">
      <formula>LEN(TRIM(E9))=0</formula>
    </cfRule>
  </conditionalFormatting>
  <conditionalFormatting sqref="E9:E1951">
    <cfRule type="expression" dxfId="63" priority="64">
      <formula>LEN(TRIM(E9))=0</formula>
    </cfRule>
  </conditionalFormatting>
  <conditionalFormatting sqref="E9:E1951">
    <cfRule type="expression" dxfId="62" priority="63">
      <formula>LEN(TRIM(E9))=0</formula>
    </cfRule>
  </conditionalFormatting>
  <conditionalFormatting sqref="E9:E1951">
    <cfRule type="expression" dxfId="61" priority="62">
      <formula>LEN(TRIM(E9))=0</formula>
    </cfRule>
  </conditionalFormatting>
  <conditionalFormatting sqref="E9:E1951">
    <cfRule type="expression" dxfId="60" priority="61">
      <formula>LEN(TRIM(E9))=0</formula>
    </cfRule>
  </conditionalFormatting>
  <conditionalFormatting sqref="E9:E1951">
    <cfRule type="expression" dxfId="59" priority="60">
      <formula>LEN(TRIM(E9))=0</formula>
    </cfRule>
  </conditionalFormatting>
  <conditionalFormatting sqref="E9:E1951">
    <cfRule type="expression" dxfId="58" priority="59">
      <formula>LEN(TRIM(E9))=0</formula>
    </cfRule>
  </conditionalFormatting>
  <conditionalFormatting sqref="E9:E1951">
    <cfRule type="expression" dxfId="57" priority="58">
      <formula>LEN(TRIM(E9))=0</formula>
    </cfRule>
  </conditionalFormatting>
  <conditionalFormatting sqref="E9:E1951">
    <cfRule type="expression" dxfId="56" priority="57">
      <formula>LEN(TRIM(E9))=0</formula>
    </cfRule>
  </conditionalFormatting>
  <conditionalFormatting sqref="E9:E1951">
    <cfRule type="expression" dxfId="55" priority="56">
      <formula>LEN(TRIM(E9))=0</formula>
    </cfRule>
  </conditionalFormatting>
  <conditionalFormatting sqref="E9:E1951">
    <cfRule type="expression" dxfId="54" priority="55">
      <formula>LEN(TRIM(E9))=0</formula>
    </cfRule>
  </conditionalFormatting>
  <conditionalFormatting sqref="E9:E1951">
    <cfRule type="expression" dxfId="53" priority="54">
      <formula>LEN(TRIM(E9))=0</formula>
    </cfRule>
  </conditionalFormatting>
  <conditionalFormatting sqref="E9:E1951">
    <cfRule type="expression" dxfId="52" priority="53">
      <formula>LEN(TRIM(E9))=0</formula>
    </cfRule>
  </conditionalFormatting>
  <conditionalFormatting sqref="E9:E1951">
    <cfRule type="expression" dxfId="51" priority="52">
      <formula>LEN(TRIM(E9))=0</formula>
    </cfRule>
  </conditionalFormatting>
  <conditionalFormatting sqref="E9:E1951">
    <cfRule type="expression" dxfId="50" priority="51">
      <formula>LEN(TRIM(E9))=0</formula>
    </cfRule>
  </conditionalFormatting>
  <conditionalFormatting sqref="E9:E1951">
    <cfRule type="expression" dxfId="49" priority="50">
      <formula>LEN(TRIM(E9))=0</formula>
    </cfRule>
  </conditionalFormatting>
  <conditionalFormatting sqref="E9:E1951">
    <cfRule type="expression" dxfId="48" priority="48">
      <formula>LEN(TRIM(E9))=0</formula>
    </cfRule>
    <cfRule type="expression" dxfId="47" priority="49">
      <formula>LEN(TRIM(E9))=0</formula>
    </cfRule>
  </conditionalFormatting>
  <conditionalFormatting sqref="E9:E1951">
    <cfRule type="expression" dxfId="46" priority="47">
      <formula>LEN(TRIM(E9))=0</formula>
    </cfRule>
  </conditionalFormatting>
  <conditionalFormatting sqref="E9:E1951">
    <cfRule type="expression" dxfId="45" priority="46">
      <formula>LEN(TRIM(E9))=0</formula>
    </cfRule>
  </conditionalFormatting>
  <conditionalFormatting sqref="E9:E1951">
    <cfRule type="expression" dxfId="44" priority="45">
      <formula>LEN(TRIM(E9))=0</formula>
    </cfRule>
  </conditionalFormatting>
  <conditionalFormatting sqref="E9:E1951">
    <cfRule type="expression" dxfId="43" priority="44">
      <formula>LEN(TRIM(E9))=0</formula>
    </cfRule>
  </conditionalFormatting>
  <conditionalFormatting sqref="E9:E1951">
    <cfRule type="expression" dxfId="42" priority="43">
      <formula>LEN(TRIM(E9))=0</formula>
    </cfRule>
  </conditionalFormatting>
  <conditionalFormatting sqref="E9:E1951">
    <cfRule type="expression" dxfId="41" priority="42">
      <formula>LEN(TRIM(E9))=0</formula>
    </cfRule>
  </conditionalFormatting>
  <conditionalFormatting sqref="E9:E1951">
    <cfRule type="expression" dxfId="40" priority="41">
      <formula>LEN(TRIM(E9))=0</formula>
    </cfRule>
  </conditionalFormatting>
  <conditionalFormatting sqref="E9:E1951">
    <cfRule type="expression" dxfId="39" priority="40">
      <formula>LEN(TRIM(E9))=0</formula>
    </cfRule>
  </conditionalFormatting>
  <conditionalFormatting sqref="E9:E1951">
    <cfRule type="expression" dxfId="38" priority="39">
      <formula>LEN(TRIM(E9))=0</formula>
    </cfRule>
  </conditionalFormatting>
  <conditionalFormatting sqref="E9:E1951">
    <cfRule type="expression" dxfId="37" priority="38">
      <formula>LEN(TRIM(E9))=0</formula>
    </cfRule>
  </conditionalFormatting>
  <conditionalFormatting sqref="E9:E1951">
    <cfRule type="expression" dxfId="36" priority="37">
      <formula>LEN(TRIM(E9))=0</formula>
    </cfRule>
  </conditionalFormatting>
  <conditionalFormatting sqref="E9:E1951">
    <cfRule type="expression" dxfId="35" priority="36">
      <formula>LEN(TRIM(E9))=0</formula>
    </cfRule>
  </conditionalFormatting>
  <conditionalFormatting sqref="E9:E1951">
    <cfRule type="expression" dxfId="34" priority="35">
      <formula>LEN(TRIM(E9))=0</formula>
    </cfRule>
  </conditionalFormatting>
  <conditionalFormatting sqref="E9:E1951">
    <cfRule type="expression" dxfId="33" priority="34">
      <formula>LEN(TRIM(E9))=0</formula>
    </cfRule>
  </conditionalFormatting>
  <conditionalFormatting sqref="E9:E1951">
    <cfRule type="expression" dxfId="32" priority="33">
      <formula>LEN(TRIM(E9))=0</formula>
    </cfRule>
  </conditionalFormatting>
  <conditionalFormatting sqref="E9:E1951">
    <cfRule type="expression" dxfId="31" priority="31">
      <formula>LEN(TRIM(E9))=0</formula>
    </cfRule>
    <cfRule type="expression" dxfId="30" priority="32">
      <formula>LEN(TRIM(E9))=0</formula>
    </cfRule>
  </conditionalFormatting>
  <conditionalFormatting sqref="E9:E1951">
    <cfRule type="expression" dxfId="29" priority="30">
      <formula>LEN(TRIM(E9))=0</formula>
    </cfRule>
  </conditionalFormatting>
  <conditionalFormatting sqref="E9:E1951">
    <cfRule type="expression" dxfId="28" priority="29">
      <formula>LEN(TRIM(E9))=0</formula>
    </cfRule>
  </conditionalFormatting>
  <conditionalFormatting sqref="E9:E1951">
    <cfRule type="expression" dxfId="27" priority="28">
      <formula>LEN(TRIM(E9))=0</formula>
    </cfRule>
  </conditionalFormatting>
  <conditionalFormatting sqref="E9:E1951">
    <cfRule type="expression" dxfId="26" priority="27">
      <formula>LEN(TRIM(E9))=0</formula>
    </cfRule>
  </conditionalFormatting>
  <conditionalFormatting sqref="E9:E1951">
    <cfRule type="expression" dxfId="25" priority="26">
      <formula>LEN(TRIM(E9))=0</formula>
    </cfRule>
  </conditionalFormatting>
  <conditionalFormatting sqref="E9:E1951">
    <cfRule type="expression" dxfId="24" priority="25">
      <formula>LEN(TRIM(E9))=0</formula>
    </cfRule>
  </conditionalFormatting>
  <conditionalFormatting sqref="E9:E1951">
    <cfRule type="expression" dxfId="23" priority="24">
      <formula>LEN(TRIM(E9))=0</formula>
    </cfRule>
  </conditionalFormatting>
  <conditionalFormatting sqref="E9:E1951">
    <cfRule type="expression" dxfId="22" priority="23">
      <formula>LEN(TRIM(E9))=0</formula>
    </cfRule>
  </conditionalFormatting>
  <conditionalFormatting sqref="E9:E1951">
    <cfRule type="expression" dxfId="21" priority="22">
      <formula>LEN(TRIM(E9))=0</formula>
    </cfRule>
  </conditionalFormatting>
  <conditionalFormatting sqref="E9:E1951">
    <cfRule type="expression" dxfId="20" priority="21">
      <formula>LEN(TRIM(E9))=0</formula>
    </cfRule>
  </conditionalFormatting>
  <conditionalFormatting sqref="E9:E1951">
    <cfRule type="expression" dxfId="19" priority="20">
      <formula>LEN(TRIM(E9))=0</formula>
    </cfRule>
  </conditionalFormatting>
  <conditionalFormatting sqref="E9:E1951">
    <cfRule type="expression" dxfId="18" priority="19">
      <formula>LEN(TRIM(E9))=0</formula>
    </cfRule>
  </conditionalFormatting>
  <conditionalFormatting sqref="E9:E1951">
    <cfRule type="expression" dxfId="17" priority="18">
      <formula>LEN(TRIM(E9))=0</formula>
    </cfRule>
  </conditionalFormatting>
  <conditionalFormatting sqref="E9:E1951">
    <cfRule type="expression" dxfId="16" priority="17">
      <formula>LEN(TRIM(E9))=0</formula>
    </cfRule>
  </conditionalFormatting>
  <conditionalFormatting sqref="E9:E1951">
    <cfRule type="expression" dxfId="15" priority="16">
      <formula>LEN(TRIM(E9))=0</formula>
    </cfRule>
  </conditionalFormatting>
  <conditionalFormatting sqref="D9:AB1951">
    <cfRule type="expression" dxfId="14" priority="15">
      <formula>LEN(TRIM(D9))=0</formula>
    </cfRule>
  </conditionalFormatting>
  <conditionalFormatting sqref="D9:AB1951">
    <cfRule type="expression" dxfId="13" priority="14">
      <formula>LEN(TRIM(D9))=0</formula>
    </cfRule>
  </conditionalFormatting>
  <conditionalFormatting sqref="D9:AB1951">
    <cfRule type="expression" dxfId="12" priority="13">
      <formula>LEN(TRIM(D9))=0</formula>
    </cfRule>
  </conditionalFormatting>
  <conditionalFormatting sqref="D9:AB1951">
    <cfRule type="expression" dxfId="11" priority="12">
      <formula>LEN(TRIM(D9))=0</formula>
    </cfRule>
  </conditionalFormatting>
  <conditionalFormatting sqref="D9:AB1951">
    <cfRule type="expression" dxfId="10" priority="11">
      <formula>LEN(TRIM(D9))=0</formula>
    </cfRule>
  </conditionalFormatting>
  <conditionalFormatting sqref="D9:AB1951">
    <cfRule type="expression" dxfId="9" priority="10">
      <formula>LEN(TRIM(D9))=0</formula>
    </cfRule>
  </conditionalFormatting>
  <conditionalFormatting sqref="D9:AB1951">
    <cfRule type="expression" dxfId="8" priority="9">
      <formula>LEN(TRIM(D9))=0</formula>
    </cfRule>
  </conditionalFormatting>
  <conditionalFormatting sqref="D9:AB1951">
    <cfRule type="expression" dxfId="7" priority="8">
      <formula>LEN(TRIM(D9))=0</formula>
    </cfRule>
  </conditionalFormatting>
  <conditionalFormatting sqref="D9:AB1951">
    <cfRule type="expression" dxfId="6" priority="7">
      <formula>LEN(TRIM(D9))=0</formula>
    </cfRule>
  </conditionalFormatting>
  <conditionalFormatting sqref="D9:AB1951">
    <cfRule type="expression" dxfId="5" priority="6">
      <formula>LEN(TRIM(D9))=0</formula>
    </cfRule>
  </conditionalFormatting>
  <conditionalFormatting sqref="D9:AB1951">
    <cfRule type="expression" dxfId="4" priority="5">
      <formula>LEN(TRIM(D9))=0</formula>
    </cfRule>
  </conditionalFormatting>
  <conditionalFormatting sqref="D9:AB1951">
    <cfRule type="expression" dxfId="3" priority="4">
      <formula>LEN(TRIM(D9))=0</formula>
    </cfRule>
  </conditionalFormatting>
  <conditionalFormatting sqref="D9:AB1951">
    <cfRule type="expression" dxfId="2" priority="3">
      <formula>LEN(TRIM(D9))=0</formula>
    </cfRule>
  </conditionalFormatting>
  <conditionalFormatting sqref="D9:AB1951">
    <cfRule type="expression" dxfId="1" priority="2">
      <formula>LEN(TRIM(D9))=0</formula>
    </cfRule>
  </conditionalFormatting>
  <conditionalFormatting sqref="D8:AB1951">
    <cfRule type="expression" dxfId="0" priority="1">
      <formula>LEN(TRIM(D8))=0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935"/>
  <sheetViews>
    <sheetView showGridLines="0" topLeftCell="D1" zoomScaleNormal="100" workbookViewId="0">
      <pane ySplit="1" topLeftCell="A2" activePane="bottomLeft" state="frozen"/>
      <selection activeCell="N1" sqref="N1"/>
      <selection pane="bottomLeft" activeCell="I2" sqref="I2:I11"/>
    </sheetView>
  </sheetViews>
  <sheetFormatPr defaultRowHeight="14.25" x14ac:dyDescent="0.45"/>
  <cols>
    <col min="1" max="1" width="19.59765625" bestFit="1" customWidth="1"/>
    <col min="2" max="2" width="11" bestFit="1" customWidth="1"/>
    <col min="3" max="3" width="18.73046875" bestFit="1" customWidth="1"/>
    <col min="4" max="4" width="17.86328125" bestFit="1" customWidth="1"/>
    <col min="5" max="5" width="15.3984375" bestFit="1" customWidth="1"/>
    <col min="6" max="6" width="13.1328125" bestFit="1" customWidth="1"/>
    <col min="7" max="7" width="30.1328125" bestFit="1" customWidth="1"/>
    <col min="8" max="8" width="9.265625" bestFit="1" customWidth="1"/>
    <col min="9" max="9" width="56.3984375" bestFit="1" customWidth="1"/>
    <col min="10" max="10" width="17.59765625" bestFit="1" customWidth="1"/>
    <col min="11" max="11" width="23.265625" bestFit="1" customWidth="1"/>
    <col min="12" max="12" width="13.265625" bestFit="1" customWidth="1"/>
    <col min="13" max="13" width="10.3984375" bestFit="1" customWidth="1"/>
    <col min="14" max="14" width="21" bestFit="1" customWidth="1"/>
    <col min="15" max="15" width="21.73046875" bestFit="1" customWidth="1"/>
    <col min="16" max="16" width="11.59765625" bestFit="1" customWidth="1"/>
    <col min="17" max="17" width="15.265625" bestFit="1" customWidth="1"/>
    <col min="18" max="18" width="23.59765625" bestFit="1" customWidth="1"/>
    <col min="19" max="19" width="18.1328125" bestFit="1" customWidth="1"/>
    <col min="20" max="20" width="11.1328125" bestFit="1" customWidth="1"/>
    <col min="21" max="21" width="10.3984375" bestFit="1" customWidth="1"/>
    <col min="22" max="22" width="25.265625" bestFit="1" customWidth="1"/>
    <col min="23" max="23" width="20" bestFit="1" customWidth="1"/>
  </cols>
  <sheetData>
    <row r="1" spans="1:30" x14ac:dyDescent="0.45">
      <c r="A1" t="s">
        <v>0</v>
      </c>
      <c r="B1" t="s">
        <v>1</v>
      </c>
      <c r="C1" t="s">
        <v>162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477</v>
      </c>
      <c r="X1" t="s">
        <v>472</v>
      </c>
      <c r="Y1" t="s">
        <v>473</v>
      </c>
      <c r="Z1" t="s">
        <v>474</v>
      </c>
      <c r="AA1" t="s">
        <v>160</v>
      </c>
      <c r="AB1" t="s">
        <v>116</v>
      </c>
      <c r="AC1" t="s">
        <v>475</v>
      </c>
      <c r="AD1" t="s">
        <v>119</v>
      </c>
    </row>
    <row r="2" spans="1:30" x14ac:dyDescent="0.45">
      <c r="A2" s="26" t="s">
        <v>32</v>
      </c>
      <c r="B2" s="26" t="s">
        <v>213</v>
      </c>
      <c r="C2" s="26" t="s">
        <v>21</v>
      </c>
      <c r="D2" s="27">
        <v>329549.43</v>
      </c>
      <c r="E2" s="26"/>
      <c r="F2" s="26" t="s">
        <v>26</v>
      </c>
      <c r="G2" s="26" t="s">
        <v>27</v>
      </c>
      <c r="H2" s="26" t="s">
        <v>694</v>
      </c>
      <c r="I2" s="26" t="s">
        <v>57</v>
      </c>
      <c r="J2" s="26"/>
      <c r="K2" s="28">
        <v>0</v>
      </c>
      <c r="L2" s="26"/>
      <c r="M2" s="26" t="s">
        <v>1362</v>
      </c>
      <c r="N2" s="26">
        <v>0</v>
      </c>
      <c r="O2" s="26">
        <v>100000</v>
      </c>
      <c r="P2" s="26"/>
      <c r="Q2" s="26"/>
      <c r="R2" s="26"/>
      <c r="S2" s="26"/>
      <c r="T2" s="26"/>
      <c r="U2" s="26"/>
      <c r="V2" s="26"/>
      <c r="W2" s="26"/>
      <c r="X2" t="str">
        <f>+IF(P2="S128","c006x   - Insurance firms &amp; pension funds",IF(G2="particulares","c001x   - Households",IF(AND(G2="outras empresas nao financeiras",H2="1"),"c002x   - Micro &amp; SME",IF(AND(G2="outras empresas nao financeiras",OR(H2="0",H2="")),"c003x   - Corporates",IF(G2="instituicoes de credito","c004x   - Institutions",IF(G2="outras instituicoes financeiras","c005x   - Other financial corporations",IF(G2="setor publico","c008x   - Government, central banks &amp; supranationals",IF(AND(G2="",I2="Taxageste"),"c003x   - Corporates",IF(G2="","c005x   - Other financial corporations","")))))))))</f>
        <v>c003x   - Corporates</v>
      </c>
      <c r="Y2" s="1">
        <f>SUM(N2:O2)</f>
        <v>100000</v>
      </c>
      <c r="Z2">
        <f>IFERROR(D2-Y2,"")</f>
        <v>229549.43</v>
      </c>
      <c r="AA2">
        <v>0</v>
      </c>
      <c r="AB2" t="str">
        <f t="shared" ref="AB2:AB65" si="0">IF(A2="",B2,A2)</f>
        <v>000000000000000</v>
      </c>
      <c r="AC2" t="str">
        <f t="shared" ref="AC2:AC65" si="1">IF(OR(V2="",V2="#"),B2,V2)</f>
        <v>5100262318</v>
      </c>
      <c r="AD2" t="str">
        <f t="shared" ref="AD2:AD65" si="2">IF(AC2="","",IF(AC2=V2,"LEI code","Type of identifier, other than LEI or MFI code"))</f>
        <v>Type of identifier, other than LEI or MFI code</v>
      </c>
    </row>
    <row r="3" spans="1:30" x14ac:dyDescent="0.45">
      <c r="A3" t="s">
        <v>32</v>
      </c>
      <c r="B3" t="s">
        <v>379</v>
      </c>
      <c r="C3" t="s">
        <v>21</v>
      </c>
      <c r="D3" s="23">
        <v>5267202.87</v>
      </c>
      <c r="E3" s="23"/>
      <c r="F3" t="s">
        <v>26</v>
      </c>
      <c r="G3" t="s">
        <v>27</v>
      </c>
      <c r="H3" t="s">
        <v>694</v>
      </c>
      <c r="I3" t="s">
        <v>31</v>
      </c>
      <c r="K3">
        <v>0</v>
      </c>
      <c r="M3" t="s">
        <v>1362</v>
      </c>
      <c r="N3">
        <v>0</v>
      </c>
      <c r="O3">
        <v>100000</v>
      </c>
      <c r="X3" t="str">
        <f>+IF(P3="S128","c006x   - Insurance firms &amp; pension funds",IF(G3="particulares","c001x   - Households",IF(AND(G3="outras empresas nao financeiras",H3="1"),"c002x   - Micro &amp; SME",IF(AND(G3="outras empresas nao financeiras",OR(H3="0",H3="")),"c003x   - Corporates",IF(G3="instituicoes de credito","c004x   - Institutions",IF(G3="outras instituicoes financeiras","c005x   - Other financial corporations",IF(G3="setor publico","c008x   - Government, central banks &amp; supranationals",IF(AND(G3="",I3="Taxageste"),"c003x   - Corporates",IF(G3="","c005x   - Other financial corporations","")))))))))</f>
        <v>c003x   - Corporates</v>
      </c>
      <c r="Y3" s="1">
        <f>SUM(N3:O3)</f>
        <v>100000</v>
      </c>
      <c r="Z3">
        <f>IFERROR(D3-Y3,"")</f>
        <v>5167202.87</v>
      </c>
      <c r="AA3">
        <v>0</v>
      </c>
      <c r="AB3" t="str">
        <f t="shared" si="0"/>
        <v>000000000000000</v>
      </c>
      <c r="AC3" t="str">
        <f t="shared" si="1"/>
        <v>7400456469</v>
      </c>
      <c r="AD3" t="str">
        <f t="shared" si="2"/>
        <v>Type of identifier, other than LEI or MFI code</v>
      </c>
    </row>
    <row r="4" spans="1:30" x14ac:dyDescent="0.45">
      <c r="A4" t="s">
        <v>32</v>
      </c>
      <c r="B4" t="s">
        <v>404</v>
      </c>
      <c r="C4" t="s">
        <v>21</v>
      </c>
      <c r="D4" s="23">
        <v>782178.17</v>
      </c>
      <c r="E4" s="23"/>
      <c r="F4" t="s">
        <v>26</v>
      </c>
      <c r="G4" t="s">
        <v>27</v>
      </c>
      <c r="H4" t="s">
        <v>694</v>
      </c>
      <c r="I4" t="s">
        <v>44</v>
      </c>
      <c r="K4">
        <v>0</v>
      </c>
      <c r="M4" t="s">
        <v>1362</v>
      </c>
      <c r="N4">
        <v>0</v>
      </c>
      <c r="O4">
        <v>100000</v>
      </c>
      <c r="X4" t="str">
        <f>+IF(P4="S128","c006x   - Insurance firms &amp; pension funds",IF(G4="particulares","c001x   - Households",IF(AND(G4="outras empresas nao financeiras",H4="1"),"c002x   - Micro &amp; SME",IF(AND(G4="outras empresas nao financeiras",OR(H4="0",H4="")),"c003x   - Corporates",IF(G4="instituicoes de credito","c004x   - Institutions",IF(G4="outras instituicoes financeiras","c005x   - Other financial corporations",IF(G4="setor publico","c008x   - Government, central banks &amp; supranationals",IF(AND(G4="",I4="Taxageste"),"c003x   - Corporates",IF(G4="","c005x   - Other financial corporations","")))))))))</f>
        <v>c003x   - Corporates</v>
      </c>
      <c r="Y4" s="1">
        <f>SUM(N4:O4)</f>
        <v>100000</v>
      </c>
      <c r="Z4">
        <f>IFERROR(D4-Y4,"")</f>
        <v>682178.17</v>
      </c>
      <c r="AA4">
        <v>0</v>
      </c>
      <c r="AB4" t="str">
        <f t="shared" si="0"/>
        <v>000000000000000</v>
      </c>
      <c r="AC4" t="str">
        <f t="shared" si="1"/>
        <v>7400760971</v>
      </c>
      <c r="AD4" t="str">
        <f t="shared" si="2"/>
        <v>Type of identifier, other than LEI or MFI code</v>
      </c>
    </row>
    <row r="5" spans="1:30" x14ac:dyDescent="0.45">
      <c r="A5" t="s">
        <v>32</v>
      </c>
      <c r="B5" t="s">
        <v>322</v>
      </c>
      <c r="C5" t="s">
        <v>21</v>
      </c>
      <c r="D5" s="23">
        <v>1207021.1100000001</v>
      </c>
      <c r="F5" t="s">
        <v>26</v>
      </c>
      <c r="G5" t="s">
        <v>27</v>
      </c>
      <c r="H5" t="s">
        <v>694</v>
      </c>
      <c r="I5" t="s">
        <v>75</v>
      </c>
      <c r="K5">
        <v>0</v>
      </c>
      <c r="M5" t="s">
        <v>1362</v>
      </c>
      <c r="N5">
        <v>0</v>
      </c>
      <c r="O5">
        <v>100000</v>
      </c>
      <c r="X5" t="str">
        <f>+IF(P5="S128","c006x   - Insurance firms &amp; pension funds",IF(G5="particulares","c001x   - Households",IF(AND(G5="outras empresas nao financeiras",H5="1"),"c002x   - Micro &amp; SME",IF(AND(G5="outras empresas nao financeiras",OR(H5="0",H5="")),"c003x   - Corporates",IF(G5="instituicoes de credito","c004x   - Institutions",IF(G5="outras instituicoes financeiras","c005x   - Other financial corporations",IF(G5="setor publico","c008x   - Government, central banks &amp; supranationals",IF(AND(G5="",I5="Taxageste"),"c003x   - Corporates",IF(G5="","c005x   - Other financial corporations","")))))))))</f>
        <v>c003x   - Corporates</v>
      </c>
      <c r="Y5" s="1">
        <f>SUM(N5:O5)</f>
        <v>100000</v>
      </c>
      <c r="Z5">
        <f>IFERROR(D5-Y5,"")</f>
        <v>1107021.1100000001</v>
      </c>
      <c r="AA5">
        <v>0</v>
      </c>
      <c r="AB5" t="str">
        <f t="shared" si="0"/>
        <v>000000000000000</v>
      </c>
      <c r="AC5" t="str">
        <f t="shared" si="1"/>
        <v>7400939384</v>
      </c>
      <c r="AD5" t="str">
        <f t="shared" si="2"/>
        <v>Type of identifier, other than LEI or MFI code</v>
      </c>
    </row>
    <row r="6" spans="1:30" x14ac:dyDescent="0.45">
      <c r="A6" t="s">
        <v>32</v>
      </c>
      <c r="B6" t="s">
        <v>225</v>
      </c>
      <c r="C6" t="s">
        <v>21</v>
      </c>
      <c r="D6" s="23">
        <v>1642756.36</v>
      </c>
      <c r="F6" t="s">
        <v>26</v>
      </c>
      <c r="G6" t="s">
        <v>27</v>
      </c>
      <c r="H6" t="s">
        <v>694</v>
      </c>
      <c r="I6" t="s">
        <v>76</v>
      </c>
      <c r="K6">
        <v>0</v>
      </c>
      <c r="M6" t="s">
        <v>1362</v>
      </c>
      <c r="N6">
        <v>0</v>
      </c>
      <c r="O6">
        <v>100000</v>
      </c>
      <c r="X6" t="str">
        <f>+IF(P6="S128","c006x   - Insurance firms &amp; pension funds",IF(G6="particulares","c001x   - Households",IF(AND(G6="outras empresas nao financeiras",H6="1"),"c002x   - Micro &amp; SME",IF(AND(G6="outras empresas nao financeiras",OR(H6="0",H6="")),"c003x   - Corporates",IF(G6="instituicoes de credito","c004x   - Institutions",IF(G6="outras instituicoes financeiras","c005x   - Other financial corporations",IF(G6="setor publico","c008x   - Government, central banks &amp; supranationals",IF(AND(G6="",I6="Taxageste"),"c003x   - Corporates",IF(G6="","c005x   - Other financial corporations","")))))))))</f>
        <v>c003x   - Corporates</v>
      </c>
      <c r="Y6" s="1">
        <f>SUM(N6:O6)</f>
        <v>100000</v>
      </c>
      <c r="Z6">
        <f>IFERROR(D6-Y6,"")</f>
        <v>1542756.36</v>
      </c>
      <c r="AA6">
        <v>0</v>
      </c>
      <c r="AB6" t="str">
        <f t="shared" si="0"/>
        <v>000000000000000</v>
      </c>
      <c r="AC6" t="str">
        <f t="shared" si="1"/>
        <v>7400315551</v>
      </c>
      <c r="AD6" t="str">
        <f t="shared" si="2"/>
        <v>Type of identifier, other than LEI or MFI code</v>
      </c>
    </row>
    <row r="7" spans="1:30" x14ac:dyDescent="0.45">
      <c r="A7" t="s">
        <v>32</v>
      </c>
      <c r="B7" t="s">
        <v>447</v>
      </c>
      <c r="C7" t="s">
        <v>21</v>
      </c>
      <c r="D7" s="23">
        <v>65925378.600000001</v>
      </c>
      <c r="F7" t="s">
        <v>26</v>
      </c>
      <c r="G7" t="s">
        <v>27</v>
      </c>
      <c r="H7" t="s">
        <v>694</v>
      </c>
      <c r="I7" t="s">
        <v>45</v>
      </c>
      <c r="K7">
        <v>0</v>
      </c>
      <c r="M7" t="s">
        <v>1362</v>
      </c>
      <c r="N7">
        <v>0</v>
      </c>
      <c r="O7">
        <v>100000</v>
      </c>
      <c r="W7" t="s">
        <v>479</v>
      </c>
      <c r="X7" t="str">
        <f>+IF(P7="S128","c006x   - Insurance firms &amp; pension funds",IF(G7="particulares","c001x   - Households",IF(AND(G7="outras empresas nao financeiras",H7="1"),"c002x   - Micro &amp; SME",IF(AND(G7="outras empresas nao financeiras",OR(H7="0",H7="")),"c003x   - Corporates",IF(G7="instituicoes de credito","c004x   - Institutions",IF(G7="outras instituicoes financeiras","c005x   - Other financial corporations",IF(G7="setor publico","c008x   - Government, central banks &amp; supranationals",IF(AND(G7="",I7="Taxageste"),"c003x   - Corporates",IF(G7="","c005x   - Other financial corporations","")))))))))</f>
        <v>c003x   - Corporates</v>
      </c>
      <c r="Y7" s="1">
        <f>SUM(N7:O7)</f>
        <v>100000</v>
      </c>
      <c r="Z7">
        <f>IFERROR(D7-Y7,"")</f>
        <v>65825378.600000001</v>
      </c>
      <c r="AA7">
        <v>0</v>
      </c>
      <c r="AB7" t="str">
        <f t="shared" si="0"/>
        <v>000000000000000</v>
      </c>
      <c r="AC7" t="str">
        <f t="shared" si="1"/>
        <v>8000391312</v>
      </c>
      <c r="AD7" t="str">
        <f t="shared" si="2"/>
        <v>Type of identifier, other than LEI or MFI code</v>
      </c>
    </row>
    <row r="8" spans="1:30" x14ac:dyDescent="0.45">
      <c r="A8" t="s">
        <v>32</v>
      </c>
      <c r="B8" t="s">
        <v>361</v>
      </c>
      <c r="C8" t="s">
        <v>21</v>
      </c>
      <c r="D8" s="23">
        <v>0</v>
      </c>
      <c r="F8" t="s">
        <v>26</v>
      </c>
      <c r="G8" t="s">
        <v>27</v>
      </c>
      <c r="H8" t="s">
        <v>694</v>
      </c>
      <c r="I8" t="s">
        <v>28</v>
      </c>
      <c r="K8">
        <v>7.399E-2</v>
      </c>
      <c r="M8" t="s">
        <v>1362</v>
      </c>
      <c r="N8">
        <v>0</v>
      </c>
      <c r="O8">
        <v>100000</v>
      </c>
      <c r="W8" t="s">
        <v>479</v>
      </c>
      <c r="X8" t="str">
        <f>+IF(P8="S128","c006x   - Insurance firms &amp; pension funds",IF(G8="particulares","c001x   - Households",IF(AND(G8="outras empresas nao financeiras",H8="1"),"c002x   - Micro &amp; SME",IF(AND(G8="outras empresas nao financeiras",OR(H8="0",H8="")),"c003x   - Corporates",IF(G8="instituicoes de credito","c004x   - Institutions",IF(G8="outras instituicoes financeiras","c005x   - Other financial corporations",IF(G8="setor publico","c008x   - Government, central banks &amp; supranationals",IF(AND(G8="",I8="Taxageste"),"c003x   - Corporates",IF(G8="","c005x   - Other financial corporations","")))))))))</f>
        <v>c003x   - Corporates</v>
      </c>
      <c r="Y8" s="1">
        <f>SUM(N8:O8)</f>
        <v>100000</v>
      </c>
      <c r="Z8">
        <f>IFERROR(D8-Y8,"")</f>
        <v>-100000</v>
      </c>
      <c r="AA8">
        <v>0</v>
      </c>
      <c r="AB8" t="str">
        <f t="shared" si="0"/>
        <v>000000000000000</v>
      </c>
      <c r="AC8" t="str">
        <f t="shared" si="1"/>
        <v>8044901277</v>
      </c>
      <c r="AD8" t="str">
        <f t="shared" si="2"/>
        <v>Type of identifier, other than LEI or MFI code</v>
      </c>
    </row>
    <row r="9" spans="1:30" x14ac:dyDescent="0.45">
      <c r="A9" t="s">
        <v>32</v>
      </c>
      <c r="B9" t="s">
        <v>203</v>
      </c>
      <c r="C9" t="s">
        <v>21</v>
      </c>
      <c r="D9" s="23">
        <v>29108.7</v>
      </c>
      <c r="F9" t="s">
        <v>26</v>
      </c>
      <c r="G9" t="s">
        <v>27</v>
      </c>
      <c r="H9" t="s">
        <v>694</v>
      </c>
      <c r="I9" t="s">
        <v>70</v>
      </c>
      <c r="K9">
        <v>0</v>
      </c>
      <c r="M9" t="s">
        <v>1362</v>
      </c>
      <c r="N9">
        <v>0</v>
      </c>
      <c r="O9">
        <v>28890.45</v>
      </c>
      <c r="X9" t="str">
        <f>+IF(P9="S128","c006x   - Insurance firms &amp; pension funds",IF(G9="particulares","c001x   - Households",IF(AND(G9="outras empresas nao financeiras",H9="1"),"c002x   - Micro &amp; SME",IF(AND(G9="outras empresas nao financeiras",OR(H9="0",H9="")),"c003x   - Corporates",IF(G9="instituicoes de credito","c004x   - Institutions",IF(G9="outras instituicoes financeiras","c005x   - Other financial corporations",IF(G9="setor publico","c008x   - Government, central banks &amp; supranationals",IF(AND(G9="",I9="Taxageste"),"c003x   - Corporates",IF(G9="","c005x   - Other financial corporations","")))))))))</f>
        <v>c003x   - Corporates</v>
      </c>
      <c r="Y9" s="1">
        <f>SUM(N9:O9)</f>
        <v>28890.45</v>
      </c>
      <c r="Z9">
        <f>IFERROR(D9-Y9,"")</f>
        <v>218.25</v>
      </c>
      <c r="AA9">
        <v>0</v>
      </c>
      <c r="AB9" t="str">
        <f t="shared" si="0"/>
        <v>000000000000000</v>
      </c>
      <c r="AC9" t="str">
        <f t="shared" si="1"/>
        <v>8046273535</v>
      </c>
      <c r="AD9" t="str">
        <f t="shared" si="2"/>
        <v>Type of identifier, other than LEI or MFI code</v>
      </c>
    </row>
    <row r="10" spans="1:30" x14ac:dyDescent="0.45">
      <c r="A10" t="s">
        <v>32</v>
      </c>
      <c r="B10" t="s">
        <v>325</v>
      </c>
      <c r="C10" t="s">
        <v>21</v>
      </c>
      <c r="D10" s="23">
        <v>17688.22</v>
      </c>
      <c r="F10" t="s">
        <v>26</v>
      </c>
      <c r="G10" t="s">
        <v>27</v>
      </c>
      <c r="H10" t="s">
        <v>694</v>
      </c>
      <c r="I10" t="s">
        <v>65</v>
      </c>
      <c r="K10">
        <v>0</v>
      </c>
      <c r="M10" t="s">
        <v>1362</v>
      </c>
      <c r="N10">
        <v>0</v>
      </c>
      <c r="O10">
        <v>17688.22</v>
      </c>
      <c r="X10" t="str">
        <f>+IF(P10="S128","c006x   - Insurance firms &amp; pension funds",IF(G10="particulares","c001x   - Households",IF(AND(G10="outras empresas nao financeiras",H10="1"),"c002x   - Micro &amp; SME",IF(AND(G10="outras empresas nao financeiras",OR(H10="0",H10="")),"c003x   - Corporates",IF(G10="instituicoes de credito","c004x   - Institutions",IF(G10="outras instituicoes financeiras","c005x   - Other financial corporations",IF(G10="setor publico","c008x   - Government, central banks &amp; supranationals",IF(AND(G10="",I10="Taxageste"),"c003x   - Corporates",IF(G10="","c005x   - Other financial corporations","")))))))))</f>
        <v>c003x   - Corporates</v>
      </c>
      <c r="Y10" s="1">
        <f>SUM(N10:O10)</f>
        <v>17688.22</v>
      </c>
      <c r="Z10">
        <f>IFERROR(D10-Y10,"")</f>
        <v>0</v>
      </c>
      <c r="AA10">
        <v>0</v>
      </c>
      <c r="AB10" t="str">
        <f t="shared" si="0"/>
        <v>000000000000000</v>
      </c>
      <c r="AC10" t="str">
        <f t="shared" si="1"/>
        <v>7400886823</v>
      </c>
      <c r="AD10" t="str">
        <f t="shared" si="2"/>
        <v>Type of identifier, other than LEI or MFI code</v>
      </c>
    </row>
    <row r="11" spans="1:30" x14ac:dyDescent="0.45">
      <c r="A11" t="s">
        <v>32</v>
      </c>
      <c r="B11" t="s">
        <v>880</v>
      </c>
      <c r="C11" t="s">
        <v>21</v>
      </c>
      <c r="D11" s="23">
        <v>17882.099999999999</v>
      </c>
      <c r="F11" t="s">
        <v>26</v>
      </c>
      <c r="G11" t="s">
        <v>27</v>
      </c>
      <c r="H11" t="s">
        <v>24</v>
      </c>
      <c r="I11" t="s">
        <v>881</v>
      </c>
      <c r="K11" s="24">
        <v>0</v>
      </c>
      <c r="M11" t="s">
        <v>1362</v>
      </c>
      <c r="N11" s="1">
        <v>0</v>
      </c>
      <c r="O11" s="1">
        <v>16221.25</v>
      </c>
      <c r="X11" t="str">
        <f>+IF(P11="S128","c006x   - Insurance firms &amp; pension funds",IF(G11="particulares","c001x   - Households",IF(AND(G11="outras empresas nao financeiras",H11="1"),"c002x   - Micro &amp; SME",IF(AND(G11="outras empresas nao financeiras",OR(H11="0",H11="")),"c003x   - Corporates",IF(G11="instituicoes de credito","c004x   - Institutions",IF(G11="outras instituicoes financeiras","c005x   - Other financial corporations",IF(G11="setor publico","c008x   - Government, central banks &amp; supranationals",IF(AND(G11="",I11="Taxageste"),"c003x   - Corporates",IF(G11="","c005x   - Other financial corporations","")))))))))</f>
        <v>c002x   - Micro &amp; SME</v>
      </c>
      <c r="Y11" s="1">
        <f>SUM(N11:O11)</f>
        <v>16221.25</v>
      </c>
      <c r="Z11">
        <f>IFERROR(D11-Y11,"")</f>
        <v>1660.8499999999985</v>
      </c>
      <c r="AA11">
        <v>0</v>
      </c>
      <c r="AB11" t="str">
        <f t="shared" si="0"/>
        <v>000000000000000</v>
      </c>
      <c r="AC11" t="str">
        <f t="shared" si="1"/>
        <v>1700210720</v>
      </c>
      <c r="AD11" t="str">
        <f t="shared" si="2"/>
        <v>Type of identifier, other than LEI or MFI code</v>
      </c>
    </row>
    <row r="12" spans="1:30" x14ac:dyDescent="0.45">
      <c r="A12" t="s">
        <v>32</v>
      </c>
      <c r="B12" t="s">
        <v>51</v>
      </c>
      <c r="C12" t="s">
        <v>41</v>
      </c>
      <c r="D12" s="23">
        <v>12185.383460999999</v>
      </c>
      <c r="E12" s="23">
        <v>1.153197</v>
      </c>
      <c r="F12" t="s">
        <v>26</v>
      </c>
      <c r="G12" t="s">
        <v>34</v>
      </c>
      <c r="H12" t="s">
        <v>694</v>
      </c>
      <c r="I12" t="s">
        <v>52</v>
      </c>
      <c r="K12">
        <v>3.41099</v>
      </c>
      <c r="L12">
        <v>3.41099</v>
      </c>
      <c r="M12" t="s">
        <v>1362</v>
      </c>
      <c r="X12" t="str">
        <f>+IF(P12="S128","c006x   - Insurance firms &amp; pension funds",IF(G12="particulares","c001x   - Households",IF(AND(G12="outras empresas nao financeiras",H12="1"),"c002x   - Micro &amp; SME",IF(AND(G12="outras empresas nao financeiras",OR(H12="0",H12="")),"c003x   - Corporates",IF(G12="instituicoes de credito","c004x   - Institutions",IF(G12="outras instituicoes financeiras","c005x   - Other financial corporations",IF(G12="setor publico","c008x   - Government, central banks &amp; supranationals",IF(AND(G12="",I12="Taxageste"),"c003x   - Corporates",IF(G12="","c005x   - Other financial corporations","")))))))))</f>
        <v>c005x   - Other financial corporations</v>
      </c>
      <c r="Y12" s="1">
        <f>SUM(N12:O12)</f>
        <v>0</v>
      </c>
      <c r="Z12">
        <f>IFERROR(D12-Y12,"")</f>
        <v>12185.383460999999</v>
      </c>
      <c r="AA12">
        <v>0</v>
      </c>
      <c r="AB12" t="str">
        <f t="shared" si="0"/>
        <v>000000000000000</v>
      </c>
      <c r="AC12" t="str">
        <f t="shared" si="1"/>
        <v>9002304663</v>
      </c>
      <c r="AD12" t="str">
        <f t="shared" si="2"/>
        <v>Type of identifier, other than LEI or MFI code</v>
      </c>
    </row>
    <row r="13" spans="1:30" x14ac:dyDescent="0.45">
      <c r="A13" t="s">
        <v>32</v>
      </c>
      <c r="B13" t="s">
        <v>359</v>
      </c>
      <c r="C13" t="s">
        <v>41</v>
      </c>
      <c r="D13" s="23"/>
      <c r="E13">
        <v>0.58128599999999997</v>
      </c>
      <c r="F13" t="s">
        <v>26</v>
      </c>
      <c r="G13" t="s">
        <v>34</v>
      </c>
      <c r="H13" t="s">
        <v>694</v>
      </c>
      <c r="I13" t="s">
        <v>69</v>
      </c>
      <c r="M13" t="s">
        <v>1362</v>
      </c>
      <c r="W13" t="s">
        <v>479</v>
      </c>
      <c r="X13" t="str">
        <f>+IF(P13="S128","c006x   - Insurance firms &amp; pension funds",IF(G13="particulares","c001x   - Households",IF(AND(G13="outras empresas nao financeiras",H13="1"),"c002x   - Micro &amp; SME",IF(AND(G13="outras empresas nao financeiras",OR(H13="0",H13="")),"c003x   - Corporates",IF(G13="instituicoes de credito","c004x   - Institutions",IF(G13="outras instituicoes financeiras","c005x   - Other financial corporations",IF(G13="setor publico","c008x   - Government, central banks &amp; supranationals",IF(AND(G13="",I13="Taxageste"),"c003x   - Corporates",IF(G13="","c005x   - Other financial corporations","")))))))))</f>
        <v>c005x   - Other financial corporations</v>
      </c>
      <c r="Y13" s="1">
        <f>SUM(N13:O13)</f>
        <v>0</v>
      </c>
      <c r="Z13">
        <f>IFERROR(D13-Y13,"")</f>
        <v>0</v>
      </c>
      <c r="AA13">
        <v>0</v>
      </c>
      <c r="AB13" t="str">
        <f t="shared" si="0"/>
        <v>000000000000000</v>
      </c>
      <c r="AC13" t="str">
        <f t="shared" si="1"/>
        <v>8041492238</v>
      </c>
      <c r="AD13" t="str">
        <f t="shared" si="2"/>
        <v>Type of identifier, other than LEI or MFI code</v>
      </c>
    </row>
    <row r="14" spans="1:30" x14ac:dyDescent="0.45">
      <c r="A14" t="s">
        <v>32</v>
      </c>
      <c r="B14" t="s">
        <v>699</v>
      </c>
      <c r="C14" t="s">
        <v>41</v>
      </c>
      <c r="D14" s="23">
        <v>35524.329645999998</v>
      </c>
      <c r="F14" t="s">
        <v>490</v>
      </c>
      <c r="H14" t="s">
        <v>694</v>
      </c>
      <c r="I14" t="s">
        <v>700</v>
      </c>
      <c r="M14" t="s">
        <v>1362</v>
      </c>
      <c r="X14" t="str">
        <f>+IF(P14="S128","c006x   - Insurance firms &amp; pension funds",IF(G14="particulares","c001x   - Households",IF(AND(G14="outras empresas nao financeiras",H14="1"),"c002x   - Micro &amp; SME",IF(AND(G14="outras empresas nao financeiras",OR(H14="0",H14="")),"c003x   - Corporates",IF(G14="instituicoes de credito","c004x   - Institutions",IF(G14="outras instituicoes financeiras","c005x   - Other financial corporations",IF(G14="setor publico","c008x   - Government, central banks &amp; supranationals",IF(AND(G14="",I14="Taxageste"),"c003x   - Corporates",IF(G14="","c005x   - Other financial corporations","")))))))))</f>
        <v>c005x   - Other financial corporations</v>
      </c>
      <c r="Y14" s="1">
        <f>SUM(N14:O14)</f>
        <v>0</v>
      </c>
      <c r="Z14">
        <f>IFERROR(D14-Y14,"")</f>
        <v>35524.329645999998</v>
      </c>
      <c r="AA14">
        <v>0</v>
      </c>
      <c r="AB14" t="str">
        <f t="shared" si="0"/>
        <v>000000000000000</v>
      </c>
      <c r="AC14" t="str">
        <f t="shared" si="1"/>
        <v>8000000013</v>
      </c>
      <c r="AD14" t="str">
        <f t="shared" si="2"/>
        <v>Type of identifier, other than LEI or MFI code</v>
      </c>
    </row>
    <row r="15" spans="1:30" x14ac:dyDescent="0.45">
      <c r="A15" t="s">
        <v>32</v>
      </c>
      <c r="B15" t="s">
        <v>33</v>
      </c>
      <c r="C15" t="s">
        <v>41</v>
      </c>
      <c r="D15" s="23">
        <v>462346.44665400003</v>
      </c>
      <c r="F15" t="s">
        <v>1357</v>
      </c>
      <c r="G15" t="s">
        <v>34</v>
      </c>
      <c r="H15" t="s">
        <v>694</v>
      </c>
      <c r="I15" t="s">
        <v>35</v>
      </c>
      <c r="K15">
        <v>0</v>
      </c>
      <c r="M15" t="s">
        <v>1362</v>
      </c>
      <c r="P15" t="s">
        <v>36</v>
      </c>
      <c r="V15" t="s">
        <v>37</v>
      </c>
      <c r="W15" t="s">
        <v>479</v>
      </c>
      <c r="X15" t="str">
        <f>+IF(P15="S128","c006x   - Insurance firms &amp; pension funds",IF(G15="particulares","c001x   - Households",IF(AND(G15="outras empresas nao financeiras",H15="1"),"c002x   - Micro &amp; SME",IF(AND(G15="outras empresas nao financeiras",OR(H15="0",H15="")),"c003x   - Corporates",IF(G15="instituicoes de credito","c004x   - Institutions",IF(G15="outras instituicoes financeiras","c005x   - Other financial corporations",IF(G15="setor publico","c008x   - Government, central banks &amp; supranationals",IF(AND(G15="",I15="Taxageste"),"c003x   - Corporates",IF(G15="","c005x   - Other financial corporations","")))))))))</f>
        <v>c006x   - Insurance firms &amp; pension funds</v>
      </c>
      <c r="Y15" s="1">
        <f>SUM(N15:O15)</f>
        <v>0</v>
      </c>
      <c r="Z15">
        <f>IFERROR(D15-Y15,"")</f>
        <v>462346.44665400003</v>
      </c>
      <c r="AA15">
        <v>0</v>
      </c>
      <c r="AB15" t="str">
        <f t="shared" si="0"/>
        <v>000000000000000</v>
      </c>
      <c r="AC15" t="str">
        <f t="shared" si="1"/>
        <v>54930006K2IUPA083C07</v>
      </c>
      <c r="AD15" t="str">
        <f t="shared" si="2"/>
        <v>LEI code</v>
      </c>
    </row>
    <row r="16" spans="1:30" x14ac:dyDescent="0.45">
      <c r="A16" t="s">
        <v>32</v>
      </c>
      <c r="B16" t="s">
        <v>33</v>
      </c>
      <c r="C16" t="s">
        <v>41</v>
      </c>
      <c r="D16" s="23">
        <v>1881954.7346699999</v>
      </c>
      <c r="E16">
        <v>1585.83349</v>
      </c>
      <c r="F16" t="s">
        <v>26</v>
      </c>
      <c r="G16" t="s">
        <v>34</v>
      </c>
      <c r="H16" t="s">
        <v>694</v>
      </c>
      <c r="I16" t="s">
        <v>35</v>
      </c>
      <c r="K16">
        <v>2.7545000000000002</v>
      </c>
      <c r="L16">
        <v>3.3366199999999999</v>
      </c>
      <c r="M16" t="s">
        <v>1362</v>
      </c>
      <c r="P16" t="s">
        <v>36</v>
      </c>
      <c r="V16" t="s">
        <v>37</v>
      </c>
      <c r="W16" t="s">
        <v>479</v>
      </c>
      <c r="X16" t="str">
        <f>+IF(P16="S128","c006x   - Insurance firms &amp; pension funds",IF(G16="particulares","c001x   - Households",IF(AND(G16="outras empresas nao financeiras",H16="1"),"c002x   - Micro &amp; SME",IF(AND(G16="outras empresas nao financeiras",OR(H16="0",H16="")),"c003x   - Corporates",IF(G16="instituicoes de credito","c004x   - Institutions",IF(G16="outras instituicoes financeiras","c005x   - Other financial corporations",IF(G16="setor publico","c008x   - Government, central banks &amp; supranationals",IF(AND(G16="",I16="Taxageste"),"c003x   - Corporates",IF(G16="","c005x   - Other financial corporations","")))))))))</f>
        <v>c006x   - Insurance firms &amp; pension funds</v>
      </c>
      <c r="Y16" s="1">
        <f>SUM(N16:O16)</f>
        <v>0</v>
      </c>
      <c r="Z16">
        <f>IFERROR(D16-Y16,"")</f>
        <v>1881954.7346699999</v>
      </c>
      <c r="AA16">
        <v>0</v>
      </c>
      <c r="AB16" t="str">
        <f t="shared" si="0"/>
        <v>000000000000000</v>
      </c>
      <c r="AC16" t="str">
        <f t="shared" si="1"/>
        <v>54930006K2IUPA083C07</v>
      </c>
      <c r="AD16" t="str">
        <f t="shared" si="2"/>
        <v>LEI code</v>
      </c>
    </row>
    <row r="17" spans="1:30" x14ac:dyDescent="0.45">
      <c r="A17" t="s">
        <v>1352</v>
      </c>
      <c r="B17" t="s">
        <v>359</v>
      </c>
      <c r="C17" t="s">
        <v>79</v>
      </c>
      <c r="D17" s="23">
        <v>26830.37</v>
      </c>
      <c r="E17" s="23"/>
      <c r="F17" t="s">
        <v>485</v>
      </c>
      <c r="G17" t="s">
        <v>34</v>
      </c>
      <c r="H17" t="s">
        <v>694</v>
      </c>
      <c r="I17" t="s">
        <v>69</v>
      </c>
      <c r="M17" t="s">
        <v>1362</v>
      </c>
      <c r="W17" t="s">
        <v>479</v>
      </c>
      <c r="X17" t="str">
        <f>+IF(P17="S128","c006x   - Insurance firms &amp; pension funds",IF(G17="particulares","c001x   - Households",IF(AND(G17="outras empresas nao financeiras",H17="1"),"c002x   - Micro &amp; SME",IF(AND(G17="outras empresas nao financeiras",OR(H17="0",H17="")),"c003x   - Corporates",IF(G17="instituicoes de credito","c004x   - Institutions",IF(G17="outras instituicoes financeiras","c005x   - Other financial corporations",IF(G17="setor publico","c008x   - Government, central banks &amp; supranationals",IF(AND(G17="",I17="Taxageste"),"c003x   - Corporates",IF(G17="","c005x   - Other financial corporations","")))))))))</f>
        <v>c005x   - Other financial corporations</v>
      </c>
      <c r="Y17" s="1">
        <f>SUM(N17:O17)</f>
        <v>0</v>
      </c>
      <c r="Z17">
        <f>IFERROR(D17-Y17,"")</f>
        <v>26830.37</v>
      </c>
      <c r="AA17">
        <v>0</v>
      </c>
      <c r="AB17" t="str">
        <f t="shared" si="0"/>
        <v>220601510000000</v>
      </c>
      <c r="AC17" t="str">
        <f t="shared" si="1"/>
        <v>8041492238</v>
      </c>
      <c r="AD17" t="str">
        <f t="shared" si="2"/>
        <v>Type of identifier, other than LEI or MFI code</v>
      </c>
    </row>
    <row r="18" spans="1:30" x14ac:dyDescent="0.45">
      <c r="A18" t="s">
        <v>32</v>
      </c>
      <c r="B18" t="s">
        <v>699</v>
      </c>
      <c r="C18" t="s">
        <v>79</v>
      </c>
      <c r="D18" s="23">
        <v>10649.679231</v>
      </c>
      <c r="F18" t="s">
        <v>490</v>
      </c>
      <c r="H18" t="s">
        <v>694</v>
      </c>
      <c r="I18" t="s">
        <v>700</v>
      </c>
      <c r="M18" t="s">
        <v>1362</v>
      </c>
      <c r="X18" t="str">
        <f>+IF(P18="S128","c006x   - Insurance firms &amp; pension funds",IF(G18="particulares","c001x   - Households",IF(AND(G18="outras empresas nao financeiras",H18="1"),"c002x   - Micro &amp; SME",IF(AND(G18="outras empresas nao financeiras",OR(H18="0",H18="")),"c003x   - Corporates",IF(G18="instituicoes de credito","c004x   - Institutions",IF(G18="outras instituicoes financeiras","c005x   - Other financial corporations",IF(G18="setor publico","c008x   - Government, central banks &amp; supranationals",IF(AND(G18="",I18="Taxageste"),"c003x   - Corporates",IF(G18="","c005x   - Other financial corporations","")))))))))</f>
        <v>c005x   - Other financial corporations</v>
      </c>
      <c r="Y18" s="1">
        <f>SUM(N18:O18)</f>
        <v>0</v>
      </c>
      <c r="Z18">
        <f>IFERROR(D18-Y18,"")</f>
        <v>10649.679231</v>
      </c>
      <c r="AA18">
        <v>0</v>
      </c>
      <c r="AB18" t="str">
        <f t="shared" si="0"/>
        <v>000000000000000</v>
      </c>
      <c r="AC18" t="str">
        <f t="shared" si="1"/>
        <v>8000000013</v>
      </c>
      <c r="AD18" t="str">
        <f t="shared" si="2"/>
        <v>Type of identifier, other than LEI or MFI code</v>
      </c>
    </row>
    <row r="19" spans="1:30" x14ac:dyDescent="0.45">
      <c r="A19" t="s">
        <v>32</v>
      </c>
      <c r="B19" t="s">
        <v>699</v>
      </c>
      <c r="C19" t="s">
        <v>1323</v>
      </c>
      <c r="D19" s="23">
        <v>2802.5927830000001</v>
      </c>
      <c r="F19" t="s">
        <v>490</v>
      </c>
      <c r="H19" t="s">
        <v>694</v>
      </c>
      <c r="I19" t="s">
        <v>700</v>
      </c>
      <c r="M19" t="s">
        <v>1362</v>
      </c>
      <c r="X19" t="str">
        <f>+IF(P19="S128","c006x   - Insurance firms &amp; pension funds",IF(G19="particulares","c001x   - Households",IF(AND(G19="outras empresas nao financeiras",H19="1"),"c002x   - Micro &amp; SME",IF(AND(G19="outras empresas nao financeiras",OR(H19="0",H19="")),"c003x   - Corporates",IF(G19="instituicoes de credito","c004x   - Institutions",IF(G19="outras instituicoes financeiras","c005x   - Other financial corporations",IF(G19="setor publico","c008x   - Government, central banks &amp; supranationals",IF(AND(G19="",I19="Taxageste"),"c003x   - Corporates",IF(G19="","c005x   - Other financial corporations","")))))))))</f>
        <v>c005x   - Other financial corporations</v>
      </c>
      <c r="Y19" s="1">
        <f>SUM(N19:O19)</f>
        <v>0</v>
      </c>
      <c r="Z19">
        <f>IFERROR(D19-Y19,"")</f>
        <v>2802.5927830000001</v>
      </c>
      <c r="AA19">
        <v>0</v>
      </c>
      <c r="AB19" t="str">
        <f t="shared" si="0"/>
        <v>000000000000000</v>
      </c>
      <c r="AC19" t="str">
        <f t="shared" si="1"/>
        <v>8000000013</v>
      </c>
      <c r="AD19" t="str">
        <f t="shared" si="2"/>
        <v>Type of identifier, other than LEI or MFI code</v>
      </c>
    </row>
    <row r="20" spans="1:30" x14ac:dyDescent="0.45">
      <c r="A20" t="s">
        <v>32</v>
      </c>
      <c r="B20" t="s">
        <v>699</v>
      </c>
      <c r="C20" t="s">
        <v>1449</v>
      </c>
      <c r="D20" s="23">
        <v>4.3288E-2</v>
      </c>
      <c r="F20" t="s">
        <v>490</v>
      </c>
      <c r="H20" t="s">
        <v>694</v>
      </c>
      <c r="I20" t="s">
        <v>700</v>
      </c>
      <c r="M20" t="s">
        <v>1362</v>
      </c>
      <c r="X20" t="str">
        <f>+IF(P20="S128","c006x   - Insurance firms &amp; pension funds",IF(G20="particulares","c001x   - Households",IF(AND(G20="outras empresas nao financeiras",H20="1"),"c002x   - Micro &amp; SME",IF(AND(G20="outras empresas nao financeiras",OR(H20="0",H20="")),"c003x   - Corporates",IF(G20="instituicoes de credito","c004x   - Institutions",IF(G20="outras instituicoes financeiras","c005x   - Other financial corporations",IF(G20="setor publico","c008x   - Government, central banks &amp; supranationals",IF(AND(G20="",I20="Taxageste"),"c003x   - Corporates",IF(G20="","c005x   - Other financial corporations","")))))))))</f>
        <v>c005x   - Other financial corporations</v>
      </c>
      <c r="Y20" s="1">
        <f>SUM(N20:O20)</f>
        <v>0</v>
      </c>
      <c r="Z20">
        <f>IFERROR(D20-Y20,"")</f>
        <v>4.3288E-2</v>
      </c>
      <c r="AA20">
        <v>0</v>
      </c>
      <c r="AB20" t="str">
        <f t="shared" si="0"/>
        <v>000000000000000</v>
      </c>
      <c r="AC20" t="str">
        <f t="shared" si="1"/>
        <v>8000000013</v>
      </c>
      <c r="AD20" t="str">
        <f t="shared" si="2"/>
        <v>Type of identifier, other than LEI or MFI code</v>
      </c>
    </row>
    <row r="21" spans="1:30" x14ac:dyDescent="0.45">
      <c r="A21" t="s">
        <v>32</v>
      </c>
      <c r="B21" t="s">
        <v>699</v>
      </c>
      <c r="C21" t="s">
        <v>1290</v>
      </c>
      <c r="D21" s="23">
        <v>6.1139999999999996E-3</v>
      </c>
      <c r="F21" t="s">
        <v>490</v>
      </c>
      <c r="H21" t="s">
        <v>694</v>
      </c>
      <c r="I21" t="s">
        <v>700</v>
      </c>
      <c r="M21" t="s">
        <v>1362</v>
      </c>
      <c r="X21" t="str">
        <f>+IF(P21="S128","c006x   - Insurance firms &amp; pension funds",IF(G21="particulares","c001x   - Households",IF(AND(G21="outras empresas nao financeiras",H21="1"),"c002x   - Micro &amp; SME",IF(AND(G21="outras empresas nao financeiras",OR(H21="0",H21="")),"c003x   - Corporates",IF(G21="instituicoes de credito","c004x   - Institutions",IF(G21="outras instituicoes financeiras","c005x   - Other financial corporations",IF(G21="setor publico","c008x   - Government, central banks &amp; supranationals",IF(AND(G21="",I21="Taxageste"),"c003x   - Corporates",IF(G21="","c005x   - Other financial corporations","")))))))))</f>
        <v>c005x   - Other financial corporations</v>
      </c>
      <c r="Y21" s="1">
        <f>SUM(N21:O21)</f>
        <v>0</v>
      </c>
      <c r="Z21">
        <f>IFERROR(D21-Y21,"")</f>
        <v>6.1139999999999996E-3</v>
      </c>
      <c r="AA21">
        <v>0</v>
      </c>
      <c r="AB21" t="str">
        <f t="shared" si="0"/>
        <v>000000000000000</v>
      </c>
      <c r="AC21" t="str">
        <f t="shared" si="1"/>
        <v>8000000013</v>
      </c>
      <c r="AD21" t="str">
        <f t="shared" si="2"/>
        <v>Type of identifier, other than LEI or MFI code</v>
      </c>
    </row>
    <row r="22" spans="1:30" x14ac:dyDescent="0.45">
      <c r="A22" t="s">
        <v>32</v>
      </c>
      <c r="B22" t="s">
        <v>699</v>
      </c>
      <c r="C22" t="s">
        <v>1452</v>
      </c>
      <c r="D22" s="23">
        <v>30.760638</v>
      </c>
      <c r="F22" t="s">
        <v>490</v>
      </c>
      <c r="H22" t="s">
        <v>694</v>
      </c>
      <c r="I22" t="s">
        <v>700</v>
      </c>
      <c r="K22" s="24"/>
      <c r="M22" t="s">
        <v>1362</v>
      </c>
      <c r="N22" s="1"/>
      <c r="O22" s="1"/>
      <c r="X22" t="str">
        <f>+IF(P22="S128","c006x   - Insurance firms &amp; pension funds",IF(G22="particulares","c001x   - Households",IF(AND(G22="outras empresas nao financeiras",H22="1"),"c002x   - Micro &amp; SME",IF(AND(G22="outras empresas nao financeiras",OR(H22="0",H22="")),"c003x   - Corporates",IF(G22="instituicoes de credito","c004x   - Institutions",IF(G22="outras instituicoes financeiras","c005x   - Other financial corporations",IF(G22="setor publico","c008x   - Government, central banks &amp; supranationals",IF(AND(G22="",I22="Taxageste"),"c003x   - Corporates",IF(G22="","c005x   - Other financial corporations","")))))))))</f>
        <v>c005x   - Other financial corporations</v>
      </c>
      <c r="Y22" s="1">
        <f>SUM(N22:O22)</f>
        <v>0</v>
      </c>
      <c r="Z22">
        <f>IFERROR(D22-Y22,"")</f>
        <v>30.760638</v>
      </c>
      <c r="AA22">
        <v>0</v>
      </c>
      <c r="AB22" t="str">
        <f t="shared" si="0"/>
        <v>000000000000000</v>
      </c>
      <c r="AC22" t="str">
        <f t="shared" si="1"/>
        <v>8000000013</v>
      </c>
      <c r="AD22" t="str">
        <f t="shared" si="2"/>
        <v>Type of identifier, other than LEI or MFI code</v>
      </c>
    </row>
    <row r="23" spans="1:30" x14ac:dyDescent="0.45">
      <c r="A23" t="s">
        <v>32</v>
      </c>
      <c r="B23" t="s">
        <v>699</v>
      </c>
      <c r="C23" t="s">
        <v>1321</v>
      </c>
      <c r="D23" s="23">
        <v>3.552632</v>
      </c>
      <c r="F23" t="s">
        <v>490</v>
      </c>
      <c r="H23" t="s">
        <v>694</v>
      </c>
      <c r="I23" t="s">
        <v>700</v>
      </c>
      <c r="K23" s="24"/>
      <c r="M23" t="s">
        <v>1362</v>
      </c>
      <c r="N23" s="1"/>
      <c r="O23" s="1"/>
      <c r="X23" t="str">
        <f>+IF(P23="S128","c006x   - Insurance firms &amp; pension funds",IF(G23="particulares","c001x   - Households",IF(AND(G23="outras empresas nao financeiras",H23="1"),"c002x   - Micro &amp; SME",IF(AND(G23="outras empresas nao financeiras",OR(H23="0",H23="")),"c003x   - Corporates",IF(G23="instituicoes de credito","c004x   - Institutions",IF(G23="outras instituicoes financeiras","c005x   - Other financial corporations",IF(G23="setor publico","c008x   - Government, central banks &amp; supranationals",IF(AND(G23="",I23="Taxageste"),"c003x   - Corporates",IF(G23="","c005x   - Other financial corporations","")))))))))</f>
        <v>c005x   - Other financial corporations</v>
      </c>
      <c r="Y23" s="1">
        <f>SUM(N23:O23)</f>
        <v>0</v>
      </c>
      <c r="Z23">
        <f>IFERROR(D23-Y23,"")</f>
        <v>3.552632</v>
      </c>
      <c r="AA23">
        <v>0</v>
      </c>
      <c r="AB23" t="str">
        <f t="shared" si="0"/>
        <v>000000000000000</v>
      </c>
      <c r="AC23" t="str">
        <f t="shared" si="1"/>
        <v>8000000013</v>
      </c>
      <c r="AD23" t="str">
        <f t="shared" si="2"/>
        <v>Type of identifier, other than LEI or MFI code</v>
      </c>
    </row>
    <row r="24" spans="1:30" x14ac:dyDescent="0.45">
      <c r="A24" t="s">
        <v>32</v>
      </c>
      <c r="B24" t="s">
        <v>699</v>
      </c>
      <c r="C24" t="s">
        <v>1482</v>
      </c>
      <c r="D24" s="23">
        <v>1.3450000000000001E-3</v>
      </c>
      <c r="F24" t="s">
        <v>490</v>
      </c>
      <c r="H24" t="s">
        <v>694</v>
      </c>
      <c r="I24" t="s">
        <v>700</v>
      </c>
      <c r="K24" s="24"/>
      <c r="M24" t="s">
        <v>1362</v>
      </c>
      <c r="N24" s="1"/>
      <c r="O24" s="1"/>
      <c r="X24" t="str">
        <f>+IF(P24="S128","c006x   - Insurance firms &amp; pension funds",IF(G24="particulares","c001x   - Households",IF(AND(G24="outras empresas nao financeiras",H24="1"),"c002x   - Micro &amp; SME",IF(AND(G24="outras empresas nao financeiras",OR(H24="0",H24="")),"c003x   - Corporates",IF(G24="instituicoes de credito","c004x   - Institutions",IF(G24="outras instituicoes financeiras","c005x   - Other financial corporations",IF(G24="setor publico","c008x   - Government, central banks &amp; supranationals",IF(AND(G24="",I24="Taxageste"),"c003x   - Corporates",IF(G24="","c005x   - Other financial corporations","")))))))))</f>
        <v>c005x   - Other financial corporations</v>
      </c>
      <c r="Y24" s="1">
        <f>SUM(N24:O24)</f>
        <v>0</v>
      </c>
      <c r="Z24">
        <f>IFERROR(D24-Y24,"")</f>
        <v>1.3450000000000001E-3</v>
      </c>
      <c r="AA24">
        <v>0</v>
      </c>
      <c r="AB24" t="str">
        <f t="shared" si="0"/>
        <v>000000000000000</v>
      </c>
      <c r="AC24" t="str">
        <f t="shared" si="1"/>
        <v>8000000013</v>
      </c>
      <c r="AD24" t="str">
        <f t="shared" si="2"/>
        <v>Type of identifier, other than LEI or MFI code</v>
      </c>
    </row>
    <row r="25" spans="1:30" x14ac:dyDescent="0.45">
      <c r="A25" t="s">
        <v>32</v>
      </c>
      <c r="B25" t="s">
        <v>33</v>
      </c>
      <c r="C25" t="s">
        <v>1290</v>
      </c>
      <c r="D25" s="23">
        <v>1533706.305986</v>
      </c>
      <c r="F25" t="s">
        <v>26</v>
      </c>
      <c r="G25" t="s">
        <v>34</v>
      </c>
      <c r="H25" t="s">
        <v>694</v>
      </c>
      <c r="I25" t="s">
        <v>35</v>
      </c>
      <c r="K25" s="24">
        <v>0</v>
      </c>
      <c r="M25" t="s">
        <v>1362</v>
      </c>
      <c r="N25" s="1"/>
      <c r="O25" s="1"/>
      <c r="P25" t="s">
        <v>36</v>
      </c>
      <c r="V25" t="s">
        <v>37</v>
      </c>
      <c r="W25" t="s">
        <v>479</v>
      </c>
      <c r="X25" t="str">
        <f>+IF(P25="S128","c006x   - Insurance firms &amp; pension funds",IF(G25="particulares","c001x   - Households",IF(AND(G25="outras empresas nao financeiras",H25="1"),"c002x   - Micro &amp; SME",IF(AND(G25="outras empresas nao financeiras",OR(H25="0",H25="")),"c003x   - Corporates",IF(G25="instituicoes de credito","c004x   - Institutions",IF(G25="outras instituicoes financeiras","c005x   - Other financial corporations",IF(G25="setor publico","c008x   - Government, central banks &amp; supranationals",IF(AND(G25="",I25="Taxageste"),"c003x   - Corporates",IF(G25="","c005x   - Other financial corporations","")))))))))</f>
        <v>c006x   - Insurance firms &amp; pension funds</v>
      </c>
      <c r="Y25" s="1">
        <f>SUM(N25:O25)</f>
        <v>0</v>
      </c>
      <c r="Z25">
        <f>IFERROR(D25-Y25,"")</f>
        <v>1533706.305986</v>
      </c>
      <c r="AA25">
        <v>0</v>
      </c>
      <c r="AB25" t="str">
        <f t="shared" si="0"/>
        <v>000000000000000</v>
      </c>
      <c r="AC25" t="str">
        <f t="shared" si="1"/>
        <v>54930006K2IUPA083C07</v>
      </c>
      <c r="AD25" t="str">
        <f t="shared" si="2"/>
        <v>LEI code</v>
      </c>
    </row>
    <row r="26" spans="1:30" x14ac:dyDescent="0.45">
      <c r="A26" t="s">
        <v>32</v>
      </c>
      <c r="B26" t="s">
        <v>33</v>
      </c>
      <c r="C26" t="s">
        <v>1290</v>
      </c>
      <c r="D26" s="23">
        <v>180861.65221100001</v>
      </c>
      <c r="F26" t="s">
        <v>1357</v>
      </c>
      <c r="G26" t="s">
        <v>34</v>
      </c>
      <c r="H26" t="s">
        <v>694</v>
      </c>
      <c r="I26" t="s">
        <v>35</v>
      </c>
      <c r="K26" s="24">
        <v>0</v>
      </c>
      <c r="M26" t="s">
        <v>1362</v>
      </c>
      <c r="N26" s="1"/>
      <c r="O26" s="1"/>
      <c r="P26" t="s">
        <v>36</v>
      </c>
      <c r="V26" t="s">
        <v>37</v>
      </c>
      <c r="W26" t="s">
        <v>479</v>
      </c>
      <c r="X26" t="str">
        <f>+IF(P26="S128","c006x   - Insurance firms &amp; pension funds",IF(G26="particulares","c001x   - Households",IF(AND(G26="outras empresas nao financeiras",H26="1"),"c002x   - Micro &amp; SME",IF(AND(G26="outras empresas nao financeiras",OR(H26="0",H26="")),"c003x   - Corporates",IF(G26="instituicoes de credito","c004x   - Institutions",IF(G26="outras instituicoes financeiras","c005x   - Other financial corporations",IF(G26="setor publico","c008x   - Government, central banks &amp; supranationals",IF(AND(G26="",I26="Taxageste"),"c003x   - Corporates",IF(G26="","c005x   - Other financial corporations","")))))))))</f>
        <v>c006x   - Insurance firms &amp; pension funds</v>
      </c>
      <c r="Y26" s="1">
        <f>SUM(N26:O26)</f>
        <v>0</v>
      </c>
      <c r="Z26">
        <f>IFERROR(D26-Y26,"")</f>
        <v>180861.65221100001</v>
      </c>
      <c r="AA26">
        <v>0</v>
      </c>
      <c r="AB26" t="str">
        <f t="shared" si="0"/>
        <v>000000000000000</v>
      </c>
      <c r="AC26" t="str">
        <f t="shared" si="1"/>
        <v>54930006K2IUPA083C07</v>
      </c>
      <c r="AD26" t="str">
        <f t="shared" si="2"/>
        <v>LEI code</v>
      </c>
    </row>
    <row r="27" spans="1:30" x14ac:dyDescent="0.45">
      <c r="A27" t="s">
        <v>32</v>
      </c>
      <c r="B27" t="s">
        <v>33</v>
      </c>
      <c r="C27" t="s">
        <v>79</v>
      </c>
      <c r="D27" s="23">
        <v>18.964292</v>
      </c>
      <c r="E27">
        <v>3.3825000000000001E-2</v>
      </c>
      <c r="F27" t="s">
        <v>26</v>
      </c>
      <c r="G27" t="s">
        <v>34</v>
      </c>
      <c r="H27" t="s">
        <v>694</v>
      </c>
      <c r="I27" t="s">
        <v>35</v>
      </c>
      <c r="K27" s="24">
        <v>1.52241</v>
      </c>
      <c r="L27">
        <v>3.0448200000000001</v>
      </c>
      <c r="M27" t="s">
        <v>1362</v>
      </c>
      <c r="N27" s="1"/>
      <c r="O27" s="1"/>
      <c r="P27" t="s">
        <v>36</v>
      </c>
      <c r="V27" t="s">
        <v>37</v>
      </c>
      <c r="W27" t="s">
        <v>479</v>
      </c>
      <c r="X27" t="str">
        <f>+IF(P27="S128","c006x   - Insurance firms &amp; pension funds",IF(G27="particulares","c001x   - Households",IF(AND(G27="outras empresas nao financeiras",H27="1"),"c002x   - Micro &amp; SME",IF(AND(G27="outras empresas nao financeiras",OR(H27="0",H27="")),"c003x   - Corporates",IF(G27="instituicoes de credito","c004x   - Institutions",IF(G27="outras instituicoes financeiras","c005x   - Other financial corporations",IF(G27="setor publico","c008x   - Government, central banks &amp; supranationals",IF(AND(G27="",I27="Taxageste"),"c003x   - Corporates",IF(G27="","c005x   - Other financial corporations","")))))))))</f>
        <v>c006x   - Insurance firms &amp; pension funds</v>
      </c>
      <c r="Y27" s="1">
        <f>SUM(N27:O27)</f>
        <v>0</v>
      </c>
      <c r="Z27">
        <f>IFERROR(D27-Y27,"")</f>
        <v>18.964292</v>
      </c>
      <c r="AA27">
        <v>0</v>
      </c>
      <c r="AB27" t="str">
        <f t="shared" si="0"/>
        <v>000000000000000</v>
      </c>
      <c r="AC27" t="str">
        <f t="shared" si="1"/>
        <v>54930006K2IUPA083C07</v>
      </c>
      <c r="AD27" t="str">
        <f t="shared" si="2"/>
        <v>LEI code</v>
      </c>
    </row>
    <row r="28" spans="1:30" x14ac:dyDescent="0.45">
      <c r="A28" t="s">
        <v>32</v>
      </c>
      <c r="B28" t="s">
        <v>323</v>
      </c>
      <c r="C28" t="s">
        <v>21</v>
      </c>
      <c r="D28" s="23">
        <v>63320.28</v>
      </c>
      <c r="F28" t="s">
        <v>22</v>
      </c>
      <c r="G28" t="s">
        <v>23</v>
      </c>
      <c r="H28" t="s">
        <v>694</v>
      </c>
      <c r="I28" t="s">
        <v>25</v>
      </c>
      <c r="K28" s="24">
        <v>0</v>
      </c>
      <c r="M28" t="s">
        <v>1362</v>
      </c>
      <c r="N28" s="1"/>
      <c r="O28" s="1"/>
      <c r="X28" t="str">
        <f>+IF(P28="S128","c006x   - Insurance firms &amp; pension funds",IF(G28="particulares","c001x   - Households",IF(AND(G28="outras empresas nao financeiras",H28="1"),"c002x   - Micro &amp; SME",IF(AND(G28="outras empresas nao financeiras",OR(H28="0",H28="")),"c003x   - Corporates",IF(G28="instituicoes de credito","c004x   - Institutions",IF(G28="outras instituicoes financeiras","c005x   - Other financial corporations",IF(G28="setor publico","c008x   - Government, central banks &amp; supranationals",IF(AND(G28="",I28="Taxageste"),"c003x   - Corporates",IF(G28="","c005x   - Other financial corporations","")))))))))</f>
        <v>c004x   - Institutions</v>
      </c>
      <c r="Y28" s="1">
        <f>SUM(N28:O28)</f>
        <v>0</v>
      </c>
      <c r="Z28">
        <f>IFERROR(D28-Y28,"")</f>
        <v>63320.28</v>
      </c>
      <c r="AA28">
        <v>0</v>
      </c>
      <c r="AB28" t="str">
        <f t="shared" si="0"/>
        <v>000000000000000</v>
      </c>
      <c r="AC28" t="str">
        <f t="shared" si="1"/>
        <v>6511000031</v>
      </c>
      <c r="AD28" t="str">
        <f t="shared" si="2"/>
        <v>Type of identifier, other than LEI or MFI code</v>
      </c>
    </row>
    <row r="29" spans="1:30" x14ac:dyDescent="0.45">
      <c r="A29" t="s">
        <v>32</v>
      </c>
      <c r="B29" t="s">
        <v>427</v>
      </c>
      <c r="C29" t="s">
        <v>21</v>
      </c>
      <c r="D29" s="23">
        <v>496544.65</v>
      </c>
      <c r="F29" t="s">
        <v>22</v>
      </c>
      <c r="G29" t="s">
        <v>23</v>
      </c>
      <c r="H29" t="s">
        <v>694</v>
      </c>
      <c r="I29" t="s">
        <v>78</v>
      </c>
      <c r="K29" s="24">
        <v>0</v>
      </c>
      <c r="M29" t="s">
        <v>1362</v>
      </c>
      <c r="N29" s="1"/>
      <c r="O29" s="1"/>
      <c r="X29" t="str">
        <f>+IF(P29="S128","c006x   - Insurance firms &amp; pension funds",IF(G29="particulares","c001x   - Households",IF(AND(G29="outras empresas nao financeiras",H29="1"),"c002x   - Micro &amp; SME",IF(AND(G29="outras empresas nao financeiras",OR(H29="0",H29="")),"c003x   - Corporates",IF(G29="instituicoes de credito","c004x   - Institutions",IF(G29="outras instituicoes financeiras","c005x   - Other financial corporations",IF(G29="setor publico","c008x   - Government, central banks &amp; supranationals",IF(AND(G29="",I29="Taxageste"),"c003x   - Corporates",IF(G29="","c005x   - Other financial corporations","")))))))))</f>
        <v>c004x   - Institutions</v>
      </c>
      <c r="Y29" s="1">
        <f>SUM(N29:O29)</f>
        <v>0</v>
      </c>
      <c r="Z29">
        <f>IFERROR(D29-Y29,"")</f>
        <v>496544.65</v>
      </c>
      <c r="AA29">
        <v>0</v>
      </c>
      <c r="AB29" t="str">
        <f t="shared" si="0"/>
        <v>000000000000000</v>
      </c>
      <c r="AC29" t="str">
        <f t="shared" si="1"/>
        <v>6511000505</v>
      </c>
      <c r="AD29" t="str">
        <f t="shared" si="2"/>
        <v>Type of identifier, other than LEI or MFI code</v>
      </c>
    </row>
    <row r="30" spans="1:30" x14ac:dyDescent="0.45">
      <c r="A30" t="s">
        <v>32</v>
      </c>
      <c r="B30" t="s">
        <v>703</v>
      </c>
      <c r="C30" t="s">
        <v>21</v>
      </c>
      <c r="D30" s="23">
        <v>27137.78</v>
      </c>
      <c r="F30" t="s">
        <v>22</v>
      </c>
      <c r="G30" t="s">
        <v>23</v>
      </c>
      <c r="H30" t="s">
        <v>694</v>
      </c>
      <c r="I30" t="s">
        <v>704</v>
      </c>
      <c r="K30" s="24">
        <v>0</v>
      </c>
      <c r="M30" t="s">
        <v>1362</v>
      </c>
      <c r="N30" s="1"/>
      <c r="O30" s="1"/>
      <c r="X30" t="str">
        <f>+IF(P30="S128","c006x   - Insurance firms &amp; pension funds",IF(G30="particulares","c001x   - Households",IF(AND(G30="outras empresas nao financeiras",H30="1"),"c002x   - Micro &amp; SME",IF(AND(G30="outras empresas nao financeiras",OR(H30="0",H30="")),"c003x   - Corporates",IF(G30="instituicoes de credito","c004x   - Institutions",IF(G30="outras instituicoes financeiras","c005x   - Other financial corporations",IF(G30="setor publico","c008x   - Government, central banks &amp; supranationals",IF(AND(G30="",I30="Taxageste"),"c003x   - Corporates",IF(G30="","c005x   - Other financial corporations","")))))))))</f>
        <v>c004x   - Institutions</v>
      </c>
      <c r="Y30" s="1">
        <f>SUM(N30:O30)</f>
        <v>0</v>
      </c>
      <c r="Z30">
        <f>IFERROR(D30-Y30,"")</f>
        <v>27137.78</v>
      </c>
      <c r="AA30">
        <v>0</v>
      </c>
      <c r="AB30" t="str">
        <f t="shared" si="0"/>
        <v>000000000000000</v>
      </c>
      <c r="AC30" t="str">
        <f t="shared" si="1"/>
        <v>2100707445</v>
      </c>
      <c r="AD30" t="str">
        <f t="shared" si="2"/>
        <v>Type of identifier, other than LEI or MFI code</v>
      </c>
    </row>
    <row r="31" spans="1:30" x14ac:dyDescent="0.45">
      <c r="A31" s="26" t="s">
        <v>32</v>
      </c>
      <c r="B31" s="26" t="s">
        <v>703</v>
      </c>
      <c r="C31" s="26" t="s">
        <v>21</v>
      </c>
      <c r="D31" s="27">
        <v>1810287.48</v>
      </c>
      <c r="E31" s="26"/>
      <c r="F31" s="26" t="s">
        <v>490</v>
      </c>
      <c r="G31" s="26"/>
      <c r="H31" s="26" t="s">
        <v>694</v>
      </c>
      <c r="I31" s="26" t="s">
        <v>704</v>
      </c>
      <c r="J31" s="26"/>
      <c r="K31" s="28"/>
      <c r="L31" s="26"/>
      <c r="M31" s="26" t="s">
        <v>1362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t="str">
        <f>+IF(P31="S128","c006x   - Insurance firms &amp; pension funds",IF(G31="particulares","c001x   - Households",IF(AND(G31="outras empresas nao financeiras",H31="1"),"c002x   - Micro &amp; SME",IF(AND(G31="outras empresas nao financeiras",OR(H31="0",H31="")),"c003x   - Corporates",IF(G31="instituicoes de credito","c004x   - Institutions",IF(G31="outras instituicoes financeiras","c005x   - Other financial corporations",IF(G31="setor publico","c008x   - Government, central banks &amp; supranationals",IF(AND(G31="",I31="Taxageste"),"c003x   - Corporates",IF(G31="","c005x   - Other financial corporations","")))))))))</f>
        <v>c005x   - Other financial corporations</v>
      </c>
      <c r="Y31" s="1">
        <f>SUM(N31:O31)</f>
        <v>0</v>
      </c>
      <c r="Z31">
        <f>IFERROR(D31-Y31,"")</f>
        <v>1810287.48</v>
      </c>
      <c r="AA31">
        <v>0</v>
      </c>
      <c r="AB31" t="str">
        <f t="shared" si="0"/>
        <v>000000000000000</v>
      </c>
      <c r="AC31" t="str">
        <f t="shared" si="1"/>
        <v>2100707445</v>
      </c>
      <c r="AD31" t="str">
        <f t="shared" si="2"/>
        <v>Type of identifier, other than LEI or MFI code</v>
      </c>
    </row>
    <row r="32" spans="1:30" x14ac:dyDescent="0.45">
      <c r="A32" s="26" t="s">
        <v>32</v>
      </c>
      <c r="B32" s="26" t="s">
        <v>167</v>
      </c>
      <c r="C32" s="26" t="s">
        <v>21</v>
      </c>
      <c r="D32" s="27">
        <v>81084598.040000007</v>
      </c>
      <c r="E32" s="26"/>
      <c r="F32" s="26" t="s">
        <v>26</v>
      </c>
      <c r="G32" s="26" t="s">
        <v>34</v>
      </c>
      <c r="H32" s="26" t="s">
        <v>694</v>
      </c>
      <c r="I32" s="26" t="s">
        <v>73</v>
      </c>
      <c r="J32" s="26"/>
      <c r="K32" s="28">
        <v>0</v>
      </c>
      <c r="L32" s="26"/>
      <c r="M32" s="26" t="s">
        <v>1362</v>
      </c>
      <c r="N32" s="26"/>
      <c r="O32" s="26"/>
      <c r="P32" s="26"/>
      <c r="Q32" s="26"/>
      <c r="R32" s="26"/>
      <c r="S32" s="26"/>
      <c r="T32" s="26"/>
      <c r="U32" s="26"/>
      <c r="V32" s="26"/>
      <c r="W32" s="26" t="s">
        <v>479</v>
      </c>
      <c r="X32" t="str">
        <f>+IF(P32="S128","c006x   - Insurance firms &amp; pension funds",IF(G32="particulares","c001x   - Households",IF(AND(G32="outras empresas nao financeiras",H32="1"),"c002x   - Micro &amp; SME",IF(AND(G32="outras empresas nao financeiras",OR(H32="0",H32="")),"c003x   - Corporates",IF(G32="instituicoes de credito","c004x   - Institutions",IF(G32="outras instituicoes financeiras","c005x   - Other financial corporations",IF(G32="setor publico","c008x   - Government, central banks &amp; supranationals",IF(AND(G32="",I32="Taxageste"),"c003x   - Corporates",IF(G32="","c005x   - Other financial corporations","")))))))))</f>
        <v>c005x   - Other financial corporations</v>
      </c>
      <c r="Y32" s="1">
        <f>SUM(N32:O32)</f>
        <v>0</v>
      </c>
      <c r="Z32">
        <f>IFERROR(D32-Y32,"")</f>
        <v>81084598.040000007</v>
      </c>
      <c r="AA32">
        <v>0</v>
      </c>
      <c r="AB32" t="str">
        <f t="shared" si="0"/>
        <v>000000000000000</v>
      </c>
      <c r="AC32" t="str">
        <f t="shared" si="1"/>
        <v>2101355138</v>
      </c>
      <c r="AD32" t="str">
        <f t="shared" si="2"/>
        <v>Type of identifier, other than LEI or MFI code</v>
      </c>
    </row>
    <row r="33" spans="1:30" x14ac:dyDescent="0.45">
      <c r="A33" s="26" t="s">
        <v>32</v>
      </c>
      <c r="B33" s="26" t="s">
        <v>167</v>
      </c>
      <c r="C33" s="26" t="s">
        <v>21</v>
      </c>
      <c r="D33" s="27">
        <v>1363673.78</v>
      </c>
      <c r="E33" s="26">
        <v>886.35</v>
      </c>
      <c r="F33" s="26" t="s">
        <v>29</v>
      </c>
      <c r="G33" s="26" t="s">
        <v>34</v>
      </c>
      <c r="H33" s="26" t="s">
        <v>694</v>
      </c>
      <c r="I33" s="26" t="s">
        <v>73</v>
      </c>
      <c r="J33" s="26"/>
      <c r="K33" s="28"/>
      <c r="L33" s="26"/>
      <c r="M33" s="26" t="s">
        <v>1362</v>
      </c>
      <c r="N33" s="26"/>
      <c r="O33" s="26"/>
      <c r="P33" s="26"/>
      <c r="Q33" s="26"/>
      <c r="R33" s="26"/>
      <c r="S33" s="26"/>
      <c r="T33" s="26"/>
      <c r="U33" s="26"/>
      <c r="V33" s="26"/>
      <c r="W33" s="26" t="s">
        <v>479</v>
      </c>
      <c r="X33" t="str">
        <f>+IF(P33="S128","c006x   - Insurance firms &amp; pension funds",IF(G33="particulares","c001x   - Households",IF(AND(G33="outras empresas nao financeiras",H33="1"),"c002x   - Micro &amp; SME",IF(AND(G33="outras empresas nao financeiras",OR(H33="0",H33="")),"c003x   - Corporates",IF(G33="instituicoes de credito","c004x   - Institutions",IF(G33="outras instituicoes financeiras","c005x   - Other financial corporations",IF(G33="setor publico","c008x   - Government, central banks &amp; supranationals",IF(AND(G33="",I33="Taxageste"),"c003x   - Corporates",IF(G33="","c005x   - Other financial corporations","")))))))))</f>
        <v>c005x   - Other financial corporations</v>
      </c>
      <c r="Y33" s="1">
        <f>SUM(N33:O33)</f>
        <v>0</v>
      </c>
      <c r="Z33">
        <f>IFERROR(D33-Y33,"")</f>
        <v>1363673.78</v>
      </c>
      <c r="AA33">
        <v>0</v>
      </c>
      <c r="AB33" t="str">
        <f t="shared" si="0"/>
        <v>000000000000000</v>
      </c>
      <c r="AC33" t="str">
        <f t="shared" si="1"/>
        <v>2101355138</v>
      </c>
      <c r="AD33" t="str">
        <f t="shared" si="2"/>
        <v>Type of identifier, other than LEI or MFI code</v>
      </c>
    </row>
    <row r="34" spans="1:30" x14ac:dyDescent="0.45">
      <c r="A34" s="26" t="s">
        <v>32</v>
      </c>
      <c r="B34" s="26" t="s">
        <v>710</v>
      </c>
      <c r="C34" s="26" t="s">
        <v>21</v>
      </c>
      <c r="D34" s="27">
        <v>335477.06</v>
      </c>
      <c r="E34" s="27"/>
      <c r="F34" s="26" t="s">
        <v>490</v>
      </c>
      <c r="G34" s="26"/>
      <c r="H34" s="26" t="s">
        <v>694</v>
      </c>
      <c r="I34" s="26" t="s">
        <v>704</v>
      </c>
      <c r="J34" s="26"/>
      <c r="K34" s="28"/>
      <c r="L34" s="28"/>
      <c r="M34" s="26" t="s">
        <v>1362</v>
      </c>
      <c r="N34" s="26"/>
      <c r="O34" s="26"/>
      <c r="P34" s="26"/>
      <c r="Q34" s="26"/>
      <c r="R34" s="26"/>
      <c r="S34" s="26"/>
      <c r="T34" s="26"/>
      <c r="U34" s="26"/>
      <c r="V34" s="26"/>
      <c r="W34" s="26"/>
      <c r="X34" t="str">
        <f>+IF(P34="S128","c006x   - Insurance firms &amp; pension funds",IF(G34="particulares","c001x   - Households",IF(AND(G34="outras empresas nao financeiras",H34="1"),"c002x   - Micro &amp; SME",IF(AND(G34="outras empresas nao financeiras",OR(H34="0",H34="")),"c003x   - Corporates",IF(G34="instituicoes de credito","c004x   - Institutions",IF(G34="outras instituicoes financeiras","c005x   - Other financial corporations",IF(G34="setor publico","c008x   - Government, central banks &amp; supranationals",IF(AND(G34="",I34="Taxageste"),"c003x   - Corporates",IF(G34="","c005x   - Other financial corporations","")))))))))</f>
        <v>c005x   - Other financial corporations</v>
      </c>
      <c r="Y34" s="1">
        <f>SUM(N34:O34)</f>
        <v>0</v>
      </c>
      <c r="Z34">
        <f>IFERROR(D34-Y34,"")</f>
        <v>335477.06</v>
      </c>
      <c r="AA34">
        <v>0</v>
      </c>
      <c r="AB34" t="str">
        <f t="shared" si="0"/>
        <v>000000000000000</v>
      </c>
      <c r="AC34" t="str">
        <f t="shared" si="1"/>
        <v>5100262397</v>
      </c>
      <c r="AD34" t="str">
        <f t="shared" si="2"/>
        <v>Type of identifier, other than LEI or MFI code</v>
      </c>
    </row>
    <row r="35" spans="1:30" x14ac:dyDescent="0.45">
      <c r="A35" s="26" t="s">
        <v>32</v>
      </c>
      <c r="B35" s="26" t="s">
        <v>1358</v>
      </c>
      <c r="C35" s="26" t="s">
        <v>21</v>
      </c>
      <c r="D35" s="27">
        <v>6304.62</v>
      </c>
      <c r="E35" s="26"/>
      <c r="F35" s="26" t="s">
        <v>490</v>
      </c>
      <c r="G35" s="26"/>
      <c r="H35" s="26" t="s">
        <v>694</v>
      </c>
      <c r="I35" s="26" t="s">
        <v>1359</v>
      </c>
      <c r="J35" s="26"/>
      <c r="K35" s="28"/>
      <c r="L35" s="26"/>
      <c r="M35" s="26" t="s">
        <v>1362</v>
      </c>
      <c r="N35" s="26"/>
      <c r="O35" s="26"/>
      <c r="P35" s="26"/>
      <c r="Q35" s="26"/>
      <c r="R35" s="26"/>
      <c r="S35" s="26"/>
      <c r="T35" s="26"/>
      <c r="U35" s="26"/>
      <c r="V35" s="26"/>
      <c r="W35" s="26"/>
      <c r="X35" t="str">
        <f>+IF(P35="S128","c006x   - Insurance firms &amp; pension funds",IF(G35="particulares","c001x   - Households",IF(AND(G35="outras empresas nao financeiras",H35="1"),"c002x   - Micro &amp; SME",IF(AND(G35="outras empresas nao financeiras",OR(H35="0",H35="")),"c003x   - Corporates",IF(G35="instituicoes de credito","c004x   - Institutions",IF(G35="outras instituicoes financeiras","c005x   - Other financial corporations",IF(G35="setor publico","c008x   - Government, central banks &amp; supranationals",IF(AND(G35="",I35="Taxageste"),"c003x   - Corporates",IF(G35="","c005x   - Other financial corporations","")))))))))</f>
        <v>c005x   - Other financial corporations</v>
      </c>
      <c r="Y35" s="1">
        <f>SUM(N35:O35)</f>
        <v>0</v>
      </c>
      <c r="Z35">
        <f>IFERROR(D35-Y35,"")</f>
        <v>6304.62</v>
      </c>
      <c r="AA35">
        <v>0</v>
      </c>
      <c r="AB35" t="str">
        <f t="shared" si="0"/>
        <v>000000000000000</v>
      </c>
      <c r="AC35" t="str">
        <f t="shared" si="1"/>
        <v>3801002808</v>
      </c>
      <c r="AD35" t="str">
        <f t="shared" si="2"/>
        <v>Type of identifier, other than LEI or MFI code</v>
      </c>
    </row>
    <row r="36" spans="1:30" x14ac:dyDescent="0.45">
      <c r="A36" s="26" t="s">
        <v>32</v>
      </c>
      <c r="B36" s="26" t="s">
        <v>310</v>
      </c>
      <c r="C36" s="26" t="s">
        <v>21</v>
      </c>
      <c r="D36" s="27">
        <v>5064890.68</v>
      </c>
      <c r="E36" s="26"/>
      <c r="F36" s="26" t="s">
        <v>26</v>
      </c>
      <c r="G36" s="26" t="s">
        <v>34</v>
      </c>
      <c r="H36" s="26" t="s">
        <v>694</v>
      </c>
      <c r="I36" s="26" t="s">
        <v>72</v>
      </c>
      <c r="J36" s="26"/>
      <c r="K36" s="28">
        <v>0</v>
      </c>
      <c r="L36" s="26"/>
      <c r="M36" s="26" t="s">
        <v>1362</v>
      </c>
      <c r="N36" s="26"/>
      <c r="O36" s="26"/>
      <c r="P36" s="26"/>
      <c r="Q36" s="26"/>
      <c r="R36" s="26"/>
      <c r="S36" s="26"/>
      <c r="T36" s="26"/>
      <c r="U36" s="26"/>
      <c r="V36" s="26"/>
      <c r="W36" s="26"/>
      <c r="X36" t="str">
        <f>+IF(P36="S128","c006x   - Insurance firms &amp; pension funds",IF(G36="particulares","c001x   - Households",IF(AND(G36="outras empresas nao financeiras",H36="1"),"c002x   - Micro &amp; SME",IF(AND(G36="outras empresas nao financeiras",OR(H36="0",H36="")),"c003x   - Corporates",IF(G36="instituicoes de credito","c004x   - Institutions",IF(G36="outras instituicoes financeiras","c005x   - Other financial corporations",IF(G36="setor publico","c008x   - Government, central banks &amp; supranationals",IF(AND(G36="",I36="Taxageste"),"c003x   - Corporates",IF(G36="","c005x   - Other financial corporations","")))))))))</f>
        <v>c005x   - Other financial corporations</v>
      </c>
      <c r="Y36" s="1">
        <f>SUM(N36:O36)</f>
        <v>0</v>
      </c>
      <c r="Z36">
        <f>IFERROR(D36-Y36,"")</f>
        <v>5064890.68</v>
      </c>
      <c r="AA36">
        <v>0</v>
      </c>
      <c r="AB36" t="str">
        <f t="shared" si="0"/>
        <v>000000000000000</v>
      </c>
      <c r="AC36" t="str">
        <f t="shared" si="1"/>
        <v>3481003857</v>
      </c>
      <c r="AD36" t="str">
        <f t="shared" si="2"/>
        <v>Type of identifier, other than LEI or MFI code</v>
      </c>
    </row>
    <row r="37" spans="1:30" x14ac:dyDescent="0.45">
      <c r="A37" s="26" t="s">
        <v>32</v>
      </c>
      <c r="B37" s="26" t="s">
        <v>1069</v>
      </c>
      <c r="C37" s="26" t="s">
        <v>21</v>
      </c>
      <c r="D37" s="27">
        <v>97.22</v>
      </c>
      <c r="E37" s="27"/>
      <c r="F37" s="26" t="s">
        <v>485</v>
      </c>
      <c r="G37" s="26" t="s">
        <v>34</v>
      </c>
      <c r="H37" s="26" t="s">
        <v>694</v>
      </c>
      <c r="I37" s="26" t="s">
        <v>1070</v>
      </c>
      <c r="J37" s="26"/>
      <c r="K37" s="28"/>
      <c r="L37" s="28"/>
      <c r="M37" s="26" t="s">
        <v>1362</v>
      </c>
      <c r="N37" s="26"/>
      <c r="O37" s="26"/>
      <c r="P37" s="26"/>
      <c r="Q37" s="26"/>
      <c r="R37" s="26"/>
      <c r="S37" s="26"/>
      <c r="T37" s="26"/>
      <c r="U37" s="26"/>
      <c r="V37" s="26"/>
      <c r="W37" s="26"/>
      <c r="X37" t="str">
        <f>+IF(P37="S128","c006x   - Insurance firms &amp; pension funds",IF(G37="particulares","c001x   - Households",IF(AND(G37="outras empresas nao financeiras",H37="1"),"c002x   - Micro &amp; SME",IF(AND(G37="outras empresas nao financeiras",OR(H37="0",H37="")),"c003x   - Corporates",IF(G37="instituicoes de credito","c004x   - Institutions",IF(G37="outras instituicoes financeiras","c005x   - Other financial corporations",IF(G37="setor publico","c008x   - Government, central banks &amp; supranationals",IF(AND(G37="",I37="Taxageste"),"c003x   - Corporates",IF(G37="","c005x   - Other financial corporations","")))))))))</f>
        <v>c005x   - Other financial corporations</v>
      </c>
      <c r="Y37" s="1">
        <f>SUM(N37:O37)</f>
        <v>0</v>
      </c>
      <c r="Z37">
        <f>IFERROR(D37-Y37,"")</f>
        <v>97.22</v>
      </c>
      <c r="AA37">
        <v>0</v>
      </c>
      <c r="AB37" t="str">
        <f t="shared" si="0"/>
        <v>000000000000000</v>
      </c>
      <c r="AC37" t="str">
        <f t="shared" si="1"/>
        <v>3471008280</v>
      </c>
      <c r="AD37" t="str">
        <f t="shared" si="2"/>
        <v>Type of identifier, other than LEI or MFI code</v>
      </c>
    </row>
    <row r="38" spans="1:30" x14ac:dyDescent="0.45">
      <c r="A38" s="26" t="s">
        <v>32</v>
      </c>
      <c r="B38" s="26" t="s">
        <v>38</v>
      </c>
      <c r="C38" s="26" t="s">
        <v>21</v>
      </c>
      <c r="D38" s="27">
        <v>391100810.23000002</v>
      </c>
      <c r="E38" s="26">
        <v>147732.06</v>
      </c>
      <c r="F38" s="26" t="s">
        <v>26</v>
      </c>
      <c r="G38" s="26" t="s">
        <v>34</v>
      </c>
      <c r="H38" s="26" t="s">
        <v>694</v>
      </c>
      <c r="I38" s="26" t="s">
        <v>61</v>
      </c>
      <c r="J38" s="26"/>
      <c r="K38" s="28">
        <v>0.92298999999999998</v>
      </c>
      <c r="L38" s="26">
        <v>0.92298999999999998</v>
      </c>
      <c r="M38" s="26" t="s">
        <v>1362</v>
      </c>
      <c r="N38" s="26"/>
      <c r="O38" s="26"/>
      <c r="P38" s="26"/>
      <c r="Q38" s="26"/>
      <c r="R38" s="26"/>
      <c r="S38" s="26"/>
      <c r="T38" s="26"/>
      <c r="U38" s="26"/>
      <c r="V38" s="26"/>
      <c r="W38" s="26" t="s">
        <v>479</v>
      </c>
      <c r="X38" t="str">
        <f>+IF(P38="S128","c006x   - Insurance firms &amp; pension funds",IF(G38="particulares","c001x   - Households",IF(AND(G38="outras empresas nao financeiras",H38="1"),"c002x   - Micro &amp; SME",IF(AND(G38="outras empresas nao financeiras",OR(H38="0",H38="")),"c003x   - Corporates",IF(G38="instituicoes de credito","c004x   - Institutions",IF(G38="outras instituicoes financeiras","c005x   - Other financial corporations",IF(G38="setor publico","c008x   - Government, central banks &amp; supranationals",IF(AND(G38="",I38="Taxageste"),"c003x   - Corporates",IF(G38="","c005x   - Other financial corporations","")))))))))</f>
        <v>c005x   - Other financial corporations</v>
      </c>
      <c r="Y38" s="1">
        <f>SUM(N38:O38)</f>
        <v>0</v>
      </c>
      <c r="Z38">
        <f>IFERROR(D38-Y38,"")</f>
        <v>391100810.23000002</v>
      </c>
      <c r="AA38">
        <v>0</v>
      </c>
      <c r="AB38" t="str">
        <f t="shared" si="0"/>
        <v>000000000000000</v>
      </c>
      <c r="AC38" t="str">
        <f t="shared" si="1"/>
        <v>7400066405</v>
      </c>
      <c r="AD38" t="str">
        <f t="shared" si="2"/>
        <v>Type of identifier, other than LEI or MFI code</v>
      </c>
    </row>
    <row r="39" spans="1:30" x14ac:dyDescent="0.45">
      <c r="A39" s="26" t="s">
        <v>40</v>
      </c>
      <c r="B39" s="26" t="s">
        <v>363</v>
      </c>
      <c r="C39" s="26" t="s">
        <v>21</v>
      </c>
      <c r="D39" s="27">
        <v>2000000</v>
      </c>
      <c r="E39" s="26">
        <v>138.33000000000001</v>
      </c>
      <c r="F39" s="26" t="s">
        <v>26</v>
      </c>
      <c r="G39" s="26" t="s">
        <v>34</v>
      </c>
      <c r="H39" s="26" t="s">
        <v>694</v>
      </c>
      <c r="I39" s="26" t="s">
        <v>53</v>
      </c>
      <c r="J39" s="26"/>
      <c r="K39" s="28">
        <v>0.01</v>
      </c>
      <c r="L39" s="26">
        <v>0.01</v>
      </c>
      <c r="M39" s="26" t="s">
        <v>1362</v>
      </c>
      <c r="N39" s="26"/>
      <c r="O39" s="26"/>
      <c r="P39" s="26" t="s">
        <v>36</v>
      </c>
      <c r="Q39" s="26"/>
      <c r="R39" s="26"/>
      <c r="S39" s="26"/>
      <c r="T39" s="26"/>
      <c r="U39" s="26"/>
      <c r="V39" s="26" t="s">
        <v>364</v>
      </c>
      <c r="W39" s="26" t="s">
        <v>478</v>
      </c>
      <c r="X39" t="str">
        <f>+IF(P39="S128","c006x   - Insurance firms &amp; pension funds",IF(G39="particulares","c001x   - Households",IF(AND(G39="outras empresas nao financeiras",H39="1"),"c002x   - Micro &amp; SME",IF(AND(G39="outras empresas nao financeiras",OR(H39="0",H39="")),"c003x   - Corporates",IF(G39="instituicoes de credito","c004x   - Institutions",IF(G39="outras instituicoes financeiras","c005x   - Other financial corporations",IF(G39="setor publico","c008x   - Government, central banks &amp; supranationals",IF(AND(G39="",I39="Taxageste"),"c003x   - Corporates",IF(G39="","c005x   - Other financial corporations","")))))))))</f>
        <v>c006x   - Insurance firms &amp; pension funds</v>
      </c>
      <c r="Y39" s="1">
        <f>SUM(N39:O39)</f>
        <v>0</v>
      </c>
      <c r="Z39">
        <f>IFERROR(D39-Y39,"")</f>
        <v>2000000</v>
      </c>
      <c r="AA39">
        <v>0</v>
      </c>
      <c r="AB39" t="str">
        <f t="shared" si="0"/>
        <v>000001000000000</v>
      </c>
      <c r="AC39" t="str">
        <f t="shared" si="1"/>
        <v>213800DS888O1NMGEJ90</v>
      </c>
      <c r="AD39" t="str">
        <f t="shared" si="2"/>
        <v>LEI code</v>
      </c>
    </row>
    <row r="40" spans="1:30" x14ac:dyDescent="0.45">
      <c r="A40" t="s">
        <v>1409</v>
      </c>
      <c r="B40" t="s">
        <v>363</v>
      </c>
      <c r="C40" t="s">
        <v>21</v>
      </c>
      <c r="D40" s="23">
        <v>2000000</v>
      </c>
      <c r="E40">
        <v>82.78</v>
      </c>
      <c r="F40" t="s">
        <v>26</v>
      </c>
      <c r="G40" t="s">
        <v>34</v>
      </c>
      <c r="H40" t="s">
        <v>694</v>
      </c>
      <c r="I40" t="s">
        <v>53</v>
      </c>
      <c r="K40">
        <v>0.01</v>
      </c>
      <c r="L40">
        <v>0.01</v>
      </c>
      <c r="M40" t="s">
        <v>1362</v>
      </c>
      <c r="P40" t="s">
        <v>36</v>
      </c>
      <c r="V40" t="s">
        <v>364</v>
      </c>
      <c r="W40" t="s">
        <v>478</v>
      </c>
      <c r="X40" t="str">
        <f>+IF(P40="S128","c006x   - Insurance firms &amp; pension funds",IF(G40="particulares","c001x   - Households",IF(AND(G40="outras empresas nao financeiras",H40="1"),"c002x   - Micro &amp; SME",IF(AND(G40="outras empresas nao financeiras",OR(H40="0",H40="")),"c003x   - Corporates",IF(G40="instituicoes de credito","c004x   - Institutions",IF(G40="outras instituicoes financeiras","c005x   - Other financial corporations",IF(G40="setor publico","c008x   - Government, central banks &amp; supranationals",IF(AND(G40="",I40="Taxageste"),"c003x   - Corporates",IF(G40="","c005x   - Other financial corporations","")))))))))</f>
        <v>c006x   - Insurance firms &amp; pension funds</v>
      </c>
      <c r="Y40" s="1">
        <f>SUM(N40:O40)</f>
        <v>0</v>
      </c>
      <c r="Z40">
        <f>IFERROR(D40-Y40,"")</f>
        <v>2000000</v>
      </c>
      <c r="AA40">
        <v>0</v>
      </c>
      <c r="AB40" t="str">
        <f t="shared" si="0"/>
        <v>000006000000000</v>
      </c>
      <c r="AC40" t="str">
        <f t="shared" si="1"/>
        <v>213800DS888O1NMGEJ90</v>
      </c>
      <c r="AD40" t="str">
        <f t="shared" si="2"/>
        <v>LEI code</v>
      </c>
    </row>
    <row r="41" spans="1:30" x14ac:dyDescent="0.45">
      <c r="A41" t="s">
        <v>32</v>
      </c>
      <c r="B41" t="s">
        <v>33</v>
      </c>
      <c r="C41" t="s">
        <v>21</v>
      </c>
      <c r="D41" s="23">
        <v>809713.27</v>
      </c>
      <c r="F41" t="s">
        <v>1357</v>
      </c>
      <c r="G41" t="s">
        <v>34</v>
      </c>
      <c r="H41" t="s">
        <v>694</v>
      </c>
      <c r="I41" t="s">
        <v>35</v>
      </c>
      <c r="K41">
        <v>0.41221999999999998</v>
      </c>
      <c r="M41" t="s">
        <v>1362</v>
      </c>
      <c r="P41" t="s">
        <v>36</v>
      </c>
      <c r="V41" t="s">
        <v>37</v>
      </c>
      <c r="W41" t="s">
        <v>479</v>
      </c>
      <c r="X41" t="str">
        <f>+IF(P41="S128","c006x   - Insurance firms &amp; pension funds",IF(G41="particulares","c001x   - Households",IF(AND(G41="outras empresas nao financeiras",H41="1"),"c002x   - Micro &amp; SME",IF(AND(G41="outras empresas nao financeiras",OR(H41="0",H41="")),"c003x   - Corporates",IF(G41="instituicoes de credito","c004x   - Institutions",IF(G41="outras instituicoes financeiras","c005x   - Other financial corporations",IF(G41="setor publico","c008x   - Government, central banks &amp; supranationals",IF(AND(G41="",I41="Taxageste"),"c003x   - Corporates",IF(G41="","c005x   - Other financial corporations","")))))))))</f>
        <v>c006x   - Insurance firms &amp; pension funds</v>
      </c>
      <c r="Y41" s="1">
        <f>SUM(N41:O41)</f>
        <v>0</v>
      </c>
      <c r="Z41">
        <f>IFERROR(D41-Y41,"")</f>
        <v>809713.27</v>
      </c>
      <c r="AA41">
        <v>0</v>
      </c>
      <c r="AB41" t="str">
        <f t="shared" si="0"/>
        <v>000000000000000</v>
      </c>
      <c r="AC41" t="str">
        <f t="shared" si="1"/>
        <v>54930006K2IUPA083C07</v>
      </c>
      <c r="AD41" t="str">
        <f t="shared" si="2"/>
        <v>LEI code</v>
      </c>
    </row>
    <row r="42" spans="1:30" x14ac:dyDescent="0.45">
      <c r="A42" t="s">
        <v>560</v>
      </c>
      <c r="B42" t="s">
        <v>363</v>
      </c>
      <c r="C42" t="s">
        <v>21</v>
      </c>
      <c r="D42" s="23">
        <v>681.69</v>
      </c>
      <c r="E42" s="23"/>
      <c r="F42" t="s">
        <v>490</v>
      </c>
      <c r="G42" t="s">
        <v>34</v>
      </c>
      <c r="H42" t="s">
        <v>694</v>
      </c>
      <c r="I42" t="s">
        <v>53</v>
      </c>
      <c r="M42" t="s">
        <v>1362</v>
      </c>
      <c r="P42" t="s">
        <v>36</v>
      </c>
      <c r="V42" t="s">
        <v>364</v>
      </c>
      <c r="W42" t="s">
        <v>478</v>
      </c>
      <c r="X42" t="str">
        <f>+IF(P42="S128","c006x   - Insurance firms &amp; pension funds",IF(G42="particulares","c001x   - Households",IF(AND(G42="outras empresas nao financeiras",H42="1"),"c002x   - Micro &amp; SME",IF(AND(G42="outras empresas nao financeiras",OR(H42="0",H42="")),"c003x   - Corporates",IF(G42="instituicoes de credito","c004x   - Institutions",IF(G42="outras instituicoes financeiras","c005x   - Other financial corporations",IF(G42="setor publico","c008x   - Government, central banks &amp; supranationals",IF(AND(G42="",I42="Taxageste"),"c003x   - Corporates",IF(G42="","c005x   - Other financial corporations","")))))))))</f>
        <v>c006x   - Insurance firms &amp; pension funds</v>
      </c>
      <c r="Y42" s="1">
        <f>SUM(N42:O42)</f>
        <v>0</v>
      </c>
      <c r="Z42">
        <f>IFERROR(D42-Y42,"")</f>
        <v>681.69</v>
      </c>
      <c r="AA42">
        <v>0</v>
      </c>
      <c r="AB42" t="str">
        <f t="shared" si="0"/>
        <v>262304840015490</v>
      </c>
      <c r="AC42" t="str">
        <f t="shared" si="1"/>
        <v>213800DS888O1NMGEJ90</v>
      </c>
      <c r="AD42" t="str">
        <f t="shared" si="2"/>
        <v>LEI code</v>
      </c>
    </row>
    <row r="43" spans="1:30" x14ac:dyDescent="0.45">
      <c r="A43" t="s">
        <v>32</v>
      </c>
      <c r="B43" t="s">
        <v>769</v>
      </c>
      <c r="C43" t="s">
        <v>21</v>
      </c>
      <c r="D43" s="23">
        <v>87562.14</v>
      </c>
      <c r="E43" s="23"/>
      <c r="F43" t="s">
        <v>26</v>
      </c>
      <c r="G43" t="s">
        <v>34</v>
      </c>
      <c r="H43" t="s">
        <v>694</v>
      </c>
      <c r="I43" t="s">
        <v>770</v>
      </c>
      <c r="K43">
        <v>0</v>
      </c>
      <c r="M43" t="s">
        <v>1362</v>
      </c>
      <c r="W43" t="s">
        <v>478</v>
      </c>
      <c r="X43" t="str">
        <f>+IF(P43="S128","c006x   - Insurance firms &amp; pension funds",IF(G43="particulares","c001x   - Households",IF(AND(G43="outras empresas nao financeiras",H43="1"),"c002x   - Micro &amp; SME",IF(AND(G43="outras empresas nao financeiras",OR(H43="0",H43="")),"c003x   - Corporates",IF(G43="instituicoes de credito","c004x   - Institutions",IF(G43="outras instituicoes financeiras","c005x   - Other financial corporations",IF(G43="setor publico","c008x   - Government, central banks &amp; supranationals",IF(AND(G43="",I43="Taxageste"),"c003x   - Corporates",IF(G43="","c005x   - Other financial corporations","")))))))))</f>
        <v>c005x   - Other financial corporations</v>
      </c>
      <c r="Y43" s="1">
        <f>SUM(N43:O43)</f>
        <v>0</v>
      </c>
      <c r="Z43">
        <f>IFERROR(D43-Y43,"")</f>
        <v>87562.14</v>
      </c>
      <c r="AA43">
        <v>0</v>
      </c>
      <c r="AB43" t="str">
        <f t="shared" si="0"/>
        <v>000000000000000</v>
      </c>
      <c r="AC43" t="str">
        <f t="shared" si="1"/>
        <v>0000002716</v>
      </c>
      <c r="AD43" t="str">
        <f t="shared" si="2"/>
        <v>Type of identifier, other than LEI or MFI code</v>
      </c>
    </row>
    <row r="44" spans="1:30" x14ac:dyDescent="0.45">
      <c r="A44" t="s">
        <v>639</v>
      </c>
      <c r="B44" t="s">
        <v>33</v>
      </c>
      <c r="C44" t="s">
        <v>21</v>
      </c>
      <c r="D44" s="23">
        <v>1.83</v>
      </c>
      <c r="F44" t="s">
        <v>490</v>
      </c>
      <c r="G44" t="s">
        <v>34</v>
      </c>
      <c r="H44" t="s">
        <v>694</v>
      </c>
      <c r="I44" t="s">
        <v>35</v>
      </c>
      <c r="M44" t="s">
        <v>1362</v>
      </c>
      <c r="P44" t="s">
        <v>36</v>
      </c>
      <c r="V44" t="s">
        <v>37</v>
      </c>
      <c r="W44" t="s">
        <v>479</v>
      </c>
      <c r="X44" t="str">
        <f>+IF(P44="S128","c006x   - Insurance firms &amp; pension funds",IF(G44="particulares","c001x   - Households",IF(AND(G44="outras empresas nao financeiras",H44="1"),"c002x   - Micro &amp; SME",IF(AND(G44="outras empresas nao financeiras",OR(H44="0",H44="")),"c003x   - Corporates",IF(G44="instituicoes de credito","c004x   - Institutions",IF(G44="outras instituicoes financeiras","c005x   - Other financial corporations",IF(G44="setor publico","c008x   - Government, central banks &amp; supranationals",IF(AND(G44="",I44="Taxageste"),"c003x   - Corporates",IF(G44="","c005x   - Other financial corporations","")))))))))</f>
        <v>c006x   - Insurance firms &amp; pension funds</v>
      </c>
      <c r="Y44" s="1">
        <f>SUM(N44:O44)</f>
        <v>0</v>
      </c>
      <c r="Z44">
        <f>IFERROR(D44-Y44,"")</f>
        <v>1.83</v>
      </c>
      <c r="AA44">
        <v>0</v>
      </c>
      <c r="AB44" t="str">
        <f t="shared" si="0"/>
        <v>962304840171880</v>
      </c>
      <c r="AC44" t="str">
        <f t="shared" si="1"/>
        <v>54930006K2IUPA083C07</v>
      </c>
      <c r="AD44" t="str">
        <f t="shared" si="2"/>
        <v>LEI code</v>
      </c>
    </row>
    <row r="45" spans="1:30" x14ac:dyDescent="0.45">
      <c r="A45" t="s">
        <v>50</v>
      </c>
      <c r="B45" t="s">
        <v>363</v>
      </c>
      <c r="C45" t="s">
        <v>21</v>
      </c>
      <c r="D45" s="23">
        <v>2000000</v>
      </c>
      <c r="E45">
        <v>138.33000000000001</v>
      </c>
      <c r="F45" t="s">
        <v>26</v>
      </c>
      <c r="G45" t="s">
        <v>34</v>
      </c>
      <c r="H45" t="s">
        <v>694</v>
      </c>
      <c r="I45" t="s">
        <v>53</v>
      </c>
      <c r="K45">
        <v>0.01</v>
      </c>
      <c r="L45">
        <v>0.01</v>
      </c>
      <c r="M45" t="s">
        <v>1362</v>
      </c>
      <c r="P45" t="s">
        <v>36</v>
      </c>
      <c r="V45" t="s">
        <v>364</v>
      </c>
      <c r="W45" t="s">
        <v>478</v>
      </c>
      <c r="X45" t="str">
        <f>+IF(P45="S128","c006x   - Insurance firms &amp; pension funds",IF(G45="particulares","c001x   - Households",IF(AND(G45="outras empresas nao financeiras",H45="1"),"c002x   - Micro &amp; SME",IF(AND(G45="outras empresas nao financeiras",OR(H45="0",H45="")),"c003x   - Corporates",IF(G45="instituicoes de credito","c004x   - Institutions",IF(G45="outras instituicoes financeiras","c005x   - Other financial corporations",IF(G45="setor publico","c008x   - Government, central banks &amp; supranationals",IF(AND(G45="",I45="Taxageste"),"c003x   - Corporates",IF(G45="","c005x   - Other financial corporations","")))))))))</f>
        <v>c006x   - Insurance firms &amp; pension funds</v>
      </c>
      <c r="Y45" s="1">
        <f>SUM(N45:O45)</f>
        <v>0</v>
      </c>
      <c r="Z45">
        <f>IFERROR(D45-Y45,"")</f>
        <v>2000000</v>
      </c>
      <c r="AA45">
        <v>0</v>
      </c>
      <c r="AB45" t="str">
        <f t="shared" si="0"/>
        <v>000002000000000</v>
      </c>
      <c r="AC45" t="str">
        <f t="shared" si="1"/>
        <v>213800DS888O1NMGEJ90</v>
      </c>
      <c r="AD45" t="str">
        <f t="shared" si="2"/>
        <v>LEI code</v>
      </c>
    </row>
    <row r="46" spans="1:30" x14ac:dyDescent="0.45">
      <c r="A46" t="s">
        <v>32</v>
      </c>
      <c r="B46" t="s">
        <v>363</v>
      </c>
      <c r="C46" t="s">
        <v>21</v>
      </c>
      <c r="D46" s="23">
        <v>1037.69</v>
      </c>
      <c r="F46" t="s">
        <v>1357</v>
      </c>
      <c r="G46" t="s">
        <v>34</v>
      </c>
      <c r="H46" t="s">
        <v>694</v>
      </c>
      <c r="I46" t="s">
        <v>53</v>
      </c>
      <c r="K46">
        <v>0</v>
      </c>
      <c r="M46" t="s">
        <v>1362</v>
      </c>
      <c r="P46" t="s">
        <v>36</v>
      </c>
      <c r="V46" t="s">
        <v>364</v>
      </c>
      <c r="W46" t="s">
        <v>478</v>
      </c>
      <c r="X46" t="str">
        <f>+IF(P46="S128","c006x   - Insurance firms &amp; pension funds",IF(G46="particulares","c001x   - Households",IF(AND(G46="outras empresas nao financeiras",H46="1"),"c002x   - Micro &amp; SME",IF(AND(G46="outras empresas nao financeiras",OR(H46="0",H46="")),"c003x   - Corporates",IF(G46="instituicoes de credito","c004x   - Institutions",IF(G46="outras instituicoes financeiras","c005x   - Other financial corporations",IF(G46="setor publico","c008x   - Government, central banks &amp; supranationals",IF(AND(G46="",I46="Taxageste"),"c003x   - Corporates",IF(G46="","c005x   - Other financial corporations","")))))))))</f>
        <v>c006x   - Insurance firms &amp; pension funds</v>
      </c>
      <c r="Y46" s="1">
        <f>SUM(N46:O46)</f>
        <v>0</v>
      </c>
      <c r="Z46">
        <f>IFERROR(D46-Y46,"")</f>
        <v>1037.69</v>
      </c>
      <c r="AA46">
        <v>0</v>
      </c>
      <c r="AB46" t="str">
        <f t="shared" si="0"/>
        <v>000000000000000</v>
      </c>
      <c r="AC46" t="str">
        <f t="shared" si="1"/>
        <v>213800DS888O1NMGEJ90</v>
      </c>
      <c r="AD46" t="str">
        <f t="shared" si="2"/>
        <v>LEI code</v>
      </c>
    </row>
    <row r="47" spans="1:30" x14ac:dyDescent="0.45">
      <c r="A47" t="s">
        <v>46</v>
      </c>
      <c r="B47" t="s">
        <v>363</v>
      </c>
      <c r="C47" t="s">
        <v>21</v>
      </c>
      <c r="D47" s="23">
        <v>2000000</v>
      </c>
      <c r="E47" s="23">
        <v>138.33000000000001</v>
      </c>
      <c r="F47" t="s">
        <v>26</v>
      </c>
      <c r="G47" t="s">
        <v>34</v>
      </c>
      <c r="H47" t="s">
        <v>694</v>
      </c>
      <c r="I47" t="s">
        <v>53</v>
      </c>
      <c r="K47">
        <v>0.01</v>
      </c>
      <c r="L47">
        <v>0.01</v>
      </c>
      <c r="M47" t="s">
        <v>1362</v>
      </c>
      <c r="P47" t="s">
        <v>36</v>
      </c>
      <c r="V47" t="s">
        <v>364</v>
      </c>
      <c r="W47" t="s">
        <v>478</v>
      </c>
      <c r="X47" t="str">
        <f>+IF(P47="S128","c006x   - Insurance firms &amp; pension funds",IF(G47="particulares","c001x   - Households",IF(AND(G47="outras empresas nao financeiras",H47="1"),"c002x   - Micro &amp; SME",IF(AND(G47="outras empresas nao financeiras",OR(H47="0",H47="")),"c003x   - Corporates",IF(G47="instituicoes de credito","c004x   - Institutions",IF(G47="outras instituicoes financeiras","c005x   - Other financial corporations",IF(G47="setor publico","c008x   - Government, central banks &amp; supranationals",IF(AND(G47="",I47="Taxageste"),"c003x   - Corporates",IF(G47="","c005x   - Other financial corporations","")))))))))</f>
        <v>c006x   - Insurance firms &amp; pension funds</v>
      </c>
      <c r="Y47" s="1">
        <f>SUM(N47:O47)</f>
        <v>0</v>
      </c>
      <c r="Z47">
        <f>IFERROR(D47-Y47,"")</f>
        <v>2000000</v>
      </c>
      <c r="AA47">
        <v>0</v>
      </c>
      <c r="AB47" t="str">
        <f t="shared" si="0"/>
        <v>000003000000000</v>
      </c>
      <c r="AC47" t="str">
        <f t="shared" si="1"/>
        <v>213800DS888O1NMGEJ90</v>
      </c>
      <c r="AD47" t="str">
        <f t="shared" si="2"/>
        <v>LEI code</v>
      </c>
    </row>
    <row r="48" spans="1:30" x14ac:dyDescent="0.45">
      <c r="A48" t="s">
        <v>1451</v>
      </c>
      <c r="B48" t="s">
        <v>363</v>
      </c>
      <c r="C48" t="s">
        <v>21</v>
      </c>
      <c r="D48" s="23">
        <v>2000000</v>
      </c>
      <c r="E48">
        <v>98.33</v>
      </c>
      <c r="F48" t="s">
        <v>26</v>
      </c>
      <c r="G48" t="s">
        <v>34</v>
      </c>
      <c r="H48" t="s">
        <v>694</v>
      </c>
      <c r="I48" t="s">
        <v>53</v>
      </c>
      <c r="K48">
        <v>0.01</v>
      </c>
      <c r="L48">
        <v>0.01</v>
      </c>
      <c r="M48" t="s">
        <v>1362</v>
      </c>
      <c r="P48" t="s">
        <v>36</v>
      </c>
      <c r="V48" t="s">
        <v>364</v>
      </c>
      <c r="W48" t="s">
        <v>478</v>
      </c>
      <c r="X48" t="str">
        <f>+IF(P48="S128","c006x   - Insurance firms &amp; pension funds",IF(G48="particulares","c001x   - Households",IF(AND(G48="outras empresas nao financeiras",H48="1"),"c002x   - Micro &amp; SME",IF(AND(G48="outras empresas nao financeiras",OR(H48="0",H48="")),"c003x   - Corporates",IF(G48="instituicoes de credito","c004x   - Institutions",IF(G48="outras instituicoes financeiras","c005x   - Other financial corporations",IF(G48="setor publico","c008x   - Government, central banks &amp; supranationals",IF(AND(G48="",I48="Taxageste"),"c003x   - Corporates",IF(G48="","c005x   - Other financial corporations","")))))))))</f>
        <v>c006x   - Insurance firms &amp; pension funds</v>
      </c>
      <c r="Y48" s="1">
        <f>SUM(N48:O48)</f>
        <v>0</v>
      </c>
      <c r="Z48">
        <f>IFERROR(D48-Y48,"")</f>
        <v>2000000</v>
      </c>
      <c r="AA48">
        <v>0</v>
      </c>
      <c r="AB48" t="str">
        <f t="shared" si="0"/>
        <v>000004000000000</v>
      </c>
      <c r="AC48" t="str">
        <f t="shared" si="1"/>
        <v>213800DS888O1NMGEJ90</v>
      </c>
      <c r="AD48" t="str">
        <f t="shared" si="2"/>
        <v>LEI code</v>
      </c>
    </row>
    <row r="49" spans="1:30" x14ac:dyDescent="0.45">
      <c r="A49" t="s">
        <v>560</v>
      </c>
      <c r="B49" t="s">
        <v>363</v>
      </c>
      <c r="C49" t="s">
        <v>21</v>
      </c>
      <c r="D49" s="23">
        <v>104.92</v>
      </c>
      <c r="E49" s="23"/>
      <c r="F49" t="s">
        <v>485</v>
      </c>
      <c r="G49" t="s">
        <v>34</v>
      </c>
      <c r="H49" t="s">
        <v>694</v>
      </c>
      <c r="I49" t="s">
        <v>53</v>
      </c>
      <c r="M49" t="s">
        <v>1362</v>
      </c>
      <c r="P49" t="s">
        <v>36</v>
      </c>
      <c r="V49" t="s">
        <v>364</v>
      </c>
      <c r="W49" t="s">
        <v>478</v>
      </c>
      <c r="X49" t="str">
        <f>+IF(P49="S128","c006x   - Insurance firms &amp; pension funds",IF(G49="particulares","c001x   - Households",IF(AND(G49="outras empresas nao financeiras",H49="1"),"c002x   - Micro &amp; SME",IF(AND(G49="outras empresas nao financeiras",OR(H49="0",H49="")),"c003x   - Corporates",IF(G49="instituicoes de credito","c004x   - Institutions",IF(G49="outras instituicoes financeiras","c005x   - Other financial corporations",IF(G49="setor publico","c008x   - Government, central banks &amp; supranationals",IF(AND(G49="",I49="Taxageste"),"c003x   - Corporates",IF(G49="","c005x   - Other financial corporations","")))))))))</f>
        <v>c006x   - Insurance firms &amp; pension funds</v>
      </c>
      <c r="Y49" s="1">
        <f>SUM(N49:O49)</f>
        <v>0</v>
      </c>
      <c r="Z49">
        <f>IFERROR(D49-Y49,"")</f>
        <v>104.92</v>
      </c>
      <c r="AA49">
        <v>0</v>
      </c>
      <c r="AB49" t="str">
        <f t="shared" si="0"/>
        <v>262304840015490</v>
      </c>
      <c r="AC49" t="str">
        <f t="shared" si="1"/>
        <v>213800DS888O1NMGEJ90</v>
      </c>
      <c r="AD49" t="str">
        <f t="shared" si="2"/>
        <v>LEI code</v>
      </c>
    </row>
    <row r="50" spans="1:30" x14ac:dyDescent="0.45">
      <c r="A50" t="s">
        <v>1453</v>
      </c>
      <c r="B50" t="s">
        <v>363</v>
      </c>
      <c r="C50" t="s">
        <v>21</v>
      </c>
      <c r="D50" s="23">
        <v>1000000</v>
      </c>
      <c r="E50">
        <v>49.17</v>
      </c>
      <c r="F50" t="s">
        <v>26</v>
      </c>
      <c r="G50" t="s">
        <v>34</v>
      </c>
      <c r="H50" t="s">
        <v>694</v>
      </c>
      <c r="I50" t="s">
        <v>53</v>
      </c>
      <c r="K50">
        <v>0.01</v>
      </c>
      <c r="L50">
        <v>0.01</v>
      </c>
      <c r="M50" t="s">
        <v>1362</v>
      </c>
      <c r="P50" t="s">
        <v>36</v>
      </c>
      <c r="V50" t="s">
        <v>364</v>
      </c>
      <c r="W50" t="s">
        <v>478</v>
      </c>
      <c r="X50" t="str">
        <f>+IF(P50="S128","c006x   - Insurance firms &amp; pension funds",IF(G50="particulares","c001x   - Households",IF(AND(G50="outras empresas nao financeiras",H50="1"),"c002x   - Micro &amp; SME",IF(AND(G50="outras empresas nao financeiras",OR(H50="0",H50="")),"c003x   - Corporates",IF(G50="instituicoes de credito","c004x   - Institutions",IF(G50="outras instituicoes financeiras","c005x   - Other financial corporations",IF(G50="setor publico","c008x   - Government, central banks &amp; supranationals",IF(AND(G50="",I50="Taxageste"),"c003x   - Corporates",IF(G50="","c005x   - Other financial corporations","")))))))))</f>
        <v>c006x   - Insurance firms &amp; pension funds</v>
      </c>
      <c r="Y50" s="1">
        <f>SUM(N50:O50)</f>
        <v>0</v>
      </c>
      <c r="Z50">
        <f>IFERROR(D50-Y50,"")</f>
        <v>1000000</v>
      </c>
      <c r="AA50">
        <v>0</v>
      </c>
      <c r="AB50" t="str">
        <f t="shared" si="0"/>
        <v>000005000000000</v>
      </c>
      <c r="AC50" t="str">
        <f t="shared" si="1"/>
        <v>213800DS888O1NMGEJ90</v>
      </c>
      <c r="AD50" t="str">
        <f t="shared" si="2"/>
        <v>LEI code</v>
      </c>
    </row>
    <row r="51" spans="1:30" x14ac:dyDescent="0.45">
      <c r="A51" t="s">
        <v>32</v>
      </c>
      <c r="B51" t="s">
        <v>457</v>
      </c>
      <c r="C51" t="s">
        <v>21</v>
      </c>
      <c r="D51" s="23">
        <v>2634301.7799999998</v>
      </c>
      <c r="F51" t="s">
        <v>26</v>
      </c>
      <c r="G51" t="s">
        <v>34</v>
      </c>
      <c r="H51" t="s">
        <v>694</v>
      </c>
      <c r="I51" t="s">
        <v>64</v>
      </c>
      <c r="K51">
        <v>0</v>
      </c>
      <c r="M51" t="s">
        <v>1362</v>
      </c>
      <c r="P51" t="s">
        <v>36</v>
      </c>
      <c r="V51" t="s">
        <v>458</v>
      </c>
      <c r="W51" t="s">
        <v>478</v>
      </c>
      <c r="X51" t="str">
        <f>+IF(P51="S128","c006x   - Insurance firms &amp; pension funds",IF(G51="particulares","c001x   - Households",IF(AND(G51="outras empresas nao financeiras",H51="1"),"c002x   - Micro &amp; SME",IF(AND(G51="outras empresas nao financeiras",OR(H51="0",H51="")),"c003x   - Corporates",IF(G51="instituicoes de credito","c004x   - Institutions",IF(G51="outras instituicoes financeiras","c005x   - Other financial corporations",IF(G51="setor publico","c008x   - Government, central banks &amp; supranationals",IF(AND(G51="",I51="Taxageste"),"c003x   - Corporates",IF(G51="","c005x   - Other financial corporations","")))))))))</f>
        <v>c006x   - Insurance firms &amp; pension funds</v>
      </c>
      <c r="Y51" s="1">
        <f>SUM(N51:O51)</f>
        <v>0</v>
      </c>
      <c r="Z51">
        <f>IFERROR(D51-Y51,"")</f>
        <v>2634301.7799999998</v>
      </c>
      <c r="AA51">
        <v>0</v>
      </c>
      <c r="AB51" t="str">
        <f t="shared" si="0"/>
        <v>000000000000000</v>
      </c>
      <c r="AC51" t="str">
        <f t="shared" si="1"/>
        <v>959800S4Y2DCN7EVAG59</v>
      </c>
      <c r="AD51" t="str">
        <f t="shared" si="2"/>
        <v>LEI code</v>
      </c>
    </row>
    <row r="52" spans="1:30" x14ac:dyDescent="0.45">
      <c r="A52" t="s">
        <v>40</v>
      </c>
      <c r="B52" t="s">
        <v>33</v>
      </c>
      <c r="C52" t="s">
        <v>21</v>
      </c>
      <c r="D52" s="23">
        <v>8550000</v>
      </c>
      <c r="E52">
        <v>385396.08</v>
      </c>
      <c r="F52" t="s">
        <v>26</v>
      </c>
      <c r="G52" t="s">
        <v>34</v>
      </c>
      <c r="H52" t="s">
        <v>694</v>
      </c>
      <c r="I52" t="s">
        <v>35</v>
      </c>
      <c r="K52">
        <v>0.56667000000000001</v>
      </c>
      <c r="L52">
        <v>0.63749999999999996</v>
      </c>
      <c r="M52" t="s">
        <v>1362</v>
      </c>
      <c r="P52" t="s">
        <v>36</v>
      </c>
      <c r="V52" t="s">
        <v>37</v>
      </c>
      <c r="W52" t="s">
        <v>479</v>
      </c>
      <c r="X52" t="str">
        <f>+IF(P52="S128","c006x   - Insurance firms &amp; pension funds",IF(G52="particulares","c001x   - Households",IF(AND(G52="outras empresas nao financeiras",H52="1"),"c002x   - Micro &amp; SME",IF(AND(G52="outras empresas nao financeiras",OR(H52="0",H52="")),"c003x   - Corporates",IF(G52="instituicoes de credito","c004x   - Institutions",IF(G52="outras instituicoes financeiras","c005x   - Other financial corporations",IF(G52="setor publico","c008x   - Government, central banks &amp; supranationals",IF(AND(G52="",I52="Taxageste"),"c003x   - Corporates",IF(G52="","c005x   - Other financial corporations","")))))))))</f>
        <v>c006x   - Insurance firms &amp; pension funds</v>
      </c>
      <c r="Y52" s="1">
        <f>SUM(N52:O52)</f>
        <v>0</v>
      </c>
      <c r="Z52">
        <f>IFERROR(D52-Y52,"")</f>
        <v>8550000</v>
      </c>
      <c r="AA52">
        <v>0</v>
      </c>
      <c r="AB52" t="str">
        <f t="shared" si="0"/>
        <v>000001000000000</v>
      </c>
      <c r="AC52" t="str">
        <f t="shared" si="1"/>
        <v>54930006K2IUPA083C07</v>
      </c>
      <c r="AD52" t="str">
        <f t="shared" si="2"/>
        <v>LEI code</v>
      </c>
    </row>
    <row r="53" spans="1:30" x14ac:dyDescent="0.45">
      <c r="A53" t="s">
        <v>32</v>
      </c>
      <c r="B53" t="s">
        <v>33</v>
      </c>
      <c r="C53" t="s">
        <v>21</v>
      </c>
      <c r="D53" s="23">
        <v>140.57</v>
      </c>
      <c r="F53" t="s">
        <v>485</v>
      </c>
      <c r="G53" t="s">
        <v>34</v>
      </c>
      <c r="H53" t="s">
        <v>694</v>
      </c>
      <c r="I53" t="s">
        <v>35</v>
      </c>
      <c r="K53">
        <v>0</v>
      </c>
      <c r="M53" t="s">
        <v>1362</v>
      </c>
      <c r="P53" t="s">
        <v>36</v>
      </c>
      <c r="V53" t="s">
        <v>37</v>
      </c>
      <c r="W53" t="s">
        <v>479</v>
      </c>
      <c r="X53" t="str">
        <f>+IF(P53="S128","c006x   - Insurance firms &amp; pension funds",IF(G53="particulares","c001x   - Households",IF(AND(G53="outras empresas nao financeiras",H53="1"),"c002x   - Micro &amp; SME",IF(AND(G53="outras empresas nao financeiras",OR(H53="0",H53="")),"c003x   - Corporates",IF(G53="instituicoes de credito","c004x   - Institutions",IF(G53="outras instituicoes financeiras","c005x   - Other financial corporations",IF(G53="setor publico","c008x   - Government, central banks &amp; supranationals",IF(AND(G53="",I53="Taxageste"),"c003x   - Corporates",IF(G53="","c005x   - Other financial corporations","")))))))))</f>
        <v>c006x   - Insurance firms &amp; pension funds</v>
      </c>
      <c r="Y53" s="1">
        <f>SUM(N53:O53)</f>
        <v>0</v>
      </c>
      <c r="Z53">
        <f>IFERROR(D53-Y53,"")</f>
        <v>140.57</v>
      </c>
      <c r="AA53">
        <v>0</v>
      </c>
      <c r="AB53" t="str">
        <f t="shared" si="0"/>
        <v>000000000000000</v>
      </c>
      <c r="AC53" t="str">
        <f t="shared" si="1"/>
        <v>54930006K2IUPA083C07</v>
      </c>
      <c r="AD53" t="str">
        <f t="shared" si="2"/>
        <v>LEI code</v>
      </c>
    </row>
    <row r="54" spans="1:30" x14ac:dyDescent="0.45">
      <c r="A54" t="s">
        <v>32</v>
      </c>
      <c r="B54" t="s">
        <v>769</v>
      </c>
      <c r="C54" t="s">
        <v>21</v>
      </c>
      <c r="D54" s="23">
        <v>52.46</v>
      </c>
      <c r="F54" t="s">
        <v>485</v>
      </c>
      <c r="G54" t="s">
        <v>34</v>
      </c>
      <c r="H54" t="s">
        <v>694</v>
      </c>
      <c r="I54" t="s">
        <v>770</v>
      </c>
      <c r="K54">
        <v>0</v>
      </c>
      <c r="M54" t="s">
        <v>1362</v>
      </c>
      <c r="W54" t="s">
        <v>478</v>
      </c>
      <c r="X54" t="str">
        <f>+IF(P54="S128","c006x   - Insurance firms &amp; pension funds",IF(G54="particulares","c001x   - Households",IF(AND(G54="outras empresas nao financeiras",H54="1"),"c002x   - Micro &amp; SME",IF(AND(G54="outras empresas nao financeiras",OR(H54="0",H54="")),"c003x   - Corporates",IF(G54="instituicoes de credito","c004x   - Institutions",IF(G54="outras instituicoes financeiras","c005x   - Other financial corporations",IF(G54="setor publico","c008x   - Government, central banks &amp; supranationals",IF(AND(G54="",I54="Taxageste"),"c003x   - Corporates",IF(G54="","c005x   - Other financial corporations","")))))))))</f>
        <v>c005x   - Other financial corporations</v>
      </c>
      <c r="Y54" s="1">
        <f>SUM(N54:O54)</f>
        <v>0</v>
      </c>
      <c r="Z54">
        <f>IFERROR(D54-Y54,"")</f>
        <v>52.46</v>
      </c>
      <c r="AA54">
        <v>0</v>
      </c>
      <c r="AB54" t="str">
        <f t="shared" si="0"/>
        <v>000000000000000</v>
      </c>
      <c r="AC54" t="str">
        <f t="shared" si="1"/>
        <v>0000002716</v>
      </c>
      <c r="AD54" t="str">
        <f t="shared" si="2"/>
        <v>Type of identifier, other than LEI or MFI code</v>
      </c>
    </row>
    <row r="55" spans="1:30" x14ac:dyDescent="0.45">
      <c r="A55" t="s">
        <v>46</v>
      </c>
      <c r="B55" t="s">
        <v>33</v>
      </c>
      <c r="C55" t="s">
        <v>21</v>
      </c>
      <c r="D55" s="23">
        <v>1483000</v>
      </c>
      <c r="E55">
        <v>5272.89</v>
      </c>
      <c r="F55" t="s">
        <v>26</v>
      </c>
      <c r="G55" t="s">
        <v>34</v>
      </c>
      <c r="H55" t="s">
        <v>694</v>
      </c>
      <c r="I55" t="s">
        <v>35</v>
      </c>
      <c r="K55">
        <v>0.4</v>
      </c>
      <c r="L55">
        <v>0.4</v>
      </c>
      <c r="M55" t="s">
        <v>1362</v>
      </c>
      <c r="P55" t="s">
        <v>36</v>
      </c>
      <c r="V55" t="s">
        <v>37</v>
      </c>
      <c r="W55" t="s">
        <v>479</v>
      </c>
      <c r="X55" t="str">
        <f>+IF(P55="S128","c006x   - Insurance firms &amp; pension funds",IF(G55="particulares","c001x   - Households",IF(AND(G55="outras empresas nao financeiras",H55="1"),"c002x   - Micro &amp; SME",IF(AND(G55="outras empresas nao financeiras",OR(H55="0",H55="")),"c003x   - Corporates",IF(G55="instituicoes de credito","c004x   - Institutions",IF(G55="outras instituicoes financeiras","c005x   - Other financial corporations",IF(G55="setor publico","c008x   - Government, central banks &amp; supranationals",IF(AND(G55="",I55="Taxageste"),"c003x   - Corporates",IF(G55="","c005x   - Other financial corporations","")))))))))</f>
        <v>c006x   - Insurance firms &amp; pension funds</v>
      </c>
      <c r="Y55" s="1">
        <f>SUM(N55:O55)</f>
        <v>0</v>
      </c>
      <c r="Z55">
        <f>IFERROR(D55-Y55,"")</f>
        <v>1483000</v>
      </c>
      <c r="AA55">
        <v>0</v>
      </c>
      <c r="AB55" t="str">
        <f t="shared" si="0"/>
        <v>000003000000000</v>
      </c>
      <c r="AC55" t="str">
        <f t="shared" si="1"/>
        <v>54930006K2IUPA083C07</v>
      </c>
      <c r="AD55" t="str">
        <f t="shared" si="2"/>
        <v>LEI code</v>
      </c>
    </row>
    <row r="56" spans="1:30" x14ac:dyDescent="0.45">
      <c r="A56" t="s">
        <v>32</v>
      </c>
      <c r="B56" t="s">
        <v>363</v>
      </c>
      <c r="C56" t="s">
        <v>21</v>
      </c>
      <c r="D56" s="23">
        <v>2086187.49</v>
      </c>
      <c r="E56" s="23"/>
      <c r="F56" t="s">
        <v>26</v>
      </c>
      <c r="G56" t="s">
        <v>34</v>
      </c>
      <c r="H56" t="s">
        <v>694</v>
      </c>
      <c r="I56" t="s">
        <v>53</v>
      </c>
      <c r="K56">
        <v>0</v>
      </c>
      <c r="M56" t="s">
        <v>1362</v>
      </c>
      <c r="P56" t="s">
        <v>36</v>
      </c>
      <c r="V56" t="s">
        <v>364</v>
      </c>
      <c r="W56" t="s">
        <v>478</v>
      </c>
      <c r="X56" t="str">
        <f>+IF(P56="S128","c006x   - Insurance firms &amp; pension funds",IF(G56="particulares","c001x   - Households",IF(AND(G56="outras empresas nao financeiras",H56="1"),"c002x   - Micro &amp; SME",IF(AND(G56="outras empresas nao financeiras",OR(H56="0",H56="")),"c003x   - Corporates",IF(G56="instituicoes de credito","c004x   - Institutions",IF(G56="outras instituicoes financeiras","c005x   - Other financial corporations",IF(G56="setor publico","c008x   - Government, central banks &amp; supranationals",IF(AND(G56="",I56="Taxageste"),"c003x   - Corporates",IF(G56="","c005x   - Other financial corporations","")))))))))</f>
        <v>c006x   - Insurance firms &amp; pension funds</v>
      </c>
      <c r="Y56" s="1">
        <f>SUM(N56:O56)</f>
        <v>0</v>
      </c>
      <c r="Z56">
        <f>IFERROR(D56-Y56,"")</f>
        <v>2086187.49</v>
      </c>
      <c r="AA56">
        <v>0</v>
      </c>
      <c r="AB56" t="str">
        <f t="shared" si="0"/>
        <v>000000000000000</v>
      </c>
      <c r="AC56" t="str">
        <f t="shared" si="1"/>
        <v>213800DS888O1NMGEJ90</v>
      </c>
      <c r="AD56" t="str">
        <f t="shared" si="2"/>
        <v>LEI code</v>
      </c>
    </row>
    <row r="57" spans="1:30" x14ac:dyDescent="0.45">
      <c r="A57" t="s">
        <v>32</v>
      </c>
      <c r="B57" t="s">
        <v>453</v>
      </c>
      <c r="C57" t="s">
        <v>21</v>
      </c>
      <c r="D57" s="23">
        <v>6239434.8600000003</v>
      </c>
      <c r="E57">
        <v>216.58</v>
      </c>
      <c r="F57" t="s">
        <v>26</v>
      </c>
      <c r="G57" t="s">
        <v>34</v>
      </c>
      <c r="H57" t="s">
        <v>24</v>
      </c>
      <c r="I57" t="s">
        <v>77</v>
      </c>
      <c r="K57">
        <v>8.0759999999999998E-2</v>
      </c>
      <c r="L57">
        <v>1.3729899999999999</v>
      </c>
      <c r="M57" t="s">
        <v>1362</v>
      </c>
      <c r="P57" t="s">
        <v>36</v>
      </c>
      <c r="V57" t="s">
        <v>454</v>
      </c>
      <c r="W57" t="s">
        <v>478</v>
      </c>
      <c r="X57" t="str">
        <f>+IF(P57="S128","c006x   - Insurance firms &amp; pension funds",IF(G57="particulares","c001x   - Households",IF(AND(G57="outras empresas nao financeiras",H57="1"),"c002x   - Micro &amp; SME",IF(AND(G57="outras empresas nao financeiras",OR(H57="0",H57="")),"c003x   - Corporates",IF(G57="instituicoes de credito","c004x   - Institutions",IF(G57="outras instituicoes financeiras","c005x   - Other financial corporations",IF(G57="setor publico","c008x   - Government, central banks &amp; supranationals",IF(AND(G57="",I57="Taxageste"),"c003x   - Corporates",IF(G57="","c005x   - Other financial corporations","")))))))))</f>
        <v>c006x   - Insurance firms &amp; pension funds</v>
      </c>
      <c r="Y57" s="1">
        <f>SUM(N57:O57)</f>
        <v>0</v>
      </c>
      <c r="Z57">
        <f>IFERROR(D57-Y57,"")</f>
        <v>6239434.8600000003</v>
      </c>
      <c r="AA57">
        <v>0</v>
      </c>
      <c r="AB57" t="str">
        <f t="shared" si="0"/>
        <v>000000000000000</v>
      </c>
      <c r="AC57" t="str">
        <f t="shared" si="1"/>
        <v>9598001GSAW026UNLE02</v>
      </c>
      <c r="AD57" t="str">
        <f t="shared" si="2"/>
        <v>LEI code</v>
      </c>
    </row>
    <row r="58" spans="1:30" x14ac:dyDescent="0.45">
      <c r="A58" t="s">
        <v>50</v>
      </c>
      <c r="B58" t="s">
        <v>33</v>
      </c>
      <c r="C58" t="s">
        <v>21</v>
      </c>
      <c r="D58" s="23">
        <v>6212000</v>
      </c>
      <c r="E58" s="23">
        <v>28051.32</v>
      </c>
      <c r="F58" t="s">
        <v>26</v>
      </c>
      <c r="G58" t="s">
        <v>34</v>
      </c>
      <c r="H58" t="s">
        <v>694</v>
      </c>
      <c r="I58" t="s">
        <v>35</v>
      </c>
      <c r="K58">
        <v>0.38</v>
      </c>
      <c r="L58">
        <v>0.53200000000000003</v>
      </c>
      <c r="M58" t="s">
        <v>1362</v>
      </c>
      <c r="P58" t="s">
        <v>36</v>
      </c>
      <c r="V58" t="s">
        <v>37</v>
      </c>
      <c r="W58" t="s">
        <v>479</v>
      </c>
      <c r="X58" t="str">
        <f>+IF(P58="S128","c006x   - Insurance firms &amp; pension funds",IF(G58="particulares","c001x   - Households",IF(AND(G58="outras empresas nao financeiras",H58="1"),"c002x   - Micro &amp; SME",IF(AND(G58="outras empresas nao financeiras",OR(H58="0",H58="")),"c003x   - Corporates",IF(G58="instituicoes de credito","c004x   - Institutions",IF(G58="outras instituicoes financeiras","c005x   - Other financial corporations",IF(G58="setor publico","c008x   - Government, central banks &amp; supranationals",IF(AND(G58="",I58="Taxageste"),"c003x   - Corporates",IF(G58="","c005x   - Other financial corporations","")))))))))</f>
        <v>c006x   - Insurance firms &amp; pension funds</v>
      </c>
      <c r="Y58" s="1">
        <f>SUM(N58:O58)</f>
        <v>0</v>
      </c>
      <c r="Z58">
        <f>IFERROR(D58-Y58,"")</f>
        <v>6212000</v>
      </c>
      <c r="AA58">
        <v>0</v>
      </c>
      <c r="AB58" t="str">
        <f t="shared" si="0"/>
        <v>000002000000000</v>
      </c>
      <c r="AC58" t="str">
        <f t="shared" si="1"/>
        <v>54930006K2IUPA083C07</v>
      </c>
      <c r="AD58" t="str">
        <f t="shared" si="2"/>
        <v>LEI code</v>
      </c>
    </row>
    <row r="59" spans="1:30" x14ac:dyDescent="0.45">
      <c r="A59" t="s">
        <v>32</v>
      </c>
      <c r="B59" t="s">
        <v>33</v>
      </c>
      <c r="C59" t="s">
        <v>21</v>
      </c>
      <c r="D59" s="23">
        <v>186460756.22</v>
      </c>
      <c r="E59">
        <v>2845.76</v>
      </c>
      <c r="F59" t="s">
        <v>26</v>
      </c>
      <c r="G59" t="s">
        <v>34</v>
      </c>
      <c r="H59" t="s">
        <v>694</v>
      </c>
      <c r="I59" t="s">
        <v>35</v>
      </c>
      <c r="K59">
        <v>1.5509999999999999E-2</v>
      </c>
      <c r="L59">
        <v>0.70579999999999998</v>
      </c>
      <c r="M59" t="s">
        <v>1362</v>
      </c>
      <c r="P59" t="s">
        <v>36</v>
      </c>
      <c r="V59" t="s">
        <v>37</v>
      </c>
      <c r="W59" t="s">
        <v>479</v>
      </c>
      <c r="X59" t="str">
        <f>+IF(P59="S128","c006x   - Insurance firms &amp; pension funds",IF(G59="particulares","c001x   - Households",IF(AND(G59="outras empresas nao financeiras",H59="1"),"c002x   - Micro &amp; SME",IF(AND(G59="outras empresas nao financeiras",OR(H59="0",H59="")),"c003x   - Corporates",IF(G59="instituicoes de credito","c004x   - Institutions",IF(G59="outras instituicoes financeiras","c005x   - Other financial corporations",IF(G59="setor publico","c008x   - Government, central banks &amp; supranationals",IF(AND(G59="",I59="Taxageste"),"c003x   - Corporates",IF(G59="","c005x   - Other financial corporations","")))))))))</f>
        <v>c006x   - Insurance firms &amp; pension funds</v>
      </c>
      <c r="Y59" s="1">
        <f>SUM(N59:O59)</f>
        <v>0</v>
      </c>
      <c r="Z59">
        <f>IFERROR(D59-Y59,"")</f>
        <v>186460756.22</v>
      </c>
      <c r="AA59">
        <v>0</v>
      </c>
      <c r="AB59" t="str">
        <f t="shared" si="0"/>
        <v>000000000000000</v>
      </c>
      <c r="AC59" t="str">
        <f t="shared" si="1"/>
        <v>54930006K2IUPA083C07</v>
      </c>
      <c r="AD59" t="str">
        <f t="shared" si="2"/>
        <v>LEI code</v>
      </c>
    </row>
    <row r="60" spans="1:30" x14ac:dyDescent="0.45">
      <c r="A60" t="s">
        <v>639</v>
      </c>
      <c r="B60" t="s">
        <v>33</v>
      </c>
      <c r="C60" t="s">
        <v>21</v>
      </c>
      <c r="D60" s="23">
        <v>2.5499999999999998</v>
      </c>
      <c r="E60" s="23"/>
      <c r="F60" t="s">
        <v>485</v>
      </c>
      <c r="G60" t="s">
        <v>34</v>
      </c>
      <c r="H60" t="s">
        <v>694</v>
      </c>
      <c r="I60" t="s">
        <v>35</v>
      </c>
      <c r="M60" t="s">
        <v>1362</v>
      </c>
      <c r="P60" t="s">
        <v>36</v>
      </c>
      <c r="V60" t="s">
        <v>37</v>
      </c>
      <c r="W60" t="s">
        <v>479</v>
      </c>
      <c r="X60" t="str">
        <f>+IF(P60="S128","c006x   - Insurance firms &amp; pension funds",IF(G60="particulares","c001x   - Households",IF(AND(G60="outras empresas nao financeiras",H60="1"),"c002x   - Micro &amp; SME",IF(AND(G60="outras empresas nao financeiras",OR(H60="0",H60="")),"c003x   - Corporates",IF(G60="instituicoes de credito","c004x   - Institutions",IF(G60="outras instituicoes financeiras","c005x   - Other financial corporations",IF(G60="setor publico","c008x   - Government, central banks &amp; supranationals",IF(AND(G60="",I60="Taxageste"),"c003x   - Corporates",IF(G60="","c005x   - Other financial corporations","")))))))))</f>
        <v>c006x   - Insurance firms &amp; pension funds</v>
      </c>
      <c r="Y60" s="1">
        <f>SUM(N60:O60)</f>
        <v>0</v>
      </c>
      <c r="Z60">
        <f>IFERROR(D60-Y60,"")</f>
        <v>2.5499999999999998</v>
      </c>
      <c r="AA60">
        <v>0</v>
      </c>
      <c r="AB60" t="str">
        <f t="shared" si="0"/>
        <v>962304840171880</v>
      </c>
      <c r="AC60" t="str">
        <f t="shared" si="1"/>
        <v>54930006K2IUPA083C07</v>
      </c>
      <c r="AD60" t="str">
        <f t="shared" si="2"/>
        <v>LEI code</v>
      </c>
    </row>
    <row r="61" spans="1:30" x14ac:dyDescent="0.45">
      <c r="A61" t="s">
        <v>32</v>
      </c>
      <c r="B61" t="s">
        <v>1301</v>
      </c>
      <c r="C61" t="s">
        <v>21</v>
      </c>
      <c r="D61" s="23">
        <v>222784.86</v>
      </c>
      <c r="F61" t="s">
        <v>490</v>
      </c>
      <c r="H61" t="s">
        <v>694</v>
      </c>
      <c r="I61" t="s">
        <v>81</v>
      </c>
      <c r="M61" t="s">
        <v>1362</v>
      </c>
      <c r="X61" t="str">
        <f>+IF(P61="S128","c006x   - Insurance firms &amp; pension funds",IF(G61="particulares","c001x   - Households",IF(AND(G61="outras empresas nao financeiras",H61="1"),"c002x   - Micro &amp; SME",IF(AND(G61="outras empresas nao financeiras",OR(H61="0",H61="")),"c003x   - Corporates",IF(G61="instituicoes de credito","c004x   - Institutions",IF(G61="outras instituicoes financeiras","c005x   - Other financial corporations",IF(G61="setor publico","c008x   - Government, central banks &amp; supranationals",IF(AND(G61="",I61="Taxageste"),"c003x   - Corporates",IF(G61="","c005x   - Other financial corporations","")))))))))</f>
        <v>c005x   - Other financial corporations</v>
      </c>
      <c r="Y61" s="1">
        <f>SUM(N61:O61)</f>
        <v>0</v>
      </c>
      <c r="Z61">
        <f>IFERROR(D61-Y61,"")</f>
        <v>222784.86</v>
      </c>
      <c r="AA61">
        <v>0</v>
      </c>
      <c r="AB61" t="str">
        <f t="shared" si="0"/>
        <v>000000000000000</v>
      </c>
      <c r="AC61" t="str">
        <f t="shared" si="1"/>
        <v>0000065343</v>
      </c>
      <c r="AD61" t="str">
        <f t="shared" si="2"/>
        <v>Type of identifier, other than LEI or MFI code</v>
      </c>
    </row>
    <row r="62" spans="1:30" x14ac:dyDescent="0.45">
      <c r="A62" t="s">
        <v>32</v>
      </c>
      <c r="B62" t="s">
        <v>1301</v>
      </c>
      <c r="C62" t="s">
        <v>21</v>
      </c>
      <c r="D62" s="23">
        <v>596.66</v>
      </c>
      <c r="E62" s="23"/>
      <c r="F62" t="s">
        <v>1357</v>
      </c>
      <c r="G62" t="s">
        <v>23</v>
      </c>
      <c r="H62" t="s">
        <v>694</v>
      </c>
      <c r="I62" t="s">
        <v>81</v>
      </c>
      <c r="M62" t="s">
        <v>1362</v>
      </c>
      <c r="X62" t="str">
        <f>+IF(P62="S128","c006x   - Insurance firms &amp; pension funds",IF(G62="particulares","c001x   - Households",IF(AND(G62="outras empresas nao financeiras",H62="1"),"c002x   - Micro &amp; SME",IF(AND(G62="outras empresas nao financeiras",OR(H62="0",H62="")),"c003x   - Corporates",IF(G62="instituicoes de credito","c004x   - Institutions",IF(G62="outras instituicoes financeiras","c005x   - Other financial corporations",IF(G62="setor publico","c008x   - Government, central banks &amp; supranationals",IF(AND(G62="",I62="Taxageste"),"c003x   - Corporates",IF(G62="","c005x   - Other financial corporations","")))))))))</f>
        <v>c004x   - Institutions</v>
      </c>
      <c r="Y62" s="1">
        <f>SUM(N62:O62)</f>
        <v>0</v>
      </c>
      <c r="Z62">
        <f>IFERROR(D62-Y62,"")</f>
        <v>596.66</v>
      </c>
      <c r="AA62">
        <v>0</v>
      </c>
      <c r="AB62" t="str">
        <f t="shared" si="0"/>
        <v>000000000000000</v>
      </c>
      <c r="AC62" t="str">
        <f t="shared" si="1"/>
        <v>0000065343</v>
      </c>
      <c r="AD62" t="str">
        <f t="shared" si="2"/>
        <v>Type of identifier, other than LEI or MFI code</v>
      </c>
    </row>
    <row r="63" spans="1:30" x14ac:dyDescent="0.45">
      <c r="A63" t="s">
        <v>32</v>
      </c>
      <c r="B63" t="s">
        <v>1301</v>
      </c>
      <c r="C63" t="s">
        <v>21</v>
      </c>
      <c r="D63" s="23">
        <v>170.83</v>
      </c>
      <c r="E63" s="23"/>
      <c r="F63" t="s">
        <v>490</v>
      </c>
      <c r="G63" t="s">
        <v>23</v>
      </c>
      <c r="H63" t="s">
        <v>694</v>
      </c>
      <c r="I63" t="s">
        <v>81</v>
      </c>
      <c r="M63" t="s">
        <v>1362</v>
      </c>
      <c r="X63" t="str">
        <f>+IF(P63="S128","c006x   - Insurance firms &amp; pension funds",IF(G63="particulares","c001x   - Households",IF(AND(G63="outras empresas nao financeiras",H63="1"),"c002x   - Micro &amp; SME",IF(AND(G63="outras empresas nao financeiras",OR(H63="0",H63="")),"c003x   - Corporates",IF(G63="instituicoes de credito","c004x   - Institutions",IF(G63="outras instituicoes financeiras","c005x   - Other financial corporations",IF(G63="setor publico","c008x   - Government, central banks &amp; supranationals",IF(AND(G63="",I63="Taxageste"),"c003x   - Corporates",IF(G63="","c005x   - Other financial corporations","")))))))))</f>
        <v>c004x   - Institutions</v>
      </c>
      <c r="Y63" s="1">
        <f>SUM(N63:O63)</f>
        <v>0</v>
      </c>
      <c r="Z63">
        <f>IFERROR(D63-Y63,"")</f>
        <v>170.83</v>
      </c>
      <c r="AA63">
        <v>0</v>
      </c>
      <c r="AB63" t="str">
        <f t="shared" si="0"/>
        <v>000000000000000</v>
      </c>
      <c r="AC63" t="str">
        <f t="shared" si="1"/>
        <v>0000065343</v>
      </c>
      <c r="AD63" t="str">
        <f t="shared" si="2"/>
        <v>Type of identifier, other than LEI or MFI code</v>
      </c>
    </row>
    <row r="64" spans="1:30" x14ac:dyDescent="0.45">
      <c r="A64" t="s">
        <v>32</v>
      </c>
      <c r="B64" t="s">
        <v>486</v>
      </c>
      <c r="C64" t="s">
        <v>21</v>
      </c>
      <c r="D64" s="23">
        <v>77.349999999999994</v>
      </c>
      <c r="F64" t="s">
        <v>485</v>
      </c>
      <c r="G64" t="s">
        <v>23</v>
      </c>
      <c r="H64" t="s">
        <v>694</v>
      </c>
      <c r="I64" t="s">
        <v>487</v>
      </c>
      <c r="M64" t="s">
        <v>1362</v>
      </c>
      <c r="X64" t="str">
        <f>+IF(P64="S128","c006x   - Insurance firms &amp; pension funds",IF(G64="particulares","c001x   - Households",IF(AND(G64="outras empresas nao financeiras",H64="1"),"c002x   - Micro &amp; SME",IF(AND(G64="outras empresas nao financeiras",OR(H64="0",H64="")),"c003x   - Corporates",IF(G64="instituicoes de credito","c004x   - Institutions",IF(G64="outras instituicoes financeiras","c005x   - Other financial corporations",IF(G64="setor publico","c008x   - Government, central banks &amp; supranationals",IF(AND(G64="",I64="Taxageste"),"c003x   - Corporates",IF(G64="","c005x   - Other financial corporations","")))))))))</f>
        <v>c004x   - Institutions</v>
      </c>
      <c r="Y64" s="1">
        <f>SUM(N64:O64)</f>
        <v>0</v>
      </c>
      <c r="Z64">
        <f>IFERROR(D64-Y64,"")</f>
        <v>77.349999999999994</v>
      </c>
      <c r="AA64">
        <v>0</v>
      </c>
      <c r="AB64" t="str">
        <f t="shared" si="0"/>
        <v>000000000000000</v>
      </c>
      <c r="AC64" t="str">
        <f t="shared" si="1"/>
        <v>0000046859</v>
      </c>
      <c r="AD64" t="str">
        <f t="shared" si="2"/>
        <v>Type of identifier, other than LEI or MFI code</v>
      </c>
    </row>
    <row r="65" spans="1:30" x14ac:dyDescent="0.45">
      <c r="A65" t="s">
        <v>32</v>
      </c>
      <c r="B65" t="s">
        <v>434</v>
      </c>
      <c r="C65" t="s">
        <v>21</v>
      </c>
      <c r="D65" s="23">
        <v>48596.32</v>
      </c>
      <c r="F65" t="s">
        <v>22</v>
      </c>
      <c r="G65" t="s">
        <v>23</v>
      </c>
      <c r="H65" t="s">
        <v>694</v>
      </c>
      <c r="I65" t="s">
        <v>58</v>
      </c>
      <c r="K65">
        <v>1.15499</v>
      </c>
      <c r="M65" t="s">
        <v>1362</v>
      </c>
      <c r="X65" t="str">
        <f>+IF(P65="S128","c006x   - Insurance firms &amp; pension funds",IF(G65="particulares","c001x   - Households",IF(AND(G65="outras empresas nao financeiras",H65="1"),"c002x   - Micro &amp; SME",IF(AND(G65="outras empresas nao financeiras",OR(H65="0",H65="")),"c003x   - Corporates",IF(G65="instituicoes de credito","c004x   - Institutions",IF(G65="outras instituicoes financeiras","c005x   - Other financial corporations",IF(G65="setor publico","c008x   - Government, central banks &amp; supranationals",IF(AND(G65="",I65="Taxageste"),"c003x   - Corporates",IF(G65="","c005x   - Other financial corporations","")))))))))</f>
        <v>c004x   - Institutions</v>
      </c>
      <c r="Y65" s="1">
        <f>SUM(N65:O65)</f>
        <v>0</v>
      </c>
      <c r="Z65">
        <f>IFERROR(D65-Y65,"")</f>
        <v>48596.32</v>
      </c>
      <c r="AA65">
        <v>0</v>
      </c>
      <c r="AB65" t="str">
        <f t="shared" si="0"/>
        <v>000000000000000</v>
      </c>
      <c r="AC65" t="str">
        <f t="shared" si="1"/>
        <v>7401229362</v>
      </c>
      <c r="AD65" t="str">
        <f t="shared" si="2"/>
        <v>Type of identifier, other than LEI or MFI code</v>
      </c>
    </row>
    <row r="66" spans="1:30" x14ac:dyDescent="0.45">
      <c r="A66" t="s">
        <v>32</v>
      </c>
      <c r="B66" t="s">
        <v>221</v>
      </c>
      <c r="C66" t="s">
        <v>21</v>
      </c>
      <c r="D66" s="23">
        <v>85605227.909999996</v>
      </c>
      <c r="F66" t="s">
        <v>26</v>
      </c>
      <c r="G66" t="s">
        <v>34</v>
      </c>
      <c r="H66" t="s">
        <v>694</v>
      </c>
      <c r="I66" t="s">
        <v>63</v>
      </c>
      <c r="K66">
        <v>0</v>
      </c>
      <c r="M66" t="s">
        <v>1362</v>
      </c>
      <c r="W66" t="s">
        <v>479</v>
      </c>
      <c r="X66" t="str">
        <f>+IF(P66="S128","c006x   - Insurance firms &amp; pension funds",IF(G66="particulares","c001x   - Households",IF(AND(G66="outras empresas nao financeiras",H66="1"),"c002x   - Micro &amp; SME",IF(AND(G66="outras empresas nao financeiras",OR(H66="0",H66="")),"c003x   - Corporates",IF(G66="instituicoes de credito","c004x   - Institutions",IF(G66="outras instituicoes financeiras","c005x   - Other financial corporations",IF(G66="setor publico","c008x   - Government, central banks &amp; supranationals",IF(AND(G66="",I66="Taxageste"),"c003x   - Corporates",IF(G66="","c005x   - Other financial corporations","")))))))))</f>
        <v>c005x   - Other financial corporations</v>
      </c>
      <c r="Y66" s="1">
        <f>SUM(N66:O66)</f>
        <v>0</v>
      </c>
      <c r="Z66">
        <f>IFERROR(D66-Y66,"")</f>
        <v>85605227.909999996</v>
      </c>
      <c r="AA66">
        <v>0</v>
      </c>
      <c r="AB66" t="str">
        <f t="shared" ref="AB66:AB129" si="3">IF(A66="",B66,A66)</f>
        <v>000000000000000</v>
      </c>
      <c r="AC66" t="str">
        <f t="shared" ref="AC66:AC129" si="4">IF(OR(V66="",V66="#"),B66,V66)</f>
        <v>7401393942</v>
      </c>
      <c r="AD66" t="str">
        <f t="shared" ref="AD66:AD129" si="5">IF(AC66="","",IF(AC66=V66,"LEI code","Type of identifier, other than LEI or MFI code"))</f>
        <v>Type of identifier, other than LEI or MFI code</v>
      </c>
    </row>
    <row r="67" spans="1:30" x14ac:dyDescent="0.45">
      <c r="A67" t="s">
        <v>32</v>
      </c>
      <c r="B67" t="s">
        <v>440</v>
      </c>
      <c r="C67" t="s">
        <v>21</v>
      </c>
      <c r="D67" s="23">
        <v>5235.93</v>
      </c>
      <c r="F67" t="s">
        <v>22</v>
      </c>
      <c r="G67" t="s">
        <v>23</v>
      </c>
      <c r="H67" t="s">
        <v>694</v>
      </c>
      <c r="I67" t="s">
        <v>68</v>
      </c>
      <c r="K67">
        <v>0</v>
      </c>
      <c r="M67" t="s">
        <v>1362</v>
      </c>
      <c r="X67" t="str">
        <f>+IF(P67="S128","c006x   - Insurance firms &amp; pension funds",IF(G67="particulares","c001x   - Households",IF(AND(G67="outras empresas nao financeiras",H67="1"),"c002x   - Micro &amp; SME",IF(AND(G67="outras empresas nao financeiras",OR(H67="0",H67="")),"c003x   - Corporates",IF(G67="instituicoes de credito","c004x   - Institutions",IF(G67="outras instituicoes financeiras","c005x   - Other financial corporations",IF(G67="setor publico","c008x   - Government, central banks &amp; supranationals",IF(AND(G67="",I67="Taxageste"),"c003x   - Corporates",IF(G67="","c005x   - Other financial corporations","")))))))))</f>
        <v>c004x   - Institutions</v>
      </c>
      <c r="Y67" s="1">
        <f>SUM(N67:O67)</f>
        <v>0</v>
      </c>
      <c r="Z67">
        <f>IFERROR(D67-Y67,"")</f>
        <v>5235.93</v>
      </c>
      <c r="AA67">
        <v>0</v>
      </c>
      <c r="AB67" t="str">
        <f t="shared" si="3"/>
        <v>000000000000000</v>
      </c>
      <c r="AC67" t="str">
        <f t="shared" si="4"/>
        <v>7401397705</v>
      </c>
      <c r="AD67" t="str">
        <f t="shared" si="5"/>
        <v>Type of identifier, other than LEI or MFI code</v>
      </c>
    </row>
    <row r="68" spans="1:30" x14ac:dyDescent="0.45">
      <c r="A68" t="s">
        <v>32</v>
      </c>
      <c r="B68" t="s">
        <v>451</v>
      </c>
      <c r="C68" t="s">
        <v>21</v>
      </c>
      <c r="D68" s="23">
        <v>317.64</v>
      </c>
      <c r="F68" t="s">
        <v>485</v>
      </c>
      <c r="G68" t="s">
        <v>23</v>
      </c>
      <c r="H68" t="s">
        <v>694</v>
      </c>
      <c r="I68" t="s">
        <v>49</v>
      </c>
      <c r="K68">
        <v>0.90498999999999996</v>
      </c>
      <c r="M68" t="s">
        <v>1362</v>
      </c>
      <c r="X68" t="str">
        <f>+IF(P68="S128","c006x   - Insurance firms &amp; pension funds",IF(G68="particulares","c001x   - Households",IF(AND(G68="outras empresas nao financeiras",H68="1"),"c002x   - Micro &amp; SME",IF(AND(G68="outras empresas nao financeiras",OR(H68="0",H68="")),"c003x   - Corporates",IF(G68="instituicoes de credito","c004x   - Institutions",IF(G68="outras instituicoes financeiras","c005x   - Other financial corporations",IF(G68="setor publico","c008x   - Government, central banks &amp; supranationals",IF(AND(G68="",I68="Taxageste"),"c003x   - Corporates",IF(G68="","c005x   - Other financial corporations","")))))))))</f>
        <v>c004x   - Institutions</v>
      </c>
      <c r="Y68" s="1">
        <f>SUM(N68:O68)</f>
        <v>0</v>
      </c>
      <c r="Z68">
        <f>IFERROR(D68-Y68,"")</f>
        <v>317.64</v>
      </c>
      <c r="AA68">
        <v>0</v>
      </c>
      <c r="AB68" t="str">
        <f t="shared" si="3"/>
        <v>000000000000000</v>
      </c>
      <c r="AC68" t="str">
        <f t="shared" si="4"/>
        <v>7400416227</v>
      </c>
      <c r="AD68" t="str">
        <f t="shared" si="5"/>
        <v>Type of identifier, other than LEI or MFI code</v>
      </c>
    </row>
    <row r="69" spans="1:30" x14ac:dyDescent="0.45">
      <c r="A69" t="s">
        <v>32</v>
      </c>
      <c r="B69" t="s">
        <v>365</v>
      </c>
      <c r="C69" t="s">
        <v>21</v>
      </c>
      <c r="D69" s="23">
        <v>485217506.19</v>
      </c>
      <c r="F69" t="s">
        <v>22</v>
      </c>
      <c r="G69" t="s">
        <v>23</v>
      </c>
      <c r="H69" t="s">
        <v>694</v>
      </c>
      <c r="I69" t="s">
        <v>67</v>
      </c>
      <c r="K69">
        <v>0.57674999999999998</v>
      </c>
      <c r="M69" t="s">
        <v>1362</v>
      </c>
      <c r="X69" t="str">
        <f>+IF(P69="S128","c006x   - Insurance firms &amp; pension funds",IF(G69="particulares","c001x   - Households",IF(AND(G69="outras empresas nao financeiras",H69="1"),"c002x   - Micro &amp; SME",IF(AND(G69="outras empresas nao financeiras",OR(H69="0",H69="")),"c003x   - Corporates",IF(G69="instituicoes de credito","c004x   - Institutions",IF(G69="outras instituicoes financeiras","c005x   - Other financial corporations",IF(G69="setor publico","c008x   - Government, central banks &amp; supranationals",IF(AND(G69="",I69="Taxageste"),"c003x   - Corporates",IF(G69="","c005x   - Other financial corporations","")))))))))</f>
        <v>c004x   - Institutions</v>
      </c>
      <c r="Y69" s="1">
        <f>SUM(N69:O69)</f>
        <v>0</v>
      </c>
      <c r="Z69">
        <f>IFERROR(D69-Y69,"")</f>
        <v>485217506.19</v>
      </c>
      <c r="AA69">
        <v>0</v>
      </c>
      <c r="AB69" t="str">
        <f t="shared" si="3"/>
        <v>000000000000000</v>
      </c>
      <c r="AC69" t="str">
        <f t="shared" si="4"/>
        <v>7400416333</v>
      </c>
      <c r="AD69" t="str">
        <f t="shared" si="5"/>
        <v>Type of identifier, other than LEI or MFI code</v>
      </c>
    </row>
    <row r="70" spans="1:30" x14ac:dyDescent="0.45">
      <c r="A70" t="s">
        <v>32</v>
      </c>
      <c r="B70" t="s">
        <v>376</v>
      </c>
      <c r="C70" t="s">
        <v>21</v>
      </c>
      <c r="D70" s="23">
        <v>474236.37</v>
      </c>
      <c r="F70" t="s">
        <v>22</v>
      </c>
      <c r="G70" t="s">
        <v>23</v>
      </c>
      <c r="H70" t="s">
        <v>694</v>
      </c>
      <c r="I70" t="s">
        <v>39</v>
      </c>
      <c r="K70">
        <v>0</v>
      </c>
      <c r="M70" t="s">
        <v>1362</v>
      </c>
      <c r="X70" t="str">
        <f>+IF(P70="S128","c006x   - Insurance firms &amp; pension funds",IF(G70="particulares","c001x   - Households",IF(AND(G70="outras empresas nao financeiras",H70="1"),"c002x   - Micro &amp; SME",IF(AND(G70="outras empresas nao financeiras",OR(H70="0",H70="")),"c003x   - Corporates",IF(G70="instituicoes de credito","c004x   - Institutions",IF(G70="outras instituicoes financeiras","c005x   - Other financial corporations",IF(G70="setor publico","c008x   - Government, central banks &amp; supranationals",IF(AND(G70="",I70="Taxageste"),"c003x   - Corporates",IF(G70="","c005x   - Other financial corporations","")))))))))</f>
        <v>c004x   - Institutions</v>
      </c>
      <c r="Y70" s="1">
        <f>SUM(N70:O70)</f>
        <v>0</v>
      </c>
      <c r="Z70">
        <f>IFERROR(D70-Y70,"")</f>
        <v>474236.37</v>
      </c>
      <c r="AA70">
        <v>0</v>
      </c>
      <c r="AB70" t="str">
        <f t="shared" si="3"/>
        <v>000000000000000</v>
      </c>
      <c r="AC70" t="str">
        <f t="shared" si="4"/>
        <v>7400419150</v>
      </c>
      <c r="AD70" t="str">
        <f t="shared" si="5"/>
        <v>Type of identifier, other than LEI or MFI code</v>
      </c>
    </row>
    <row r="71" spans="1:30" x14ac:dyDescent="0.45">
      <c r="A71" t="s">
        <v>32</v>
      </c>
      <c r="B71" t="s">
        <v>451</v>
      </c>
      <c r="C71" t="s">
        <v>21</v>
      </c>
      <c r="D71" s="23">
        <v>10333638.58</v>
      </c>
      <c r="F71" t="s">
        <v>22</v>
      </c>
      <c r="G71" t="s">
        <v>23</v>
      </c>
      <c r="H71" t="s">
        <v>694</v>
      </c>
      <c r="I71" t="s">
        <v>49</v>
      </c>
      <c r="K71">
        <v>0.90498999999999996</v>
      </c>
      <c r="M71" t="s">
        <v>1362</v>
      </c>
      <c r="X71" t="str">
        <f>+IF(P71="S128","c006x   - Insurance firms &amp; pension funds",IF(G71="particulares","c001x   - Households",IF(AND(G71="outras empresas nao financeiras",H71="1"),"c002x   - Micro &amp; SME",IF(AND(G71="outras empresas nao financeiras",OR(H71="0",H71="")),"c003x   - Corporates",IF(G71="instituicoes de credito","c004x   - Institutions",IF(G71="outras instituicoes financeiras","c005x   - Other financial corporations",IF(G71="setor publico","c008x   - Government, central banks &amp; supranationals",IF(AND(G71="",I71="Taxageste"),"c003x   - Corporates",IF(G71="","c005x   - Other financial corporations","")))))))))</f>
        <v>c004x   - Institutions</v>
      </c>
      <c r="Y71" s="1">
        <f>SUM(N71:O71)</f>
        <v>0</v>
      </c>
      <c r="Z71">
        <f>IFERROR(D71-Y71,"")</f>
        <v>10333638.58</v>
      </c>
      <c r="AA71">
        <v>0</v>
      </c>
      <c r="AB71" t="str">
        <f t="shared" si="3"/>
        <v>000000000000000</v>
      </c>
      <c r="AC71" t="str">
        <f t="shared" si="4"/>
        <v>7400416227</v>
      </c>
      <c r="AD71" t="str">
        <f t="shared" si="5"/>
        <v>Type of identifier, other than LEI or MFI code</v>
      </c>
    </row>
    <row r="72" spans="1:30" x14ac:dyDescent="0.45">
      <c r="A72" t="s">
        <v>32</v>
      </c>
      <c r="B72" t="s">
        <v>205</v>
      </c>
      <c r="C72" t="s">
        <v>21</v>
      </c>
      <c r="D72" s="23">
        <v>54315.03</v>
      </c>
      <c r="F72" t="s">
        <v>22</v>
      </c>
      <c r="G72" t="s">
        <v>23</v>
      </c>
      <c r="H72" t="s">
        <v>694</v>
      </c>
      <c r="I72" t="s">
        <v>62</v>
      </c>
      <c r="K72">
        <v>0</v>
      </c>
      <c r="M72" t="s">
        <v>1362</v>
      </c>
      <c r="X72" t="str">
        <f>+IF(P72="S128","c006x   - Insurance firms &amp; pension funds",IF(G72="particulares","c001x   - Households",IF(AND(G72="outras empresas nao financeiras",H72="1"),"c002x   - Micro &amp; SME",IF(AND(G72="outras empresas nao financeiras",OR(H72="0",H72="")),"c003x   - Corporates",IF(G72="instituicoes de credito","c004x   - Institutions",IF(G72="outras instituicoes financeiras","c005x   - Other financial corporations",IF(G72="setor publico","c008x   - Government, central banks &amp; supranationals",IF(AND(G72="",I72="Taxageste"),"c003x   - Corporates",IF(G72="","c005x   - Other financial corporations","")))))))))</f>
        <v>c004x   - Institutions</v>
      </c>
      <c r="Y72" s="1">
        <f>SUM(N72:O72)</f>
        <v>0</v>
      </c>
      <c r="Z72">
        <f>IFERROR(D72-Y72,"")</f>
        <v>54315.03</v>
      </c>
      <c r="AA72">
        <v>0</v>
      </c>
      <c r="AB72" t="str">
        <f t="shared" si="3"/>
        <v>000000000000000</v>
      </c>
      <c r="AC72" t="str">
        <f t="shared" si="4"/>
        <v>7400416354</v>
      </c>
      <c r="AD72" t="str">
        <f t="shared" si="5"/>
        <v>Type of identifier, other than LEI or MFI code</v>
      </c>
    </row>
    <row r="73" spans="1:30" x14ac:dyDescent="0.45">
      <c r="A73" t="s">
        <v>32</v>
      </c>
      <c r="B73" t="s">
        <v>382</v>
      </c>
      <c r="C73" t="s">
        <v>21</v>
      </c>
      <c r="D73" s="23">
        <v>28768.22</v>
      </c>
      <c r="E73">
        <v>22.34</v>
      </c>
      <c r="F73" t="s">
        <v>22</v>
      </c>
      <c r="G73" t="s">
        <v>23</v>
      </c>
      <c r="H73" t="s">
        <v>694</v>
      </c>
      <c r="I73" t="s">
        <v>59</v>
      </c>
      <c r="K73">
        <v>0.90498999999999996</v>
      </c>
      <c r="L73">
        <v>0.90498999999999996</v>
      </c>
      <c r="M73" t="s">
        <v>1362</v>
      </c>
      <c r="X73" t="str">
        <f>+IF(P73="S128","c006x   - Insurance firms &amp; pension funds",IF(G73="particulares","c001x   - Households",IF(AND(G73="outras empresas nao financeiras",H73="1"),"c002x   - Micro &amp; SME",IF(AND(G73="outras empresas nao financeiras",OR(H73="0",H73="")),"c003x   - Corporates",IF(G73="instituicoes de credito","c004x   - Institutions",IF(G73="outras instituicoes financeiras","c005x   - Other financial corporations",IF(G73="setor publico","c008x   - Government, central banks &amp; supranationals",IF(AND(G73="",I73="Taxageste"),"c003x   - Corporates",IF(G73="","c005x   - Other financial corporations","")))))))))</f>
        <v>c004x   - Institutions</v>
      </c>
      <c r="Y73" s="1">
        <f>SUM(N73:O73)</f>
        <v>0</v>
      </c>
      <c r="Z73">
        <f>IFERROR(D73-Y73,"")</f>
        <v>28768.22</v>
      </c>
      <c r="AA73">
        <v>0</v>
      </c>
      <c r="AB73" t="str">
        <f t="shared" si="3"/>
        <v>000000000000000</v>
      </c>
      <c r="AC73" t="str">
        <f t="shared" si="4"/>
        <v>7400507283</v>
      </c>
      <c r="AD73" t="str">
        <f t="shared" si="5"/>
        <v>Type of identifier, other than LEI or MFI code</v>
      </c>
    </row>
    <row r="74" spans="1:30" x14ac:dyDescent="0.45">
      <c r="A74" t="s">
        <v>32</v>
      </c>
      <c r="B74" t="s">
        <v>164</v>
      </c>
      <c r="C74" t="s">
        <v>21</v>
      </c>
      <c r="D74" s="23">
        <v>14426756.609999999</v>
      </c>
      <c r="E74">
        <v>16246.59</v>
      </c>
      <c r="F74" t="s">
        <v>29</v>
      </c>
      <c r="G74" t="s">
        <v>34</v>
      </c>
      <c r="H74" t="s">
        <v>694</v>
      </c>
      <c r="I74" t="s">
        <v>30</v>
      </c>
      <c r="M74" t="s">
        <v>1362</v>
      </c>
      <c r="W74" t="s">
        <v>479</v>
      </c>
      <c r="X74" t="str">
        <f>+IF(P74="S128","c006x   - Insurance firms &amp; pension funds",IF(G74="particulares","c001x   - Households",IF(AND(G74="outras empresas nao financeiras",H74="1"),"c002x   - Micro &amp; SME",IF(AND(G74="outras empresas nao financeiras",OR(H74="0",H74="")),"c003x   - Corporates",IF(G74="instituicoes de credito","c004x   - Institutions",IF(G74="outras instituicoes financeiras","c005x   - Other financial corporations",IF(G74="setor publico","c008x   - Government, central banks &amp; supranationals",IF(AND(G74="",I74="Taxageste"),"c003x   - Corporates",IF(G74="","c005x   - Other financial corporations","")))))))))</f>
        <v>c005x   - Other financial corporations</v>
      </c>
      <c r="Y74" s="1">
        <f>SUM(N74:O74)</f>
        <v>0</v>
      </c>
      <c r="Z74">
        <f>IFERROR(D74-Y74,"")</f>
        <v>14426756.609999999</v>
      </c>
      <c r="AA74">
        <v>0</v>
      </c>
      <c r="AB74" t="str">
        <f t="shared" si="3"/>
        <v>000000000000000</v>
      </c>
      <c r="AC74" t="str">
        <f t="shared" si="4"/>
        <v>7400615058</v>
      </c>
      <c r="AD74" t="str">
        <f t="shared" si="5"/>
        <v>Type of identifier, other than LEI or MFI code</v>
      </c>
    </row>
    <row r="75" spans="1:30" x14ac:dyDescent="0.45">
      <c r="A75" t="s">
        <v>32</v>
      </c>
      <c r="B75" t="s">
        <v>55</v>
      </c>
      <c r="C75" t="s">
        <v>21</v>
      </c>
      <c r="D75" s="23">
        <v>40539865.590000004</v>
      </c>
      <c r="F75" t="s">
        <v>26</v>
      </c>
      <c r="G75" t="s">
        <v>34</v>
      </c>
      <c r="H75" t="s">
        <v>694</v>
      </c>
      <c r="I75" t="s">
        <v>56</v>
      </c>
      <c r="K75">
        <v>0</v>
      </c>
      <c r="M75" t="s">
        <v>1362</v>
      </c>
      <c r="W75" t="s">
        <v>479</v>
      </c>
      <c r="X75" t="str">
        <f>+IF(P75="S128","c006x   - Insurance firms &amp; pension funds",IF(G75="particulares","c001x   - Households",IF(AND(G75="outras empresas nao financeiras",H75="1"),"c002x   - Micro &amp; SME",IF(AND(G75="outras empresas nao financeiras",OR(H75="0",H75="")),"c003x   - Corporates",IF(G75="instituicoes de credito","c004x   - Institutions",IF(G75="outras instituicoes financeiras","c005x   - Other financial corporations",IF(G75="setor publico","c008x   - Government, central banks &amp; supranationals",IF(AND(G75="",I75="Taxageste"),"c003x   - Corporates",IF(G75="","c005x   - Other financial corporations","")))))))))</f>
        <v>c005x   - Other financial corporations</v>
      </c>
      <c r="Y75" s="1">
        <f>SUM(N75:O75)</f>
        <v>0</v>
      </c>
      <c r="Z75">
        <f>IFERROR(D75-Y75,"")</f>
        <v>40539865.590000004</v>
      </c>
      <c r="AA75">
        <v>0</v>
      </c>
      <c r="AB75" t="str">
        <f t="shared" si="3"/>
        <v>000000000000000</v>
      </c>
      <c r="AC75" t="str">
        <f t="shared" si="4"/>
        <v>7400685089</v>
      </c>
      <c r="AD75" t="str">
        <f t="shared" si="5"/>
        <v>Type of identifier, other than LEI or MFI code</v>
      </c>
    </row>
    <row r="76" spans="1:30" x14ac:dyDescent="0.45">
      <c r="A76" t="s">
        <v>32</v>
      </c>
      <c r="B76" t="s">
        <v>320</v>
      </c>
      <c r="C76" t="s">
        <v>21</v>
      </c>
      <c r="D76" s="23">
        <v>6034.4</v>
      </c>
      <c r="E76" s="23"/>
      <c r="F76" t="s">
        <v>26</v>
      </c>
      <c r="G76" t="s">
        <v>27</v>
      </c>
      <c r="H76" t="s">
        <v>694</v>
      </c>
      <c r="I76" t="s">
        <v>60</v>
      </c>
      <c r="K76">
        <v>0</v>
      </c>
      <c r="M76" t="s">
        <v>1362</v>
      </c>
      <c r="X76" t="str">
        <f>+IF(P76="S128","c006x   - Insurance firms &amp; pension funds",IF(G76="particulares","c001x   - Households",IF(AND(G76="outras empresas nao financeiras",H76="1"),"c002x   - Micro &amp; SME",IF(AND(G76="outras empresas nao financeiras",OR(H76="0",H76="")),"c003x   - Corporates",IF(G76="instituicoes de credito","c004x   - Institutions",IF(G76="outras instituicoes financeiras","c005x   - Other financial corporations",IF(G76="setor publico","c008x   - Government, central banks &amp; supranationals",IF(AND(G76="",I76="Taxageste"),"c003x   - Corporates",IF(G76="","c005x   - Other financial corporations","")))))))))</f>
        <v>c003x   - Corporates</v>
      </c>
      <c r="Y76" s="1">
        <f>SUM(N76:O76)</f>
        <v>0</v>
      </c>
      <c r="Z76">
        <f>IFERROR(D76-Y76,"")</f>
        <v>6034.4</v>
      </c>
      <c r="AA76">
        <v>0</v>
      </c>
      <c r="AB76" t="str">
        <f t="shared" si="3"/>
        <v>000000000000000</v>
      </c>
      <c r="AC76" t="str">
        <f t="shared" si="4"/>
        <v>7400772356</v>
      </c>
      <c r="AD76" t="str">
        <f t="shared" si="5"/>
        <v>Type of identifier, other than LEI or MFI code</v>
      </c>
    </row>
    <row r="77" spans="1:30" x14ac:dyDescent="0.45">
      <c r="A77" t="s">
        <v>32</v>
      </c>
      <c r="B77" t="s">
        <v>216</v>
      </c>
      <c r="C77" t="s">
        <v>21</v>
      </c>
      <c r="D77" s="23">
        <v>12396.9</v>
      </c>
      <c r="F77" t="s">
        <v>26</v>
      </c>
      <c r="G77" t="s">
        <v>34</v>
      </c>
      <c r="H77" t="s">
        <v>694</v>
      </c>
      <c r="I77" t="s">
        <v>71</v>
      </c>
      <c r="K77">
        <v>0</v>
      </c>
      <c r="M77" t="s">
        <v>1362</v>
      </c>
      <c r="X77" t="str">
        <f>+IF(P77="S128","c006x   - Insurance firms &amp; pension funds",IF(G77="particulares","c001x   - Households",IF(AND(G77="outras empresas nao financeiras",H77="1"),"c002x   - Micro &amp; SME",IF(AND(G77="outras empresas nao financeiras",OR(H77="0",H77="")),"c003x   - Corporates",IF(G77="instituicoes de credito","c004x   - Institutions",IF(G77="outras instituicoes financeiras","c005x   - Other financial corporations",IF(G77="setor publico","c008x   - Government, central banks &amp; supranationals",IF(AND(G77="",I77="Taxageste"),"c003x   - Corporates",IF(G77="","c005x   - Other financial corporations","")))))))))</f>
        <v>c005x   - Other financial corporations</v>
      </c>
      <c r="Y77" s="1">
        <f>SUM(N77:O77)</f>
        <v>0</v>
      </c>
      <c r="Z77">
        <f>IFERROR(D77-Y77,"")</f>
        <v>12396.9</v>
      </c>
      <c r="AA77">
        <v>0</v>
      </c>
      <c r="AB77" t="str">
        <f t="shared" si="3"/>
        <v>000000000000000</v>
      </c>
      <c r="AC77" t="str">
        <f t="shared" si="4"/>
        <v>7400781266</v>
      </c>
      <c r="AD77" t="str">
        <f t="shared" si="5"/>
        <v>Type of identifier, other than LEI or MFI code</v>
      </c>
    </row>
    <row r="78" spans="1:30" x14ac:dyDescent="0.45">
      <c r="A78" t="s">
        <v>32</v>
      </c>
      <c r="B78" t="s">
        <v>174</v>
      </c>
      <c r="C78" t="s">
        <v>21</v>
      </c>
      <c r="D78" s="23">
        <v>4661216.6500000004</v>
      </c>
      <c r="E78" s="23"/>
      <c r="F78" t="s">
        <v>22</v>
      </c>
      <c r="G78" t="s">
        <v>23</v>
      </c>
      <c r="H78" t="s">
        <v>694</v>
      </c>
      <c r="I78" t="s">
        <v>47</v>
      </c>
      <c r="K78">
        <v>0</v>
      </c>
      <c r="M78" t="s">
        <v>1362</v>
      </c>
      <c r="X78" t="str">
        <f>+IF(P78="S128","c006x   - Insurance firms &amp; pension funds",IF(G78="particulares","c001x   - Households",IF(AND(G78="outras empresas nao financeiras",H78="1"),"c002x   - Micro &amp; SME",IF(AND(G78="outras empresas nao financeiras",OR(H78="0",H78="")),"c003x   - Corporates",IF(G78="instituicoes de credito","c004x   - Institutions",IF(G78="outras instituicoes financeiras","c005x   - Other financial corporations",IF(G78="setor publico","c008x   - Government, central banks &amp; supranationals",IF(AND(G78="",I78="Taxageste"),"c003x   - Corporates",IF(G78="","c005x   - Other financial corporations","")))))))))</f>
        <v>c004x   - Institutions</v>
      </c>
      <c r="Y78" s="1">
        <f>SUM(N78:O78)</f>
        <v>0</v>
      </c>
      <c r="Z78">
        <f>IFERROR(D78-Y78,"")</f>
        <v>4661216.6500000004</v>
      </c>
      <c r="AA78">
        <v>0</v>
      </c>
      <c r="AB78" t="str">
        <f t="shared" si="3"/>
        <v>000000000000000</v>
      </c>
      <c r="AC78" t="str">
        <f t="shared" si="4"/>
        <v>9001910086</v>
      </c>
      <c r="AD78" t="str">
        <f t="shared" si="5"/>
        <v>Type of identifier, other than LEI or MFI code</v>
      </c>
    </row>
    <row r="79" spans="1:30" x14ac:dyDescent="0.45">
      <c r="A79" t="s">
        <v>32</v>
      </c>
      <c r="B79" t="s">
        <v>1444</v>
      </c>
      <c r="C79" t="s">
        <v>21</v>
      </c>
      <c r="D79" s="23">
        <v>10494205.109999999</v>
      </c>
      <c r="F79" t="s">
        <v>26</v>
      </c>
      <c r="G79" t="s">
        <v>34</v>
      </c>
      <c r="H79" t="s">
        <v>24</v>
      </c>
      <c r="I79" t="s">
        <v>1445</v>
      </c>
      <c r="K79">
        <v>0</v>
      </c>
      <c r="M79" t="s">
        <v>1362</v>
      </c>
      <c r="X79" t="str">
        <f>+IF(P79="S128","c006x   - Insurance firms &amp; pension funds",IF(G79="particulares","c001x   - Households",IF(AND(G79="outras empresas nao financeiras",H79="1"),"c002x   - Micro &amp; SME",IF(AND(G79="outras empresas nao financeiras",OR(H79="0",H79="")),"c003x   - Corporates",IF(G79="instituicoes de credito","c004x   - Institutions",IF(G79="outras instituicoes financeiras","c005x   - Other financial corporations",IF(G79="setor publico","c008x   - Government, central banks &amp; supranationals",IF(AND(G79="",I79="Taxageste"),"c003x   - Corporates",IF(G79="","c005x   - Other financial corporations","")))))))))</f>
        <v>c005x   - Other financial corporations</v>
      </c>
      <c r="Y79" s="1">
        <f>SUM(N79:O79)</f>
        <v>0</v>
      </c>
      <c r="Z79">
        <f>IFERROR(D79-Y79,"")</f>
        <v>10494205.109999999</v>
      </c>
      <c r="AA79">
        <v>0</v>
      </c>
      <c r="AB79" t="str">
        <f t="shared" si="3"/>
        <v>000000000000000</v>
      </c>
      <c r="AC79" t="str">
        <f t="shared" si="4"/>
        <v>7402335893</v>
      </c>
      <c r="AD79" t="str">
        <f t="shared" si="5"/>
        <v>Type of identifier, other than LEI or MFI code</v>
      </c>
    </row>
    <row r="80" spans="1:30" x14ac:dyDescent="0.45">
      <c r="A80" t="s">
        <v>32</v>
      </c>
      <c r="B80" t="s">
        <v>51</v>
      </c>
      <c r="C80" t="s">
        <v>21</v>
      </c>
      <c r="D80" s="23">
        <v>13212624.82</v>
      </c>
      <c r="E80" s="23">
        <v>5003.87</v>
      </c>
      <c r="F80" t="s">
        <v>26</v>
      </c>
      <c r="G80" t="s">
        <v>34</v>
      </c>
      <c r="H80" t="s">
        <v>694</v>
      </c>
      <c r="I80" t="s">
        <v>52</v>
      </c>
      <c r="K80">
        <v>4.8579999999999998E-2</v>
      </c>
      <c r="L80">
        <v>0.92298999999999998</v>
      </c>
      <c r="M80" t="s">
        <v>1362</v>
      </c>
      <c r="X80" t="str">
        <f>+IF(P80="S128","c006x   - Insurance firms &amp; pension funds",IF(G80="particulares","c001x   - Households",IF(AND(G80="outras empresas nao financeiras",H80="1"),"c002x   - Micro &amp; SME",IF(AND(G80="outras empresas nao financeiras",OR(H80="0",H80="")),"c003x   - Corporates",IF(G80="instituicoes de credito","c004x   - Institutions",IF(G80="outras instituicoes financeiras","c005x   - Other financial corporations",IF(G80="setor publico","c008x   - Government, central banks &amp; supranationals",IF(AND(G80="",I80="Taxageste"),"c003x   - Corporates",IF(G80="","c005x   - Other financial corporations","")))))))))</f>
        <v>c005x   - Other financial corporations</v>
      </c>
      <c r="Y80" s="1">
        <f>SUM(N80:O80)</f>
        <v>0</v>
      </c>
      <c r="Z80">
        <f>IFERROR(D80-Y80,"")</f>
        <v>13212624.82</v>
      </c>
      <c r="AA80">
        <v>0</v>
      </c>
      <c r="AB80" t="str">
        <f t="shared" si="3"/>
        <v>000000000000000</v>
      </c>
      <c r="AC80" t="str">
        <f t="shared" si="4"/>
        <v>9002304663</v>
      </c>
      <c r="AD80" t="str">
        <f t="shared" si="5"/>
        <v>Type of identifier, other than LEI or MFI code</v>
      </c>
    </row>
    <row r="81" spans="1:30" x14ac:dyDescent="0.45">
      <c r="A81" t="s">
        <v>32</v>
      </c>
      <c r="B81" t="s">
        <v>699</v>
      </c>
      <c r="C81" t="s">
        <v>21</v>
      </c>
      <c r="D81" s="23">
        <v>1332810.1499999999</v>
      </c>
      <c r="F81" t="s">
        <v>1357</v>
      </c>
      <c r="G81" t="s">
        <v>23</v>
      </c>
      <c r="H81" t="s">
        <v>694</v>
      </c>
      <c r="I81" t="s">
        <v>700</v>
      </c>
      <c r="K81">
        <v>0</v>
      </c>
      <c r="M81" t="s">
        <v>1362</v>
      </c>
      <c r="X81" t="str">
        <f>+IF(P81="S128","c006x   - Insurance firms &amp; pension funds",IF(G81="particulares","c001x   - Households",IF(AND(G81="outras empresas nao financeiras",H81="1"),"c002x   - Micro &amp; SME",IF(AND(G81="outras empresas nao financeiras",OR(H81="0",H81="")),"c003x   - Corporates",IF(G81="instituicoes de credito","c004x   - Institutions",IF(G81="outras instituicoes financeiras","c005x   - Other financial corporations",IF(G81="setor publico","c008x   - Government, central banks &amp; supranationals",IF(AND(G81="",I81="Taxageste"),"c003x   - Corporates",IF(G81="","c005x   - Other financial corporations","")))))))))</f>
        <v>c004x   - Institutions</v>
      </c>
      <c r="Y81" s="1">
        <f>SUM(N81:O81)</f>
        <v>0</v>
      </c>
      <c r="Z81">
        <f>IFERROR(D81-Y81,"")</f>
        <v>1332810.1499999999</v>
      </c>
      <c r="AA81">
        <v>0</v>
      </c>
      <c r="AB81" t="str">
        <f t="shared" si="3"/>
        <v>000000000000000</v>
      </c>
      <c r="AC81" t="str">
        <f t="shared" si="4"/>
        <v>8000000013</v>
      </c>
      <c r="AD81" t="str">
        <f t="shared" si="5"/>
        <v>Type of identifier, other than LEI or MFI code</v>
      </c>
    </row>
    <row r="82" spans="1:30" x14ac:dyDescent="0.45">
      <c r="A82" t="s">
        <v>32</v>
      </c>
      <c r="B82" t="s">
        <v>699</v>
      </c>
      <c r="C82" t="s">
        <v>21</v>
      </c>
      <c r="D82" s="23">
        <v>43567862.189999998</v>
      </c>
      <c r="F82" t="s">
        <v>490</v>
      </c>
      <c r="H82" t="s">
        <v>694</v>
      </c>
      <c r="I82" t="s">
        <v>700</v>
      </c>
      <c r="K82">
        <v>0</v>
      </c>
      <c r="M82" t="s">
        <v>1362</v>
      </c>
      <c r="X82" t="str">
        <f>+IF(P82="S128","c006x   - Insurance firms &amp; pension funds",IF(G82="particulares","c001x   - Households",IF(AND(G82="outras empresas nao financeiras",H82="1"),"c002x   - Micro &amp; SME",IF(AND(G82="outras empresas nao financeiras",OR(H82="0",H82="")),"c003x   - Corporates",IF(G82="instituicoes de credito","c004x   - Institutions",IF(G82="outras instituicoes financeiras","c005x   - Other financial corporations",IF(G82="setor publico","c008x   - Government, central banks &amp; supranationals",IF(AND(G82="",I82="Taxageste"),"c003x   - Corporates",IF(G82="","c005x   - Other financial corporations","")))))))))</f>
        <v>c005x   - Other financial corporations</v>
      </c>
      <c r="Y82" s="1">
        <f>SUM(N82:O82)</f>
        <v>0</v>
      </c>
      <c r="Z82">
        <f>IFERROR(D82-Y82,"")</f>
        <v>43567862.189999998</v>
      </c>
      <c r="AA82">
        <v>0</v>
      </c>
      <c r="AB82" t="str">
        <f t="shared" si="3"/>
        <v>000000000000000</v>
      </c>
      <c r="AC82" t="str">
        <f t="shared" si="4"/>
        <v>8000000013</v>
      </c>
      <c r="AD82" t="str">
        <f t="shared" si="5"/>
        <v>Type of identifier, other than LEI or MFI code</v>
      </c>
    </row>
    <row r="83" spans="1:30" x14ac:dyDescent="0.45">
      <c r="A83" t="s">
        <v>32</v>
      </c>
      <c r="B83" t="s">
        <v>699</v>
      </c>
      <c r="C83" t="s">
        <v>21</v>
      </c>
      <c r="D83" s="23">
        <v>3717520.29</v>
      </c>
      <c r="F83" t="s">
        <v>490</v>
      </c>
      <c r="G83" t="s">
        <v>23</v>
      </c>
      <c r="H83" t="s">
        <v>694</v>
      </c>
      <c r="I83" t="s">
        <v>700</v>
      </c>
      <c r="M83" t="s">
        <v>1362</v>
      </c>
      <c r="X83" t="str">
        <f>+IF(P83="S128","c006x   - Insurance firms &amp; pension funds",IF(G83="particulares","c001x   - Households",IF(AND(G83="outras empresas nao financeiras",H83="1"),"c002x   - Micro &amp; SME",IF(AND(G83="outras empresas nao financeiras",OR(H83="0",H83="")),"c003x   - Corporates",IF(G83="instituicoes de credito","c004x   - Institutions",IF(G83="outras instituicoes financeiras","c005x   - Other financial corporations",IF(G83="setor publico","c008x   - Government, central banks &amp; supranationals",IF(AND(G83="",I83="Taxageste"),"c003x   - Corporates",IF(G83="","c005x   - Other financial corporations","")))))))))</f>
        <v>c004x   - Institutions</v>
      </c>
      <c r="Y83" s="1">
        <f>SUM(N83:O83)</f>
        <v>0</v>
      </c>
      <c r="Z83">
        <f>IFERROR(D83-Y83,"")</f>
        <v>3717520.29</v>
      </c>
      <c r="AA83">
        <v>0</v>
      </c>
      <c r="AB83" t="str">
        <f t="shared" si="3"/>
        <v>000000000000000</v>
      </c>
      <c r="AC83" t="str">
        <f t="shared" si="4"/>
        <v>8000000013</v>
      </c>
      <c r="AD83" t="str">
        <f t="shared" si="5"/>
        <v>Type of identifier, other than LEI or MFI code</v>
      </c>
    </row>
    <row r="84" spans="1:30" x14ac:dyDescent="0.45">
      <c r="A84" t="s">
        <v>32</v>
      </c>
      <c r="B84" t="s">
        <v>439</v>
      </c>
      <c r="C84" t="s">
        <v>21</v>
      </c>
      <c r="D84" s="23">
        <v>47.41</v>
      </c>
      <c r="E84" s="23"/>
      <c r="F84" t="s">
        <v>485</v>
      </c>
      <c r="G84" t="s">
        <v>23</v>
      </c>
      <c r="H84" t="s">
        <v>694</v>
      </c>
      <c r="I84" t="s">
        <v>66</v>
      </c>
      <c r="K84">
        <v>1.1539900000000001</v>
      </c>
      <c r="M84" t="s">
        <v>1362</v>
      </c>
      <c r="X84" t="str">
        <f>+IF(P84="S128","c006x   - Insurance firms &amp; pension funds",IF(G84="particulares","c001x   - Households",IF(AND(G84="outras empresas nao financeiras",H84="1"),"c002x   - Micro &amp; SME",IF(AND(G84="outras empresas nao financeiras",OR(H84="0",H84="")),"c003x   - Corporates",IF(G84="instituicoes de credito","c004x   - Institutions",IF(G84="outras instituicoes financeiras","c005x   - Other financial corporations",IF(G84="setor publico","c008x   - Government, central banks &amp; supranationals",IF(AND(G84="",I84="Taxageste"),"c003x   - Corporates",IF(G84="","c005x   - Other financial corporations","")))))))))</f>
        <v>c004x   - Institutions</v>
      </c>
      <c r="Y84" s="1">
        <f>SUM(N84:O84)</f>
        <v>0</v>
      </c>
      <c r="Z84">
        <f>IFERROR(D84-Y84,"")</f>
        <v>47.41</v>
      </c>
      <c r="AA84">
        <v>0</v>
      </c>
      <c r="AB84" t="str">
        <f t="shared" si="3"/>
        <v>000000000000000</v>
      </c>
      <c r="AC84" t="str">
        <f t="shared" si="4"/>
        <v>8000176024</v>
      </c>
      <c r="AD84" t="str">
        <f t="shared" si="5"/>
        <v>Type of identifier, other than LEI or MFI code</v>
      </c>
    </row>
    <row r="85" spans="1:30" x14ac:dyDescent="0.45">
      <c r="A85" t="s">
        <v>32</v>
      </c>
      <c r="B85" t="s">
        <v>439</v>
      </c>
      <c r="C85" t="s">
        <v>21</v>
      </c>
      <c r="D85" s="23">
        <v>7375900.79</v>
      </c>
      <c r="E85" s="23">
        <v>859.33</v>
      </c>
      <c r="F85" t="s">
        <v>22</v>
      </c>
      <c r="G85" t="s">
        <v>23</v>
      </c>
      <c r="H85" t="s">
        <v>694</v>
      </c>
      <c r="I85" t="s">
        <v>66</v>
      </c>
      <c r="K85">
        <v>0.76932999999999996</v>
      </c>
      <c r="L85">
        <v>0.40299000000000001</v>
      </c>
      <c r="M85" t="s">
        <v>1362</v>
      </c>
      <c r="X85" t="str">
        <f>+IF(P85="S128","c006x   - Insurance firms &amp; pension funds",IF(G85="particulares","c001x   - Households",IF(AND(G85="outras empresas nao financeiras",H85="1"),"c002x   - Micro &amp; SME",IF(AND(G85="outras empresas nao financeiras",OR(H85="0",H85="")),"c003x   - Corporates",IF(G85="instituicoes de credito","c004x   - Institutions",IF(G85="outras instituicoes financeiras","c005x   - Other financial corporations",IF(G85="setor publico","c008x   - Government, central banks &amp; supranationals",IF(AND(G85="",I85="Taxageste"),"c003x   - Corporates",IF(G85="","c005x   - Other financial corporations","")))))))))</f>
        <v>c004x   - Institutions</v>
      </c>
      <c r="Y85" s="1">
        <f>SUM(N85:O85)</f>
        <v>0</v>
      </c>
      <c r="Z85">
        <f>IFERROR(D85-Y85,"")</f>
        <v>7375900.79</v>
      </c>
      <c r="AA85">
        <v>0</v>
      </c>
      <c r="AB85" t="str">
        <f t="shared" si="3"/>
        <v>000000000000000</v>
      </c>
      <c r="AC85" t="str">
        <f t="shared" si="4"/>
        <v>8000176024</v>
      </c>
      <c r="AD85" t="str">
        <f t="shared" si="5"/>
        <v>Type of identifier, other than LEI or MFI code</v>
      </c>
    </row>
    <row r="86" spans="1:30" x14ac:dyDescent="0.45">
      <c r="A86" t="s">
        <v>1471</v>
      </c>
      <c r="B86" t="s">
        <v>769</v>
      </c>
      <c r="C86" t="s">
        <v>21</v>
      </c>
      <c r="D86" s="23">
        <v>107.63</v>
      </c>
      <c r="F86" t="s">
        <v>1357</v>
      </c>
      <c r="H86" t="s">
        <v>694</v>
      </c>
      <c r="I86" t="s">
        <v>770</v>
      </c>
      <c r="M86" t="s">
        <v>1362</v>
      </c>
      <c r="W86" t="s">
        <v>478</v>
      </c>
      <c r="X86" t="str">
        <f>+IF(P86="S128","c006x   - Insurance firms &amp; pension funds",IF(G86="particulares","c001x   - Households",IF(AND(G86="outras empresas nao financeiras",H86="1"),"c002x   - Micro &amp; SME",IF(AND(G86="outras empresas nao financeiras",OR(H86="0",H86="")),"c003x   - Corporates",IF(G86="instituicoes de credito","c004x   - Institutions",IF(G86="outras instituicoes financeiras","c005x   - Other financial corporations",IF(G86="setor publico","c008x   - Government, central banks &amp; supranationals",IF(AND(G86="",I86="Taxageste"),"c003x   - Corporates",IF(G86="","c005x   - Other financial corporations","")))))))))</f>
        <v>c005x   - Other financial corporations</v>
      </c>
      <c r="Y86" s="1">
        <f>SUM(N86:O86)</f>
        <v>0</v>
      </c>
      <c r="Z86">
        <f>IFERROR(D86-Y86,"")</f>
        <v>107.63</v>
      </c>
      <c r="AA86">
        <v>0</v>
      </c>
      <c r="AB86" t="str">
        <f t="shared" si="3"/>
        <v>001520220556727</v>
      </c>
      <c r="AC86" t="str">
        <f t="shared" si="4"/>
        <v>0000002716</v>
      </c>
      <c r="AD86" t="str">
        <f t="shared" si="5"/>
        <v>Type of identifier, other than LEI or MFI code</v>
      </c>
    </row>
    <row r="87" spans="1:30" x14ac:dyDescent="0.45">
      <c r="A87" t="s">
        <v>1470</v>
      </c>
      <c r="B87" t="s">
        <v>769</v>
      </c>
      <c r="C87" t="s">
        <v>21</v>
      </c>
      <c r="D87" s="23">
        <v>119</v>
      </c>
      <c r="E87" s="23"/>
      <c r="F87" t="s">
        <v>1357</v>
      </c>
      <c r="H87" t="s">
        <v>694</v>
      </c>
      <c r="I87" t="s">
        <v>770</v>
      </c>
      <c r="M87" t="s">
        <v>1362</v>
      </c>
      <c r="W87" t="s">
        <v>478</v>
      </c>
      <c r="X87" t="str">
        <f>+IF(P87="S128","c006x   - Insurance firms &amp; pension funds",IF(G87="particulares","c001x   - Households",IF(AND(G87="outras empresas nao financeiras",H87="1"),"c002x   - Micro &amp; SME",IF(AND(G87="outras empresas nao financeiras",OR(H87="0",H87="")),"c003x   - Corporates",IF(G87="instituicoes de credito","c004x   - Institutions",IF(G87="outras instituicoes financeiras","c005x   - Other financial corporations",IF(G87="setor publico","c008x   - Government, central banks &amp; supranationals",IF(AND(G87="",I87="Taxageste"),"c003x   - Corporates",IF(G87="","c005x   - Other financial corporations","")))))))))</f>
        <v>c005x   - Other financial corporations</v>
      </c>
      <c r="Y87" s="1">
        <f>SUM(N87:O87)</f>
        <v>0</v>
      </c>
      <c r="Z87">
        <f>IFERROR(D87-Y87,"")</f>
        <v>119</v>
      </c>
      <c r="AA87">
        <v>0</v>
      </c>
      <c r="AB87" t="str">
        <f t="shared" si="3"/>
        <v>001520220597151</v>
      </c>
      <c r="AC87" t="str">
        <f t="shared" si="4"/>
        <v>0000002716</v>
      </c>
      <c r="AD87" t="str">
        <f t="shared" si="5"/>
        <v>Type of identifier, other than LEI or MFI code</v>
      </c>
    </row>
    <row r="88" spans="1:30" x14ac:dyDescent="0.45">
      <c r="A88" t="s">
        <v>367</v>
      </c>
      <c r="B88" t="s">
        <v>170</v>
      </c>
      <c r="C88" t="s">
        <v>21</v>
      </c>
      <c r="D88" s="23">
        <v>75172.820000000007</v>
      </c>
      <c r="E88">
        <v>136.86000000000001</v>
      </c>
      <c r="F88" t="s">
        <v>29</v>
      </c>
      <c r="G88" t="s">
        <v>34</v>
      </c>
      <c r="H88" t="s">
        <v>694</v>
      </c>
      <c r="I88" t="s">
        <v>74</v>
      </c>
      <c r="M88" t="s">
        <v>1362</v>
      </c>
      <c r="W88" t="s">
        <v>479</v>
      </c>
      <c r="X88" t="str">
        <f>+IF(P88="S128","c006x   - Insurance firms &amp; pension funds",IF(G88="particulares","c001x   - Households",IF(AND(G88="outras empresas nao financeiras",H88="1"),"c002x   - Micro &amp; SME",IF(AND(G88="outras empresas nao financeiras",OR(H88="0",H88="")),"c003x   - Corporates",IF(G88="instituicoes de credito","c004x   - Institutions",IF(G88="outras instituicoes financeiras","c005x   - Other financial corporations",IF(G88="setor publico","c008x   - Government, central banks &amp; supranationals",IF(AND(G88="",I88="Taxageste"),"c003x   - Corporates",IF(G88="","c005x   - Other financial corporations","")))))))))</f>
        <v>c005x   - Other financial corporations</v>
      </c>
      <c r="Y88" s="1">
        <f>SUM(N88:O88)</f>
        <v>0</v>
      </c>
      <c r="Z88">
        <f>IFERROR(D88-Y88,"")</f>
        <v>75172.820000000007</v>
      </c>
      <c r="AA88">
        <v>0</v>
      </c>
      <c r="AB88" t="str">
        <f t="shared" si="3"/>
        <v>036600000000000</v>
      </c>
      <c r="AC88" t="str">
        <f t="shared" si="4"/>
        <v>7400987939</v>
      </c>
      <c r="AD88" t="str">
        <f t="shared" si="5"/>
        <v>Type of identifier, other than LEI or MFI code</v>
      </c>
    </row>
    <row r="89" spans="1:30" x14ac:dyDescent="0.45">
      <c r="A89" t="s">
        <v>248</v>
      </c>
      <c r="B89" t="s">
        <v>164</v>
      </c>
      <c r="C89" t="s">
        <v>21</v>
      </c>
      <c r="D89" s="23">
        <v>2355814.83</v>
      </c>
      <c r="E89">
        <v>4821.1000000000004</v>
      </c>
      <c r="F89" t="s">
        <v>29</v>
      </c>
      <c r="G89" t="s">
        <v>34</v>
      </c>
      <c r="H89" t="s">
        <v>694</v>
      </c>
      <c r="I89" t="s">
        <v>30</v>
      </c>
      <c r="M89" t="s">
        <v>1362</v>
      </c>
      <c r="W89" t="s">
        <v>479</v>
      </c>
      <c r="X89" t="str">
        <f>+IF(P89="S128","c006x   - Insurance firms &amp; pension funds",IF(G89="particulares","c001x   - Households",IF(AND(G89="outras empresas nao financeiras",H89="1"),"c002x   - Micro &amp; SME",IF(AND(G89="outras empresas nao financeiras",OR(H89="0",H89="")),"c003x   - Corporates",IF(G89="instituicoes de credito","c004x   - Institutions",IF(G89="outras instituicoes financeiras","c005x   - Other financial corporations",IF(G89="setor publico","c008x   - Government, central banks &amp; supranationals",IF(AND(G89="",I89="Taxageste"),"c003x   - Corporates",IF(G89="","c005x   - Other financial corporations","")))))))))</f>
        <v>c005x   - Other financial corporations</v>
      </c>
      <c r="Y89" s="1">
        <f>SUM(N89:O89)</f>
        <v>0</v>
      </c>
      <c r="Z89">
        <f>IFERROR(D89-Y89,"")</f>
        <v>2355814.83</v>
      </c>
      <c r="AA89">
        <v>0</v>
      </c>
      <c r="AB89" t="str">
        <f t="shared" si="3"/>
        <v>039100000000000</v>
      </c>
      <c r="AC89" t="str">
        <f t="shared" si="4"/>
        <v>7400615058</v>
      </c>
      <c r="AD89" t="str">
        <f t="shared" si="5"/>
        <v>Type of identifier, other than LEI or MFI code</v>
      </c>
    </row>
    <row r="90" spans="1:30" x14ac:dyDescent="0.45">
      <c r="A90" t="s">
        <v>232</v>
      </c>
      <c r="B90" t="s">
        <v>170</v>
      </c>
      <c r="C90" t="s">
        <v>21</v>
      </c>
      <c r="D90" s="23">
        <v>189325.43</v>
      </c>
      <c r="E90">
        <v>171.76</v>
      </c>
      <c r="F90" t="s">
        <v>29</v>
      </c>
      <c r="G90" t="s">
        <v>34</v>
      </c>
      <c r="H90" t="s">
        <v>694</v>
      </c>
      <c r="I90" t="s">
        <v>74</v>
      </c>
      <c r="M90" t="s">
        <v>1362</v>
      </c>
      <c r="W90" t="s">
        <v>479</v>
      </c>
      <c r="X90" t="str">
        <f>+IF(P90="S128","c006x   - Insurance firms &amp; pension funds",IF(G90="particulares","c001x   - Households",IF(AND(G90="outras empresas nao financeiras",H90="1"),"c002x   - Micro &amp; SME",IF(AND(G90="outras empresas nao financeiras",OR(H90="0",H90="")),"c003x   - Corporates",IF(G90="instituicoes de credito","c004x   - Institutions",IF(G90="outras instituicoes financeiras","c005x   - Other financial corporations",IF(G90="setor publico","c008x   - Government, central banks &amp; supranationals",IF(AND(G90="",I90="Taxageste"),"c003x   - Corporates",IF(G90="","c005x   - Other financial corporations","")))))))))</f>
        <v>c005x   - Other financial corporations</v>
      </c>
      <c r="Y90" s="1">
        <f>SUM(N90:O90)</f>
        <v>0</v>
      </c>
      <c r="Z90">
        <f>IFERROR(D90-Y90,"")</f>
        <v>189325.43</v>
      </c>
      <c r="AA90">
        <v>0</v>
      </c>
      <c r="AB90" t="str">
        <f t="shared" si="3"/>
        <v>035500000000000</v>
      </c>
      <c r="AC90" t="str">
        <f t="shared" si="4"/>
        <v>7400987939</v>
      </c>
      <c r="AD90" t="str">
        <f t="shared" si="5"/>
        <v>Type of identifier, other than LEI or MFI code</v>
      </c>
    </row>
    <row r="91" spans="1:30" x14ac:dyDescent="0.45">
      <c r="A91" t="s">
        <v>1405</v>
      </c>
      <c r="B91" t="s">
        <v>164</v>
      </c>
      <c r="C91" t="s">
        <v>21</v>
      </c>
      <c r="D91" s="23">
        <v>66.27</v>
      </c>
      <c r="F91" t="s">
        <v>29</v>
      </c>
      <c r="G91" t="s">
        <v>34</v>
      </c>
      <c r="H91" t="s">
        <v>694</v>
      </c>
      <c r="I91" t="s">
        <v>30</v>
      </c>
      <c r="M91" t="s">
        <v>1362</v>
      </c>
      <c r="W91" t="s">
        <v>479</v>
      </c>
      <c r="X91" t="str">
        <f>+IF(P91="S128","c006x   - Insurance firms &amp; pension funds",IF(G91="particulares","c001x   - Households",IF(AND(G91="outras empresas nao financeiras",H91="1"),"c002x   - Micro &amp; SME",IF(AND(G91="outras empresas nao financeiras",OR(H91="0",H91="")),"c003x   - Corporates",IF(G91="instituicoes de credito","c004x   - Institutions",IF(G91="outras instituicoes financeiras","c005x   - Other financial corporations",IF(G91="setor publico","c008x   - Government, central banks &amp; supranationals",IF(AND(G91="",I91="Taxageste"),"c003x   - Corporates",IF(G91="","c005x   - Other financial corporations","")))))))))</f>
        <v>c005x   - Other financial corporations</v>
      </c>
      <c r="Y91" s="1">
        <f>SUM(N91:O91)</f>
        <v>0</v>
      </c>
      <c r="Z91">
        <f>IFERROR(D91-Y91,"")</f>
        <v>66.27</v>
      </c>
      <c r="AA91">
        <v>0</v>
      </c>
      <c r="AB91" t="str">
        <f t="shared" si="3"/>
        <v>033700000114001</v>
      </c>
      <c r="AC91" t="str">
        <f t="shared" si="4"/>
        <v>7400615058</v>
      </c>
      <c r="AD91" t="str">
        <f t="shared" si="5"/>
        <v>Type of identifier, other than LEI or MFI code</v>
      </c>
    </row>
    <row r="92" spans="1:30" x14ac:dyDescent="0.45">
      <c r="A92" t="s">
        <v>242</v>
      </c>
      <c r="B92" t="s">
        <v>167</v>
      </c>
      <c r="C92" t="s">
        <v>21</v>
      </c>
      <c r="D92" s="23">
        <v>63731.98</v>
      </c>
      <c r="E92">
        <v>165.75</v>
      </c>
      <c r="F92" t="s">
        <v>29</v>
      </c>
      <c r="G92" t="s">
        <v>34</v>
      </c>
      <c r="H92" t="s">
        <v>694</v>
      </c>
      <c r="I92" t="s">
        <v>73</v>
      </c>
      <c r="M92" t="s">
        <v>1362</v>
      </c>
      <c r="W92" t="s">
        <v>479</v>
      </c>
      <c r="X92" t="str">
        <f>+IF(P92="S128","c006x   - Insurance firms &amp; pension funds",IF(G92="particulares","c001x   - Households",IF(AND(G92="outras empresas nao financeiras",H92="1"),"c002x   - Micro &amp; SME",IF(AND(G92="outras empresas nao financeiras",OR(H92="0",H92="")),"c003x   - Corporates",IF(G92="instituicoes de credito","c004x   - Institutions",IF(G92="outras instituicoes financeiras","c005x   - Other financial corporations",IF(G92="setor publico","c008x   - Government, central banks &amp; supranationals",IF(AND(G92="",I92="Taxageste"),"c003x   - Corporates",IF(G92="","c005x   - Other financial corporations","")))))))))</f>
        <v>c005x   - Other financial corporations</v>
      </c>
      <c r="Y92" s="1">
        <f>SUM(N92:O92)</f>
        <v>0</v>
      </c>
      <c r="Z92">
        <f>IFERROR(D92-Y92,"")</f>
        <v>63731.98</v>
      </c>
      <c r="AA92">
        <v>0</v>
      </c>
      <c r="AB92" t="str">
        <f t="shared" si="3"/>
        <v>037600000000000</v>
      </c>
      <c r="AC92" t="str">
        <f t="shared" si="4"/>
        <v>2101355138</v>
      </c>
      <c r="AD92" t="str">
        <f t="shared" si="5"/>
        <v>Type of identifier, other than LEI or MFI code</v>
      </c>
    </row>
    <row r="93" spans="1:30" x14ac:dyDescent="0.45">
      <c r="A93" t="s">
        <v>246</v>
      </c>
      <c r="B93" t="s">
        <v>170</v>
      </c>
      <c r="C93" t="s">
        <v>21</v>
      </c>
      <c r="D93" s="23">
        <v>41338</v>
      </c>
      <c r="E93">
        <v>76.069999999999993</v>
      </c>
      <c r="F93" t="s">
        <v>29</v>
      </c>
      <c r="G93" t="s">
        <v>34</v>
      </c>
      <c r="H93" t="s">
        <v>694</v>
      </c>
      <c r="I93" t="s">
        <v>74</v>
      </c>
      <c r="M93" t="s">
        <v>1362</v>
      </c>
      <c r="W93" t="s">
        <v>479</v>
      </c>
      <c r="X93" t="str">
        <f>+IF(P93="S128","c006x   - Insurance firms &amp; pension funds",IF(G93="particulares","c001x   - Households",IF(AND(G93="outras empresas nao financeiras",H93="1"),"c002x   - Micro &amp; SME",IF(AND(G93="outras empresas nao financeiras",OR(H93="0",H93="")),"c003x   - Corporates",IF(G93="instituicoes de credito","c004x   - Institutions",IF(G93="outras instituicoes financeiras","c005x   - Other financial corporations",IF(G93="setor publico","c008x   - Government, central banks &amp; supranationals",IF(AND(G93="",I93="Taxageste"),"c003x   - Corporates",IF(G93="","c005x   - Other financial corporations","")))))))))</f>
        <v>c005x   - Other financial corporations</v>
      </c>
      <c r="Y93" s="1">
        <f>SUM(N93:O93)</f>
        <v>0</v>
      </c>
      <c r="Z93">
        <f>IFERROR(D93-Y93,"")</f>
        <v>41338</v>
      </c>
      <c r="AA93">
        <v>0</v>
      </c>
      <c r="AB93" t="str">
        <f t="shared" si="3"/>
        <v>038700000000000</v>
      </c>
      <c r="AC93" t="str">
        <f t="shared" si="4"/>
        <v>7400987939</v>
      </c>
      <c r="AD93" t="str">
        <f t="shared" si="5"/>
        <v>Type of identifier, other than LEI or MFI code</v>
      </c>
    </row>
    <row r="94" spans="1:30" x14ac:dyDescent="0.45">
      <c r="A94" t="s">
        <v>448</v>
      </c>
      <c r="B94" t="s">
        <v>170</v>
      </c>
      <c r="C94" t="s">
        <v>21</v>
      </c>
      <c r="D94" s="23">
        <v>28826.79</v>
      </c>
      <c r="E94">
        <v>38.15</v>
      </c>
      <c r="F94" t="s">
        <v>29</v>
      </c>
      <c r="G94" t="s">
        <v>34</v>
      </c>
      <c r="H94" t="s">
        <v>694</v>
      </c>
      <c r="I94" t="s">
        <v>74</v>
      </c>
      <c r="M94" t="s">
        <v>1362</v>
      </c>
      <c r="W94" t="s">
        <v>479</v>
      </c>
      <c r="X94" t="str">
        <f>+IF(P94="S128","c006x   - Insurance firms &amp; pension funds",IF(G94="particulares","c001x   - Households",IF(AND(G94="outras empresas nao financeiras",H94="1"),"c002x   - Micro &amp; SME",IF(AND(G94="outras empresas nao financeiras",OR(H94="0",H94="")),"c003x   - Corporates",IF(G94="instituicoes de credito","c004x   - Institutions",IF(G94="outras instituicoes financeiras","c005x   - Other financial corporations",IF(G94="setor publico","c008x   - Government, central banks &amp; supranationals",IF(AND(G94="",I94="Taxageste"),"c003x   - Corporates",IF(G94="","c005x   - Other financial corporations","")))))))))</f>
        <v>c005x   - Other financial corporations</v>
      </c>
      <c r="Y94" s="1">
        <f>SUM(N94:O94)</f>
        <v>0</v>
      </c>
      <c r="Z94">
        <f>IFERROR(D94-Y94,"")</f>
        <v>28826.79</v>
      </c>
      <c r="AA94">
        <v>0</v>
      </c>
      <c r="AB94" t="str">
        <f t="shared" si="3"/>
        <v>035000000000000</v>
      </c>
      <c r="AC94" t="str">
        <f t="shared" si="4"/>
        <v>7400987939</v>
      </c>
      <c r="AD94" t="str">
        <f t="shared" si="5"/>
        <v>Type of identifier, other than LEI or MFI code</v>
      </c>
    </row>
    <row r="95" spans="1:30" x14ac:dyDescent="0.45">
      <c r="A95" t="s">
        <v>297</v>
      </c>
      <c r="B95" t="s">
        <v>170</v>
      </c>
      <c r="C95" t="s">
        <v>21</v>
      </c>
      <c r="D95" s="23">
        <v>58449.18</v>
      </c>
      <c r="E95">
        <v>144.46</v>
      </c>
      <c r="F95" t="s">
        <v>29</v>
      </c>
      <c r="G95" t="s">
        <v>34</v>
      </c>
      <c r="H95" t="s">
        <v>694</v>
      </c>
      <c r="I95" t="s">
        <v>74</v>
      </c>
      <c r="M95" t="s">
        <v>1362</v>
      </c>
      <c r="W95" t="s">
        <v>479</v>
      </c>
      <c r="X95" t="str">
        <f>+IF(P95="S128","c006x   - Insurance firms &amp; pension funds",IF(G95="particulares","c001x   - Households",IF(AND(G95="outras empresas nao financeiras",H95="1"),"c002x   - Micro &amp; SME",IF(AND(G95="outras empresas nao financeiras",OR(H95="0",H95="")),"c003x   - Corporates",IF(G95="instituicoes de credito","c004x   - Institutions",IF(G95="outras instituicoes financeiras","c005x   - Other financial corporations",IF(G95="setor publico","c008x   - Government, central banks &amp; supranationals",IF(AND(G95="",I95="Taxageste"),"c003x   - Corporates",IF(G95="","c005x   - Other financial corporations","")))))))))</f>
        <v>c005x   - Other financial corporations</v>
      </c>
      <c r="Y95" s="1">
        <f>SUM(N95:O95)</f>
        <v>0</v>
      </c>
      <c r="Z95">
        <f>IFERROR(D95-Y95,"")</f>
        <v>58449.18</v>
      </c>
      <c r="AA95">
        <v>0</v>
      </c>
      <c r="AB95" t="str">
        <f t="shared" si="3"/>
        <v>039400000000000</v>
      </c>
      <c r="AC95" t="str">
        <f t="shared" si="4"/>
        <v>7400987939</v>
      </c>
      <c r="AD95" t="str">
        <f t="shared" si="5"/>
        <v>Type of identifier, other than LEI or MFI code</v>
      </c>
    </row>
    <row r="96" spans="1:30" x14ac:dyDescent="0.45">
      <c r="A96" t="s">
        <v>193</v>
      </c>
      <c r="B96" t="s">
        <v>164</v>
      </c>
      <c r="C96" t="s">
        <v>21</v>
      </c>
      <c r="D96" s="23">
        <v>1633801.92</v>
      </c>
      <c r="E96">
        <v>3019.36</v>
      </c>
      <c r="F96" t="s">
        <v>29</v>
      </c>
      <c r="G96" t="s">
        <v>34</v>
      </c>
      <c r="H96" t="s">
        <v>694</v>
      </c>
      <c r="I96" t="s">
        <v>30</v>
      </c>
      <c r="M96" t="s">
        <v>1362</v>
      </c>
      <c r="W96" t="s">
        <v>479</v>
      </c>
      <c r="X96" t="str">
        <f>+IF(P96="S128","c006x   - Insurance firms &amp; pension funds",IF(G96="particulares","c001x   - Households",IF(AND(G96="outras empresas nao financeiras",H96="1"),"c002x   - Micro &amp; SME",IF(AND(G96="outras empresas nao financeiras",OR(H96="0",H96="")),"c003x   - Corporates",IF(G96="instituicoes de credito","c004x   - Institutions",IF(G96="outras instituicoes financeiras","c005x   - Other financial corporations",IF(G96="setor publico","c008x   - Government, central banks &amp; supranationals",IF(AND(G96="",I96="Taxageste"),"c003x   - Corporates",IF(G96="","c005x   - Other financial corporations","")))))))))</f>
        <v>c005x   - Other financial corporations</v>
      </c>
      <c r="Y96" s="1">
        <f>SUM(N96:O96)</f>
        <v>0</v>
      </c>
      <c r="Z96">
        <f>IFERROR(D96-Y96,"")</f>
        <v>1633801.92</v>
      </c>
      <c r="AA96">
        <v>0</v>
      </c>
      <c r="AB96" t="str">
        <f t="shared" si="3"/>
        <v>033400000000000</v>
      </c>
      <c r="AC96" t="str">
        <f t="shared" si="4"/>
        <v>7400615058</v>
      </c>
      <c r="AD96" t="str">
        <f t="shared" si="5"/>
        <v>Type of identifier, other than LEI or MFI code</v>
      </c>
    </row>
    <row r="97" spans="1:30" x14ac:dyDescent="0.45">
      <c r="A97" t="s">
        <v>1491</v>
      </c>
      <c r="B97" t="s">
        <v>164</v>
      </c>
      <c r="C97" t="s">
        <v>21</v>
      </c>
      <c r="D97" s="23"/>
      <c r="E97">
        <v>1.35</v>
      </c>
      <c r="F97" t="s">
        <v>29</v>
      </c>
      <c r="G97" t="s">
        <v>34</v>
      </c>
      <c r="H97" t="s">
        <v>694</v>
      </c>
      <c r="I97" t="s">
        <v>30</v>
      </c>
      <c r="M97" t="s">
        <v>1362</v>
      </c>
      <c r="W97" t="s">
        <v>479</v>
      </c>
      <c r="X97" t="str">
        <f>+IF(P97="S128","c006x   - Insurance firms &amp; pension funds",IF(G97="particulares","c001x   - Households",IF(AND(G97="outras empresas nao financeiras",H97="1"),"c002x   - Micro &amp; SME",IF(AND(G97="outras empresas nao financeiras",OR(H97="0",H97="")),"c003x   - Corporates",IF(G97="instituicoes de credito","c004x   - Institutions",IF(G97="outras instituicoes financeiras","c005x   - Other financial corporations",IF(G97="setor publico","c008x   - Government, central banks &amp; supranationals",IF(AND(G97="",I97="Taxageste"),"c003x   - Corporates",IF(G97="","c005x   - Other financial corporations","")))))))))</f>
        <v>c005x   - Other financial corporations</v>
      </c>
      <c r="Y97" s="1">
        <f>SUM(N97:O97)</f>
        <v>0</v>
      </c>
      <c r="Z97">
        <f>IFERROR(D97-Y97,"")</f>
        <v>0</v>
      </c>
      <c r="AA97">
        <v>0</v>
      </c>
      <c r="AB97" t="str">
        <f t="shared" si="3"/>
        <v>035900000000001</v>
      </c>
      <c r="AC97" t="str">
        <f t="shared" si="4"/>
        <v>7400615058</v>
      </c>
      <c r="AD97" t="str">
        <f t="shared" si="5"/>
        <v>Type of identifier, other than LEI or MFI code</v>
      </c>
    </row>
    <row r="98" spans="1:30" x14ac:dyDescent="0.45">
      <c r="A98" t="s">
        <v>194</v>
      </c>
      <c r="B98" t="s">
        <v>167</v>
      </c>
      <c r="C98" t="s">
        <v>21</v>
      </c>
      <c r="D98" s="23">
        <v>36055.589999999997</v>
      </c>
      <c r="E98" s="23">
        <v>69.45</v>
      </c>
      <c r="F98" t="s">
        <v>29</v>
      </c>
      <c r="G98" t="s">
        <v>34</v>
      </c>
      <c r="H98" t="s">
        <v>694</v>
      </c>
      <c r="I98" t="s">
        <v>73</v>
      </c>
      <c r="M98" t="s">
        <v>1362</v>
      </c>
      <c r="W98" t="s">
        <v>479</v>
      </c>
      <c r="X98" t="str">
        <f>+IF(P98="S128","c006x   - Insurance firms &amp; pension funds",IF(G98="particulares","c001x   - Households",IF(AND(G98="outras empresas nao financeiras",H98="1"),"c002x   - Micro &amp; SME",IF(AND(G98="outras empresas nao financeiras",OR(H98="0",H98="")),"c003x   - Corporates",IF(G98="instituicoes de credito","c004x   - Institutions",IF(G98="outras instituicoes financeiras","c005x   - Other financial corporations",IF(G98="setor publico","c008x   - Government, central banks &amp; supranationals",IF(AND(G98="",I98="Taxageste"),"c003x   - Corporates",IF(G98="","c005x   - Other financial corporations","")))))))))</f>
        <v>c005x   - Other financial corporations</v>
      </c>
      <c r="Y98" s="1">
        <f>SUM(N98:O98)</f>
        <v>0</v>
      </c>
      <c r="Z98">
        <f>IFERROR(D98-Y98,"")</f>
        <v>36055.589999999997</v>
      </c>
      <c r="AA98">
        <v>0</v>
      </c>
      <c r="AB98" t="str">
        <f t="shared" si="3"/>
        <v>034100000000000</v>
      </c>
      <c r="AC98" t="str">
        <f t="shared" si="4"/>
        <v>2101355138</v>
      </c>
      <c r="AD98" t="str">
        <f t="shared" si="5"/>
        <v>Type of identifier, other than LEI or MFI code</v>
      </c>
    </row>
    <row r="99" spans="1:30" x14ac:dyDescent="0.45">
      <c r="A99" t="s">
        <v>244</v>
      </c>
      <c r="B99" t="s">
        <v>167</v>
      </c>
      <c r="C99" t="s">
        <v>21</v>
      </c>
      <c r="D99" s="23">
        <v>11372.01</v>
      </c>
      <c r="E99">
        <v>2.5099999999999998</v>
      </c>
      <c r="F99" t="s">
        <v>29</v>
      </c>
      <c r="G99" t="s">
        <v>34</v>
      </c>
      <c r="H99" t="s">
        <v>694</v>
      </c>
      <c r="I99" t="s">
        <v>73</v>
      </c>
      <c r="M99" t="s">
        <v>1362</v>
      </c>
      <c r="W99" t="s">
        <v>479</v>
      </c>
      <c r="X99" t="str">
        <f>+IF(P99="S128","c006x   - Insurance firms &amp; pension funds",IF(G99="particulares","c001x   - Households",IF(AND(G99="outras empresas nao financeiras",H99="1"),"c002x   - Micro &amp; SME",IF(AND(G99="outras empresas nao financeiras",OR(H99="0",H99="")),"c003x   - Corporates",IF(G99="instituicoes de credito","c004x   - Institutions",IF(G99="outras instituicoes financeiras","c005x   - Other financial corporations",IF(G99="setor publico","c008x   - Government, central banks &amp; supranationals",IF(AND(G99="",I99="Taxageste"),"c003x   - Corporates",IF(G99="","c005x   - Other financial corporations","")))))))))</f>
        <v>c005x   - Other financial corporations</v>
      </c>
      <c r="Y99" s="1">
        <f>SUM(N99:O99)</f>
        <v>0</v>
      </c>
      <c r="Z99">
        <f>IFERROR(D99-Y99,"")</f>
        <v>11372.01</v>
      </c>
      <c r="AA99">
        <v>0</v>
      </c>
      <c r="AB99" t="str">
        <f t="shared" si="3"/>
        <v>038200000000000</v>
      </c>
      <c r="AC99" t="str">
        <f t="shared" si="4"/>
        <v>2101355138</v>
      </c>
      <c r="AD99" t="str">
        <f t="shared" si="5"/>
        <v>Type of identifier, other than LEI or MFI code</v>
      </c>
    </row>
    <row r="100" spans="1:30" x14ac:dyDescent="0.45">
      <c r="A100" t="s">
        <v>208</v>
      </c>
      <c r="B100" t="s">
        <v>164</v>
      </c>
      <c r="C100" t="s">
        <v>21</v>
      </c>
      <c r="D100" s="23">
        <v>1258061.71</v>
      </c>
      <c r="E100">
        <v>2487.65</v>
      </c>
      <c r="F100" t="s">
        <v>29</v>
      </c>
      <c r="G100" t="s">
        <v>34</v>
      </c>
      <c r="H100" t="s">
        <v>694</v>
      </c>
      <c r="I100" t="s">
        <v>30</v>
      </c>
      <c r="M100" t="s">
        <v>1362</v>
      </c>
      <c r="W100" t="s">
        <v>479</v>
      </c>
      <c r="X100" t="str">
        <f>+IF(P100="S128","c006x   - Insurance firms &amp; pension funds",IF(G100="particulares","c001x   - Households",IF(AND(G100="outras empresas nao financeiras",H100="1"),"c002x   - Micro &amp; SME",IF(AND(G100="outras empresas nao financeiras",OR(H100="0",H100="")),"c003x   - Corporates",IF(G100="instituicoes de credito","c004x   - Institutions",IF(G100="outras instituicoes financeiras","c005x   - Other financial corporations",IF(G100="setor publico","c008x   - Government, central banks &amp; supranationals",IF(AND(G100="",I100="Taxageste"),"c003x   - Corporates",IF(G100="","c005x   - Other financial corporations","")))))))))</f>
        <v>c005x   - Other financial corporations</v>
      </c>
      <c r="Y100" s="1">
        <f>SUM(N100:O100)</f>
        <v>0</v>
      </c>
      <c r="Z100">
        <f>IFERROR(D100-Y100,"")</f>
        <v>1258061.71</v>
      </c>
      <c r="AA100">
        <v>0</v>
      </c>
      <c r="AB100" t="str">
        <f t="shared" si="3"/>
        <v>038600000000000</v>
      </c>
      <c r="AC100" t="str">
        <f t="shared" si="4"/>
        <v>7400615058</v>
      </c>
      <c r="AD100" t="str">
        <f t="shared" si="5"/>
        <v>Type of identifier, other than LEI or MFI code</v>
      </c>
    </row>
    <row r="101" spans="1:30" x14ac:dyDescent="0.45">
      <c r="A101" t="s">
        <v>345</v>
      </c>
      <c r="B101" t="s">
        <v>170</v>
      </c>
      <c r="C101" t="s">
        <v>21</v>
      </c>
      <c r="D101" s="23">
        <v>129081</v>
      </c>
      <c r="E101">
        <v>165.34</v>
      </c>
      <c r="F101" t="s">
        <v>29</v>
      </c>
      <c r="G101" t="s">
        <v>34</v>
      </c>
      <c r="H101" t="s">
        <v>694</v>
      </c>
      <c r="I101" t="s">
        <v>74</v>
      </c>
      <c r="M101" t="s">
        <v>1362</v>
      </c>
      <c r="W101" t="s">
        <v>479</v>
      </c>
      <c r="X101" t="str">
        <f>+IF(P101="S128","c006x   - Insurance firms &amp; pension funds",IF(G101="particulares","c001x   - Households",IF(AND(G101="outras empresas nao financeiras",H101="1"),"c002x   - Micro &amp; SME",IF(AND(G101="outras empresas nao financeiras",OR(H101="0",H101="")),"c003x   - Corporates",IF(G101="instituicoes de credito","c004x   - Institutions",IF(G101="outras instituicoes financeiras","c005x   - Other financial corporations",IF(G101="setor publico","c008x   - Government, central banks &amp; supranationals",IF(AND(G101="",I101="Taxageste"),"c003x   - Corporates",IF(G101="","c005x   - Other financial corporations","")))))))))</f>
        <v>c005x   - Other financial corporations</v>
      </c>
      <c r="Y101" s="1">
        <f>SUM(N101:O101)</f>
        <v>0</v>
      </c>
      <c r="Z101">
        <f>IFERROR(D101-Y101,"")</f>
        <v>129081</v>
      </c>
      <c r="AA101">
        <v>0</v>
      </c>
      <c r="AB101" t="str">
        <f t="shared" si="3"/>
        <v>034700000000000</v>
      </c>
      <c r="AC101" t="str">
        <f t="shared" si="4"/>
        <v>7400987939</v>
      </c>
      <c r="AD101" t="str">
        <f t="shared" si="5"/>
        <v>Type of identifier, other than LEI or MFI code</v>
      </c>
    </row>
    <row r="102" spans="1:30" x14ac:dyDescent="0.45">
      <c r="A102" t="s">
        <v>1492</v>
      </c>
      <c r="B102" t="s">
        <v>164</v>
      </c>
      <c r="C102" t="s">
        <v>21</v>
      </c>
      <c r="D102" s="23"/>
      <c r="E102">
        <v>0.5</v>
      </c>
      <c r="F102" t="s">
        <v>29</v>
      </c>
      <c r="G102" t="s">
        <v>34</v>
      </c>
      <c r="H102" t="s">
        <v>694</v>
      </c>
      <c r="I102" t="s">
        <v>30</v>
      </c>
      <c r="M102" t="s">
        <v>1362</v>
      </c>
      <c r="W102" t="s">
        <v>479</v>
      </c>
      <c r="X102" t="str">
        <f>+IF(P102="S128","c006x   - Insurance firms &amp; pension funds",IF(G102="particulares","c001x   - Households",IF(AND(G102="outras empresas nao financeiras",H102="1"),"c002x   - Micro &amp; SME",IF(AND(G102="outras empresas nao financeiras",OR(H102="0",H102="")),"c003x   - Corporates",IF(G102="instituicoes de credito","c004x   - Institutions",IF(G102="outras instituicoes financeiras","c005x   - Other financial corporations",IF(G102="setor publico","c008x   - Government, central banks &amp; supranationals",IF(AND(G102="",I102="Taxageste"),"c003x   - Corporates",IF(G102="","c005x   - Other financial corporations","")))))))))</f>
        <v>c005x   - Other financial corporations</v>
      </c>
      <c r="Y102" s="1">
        <f>SUM(N102:O102)</f>
        <v>0</v>
      </c>
      <c r="Z102">
        <f>IFERROR(D102-Y102,"")</f>
        <v>0</v>
      </c>
      <c r="AA102">
        <v>0</v>
      </c>
      <c r="AB102" t="str">
        <f t="shared" si="3"/>
        <v>038900000000001</v>
      </c>
      <c r="AC102" t="str">
        <f t="shared" si="4"/>
        <v>7400615058</v>
      </c>
      <c r="AD102" t="str">
        <f t="shared" si="5"/>
        <v>Type of identifier, other than LEI or MFI code</v>
      </c>
    </row>
    <row r="103" spans="1:30" x14ac:dyDescent="0.45">
      <c r="A103" t="s">
        <v>1493</v>
      </c>
      <c r="B103" t="s">
        <v>164</v>
      </c>
      <c r="C103" t="s">
        <v>21</v>
      </c>
      <c r="D103" s="23"/>
      <c r="E103">
        <v>0.01</v>
      </c>
      <c r="F103" t="s">
        <v>29</v>
      </c>
      <c r="G103" t="s">
        <v>34</v>
      </c>
      <c r="H103" t="s">
        <v>694</v>
      </c>
      <c r="I103" t="s">
        <v>30</v>
      </c>
      <c r="M103" t="s">
        <v>1362</v>
      </c>
      <c r="W103" t="s">
        <v>479</v>
      </c>
      <c r="X103" t="str">
        <f>+IF(P103="S128","c006x   - Insurance firms &amp; pension funds",IF(G103="particulares","c001x   - Households",IF(AND(G103="outras empresas nao financeiras",H103="1"),"c002x   - Micro &amp; SME",IF(AND(G103="outras empresas nao financeiras",OR(H103="0",H103="")),"c003x   - Corporates",IF(G103="instituicoes de credito","c004x   - Institutions",IF(G103="outras instituicoes financeiras","c005x   - Other financial corporations",IF(G103="setor publico","c008x   - Government, central banks &amp; supranationals",IF(AND(G103="",I103="Taxageste"),"c003x   - Corporates",IF(G103="","c005x   - Other financial corporations","")))))))))</f>
        <v>c005x   - Other financial corporations</v>
      </c>
      <c r="Y103" s="1">
        <f>SUM(N103:O103)</f>
        <v>0</v>
      </c>
      <c r="Z103">
        <f>IFERROR(D103-Y103,"")</f>
        <v>0</v>
      </c>
      <c r="AA103">
        <v>0</v>
      </c>
      <c r="AB103" t="str">
        <f t="shared" si="3"/>
        <v>033200000000001</v>
      </c>
      <c r="AC103" t="str">
        <f t="shared" si="4"/>
        <v>7400615058</v>
      </c>
      <c r="AD103" t="str">
        <f t="shared" si="5"/>
        <v>Type of identifier, other than LEI or MFI code</v>
      </c>
    </row>
    <row r="104" spans="1:30" x14ac:dyDescent="0.45">
      <c r="A104" t="s">
        <v>1494</v>
      </c>
      <c r="B104" t="s">
        <v>164</v>
      </c>
      <c r="C104" t="s">
        <v>21</v>
      </c>
      <c r="D104" s="23"/>
      <c r="E104">
        <v>0.33</v>
      </c>
      <c r="F104" t="s">
        <v>29</v>
      </c>
      <c r="G104" t="s">
        <v>34</v>
      </c>
      <c r="H104" t="s">
        <v>694</v>
      </c>
      <c r="I104" t="s">
        <v>30</v>
      </c>
      <c r="M104" t="s">
        <v>1362</v>
      </c>
      <c r="W104" t="s">
        <v>479</v>
      </c>
      <c r="X104" t="str">
        <f>+IF(P104="S128","c006x   - Insurance firms &amp; pension funds",IF(G104="particulares","c001x   - Households",IF(AND(G104="outras empresas nao financeiras",H104="1"),"c002x   - Micro &amp; SME",IF(AND(G104="outras empresas nao financeiras",OR(H104="0",H104="")),"c003x   - Corporates",IF(G104="instituicoes de credito","c004x   - Institutions",IF(G104="outras instituicoes financeiras","c005x   - Other financial corporations",IF(G104="setor publico","c008x   - Government, central banks &amp; supranationals",IF(AND(G104="",I104="Taxageste"),"c003x   - Corporates",IF(G104="","c005x   - Other financial corporations","")))))))))</f>
        <v>c005x   - Other financial corporations</v>
      </c>
      <c r="Y104" s="1">
        <f>SUM(N104:O104)</f>
        <v>0</v>
      </c>
      <c r="Z104">
        <f>IFERROR(D104-Y104,"")</f>
        <v>0</v>
      </c>
      <c r="AA104">
        <v>0</v>
      </c>
      <c r="AB104" t="str">
        <f t="shared" si="3"/>
        <v>039200000000001</v>
      </c>
      <c r="AC104" t="str">
        <f t="shared" si="4"/>
        <v>7400615058</v>
      </c>
      <c r="AD104" t="str">
        <f t="shared" si="5"/>
        <v>Type of identifier, other than LEI or MFI code</v>
      </c>
    </row>
    <row r="105" spans="1:30" x14ac:dyDescent="0.45">
      <c r="A105" t="s">
        <v>354</v>
      </c>
      <c r="B105" t="s">
        <v>164</v>
      </c>
      <c r="C105" t="s">
        <v>21</v>
      </c>
      <c r="D105" s="23">
        <v>766413.57</v>
      </c>
      <c r="E105">
        <v>1059.19</v>
      </c>
      <c r="F105" t="s">
        <v>29</v>
      </c>
      <c r="G105" t="s">
        <v>34</v>
      </c>
      <c r="H105" t="s">
        <v>694</v>
      </c>
      <c r="I105" t="s">
        <v>30</v>
      </c>
      <c r="M105" t="s">
        <v>1362</v>
      </c>
      <c r="W105" t="s">
        <v>479</v>
      </c>
      <c r="X105" t="str">
        <f>+IF(P105="S128","c006x   - Insurance firms &amp; pension funds",IF(G105="particulares","c001x   - Households",IF(AND(G105="outras empresas nao financeiras",H105="1"),"c002x   - Micro &amp; SME",IF(AND(G105="outras empresas nao financeiras",OR(H105="0",H105="")),"c003x   - Corporates",IF(G105="instituicoes de credito","c004x   - Institutions",IF(G105="outras instituicoes financeiras","c005x   - Other financial corporations",IF(G105="setor publico","c008x   - Government, central banks &amp; supranationals",IF(AND(G105="",I105="Taxageste"),"c003x   - Corporates",IF(G105="","c005x   - Other financial corporations","")))))))))</f>
        <v>c005x   - Other financial corporations</v>
      </c>
      <c r="Y105" s="1">
        <f>SUM(N105:O105)</f>
        <v>0</v>
      </c>
      <c r="Z105">
        <f>IFERROR(D105-Y105,"")</f>
        <v>766413.57</v>
      </c>
      <c r="AA105">
        <v>0</v>
      </c>
      <c r="AB105" t="str">
        <f t="shared" si="3"/>
        <v>035200000000000</v>
      </c>
      <c r="AC105" t="str">
        <f t="shared" si="4"/>
        <v>7400615058</v>
      </c>
      <c r="AD105" t="str">
        <f t="shared" si="5"/>
        <v>Type of identifier, other than LEI or MFI code</v>
      </c>
    </row>
    <row r="106" spans="1:30" x14ac:dyDescent="0.45">
      <c r="A106" t="s">
        <v>384</v>
      </c>
      <c r="B106" t="s">
        <v>170</v>
      </c>
      <c r="C106" t="s">
        <v>21</v>
      </c>
      <c r="D106" s="23">
        <v>66602.3</v>
      </c>
      <c r="E106">
        <v>71.680000000000007</v>
      </c>
      <c r="F106" t="s">
        <v>29</v>
      </c>
      <c r="G106" t="s">
        <v>34</v>
      </c>
      <c r="H106" t="s">
        <v>694</v>
      </c>
      <c r="I106" t="s">
        <v>74</v>
      </c>
      <c r="M106" t="s">
        <v>1362</v>
      </c>
      <c r="W106" t="s">
        <v>479</v>
      </c>
      <c r="X106" t="str">
        <f>+IF(P106="S128","c006x   - Insurance firms &amp; pension funds",IF(G106="particulares","c001x   - Households",IF(AND(G106="outras empresas nao financeiras",H106="1"),"c002x   - Micro &amp; SME",IF(AND(G106="outras empresas nao financeiras",OR(H106="0",H106="")),"c003x   - Corporates",IF(G106="instituicoes de credito","c004x   - Institutions",IF(G106="outras instituicoes financeiras","c005x   - Other financial corporations",IF(G106="setor publico","c008x   - Government, central banks &amp; supranationals",IF(AND(G106="",I106="Taxageste"),"c003x   - Corporates",IF(G106="","c005x   - Other financial corporations","")))))))))</f>
        <v>c005x   - Other financial corporations</v>
      </c>
      <c r="Y106" s="1">
        <f>SUM(N106:O106)</f>
        <v>0</v>
      </c>
      <c r="Z106">
        <f>IFERROR(D106-Y106,"")</f>
        <v>66602.3</v>
      </c>
      <c r="AA106">
        <v>0</v>
      </c>
      <c r="AB106" t="str">
        <f t="shared" si="3"/>
        <v>039600000000000</v>
      </c>
      <c r="AC106" t="str">
        <f t="shared" si="4"/>
        <v>7400987939</v>
      </c>
      <c r="AD106" t="str">
        <f t="shared" si="5"/>
        <v>Type of identifier, other than LEI or MFI code</v>
      </c>
    </row>
    <row r="107" spans="1:30" x14ac:dyDescent="0.45">
      <c r="A107" t="s">
        <v>1495</v>
      </c>
      <c r="B107" t="s">
        <v>164</v>
      </c>
      <c r="C107" t="s">
        <v>21</v>
      </c>
      <c r="D107" s="23"/>
      <c r="E107">
        <v>0.03</v>
      </c>
      <c r="F107" t="s">
        <v>29</v>
      </c>
      <c r="G107" t="s">
        <v>34</v>
      </c>
      <c r="H107" t="s">
        <v>694</v>
      </c>
      <c r="I107" t="s">
        <v>30</v>
      </c>
      <c r="M107" t="s">
        <v>1362</v>
      </c>
      <c r="W107" t="s">
        <v>479</v>
      </c>
      <c r="X107" t="str">
        <f>+IF(P107="S128","c006x   - Insurance firms &amp; pension funds",IF(G107="particulares","c001x   - Households",IF(AND(G107="outras empresas nao financeiras",H107="1"),"c002x   - Micro &amp; SME",IF(AND(G107="outras empresas nao financeiras",OR(H107="0",H107="")),"c003x   - Corporates",IF(G107="instituicoes de credito","c004x   - Institutions",IF(G107="outras instituicoes financeiras","c005x   - Other financial corporations",IF(G107="setor publico","c008x   - Government, central banks &amp; supranationals",IF(AND(G107="",I107="Taxageste"),"c003x   - Corporates",IF(G107="","c005x   - Other financial corporations","")))))))))</f>
        <v>c005x   - Other financial corporations</v>
      </c>
      <c r="Y107" s="1">
        <f>SUM(N107:O107)</f>
        <v>0</v>
      </c>
      <c r="Z107">
        <f>IFERROR(D107-Y107,"")</f>
        <v>0</v>
      </c>
      <c r="AA107">
        <v>0</v>
      </c>
      <c r="AB107" t="str">
        <f t="shared" si="3"/>
        <v>035700000000001</v>
      </c>
      <c r="AC107" t="str">
        <f t="shared" si="4"/>
        <v>7400615058</v>
      </c>
      <c r="AD107" t="str">
        <f t="shared" si="5"/>
        <v>Type of identifier, other than LEI or MFI code</v>
      </c>
    </row>
    <row r="108" spans="1:30" x14ac:dyDescent="0.45">
      <c r="A108" t="s">
        <v>1381</v>
      </c>
      <c r="B108" t="s">
        <v>164</v>
      </c>
      <c r="C108" t="s">
        <v>21</v>
      </c>
      <c r="D108" s="23">
        <v>177.56</v>
      </c>
      <c r="F108" t="s">
        <v>29</v>
      </c>
      <c r="G108" t="s">
        <v>34</v>
      </c>
      <c r="H108" t="s">
        <v>694</v>
      </c>
      <c r="I108" t="s">
        <v>30</v>
      </c>
      <c r="M108" t="s">
        <v>1362</v>
      </c>
      <c r="W108" t="s">
        <v>479</v>
      </c>
      <c r="X108" t="str">
        <f>+IF(P108="S128","c006x   - Insurance firms &amp; pension funds",IF(G108="particulares","c001x   - Households",IF(AND(G108="outras empresas nao financeiras",H108="1"),"c002x   - Micro &amp; SME",IF(AND(G108="outras empresas nao financeiras",OR(H108="0",H108="")),"c003x   - Corporates",IF(G108="instituicoes de credito","c004x   - Institutions",IF(G108="outras instituicoes financeiras","c005x   - Other financial corporations",IF(G108="setor publico","c008x   - Government, central banks &amp; supranationals",IF(AND(G108="",I108="Taxageste"),"c003x   - Corporates",IF(G108="","c005x   - Other financial corporations","")))))))))</f>
        <v>c005x   - Other financial corporations</v>
      </c>
      <c r="Y108" s="1">
        <f>SUM(N108:O108)</f>
        <v>0</v>
      </c>
      <c r="Z108">
        <f>IFERROR(D108-Y108,"")</f>
        <v>177.56</v>
      </c>
      <c r="AA108">
        <v>0</v>
      </c>
      <c r="AB108" t="str">
        <f t="shared" si="3"/>
        <v>033500000114001</v>
      </c>
      <c r="AC108" t="str">
        <f t="shared" si="4"/>
        <v>7400615058</v>
      </c>
      <c r="AD108" t="str">
        <f t="shared" si="5"/>
        <v>Type of identifier, other than LEI or MFI code</v>
      </c>
    </row>
    <row r="109" spans="1:30" x14ac:dyDescent="0.45">
      <c r="A109" t="s">
        <v>362</v>
      </c>
      <c r="B109" t="s">
        <v>164</v>
      </c>
      <c r="C109" t="s">
        <v>21</v>
      </c>
      <c r="D109" s="23">
        <v>948879.49</v>
      </c>
      <c r="E109">
        <v>1803.75</v>
      </c>
      <c r="F109" t="s">
        <v>29</v>
      </c>
      <c r="G109" t="s">
        <v>34</v>
      </c>
      <c r="H109" t="s">
        <v>694</v>
      </c>
      <c r="I109" t="s">
        <v>30</v>
      </c>
      <c r="M109" t="s">
        <v>1362</v>
      </c>
      <c r="W109" t="s">
        <v>479</v>
      </c>
      <c r="X109" t="str">
        <f>+IF(P109="S128","c006x   - Insurance firms &amp; pension funds",IF(G109="particulares","c001x   - Households",IF(AND(G109="outras empresas nao financeiras",H109="1"),"c002x   - Micro &amp; SME",IF(AND(G109="outras empresas nao financeiras",OR(H109="0",H109="")),"c003x   - Corporates",IF(G109="instituicoes de credito","c004x   - Institutions",IF(G109="outras instituicoes financeiras","c005x   - Other financial corporations",IF(G109="setor publico","c008x   - Government, central banks &amp; supranationals",IF(AND(G109="",I109="Taxageste"),"c003x   - Corporates",IF(G109="","c005x   - Other financial corporations","")))))))))</f>
        <v>c005x   - Other financial corporations</v>
      </c>
      <c r="Y109" s="1">
        <f>SUM(N109:O109)</f>
        <v>0</v>
      </c>
      <c r="Z109">
        <f>IFERROR(D109-Y109,"")</f>
        <v>948879.49</v>
      </c>
      <c r="AA109">
        <v>0</v>
      </c>
      <c r="AB109" t="str">
        <f t="shared" si="3"/>
        <v>036300000000000</v>
      </c>
      <c r="AC109" t="str">
        <f t="shared" si="4"/>
        <v>7400615058</v>
      </c>
      <c r="AD109" t="str">
        <f t="shared" si="5"/>
        <v>Type of identifier, other than LEI or MFI code</v>
      </c>
    </row>
    <row r="110" spans="1:30" x14ac:dyDescent="0.45">
      <c r="A110" t="s">
        <v>189</v>
      </c>
      <c r="B110" t="s">
        <v>164</v>
      </c>
      <c r="C110" t="s">
        <v>21</v>
      </c>
      <c r="D110" s="23">
        <v>471228.85</v>
      </c>
      <c r="E110">
        <v>690.51</v>
      </c>
      <c r="F110" t="s">
        <v>29</v>
      </c>
      <c r="G110" t="s">
        <v>34</v>
      </c>
      <c r="H110" t="s">
        <v>694</v>
      </c>
      <c r="I110" t="s">
        <v>30</v>
      </c>
      <c r="M110" t="s">
        <v>1362</v>
      </c>
      <c r="W110" t="s">
        <v>479</v>
      </c>
      <c r="X110" t="str">
        <f>+IF(P110="S128","c006x   - Insurance firms &amp; pension funds",IF(G110="particulares","c001x   - Households",IF(AND(G110="outras empresas nao financeiras",H110="1"),"c002x   - Micro &amp; SME",IF(AND(G110="outras empresas nao financeiras",OR(H110="0",H110="")),"c003x   - Corporates",IF(G110="instituicoes de credito","c004x   - Institutions",IF(G110="outras instituicoes financeiras","c005x   - Other financial corporations",IF(G110="setor publico","c008x   - Government, central banks &amp; supranationals",IF(AND(G110="",I110="Taxageste"),"c003x   - Corporates",IF(G110="","c005x   - Other financial corporations","")))))))))</f>
        <v>c005x   - Other financial corporations</v>
      </c>
      <c r="Y110" s="1">
        <f>SUM(N110:O110)</f>
        <v>0</v>
      </c>
      <c r="Z110">
        <f>IFERROR(D110-Y110,"")</f>
        <v>471228.85</v>
      </c>
      <c r="AA110">
        <v>0</v>
      </c>
      <c r="AB110" t="str">
        <f t="shared" si="3"/>
        <v>028800000000000</v>
      </c>
      <c r="AC110" t="str">
        <f t="shared" si="4"/>
        <v>7400615058</v>
      </c>
      <c r="AD110" t="str">
        <f t="shared" si="5"/>
        <v>Type of identifier, other than LEI or MFI code</v>
      </c>
    </row>
    <row r="111" spans="1:30" x14ac:dyDescent="0.45">
      <c r="A111" t="s">
        <v>183</v>
      </c>
      <c r="B111" t="s">
        <v>170</v>
      </c>
      <c r="C111" t="s">
        <v>21</v>
      </c>
      <c r="D111" s="23">
        <v>41593.11</v>
      </c>
      <c r="E111">
        <v>50.1</v>
      </c>
      <c r="F111" t="s">
        <v>29</v>
      </c>
      <c r="G111" t="s">
        <v>34</v>
      </c>
      <c r="H111" t="s">
        <v>694</v>
      </c>
      <c r="I111" t="s">
        <v>74</v>
      </c>
      <c r="M111" t="s">
        <v>1362</v>
      </c>
      <c r="W111" t="s">
        <v>479</v>
      </c>
      <c r="X111" t="str">
        <f>+IF(P111="S128","c006x   - Insurance firms &amp; pension funds",IF(G111="particulares","c001x   - Households",IF(AND(G111="outras empresas nao financeiras",H111="1"),"c002x   - Micro &amp; SME",IF(AND(G111="outras empresas nao financeiras",OR(H111="0",H111="")),"c003x   - Corporates",IF(G111="instituicoes de credito","c004x   - Institutions",IF(G111="outras instituicoes financeiras","c005x   - Other financial corporations",IF(G111="setor publico","c008x   - Government, central banks &amp; supranationals",IF(AND(G111="",I111="Taxageste"),"c003x   - Corporates",IF(G111="","c005x   - Other financial corporations","")))))))))</f>
        <v>c005x   - Other financial corporations</v>
      </c>
      <c r="Y111" s="1">
        <f>SUM(N111:O111)</f>
        <v>0</v>
      </c>
      <c r="Z111">
        <f>IFERROR(D111-Y111,"")</f>
        <v>41593.11</v>
      </c>
      <c r="AA111">
        <v>0</v>
      </c>
      <c r="AB111" t="str">
        <f t="shared" si="3"/>
        <v>036900000000000</v>
      </c>
      <c r="AC111" t="str">
        <f t="shared" si="4"/>
        <v>7400987939</v>
      </c>
      <c r="AD111" t="str">
        <f t="shared" si="5"/>
        <v>Type of identifier, other than LEI or MFI code</v>
      </c>
    </row>
    <row r="112" spans="1:30" x14ac:dyDescent="0.45">
      <c r="A112" t="s">
        <v>1496</v>
      </c>
      <c r="B112" t="s">
        <v>164</v>
      </c>
      <c r="C112" t="s">
        <v>21</v>
      </c>
      <c r="D112" s="23"/>
      <c r="E112" s="23">
        <v>0.84</v>
      </c>
      <c r="F112" t="s">
        <v>29</v>
      </c>
      <c r="G112" t="s">
        <v>34</v>
      </c>
      <c r="H112" t="s">
        <v>694</v>
      </c>
      <c r="I112" t="s">
        <v>30</v>
      </c>
      <c r="M112" t="s">
        <v>1362</v>
      </c>
      <c r="W112" t="s">
        <v>479</v>
      </c>
      <c r="X112" t="str">
        <f>+IF(P112="S128","c006x   - Insurance firms &amp; pension funds",IF(G112="particulares","c001x   - Households",IF(AND(G112="outras empresas nao financeiras",H112="1"),"c002x   - Micro &amp; SME",IF(AND(G112="outras empresas nao financeiras",OR(H112="0",H112="")),"c003x   - Corporates",IF(G112="instituicoes de credito","c004x   - Institutions",IF(G112="outras instituicoes financeiras","c005x   - Other financial corporations",IF(G112="setor publico","c008x   - Government, central banks &amp; supranationals",IF(AND(G112="",I112="Taxageste"),"c003x   - Corporates",IF(G112="","c005x   - Other financial corporations","")))))))))</f>
        <v>c005x   - Other financial corporations</v>
      </c>
      <c r="Y112" s="1">
        <f>SUM(N112:O112)</f>
        <v>0</v>
      </c>
      <c r="Z112">
        <f>IFERROR(D112-Y112,"")</f>
        <v>0</v>
      </c>
      <c r="AA112">
        <v>0</v>
      </c>
      <c r="AB112" t="str">
        <f t="shared" si="3"/>
        <v>033900000000001</v>
      </c>
      <c r="AC112" t="str">
        <f t="shared" si="4"/>
        <v>7400615058</v>
      </c>
      <c r="AD112" t="str">
        <f t="shared" si="5"/>
        <v>Type of identifier, other than LEI or MFI code</v>
      </c>
    </row>
    <row r="113" spans="1:30" x14ac:dyDescent="0.45">
      <c r="A113" t="s">
        <v>302</v>
      </c>
      <c r="B113" t="s">
        <v>170</v>
      </c>
      <c r="C113" t="s">
        <v>21</v>
      </c>
      <c r="D113" s="23">
        <v>51870.32</v>
      </c>
      <c r="E113">
        <v>58.99</v>
      </c>
      <c r="F113" t="s">
        <v>29</v>
      </c>
      <c r="G113" t="s">
        <v>34</v>
      </c>
      <c r="H113" t="s">
        <v>694</v>
      </c>
      <c r="I113" t="s">
        <v>74</v>
      </c>
      <c r="M113" t="s">
        <v>1362</v>
      </c>
      <c r="W113" t="s">
        <v>479</v>
      </c>
      <c r="X113" t="str">
        <f>+IF(P113="S128","c006x   - Insurance firms &amp; pension funds",IF(G113="particulares","c001x   - Households",IF(AND(G113="outras empresas nao financeiras",H113="1"),"c002x   - Micro &amp; SME",IF(AND(G113="outras empresas nao financeiras",OR(H113="0",H113="")),"c003x   - Corporates",IF(G113="instituicoes de credito","c004x   - Institutions",IF(G113="outras instituicoes financeiras","c005x   - Other financial corporations",IF(G113="setor publico","c008x   - Government, central banks &amp; supranationals",IF(AND(G113="",I113="Taxageste"),"c003x   - Corporates",IF(G113="","c005x   - Other financial corporations","")))))))))</f>
        <v>c005x   - Other financial corporations</v>
      </c>
      <c r="Y113" s="1">
        <f>SUM(N113:O113)</f>
        <v>0</v>
      </c>
      <c r="Z113">
        <f>IFERROR(D113-Y113,"")</f>
        <v>51870.32</v>
      </c>
      <c r="AA113">
        <v>0</v>
      </c>
      <c r="AB113" t="str">
        <f t="shared" si="3"/>
        <v>037300000000000</v>
      </c>
      <c r="AC113" t="str">
        <f t="shared" si="4"/>
        <v>7400987939</v>
      </c>
      <c r="AD113" t="str">
        <f t="shared" si="5"/>
        <v>Type of identifier, other than LEI or MFI code</v>
      </c>
    </row>
    <row r="114" spans="1:30" x14ac:dyDescent="0.45">
      <c r="A114" t="s">
        <v>264</v>
      </c>
      <c r="B114" t="s">
        <v>164</v>
      </c>
      <c r="C114" t="s">
        <v>21</v>
      </c>
      <c r="D114" s="23">
        <v>125792.27</v>
      </c>
      <c r="E114" s="23">
        <v>203.88</v>
      </c>
      <c r="F114" t="s">
        <v>29</v>
      </c>
      <c r="G114" t="s">
        <v>34</v>
      </c>
      <c r="H114" t="s">
        <v>694</v>
      </c>
      <c r="I114" t="s">
        <v>30</v>
      </c>
      <c r="M114" t="s">
        <v>1362</v>
      </c>
      <c r="W114" t="s">
        <v>479</v>
      </c>
      <c r="X114" t="str">
        <f>+IF(P114="S128","c006x   - Insurance firms &amp; pension funds",IF(G114="particulares","c001x   - Households",IF(AND(G114="outras empresas nao financeiras",H114="1"),"c002x   - Micro &amp; SME",IF(AND(G114="outras empresas nao financeiras",OR(H114="0",H114="")),"c003x   - Corporates",IF(G114="instituicoes de credito","c004x   - Institutions",IF(G114="outras instituicoes financeiras","c005x   - Other financial corporations",IF(G114="setor publico","c008x   - Government, central banks &amp; supranationals",IF(AND(G114="",I114="Taxageste"),"c003x   - Corporates",IF(G114="","c005x   - Other financial corporations","")))))))))</f>
        <v>c005x   - Other financial corporations</v>
      </c>
      <c r="Y114" s="1">
        <f>SUM(N114:O114)</f>
        <v>0</v>
      </c>
      <c r="Z114">
        <f>IFERROR(D114-Y114,"")</f>
        <v>125792.27</v>
      </c>
      <c r="AA114">
        <v>0</v>
      </c>
      <c r="AB114" t="str">
        <f t="shared" si="3"/>
        <v>031900000000000</v>
      </c>
      <c r="AC114" t="str">
        <f t="shared" si="4"/>
        <v>7400615058</v>
      </c>
      <c r="AD114" t="str">
        <f t="shared" si="5"/>
        <v>Type of identifier, other than LEI or MFI code</v>
      </c>
    </row>
    <row r="115" spans="1:30" x14ac:dyDescent="0.45">
      <c r="A115" t="s">
        <v>1440</v>
      </c>
      <c r="B115" t="s">
        <v>164</v>
      </c>
      <c r="C115" t="s">
        <v>21</v>
      </c>
      <c r="D115" s="23">
        <v>126.61</v>
      </c>
      <c r="F115" t="s">
        <v>29</v>
      </c>
      <c r="G115" t="s">
        <v>34</v>
      </c>
      <c r="H115" t="s">
        <v>694</v>
      </c>
      <c r="I115" t="s">
        <v>30</v>
      </c>
      <c r="M115" t="s">
        <v>1362</v>
      </c>
      <c r="W115" t="s">
        <v>479</v>
      </c>
      <c r="X115" t="str">
        <f>+IF(P115="S128","c006x   - Insurance firms &amp; pension funds",IF(G115="particulares","c001x   - Households",IF(AND(G115="outras empresas nao financeiras",H115="1"),"c002x   - Micro &amp; SME",IF(AND(G115="outras empresas nao financeiras",OR(H115="0",H115="")),"c003x   - Corporates",IF(G115="instituicoes de credito","c004x   - Institutions",IF(G115="outras instituicoes financeiras","c005x   - Other financial corporations",IF(G115="setor publico","c008x   - Government, central banks &amp; supranationals",IF(AND(G115="",I115="Taxageste"),"c003x   - Corporates",IF(G115="","c005x   - Other financial corporations","")))))))))</f>
        <v>c005x   - Other financial corporations</v>
      </c>
      <c r="Y115" s="1">
        <f>SUM(N115:O115)</f>
        <v>0</v>
      </c>
      <c r="Z115">
        <f>IFERROR(D115-Y115,"")</f>
        <v>126.61</v>
      </c>
      <c r="AA115">
        <v>0</v>
      </c>
      <c r="AB115" t="str">
        <f t="shared" si="3"/>
        <v>026900000114001</v>
      </c>
      <c r="AC115" t="str">
        <f t="shared" si="4"/>
        <v>7400615058</v>
      </c>
      <c r="AD115" t="str">
        <f t="shared" si="5"/>
        <v>Type of identifier, other than LEI or MFI code</v>
      </c>
    </row>
    <row r="116" spans="1:30" x14ac:dyDescent="0.45">
      <c r="A116" t="s">
        <v>168</v>
      </c>
      <c r="B116" t="s">
        <v>170</v>
      </c>
      <c r="C116" t="s">
        <v>21</v>
      </c>
      <c r="D116" s="23">
        <v>51697.13</v>
      </c>
      <c r="E116" s="23">
        <v>52.71</v>
      </c>
      <c r="F116" t="s">
        <v>29</v>
      </c>
      <c r="G116" t="s">
        <v>34</v>
      </c>
      <c r="H116" t="s">
        <v>694</v>
      </c>
      <c r="I116" t="s">
        <v>74</v>
      </c>
      <c r="M116" t="s">
        <v>1362</v>
      </c>
      <c r="W116" t="s">
        <v>479</v>
      </c>
      <c r="X116" t="str">
        <f>+IF(P116="S128","c006x   - Insurance firms &amp; pension funds",IF(G116="particulares","c001x   - Households",IF(AND(G116="outras empresas nao financeiras",H116="1"),"c002x   - Micro &amp; SME",IF(AND(G116="outras empresas nao financeiras",OR(H116="0",H116="")),"c003x   - Corporates",IF(G116="instituicoes de credito","c004x   - Institutions",IF(G116="outras instituicoes financeiras","c005x   - Other financial corporations",IF(G116="setor publico","c008x   - Government, central banks &amp; supranationals",IF(AND(G116="",I116="Taxageste"),"c003x   - Corporates",IF(G116="","c005x   - Other financial corporations","")))))))))</f>
        <v>c005x   - Other financial corporations</v>
      </c>
      <c r="Y116" s="1">
        <f>SUM(N116:O116)</f>
        <v>0</v>
      </c>
      <c r="Z116">
        <f>IFERROR(D116-Y116,"")</f>
        <v>51697.13</v>
      </c>
      <c r="AA116">
        <v>0</v>
      </c>
      <c r="AB116" t="str">
        <f t="shared" si="3"/>
        <v>037900000000000</v>
      </c>
      <c r="AC116" t="str">
        <f t="shared" si="4"/>
        <v>7400987939</v>
      </c>
      <c r="AD116" t="str">
        <f t="shared" si="5"/>
        <v>Type of identifier, other than LEI or MFI code</v>
      </c>
    </row>
    <row r="117" spans="1:30" x14ac:dyDescent="0.45">
      <c r="A117" t="s">
        <v>1497</v>
      </c>
      <c r="B117" t="s">
        <v>164</v>
      </c>
      <c r="C117" t="s">
        <v>21</v>
      </c>
      <c r="D117" s="23"/>
      <c r="E117">
        <v>1.24</v>
      </c>
      <c r="F117" t="s">
        <v>29</v>
      </c>
      <c r="G117" t="s">
        <v>34</v>
      </c>
      <c r="H117" t="s">
        <v>694</v>
      </c>
      <c r="I117" t="s">
        <v>30</v>
      </c>
      <c r="M117" t="s">
        <v>1362</v>
      </c>
      <c r="W117" t="s">
        <v>479</v>
      </c>
      <c r="X117" t="str">
        <f>+IF(P117="S128","c006x   - Insurance firms &amp; pension funds",IF(G117="particulares","c001x   - Households",IF(AND(G117="outras empresas nao financeiras",H117="1"),"c002x   - Micro &amp; SME",IF(AND(G117="outras empresas nao financeiras",OR(H117="0",H117="")),"c003x   - Corporates",IF(G117="instituicoes de credito","c004x   - Institutions",IF(G117="outras instituicoes financeiras","c005x   - Other financial corporations",IF(G117="setor publico","c008x   - Government, central banks &amp; supranationals",IF(AND(G117="",I117="Taxageste"),"c003x   - Corporates",IF(G117="","c005x   - Other financial corporations","")))))))))</f>
        <v>c005x   - Other financial corporations</v>
      </c>
      <c r="Y117" s="1">
        <f>SUM(N117:O117)</f>
        <v>0</v>
      </c>
      <c r="Z117">
        <f>IFERROR(D117-Y117,"")</f>
        <v>0</v>
      </c>
      <c r="AA117">
        <v>0</v>
      </c>
      <c r="AB117" t="str">
        <f t="shared" si="3"/>
        <v>034200000000001</v>
      </c>
      <c r="AC117" t="str">
        <f t="shared" si="4"/>
        <v>7400615058</v>
      </c>
      <c r="AD117" t="str">
        <f t="shared" si="5"/>
        <v>Type of identifier, other than LEI or MFI code</v>
      </c>
    </row>
    <row r="118" spans="1:30" x14ac:dyDescent="0.45">
      <c r="A118" t="s">
        <v>319</v>
      </c>
      <c r="B118" t="s">
        <v>170</v>
      </c>
      <c r="C118" t="s">
        <v>21</v>
      </c>
      <c r="D118" s="23">
        <v>88762.2</v>
      </c>
      <c r="E118" s="23">
        <v>151.65</v>
      </c>
      <c r="F118" t="s">
        <v>29</v>
      </c>
      <c r="G118" t="s">
        <v>34</v>
      </c>
      <c r="H118" t="s">
        <v>694</v>
      </c>
      <c r="I118" t="s">
        <v>74</v>
      </c>
      <c r="M118" t="s">
        <v>1362</v>
      </c>
      <c r="W118" t="s">
        <v>479</v>
      </c>
      <c r="X118" t="str">
        <f>+IF(P118="S128","c006x   - Insurance firms &amp; pension funds",IF(G118="particulares","c001x   - Households",IF(AND(G118="outras empresas nao financeiras",H118="1"),"c002x   - Micro &amp; SME",IF(AND(G118="outras empresas nao financeiras",OR(H118="0",H118="")),"c003x   - Corporates",IF(G118="instituicoes de credito","c004x   - Institutions",IF(G118="outras instituicoes financeiras","c005x   - Other financial corporations",IF(G118="setor publico","c008x   - Government, central banks &amp; supranationals",IF(AND(G118="",I118="Taxageste"),"c003x   - Corporates",IF(G118="","c005x   - Other financial corporations","")))))))))</f>
        <v>c005x   - Other financial corporations</v>
      </c>
      <c r="Y118" s="1">
        <f>SUM(N118:O118)</f>
        <v>0</v>
      </c>
      <c r="Z118">
        <f>IFERROR(D118-Y118,"")</f>
        <v>88762.2</v>
      </c>
      <c r="AA118">
        <v>0</v>
      </c>
      <c r="AB118" t="str">
        <f t="shared" si="3"/>
        <v>034300000000000</v>
      </c>
      <c r="AC118" t="str">
        <f t="shared" si="4"/>
        <v>7400987939</v>
      </c>
      <c r="AD118" t="str">
        <f t="shared" si="5"/>
        <v>Type of identifier, other than LEI or MFI code</v>
      </c>
    </row>
    <row r="119" spans="1:30" x14ac:dyDescent="0.45">
      <c r="A119" t="s">
        <v>243</v>
      </c>
      <c r="B119" t="s">
        <v>164</v>
      </c>
      <c r="C119" t="s">
        <v>21</v>
      </c>
      <c r="D119" s="23">
        <v>1781435.58</v>
      </c>
      <c r="E119">
        <v>3350.98</v>
      </c>
      <c r="F119" t="s">
        <v>29</v>
      </c>
      <c r="G119" t="s">
        <v>34</v>
      </c>
      <c r="H119" t="s">
        <v>694</v>
      </c>
      <c r="I119" t="s">
        <v>30</v>
      </c>
      <c r="M119" t="s">
        <v>1362</v>
      </c>
      <c r="W119" t="s">
        <v>479</v>
      </c>
      <c r="X119" t="str">
        <f>+IF(P119="S128","c006x   - Insurance firms &amp; pension funds",IF(G119="particulares","c001x   - Households",IF(AND(G119="outras empresas nao financeiras",H119="1"),"c002x   - Micro &amp; SME",IF(AND(G119="outras empresas nao financeiras",OR(H119="0",H119="")),"c003x   - Corporates",IF(G119="instituicoes de credito","c004x   - Institutions",IF(G119="outras instituicoes financeiras","c005x   - Other financial corporations",IF(G119="setor publico","c008x   - Government, central banks &amp; supranationals",IF(AND(G119="",I119="Taxageste"),"c003x   - Corporates",IF(G119="","c005x   - Other financial corporations","")))))))))</f>
        <v>c005x   - Other financial corporations</v>
      </c>
      <c r="Y119" s="1">
        <f>SUM(N119:O119)</f>
        <v>0</v>
      </c>
      <c r="Z119">
        <f>IFERROR(D119-Y119,"")</f>
        <v>1781435.58</v>
      </c>
      <c r="AA119">
        <v>0</v>
      </c>
      <c r="AB119" t="str">
        <f t="shared" si="3"/>
        <v>038300000000000</v>
      </c>
      <c r="AC119" t="str">
        <f t="shared" si="4"/>
        <v>7400615058</v>
      </c>
      <c r="AD119" t="str">
        <f t="shared" si="5"/>
        <v>Type of identifier, other than LEI or MFI code</v>
      </c>
    </row>
    <row r="120" spans="1:30" x14ac:dyDescent="0.45">
      <c r="A120" t="s">
        <v>173</v>
      </c>
      <c r="B120" t="s">
        <v>167</v>
      </c>
      <c r="C120" t="s">
        <v>21</v>
      </c>
      <c r="D120" s="23">
        <v>97040.58</v>
      </c>
      <c r="E120" s="23">
        <v>118.23</v>
      </c>
      <c r="F120" t="s">
        <v>29</v>
      </c>
      <c r="G120" t="s">
        <v>34</v>
      </c>
      <c r="H120" t="s">
        <v>694</v>
      </c>
      <c r="I120" t="s">
        <v>73</v>
      </c>
      <c r="M120" t="s">
        <v>1362</v>
      </c>
      <c r="W120" t="s">
        <v>479</v>
      </c>
      <c r="X120" t="str">
        <f>+IF(P120="S128","c006x   - Insurance firms &amp; pension funds",IF(G120="particulares","c001x   - Households",IF(AND(G120="outras empresas nao financeiras",H120="1"),"c002x   - Micro &amp; SME",IF(AND(G120="outras empresas nao financeiras",OR(H120="0",H120="")),"c003x   - Corporates",IF(G120="instituicoes de credito","c004x   - Institutions",IF(G120="outras instituicoes financeiras","c005x   - Other financial corporations",IF(G120="setor publico","c008x   - Government, central banks &amp; supranationals",IF(AND(G120="",I120="Taxageste"),"c003x   - Corporates",IF(G120="","c005x   - Other financial corporations","")))))))))</f>
        <v>c005x   - Other financial corporations</v>
      </c>
      <c r="Y120" s="1">
        <f>SUM(N120:O120)</f>
        <v>0</v>
      </c>
      <c r="Z120">
        <f>IFERROR(D120-Y120,"")</f>
        <v>97040.58</v>
      </c>
      <c r="AA120">
        <v>0</v>
      </c>
      <c r="AB120" t="str">
        <f t="shared" si="3"/>
        <v>038500000000000</v>
      </c>
      <c r="AC120" t="str">
        <f t="shared" si="4"/>
        <v>2101355138</v>
      </c>
      <c r="AD120" t="str">
        <f t="shared" si="5"/>
        <v>Type of identifier, other than LEI or MFI code</v>
      </c>
    </row>
    <row r="121" spans="1:30" x14ac:dyDescent="0.45">
      <c r="A121" t="s">
        <v>280</v>
      </c>
      <c r="B121" t="s">
        <v>164</v>
      </c>
      <c r="C121" t="s">
        <v>21</v>
      </c>
      <c r="D121" s="23">
        <v>935856.04</v>
      </c>
      <c r="E121">
        <v>1880.07</v>
      </c>
      <c r="F121" t="s">
        <v>29</v>
      </c>
      <c r="G121" t="s">
        <v>34</v>
      </c>
      <c r="H121" t="s">
        <v>694</v>
      </c>
      <c r="I121" t="s">
        <v>30</v>
      </c>
      <c r="M121" t="s">
        <v>1362</v>
      </c>
      <c r="W121" t="s">
        <v>479</v>
      </c>
      <c r="X121" t="str">
        <f>+IF(P121="S128","c006x   - Insurance firms &amp; pension funds",IF(G121="particulares","c001x   - Households",IF(AND(G121="outras empresas nao financeiras",H121="1"),"c002x   - Micro &amp; SME",IF(AND(G121="outras empresas nao financeiras",OR(H121="0",H121="")),"c003x   - Corporates",IF(G121="instituicoes de credito","c004x   - Institutions",IF(G121="outras instituicoes financeiras","c005x   - Other financial corporations",IF(G121="setor publico","c008x   - Government, central banks &amp; supranationals",IF(AND(G121="",I121="Taxageste"),"c003x   - Corporates",IF(G121="","c005x   - Other financial corporations","")))))))))</f>
        <v>c005x   - Other financial corporations</v>
      </c>
      <c r="Y121" s="1">
        <f>SUM(N121:O121)</f>
        <v>0</v>
      </c>
      <c r="Z121">
        <f>IFERROR(D121-Y121,"")</f>
        <v>935856.04</v>
      </c>
      <c r="AA121">
        <v>0</v>
      </c>
      <c r="AB121" t="str">
        <f t="shared" si="3"/>
        <v>034600000000000</v>
      </c>
      <c r="AC121" t="str">
        <f t="shared" si="4"/>
        <v>7400615058</v>
      </c>
      <c r="AD121" t="str">
        <f t="shared" si="5"/>
        <v>Type of identifier, other than LEI or MFI code</v>
      </c>
    </row>
    <row r="122" spans="1:30" x14ac:dyDescent="0.45">
      <c r="A122" t="s">
        <v>266</v>
      </c>
      <c r="B122" t="s">
        <v>164</v>
      </c>
      <c r="C122" t="s">
        <v>21</v>
      </c>
      <c r="D122" s="23">
        <v>1131130.18</v>
      </c>
      <c r="E122" s="23">
        <v>1680.16</v>
      </c>
      <c r="F122" t="s">
        <v>29</v>
      </c>
      <c r="G122" t="s">
        <v>34</v>
      </c>
      <c r="H122" t="s">
        <v>694</v>
      </c>
      <c r="I122" t="s">
        <v>30</v>
      </c>
      <c r="M122" t="s">
        <v>1362</v>
      </c>
      <c r="W122" t="s">
        <v>479</v>
      </c>
      <c r="X122" t="str">
        <f>+IF(P122="S128","c006x   - Insurance firms &amp; pension funds",IF(G122="particulares","c001x   - Households",IF(AND(G122="outras empresas nao financeiras",H122="1"),"c002x   - Micro &amp; SME",IF(AND(G122="outras empresas nao financeiras",OR(H122="0",H122="")),"c003x   - Corporates",IF(G122="instituicoes de credito","c004x   - Institutions",IF(G122="outras instituicoes financeiras","c005x   - Other financial corporations",IF(G122="setor publico","c008x   - Government, central banks &amp; supranationals",IF(AND(G122="",I122="Taxageste"),"c003x   - Corporates",IF(G122="","c005x   - Other financial corporations","")))))))))</f>
        <v>c005x   - Other financial corporations</v>
      </c>
      <c r="Y122" s="1">
        <f>SUM(N122:O122)</f>
        <v>0</v>
      </c>
      <c r="Z122">
        <f>IFERROR(D122-Y122,"")</f>
        <v>1131130.18</v>
      </c>
      <c r="AA122">
        <v>0</v>
      </c>
      <c r="AB122" t="str">
        <f t="shared" si="3"/>
        <v>033100000000000</v>
      </c>
      <c r="AC122" t="str">
        <f t="shared" si="4"/>
        <v>7400615058</v>
      </c>
      <c r="AD122" t="str">
        <f t="shared" si="5"/>
        <v>Type of identifier, other than LEI or MFI code</v>
      </c>
    </row>
    <row r="123" spans="1:30" x14ac:dyDescent="0.45">
      <c r="A123" t="s">
        <v>1498</v>
      </c>
      <c r="B123" t="s">
        <v>164</v>
      </c>
      <c r="C123" t="s">
        <v>21</v>
      </c>
      <c r="D123" s="23"/>
      <c r="E123" s="23">
        <v>0.39</v>
      </c>
      <c r="F123" t="s">
        <v>29</v>
      </c>
      <c r="G123" t="s">
        <v>34</v>
      </c>
      <c r="H123" t="s">
        <v>694</v>
      </c>
      <c r="I123" t="s">
        <v>30</v>
      </c>
      <c r="M123" t="s">
        <v>1362</v>
      </c>
      <c r="W123" t="s">
        <v>479</v>
      </c>
      <c r="X123" t="str">
        <f>+IF(P123="S128","c006x   - Insurance firms &amp; pension funds",IF(G123="particulares","c001x   - Households",IF(AND(G123="outras empresas nao financeiras",H123="1"),"c002x   - Micro &amp; SME",IF(AND(G123="outras empresas nao financeiras",OR(H123="0",H123="")),"c003x   - Corporates",IF(G123="instituicoes de credito","c004x   - Institutions",IF(G123="outras instituicoes financeiras","c005x   - Other financial corporations",IF(G123="setor publico","c008x   - Government, central banks &amp; supranationals",IF(AND(G123="",I123="Taxageste"),"c003x   - Corporates",IF(G123="","c005x   - Other financial corporations","")))))))))</f>
        <v>c005x   - Other financial corporations</v>
      </c>
      <c r="Y123" s="1">
        <f>SUM(N123:O123)</f>
        <v>0</v>
      </c>
      <c r="Z123">
        <f>IFERROR(D123-Y123,"")</f>
        <v>0</v>
      </c>
      <c r="AA123">
        <v>0</v>
      </c>
      <c r="AB123" t="str">
        <f t="shared" si="3"/>
        <v>038800000000001</v>
      </c>
      <c r="AC123" t="str">
        <f t="shared" si="4"/>
        <v>7400615058</v>
      </c>
      <c r="AD123" t="str">
        <f t="shared" si="5"/>
        <v>Type of identifier, other than LEI or MFI code</v>
      </c>
    </row>
    <row r="124" spans="1:30" x14ac:dyDescent="0.45">
      <c r="A124" t="s">
        <v>437</v>
      </c>
      <c r="B124" t="s">
        <v>164</v>
      </c>
      <c r="C124" t="s">
        <v>21</v>
      </c>
      <c r="D124" s="23">
        <v>880124.28</v>
      </c>
      <c r="E124">
        <v>1462.82</v>
      </c>
      <c r="F124" t="s">
        <v>29</v>
      </c>
      <c r="G124" t="s">
        <v>34</v>
      </c>
      <c r="H124" t="s">
        <v>694</v>
      </c>
      <c r="I124" t="s">
        <v>30</v>
      </c>
      <c r="M124" t="s">
        <v>1362</v>
      </c>
      <c r="W124" t="s">
        <v>479</v>
      </c>
      <c r="X124" t="str">
        <f>+IF(P124="S128","c006x   - Insurance firms &amp; pension funds",IF(G124="particulares","c001x   - Households",IF(AND(G124="outras empresas nao financeiras",H124="1"),"c002x   - Micro &amp; SME",IF(AND(G124="outras empresas nao financeiras",OR(H124="0",H124="")),"c003x   - Corporates",IF(G124="instituicoes de credito","c004x   - Institutions",IF(G124="outras instituicoes financeiras","c005x   - Other financial corporations",IF(G124="setor publico","c008x   - Government, central banks &amp; supranationals",IF(AND(G124="",I124="Taxageste"),"c003x   - Corporates",IF(G124="","c005x   - Other financial corporations","")))))))))</f>
        <v>c005x   - Other financial corporations</v>
      </c>
      <c r="Y124" s="1">
        <f>SUM(N124:O124)</f>
        <v>0</v>
      </c>
      <c r="Z124">
        <f>IFERROR(D124-Y124,"")</f>
        <v>880124.28</v>
      </c>
      <c r="AA124">
        <v>0</v>
      </c>
      <c r="AB124" t="str">
        <f t="shared" si="3"/>
        <v>034900000000000</v>
      </c>
      <c r="AC124" t="str">
        <f t="shared" si="4"/>
        <v>7400615058</v>
      </c>
      <c r="AD124" t="str">
        <f t="shared" si="5"/>
        <v>Type of identifier, other than LEI or MFI code</v>
      </c>
    </row>
    <row r="125" spans="1:30" x14ac:dyDescent="0.45">
      <c r="A125" t="s">
        <v>210</v>
      </c>
      <c r="B125" t="s">
        <v>170</v>
      </c>
      <c r="C125" t="s">
        <v>21</v>
      </c>
      <c r="D125" s="23">
        <v>8733.18</v>
      </c>
      <c r="E125" s="23">
        <v>6.81</v>
      </c>
      <c r="F125" t="s">
        <v>29</v>
      </c>
      <c r="G125" t="s">
        <v>34</v>
      </c>
      <c r="H125" t="s">
        <v>694</v>
      </c>
      <c r="I125" t="s">
        <v>74</v>
      </c>
      <c r="M125" t="s">
        <v>1362</v>
      </c>
      <c r="W125" t="s">
        <v>479</v>
      </c>
      <c r="X125" t="str">
        <f>+IF(P125="S128","c006x   - Insurance firms &amp; pension funds",IF(G125="particulares","c001x   - Households",IF(AND(G125="outras empresas nao financeiras",H125="1"),"c002x   - Micro &amp; SME",IF(AND(G125="outras empresas nao financeiras",OR(H125="0",H125="")),"c003x   - Corporates",IF(G125="instituicoes de credito","c004x   - Institutions",IF(G125="outras instituicoes financeiras","c005x   - Other financial corporations",IF(G125="setor publico","c008x   - Government, central banks &amp; supranationals",IF(AND(G125="",I125="Taxageste"),"c003x   - Corporates",IF(G125="","c005x   - Other financial corporations","")))))))))</f>
        <v>c005x   - Other financial corporations</v>
      </c>
      <c r="Y125" s="1">
        <f>SUM(N125:O125)</f>
        <v>0</v>
      </c>
      <c r="Z125">
        <f>IFERROR(D125-Y125,"")</f>
        <v>8733.18</v>
      </c>
      <c r="AA125">
        <v>0</v>
      </c>
      <c r="AB125" t="str">
        <f t="shared" si="3"/>
        <v>039000000000000</v>
      </c>
      <c r="AC125" t="str">
        <f t="shared" si="4"/>
        <v>7400987939</v>
      </c>
      <c r="AD125" t="str">
        <f t="shared" si="5"/>
        <v>Type of identifier, other than LEI or MFI code</v>
      </c>
    </row>
    <row r="126" spans="1:30" x14ac:dyDescent="0.45">
      <c r="A126" t="s">
        <v>227</v>
      </c>
      <c r="B126" t="s">
        <v>164</v>
      </c>
      <c r="C126" t="s">
        <v>21</v>
      </c>
      <c r="D126" s="23">
        <v>3591147.3</v>
      </c>
      <c r="E126">
        <v>6320.53</v>
      </c>
      <c r="F126" t="s">
        <v>29</v>
      </c>
      <c r="G126" t="s">
        <v>34</v>
      </c>
      <c r="H126" t="s">
        <v>694</v>
      </c>
      <c r="I126" t="s">
        <v>30</v>
      </c>
      <c r="M126" t="s">
        <v>1362</v>
      </c>
      <c r="W126" t="s">
        <v>479</v>
      </c>
      <c r="X126" t="str">
        <f>+IF(P126="S128","c006x   - Insurance firms &amp; pension funds",IF(G126="particulares","c001x   - Households",IF(AND(G126="outras empresas nao financeiras",H126="1"),"c002x   - Micro &amp; SME",IF(AND(G126="outras empresas nao financeiras",OR(H126="0",H126="")),"c003x   - Corporates",IF(G126="instituicoes de credito","c004x   - Institutions",IF(G126="outras instituicoes financeiras","c005x   - Other financial corporations",IF(G126="setor publico","c008x   - Government, central banks &amp; supranationals",IF(AND(G126="",I126="Taxageste"),"c003x   - Corporates",IF(G126="","c005x   - Other financial corporations","")))))))))</f>
        <v>c005x   - Other financial corporations</v>
      </c>
      <c r="Y126" s="1">
        <f>SUM(N126:O126)</f>
        <v>0</v>
      </c>
      <c r="Z126">
        <f>IFERROR(D126-Y126,"")</f>
        <v>3591147.3</v>
      </c>
      <c r="AA126">
        <v>0</v>
      </c>
      <c r="AB126" t="str">
        <f t="shared" si="3"/>
        <v>035100000000000</v>
      </c>
      <c r="AC126" t="str">
        <f t="shared" si="4"/>
        <v>7400615058</v>
      </c>
      <c r="AD126" t="str">
        <f t="shared" si="5"/>
        <v>Type of identifier, other than LEI or MFI code</v>
      </c>
    </row>
    <row r="127" spans="1:30" x14ac:dyDescent="0.45">
      <c r="A127" t="s">
        <v>1499</v>
      </c>
      <c r="B127" t="s">
        <v>164</v>
      </c>
      <c r="C127" t="s">
        <v>21</v>
      </c>
      <c r="D127" s="23"/>
      <c r="E127" s="23">
        <v>0.69</v>
      </c>
      <c r="F127" t="s">
        <v>29</v>
      </c>
      <c r="G127" t="s">
        <v>34</v>
      </c>
      <c r="H127" t="s">
        <v>694</v>
      </c>
      <c r="I127" t="s">
        <v>30</v>
      </c>
      <c r="M127" t="s">
        <v>1362</v>
      </c>
      <c r="W127" t="s">
        <v>479</v>
      </c>
      <c r="X127" t="str">
        <f>+IF(P127="S128","c006x   - Insurance firms &amp; pension funds",IF(G127="particulares","c001x   - Households",IF(AND(G127="outras empresas nao financeiras",H127="1"),"c002x   - Micro &amp; SME",IF(AND(G127="outras empresas nao financeiras",OR(H127="0",H127="")),"c003x   - Corporates",IF(G127="instituicoes de credito","c004x   - Institutions",IF(G127="outras instituicoes financeiras","c005x   - Other financial corporations",IF(G127="setor publico","c008x   - Government, central banks &amp; supranationals",IF(AND(G127="",I127="Taxageste"),"c003x   - Corporates",IF(G127="","c005x   - Other financial corporations","")))))))))</f>
        <v>c005x   - Other financial corporations</v>
      </c>
      <c r="Y127" s="1">
        <f>SUM(N127:O127)</f>
        <v>0</v>
      </c>
      <c r="Z127">
        <f>IFERROR(D127-Y127,"")</f>
        <v>0</v>
      </c>
      <c r="AA127">
        <v>0</v>
      </c>
      <c r="AB127" t="str">
        <f t="shared" si="3"/>
        <v>039300000000001</v>
      </c>
      <c r="AC127" t="str">
        <f t="shared" si="4"/>
        <v>7400615058</v>
      </c>
      <c r="AD127" t="str">
        <f t="shared" si="5"/>
        <v>Type of identifier, other than LEI or MFI code</v>
      </c>
    </row>
    <row r="128" spans="1:30" x14ac:dyDescent="0.45">
      <c r="A128" t="s">
        <v>1500</v>
      </c>
      <c r="B128" t="s">
        <v>167</v>
      </c>
      <c r="C128" t="s">
        <v>21</v>
      </c>
      <c r="D128" s="23"/>
      <c r="E128">
        <v>0.31</v>
      </c>
      <c r="F128" t="s">
        <v>29</v>
      </c>
      <c r="G128" t="s">
        <v>34</v>
      </c>
      <c r="H128" t="s">
        <v>694</v>
      </c>
      <c r="I128" t="s">
        <v>73</v>
      </c>
      <c r="M128" t="s">
        <v>1362</v>
      </c>
      <c r="W128" t="s">
        <v>479</v>
      </c>
      <c r="X128" t="str">
        <f>+IF(P128="S128","c006x   - Insurance firms &amp; pension funds",IF(G128="particulares","c001x   - Households",IF(AND(G128="outras empresas nao financeiras",H128="1"),"c002x   - Micro &amp; SME",IF(AND(G128="outras empresas nao financeiras",OR(H128="0",H128="")),"c003x   - Corporates",IF(G128="instituicoes de credito","c004x   - Institutions",IF(G128="outras instituicoes financeiras","c005x   - Other financial corporations",IF(G128="setor publico","c008x   - Government, central banks &amp; supranationals",IF(AND(G128="",I128="Taxageste"),"c003x   - Corporates",IF(G128="","c005x   - Other financial corporations","")))))))))</f>
        <v>c005x   - Other financial corporations</v>
      </c>
      <c r="Y128" s="1">
        <f>SUM(N128:O128)</f>
        <v>0</v>
      </c>
      <c r="Z128">
        <f>IFERROR(D128-Y128,"")</f>
        <v>0</v>
      </c>
      <c r="AA128">
        <v>0</v>
      </c>
      <c r="AB128" t="str">
        <f t="shared" si="3"/>
        <v>033300000000001</v>
      </c>
      <c r="AC128" t="str">
        <f t="shared" si="4"/>
        <v>2101355138</v>
      </c>
      <c r="AD128" t="str">
        <f t="shared" si="5"/>
        <v>Type of identifier, other than LEI or MFI code</v>
      </c>
    </row>
    <row r="129" spans="1:30" x14ac:dyDescent="0.45">
      <c r="A129" t="s">
        <v>372</v>
      </c>
      <c r="B129" t="s">
        <v>164</v>
      </c>
      <c r="C129" t="s">
        <v>21</v>
      </c>
      <c r="D129" s="23">
        <v>906546.9</v>
      </c>
      <c r="E129" s="23">
        <v>1615.93</v>
      </c>
      <c r="F129" t="s">
        <v>29</v>
      </c>
      <c r="G129" t="s">
        <v>34</v>
      </c>
      <c r="H129" t="s">
        <v>694</v>
      </c>
      <c r="I129" t="s">
        <v>30</v>
      </c>
      <c r="M129" t="s">
        <v>1362</v>
      </c>
      <c r="W129" t="s">
        <v>479</v>
      </c>
      <c r="X129" t="str">
        <f>+IF(P129="S128","c006x   - Insurance firms &amp; pension funds",IF(G129="particulares","c001x   - Households",IF(AND(G129="outras empresas nao financeiras",H129="1"),"c002x   - Micro &amp; SME",IF(AND(G129="outras empresas nao financeiras",OR(H129="0",H129="")),"c003x   - Corporates",IF(G129="instituicoes de credito","c004x   - Institutions",IF(G129="outras instituicoes financeiras","c005x   - Other financial corporations",IF(G129="setor publico","c008x   - Government, central banks &amp; supranationals",IF(AND(G129="",I129="Taxageste"),"c003x   - Corporates",IF(G129="","c005x   - Other financial corporations","")))))))))</f>
        <v>c005x   - Other financial corporations</v>
      </c>
      <c r="Y129" s="1">
        <f>SUM(N129:O129)</f>
        <v>0</v>
      </c>
      <c r="Z129">
        <f>IFERROR(D129-Y129,"")</f>
        <v>906546.9</v>
      </c>
      <c r="AA129">
        <v>0</v>
      </c>
      <c r="AB129" t="str">
        <f t="shared" si="3"/>
        <v>039500000000000</v>
      </c>
      <c r="AC129" t="str">
        <f t="shared" si="4"/>
        <v>7400615058</v>
      </c>
      <c r="AD129" t="str">
        <f t="shared" si="5"/>
        <v>Type of identifier, other than LEI or MFI code</v>
      </c>
    </row>
    <row r="130" spans="1:30" x14ac:dyDescent="0.45">
      <c r="A130" t="s">
        <v>355</v>
      </c>
      <c r="B130" t="s">
        <v>164</v>
      </c>
      <c r="C130" t="s">
        <v>21</v>
      </c>
      <c r="D130" s="23">
        <v>573151.35</v>
      </c>
      <c r="E130">
        <v>1049.82</v>
      </c>
      <c r="F130" t="s">
        <v>29</v>
      </c>
      <c r="G130" t="s">
        <v>34</v>
      </c>
      <c r="H130" t="s">
        <v>694</v>
      </c>
      <c r="I130" t="s">
        <v>30</v>
      </c>
      <c r="M130" t="s">
        <v>1362</v>
      </c>
      <c r="W130" t="s">
        <v>479</v>
      </c>
      <c r="X130" t="str">
        <f>+IF(P130="S128","c006x   - Insurance firms &amp; pension funds",IF(G130="particulares","c001x   - Households",IF(AND(G130="outras empresas nao financeiras",H130="1"),"c002x   - Micro &amp; SME",IF(AND(G130="outras empresas nao financeiras",OR(H130="0",H130="")),"c003x   - Corporates",IF(G130="instituicoes de credito","c004x   - Institutions",IF(G130="outras instituicoes financeiras","c005x   - Other financial corporations",IF(G130="setor publico","c008x   - Government, central banks &amp; supranationals",IF(AND(G130="",I130="Taxageste"),"c003x   - Corporates",IF(G130="","c005x   - Other financial corporations","")))))))))</f>
        <v>c005x   - Other financial corporations</v>
      </c>
      <c r="Y130" s="1">
        <f>SUM(N130:O130)</f>
        <v>0</v>
      </c>
      <c r="Z130">
        <f>IFERROR(D130-Y130,"")</f>
        <v>573151.35</v>
      </c>
      <c r="AA130">
        <v>0</v>
      </c>
      <c r="AB130" t="str">
        <f t="shared" ref="AB130:AB193" si="6">IF(A130="",B130,A130)</f>
        <v>035300000000000</v>
      </c>
      <c r="AC130" t="str">
        <f t="shared" ref="AC130:AC193" si="7">IF(OR(V130="",V130="#"),B130,V130)</f>
        <v>7400615058</v>
      </c>
      <c r="AD130" t="str">
        <f t="shared" ref="AD130:AD193" si="8">IF(AC130="","",IF(AC130=V130,"LEI code","Type of identifier, other than LEI or MFI code"))</f>
        <v>Type of identifier, other than LEI or MFI code</v>
      </c>
    </row>
    <row r="131" spans="1:30" x14ac:dyDescent="0.45">
      <c r="A131" t="s">
        <v>1501</v>
      </c>
      <c r="B131" t="s">
        <v>164</v>
      </c>
      <c r="C131" t="s">
        <v>21</v>
      </c>
      <c r="D131" s="23"/>
      <c r="E131" s="23">
        <v>13.77</v>
      </c>
      <c r="F131" t="s">
        <v>29</v>
      </c>
      <c r="G131" t="s">
        <v>34</v>
      </c>
      <c r="H131" t="s">
        <v>694</v>
      </c>
      <c r="I131" t="s">
        <v>30</v>
      </c>
      <c r="M131" t="s">
        <v>1362</v>
      </c>
      <c r="W131" t="s">
        <v>479</v>
      </c>
      <c r="X131" t="str">
        <f>+IF(P131="S128","c006x   - Insurance firms &amp; pension funds",IF(G131="particulares","c001x   - Households",IF(AND(G131="outras empresas nao financeiras",H131="1"),"c002x   - Micro &amp; SME",IF(AND(G131="outras empresas nao financeiras",OR(H131="0",H131="")),"c003x   - Corporates",IF(G131="instituicoes de credito","c004x   - Institutions",IF(G131="outras instituicoes financeiras","c005x   - Other financial corporations",IF(G131="setor publico","c008x   - Government, central banks &amp; supranationals",IF(AND(G131="",I131="Taxageste"),"c003x   - Corporates",IF(G131="","c005x   - Other financial corporations","")))))))))</f>
        <v>c005x   - Other financial corporations</v>
      </c>
      <c r="Y131" s="1">
        <f>SUM(N131:O131)</f>
        <v>0</v>
      </c>
      <c r="Z131">
        <f>IFERROR(D131-Y131,"")</f>
        <v>0</v>
      </c>
      <c r="AA131">
        <v>0</v>
      </c>
      <c r="AB131" t="str">
        <f t="shared" si="6"/>
        <v>028600000000001</v>
      </c>
      <c r="AC131" t="str">
        <f t="shared" si="7"/>
        <v>7400615058</v>
      </c>
      <c r="AD131" t="str">
        <f t="shared" si="8"/>
        <v>Type of identifier, other than LEI or MFI code</v>
      </c>
    </row>
    <row r="132" spans="1:30" x14ac:dyDescent="0.45">
      <c r="A132" t="s">
        <v>1502</v>
      </c>
      <c r="B132" t="s">
        <v>164</v>
      </c>
      <c r="C132" t="s">
        <v>21</v>
      </c>
      <c r="D132" s="23"/>
      <c r="E132">
        <v>0.03</v>
      </c>
      <c r="F132" t="s">
        <v>29</v>
      </c>
      <c r="G132" t="s">
        <v>34</v>
      </c>
      <c r="H132" t="s">
        <v>694</v>
      </c>
      <c r="I132" t="s">
        <v>30</v>
      </c>
      <c r="M132" t="s">
        <v>1362</v>
      </c>
      <c r="W132" t="s">
        <v>479</v>
      </c>
      <c r="X132" t="str">
        <f>+IF(P132="S128","c006x   - Insurance firms &amp; pension funds",IF(G132="particulares","c001x   - Households",IF(AND(G132="outras empresas nao financeiras",H132="1"),"c002x   - Micro &amp; SME",IF(AND(G132="outras empresas nao financeiras",OR(H132="0",H132="")),"c003x   - Corporates",IF(G132="instituicoes de credito","c004x   - Institutions",IF(G132="outras instituicoes financeiras","c005x   - Other financial corporations",IF(G132="setor publico","c008x   - Government, central banks &amp; supranationals",IF(AND(G132="",I132="Taxageste"),"c003x   - Corporates",IF(G132="","c005x   - Other financial corporations","")))))))))</f>
        <v>c005x   - Other financial corporations</v>
      </c>
      <c r="Y132" s="1">
        <f>SUM(N132:O132)</f>
        <v>0</v>
      </c>
      <c r="Z132">
        <f>IFERROR(D132-Y132,"")</f>
        <v>0</v>
      </c>
      <c r="AA132">
        <v>0</v>
      </c>
      <c r="AB132" t="str">
        <f t="shared" si="6"/>
        <v>035600000000001</v>
      </c>
      <c r="AC132" t="str">
        <f t="shared" si="7"/>
        <v>7400615058</v>
      </c>
      <c r="AD132" t="str">
        <f t="shared" si="8"/>
        <v>Type of identifier, other than LEI or MFI code</v>
      </c>
    </row>
    <row r="133" spans="1:30" x14ac:dyDescent="0.45">
      <c r="A133" t="s">
        <v>270</v>
      </c>
      <c r="B133" t="s">
        <v>167</v>
      </c>
      <c r="C133" t="s">
        <v>21</v>
      </c>
      <c r="D133" s="23">
        <v>388642.56</v>
      </c>
      <c r="E133" s="23">
        <v>492.54</v>
      </c>
      <c r="F133" t="s">
        <v>29</v>
      </c>
      <c r="G133" t="s">
        <v>34</v>
      </c>
      <c r="H133" t="s">
        <v>694</v>
      </c>
      <c r="I133" t="s">
        <v>73</v>
      </c>
      <c r="M133" t="s">
        <v>1362</v>
      </c>
      <c r="W133" t="s">
        <v>479</v>
      </c>
      <c r="X133" t="str">
        <f>+IF(P133="S128","c006x   - Insurance firms &amp; pension funds",IF(G133="particulares","c001x   - Households",IF(AND(G133="outras empresas nao financeiras",H133="1"),"c002x   - Micro &amp; SME",IF(AND(G133="outras empresas nao financeiras",OR(H133="0",H133="")),"c003x   - Corporates",IF(G133="instituicoes de credito","c004x   - Institutions",IF(G133="outras instituicoes financeiras","c005x   - Other financial corporations",IF(G133="setor publico","c008x   - Government, central banks &amp; supranationals",IF(AND(G133="",I133="Taxageste"),"c003x   - Corporates",IF(G133="","c005x   - Other financial corporations","")))))))))</f>
        <v>c005x   - Other financial corporations</v>
      </c>
      <c r="Y133" s="1">
        <f>SUM(N133:O133)</f>
        <v>0</v>
      </c>
      <c r="Z133">
        <f>IFERROR(D133-Y133,"")</f>
        <v>388642.56</v>
      </c>
      <c r="AA133">
        <v>0</v>
      </c>
      <c r="AB133" t="str">
        <f t="shared" si="6"/>
        <v>033500000000000</v>
      </c>
      <c r="AC133" t="str">
        <f t="shared" si="7"/>
        <v>2101355138</v>
      </c>
      <c r="AD133" t="str">
        <f t="shared" si="8"/>
        <v>Type of identifier, other than LEI or MFI code</v>
      </c>
    </row>
    <row r="134" spans="1:30" x14ac:dyDescent="0.45">
      <c r="A134" t="s">
        <v>1459</v>
      </c>
      <c r="B134" t="s">
        <v>164</v>
      </c>
      <c r="C134" t="s">
        <v>21</v>
      </c>
      <c r="D134" s="23">
        <v>192.67</v>
      </c>
      <c r="F134" t="s">
        <v>29</v>
      </c>
      <c r="G134" t="s">
        <v>34</v>
      </c>
      <c r="H134" t="s">
        <v>694</v>
      </c>
      <c r="I134" t="s">
        <v>30</v>
      </c>
      <c r="M134" t="s">
        <v>1362</v>
      </c>
      <c r="W134" t="s">
        <v>479</v>
      </c>
      <c r="X134" t="str">
        <f>+IF(P134="S128","c006x   - Insurance firms &amp; pension funds",IF(G134="particulares","c001x   - Households",IF(AND(G134="outras empresas nao financeiras",H134="1"),"c002x   - Micro &amp; SME",IF(AND(G134="outras empresas nao financeiras",OR(H134="0",H134="")),"c003x   - Corporates",IF(G134="instituicoes de credito","c004x   - Institutions",IF(G134="outras instituicoes financeiras","c005x   - Other financial corporations",IF(G134="setor publico","c008x   - Government, central banks &amp; supranationals",IF(AND(G134="",I134="Taxageste"),"c003x   - Corporates",IF(G134="","c005x   - Other financial corporations","")))))))))</f>
        <v>c005x   - Other financial corporations</v>
      </c>
      <c r="Y134" s="1">
        <f>SUM(N134:O134)</f>
        <v>0</v>
      </c>
      <c r="Z134">
        <f>IFERROR(D134-Y134,"")</f>
        <v>192.67</v>
      </c>
      <c r="AA134">
        <v>0</v>
      </c>
      <c r="AB134" t="str">
        <f t="shared" si="6"/>
        <v>035800000114001</v>
      </c>
      <c r="AC134" t="str">
        <f t="shared" si="7"/>
        <v>7400615058</v>
      </c>
      <c r="AD134" t="str">
        <f t="shared" si="8"/>
        <v>Type of identifier, other than LEI or MFI code</v>
      </c>
    </row>
    <row r="135" spans="1:30" x14ac:dyDescent="0.45">
      <c r="A135" t="s">
        <v>1460</v>
      </c>
      <c r="B135" t="s">
        <v>164</v>
      </c>
      <c r="C135" t="s">
        <v>21</v>
      </c>
      <c r="D135" s="23">
        <v>73.709999999999994</v>
      </c>
      <c r="F135" t="s">
        <v>29</v>
      </c>
      <c r="G135" t="s">
        <v>34</v>
      </c>
      <c r="H135" t="s">
        <v>694</v>
      </c>
      <c r="I135" t="s">
        <v>30</v>
      </c>
      <c r="M135" t="s">
        <v>1362</v>
      </c>
      <c r="W135" t="s">
        <v>479</v>
      </c>
      <c r="X135" t="str">
        <f>+IF(P135="S128","c006x   - Insurance firms &amp; pension funds",IF(G135="particulares","c001x   - Households",IF(AND(G135="outras empresas nao financeiras",H135="1"),"c002x   - Micro &amp; SME",IF(AND(G135="outras empresas nao financeiras",OR(H135="0",H135="")),"c003x   - Corporates",IF(G135="instituicoes de credito","c004x   - Institutions",IF(G135="outras instituicoes financeiras","c005x   - Other financial corporations",IF(G135="setor publico","c008x   - Government, central banks &amp; supranationals",IF(AND(G135="",I135="Taxageste"),"c003x   - Corporates",IF(G135="","c005x   - Other financial corporations","")))))))))</f>
        <v>c005x   - Other financial corporations</v>
      </c>
      <c r="Y135" s="1">
        <f>SUM(N135:O135)</f>
        <v>0</v>
      </c>
      <c r="Z135">
        <f>IFERROR(D135-Y135,"")</f>
        <v>73.709999999999994</v>
      </c>
      <c r="AA135">
        <v>0</v>
      </c>
      <c r="AB135" t="str">
        <f t="shared" si="6"/>
        <v>036100000114001</v>
      </c>
      <c r="AC135" t="str">
        <f t="shared" si="7"/>
        <v>7400615058</v>
      </c>
      <c r="AD135" t="str">
        <f t="shared" si="8"/>
        <v>Type of identifier, other than LEI or MFI code</v>
      </c>
    </row>
    <row r="136" spans="1:30" x14ac:dyDescent="0.45">
      <c r="A136" t="s">
        <v>267</v>
      </c>
      <c r="B136" t="s">
        <v>167</v>
      </c>
      <c r="C136" t="s">
        <v>21</v>
      </c>
      <c r="D136" s="23">
        <v>19709.57</v>
      </c>
      <c r="E136">
        <v>3.2</v>
      </c>
      <c r="F136" t="s">
        <v>29</v>
      </c>
      <c r="G136" t="s">
        <v>34</v>
      </c>
      <c r="H136" t="s">
        <v>694</v>
      </c>
      <c r="I136" t="s">
        <v>73</v>
      </c>
      <c r="M136" t="s">
        <v>1362</v>
      </c>
      <c r="W136" t="s">
        <v>479</v>
      </c>
      <c r="X136" t="str">
        <f>+IF(P136="S128","c006x   - Insurance firms &amp; pension funds",IF(G136="particulares","c001x   - Households",IF(AND(G136="outras empresas nao financeiras",H136="1"),"c002x   - Micro &amp; SME",IF(AND(G136="outras empresas nao financeiras",OR(H136="0",H136="")),"c003x   - Corporates",IF(G136="instituicoes de credito","c004x   - Institutions",IF(G136="outras instituicoes financeiras","c005x   - Other financial corporations",IF(G136="setor publico","c008x   - Government, central banks &amp; supranationals",IF(AND(G136="",I136="Taxageste"),"c003x   - Corporates",IF(G136="","c005x   - Other financial corporations","")))))))))</f>
        <v>c005x   - Other financial corporations</v>
      </c>
      <c r="Y136" s="1">
        <f>SUM(N136:O136)</f>
        <v>0</v>
      </c>
      <c r="Z136">
        <f>IFERROR(D136-Y136,"")</f>
        <v>19709.57</v>
      </c>
      <c r="AA136">
        <v>0</v>
      </c>
      <c r="AB136" t="str">
        <f t="shared" si="6"/>
        <v>033700000000000</v>
      </c>
      <c r="AC136" t="str">
        <f t="shared" si="7"/>
        <v>2101355138</v>
      </c>
      <c r="AD136" t="str">
        <f t="shared" si="8"/>
        <v>Type of identifier, other than LEI or MFI code</v>
      </c>
    </row>
    <row r="137" spans="1:30" x14ac:dyDescent="0.45">
      <c r="A137" t="s">
        <v>1503</v>
      </c>
      <c r="B137" t="s">
        <v>164</v>
      </c>
      <c r="C137" t="s">
        <v>21</v>
      </c>
      <c r="D137" s="23"/>
      <c r="E137">
        <v>35</v>
      </c>
      <c r="F137" t="s">
        <v>29</v>
      </c>
      <c r="G137" t="s">
        <v>34</v>
      </c>
      <c r="H137" t="s">
        <v>694</v>
      </c>
      <c r="I137" t="s">
        <v>30</v>
      </c>
      <c r="M137" t="s">
        <v>1362</v>
      </c>
      <c r="W137" t="s">
        <v>479</v>
      </c>
      <c r="X137" t="str">
        <f>+IF(P137="S128","c006x   - Insurance firms &amp; pension funds",IF(G137="particulares","c001x   - Households",IF(AND(G137="outras empresas nao financeiras",H137="1"),"c002x   - Micro &amp; SME",IF(AND(G137="outras empresas nao financeiras",OR(H137="0",H137="")),"c003x   - Corporates",IF(G137="instituicoes de credito","c004x   - Institutions",IF(G137="outras instituicoes financeiras","c005x   - Other financial corporations",IF(G137="setor publico","c008x   - Government, central banks &amp; supranationals",IF(AND(G137="",I137="Taxageste"),"c003x   - Corporates",IF(G137="","c005x   - Other financial corporations","")))))))))</f>
        <v>c005x   - Other financial corporations</v>
      </c>
      <c r="Y137" s="1">
        <f>SUM(N137:O137)</f>
        <v>0</v>
      </c>
      <c r="Z137">
        <f>IFERROR(D137-Y137,"")</f>
        <v>0</v>
      </c>
      <c r="AA137">
        <v>0</v>
      </c>
      <c r="AB137" t="str">
        <f t="shared" si="6"/>
        <v>036400000000001</v>
      </c>
      <c r="AC137" t="str">
        <f t="shared" si="7"/>
        <v>7400615058</v>
      </c>
      <c r="AD137" t="str">
        <f t="shared" si="8"/>
        <v>Type of identifier, other than LEI or MFI code</v>
      </c>
    </row>
    <row r="138" spans="1:30" x14ac:dyDescent="0.45">
      <c r="A138" t="s">
        <v>255</v>
      </c>
      <c r="B138" t="s">
        <v>167</v>
      </c>
      <c r="C138" t="s">
        <v>21</v>
      </c>
      <c r="D138" s="23">
        <v>150941.29</v>
      </c>
      <c r="E138" s="23">
        <v>155.44999999999999</v>
      </c>
      <c r="F138" t="s">
        <v>29</v>
      </c>
      <c r="G138" t="s">
        <v>34</v>
      </c>
      <c r="H138" t="s">
        <v>694</v>
      </c>
      <c r="I138" t="s">
        <v>73</v>
      </c>
      <c r="M138" t="s">
        <v>1362</v>
      </c>
      <c r="W138" t="s">
        <v>479</v>
      </c>
      <c r="X138" t="str">
        <f>+IF(P138="S128","c006x   - Insurance firms &amp; pension funds",IF(G138="particulares","c001x   - Households",IF(AND(G138="outras empresas nao financeiras",H138="1"),"c002x   - Micro &amp; SME",IF(AND(G138="outras empresas nao financeiras",OR(H138="0",H138="")),"c003x   - Corporates",IF(G138="instituicoes de credito","c004x   - Institutions",IF(G138="outras instituicoes financeiras","c005x   - Other financial corporations",IF(G138="setor publico","c008x   - Government, central banks &amp; supranationals",IF(AND(G138="",I138="Taxageste"),"c003x   - Corporates",IF(G138="","c005x   - Other financial corporations","")))))))))</f>
        <v>c005x   - Other financial corporations</v>
      </c>
      <c r="Y138" s="1">
        <f>SUM(N138:O138)</f>
        <v>0</v>
      </c>
      <c r="Z138">
        <f>IFERROR(D138-Y138,"")</f>
        <v>150941.29</v>
      </c>
      <c r="AA138">
        <v>0</v>
      </c>
      <c r="AB138" t="str">
        <f t="shared" si="6"/>
        <v>028500000000000</v>
      </c>
      <c r="AC138" t="str">
        <f t="shared" si="7"/>
        <v>2101355138</v>
      </c>
      <c r="AD138" t="str">
        <f t="shared" si="8"/>
        <v>Type of identifier, other than LEI or MFI code</v>
      </c>
    </row>
    <row r="139" spans="1:30" x14ac:dyDescent="0.45">
      <c r="A139" t="s">
        <v>298</v>
      </c>
      <c r="B139" t="s">
        <v>170</v>
      </c>
      <c r="C139" t="s">
        <v>21</v>
      </c>
      <c r="D139" s="23">
        <v>94844.7</v>
      </c>
      <c r="E139" s="23">
        <v>84.78</v>
      </c>
      <c r="F139" t="s">
        <v>29</v>
      </c>
      <c r="G139" t="s">
        <v>34</v>
      </c>
      <c r="H139" t="s">
        <v>694</v>
      </c>
      <c r="I139" t="s">
        <v>74</v>
      </c>
      <c r="M139" t="s">
        <v>1362</v>
      </c>
      <c r="W139" t="s">
        <v>479</v>
      </c>
      <c r="X139" t="str">
        <f>+IF(P139="S128","c006x   - Insurance firms &amp; pension funds",IF(G139="particulares","c001x   - Households",IF(AND(G139="outras empresas nao financeiras",H139="1"),"c002x   - Micro &amp; SME",IF(AND(G139="outras empresas nao financeiras",OR(H139="0",H139="")),"c003x   - Corporates",IF(G139="instituicoes de credito","c004x   - Institutions",IF(G139="outras instituicoes financeiras","c005x   - Other financial corporations",IF(G139="setor publico","c008x   - Government, central banks &amp; supranationals",IF(AND(G139="",I139="Taxageste"),"c003x   - Corporates",IF(G139="","c005x   - Other financial corporations","")))))))))</f>
        <v>c005x   - Other financial corporations</v>
      </c>
      <c r="Y139" s="1">
        <f>SUM(N139:O139)</f>
        <v>0</v>
      </c>
      <c r="Z139">
        <f>IFERROR(D139-Y139,"")</f>
        <v>94844.7</v>
      </c>
      <c r="AA139">
        <v>0</v>
      </c>
      <c r="AB139" t="str">
        <f t="shared" si="6"/>
        <v>036800000000000</v>
      </c>
      <c r="AC139" t="str">
        <f t="shared" si="7"/>
        <v>7400987939</v>
      </c>
      <c r="AD139" t="str">
        <f t="shared" si="8"/>
        <v>Type of identifier, other than LEI or MFI code</v>
      </c>
    </row>
    <row r="140" spans="1:30" x14ac:dyDescent="0.45">
      <c r="A140" t="s">
        <v>1504</v>
      </c>
      <c r="B140" t="s">
        <v>164</v>
      </c>
      <c r="C140" t="s">
        <v>21</v>
      </c>
      <c r="D140" s="23"/>
      <c r="E140" s="23">
        <v>3.12</v>
      </c>
      <c r="F140" t="s">
        <v>29</v>
      </c>
      <c r="G140" t="s">
        <v>34</v>
      </c>
      <c r="H140" t="s">
        <v>694</v>
      </c>
      <c r="I140" t="s">
        <v>30</v>
      </c>
      <c r="M140" t="s">
        <v>1362</v>
      </c>
      <c r="W140" t="s">
        <v>479</v>
      </c>
      <c r="X140" t="str">
        <f>+IF(P140="S128","c006x   - Insurance firms &amp; pension funds",IF(G140="particulares","c001x   - Households",IF(AND(G140="outras empresas nao financeiras",H140="1"),"c002x   - Micro &amp; SME",IF(AND(G140="outras empresas nao financeiras",OR(H140="0",H140="")),"c003x   - Corporates",IF(G140="instituicoes de credito","c004x   - Institutions",IF(G140="outras instituicoes financeiras","c005x   - Other financial corporations",IF(G140="setor publico","c008x   - Government, central banks &amp; supranationals",IF(AND(G140="",I140="Taxageste"),"c003x   - Corporates",IF(G140="","c005x   - Other financial corporations","")))))))))</f>
        <v>c005x   - Other financial corporations</v>
      </c>
      <c r="Y140" s="1">
        <f>SUM(N140:O140)</f>
        <v>0</v>
      </c>
      <c r="Z140">
        <f>IFERROR(D140-Y140,"")</f>
        <v>0</v>
      </c>
      <c r="AA140">
        <v>0</v>
      </c>
      <c r="AB140" t="str">
        <f t="shared" si="6"/>
        <v>033800000000001</v>
      </c>
      <c r="AC140" t="str">
        <f t="shared" si="7"/>
        <v>7400615058</v>
      </c>
      <c r="AD140" t="str">
        <f t="shared" si="8"/>
        <v>Type of identifier, other than LEI or MFI code</v>
      </c>
    </row>
    <row r="141" spans="1:30" x14ac:dyDescent="0.45">
      <c r="A141" t="s">
        <v>301</v>
      </c>
      <c r="B141" t="s">
        <v>170</v>
      </c>
      <c r="C141" t="s">
        <v>21</v>
      </c>
      <c r="D141" s="23">
        <v>32035.53</v>
      </c>
      <c r="E141">
        <v>20.49</v>
      </c>
      <c r="F141" t="s">
        <v>29</v>
      </c>
      <c r="G141" t="s">
        <v>34</v>
      </c>
      <c r="H141" t="s">
        <v>694</v>
      </c>
      <c r="I141" t="s">
        <v>74</v>
      </c>
      <c r="M141" t="s">
        <v>1362</v>
      </c>
      <c r="W141" t="s">
        <v>479</v>
      </c>
      <c r="X141" t="str">
        <f>+IF(P141="S128","c006x   - Insurance firms &amp; pension funds",IF(G141="particulares","c001x   - Households",IF(AND(G141="outras empresas nao financeiras",H141="1"),"c002x   - Micro &amp; SME",IF(AND(G141="outras empresas nao financeiras",OR(H141="0",H141="")),"c003x   - Corporates",IF(G141="instituicoes de credito","c004x   - Institutions",IF(G141="outras instituicoes financeiras","c005x   - Other financial corporations",IF(G141="setor publico","c008x   - Government, central banks &amp; supranationals",IF(AND(G141="",I141="Taxageste"),"c003x   - Corporates",IF(G141="","c005x   - Other financial corporations","")))))))))</f>
        <v>c005x   - Other financial corporations</v>
      </c>
      <c r="Y141" s="1">
        <f>SUM(N141:O141)</f>
        <v>0</v>
      </c>
      <c r="Z141">
        <f>IFERROR(D141-Y141,"")</f>
        <v>32035.53</v>
      </c>
      <c r="AA141">
        <v>0</v>
      </c>
      <c r="AB141" t="str">
        <f t="shared" si="6"/>
        <v>037000000000000</v>
      </c>
      <c r="AC141" t="str">
        <f t="shared" si="7"/>
        <v>7400987939</v>
      </c>
      <c r="AD141" t="str">
        <f t="shared" si="8"/>
        <v>Type of identifier, other than LEI or MFI code</v>
      </c>
    </row>
    <row r="142" spans="1:30" x14ac:dyDescent="0.45">
      <c r="A142" t="s">
        <v>184</v>
      </c>
      <c r="B142" t="s">
        <v>170</v>
      </c>
      <c r="C142" t="s">
        <v>21</v>
      </c>
      <c r="D142" s="23">
        <v>22899.55</v>
      </c>
      <c r="E142" s="23">
        <v>28.96</v>
      </c>
      <c r="F142" t="s">
        <v>29</v>
      </c>
      <c r="G142" t="s">
        <v>34</v>
      </c>
      <c r="H142" t="s">
        <v>694</v>
      </c>
      <c r="I142" t="s">
        <v>74</v>
      </c>
      <c r="M142" t="s">
        <v>1362</v>
      </c>
      <c r="W142" t="s">
        <v>479</v>
      </c>
      <c r="X142" t="str">
        <f>+IF(P142="S128","c006x   - Insurance firms &amp; pension funds",IF(G142="particulares","c001x   - Households",IF(AND(G142="outras empresas nao financeiras",H142="1"),"c002x   - Micro &amp; SME",IF(AND(G142="outras empresas nao financeiras",OR(H142="0",H142="")),"c003x   - Corporates",IF(G142="instituicoes de credito","c004x   - Institutions",IF(G142="outras instituicoes financeiras","c005x   - Other financial corporations",IF(G142="setor publico","c008x   - Government, central banks &amp; supranationals",IF(AND(G142="",I142="Taxageste"),"c003x   - Corporates",IF(G142="","c005x   - Other financial corporations","")))))))))</f>
        <v>c005x   - Other financial corporations</v>
      </c>
      <c r="Y142" s="1">
        <f>SUM(N142:O142)</f>
        <v>0</v>
      </c>
      <c r="Z142">
        <f>IFERROR(D142-Y142,"")</f>
        <v>22899.55</v>
      </c>
      <c r="AA142">
        <v>0</v>
      </c>
      <c r="AB142" t="str">
        <f t="shared" si="6"/>
        <v>037200000000000</v>
      </c>
      <c r="AC142" t="str">
        <f t="shared" si="7"/>
        <v>7400987939</v>
      </c>
      <c r="AD142" t="str">
        <f t="shared" si="8"/>
        <v>Type of identifier, other than LEI or MFI code</v>
      </c>
    </row>
    <row r="143" spans="1:30" x14ac:dyDescent="0.45">
      <c r="A143" t="s">
        <v>436</v>
      </c>
      <c r="B143" t="s">
        <v>170</v>
      </c>
      <c r="C143" t="s">
        <v>21</v>
      </c>
      <c r="D143" s="23">
        <v>5260.94</v>
      </c>
      <c r="E143">
        <v>4.3600000000000003</v>
      </c>
      <c r="F143" t="s">
        <v>29</v>
      </c>
      <c r="G143" t="s">
        <v>34</v>
      </c>
      <c r="H143" t="s">
        <v>694</v>
      </c>
      <c r="I143" t="s">
        <v>74</v>
      </c>
      <c r="M143" t="s">
        <v>1362</v>
      </c>
      <c r="W143" t="s">
        <v>479</v>
      </c>
      <c r="X143" t="str">
        <f>+IF(P143="S128","c006x   - Insurance firms &amp; pension funds",IF(G143="particulares","c001x   - Households",IF(AND(G143="outras empresas nao financeiras",H143="1"),"c002x   - Micro &amp; SME",IF(AND(G143="outras empresas nao financeiras",OR(H143="0",H143="")),"c003x   - Corporates",IF(G143="instituicoes de credito","c004x   - Institutions",IF(G143="outras instituicoes financeiras","c005x   - Other financial corporations",IF(G143="setor publico","c008x   - Government, central banks &amp; supranationals",IF(AND(G143="",I143="Taxageste"),"c003x   - Corporates",IF(G143="","c005x   - Other financial corporations","")))))))))</f>
        <v>c005x   - Other financial corporations</v>
      </c>
      <c r="Y143" s="1">
        <f>SUM(N143:O143)</f>
        <v>0</v>
      </c>
      <c r="Z143">
        <f>IFERROR(D143-Y143,"")</f>
        <v>5260.94</v>
      </c>
      <c r="AA143">
        <v>0</v>
      </c>
      <c r="AB143" t="str">
        <f t="shared" si="6"/>
        <v>034000000000000</v>
      </c>
      <c r="AC143" t="str">
        <f t="shared" si="7"/>
        <v>7400987939</v>
      </c>
      <c r="AD143" t="str">
        <f t="shared" si="8"/>
        <v>Type of identifier, other than LEI or MFI code</v>
      </c>
    </row>
    <row r="144" spans="1:30" x14ac:dyDescent="0.45">
      <c r="A144" t="s">
        <v>206</v>
      </c>
      <c r="B144" t="s">
        <v>170</v>
      </c>
      <c r="C144" t="s">
        <v>21</v>
      </c>
      <c r="D144" s="23">
        <v>5532.59</v>
      </c>
      <c r="E144">
        <v>5.51</v>
      </c>
      <c r="F144" t="s">
        <v>29</v>
      </c>
      <c r="G144" t="s">
        <v>34</v>
      </c>
      <c r="H144" t="s">
        <v>694</v>
      </c>
      <c r="I144" t="s">
        <v>74</v>
      </c>
      <c r="M144" t="s">
        <v>1362</v>
      </c>
      <c r="W144" t="s">
        <v>479</v>
      </c>
      <c r="X144" t="str">
        <f>+IF(P144="S128","c006x   - Insurance firms &amp; pension funds",IF(G144="particulares","c001x   - Households",IF(AND(G144="outras empresas nao financeiras",H144="1"),"c002x   - Micro &amp; SME",IF(AND(G144="outras empresas nao financeiras",OR(H144="0",H144="")),"c003x   - Corporates",IF(G144="instituicoes de credito","c004x   - Institutions",IF(G144="outras instituicoes financeiras","c005x   - Other financial corporations",IF(G144="setor publico","c008x   - Government, central banks &amp; supranationals",IF(AND(G144="",I144="Taxageste"),"c003x   - Corporates",IF(G144="","c005x   - Other financial corporations","")))))))))</f>
        <v>c005x   - Other financial corporations</v>
      </c>
      <c r="Y144" s="1">
        <f>SUM(N144:O144)</f>
        <v>0</v>
      </c>
      <c r="Z144">
        <f>IFERROR(D144-Y144,"")</f>
        <v>5532.59</v>
      </c>
      <c r="AA144">
        <v>0</v>
      </c>
      <c r="AB144" t="str">
        <f t="shared" si="6"/>
        <v>037400000000000</v>
      </c>
      <c r="AC144" t="str">
        <f t="shared" si="7"/>
        <v>7400987939</v>
      </c>
      <c r="AD144" t="str">
        <f t="shared" si="8"/>
        <v>Type of identifier, other than LEI or MFI code</v>
      </c>
    </row>
    <row r="145" spans="1:30" x14ac:dyDescent="0.45">
      <c r="A145" t="s">
        <v>1505</v>
      </c>
      <c r="B145" t="s">
        <v>164</v>
      </c>
      <c r="C145" t="s">
        <v>21</v>
      </c>
      <c r="D145" s="23"/>
      <c r="E145">
        <v>68.989999999999995</v>
      </c>
      <c r="F145" t="s">
        <v>29</v>
      </c>
      <c r="G145" t="s">
        <v>34</v>
      </c>
      <c r="H145" t="s">
        <v>694</v>
      </c>
      <c r="I145" t="s">
        <v>30</v>
      </c>
      <c r="M145" t="s">
        <v>1362</v>
      </c>
      <c r="W145" t="s">
        <v>479</v>
      </c>
      <c r="X145" t="str">
        <f>+IF(P145="S128","c006x   - Insurance firms &amp; pension funds",IF(G145="particulares","c001x   - Households",IF(AND(G145="outras empresas nao financeiras",H145="1"),"c002x   - Micro &amp; SME",IF(AND(G145="outras empresas nao financeiras",OR(H145="0",H145="")),"c003x   - Corporates",IF(G145="instituicoes de credito","c004x   - Institutions",IF(G145="outras instituicoes financeiras","c005x   - Other financial corporations",IF(G145="setor publico","c008x   - Government, central banks &amp; supranationals",IF(AND(G145="",I145="Taxageste"),"c003x   - Corporates",IF(G145="","c005x   - Other financial corporations","")))))))))</f>
        <v>c005x   - Other financial corporations</v>
      </c>
      <c r="Y145" s="1">
        <f>SUM(N145:O145)</f>
        <v>0</v>
      </c>
      <c r="Z145">
        <f>IFERROR(D145-Y145,"")</f>
        <v>0</v>
      </c>
      <c r="AA145">
        <v>0</v>
      </c>
      <c r="AB145" t="str">
        <f t="shared" si="6"/>
        <v>028900000000001</v>
      </c>
      <c r="AC145" t="str">
        <f t="shared" si="7"/>
        <v>7400615058</v>
      </c>
      <c r="AD145" t="str">
        <f t="shared" si="8"/>
        <v>Type of identifier, other than LEI or MFI code</v>
      </c>
    </row>
    <row r="146" spans="1:30" x14ac:dyDescent="0.45">
      <c r="A146" t="s">
        <v>241</v>
      </c>
      <c r="B146" t="s">
        <v>170</v>
      </c>
      <c r="C146" t="s">
        <v>21</v>
      </c>
      <c r="D146" s="23">
        <v>78307.520000000004</v>
      </c>
      <c r="E146">
        <v>105.33</v>
      </c>
      <c r="F146" t="s">
        <v>29</v>
      </c>
      <c r="G146" t="s">
        <v>34</v>
      </c>
      <c r="H146" t="s">
        <v>694</v>
      </c>
      <c r="I146" t="s">
        <v>74</v>
      </c>
      <c r="M146" t="s">
        <v>1362</v>
      </c>
      <c r="W146" t="s">
        <v>479</v>
      </c>
      <c r="X146" t="str">
        <f>+IF(P146="S128","c006x   - Insurance firms &amp; pension funds",IF(G146="particulares","c001x   - Households",IF(AND(G146="outras empresas nao financeiras",H146="1"),"c002x   - Micro &amp; SME",IF(AND(G146="outras empresas nao financeiras",OR(H146="0",H146="")),"c003x   - Corporates",IF(G146="instituicoes de credito","c004x   - Institutions",IF(G146="outras instituicoes financeiras","c005x   - Other financial corporations",IF(G146="setor publico","c008x   - Government, central banks &amp; supranationals",IF(AND(G146="",I146="Taxageste"),"c003x   - Corporates",IF(G146="","c005x   - Other financial corporations","")))))))))</f>
        <v>c005x   - Other financial corporations</v>
      </c>
      <c r="Y146" s="1">
        <f>SUM(N146:O146)</f>
        <v>0</v>
      </c>
      <c r="Z146">
        <f>IFERROR(D146-Y146,"")</f>
        <v>78307.520000000004</v>
      </c>
      <c r="AA146">
        <v>0</v>
      </c>
      <c r="AB146" t="str">
        <f t="shared" si="6"/>
        <v>037700000000000</v>
      </c>
      <c r="AC146" t="str">
        <f t="shared" si="7"/>
        <v>7400987939</v>
      </c>
      <c r="AD146" t="str">
        <f t="shared" si="8"/>
        <v>Type of identifier, other than LEI or MFI code</v>
      </c>
    </row>
    <row r="147" spans="1:30" x14ac:dyDescent="0.45">
      <c r="A147" t="s">
        <v>338</v>
      </c>
      <c r="B147" t="s">
        <v>167</v>
      </c>
      <c r="C147" t="s">
        <v>21</v>
      </c>
      <c r="D147" s="23">
        <v>105611.46</v>
      </c>
      <c r="E147">
        <v>68.319999999999993</v>
      </c>
      <c r="F147" t="s">
        <v>29</v>
      </c>
      <c r="G147" t="s">
        <v>34</v>
      </c>
      <c r="H147" t="s">
        <v>694</v>
      </c>
      <c r="I147" t="s">
        <v>73</v>
      </c>
      <c r="M147" t="s">
        <v>1362</v>
      </c>
      <c r="W147" t="s">
        <v>479</v>
      </c>
      <c r="X147" t="str">
        <f>+IF(P147="S128","c006x   - Insurance firms &amp; pension funds",IF(G147="particulares","c001x   - Households",IF(AND(G147="outras empresas nao financeiras",H147="1"),"c002x   - Micro &amp; SME",IF(AND(G147="outras empresas nao financeiras",OR(H147="0",H147="")),"c003x   - Corporates",IF(G147="instituicoes de credito","c004x   - Institutions",IF(G147="outras instituicoes financeiras","c005x   - Other financial corporations",IF(G147="setor publico","c008x   - Government, central banks &amp; supranationals",IF(AND(G147="",I147="Taxageste"),"c003x   - Corporates",IF(G147="","c005x   - Other financial corporations","")))))))))</f>
        <v>c005x   - Other financial corporations</v>
      </c>
      <c r="Y147" s="1">
        <f>SUM(N147:O147)</f>
        <v>0</v>
      </c>
      <c r="Z147">
        <f>IFERROR(D147-Y147,"")</f>
        <v>105611.46</v>
      </c>
      <c r="AA147">
        <v>0</v>
      </c>
      <c r="AB147" t="str">
        <f t="shared" si="6"/>
        <v>034200000000000</v>
      </c>
      <c r="AC147" t="str">
        <f t="shared" si="7"/>
        <v>2101355138</v>
      </c>
      <c r="AD147" t="str">
        <f t="shared" si="8"/>
        <v>Type of identifier, other than LEI or MFI code</v>
      </c>
    </row>
    <row r="148" spans="1:30" x14ac:dyDescent="0.45">
      <c r="A148" t="s">
        <v>1380</v>
      </c>
      <c r="B148" t="s">
        <v>164</v>
      </c>
      <c r="C148" t="s">
        <v>21</v>
      </c>
      <c r="D148" s="23">
        <v>88.92</v>
      </c>
      <c r="F148" t="s">
        <v>29</v>
      </c>
      <c r="G148" t="s">
        <v>34</v>
      </c>
      <c r="H148" t="s">
        <v>694</v>
      </c>
      <c r="I148" t="s">
        <v>30</v>
      </c>
      <c r="M148" t="s">
        <v>1362</v>
      </c>
      <c r="W148" t="s">
        <v>479</v>
      </c>
      <c r="X148" t="str">
        <f>+IF(P148="S128","c006x   - Insurance firms &amp; pension funds",IF(G148="particulares","c001x   - Households",IF(AND(G148="outras empresas nao financeiras",H148="1"),"c002x   - Micro &amp; SME",IF(AND(G148="outras empresas nao financeiras",OR(H148="0",H148="")),"c003x   - Corporates",IF(G148="instituicoes de credito","c004x   - Institutions",IF(G148="outras instituicoes financeiras","c005x   - Other financial corporations",IF(G148="setor publico","c008x   - Government, central banks &amp; supranationals",IF(AND(G148="",I148="Taxageste"),"c003x   - Corporates",IF(G148="","c005x   - Other financial corporations","")))))))))</f>
        <v>c005x   - Other financial corporations</v>
      </c>
      <c r="Y148" s="1">
        <f>SUM(N148:O148)</f>
        <v>0</v>
      </c>
      <c r="Z148">
        <f>IFERROR(D148-Y148,"")</f>
        <v>88.92</v>
      </c>
      <c r="AA148">
        <v>0</v>
      </c>
      <c r="AB148" t="str">
        <f t="shared" si="6"/>
        <v>032000000114001</v>
      </c>
      <c r="AC148" t="str">
        <f t="shared" si="7"/>
        <v>7400615058</v>
      </c>
      <c r="AD148" t="str">
        <f t="shared" si="8"/>
        <v>Type of identifier, other than LEI or MFI code</v>
      </c>
    </row>
    <row r="149" spans="1:30" x14ac:dyDescent="0.45">
      <c r="A149" t="s">
        <v>1506</v>
      </c>
      <c r="B149" t="s">
        <v>164</v>
      </c>
      <c r="C149" t="s">
        <v>21</v>
      </c>
      <c r="D149" s="23"/>
      <c r="E149" s="23">
        <v>0.9</v>
      </c>
      <c r="F149" t="s">
        <v>29</v>
      </c>
      <c r="G149" t="s">
        <v>34</v>
      </c>
      <c r="H149" t="s">
        <v>694</v>
      </c>
      <c r="I149" t="s">
        <v>30</v>
      </c>
      <c r="M149" t="s">
        <v>1362</v>
      </c>
      <c r="W149" t="s">
        <v>479</v>
      </c>
      <c r="X149" t="str">
        <f>+IF(P149="S128","c006x   - Insurance firms &amp; pension funds",IF(G149="particulares","c001x   - Households",IF(AND(G149="outras empresas nao financeiras",H149="1"),"c002x   - Micro &amp; SME",IF(AND(G149="outras empresas nao financeiras",OR(H149="0",H149="")),"c003x   - Corporates",IF(G149="instituicoes de credito","c004x   - Institutions",IF(G149="outras instituicoes financeiras","c005x   - Other financial corporations",IF(G149="setor publico","c008x   - Government, central banks &amp; supranationals",IF(AND(G149="",I149="Taxageste"),"c003x   - Corporates",IF(G149="","c005x   - Other financial corporations","")))))))))</f>
        <v>c005x   - Other financial corporations</v>
      </c>
      <c r="Y149" s="1">
        <f>SUM(N149:O149)</f>
        <v>0</v>
      </c>
      <c r="Z149">
        <f>IFERROR(D149-Y149,"")</f>
        <v>0</v>
      </c>
      <c r="AA149">
        <v>0</v>
      </c>
      <c r="AB149" t="str">
        <f t="shared" si="6"/>
        <v>038000000000001</v>
      </c>
      <c r="AC149" t="str">
        <f t="shared" si="7"/>
        <v>7400615058</v>
      </c>
      <c r="AD149" t="str">
        <f t="shared" si="8"/>
        <v>Type of identifier, other than LEI or MFI code</v>
      </c>
    </row>
    <row r="150" spans="1:30" x14ac:dyDescent="0.45">
      <c r="A150" t="s">
        <v>244</v>
      </c>
      <c r="B150" t="s">
        <v>170</v>
      </c>
      <c r="C150" t="s">
        <v>21</v>
      </c>
      <c r="D150" s="23">
        <v>61657.94</v>
      </c>
      <c r="E150">
        <v>51.65</v>
      </c>
      <c r="F150" t="s">
        <v>29</v>
      </c>
      <c r="G150" t="s">
        <v>34</v>
      </c>
      <c r="H150" t="s">
        <v>694</v>
      </c>
      <c r="I150" t="s">
        <v>74</v>
      </c>
      <c r="M150" t="s">
        <v>1362</v>
      </c>
      <c r="W150" t="s">
        <v>479</v>
      </c>
      <c r="X150" t="str">
        <f>+IF(P150="S128","c006x   - Insurance firms &amp; pension funds",IF(G150="particulares","c001x   - Households",IF(AND(G150="outras empresas nao financeiras",H150="1"),"c002x   - Micro &amp; SME",IF(AND(G150="outras empresas nao financeiras",OR(H150="0",H150="")),"c003x   - Corporates",IF(G150="instituicoes de credito","c004x   - Institutions",IF(G150="outras instituicoes financeiras","c005x   - Other financial corporations",IF(G150="setor publico","c008x   - Government, central banks &amp; supranationals",IF(AND(G150="",I150="Taxageste"),"c003x   - Corporates",IF(G150="","c005x   - Other financial corporations","")))))))))</f>
        <v>c005x   - Other financial corporations</v>
      </c>
      <c r="Y150" s="1">
        <f>SUM(N150:O150)</f>
        <v>0</v>
      </c>
      <c r="Z150">
        <f>IFERROR(D150-Y150,"")</f>
        <v>61657.94</v>
      </c>
      <c r="AA150">
        <v>0</v>
      </c>
      <c r="AB150" t="str">
        <f t="shared" si="6"/>
        <v>038200000000000</v>
      </c>
      <c r="AC150" t="str">
        <f t="shared" si="7"/>
        <v>7400987939</v>
      </c>
      <c r="AD150" t="str">
        <f t="shared" si="8"/>
        <v>Type of identifier, other than LEI or MFI code</v>
      </c>
    </row>
    <row r="151" spans="1:30" x14ac:dyDescent="0.45">
      <c r="A151" t="s">
        <v>1411</v>
      </c>
      <c r="B151" t="s">
        <v>164</v>
      </c>
      <c r="C151" t="s">
        <v>21</v>
      </c>
      <c r="D151" s="23">
        <v>44.46</v>
      </c>
      <c r="E151" s="23"/>
      <c r="F151" t="s">
        <v>29</v>
      </c>
      <c r="G151" t="s">
        <v>34</v>
      </c>
      <c r="H151" t="s">
        <v>694</v>
      </c>
      <c r="I151" t="s">
        <v>30</v>
      </c>
      <c r="M151" t="s">
        <v>1362</v>
      </c>
      <c r="W151" t="s">
        <v>479</v>
      </c>
      <c r="X151" t="str">
        <f>+IF(P151="S128","c006x   - Insurance firms &amp; pension funds",IF(G151="particulares","c001x   - Households",IF(AND(G151="outras empresas nao financeiras",H151="1"),"c002x   - Micro &amp; SME",IF(AND(G151="outras empresas nao financeiras",OR(H151="0",H151="")),"c003x   - Corporates",IF(G151="instituicoes de credito","c004x   - Institutions",IF(G151="outras instituicoes financeiras","c005x   - Other financial corporations",IF(G151="setor publico","c008x   - Government, central banks &amp; supranationals",IF(AND(G151="",I151="Taxageste"),"c003x   - Corporates",IF(G151="","c005x   - Other financial corporations","")))))))))</f>
        <v>c005x   - Other financial corporations</v>
      </c>
      <c r="Y151" s="1">
        <f>SUM(N151:O151)</f>
        <v>0</v>
      </c>
      <c r="Z151">
        <f>IFERROR(D151-Y151,"")</f>
        <v>44.46</v>
      </c>
      <c r="AA151">
        <v>0</v>
      </c>
      <c r="AB151" t="str">
        <f t="shared" si="6"/>
        <v>034300000114001</v>
      </c>
      <c r="AC151" t="str">
        <f t="shared" si="7"/>
        <v>7400615058</v>
      </c>
      <c r="AD151" t="str">
        <f t="shared" si="8"/>
        <v>Type of identifier, other than LEI or MFI code</v>
      </c>
    </row>
    <row r="152" spans="1:30" x14ac:dyDescent="0.45">
      <c r="A152" t="s">
        <v>303</v>
      </c>
      <c r="B152" t="s">
        <v>167</v>
      </c>
      <c r="C152" t="s">
        <v>21</v>
      </c>
      <c r="D152" s="23">
        <v>804.96</v>
      </c>
      <c r="E152">
        <v>1.1299999999999999</v>
      </c>
      <c r="F152" t="s">
        <v>29</v>
      </c>
      <c r="G152" t="s">
        <v>34</v>
      </c>
      <c r="H152" t="s">
        <v>694</v>
      </c>
      <c r="I152" t="s">
        <v>73</v>
      </c>
      <c r="M152" t="s">
        <v>1362</v>
      </c>
      <c r="W152" t="s">
        <v>479</v>
      </c>
      <c r="X152" t="str">
        <f>+IF(P152="S128","c006x   - Insurance firms &amp; pension funds",IF(G152="particulares","c001x   - Households",IF(AND(G152="outras empresas nao financeiras",H152="1"),"c002x   - Micro &amp; SME",IF(AND(G152="outras empresas nao financeiras",OR(H152="0",H152="")),"c003x   - Corporates",IF(G152="instituicoes de credito","c004x   - Institutions",IF(G152="outras instituicoes financeiras","c005x   - Other financial corporations",IF(G152="setor publico","c008x   - Government, central banks &amp; supranationals",IF(AND(G152="",I152="Taxageste"),"c003x   - Corporates",IF(G152="","c005x   - Other financial corporations","")))))))))</f>
        <v>c005x   - Other financial corporations</v>
      </c>
      <c r="Y152" s="1">
        <f>SUM(N152:O152)</f>
        <v>0</v>
      </c>
      <c r="Z152">
        <f>IFERROR(D152-Y152,"")</f>
        <v>804.96</v>
      </c>
      <c r="AA152">
        <v>0</v>
      </c>
      <c r="AB152" t="str">
        <f t="shared" si="6"/>
        <v>038400000000000</v>
      </c>
      <c r="AC152" t="str">
        <f t="shared" si="7"/>
        <v>2101355138</v>
      </c>
      <c r="AD152" t="str">
        <f t="shared" si="8"/>
        <v>Type of identifier, other than LEI or MFI code</v>
      </c>
    </row>
    <row r="153" spans="1:30" x14ac:dyDescent="0.45">
      <c r="A153" t="s">
        <v>1412</v>
      </c>
      <c r="B153" t="s">
        <v>164</v>
      </c>
      <c r="C153" t="s">
        <v>21</v>
      </c>
      <c r="D153" s="23">
        <v>7.27</v>
      </c>
      <c r="F153" t="s">
        <v>29</v>
      </c>
      <c r="G153" t="s">
        <v>34</v>
      </c>
      <c r="H153" t="s">
        <v>694</v>
      </c>
      <c r="I153" t="s">
        <v>30</v>
      </c>
      <c r="M153" t="s">
        <v>1362</v>
      </c>
      <c r="W153" t="s">
        <v>479</v>
      </c>
      <c r="X153" t="str">
        <f>+IF(P153="S128","c006x   - Insurance firms &amp; pension funds",IF(G153="particulares","c001x   - Households",IF(AND(G153="outras empresas nao financeiras",H153="1"),"c002x   - Micro &amp; SME",IF(AND(G153="outras empresas nao financeiras",OR(H153="0",H153="")),"c003x   - Corporates",IF(G153="instituicoes de credito","c004x   - Institutions",IF(G153="outras instituicoes financeiras","c005x   - Other financial corporations",IF(G153="setor publico","c008x   - Government, central banks &amp; supranationals",IF(AND(G153="",I153="Taxageste"),"c003x   - Corporates",IF(G153="","c005x   - Other financial corporations","")))))))))</f>
        <v>c005x   - Other financial corporations</v>
      </c>
      <c r="Y153" s="1">
        <f>SUM(N153:O153)</f>
        <v>0</v>
      </c>
      <c r="Z153">
        <f>IFERROR(D153-Y153,"")</f>
        <v>7.27</v>
      </c>
      <c r="AA153">
        <v>0</v>
      </c>
      <c r="AB153" t="str">
        <f t="shared" si="6"/>
        <v>034500000114001</v>
      </c>
      <c r="AC153" t="str">
        <f t="shared" si="7"/>
        <v>7400615058</v>
      </c>
      <c r="AD153" t="str">
        <f t="shared" si="8"/>
        <v>Type of identifier, other than LEI or MFI code</v>
      </c>
    </row>
    <row r="154" spans="1:30" x14ac:dyDescent="0.45">
      <c r="A154" t="s">
        <v>173</v>
      </c>
      <c r="B154" t="s">
        <v>170</v>
      </c>
      <c r="C154" t="s">
        <v>21</v>
      </c>
      <c r="D154" s="23">
        <v>166326.34</v>
      </c>
      <c r="E154">
        <v>316.99</v>
      </c>
      <c r="F154" t="s">
        <v>29</v>
      </c>
      <c r="G154" t="s">
        <v>34</v>
      </c>
      <c r="H154" t="s">
        <v>694</v>
      </c>
      <c r="I154" t="s">
        <v>74</v>
      </c>
      <c r="M154" t="s">
        <v>1362</v>
      </c>
      <c r="W154" t="s">
        <v>479</v>
      </c>
      <c r="X154" t="str">
        <f>+IF(P154="S128","c006x   - Insurance firms &amp; pension funds",IF(G154="particulares","c001x   - Households",IF(AND(G154="outras empresas nao financeiras",H154="1"),"c002x   - Micro &amp; SME",IF(AND(G154="outras empresas nao financeiras",OR(H154="0",H154="")),"c003x   - Corporates",IF(G154="instituicoes de credito","c004x   - Institutions",IF(G154="outras instituicoes financeiras","c005x   - Other financial corporations",IF(G154="setor publico","c008x   - Government, central banks &amp; supranationals",IF(AND(G154="",I154="Taxageste"),"c003x   - Corporates",IF(G154="","c005x   - Other financial corporations","")))))))))</f>
        <v>c005x   - Other financial corporations</v>
      </c>
      <c r="Y154" s="1">
        <f>SUM(N154:O154)</f>
        <v>0</v>
      </c>
      <c r="Z154">
        <f>IFERROR(D154-Y154,"")</f>
        <v>166326.34</v>
      </c>
      <c r="AA154">
        <v>0</v>
      </c>
      <c r="AB154" t="str">
        <f t="shared" si="6"/>
        <v>038500000000000</v>
      </c>
      <c r="AC154" t="str">
        <f t="shared" si="7"/>
        <v>7400987939</v>
      </c>
      <c r="AD154" t="str">
        <f t="shared" si="8"/>
        <v>Type of identifier, other than LEI or MFI code</v>
      </c>
    </row>
    <row r="155" spans="1:30" x14ac:dyDescent="0.45">
      <c r="A155" t="s">
        <v>1507</v>
      </c>
      <c r="B155" t="s">
        <v>164</v>
      </c>
      <c r="C155" t="s">
        <v>21</v>
      </c>
      <c r="D155" s="23"/>
      <c r="E155">
        <v>53.48</v>
      </c>
      <c r="F155" t="s">
        <v>29</v>
      </c>
      <c r="G155" t="s">
        <v>34</v>
      </c>
      <c r="H155" t="s">
        <v>694</v>
      </c>
      <c r="I155" t="s">
        <v>30</v>
      </c>
      <c r="M155" t="s">
        <v>1362</v>
      </c>
      <c r="W155" t="s">
        <v>479</v>
      </c>
      <c r="X155" t="str">
        <f>+IF(P155="S128","c006x   - Insurance firms &amp; pension funds",IF(G155="particulares","c001x   - Households",IF(AND(G155="outras empresas nao financeiras",H155="1"),"c002x   - Micro &amp; SME",IF(AND(G155="outras empresas nao financeiras",OR(H155="0",H155="")),"c003x   - Corporates",IF(G155="instituicoes de credito","c004x   - Institutions",IF(G155="outras instituicoes financeiras","c005x   - Other financial corporations",IF(G155="setor publico","c008x   - Government, central banks &amp; supranationals",IF(AND(G155="",I155="Taxageste"),"c003x   - Corporates",IF(G155="","c005x   - Other financial corporations","")))))))))</f>
        <v>c005x   - Other financial corporations</v>
      </c>
      <c r="Y155" s="1">
        <f>SUM(N155:O155)</f>
        <v>0</v>
      </c>
      <c r="Z155">
        <f>IFERROR(D155-Y155,"")</f>
        <v>0</v>
      </c>
      <c r="AA155">
        <v>0</v>
      </c>
      <c r="AB155" t="str">
        <f t="shared" si="6"/>
        <v>038600000000001</v>
      </c>
      <c r="AC155" t="str">
        <f t="shared" si="7"/>
        <v>7400615058</v>
      </c>
      <c r="AD155" t="str">
        <f t="shared" si="8"/>
        <v>Type of identifier, other than LEI or MFI code</v>
      </c>
    </row>
    <row r="156" spans="1:30" x14ac:dyDescent="0.45">
      <c r="A156" t="s">
        <v>345</v>
      </c>
      <c r="B156" t="s">
        <v>167</v>
      </c>
      <c r="C156" t="s">
        <v>21</v>
      </c>
      <c r="D156" s="23">
        <v>64991.64</v>
      </c>
      <c r="E156">
        <v>152.19</v>
      </c>
      <c r="F156" t="s">
        <v>29</v>
      </c>
      <c r="G156" t="s">
        <v>34</v>
      </c>
      <c r="H156" t="s">
        <v>694</v>
      </c>
      <c r="I156" t="s">
        <v>73</v>
      </c>
      <c r="M156" t="s">
        <v>1362</v>
      </c>
      <c r="W156" t="s">
        <v>479</v>
      </c>
      <c r="X156" t="str">
        <f>+IF(P156="S128","c006x   - Insurance firms &amp; pension funds",IF(G156="particulares","c001x   - Households",IF(AND(G156="outras empresas nao financeiras",H156="1"),"c002x   - Micro &amp; SME",IF(AND(G156="outras empresas nao financeiras",OR(H156="0",H156="")),"c003x   - Corporates",IF(G156="instituicoes de credito","c004x   - Institutions",IF(G156="outras instituicoes financeiras","c005x   - Other financial corporations",IF(G156="setor publico","c008x   - Government, central banks &amp; supranationals",IF(AND(G156="",I156="Taxageste"),"c003x   - Corporates",IF(G156="","c005x   - Other financial corporations","")))))))))</f>
        <v>c005x   - Other financial corporations</v>
      </c>
      <c r="Y156" s="1">
        <f>SUM(N156:O156)</f>
        <v>0</v>
      </c>
      <c r="Z156">
        <f>IFERROR(D156-Y156,"")</f>
        <v>64991.64</v>
      </c>
      <c r="AA156">
        <v>0</v>
      </c>
      <c r="AB156" t="str">
        <f t="shared" si="6"/>
        <v>034700000000000</v>
      </c>
      <c r="AC156" t="str">
        <f t="shared" si="7"/>
        <v>2101355138</v>
      </c>
      <c r="AD156" t="str">
        <f t="shared" si="8"/>
        <v>Type of identifier, other than LEI or MFI code</v>
      </c>
    </row>
    <row r="157" spans="1:30" x14ac:dyDescent="0.45">
      <c r="A157" t="s">
        <v>246</v>
      </c>
      <c r="B157" t="s">
        <v>167</v>
      </c>
      <c r="C157" t="s">
        <v>21</v>
      </c>
      <c r="D157" s="23">
        <v>54694.84</v>
      </c>
      <c r="E157">
        <v>219.74</v>
      </c>
      <c r="F157" t="s">
        <v>29</v>
      </c>
      <c r="G157" t="s">
        <v>34</v>
      </c>
      <c r="H157" t="s">
        <v>694</v>
      </c>
      <c r="I157" t="s">
        <v>73</v>
      </c>
      <c r="M157" t="s">
        <v>1362</v>
      </c>
      <c r="W157" t="s">
        <v>479</v>
      </c>
      <c r="X157" t="str">
        <f>+IF(P157="S128","c006x   - Insurance firms &amp; pension funds",IF(G157="particulares","c001x   - Households",IF(AND(G157="outras empresas nao financeiras",H157="1"),"c002x   - Micro &amp; SME",IF(AND(G157="outras empresas nao financeiras",OR(H157="0",H157="")),"c003x   - Corporates",IF(G157="instituicoes de credito","c004x   - Institutions",IF(G157="outras instituicoes financeiras","c005x   - Other financial corporations",IF(G157="setor publico","c008x   - Government, central banks &amp; supranationals",IF(AND(G157="",I157="Taxageste"),"c003x   - Corporates",IF(G157="","c005x   - Other financial corporations","")))))))))</f>
        <v>c005x   - Other financial corporations</v>
      </c>
      <c r="Y157" s="1">
        <f>SUM(N157:O157)</f>
        <v>0</v>
      </c>
      <c r="Z157">
        <f>IFERROR(D157-Y157,"")</f>
        <v>54694.84</v>
      </c>
      <c r="AA157">
        <v>0</v>
      </c>
      <c r="AB157" t="str">
        <f t="shared" si="6"/>
        <v>038700000000000</v>
      </c>
      <c r="AC157" t="str">
        <f t="shared" si="7"/>
        <v>2101355138</v>
      </c>
      <c r="AD157" t="str">
        <f t="shared" si="8"/>
        <v>Type of identifier, other than LEI or MFI code</v>
      </c>
    </row>
    <row r="158" spans="1:30" x14ac:dyDescent="0.45">
      <c r="A158" t="s">
        <v>1404</v>
      </c>
      <c r="B158" t="s">
        <v>164</v>
      </c>
      <c r="C158" t="s">
        <v>21</v>
      </c>
      <c r="D158" s="23">
        <v>42.96</v>
      </c>
      <c r="F158" t="s">
        <v>29</v>
      </c>
      <c r="G158" t="s">
        <v>34</v>
      </c>
      <c r="H158" t="s">
        <v>694</v>
      </c>
      <c r="I158" t="s">
        <v>30</v>
      </c>
      <c r="M158" t="s">
        <v>1362</v>
      </c>
      <c r="W158" t="s">
        <v>479</v>
      </c>
      <c r="X158" t="str">
        <f>+IF(P158="S128","c006x   - Insurance firms &amp; pension funds",IF(G158="particulares","c001x   - Households",IF(AND(G158="outras empresas nao financeiras",H158="1"),"c002x   - Micro &amp; SME",IF(AND(G158="outras empresas nao financeiras",OR(H158="0",H158="")),"c003x   - Corporates",IF(G158="instituicoes de credito","c004x   - Institutions",IF(G158="outras instituicoes financeiras","c005x   - Other financial corporations",IF(G158="setor publico","c008x   - Government, central banks &amp; supranationals",IF(AND(G158="",I158="Taxageste"),"c003x   - Corporates",IF(G158="","c005x   - Other financial corporations","")))))))))</f>
        <v>c005x   - Other financial corporations</v>
      </c>
      <c r="Y158" s="1">
        <f>SUM(N158:O158)</f>
        <v>0</v>
      </c>
      <c r="Z158">
        <f>IFERROR(D158-Y158,"")</f>
        <v>42.96</v>
      </c>
      <c r="AA158">
        <v>0</v>
      </c>
      <c r="AB158" t="str">
        <f t="shared" si="6"/>
        <v>029100000114001</v>
      </c>
      <c r="AC158" t="str">
        <f t="shared" si="7"/>
        <v>7400615058</v>
      </c>
      <c r="AD158" t="str">
        <f t="shared" si="8"/>
        <v>Type of identifier, other than LEI or MFI code</v>
      </c>
    </row>
    <row r="159" spans="1:30" x14ac:dyDescent="0.45">
      <c r="A159" t="s">
        <v>176</v>
      </c>
      <c r="B159" t="s">
        <v>164</v>
      </c>
      <c r="C159" t="s">
        <v>21</v>
      </c>
      <c r="D159" s="23">
        <v>704926.87</v>
      </c>
      <c r="E159">
        <v>1308.3</v>
      </c>
      <c r="F159" t="s">
        <v>29</v>
      </c>
      <c r="G159" t="s">
        <v>34</v>
      </c>
      <c r="H159" t="s">
        <v>694</v>
      </c>
      <c r="I159" t="s">
        <v>30</v>
      </c>
      <c r="M159" t="s">
        <v>1362</v>
      </c>
      <c r="W159" t="s">
        <v>479</v>
      </c>
      <c r="X159" t="str">
        <f>+IF(P159="S128","c006x   - Insurance firms &amp; pension funds",IF(G159="particulares","c001x   - Households",IF(AND(G159="outras empresas nao financeiras",H159="1"),"c002x   - Micro &amp; SME",IF(AND(G159="outras empresas nao financeiras",OR(H159="0",H159="")),"c003x   - Corporates",IF(G159="instituicoes de credito","c004x   - Institutions",IF(G159="outras instituicoes financeiras","c005x   - Other financial corporations",IF(G159="setor publico","c008x   - Government, central banks &amp; supranationals",IF(AND(G159="",I159="Taxageste"),"c003x   - Corporates",IF(G159="","c005x   - Other financial corporations","")))))))))</f>
        <v>c005x   - Other financial corporations</v>
      </c>
      <c r="Y159" s="1">
        <f>SUM(N159:O159)</f>
        <v>0</v>
      </c>
      <c r="Z159">
        <f>IFERROR(D159-Y159,"")</f>
        <v>704926.87</v>
      </c>
      <c r="AA159">
        <v>0</v>
      </c>
      <c r="AB159" t="str">
        <f t="shared" si="6"/>
        <v>038800000000000</v>
      </c>
      <c r="AC159" t="str">
        <f t="shared" si="7"/>
        <v>7400615058</v>
      </c>
      <c r="AD159" t="str">
        <f t="shared" si="8"/>
        <v>Type of identifier, other than LEI or MFI code</v>
      </c>
    </row>
    <row r="160" spans="1:30" x14ac:dyDescent="0.45">
      <c r="A160" s="26" t="s">
        <v>347</v>
      </c>
      <c r="B160" s="26" t="s">
        <v>164</v>
      </c>
      <c r="C160" s="26" t="s">
        <v>21</v>
      </c>
      <c r="D160" s="27">
        <v>1543693.92</v>
      </c>
      <c r="E160" s="27">
        <v>2349.4699999999998</v>
      </c>
      <c r="F160" s="26" t="s">
        <v>29</v>
      </c>
      <c r="G160" s="26" t="s">
        <v>34</v>
      </c>
      <c r="H160" s="26" t="s">
        <v>694</v>
      </c>
      <c r="I160" s="26" t="s">
        <v>30</v>
      </c>
      <c r="J160" s="26"/>
      <c r="K160" s="28"/>
      <c r="L160" s="28"/>
      <c r="M160" s="26" t="s">
        <v>1362</v>
      </c>
      <c r="N160" s="26"/>
      <c r="O160" s="26"/>
      <c r="P160" s="26"/>
      <c r="Q160" s="26"/>
      <c r="R160" s="26"/>
      <c r="S160" s="26"/>
      <c r="T160" s="26"/>
      <c r="U160" s="26"/>
      <c r="V160" s="26"/>
      <c r="W160" s="26" t="s">
        <v>479</v>
      </c>
      <c r="X160" t="str">
        <f>+IF(P160="S128","c006x   - Insurance firms &amp; pension funds",IF(G160="particulares","c001x   - Households",IF(AND(G160="outras empresas nao financeiras",H160="1"),"c002x   - Micro &amp; SME",IF(AND(G160="outras empresas nao financeiras",OR(H160="0",H160="")),"c003x   - Corporates",IF(G160="instituicoes de credito","c004x   - Institutions",IF(G160="outras instituicoes financeiras","c005x   - Other financial corporations",IF(G160="setor publico","c008x   - Government, central banks &amp; supranationals",IF(AND(G160="",I160="Taxageste"),"c003x   - Corporates",IF(G160="","c005x   - Other financial corporations","")))))))))</f>
        <v>c005x   - Other financial corporations</v>
      </c>
      <c r="Y160" s="1">
        <f>SUM(N160:O160)</f>
        <v>0</v>
      </c>
      <c r="Z160">
        <f>IFERROR(D160-Y160,"")</f>
        <v>1543693.92</v>
      </c>
      <c r="AA160">
        <v>0</v>
      </c>
      <c r="AB160" t="str">
        <f t="shared" si="6"/>
        <v>034800000000000</v>
      </c>
      <c r="AC160" t="str">
        <f t="shared" si="7"/>
        <v>7400615058</v>
      </c>
      <c r="AD160" t="str">
        <f t="shared" si="8"/>
        <v>Type of identifier, other than LEI or MFI code</v>
      </c>
    </row>
    <row r="161" spans="1:30" x14ac:dyDescent="0.45">
      <c r="A161" t="s">
        <v>186</v>
      </c>
      <c r="B161" t="s">
        <v>164</v>
      </c>
      <c r="C161" t="s">
        <v>21</v>
      </c>
      <c r="D161" s="23">
        <v>1240190.19</v>
      </c>
      <c r="E161">
        <v>2168.64</v>
      </c>
      <c r="F161" t="s">
        <v>29</v>
      </c>
      <c r="G161" t="s">
        <v>34</v>
      </c>
      <c r="H161" t="s">
        <v>694</v>
      </c>
      <c r="I161" t="s">
        <v>30</v>
      </c>
      <c r="M161" t="s">
        <v>1362</v>
      </c>
      <c r="W161" t="s">
        <v>479</v>
      </c>
      <c r="X161" t="str">
        <f>+IF(P161="S128","c006x   - Insurance firms &amp; pension funds",IF(G161="particulares","c001x   - Households",IF(AND(G161="outras empresas nao financeiras",H161="1"),"c002x   - Micro &amp; SME",IF(AND(G161="outras empresas nao financeiras",OR(H161="0",H161="")),"c003x   - Corporates",IF(G161="instituicoes de credito","c004x   - Institutions",IF(G161="outras instituicoes financeiras","c005x   - Other financial corporations",IF(G161="setor publico","c008x   - Government, central banks &amp; supranationals",IF(AND(G161="",I161="Taxageste"),"c003x   - Corporates",IF(G161="","c005x   - Other financial corporations","")))))))))</f>
        <v>c005x   - Other financial corporations</v>
      </c>
      <c r="Y161" s="1">
        <f>SUM(N161:O161)</f>
        <v>0</v>
      </c>
      <c r="Z161">
        <f>IFERROR(D161-Y161,"")</f>
        <v>1240190.19</v>
      </c>
      <c r="AA161">
        <v>0</v>
      </c>
      <c r="AB161" t="str">
        <f t="shared" si="6"/>
        <v>038900000000000</v>
      </c>
      <c r="AC161" t="str">
        <f t="shared" si="7"/>
        <v>7400615058</v>
      </c>
      <c r="AD161" t="str">
        <f t="shared" si="8"/>
        <v>Type of identifier, other than LEI or MFI code</v>
      </c>
    </row>
    <row r="162" spans="1:30" x14ac:dyDescent="0.45">
      <c r="A162" t="s">
        <v>177</v>
      </c>
      <c r="B162" t="s">
        <v>164</v>
      </c>
      <c r="C162" t="s">
        <v>21</v>
      </c>
      <c r="D162" s="23">
        <v>714782.78</v>
      </c>
      <c r="E162">
        <v>1038.93</v>
      </c>
      <c r="F162" t="s">
        <v>29</v>
      </c>
      <c r="G162" t="s">
        <v>34</v>
      </c>
      <c r="H162" t="s">
        <v>694</v>
      </c>
      <c r="I162" t="s">
        <v>30</v>
      </c>
      <c r="M162" t="s">
        <v>1362</v>
      </c>
      <c r="W162" t="s">
        <v>479</v>
      </c>
      <c r="X162" t="str">
        <f>+IF(P162="S128","c006x   - Insurance firms &amp; pension funds",IF(G162="particulares","c001x   - Households",IF(AND(G162="outras empresas nao financeiras",H162="1"),"c002x   - Micro &amp; SME",IF(AND(G162="outras empresas nao financeiras",OR(H162="0",H162="")),"c003x   - Corporates",IF(G162="instituicoes de credito","c004x   - Institutions",IF(G162="outras instituicoes financeiras","c005x   - Other financial corporations",IF(G162="setor publico","c008x   - Government, central banks &amp; supranationals",IF(AND(G162="",I162="Taxageste"),"c003x   - Corporates",IF(G162="","c005x   - Other financial corporations","")))))))))</f>
        <v>c005x   - Other financial corporations</v>
      </c>
      <c r="Y162" s="1">
        <f>SUM(N162:O162)</f>
        <v>0</v>
      </c>
      <c r="Z162">
        <f>IFERROR(D162-Y162,"")</f>
        <v>714782.78</v>
      </c>
      <c r="AA162">
        <v>0</v>
      </c>
      <c r="AB162" t="str">
        <f t="shared" si="6"/>
        <v>033200000000000</v>
      </c>
      <c r="AC162" t="str">
        <f t="shared" si="7"/>
        <v>7400615058</v>
      </c>
      <c r="AD162" t="str">
        <f t="shared" si="8"/>
        <v>Type of identifier, other than LEI or MFI code</v>
      </c>
    </row>
    <row r="163" spans="1:30" x14ac:dyDescent="0.45">
      <c r="A163" t="s">
        <v>210</v>
      </c>
      <c r="B163" t="s">
        <v>167</v>
      </c>
      <c r="C163" t="s">
        <v>21</v>
      </c>
      <c r="D163" s="23">
        <v>15454.78</v>
      </c>
      <c r="E163">
        <v>4.0599999999999996</v>
      </c>
      <c r="F163" t="s">
        <v>29</v>
      </c>
      <c r="G163" t="s">
        <v>34</v>
      </c>
      <c r="H163" t="s">
        <v>694</v>
      </c>
      <c r="I163" t="s">
        <v>73</v>
      </c>
      <c r="M163" t="s">
        <v>1362</v>
      </c>
      <c r="W163" t="s">
        <v>479</v>
      </c>
      <c r="X163" t="str">
        <f>+IF(P163="S128","c006x   - Insurance firms &amp; pension funds",IF(G163="particulares","c001x   - Households",IF(AND(G163="outras empresas nao financeiras",H163="1"),"c002x   - Micro &amp; SME",IF(AND(G163="outras empresas nao financeiras",OR(H163="0",H163="")),"c003x   - Corporates",IF(G163="instituicoes de credito","c004x   - Institutions",IF(G163="outras instituicoes financeiras","c005x   - Other financial corporations",IF(G163="setor publico","c008x   - Government, central banks &amp; supranationals",IF(AND(G163="",I163="Taxageste"),"c003x   - Corporates",IF(G163="","c005x   - Other financial corporations","")))))))))</f>
        <v>c005x   - Other financial corporations</v>
      </c>
      <c r="Y163" s="1">
        <f>SUM(N163:O163)</f>
        <v>0</v>
      </c>
      <c r="Z163">
        <f>IFERROR(D163-Y163,"")</f>
        <v>15454.78</v>
      </c>
      <c r="AA163">
        <v>0</v>
      </c>
      <c r="AB163" t="str">
        <f t="shared" si="6"/>
        <v>039000000000000</v>
      </c>
      <c r="AC163" t="str">
        <f t="shared" si="7"/>
        <v>2101355138</v>
      </c>
      <c r="AD163" t="str">
        <f t="shared" si="8"/>
        <v>Type of identifier, other than LEI or MFI code</v>
      </c>
    </row>
    <row r="164" spans="1:30" x14ac:dyDescent="0.45">
      <c r="A164" t="s">
        <v>1413</v>
      </c>
      <c r="B164" t="s">
        <v>164</v>
      </c>
      <c r="C164" t="s">
        <v>21</v>
      </c>
      <c r="D164" s="23">
        <v>41.88</v>
      </c>
      <c r="F164" t="s">
        <v>29</v>
      </c>
      <c r="G164" t="s">
        <v>34</v>
      </c>
      <c r="H164" t="s">
        <v>694</v>
      </c>
      <c r="I164" t="s">
        <v>30</v>
      </c>
      <c r="M164" t="s">
        <v>1362</v>
      </c>
      <c r="W164" t="s">
        <v>479</v>
      </c>
      <c r="X164" t="str">
        <f>+IF(P164="S128","c006x   - Insurance firms &amp; pension funds",IF(G164="particulares","c001x   - Households",IF(AND(G164="outras empresas nao financeiras",H164="1"),"c002x   - Micro &amp; SME",IF(AND(G164="outras empresas nao financeiras",OR(H164="0",H164="")),"c003x   - Corporates",IF(G164="instituicoes de credito","c004x   - Institutions",IF(G164="outras instituicoes financeiras","c005x   - Other financial corporations",IF(G164="setor publico","c008x   - Government, central banks &amp; supranationals",IF(AND(G164="",I164="Taxageste"),"c003x   - Corporates",IF(G164="","c005x   - Other financial corporations","")))))))))</f>
        <v>c005x   - Other financial corporations</v>
      </c>
      <c r="Y164" s="1">
        <f>SUM(N164:O164)</f>
        <v>0</v>
      </c>
      <c r="Z164">
        <f>IFERROR(D164-Y164,"")</f>
        <v>41.88</v>
      </c>
      <c r="AA164">
        <v>0</v>
      </c>
      <c r="AB164" t="str">
        <f t="shared" si="6"/>
        <v>034900000114001</v>
      </c>
      <c r="AC164" t="str">
        <f t="shared" si="7"/>
        <v>7400615058</v>
      </c>
      <c r="AD164" t="str">
        <f t="shared" si="8"/>
        <v>Type of identifier, other than LEI or MFI code</v>
      </c>
    </row>
    <row r="165" spans="1:30" x14ac:dyDescent="0.45">
      <c r="A165" t="s">
        <v>1474</v>
      </c>
      <c r="B165" t="s">
        <v>164</v>
      </c>
      <c r="C165" t="s">
        <v>21</v>
      </c>
      <c r="D165" s="23">
        <v>474.63</v>
      </c>
      <c r="F165" t="s">
        <v>29</v>
      </c>
      <c r="G165" t="s">
        <v>34</v>
      </c>
      <c r="H165" t="s">
        <v>694</v>
      </c>
      <c r="I165" t="s">
        <v>30</v>
      </c>
      <c r="M165" t="s">
        <v>1362</v>
      </c>
      <c r="W165" t="s">
        <v>479</v>
      </c>
      <c r="X165" t="str">
        <f>+IF(P165="S128","c006x   - Insurance firms &amp; pension funds",IF(G165="particulares","c001x   - Households",IF(AND(G165="outras empresas nao financeiras",H165="1"),"c002x   - Micro &amp; SME",IF(AND(G165="outras empresas nao financeiras",OR(H165="0",H165="")),"c003x   - Corporates",IF(G165="instituicoes de credito","c004x   - Institutions",IF(G165="outras instituicoes financeiras","c005x   - Other financial corporations",IF(G165="setor publico","c008x   - Government, central banks &amp; supranationals",IF(AND(G165="",I165="Taxageste"),"c003x   - Corporates",IF(G165="","c005x   - Other financial corporations","")))))))))</f>
        <v>c005x   - Other financial corporations</v>
      </c>
      <c r="Y165" s="1">
        <f>SUM(N165:O165)</f>
        <v>0</v>
      </c>
      <c r="Z165">
        <f>IFERROR(D165-Y165,"")</f>
        <v>474.63</v>
      </c>
      <c r="AA165">
        <v>0</v>
      </c>
      <c r="AB165" t="str">
        <f t="shared" si="6"/>
        <v>039000000114001</v>
      </c>
      <c r="AC165" t="str">
        <f t="shared" si="7"/>
        <v>7400615058</v>
      </c>
      <c r="AD165" t="str">
        <f t="shared" si="8"/>
        <v>Type of identifier, other than LEI or MFI code</v>
      </c>
    </row>
    <row r="166" spans="1:30" x14ac:dyDescent="0.45">
      <c r="A166" t="s">
        <v>256</v>
      </c>
      <c r="B166" t="s">
        <v>164</v>
      </c>
      <c r="C166" t="s">
        <v>21</v>
      </c>
      <c r="D166" s="23">
        <v>488442.85</v>
      </c>
      <c r="E166">
        <v>944.25</v>
      </c>
      <c r="F166" t="s">
        <v>29</v>
      </c>
      <c r="G166" t="s">
        <v>34</v>
      </c>
      <c r="H166" t="s">
        <v>694</v>
      </c>
      <c r="I166" t="s">
        <v>30</v>
      </c>
      <c r="M166" t="s">
        <v>1362</v>
      </c>
      <c r="W166" t="s">
        <v>479</v>
      </c>
      <c r="X166" t="str">
        <f>+IF(P166="S128","c006x   - Insurance firms &amp; pension funds",IF(G166="particulares","c001x   - Households",IF(AND(G166="outras empresas nao financeiras",H166="1"),"c002x   - Micro &amp; SME",IF(AND(G166="outras empresas nao financeiras",OR(H166="0",H166="")),"c003x   - Corporates",IF(G166="instituicoes de credito","c004x   - Institutions",IF(G166="outras instituicoes financeiras","c005x   - Other financial corporations",IF(G166="setor publico","c008x   - Government, central banks &amp; supranationals",IF(AND(G166="",I166="Taxageste"),"c003x   - Corporates",IF(G166="","c005x   - Other financial corporations","")))))))))</f>
        <v>c005x   - Other financial corporations</v>
      </c>
      <c r="Y166" s="1">
        <f>SUM(N166:O166)</f>
        <v>0</v>
      </c>
      <c r="Z166">
        <f>IFERROR(D166-Y166,"")</f>
        <v>488442.85</v>
      </c>
      <c r="AA166">
        <v>0</v>
      </c>
      <c r="AB166" t="str">
        <f t="shared" si="6"/>
        <v>028600000000000</v>
      </c>
      <c r="AC166" t="str">
        <f t="shared" si="7"/>
        <v>7400615058</v>
      </c>
      <c r="AD166" t="str">
        <f t="shared" si="8"/>
        <v>Type of identifier, other than LEI or MFI code</v>
      </c>
    </row>
    <row r="167" spans="1:30" x14ac:dyDescent="0.45">
      <c r="A167" t="s">
        <v>1508</v>
      </c>
      <c r="B167" t="s">
        <v>164</v>
      </c>
      <c r="C167" t="s">
        <v>21</v>
      </c>
      <c r="D167" s="23"/>
      <c r="E167">
        <v>1.02</v>
      </c>
      <c r="F167" t="s">
        <v>29</v>
      </c>
      <c r="G167" t="s">
        <v>34</v>
      </c>
      <c r="H167" t="s">
        <v>694</v>
      </c>
      <c r="I167" t="s">
        <v>30</v>
      </c>
      <c r="M167" t="s">
        <v>1362</v>
      </c>
      <c r="W167" t="s">
        <v>479</v>
      </c>
      <c r="X167" t="str">
        <f>+IF(P167="S128","c006x   - Insurance firms &amp; pension funds",IF(G167="particulares","c001x   - Households",IF(AND(G167="outras empresas nao financeiras",H167="1"),"c002x   - Micro &amp; SME",IF(AND(G167="outras empresas nao financeiras",OR(H167="0",H167="")),"c003x   - Corporates",IF(G167="instituicoes de credito","c004x   - Institutions",IF(G167="outras instituicoes financeiras","c005x   - Other financial corporations",IF(G167="setor publico","c008x   - Government, central banks &amp; supranationals",IF(AND(G167="",I167="Taxageste"),"c003x   - Corporates",IF(G167="","c005x   - Other financial corporations","")))))))))</f>
        <v>c005x   - Other financial corporations</v>
      </c>
      <c r="Y167" s="1">
        <f>SUM(N167:O167)</f>
        <v>0</v>
      </c>
      <c r="Z167">
        <f>IFERROR(D167-Y167,"")</f>
        <v>0</v>
      </c>
      <c r="AA167">
        <v>0</v>
      </c>
      <c r="AB167" t="str">
        <f t="shared" si="6"/>
        <v>039100000000001</v>
      </c>
      <c r="AC167" t="str">
        <f t="shared" si="7"/>
        <v>7400615058</v>
      </c>
      <c r="AD167" t="str">
        <f t="shared" si="8"/>
        <v>Type of identifier, other than LEI or MFI code</v>
      </c>
    </row>
    <row r="168" spans="1:30" x14ac:dyDescent="0.45">
      <c r="A168" t="s">
        <v>187</v>
      </c>
      <c r="B168" t="s">
        <v>164</v>
      </c>
      <c r="C168" t="s">
        <v>21</v>
      </c>
      <c r="D168" s="23">
        <v>2043155.08</v>
      </c>
      <c r="E168">
        <v>3618.49</v>
      </c>
      <c r="F168" t="s">
        <v>29</v>
      </c>
      <c r="G168" t="s">
        <v>34</v>
      </c>
      <c r="H168" t="s">
        <v>694</v>
      </c>
      <c r="I168" t="s">
        <v>30</v>
      </c>
      <c r="M168" t="s">
        <v>1362</v>
      </c>
      <c r="W168" t="s">
        <v>479</v>
      </c>
      <c r="X168" t="str">
        <f>+IF(P168="S128","c006x   - Insurance firms &amp; pension funds",IF(G168="particulares","c001x   - Households",IF(AND(G168="outras empresas nao financeiras",H168="1"),"c002x   - Micro &amp; SME",IF(AND(G168="outras empresas nao financeiras",OR(H168="0",H168="")),"c003x   - Corporates",IF(G168="instituicoes de credito","c004x   - Institutions",IF(G168="outras instituicoes financeiras","c005x   - Other financial corporations",IF(G168="setor publico","c008x   - Government, central banks &amp; supranationals",IF(AND(G168="",I168="Taxageste"),"c003x   - Corporates",IF(G168="","c005x   - Other financial corporations","")))))))))</f>
        <v>c005x   - Other financial corporations</v>
      </c>
      <c r="Y168" s="1">
        <f>SUM(N168:O168)</f>
        <v>0</v>
      </c>
      <c r="Z168">
        <f>IFERROR(D168-Y168,"")</f>
        <v>2043155.08</v>
      </c>
      <c r="AA168">
        <v>0</v>
      </c>
      <c r="AB168" t="str">
        <f t="shared" si="6"/>
        <v>039200000000000</v>
      </c>
      <c r="AC168" t="str">
        <f t="shared" si="7"/>
        <v>7400615058</v>
      </c>
      <c r="AD168" t="str">
        <f t="shared" si="8"/>
        <v>Type of identifier, other than LEI or MFI code</v>
      </c>
    </row>
    <row r="169" spans="1:30" x14ac:dyDescent="0.45">
      <c r="A169" t="s">
        <v>214</v>
      </c>
      <c r="B169" t="s">
        <v>164</v>
      </c>
      <c r="C169" t="s">
        <v>21</v>
      </c>
      <c r="D169" s="23">
        <v>738896.86</v>
      </c>
      <c r="E169">
        <v>1043.32</v>
      </c>
      <c r="F169" t="s">
        <v>29</v>
      </c>
      <c r="G169" t="s">
        <v>34</v>
      </c>
      <c r="H169" t="s">
        <v>694</v>
      </c>
      <c r="I169" t="s">
        <v>30</v>
      </c>
      <c r="M169" t="s">
        <v>1362</v>
      </c>
      <c r="W169" t="s">
        <v>479</v>
      </c>
      <c r="X169" t="str">
        <f>+IF(P169="S128","c006x   - Insurance firms &amp; pension funds",IF(G169="particulares","c001x   - Households",IF(AND(G169="outras empresas nao financeiras",H169="1"),"c002x   - Micro &amp; SME",IF(AND(G169="outras empresas nao financeiras",OR(H169="0",H169="")),"c003x   - Corporates",IF(G169="instituicoes de credito","c004x   - Institutions",IF(G169="outras instituicoes financeiras","c005x   - Other financial corporations",IF(G169="setor publico","c008x   - Government, central banks &amp; supranationals",IF(AND(G169="",I169="Taxageste"),"c003x   - Corporates",IF(G169="","c005x   - Other financial corporations","")))))))))</f>
        <v>c005x   - Other financial corporations</v>
      </c>
      <c r="Y169" s="1">
        <f>SUM(N169:O169)</f>
        <v>0</v>
      </c>
      <c r="Z169">
        <f>IFERROR(D169-Y169,"")</f>
        <v>738896.86</v>
      </c>
      <c r="AA169">
        <v>0</v>
      </c>
      <c r="AB169" t="str">
        <f t="shared" si="6"/>
        <v>033300000000000</v>
      </c>
      <c r="AC169" t="str">
        <f t="shared" si="7"/>
        <v>7400615058</v>
      </c>
      <c r="AD169" t="str">
        <f t="shared" si="8"/>
        <v>Type of identifier, other than LEI or MFI code</v>
      </c>
    </row>
    <row r="170" spans="1:30" x14ac:dyDescent="0.45">
      <c r="A170" t="s">
        <v>211</v>
      </c>
      <c r="B170" t="s">
        <v>164</v>
      </c>
      <c r="C170" t="s">
        <v>21</v>
      </c>
      <c r="D170" s="23">
        <v>2225009.2799999998</v>
      </c>
      <c r="E170">
        <v>3746.21</v>
      </c>
      <c r="F170" t="s">
        <v>29</v>
      </c>
      <c r="G170" t="s">
        <v>34</v>
      </c>
      <c r="H170" t="s">
        <v>694</v>
      </c>
      <c r="I170" t="s">
        <v>30</v>
      </c>
      <c r="M170" t="s">
        <v>1362</v>
      </c>
      <c r="W170" t="s">
        <v>479</v>
      </c>
      <c r="X170" t="str">
        <f>+IF(P170="S128","c006x   - Insurance firms &amp; pension funds",IF(G170="particulares","c001x   - Households",IF(AND(G170="outras empresas nao financeiras",H170="1"),"c002x   - Micro &amp; SME",IF(AND(G170="outras empresas nao financeiras",OR(H170="0",H170="")),"c003x   - Corporates",IF(G170="instituicoes de credito","c004x   - Institutions",IF(G170="outras instituicoes financeiras","c005x   - Other financial corporations",IF(G170="setor publico","c008x   - Government, central banks &amp; supranationals",IF(AND(G170="",I170="Taxageste"),"c003x   - Corporates",IF(G170="","c005x   - Other financial corporations","")))))))))</f>
        <v>c005x   - Other financial corporations</v>
      </c>
      <c r="Y170" s="1">
        <f>SUM(N170:O170)</f>
        <v>0</v>
      </c>
      <c r="Z170">
        <f>IFERROR(D170-Y170,"")</f>
        <v>2225009.2799999998</v>
      </c>
      <c r="AA170">
        <v>0</v>
      </c>
      <c r="AB170" t="str">
        <f t="shared" si="6"/>
        <v>039300000000000</v>
      </c>
      <c r="AC170" t="str">
        <f t="shared" si="7"/>
        <v>7400615058</v>
      </c>
      <c r="AD170" t="str">
        <f t="shared" si="8"/>
        <v>Type of identifier, other than LEI or MFI code</v>
      </c>
    </row>
    <row r="171" spans="1:30" x14ac:dyDescent="0.45">
      <c r="A171" t="s">
        <v>1509</v>
      </c>
      <c r="B171" t="s">
        <v>164</v>
      </c>
      <c r="C171" t="s">
        <v>21</v>
      </c>
      <c r="D171" s="23"/>
      <c r="E171">
        <v>44.4</v>
      </c>
      <c r="F171" t="s">
        <v>29</v>
      </c>
      <c r="G171" t="s">
        <v>34</v>
      </c>
      <c r="H171" t="s">
        <v>694</v>
      </c>
      <c r="I171" t="s">
        <v>30</v>
      </c>
      <c r="M171" t="s">
        <v>1362</v>
      </c>
      <c r="W171" t="s">
        <v>479</v>
      </c>
      <c r="X171" t="str">
        <f>+IF(P171="S128","c006x   - Insurance firms &amp; pension funds",IF(G171="particulares","c001x   - Households",IF(AND(G171="outras empresas nao financeiras",H171="1"),"c002x   - Micro &amp; SME",IF(AND(G171="outras empresas nao financeiras",OR(H171="0",H171="")),"c003x   - Corporates",IF(G171="instituicoes de credito","c004x   - Institutions",IF(G171="outras instituicoes financeiras","c005x   - Other financial corporations",IF(G171="setor publico","c008x   - Government, central banks &amp; supranationals",IF(AND(G171="",I171="Taxageste"),"c003x   - Corporates",IF(G171="","c005x   - Other financial corporations","")))))))))</f>
        <v>c005x   - Other financial corporations</v>
      </c>
      <c r="Y171" s="1">
        <f>SUM(N171:O171)</f>
        <v>0</v>
      </c>
      <c r="Z171">
        <f>IFERROR(D171-Y171,"")</f>
        <v>0</v>
      </c>
      <c r="AA171">
        <v>0</v>
      </c>
      <c r="AB171" t="str">
        <f t="shared" si="6"/>
        <v>035100000000001</v>
      </c>
      <c r="AC171" t="str">
        <f t="shared" si="7"/>
        <v>7400615058</v>
      </c>
      <c r="AD171" t="str">
        <f t="shared" si="8"/>
        <v>Type of identifier, other than LEI or MFI code</v>
      </c>
    </row>
    <row r="172" spans="1:30" x14ac:dyDescent="0.45">
      <c r="A172" t="s">
        <v>297</v>
      </c>
      <c r="B172" t="s">
        <v>167</v>
      </c>
      <c r="C172" t="s">
        <v>21</v>
      </c>
      <c r="D172" s="23">
        <v>87449.62</v>
      </c>
      <c r="E172">
        <v>93.06</v>
      </c>
      <c r="F172" t="s">
        <v>29</v>
      </c>
      <c r="G172" t="s">
        <v>34</v>
      </c>
      <c r="H172" t="s">
        <v>694</v>
      </c>
      <c r="I172" t="s">
        <v>73</v>
      </c>
      <c r="M172" t="s">
        <v>1362</v>
      </c>
      <c r="W172" t="s">
        <v>479</v>
      </c>
      <c r="X172" t="str">
        <f>+IF(P172="S128","c006x   - Insurance firms &amp; pension funds",IF(G172="particulares","c001x   - Households",IF(AND(G172="outras empresas nao financeiras",H172="1"),"c002x   - Micro &amp; SME",IF(AND(G172="outras empresas nao financeiras",OR(H172="0",H172="")),"c003x   - Corporates",IF(G172="instituicoes de credito","c004x   - Institutions",IF(G172="outras instituicoes financeiras","c005x   - Other financial corporations",IF(G172="setor publico","c008x   - Government, central banks &amp; supranationals",IF(AND(G172="",I172="Taxageste"),"c003x   - Corporates",IF(G172="","c005x   - Other financial corporations","")))))))))</f>
        <v>c005x   - Other financial corporations</v>
      </c>
      <c r="Y172" s="1">
        <f>SUM(N172:O172)</f>
        <v>0</v>
      </c>
      <c r="Z172">
        <f>IFERROR(D172-Y172,"")</f>
        <v>87449.62</v>
      </c>
      <c r="AA172">
        <v>0</v>
      </c>
      <c r="AB172" t="str">
        <f t="shared" si="6"/>
        <v>039400000000000</v>
      </c>
      <c r="AC172" t="str">
        <f t="shared" si="7"/>
        <v>2101355138</v>
      </c>
      <c r="AD172" t="str">
        <f t="shared" si="8"/>
        <v>Type of identifier, other than LEI or MFI code</v>
      </c>
    </row>
    <row r="173" spans="1:30" x14ac:dyDescent="0.45">
      <c r="A173" t="s">
        <v>1378</v>
      </c>
      <c r="B173" t="s">
        <v>164</v>
      </c>
      <c r="C173" t="s">
        <v>21</v>
      </c>
      <c r="D173" s="23">
        <v>151.83000000000001</v>
      </c>
      <c r="F173" t="s">
        <v>29</v>
      </c>
      <c r="G173" t="s">
        <v>34</v>
      </c>
      <c r="H173" t="s">
        <v>694</v>
      </c>
      <c r="I173" t="s">
        <v>30</v>
      </c>
      <c r="M173" t="s">
        <v>1362</v>
      </c>
      <c r="W173" t="s">
        <v>479</v>
      </c>
      <c r="X173" t="str">
        <f>+IF(P173="S128","c006x   - Insurance firms &amp; pension funds",IF(G173="particulares","c001x   - Households",IF(AND(G173="outras empresas nao financeiras",H173="1"),"c002x   - Micro &amp; SME",IF(AND(G173="outras empresas nao financeiras",OR(H173="0",H173="")),"c003x   - Corporates",IF(G173="instituicoes de credito","c004x   - Institutions",IF(G173="outras instituicoes financeiras","c005x   - Other financial corporations",IF(G173="setor publico","c008x   - Government, central banks &amp; supranationals",IF(AND(G173="",I173="Taxageste"),"c003x   - Corporates",IF(G173="","c005x   - Other financial corporations","")))))))))</f>
        <v>c005x   - Other financial corporations</v>
      </c>
      <c r="Y173" s="1">
        <f>SUM(N173:O173)</f>
        <v>0</v>
      </c>
      <c r="Z173">
        <f>IFERROR(D173-Y173,"")</f>
        <v>151.83000000000001</v>
      </c>
      <c r="AA173">
        <v>0</v>
      </c>
      <c r="AB173" t="str">
        <f t="shared" si="6"/>
        <v>039400000114001</v>
      </c>
      <c r="AC173" t="str">
        <f t="shared" si="7"/>
        <v>7400615058</v>
      </c>
      <c r="AD173" t="str">
        <f t="shared" si="8"/>
        <v>Type of identifier, other than LEI or MFI code</v>
      </c>
    </row>
    <row r="174" spans="1:30" s="26" customFormat="1" x14ac:dyDescent="0.45">
      <c r="A174" t="s">
        <v>1510</v>
      </c>
      <c r="B174" t="s">
        <v>164</v>
      </c>
      <c r="C174" t="s">
        <v>21</v>
      </c>
      <c r="D174" s="23"/>
      <c r="E174">
        <v>17.78</v>
      </c>
      <c r="F174" t="s">
        <v>29</v>
      </c>
      <c r="G174" t="s">
        <v>34</v>
      </c>
      <c r="H174" t="s">
        <v>694</v>
      </c>
      <c r="I174" t="s">
        <v>30</v>
      </c>
      <c r="J174"/>
      <c r="K174"/>
      <c r="L174"/>
      <c r="M174" t="s">
        <v>1362</v>
      </c>
      <c r="N174"/>
      <c r="O174"/>
      <c r="P174"/>
      <c r="Q174"/>
      <c r="R174"/>
      <c r="S174"/>
      <c r="T174"/>
      <c r="U174"/>
      <c r="V174"/>
      <c r="W174" t="s">
        <v>479</v>
      </c>
      <c r="X174" t="str">
        <f>+IF(P174="S128","c006x   - Insurance firms &amp; pension funds",IF(G174="particulares","c001x   - Households",IF(AND(G174="outras empresas nao financeiras",H174="1"),"c002x   - Micro &amp; SME",IF(AND(G174="outras empresas nao financeiras",OR(H174="0",H174="")),"c003x   - Corporates",IF(G174="instituicoes de credito","c004x   - Institutions",IF(G174="outras instituicoes financeiras","c005x   - Other financial corporations",IF(G174="setor publico","c008x   - Government, central banks &amp; supranationals",IF(AND(G174="",I174="Taxageste"),"c003x   - Corporates",IF(G174="","c005x   - Other financial corporations","")))))))))</f>
        <v>c005x   - Other financial corporations</v>
      </c>
      <c r="Y174" s="1">
        <f>SUM(N174:O174)</f>
        <v>0</v>
      </c>
      <c r="Z174">
        <f>IFERROR(D174-Y174,"")</f>
        <v>0</v>
      </c>
      <c r="AA174">
        <v>0</v>
      </c>
      <c r="AB174" s="26" t="str">
        <f t="shared" si="6"/>
        <v>035200000000001</v>
      </c>
      <c r="AC174" s="26" t="str">
        <f t="shared" si="7"/>
        <v>7400615058</v>
      </c>
      <c r="AD174" s="26" t="str">
        <f t="shared" si="8"/>
        <v>Type of identifier, other than LEI or MFI code</v>
      </c>
    </row>
    <row r="175" spans="1:30" x14ac:dyDescent="0.45">
      <c r="A175" t="s">
        <v>384</v>
      </c>
      <c r="B175" t="s">
        <v>167</v>
      </c>
      <c r="C175" t="s">
        <v>21</v>
      </c>
      <c r="D175" s="23">
        <v>28588.32</v>
      </c>
      <c r="E175">
        <v>52.72</v>
      </c>
      <c r="F175" t="s">
        <v>29</v>
      </c>
      <c r="G175" t="s">
        <v>34</v>
      </c>
      <c r="H175" t="s">
        <v>694</v>
      </c>
      <c r="I175" t="s">
        <v>73</v>
      </c>
      <c r="M175" t="s">
        <v>1362</v>
      </c>
      <c r="W175" t="s">
        <v>479</v>
      </c>
      <c r="X175" t="str">
        <f>+IF(P175="S128","c006x   - Insurance firms &amp; pension funds",IF(G175="particulares","c001x   - Households",IF(AND(G175="outras empresas nao financeiras",H175="1"),"c002x   - Micro &amp; SME",IF(AND(G175="outras empresas nao financeiras",OR(H175="0",H175="")),"c003x   - Corporates",IF(G175="instituicoes de credito","c004x   - Institutions",IF(G175="outras instituicoes financeiras","c005x   - Other financial corporations",IF(G175="setor publico","c008x   - Government, central banks &amp; supranationals",IF(AND(G175="",I175="Taxageste"),"c003x   - Corporates",IF(G175="","c005x   - Other financial corporations","")))))))))</f>
        <v>c005x   - Other financial corporations</v>
      </c>
      <c r="Y175" s="1">
        <f>SUM(N175:O175)</f>
        <v>0</v>
      </c>
      <c r="Z175">
        <f>IFERROR(D175-Y175,"")</f>
        <v>28588.32</v>
      </c>
      <c r="AA175">
        <v>0</v>
      </c>
      <c r="AB175" t="str">
        <f t="shared" si="6"/>
        <v>039600000000000</v>
      </c>
      <c r="AC175" t="str">
        <f t="shared" si="7"/>
        <v>2101355138</v>
      </c>
      <c r="AD175" t="str">
        <f t="shared" si="8"/>
        <v>Type of identifier, other than LEI or MFI code</v>
      </c>
    </row>
    <row r="176" spans="1:30" x14ac:dyDescent="0.45">
      <c r="A176" s="26" t="s">
        <v>1447</v>
      </c>
      <c r="B176" s="26" t="s">
        <v>164</v>
      </c>
      <c r="C176" s="26" t="s">
        <v>21</v>
      </c>
      <c r="D176" s="27">
        <v>26.84</v>
      </c>
      <c r="E176" s="27"/>
      <c r="F176" s="26" t="s">
        <v>29</v>
      </c>
      <c r="G176" s="26" t="s">
        <v>34</v>
      </c>
      <c r="H176" s="26" t="s">
        <v>694</v>
      </c>
      <c r="I176" s="26" t="s">
        <v>30</v>
      </c>
      <c r="J176" s="26"/>
      <c r="K176" s="28"/>
      <c r="L176" s="28"/>
      <c r="M176" s="26" t="s">
        <v>1362</v>
      </c>
      <c r="N176" s="26"/>
      <c r="O176" s="26"/>
      <c r="P176" s="26"/>
      <c r="Q176" s="26"/>
      <c r="R176" s="26"/>
      <c r="S176" s="26"/>
      <c r="T176" s="26"/>
      <c r="U176" s="26"/>
      <c r="V176" s="26"/>
      <c r="W176" s="26" t="s">
        <v>479</v>
      </c>
      <c r="X176" t="str">
        <f>+IF(P176="S128","c006x   - Insurance firms &amp; pension funds",IF(G176="particulares","c001x   - Households",IF(AND(G176="outras empresas nao financeiras",H176="1"),"c002x   - Micro &amp; SME",IF(AND(G176="outras empresas nao financeiras",OR(H176="0",H176="")),"c003x   - Corporates",IF(G176="instituicoes de credito","c004x   - Institutions",IF(G176="outras instituicoes financeiras","c005x   - Other financial corporations",IF(G176="setor publico","c008x   - Government, central banks &amp; supranationals",IF(AND(G176="",I176="Taxageste"),"c003x   - Corporates",IF(G176="","c005x   - Other financial corporations","")))))))))</f>
        <v>c005x   - Other financial corporations</v>
      </c>
      <c r="Y176" s="1">
        <f>SUM(N176:O176)</f>
        <v>0</v>
      </c>
      <c r="Z176">
        <f>IFERROR(D176-Y176,"")</f>
        <v>26.84</v>
      </c>
      <c r="AA176">
        <v>0</v>
      </c>
      <c r="AB176" t="str">
        <f t="shared" si="6"/>
        <v>033300000114001</v>
      </c>
      <c r="AC176" t="str">
        <f t="shared" si="7"/>
        <v>7400615058</v>
      </c>
      <c r="AD176" t="str">
        <f t="shared" si="8"/>
        <v>Type of identifier, other than LEI or MFI code</v>
      </c>
    </row>
    <row r="177" spans="1:30" x14ac:dyDescent="0.45">
      <c r="A177" t="s">
        <v>1511</v>
      </c>
      <c r="B177" t="s">
        <v>164</v>
      </c>
      <c r="C177" t="s">
        <v>21</v>
      </c>
      <c r="D177" s="23"/>
      <c r="E177">
        <v>0.37</v>
      </c>
      <c r="F177" t="s">
        <v>29</v>
      </c>
      <c r="G177" t="s">
        <v>34</v>
      </c>
      <c r="H177" t="s">
        <v>694</v>
      </c>
      <c r="I177" t="s">
        <v>30</v>
      </c>
      <c r="M177" t="s">
        <v>1362</v>
      </c>
      <c r="W177" t="s">
        <v>479</v>
      </c>
      <c r="X177" t="str">
        <f>+IF(P177="S128","c006x   - Insurance firms &amp; pension funds",IF(G177="particulares","c001x   - Households",IF(AND(G177="outras empresas nao financeiras",H177="1"),"c002x   - Micro &amp; SME",IF(AND(G177="outras empresas nao financeiras",OR(H177="0",H177="")),"c003x   - Corporates",IF(G177="instituicoes de credito","c004x   - Institutions",IF(G177="outras instituicoes financeiras","c005x   - Other financial corporations",IF(G177="setor publico","c008x   - Government, central banks &amp; supranationals",IF(AND(G177="",I177="Taxageste"),"c003x   - Corporates",IF(G177="","c005x   - Other financial corporations","")))))))))</f>
        <v>c005x   - Other financial corporations</v>
      </c>
      <c r="Y177" s="1">
        <f>SUM(N177:O177)</f>
        <v>0</v>
      </c>
      <c r="Z177">
        <f>IFERROR(D177-Y177,"")</f>
        <v>0</v>
      </c>
      <c r="AA177">
        <v>0</v>
      </c>
      <c r="AB177" t="str">
        <f t="shared" si="6"/>
        <v>039600000000001</v>
      </c>
      <c r="AC177" t="str">
        <f t="shared" si="7"/>
        <v>7400615058</v>
      </c>
      <c r="AD177" t="str">
        <f t="shared" si="8"/>
        <v>Type of identifier, other than LEI or MFI code</v>
      </c>
    </row>
    <row r="178" spans="1:30" x14ac:dyDescent="0.45">
      <c r="A178" t="s">
        <v>232</v>
      </c>
      <c r="B178" t="s">
        <v>167</v>
      </c>
      <c r="C178" t="s">
        <v>21</v>
      </c>
      <c r="D178" s="23">
        <v>231382.17</v>
      </c>
      <c r="E178">
        <v>521.44000000000005</v>
      </c>
      <c r="F178" t="s">
        <v>29</v>
      </c>
      <c r="G178" t="s">
        <v>34</v>
      </c>
      <c r="H178" t="s">
        <v>694</v>
      </c>
      <c r="I178" t="s">
        <v>73</v>
      </c>
      <c r="M178" t="s">
        <v>1362</v>
      </c>
      <c r="W178" t="s">
        <v>479</v>
      </c>
      <c r="X178" t="str">
        <f>+IF(P178="S128","c006x   - Insurance firms &amp; pension funds",IF(G178="particulares","c001x   - Households",IF(AND(G178="outras empresas nao financeiras",H178="1"),"c002x   - Micro &amp; SME",IF(AND(G178="outras empresas nao financeiras",OR(H178="0",H178="")),"c003x   - Corporates",IF(G178="instituicoes de credito","c004x   - Institutions",IF(G178="outras instituicoes financeiras","c005x   - Other financial corporations",IF(G178="setor publico","c008x   - Government, central banks &amp; supranationals",IF(AND(G178="",I178="Taxageste"),"c003x   - Corporates",IF(G178="","c005x   - Other financial corporations","")))))))))</f>
        <v>c005x   - Other financial corporations</v>
      </c>
      <c r="Y178" s="1">
        <f>SUM(N178:O178)</f>
        <v>0</v>
      </c>
      <c r="Z178">
        <f>IFERROR(D178-Y178,"")</f>
        <v>231382.17</v>
      </c>
      <c r="AA178">
        <v>0</v>
      </c>
      <c r="AB178" t="str">
        <f t="shared" si="6"/>
        <v>035500000000000</v>
      </c>
      <c r="AC178" t="str">
        <f t="shared" si="7"/>
        <v>2101355138</v>
      </c>
      <c r="AD178" t="str">
        <f t="shared" si="8"/>
        <v>Type of identifier, other than LEI or MFI code</v>
      </c>
    </row>
    <row r="179" spans="1:30" x14ac:dyDescent="0.45">
      <c r="A179" t="s">
        <v>1512</v>
      </c>
      <c r="B179" t="s">
        <v>164</v>
      </c>
      <c r="C179" t="s">
        <v>21</v>
      </c>
      <c r="D179" s="23"/>
      <c r="E179">
        <v>56.77</v>
      </c>
      <c r="F179" t="s">
        <v>29</v>
      </c>
      <c r="G179" t="s">
        <v>34</v>
      </c>
      <c r="H179" t="s">
        <v>694</v>
      </c>
      <c r="I179" t="s">
        <v>30</v>
      </c>
      <c r="M179" t="s">
        <v>1362</v>
      </c>
      <c r="W179" t="s">
        <v>479</v>
      </c>
      <c r="X179" t="str">
        <f>+IF(P179="S128","c006x   - Insurance firms &amp; pension funds",IF(G179="particulares","c001x   - Households",IF(AND(G179="outras empresas nao financeiras",H179="1"),"c002x   - Micro &amp; SME",IF(AND(G179="outras empresas nao financeiras",OR(H179="0",H179="")),"c003x   - Corporates",IF(G179="instituicoes de credito","c004x   - Institutions",IF(G179="outras instituicoes financeiras","c005x   - Other financial corporations",IF(G179="setor publico","c008x   - Government, central banks &amp; supranationals",IF(AND(G179="",I179="Taxageste"),"c003x   - Corporates",IF(G179="","c005x   - Other financial corporations","")))))))))</f>
        <v>c005x   - Other financial corporations</v>
      </c>
      <c r="Y179" s="1">
        <f>SUM(N179:O179)</f>
        <v>0</v>
      </c>
      <c r="Z179">
        <f>IFERROR(D179-Y179,"")</f>
        <v>0</v>
      </c>
      <c r="AA179">
        <v>0</v>
      </c>
      <c r="AB179" t="str">
        <f t="shared" si="6"/>
        <v>028400000000001</v>
      </c>
      <c r="AC179" t="str">
        <f t="shared" si="7"/>
        <v>7400615058</v>
      </c>
      <c r="AD179" t="str">
        <f t="shared" si="8"/>
        <v>Type of identifier, other than LEI or MFI code</v>
      </c>
    </row>
    <row r="180" spans="1:30" x14ac:dyDescent="0.45">
      <c r="A180" t="s">
        <v>163</v>
      </c>
      <c r="B180" t="s">
        <v>164</v>
      </c>
      <c r="C180" t="s">
        <v>21</v>
      </c>
      <c r="D180" s="23">
        <v>1163402.1200000001</v>
      </c>
      <c r="E180">
        <v>2249.84</v>
      </c>
      <c r="F180" t="s">
        <v>29</v>
      </c>
      <c r="G180" t="s">
        <v>34</v>
      </c>
      <c r="H180" t="s">
        <v>694</v>
      </c>
      <c r="I180" t="s">
        <v>30</v>
      </c>
      <c r="M180" t="s">
        <v>1362</v>
      </c>
      <c r="W180" t="s">
        <v>479</v>
      </c>
      <c r="X180" t="str">
        <f>+IF(P180="S128","c006x   - Insurance firms &amp; pension funds",IF(G180="particulares","c001x   - Households",IF(AND(G180="outras empresas nao financeiras",H180="1"),"c002x   - Micro &amp; SME",IF(AND(G180="outras empresas nao financeiras",OR(H180="0",H180="")),"c003x   - Corporates",IF(G180="instituicoes de credito","c004x   - Institutions",IF(G180="outras instituicoes financeiras","c005x   - Other financial corporations",IF(G180="setor publico","c008x   - Government, central banks &amp; supranationals",IF(AND(G180="",I180="Taxageste"),"c003x   - Corporates",IF(G180="","c005x   - Other financial corporations","")))))))))</f>
        <v>c005x   - Other financial corporations</v>
      </c>
      <c r="Y180" s="1">
        <f>SUM(N180:O180)</f>
        <v>0</v>
      </c>
      <c r="Z180">
        <f>IFERROR(D180-Y180,"")</f>
        <v>1163402.1200000001</v>
      </c>
      <c r="AA180">
        <v>0</v>
      </c>
      <c r="AB180" t="str">
        <f t="shared" si="6"/>
        <v>035600000000000</v>
      </c>
      <c r="AC180" t="str">
        <f t="shared" si="7"/>
        <v>7400615058</v>
      </c>
      <c r="AD180" t="str">
        <f t="shared" si="8"/>
        <v>Type of identifier, other than LEI or MFI code</v>
      </c>
    </row>
    <row r="181" spans="1:30" x14ac:dyDescent="0.45">
      <c r="A181" t="s">
        <v>1513</v>
      </c>
      <c r="B181" t="s">
        <v>164</v>
      </c>
      <c r="C181" t="s">
        <v>21</v>
      </c>
      <c r="D181" s="23"/>
      <c r="E181">
        <v>7.38</v>
      </c>
      <c r="F181" t="s">
        <v>29</v>
      </c>
      <c r="G181" t="s">
        <v>34</v>
      </c>
      <c r="H181" t="s">
        <v>694</v>
      </c>
      <c r="I181" t="s">
        <v>30</v>
      </c>
      <c r="M181" t="s">
        <v>1362</v>
      </c>
      <c r="W181" t="s">
        <v>479</v>
      </c>
      <c r="X181" t="str">
        <f>+IF(P181="S128","c006x   - Insurance firms &amp; pension funds",IF(G181="particulares","c001x   - Households",IF(AND(G181="outras empresas nao financeiras",H181="1"),"c002x   - Micro &amp; SME",IF(AND(G181="outras empresas nao financeiras",OR(H181="0",H181="")),"c003x   - Corporates",IF(G181="instituicoes de credito","c004x   - Institutions",IF(G181="outras instituicoes financeiras","c005x   - Other financial corporations",IF(G181="setor publico","c008x   - Government, central banks &amp; supranationals",IF(AND(G181="",I181="Taxageste"),"c003x   - Corporates",IF(G181="","c005x   - Other financial corporations","")))))))))</f>
        <v>c005x   - Other financial corporations</v>
      </c>
      <c r="Y181" s="1">
        <f>SUM(N181:O181)</f>
        <v>0</v>
      </c>
      <c r="Z181">
        <f>IFERROR(D181-Y181,"")</f>
        <v>0</v>
      </c>
      <c r="AA181">
        <v>0</v>
      </c>
      <c r="AB181" t="str">
        <f t="shared" si="6"/>
        <v>033400000000001</v>
      </c>
      <c r="AC181" t="str">
        <f t="shared" si="7"/>
        <v>7400615058</v>
      </c>
      <c r="AD181" t="str">
        <f t="shared" si="8"/>
        <v>Type of identifier, other than LEI or MFI code</v>
      </c>
    </row>
    <row r="182" spans="1:30" x14ac:dyDescent="0.45">
      <c r="A182" t="s">
        <v>234</v>
      </c>
      <c r="B182" t="s">
        <v>167</v>
      </c>
      <c r="C182" t="s">
        <v>21</v>
      </c>
      <c r="D182" s="23">
        <v>80409.95</v>
      </c>
      <c r="E182">
        <v>159.28</v>
      </c>
      <c r="F182" t="s">
        <v>29</v>
      </c>
      <c r="G182" t="s">
        <v>34</v>
      </c>
      <c r="H182" t="s">
        <v>694</v>
      </c>
      <c r="I182" t="s">
        <v>73</v>
      </c>
      <c r="M182" t="s">
        <v>1362</v>
      </c>
      <c r="W182" t="s">
        <v>479</v>
      </c>
      <c r="X182" t="str">
        <f>+IF(P182="S128","c006x   - Insurance firms &amp; pension funds",IF(G182="particulares","c001x   - Households",IF(AND(G182="outras empresas nao financeiras",H182="1"),"c002x   - Micro &amp; SME",IF(AND(G182="outras empresas nao financeiras",OR(H182="0",H182="")),"c003x   - Corporates",IF(G182="instituicoes de credito","c004x   - Institutions",IF(G182="outras instituicoes financeiras","c005x   - Other financial corporations",IF(G182="setor publico","c008x   - Government, central banks &amp; supranationals",IF(AND(G182="",I182="Taxageste"),"c003x   - Corporates",IF(G182="","c005x   - Other financial corporations","")))))))))</f>
        <v>c005x   - Other financial corporations</v>
      </c>
      <c r="Y182" s="1">
        <f>SUM(N182:O182)</f>
        <v>0</v>
      </c>
      <c r="Z182">
        <f>IFERROR(D182-Y182,"")</f>
        <v>80409.95</v>
      </c>
      <c r="AA182">
        <v>0</v>
      </c>
      <c r="AB182" t="str">
        <f t="shared" si="6"/>
        <v>035700000000000</v>
      </c>
      <c r="AC182" t="str">
        <f t="shared" si="7"/>
        <v>2101355138</v>
      </c>
      <c r="AD182" t="str">
        <f t="shared" si="8"/>
        <v>Type of identifier, other than LEI or MFI code</v>
      </c>
    </row>
    <row r="183" spans="1:30" x14ac:dyDescent="0.45">
      <c r="A183" t="s">
        <v>215</v>
      </c>
      <c r="B183" t="s">
        <v>164</v>
      </c>
      <c r="C183" t="s">
        <v>21</v>
      </c>
      <c r="D183" s="23">
        <v>1479721.77</v>
      </c>
      <c r="E183">
        <v>2453.92</v>
      </c>
      <c r="F183" t="s">
        <v>29</v>
      </c>
      <c r="G183" t="s">
        <v>34</v>
      </c>
      <c r="H183" t="s">
        <v>694</v>
      </c>
      <c r="I183" t="s">
        <v>30</v>
      </c>
      <c r="M183" t="s">
        <v>1362</v>
      </c>
      <c r="W183" t="s">
        <v>479</v>
      </c>
      <c r="X183" t="str">
        <f>+IF(P183="S128","c006x   - Insurance firms &amp; pension funds",IF(G183="particulares","c001x   - Households",IF(AND(G183="outras empresas nao financeiras",H183="1"),"c002x   - Micro &amp; SME",IF(AND(G183="outras empresas nao financeiras",OR(H183="0",H183="")),"c003x   - Corporates",IF(G183="instituicoes de credito","c004x   - Institutions",IF(G183="outras instituicoes financeiras","c005x   - Other financial corporations",IF(G183="setor publico","c008x   - Government, central banks &amp; supranationals",IF(AND(G183="",I183="Taxageste"),"c003x   - Corporates",IF(G183="","c005x   - Other financial corporations","")))))))))</f>
        <v>c005x   - Other financial corporations</v>
      </c>
      <c r="Y183" s="1">
        <f>SUM(N183:O183)</f>
        <v>0</v>
      </c>
      <c r="Z183">
        <f>IFERROR(D183-Y183,"")</f>
        <v>1479721.77</v>
      </c>
      <c r="AA183">
        <v>0</v>
      </c>
      <c r="AB183" t="str">
        <f t="shared" si="6"/>
        <v>030800000000000</v>
      </c>
      <c r="AC183" t="str">
        <f t="shared" si="7"/>
        <v>7400615058</v>
      </c>
      <c r="AD183" t="str">
        <f t="shared" si="8"/>
        <v>Type of identifier, other than LEI or MFI code</v>
      </c>
    </row>
    <row r="184" spans="1:30" x14ac:dyDescent="0.45">
      <c r="A184" t="s">
        <v>202</v>
      </c>
      <c r="B184" t="s">
        <v>164</v>
      </c>
      <c r="C184" t="s">
        <v>21</v>
      </c>
      <c r="D184" s="23">
        <v>800296.13</v>
      </c>
      <c r="E184" s="23">
        <v>1042.9000000000001</v>
      </c>
      <c r="F184" t="s">
        <v>29</v>
      </c>
      <c r="G184" t="s">
        <v>34</v>
      </c>
      <c r="H184" t="s">
        <v>694</v>
      </c>
      <c r="I184" t="s">
        <v>30</v>
      </c>
      <c r="M184" t="s">
        <v>1362</v>
      </c>
      <c r="W184" t="s">
        <v>479</v>
      </c>
      <c r="X184" t="str">
        <f>+IF(P184="S128","c006x   - Insurance firms &amp; pension funds",IF(G184="particulares","c001x   - Households",IF(AND(G184="outras empresas nao financeiras",H184="1"),"c002x   - Micro &amp; SME",IF(AND(G184="outras empresas nao financeiras",OR(H184="0",H184="")),"c003x   - Corporates",IF(G184="instituicoes de credito","c004x   - Institutions",IF(G184="outras instituicoes financeiras","c005x   - Other financial corporations",IF(G184="setor publico","c008x   - Government, central banks &amp; supranationals",IF(AND(G184="",I184="Taxageste"),"c003x   - Corporates",IF(G184="","c005x   - Other financial corporations","")))))))))</f>
        <v>c005x   - Other financial corporations</v>
      </c>
      <c r="Y184" s="1">
        <f>SUM(N184:O184)</f>
        <v>0</v>
      </c>
      <c r="Z184">
        <f>IFERROR(D184-Y184,"")</f>
        <v>800296.13</v>
      </c>
      <c r="AA184">
        <v>0</v>
      </c>
      <c r="AB184" t="str">
        <f t="shared" si="6"/>
        <v>035800000000000</v>
      </c>
      <c r="AC184" t="str">
        <f t="shared" si="7"/>
        <v>7400615058</v>
      </c>
      <c r="AD184" t="str">
        <f t="shared" si="8"/>
        <v>Type of identifier, other than LEI or MFI code</v>
      </c>
    </row>
    <row r="185" spans="1:30" x14ac:dyDescent="0.45">
      <c r="A185" t="s">
        <v>270</v>
      </c>
      <c r="B185" t="s">
        <v>170</v>
      </c>
      <c r="C185" t="s">
        <v>21</v>
      </c>
      <c r="D185" s="23">
        <v>82119.98</v>
      </c>
      <c r="E185">
        <v>241.55</v>
      </c>
      <c r="F185" t="s">
        <v>29</v>
      </c>
      <c r="G185" t="s">
        <v>34</v>
      </c>
      <c r="H185" t="s">
        <v>694</v>
      </c>
      <c r="I185" t="s">
        <v>74</v>
      </c>
      <c r="M185" t="s">
        <v>1362</v>
      </c>
      <c r="W185" t="s">
        <v>479</v>
      </c>
      <c r="X185" s="26" t="str">
        <f>+IF(P185="S128","c006x   - Insurance firms &amp; pension funds",IF(G185="particulares","c001x   - Households",IF(AND(G185="outras empresas nao financeiras",H185="1"),"c002x   - Micro &amp; SME",IF(AND(G185="outras empresas nao financeiras",OR(H185="0",H185="")),"c003x   - Corporates",IF(G185="instituicoes de credito","c004x   - Institutions",IF(G185="outras instituicoes financeiras","c005x   - Other financial corporations",IF(G185="setor publico","c008x   - Government, central banks &amp; supranationals",IF(AND(G185="",I185="Taxageste"),"c003x   - Corporates",IF(G185="","c005x   - Other financial corporations","")))))))))</f>
        <v>c005x   - Other financial corporations</v>
      </c>
      <c r="Y185" s="29">
        <f>SUM(N185:O185)</f>
        <v>0</v>
      </c>
      <c r="Z185" s="26">
        <f>IFERROR(D185-Y185,"")</f>
        <v>82119.98</v>
      </c>
      <c r="AA185" s="26">
        <v>0</v>
      </c>
      <c r="AB185" t="str">
        <f t="shared" si="6"/>
        <v>033500000000000</v>
      </c>
      <c r="AC185" t="str">
        <f t="shared" si="7"/>
        <v>7400987939</v>
      </c>
      <c r="AD185" t="str">
        <f t="shared" si="8"/>
        <v>Type of identifier, other than LEI or MFI code</v>
      </c>
    </row>
    <row r="186" spans="1:30" x14ac:dyDescent="0.45">
      <c r="A186" t="s">
        <v>235</v>
      </c>
      <c r="B186" t="s">
        <v>164</v>
      </c>
      <c r="C186" t="s">
        <v>21</v>
      </c>
      <c r="D186" s="23">
        <v>816837.84</v>
      </c>
      <c r="E186">
        <v>1548.73</v>
      </c>
      <c r="F186" t="s">
        <v>29</v>
      </c>
      <c r="G186" t="s">
        <v>34</v>
      </c>
      <c r="H186" t="s">
        <v>694</v>
      </c>
      <c r="I186" t="s">
        <v>30</v>
      </c>
      <c r="M186" t="s">
        <v>1362</v>
      </c>
      <c r="W186" t="s">
        <v>479</v>
      </c>
      <c r="X186" t="str">
        <f>+IF(P186="S128","c006x   - Insurance firms &amp; pension funds",IF(G186="particulares","c001x   - Households",IF(AND(G186="outras empresas nao financeiras",H186="1"),"c002x   - Micro &amp; SME",IF(AND(G186="outras empresas nao financeiras",OR(H186="0",H186="")),"c003x   - Corporates",IF(G186="instituicoes de credito","c004x   - Institutions",IF(G186="outras instituicoes financeiras","c005x   - Other financial corporations",IF(G186="setor publico","c008x   - Government, central banks &amp; supranationals",IF(AND(G186="",I186="Taxageste"),"c003x   - Corporates",IF(G186="","c005x   - Other financial corporations","")))))))))</f>
        <v>c005x   - Other financial corporations</v>
      </c>
      <c r="Y186" s="1">
        <f>SUM(N186:O186)</f>
        <v>0</v>
      </c>
      <c r="Z186">
        <f>IFERROR(D186-Y186,"")</f>
        <v>816837.84</v>
      </c>
      <c r="AA186">
        <v>0</v>
      </c>
      <c r="AB186" t="str">
        <f t="shared" si="6"/>
        <v>035900000000000</v>
      </c>
      <c r="AC186" t="str">
        <f t="shared" si="7"/>
        <v>7400615058</v>
      </c>
      <c r="AD186" t="str">
        <f t="shared" si="8"/>
        <v>Type of identifier, other than LEI or MFI code</v>
      </c>
    </row>
    <row r="187" spans="1:30" x14ac:dyDescent="0.45">
      <c r="A187" t="s">
        <v>1514</v>
      </c>
      <c r="B187" t="s">
        <v>164</v>
      </c>
      <c r="C187" t="s">
        <v>21</v>
      </c>
      <c r="D187" s="23"/>
      <c r="E187">
        <v>0.46</v>
      </c>
      <c r="F187" t="s">
        <v>29</v>
      </c>
      <c r="G187" t="s">
        <v>34</v>
      </c>
      <c r="H187" t="s">
        <v>694</v>
      </c>
      <c r="I187" t="s">
        <v>30</v>
      </c>
      <c r="M187" t="s">
        <v>1362</v>
      </c>
      <c r="W187" t="s">
        <v>479</v>
      </c>
      <c r="X187" t="str">
        <f>+IF(P187="S128","c006x   - Insurance firms &amp; pension funds",IF(G187="particulares","c001x   - Households",IF(AND(G187="outras empresas nao financeiras",H187="1"),"c002x   - Micro &amp; SME",IF(AND(G187="outras empresas nao financeiras",OR(H187="0",H187="")),"c003x   - Corporates",IF(G187="instituicoes de credito","c004x   - Institutions",IF(G187="outras instituicoes financeiras","c005x   - Other financial corporations",IF(G187="setor publico","c008x   - Government, central banks &amp; supranationals",IF(AND(G187="",I187="Taxageste"),"c003x   - Corporates",IF(G187="","c005x   - Other financial corporations","")))))))))</f>
        <v>c005x   - Other financial corporations</v>
      </c>
      <c r="Y187" s="1">
        <f>SUM(N187:O187)</f>
        <v>0</v>
      </c>
      <c r="Z187">
        <f>IFERROR(D187-Y187,"")</f>
        <v>0</v>
      </c>
      <c r="AA187">
        <v>0</v>
      </c>
      <c r="AB187" t="str">
        <f t="shared" si="6"/>
        <v>028700000000001</v>
      </c>
      <c r="AC187" t="str">
        <f t="shared" si="7"/>
        <v>7400615058</v>
      </c>
      <c r="AD187" t="str">
        <f t="shared" si="8"/>
        <v>Type of identifier, other than LEI or MFI code</v>
      </c>
    </row>
    <row r="188" spans="1:30" x14ac:dyDescent="0.45">
      <c r="A188" t="s">
        <v>1515</v>
      </c>
      <c r="B188" t="s">
        <v>164</v>
      </c>
      <c r="C188" t="s">
        <v>21</v>
      </c>
      <c r="D188" s="23"/>
      <c r="E188">
        <v>0.12</v>
      </c>
      <c r="F188" t="s">
        <v>29</v>
      </c>
      <c r="G188" t="s">
        <v>34</v>
      </c>
      <c r="H188" t="s">
        <v>694</v>
      </c>
      <c r="I188" t="s">
        <v>30</v>
      </c>
      <c r="M188" t="s">
        <v>1362</v>
      </c>
      <c r="W188" t="s">
        <v>479</v>
      </c>
      <c r="X188" t="str">
        <f>+IF(P188="S128","c006x   - Insurance firms &amp; pension funds",IF(G188="particulares","c001x   - Households",IF(AND(G188="outras empresas nao financeiras",H188="1"),"c002x   - Micro &amp; SME",IF(AND(G188="outras empresas nao financeiras",OR(H188="0",H188="")),"c003x   - Corporates",IF(G188="instituicoes de credito","c004x   - Institutions",IF(G188="outras instituicoes financeiras","c005x   - Other financial corporations",IF(G188="setor publico","c008x   - Government, central banks &amp; supranationals",IF(AND(G188="",I188="Taxageste"),"c003x   - Corporates",IF(G188="","c005x   - Other financial corporations","")))))))))</f>
        <v>c005x   - Other financial corporations</v>
      </c>
      <c r="Y188" s="1">
        <f>SUM(N188:O188)</f>
        <v>0</v>
      </c>
      <c r="Z188">
        <f>IFERROR(D188-Y188,"")</f>
        <v>0</v>
      </c>
      <c r="AA188">
        <v>0</v>
      </c>
      <c r="AB188" t="str">
        <f t="shared" si="6"/>
        <v>036000000000001</v>
      </c>
      <c r="AC188" t="str">
        <f t="shared" si="7"/>
        <v>7400615058</v>
      </c>
      <c r="AD188" t="str">
        <f t="shared" si="8"/>
        <v>Type of identifier, other than LEI or MFI code</v>
      </c>
    </row>
    <row r="189" spans="1:30" x14ac:dyDescent="0.45">
      <c r="A189" t="s">
        <v>431</v>
      </c>
      <c r="B189" t="s">
        <v>170</v>
      </c>
      <c r="C189" t="s">
        <v>21</v>
      </c>
      <c r="D189" s="23">
        <v>94270.74</v>
      </c>
      <c r="E189">
        <v>81.91</v>
      </c>
      <c r="F189" t="s">
        <v>29</v>
      </c>
      <c r="G189" t="s">
        <v>34</v>
      </c>
      <c r="H189" t="s">
        <v>694</v>
      </c>
      <c r="I189" t="s">
        <v>74</v>
      </c>
      <c r="M189" t="s">
        <v>1362</v>
      </c>
      <c r="W189" t="s">
        <v>479</v>
      </c>
      <c r="X189" t="str">
        <f>+IF(P189="S128","c006x   - Insurance firms &amp; pension funds",IF(G189="particulares","c001x   - Households",IF(AND(G189="outras empresas nao financeiras",H189="1"),"c002x   - Micro &amp; SME",IF(AND(G189="outras empresas nao financeiras",OR(H189="0",H189="")),"c003x   - Corporates",IF(G189="instituicoes de credito","c004x   - Institutions",IF(G189="outras instituicoes financeiras","c005x   - Other financial corporations",IF(G189="setor publico","c008x   - Government, central banks &amp; supranationals",IF(AND(G189="",I189="Taxageste"),"c003x   - Corporates",IF(G189="","c005x   - Other financial corporations","")))))))))</f>
        <v>c005x   - Other financial corporations</v>
      </c>
      <c r="Y189" s="1">
        <f>SUM(N189:O189)</f>
        <v>0</v>
      </c>
      <c r="Z189">
        <f>IFERROR(D189-Y189,"")</f>
        <v>94270.74</v>
      </c>
      <c r="AA189">
        <v>0</v>
      </c>
      <c r="AB189" t="str">
        <f t="shared" si="6"/>
        <v>033600000000000</v>
      </c>
      <c r="AC189" t="str">
        <f t="shared" si="7"/>
        <v>7400987939</v>
      </c>
      <c r="AD189" t="str">
        <f t="shared" si="8"/>
        <v>Type of identifier, other than LEI or MFI code</v>
      </c>
    </row>
    <row r="190" spans="1:30" x14ac:dyDescent="0.45">
      <c r="A190" t="s">
        <v>292</v>
      </c>
      <c r="B190" t="s">
        <v>164</v>
      </c>
      <c r="C190" t="s">
        <v>21</v>
      </c>
      <c r="D190" s="23">
        <v>555012.63</v>
      </c>
      <c r="E190">
        <v>1067.5</v>
      </c>
      <c r="F190" t="s">
        <v>29</v>
      </c>
      <c r="G190" t="s">
        <v>34</v>
      </c>
      <c r="H190" t="s">
        <v>694</v>
      </c>
      <c r="I190" t="s">
        <v>30</v>
      </c>
      <c r="M190" t="s">
        <v>1362</v>
      </c>
      <c r="W190" t="s">
        <v>479</v>
      </c>
      <c r="X190" t="str">
        <f>+IF(P190="S128","c006x   - Insurance firms &amp; pension funds",IF(G190="particulares","c001x   - Households",IF(AND(G190="outras empresas nao financeiras",H190="1"),"c002x   - Micro &amp; SME",IF(AND(G190="outras empresas nao financeiras",OR(H190="0",H190="")),"c003x   - Corporates",IF(G190="instituicoes de credito","c004x   - Institutions",IF(G190="outras instituicoes financeiras","c005x   - Other financial corporations",IF(G190="setor publico","c008x   - Government, central banks &amp; supranationals",IF(AND(G190="",I190="Taxageste"),"c003x   - Corporates",IF(G190="","c005x   - Other financial corporations","")))))))))</f>
        <v>c005x   - Other financial corporations</v>
      </c>
      <c r="Y190" s="1">
        <f>SUM(N190:O190)</f>
        <v>0</v>
      </c>
      <c r="Z190">
        <f>IFERROR(D190-Y190,"")</f>
        <v>555012.63</v>
      </c>
      <c r="AA190">
        <v>0</v>
      </c>
      <c r="AB190" t="str">
        <f t="shared" si="6"/>
        <v>036200000000000</v>
      </c>
      <c r="AC190" t="str">
        <f t="shared" si="7"/>
        <v>7400615058</v>
      </c>
      <c r="AD190" t="str">
        <f t="shared" si="8"/>
        <v>Type of identifier, other than LEI or MFI code</v>
      </c>
    </row>
    <row r="191" spans="1:30" x14ac:dyDescent="0.45">
      <c r="A191" t="s">
        <v>262</v>
      </c>
      <c r="B191" t="s">
        <v>164</v>
      </c>
      <c r="C191" t="s">
        <v>21</v>
      </c>
      <c r="D191" s="23">
        <v>260504.24</v>
      </c>
      <c r="E191">
        <v>407.11</v>
      </c>
      <c r="F191" t="s">
        <v>29</v>
      </c>
      <c r="G191" t="s">
        <v>34</v>
      </c>
      <c r="H191" t="s">
        <v>694</v>
      </c>
      <c r="I191" t="s">
        <v>30</v>
      </c>
      <c r="M191" t="s">
        <v>1362</v>
      </c>
      <c r="W191" t="s">
        <v>479</v>
      </c>
      <c r="X191" t="str">
        <f>+IF(P191="S128","c006x   - Insurance firms &amp; pension funds",IF(G191="particulares","c001x   - Households",IF(AND(G191="outras empresas nao financeiras",H191="1"),"c002x   - Micro &amp; SME",IF(AND(G191="outras empresas nao financeiras",OR(H191="0",H191="")),"c003x   - Corporates",IF(G191="instituicoes de credito","c004x   - Institutions",IF(G191="outras instituicoes financeiras","c005x   - Other financial corporations",IF(G191="setor publico","c008x   - Government, central banks &amp; supranationals",IF(AND(G191="",I191="Taxageste"),"c003x   - Corporates",IF(G191="","c005x   - Other financial corporations","")))))))))</f>
        <v>c005x   - Other financial corporations</v>
      </c>
      <c r="Y191" s="1">
        <f>SUM(N191:O191)</f>
        <v>0</v>
      </c>
      <c r="Z191">
        <f>IFERROR(D191-Y191,"")</f>
        <v>260504.24</v>
      </c>
      <c r="AA191">
        <v>0</v>
      </c>
      <c r="AB191" t="str">
        <f t="shared" si="6"/>
        <v>030900000000000</v>
      </c>
      <c r="AC191" t="str">
        <f t="shared" si="7"/>
        <v>7400615058</v>
      </c>
      <c r="AD191" t="str">
        <f t="shared" si="8"/>
        <v>Type of identifier, other than LEI or MFI code</v>
      </c>
    </row>
    <row r="192" spans="1:30" x14ac:dyDescent="0.45">
      <c r="A192" t="s">
        <v>236</v>
      </c>
      <c r="B192" t="s">
        <v>164</v>
      </c>
      <c r="C192" t="s">
        <v>21</v>
      </c>
      <c r="D192" s="23">
        <v>999459.41</v>
      </c>
      <c r="E192">
        <v>1741.78</v>
      </c>
      <c r="F192" t="s">
        <v>29</v>
      </c>
      <c r="G192" t="s">
        <v>34</v>
      </c>
      <c r="H192" t="s">
        <v>694</v>
      </c>
      <c r="I192" t="s">
        <v>30</v>
      </c>
      <c r="K192" s="24"/>
      <c r="M192" t="s">
        <v>1362</v>
      </c>
      <c r="W192" t="s">
        <v>479</v>
      </c>
      <c r="X192" t="str">
        <f>+IF(P192="S128","c006x   - Insurance firms &amp; pension funds",IF(G192="particulares","c001x   - Households",IF(AND(G192="outras empresas nao financeiras",H192="1"),"c002x   - Micro &amp; SME",IF(AND(G192="outras empresas nao financeiras",OR(H192="0",H192="")),"c003x   - Corporates",IF(G192="instituicoes de credito","c004x   - Institutions",IF(G192="outras instituicoes financeiras","c005x   - Other financial corporations",IF(G192="setor publico","c008x   - Government, central banks &amp; supranationals",IF(AND(G192="",I192="Taxageste"),"c003x   - Corporates",IF(G192="","c005x   - Other financial corporations","")))))))))</f>
        <v>c005x   - Other financial corporations</v>
      </c>
      <c r="Y192" s="1">
        <f>SUM(N192:O192)</f>
        <v>0</v>
      </c>
      <c r="Z192">
        <f>IFERROR(D192-Y192,"")</f>
        <v>999459.41</v>
      </c>
      <c r="AA192">
        <v>0</v>
      </c>
      <c r="AB192" t="str">
        <f t="shared" si="6"/>
        <v>036400000000000</v>
      </c>
      <c r="AC192" t="str">
        <f t="shared" si="7"/>
        <v>7400615058</v>
      </c>
      <c r="AD192" t="str">
        <f t="shared" si="8"/>
        <v>Type of identifier, other than LEI or MFI code</v>
      </c>
    </row>
    <row r="193" spans="1:30" x14ac:dyDescent="0.45">
      <c r="A193" t="s">
        <v>267</v>
      </c>
      <c r="B193" t="s">
        <v>170</v>
      </c>
      <c r="C193" t="s">
        <v>21</v>
      </c>
      <c r="D193" s="23">
        <v>107901.36</v>
      </c>
      <c r="E193">
        <v>210.99</v>
      </c>
      <c r="F193" t="s">
        <v>29</v>
      </c>
      <c r="G193" t="s">
        <v>34</v>
      </c>
      <c r="H193" t="s">
        <v>694</v>
      </c>
      <c r="I193" t="s">
        <v>74</v>
      </c>
      <c r="M193" t="s">
        <v>1362</v>
      </c>
      <c r="W193" t="s">
        <v>479</v>
      </c>
      <c r="X193" t="str">
        <f>+IF(P193="S128","c006x   - Insurance firms &amp; pension funds",IF(G193="particulares","c001x   - Households",IF(AND(G193="outras empresas nao financeiras",H193="1"),"c002x   - Micro &amp; SME",IF(AND(G193="outras empresas nao financeiras",OR(H193="0",H193="")),"c003x   - Corporates",IF(G193="instituicoes de credito","c004x   - Institutions",IF(G193="outras instituicoes financeiras","c005x   - Other financial corporations",IF(G193="setor publico","c008x   - Government, central banks &amp; supranationals",IF(AND(G193="",I193="Taxageste"),"c003x   - Corporates",IF(G193="","c005x   - Other financial corporations","")))))))))</f>
        <v>c005x   - Other financial corporations</v>
      </c>
      <c r="Y193" s="1">
        <f>SUM(N193:O193)</f>
        <v>0</v>
      </c>
      <c r="Z193">
        <f>IFERROR(D193-Y193,"")</f>
        <v>107901.36</v>
      </c>
      <c r="AA193">
        <v>0</v>
      </c>
      <c r="AB193" t="str">
        <f t="shared" si="6"/>
        <v>033700000000000</v>
      </c>
      <c r="AC193" t="str">
        <f t="shared" si="7"/>
        <v>7400987939</v>
      </c>
      <c r="AD193" t="str">
        <f t="shared" si="8"/>
        <v>Type of identifier, other than LEI or MFI code</v>
      </c>
    </row>
    <row r="194" spans="1:30" x14ac:dyDescent="0.45">
      <c r="A194" t="s">
        <v>366</v>
      </c>
      <c r="B194" t="s">
        <v>170</v>
      </c>
      <c r="C194" t="s">
        <v>21</v>
      </c>
      <c r="D194" s="23">
        <v>71333.929999999993</v>
      </c>
      <c r="E194" s="23">
        <v>110.9</v>
      </c>
      <c r="F194" t="s">
        <v>29</v>
      </c>
      <c r="G194" t="s">
        <v>34</v>
      </c>
      <c r="H194" t="s">
        <v>694</v>
      </c>
      <c r="I194" t="s">
        <v>74</v>
      </c>
      <c r="M194" t="s">
        <v>1362</v>
      </c>
      <c r="W194" t="s">
        <v>479</v>
      </c>
      <c r="X194" t="str">
        <f>+IF(P194="S128","c006x   - Insurance firms &amp; pension funds",IF(G194="particulares","c001x   - Households",IF(AND(G194="outras empresas nao financeiras",H194="1"),"c002x   - Micro &amp; SME",IF(AND(G194="outras empresas nao financeiras",OR(H194="0",H194="")),"c003x   - Corporates",IF(G194="instituicoes de credito","c004x   - Institutions",IF(G194="outras instituicoes financeiras","c005x   - Other financial corporations",IF(G194="setor publico","c008x   - Government, central banks &amp; supranationals",IF(AND(G194="",I194="Taxageste"),"c003x   - Corporates",IF(G194="","c005x   - Other financial corporations","")))))))))</f>
        <v>c005x   - Other financial corporations</v>
      </c>
      <c r="Y194" s="1">
        <f>SUM(N194:O194)</f>
        <v>0</v>
      </c>
      <c r="Z194">
        <f>IFERROR(D194-Y194,"")</f>
        <v>71333.929999999993</v>
      </c>
      <c r="AA194">
        <v>0</v>
      </c>
      <c r="AB194" t="str">
        <f t="shared" ref="AB194:AB257" si="9">IF(A194="",B194,A194)</f>
        <v>036500000000000</v>
      </c>
      <c r="AC194" t="str">
        <f t="shared" ref="AC194:AC257" si="10">IF(OR(V194="",V194="#"),B194,V194)</f>
        <v>7400987939</v>
      </c>
      <c r="AD194" t="str">
        <f t="shared" ref="AD194:AD257" si="11">IF(AC194="","",IF(AC194=V194,"LEI code","Type of identifier, other than LEI or MFI code"))</f>
        <v>Type of identifier, other than LEI or MFI code</v>
      </c>
    </row>
    <row r="195" spans="1:30" x14ac:dyDescent="0.45">
      <c r="A195" s="26" t="s">
        <v>1379</v>
      </c>
      <c r="B195" s="26" t="s">
        <v>164</v>
      </c>
      <c r="C195" s="26" t="s">
        <v>21</v>
      </c>
      <c r="D195" s="27">
        <v>13.12</v>
      </c>
      <c r="E195" s="26"/>
      <c r="F195" s="26" t="s">
        <v>29</v>
      </c>
      <c r="G195" s="26" t="s">
        <v>34</v>
      </c>
      <c r="H195" s="26" t="s">
        <v>694</v>
      </c>
      <c r="I195" s="26" t="s">
        <v>30</v>
      </c>
      <c r="J195" s="26"/>
      <c r="K195" s="28"/>
      <c r="L195" s="26"/>
      <c r="M195" s="26" t="s">
        <v>1362</v>
      </c>
      <c r="N195" s="26"/>
      <c r="O195" s="26"/>
      <c r="P195" s="26"/>
      <c r="Q195" s="26"/>
      <c r="R195" s="26"/>
      <c r="S195" s="26"/>
      <c r="T195" s="26"/>
      <c r="U195" s="26"/>
      <c r="V195" s="26"/>
      <c r="W195" s="26" t="s">
        <v>479</v>
      </c>
      <c r="X195" t="str">
        <f>+IF(P195="S128","c006x   - Insurance firms &amp; pension funds",IF(G195="particulares","c001x   - Households",IF(AND(G195="outras empresas nao financeiras",H195="1"),"c002x   - Micro &amp; SME",IF(AND(G195="outras empresas nao financeiras",OR(H195="0",H195="")),"c003x   - Corporates",IF(G195="instituicoes de credito","c004x   - Institutions",IF(G195="outras instituicoes financeiras","c005x   - Other financial corporations",IF(G195="setor publico","c008x   - Government, central banks &amp; supranationals",IF(AND(G195="",I195="Taxageste"),"c003x   - Corporates",IF(G195="","c005x   - Other financial corporations","")))))))))</f>
        <v>c005x   - Other financial corporations</v>
      </c>
      <c r="Y195" s="1">
        <f>SUM(N195:O195)</f>
        <v>0</v>
      </c>
      <c r="Z195">
        <f>IFERROR(D195-Y195,"")</f>
        <v>13.12</v>
      </c>
      <c r="AA195">
        <v>0</v>
      </c>
      <c r="AB195" t="str">
        <f t="shared" si="9"/>
        <v>028300000114001</v>
      </c>
      <c r="AC195" t="str">
        <f t="shared" si="10"/>
        <v>7400615058</v>
      </c>
      <c r="AD195" t="str">
        <f t="shared" si="11"/>
        <v>Type of identifier, other than LEI or MFI code</v>
      </c>
    </row>
    <row r="196" spans="1:30" x14ac:dyDescent="0.45">
      <c r="A196" t="s">
        <v>204</v>
      </c>
      <c r="B196" t="s">
        <v>170</v>
      </c>
      <c r="C196" t="s">
        <v>21</v>
      </c>
      <c r="D196" s="23">
        <v>132494.04999999999</v>
      </c>
      <c r="E196" s="23">
        <v>128.77000000000001</v>
      </c>
      <c r="F196" t="s">
        <v>29</v>
      </c>
      <c r="G196" t="s">
        <v>34</v>
      </c>
      <c r="H196" t="s">
        <v>694</v>
      </c>
      <c r="I196" t="s">
        <v>74</v>
      </c>
      <c r="M196" t="s">
        <v>1362</v>
      </c>
      <c r="W196" t="s">
        <v>479</v>
      </c>
      <c r="X196" t="str">
        <f>+IF(P196="S128","c006x   - Insurance firms &amp; pension funds",IF(G196="particulares","c001x   - Households",IF(AND(G196="outras empresas nao financeiras",H196="1"),"c002x   - Micro &amp; SME",IF(AND(G196="outras empresas nao financeiras",OR(H196="0",H196="")),"c003x   - Corporates",IF(G196="instituicoes de credito","c004x   - Institutions",IF(G196="outras instituicoes financeiras","c005x   - Other financial corporations",IF(G196="setor publico","c008x   - Government, central banks &amp; supranationals",IF(AND(G196="",I196="Taxageste"),"c003x   - Corporates",IF(G196="","c005x   - Other financial corporations","")))))))))</f>
        <v>c005x   - Other financial corporations</v>
      </c>
      <c r="Y196" s="1">
        <f>SUM(N196:O196)</f>
        <v>0</v>
      </c>
      <c r="Z196">
        <f>IFERROR(D196-Y196,"")</f>
        <v>132494.04999999999</v>
      </c>
      <c r="AA196">
        <v>0</v>
      </c>
      <c r="AB196" t="str">
        <f t="shared" si="9"/>
        <v>036700000000000</v>
      </c>
      <c r="AC196" t="str">
        <f t="shared" si="10"/>
        <v>7400987939</v>
      </c>
      <c r="AD196" t="str">
        <f t="shared" si="11"/>
        <v>Type of identifier, other than LEI or MFI code</v>
      </c>
    </row>
    <row r="197" spans="1:30" x14ac:dyDescent="0.45">
      <c r="A197" t="s">
        <v>328</v>
      </c>
      <c r="B197" t="s">
        <v>164</v>
      </c>
      <c r="C197" t="s">
        <v>21</v>
      </c>
      <c r="D197" s="23">
        <v>1210442.08</v>
      </c>
      <c r="E197" s="23">
        <v>2472.77</v>
      </c>
      <c r="F197" t="s">
        <v>29</v>
      </c>
      <c r="G197" t="s">
        <v>34</v>
      </c>
      <c r="H197" t="s">
        <v>694</v>
      </c>
      <c r="I197" t="s">
        <v>30</v>
      </c>
      <c r="M197" t="s">
        <v>1362</v>
      </c>
      <c r="W197" t="s">
        <v>479</v>
      </c>
      <c r="X197" t="str">
        <f>+IF(P197="S128","c006x   - Insurance firms &amp; pension funds",IF(G197="particulares","c001x   - Households",IF(AND(G197="outras empresas nao financeiras",H197="1"),"c002x   - Micro &amp; SME",IF(AND(G197="outras empresas nao financeiras",OR(H197="0",H197="")),"c003x   - Corporates",IF(G197="instituicoes de credito","c004x   - Institutions",IF(G197="outras instituicoes financeiras","c005x   - Other financial corporations",IF(G197="setor publico","c008x   - Government, central banks &amp; supranationals",IF(AND(G197="",I197="Taxageste"),"c003x   - Corporates",IF(G197="","c005x   - Other financial corporations","")))))))))</f>
        <v>c005x   - Other financial corporations</v>
      </c>
      <c r="Y197" s="1">
        <f>SUM(N197:O197)</f>
        <v>0</v>
      </c>
      <c r="Z197">
        <f>IFERROR(D197-Y197,"")</f>
        <v>1210442.08</v>
      </c>
      <c r="AA197">
        <v>0</v>
      </c>
      <c r="AB197" t="str">
        <f t="shared" si="9"/>
        <v>033800000000000</v>
      </c>
      <c r="AC197" t="str">
        <f t="shared" si="10"/>
        <v>7400615058</v>
      </c>
      <c r="AD197" t="str">
        <f t="shared" si="11"/>
        <v>Type of identifier, other than LEI or MFI code</v>
      </c>
    </row>
    <row r="198" spans="1:30" x14ac:dyDescent="0.45">
      <c r="A198" t="s">
        <v>183</v>
      </c>
      <c r="B198" t="s">
        <v>167</v>
      </c>
      <c r="C198" t="s">
        <v>21</v>
      </c>
      <c r="D198" s="23">
        <v>41645.769999999997</v>
      </c>
      <c r="E198" s="23">
        <v>66.94</v>
      </c>
      <c r="F198" t="s">
        <v>29</v>
      </c>
      <c r="G198" t="s">
        <v>34</v>
      </c>
      <c r="H198" t="s">
        <v>694</v>
      </c>
      <c r="I198" t="s">
        <v>73</v>
      </c>
      <c r="M198" t="s">
        <v>1362</v>
      </c>
      <c r="W198" t="s">
        <v>479</v>
      </c>
      <c r="X198" t="str">
        <f>+IF(P198="S128","c006x   - Insurance firms &amp; pension funds",IF(G198="particulares","c001x   - Households",IF(AND(G198="outras empresas nao financeiras",H198="1"),"c002x   - Micro &amp; SME",IF(AND(G198="outras empresas nao financeiras",OR(H198="0",H198="")),"c003x   - Corporates",IF(G198="instituicoes de credito","c004x   - Institutions",IF(G198="outras instituicoes financeiras","c005x   - Other financial corporations",IF(G198="setor publico","c008x   - Government, central banks &amp; supranationals",IF(AND(G198="",I198="Taxageste"),"c003x   - Corporates",IF(G198="","c005x   - Other financial corporations","")))))))))</f>
        <v>c005x   - Other financial corporations</v>
      </c>
      <c r="Y198" s="1">
        <f>SUM(N198:O198)</f>
        <v>0</v>
      </c>
      <c r="Z198">
        <f>IFERROR(D198-Y198,"")</f>
        <v>41645.769999999997</v>
      </c>
      <c r="AA198">
        <v>0</v>
      </c>
      <c r="AB198" t="str">
        <f t="shared" si="9"/>
        <v>036900000000000</v>
      </c>
      <c r="AC198" t="str">
        <f t="shared" si="10"/>
        <v>2101355138</v>
      </c>
      <c r="AD198" t="str">
        <f t="shared" si="11"/>
        <v>Type of identifier, other than LEI or MFI code</v>
      </c>
    </row>
    <row r="199" spans="1:30" x14ac:dyDescent="0.45">
      <c r="A199" t="s">
        <v>301</v>
      </c>
      <c r="B199" t="s">
        <v>167</v>
      </c>
      <c r="C199" t="s">
        <v>21</v>
      </c>
      <c r="D199" s="23">
        <v>15921.8</v>
      </c>
      <c r="E199">
        <v>29.8</v>
      </c>
      <c r="F199" t="s">
        <v>29</v>
      </c>
      <c r="G199" t="s">
        <v>34</v>
      </c>
      <c r="H199" t="s">
        <v>694</v>
      </c>
      <c r="I199" t="s">
        <v>73</v>
      </c>
      <c r="M199" t="s">
        <v>1362</v>
      </c>
      <c r="W199" t="s">
        <v>479</v>
      </c>
      <c r="X199" t="str">
        <f>+IF(P199="S128","c006x   - Insurance firms &amp; pension funds",IF(G199="particulares","c001x   - Households",IF(AND(G199="outras empresas nao financeiras",H199="1"),"c002x   - Micro &amp; SME",IF(AND(G199="outras empresas nao financeiras",OR(H199="0",H199="")),"c003x   - Corporates",IF(G199="instituicoes de credito","c004x   - Institutions",IF(G199="outras instituicoes financeiras","c005x   - Other financial corporations",IF(G199="setor publico","c008x   - Government, central banks &amp; supranationals",IF(AND(G199="",I199="Taxageste"),"c003x   - Corporates",IF(G199="","c005x   - Other financial corporations","")))))))))</f>
        <v>c005x   - Other financial corporations</v>
      </c>
      <c r="Y199" s="1">
        <f>SUM(N199:O199)</f>
        <v>0</v>
      </c>
      <c r="Z199">
        <f>IFERROR(D199-Y199,"")</f>
        <v>15921.8</v>
      </c>
      <c r="AA199">
        <v>0</v>
      </c>
      <c r="AB199" t="str">
        <f t="shared" si="9"/>
        <v>037000000000000</v>
      </c>
      <c r="AC199" t="str">
        <f t="shared" si="10"/>
        <v>2101355138</v>
      </c>
      <c r="AD199" t="str">
        <f t="shared" si="11"/>
        <v>Type of identifier, other than LEI or MFI code</v>
      </c>
    </row>
    <row r="200" spans="1:30" x14ac:dyDescent="0.45">
      <c r="A200" t="s">
        <v>331</v>
      </c>
      <c r="B200" t="s">
        <v>164</v>
      </c>
      <c r="C200" t="s">
        <v>21</v>
      </c>
      <c r="D200" s="23">
        <v>1001743.34</v>
      </c>
      <c r="E200" s="23">
        <v>1899.11</v>
      </c>
      <c r="F200" t="s">
        <v>29</v>
      </c>
      <c r="G200" t="s">
        <v>34</v>
      </c>
      <c r="H200" t="s">
        <v>694</v>
      </c>
      <c r="I200" t="s">
        <v>30</v>
      </c>
      <c r="M200" t="s">
        <v>1362</v>
      </c>
      <c r="W200" t="s">
        <v>479</v>
      </c>
      <c r="X200" t="str">
        <f>+IF(P200="S128","c006x   - Insurance firms &amp; pension funds",IF(G200="particulares","c001x   - Households",IF(AND(G200="outras empresas nao financeiras",H200="1"),"c002x   - Micro &amp; SME",IF(AND(G200="outras empresas nao financeiras",OR(H200="0",H200="")),"c003x   - Corporates",IF(G200="instituicoes de credito","c004x   - Institutions",IF(G200="outras instituicoes financeiras","c005x   - Other financial corporations",IF(G200="setor publico","c008x   - Government, central banks &amp; supranationals",IF(AND(G200="",I200="Taxageste"),"c003x   - Corporates",IF(G200="","c005x   - Other financial corporations","")))))))))</f>
        <v>c005x   - Other financial corporations</v>
      </c>
      <c r="Y200" s="1">
        <f>SUM(N200:O200)</f>
        <v>0</v>
      </c>
      <c r="Z200">
        <f>IFERROR(D200-Y200,"")</f>
        <v>1001743.34</v>
      </c>
      <c r="AA200">
        <v>0</v>
      </c>
      <c r="AB200" t="str">
        <f t="shared" si="9"/>
        <v>033900000000000</v>
      </c>
      <c r="AC200" t="str">
        <f t="shared" si="10"/>
        <v>7400615058</v>
      </c>
      <c r="AD200" t="str">
        <f t="shared" si="11"/>
        <v>Type of identifier, other than LEI or MFI code</v>
      </c>
    </row>
    <row r="201" spans="1:30" x14ac:dyDescent="0.45">
      <c r="A201" t="s">
        <v>258</v>
      </c>
      <c r="B201" t="s">
        <v>164</v>
      </c>
      <c r="C201" t="s">
        <v>21</v>
      </c>
      <c r="D201" s="23">
        <v>383477.81</v>
      </c>
      <c r="E201" s="23">
        <v>566.84</v>
      </c>
      <c r="F201" t="s">
        <v>29</v>
      </c>
      <c r="G201" t="s">
        <v>34</v>
      </c>
      <c r="H201" t="s">
        <v>694</v>
      </c>
      <c r="I201" t="s">
        <v>30</v>
      </c>
      <c r="M201" t="s">
        <v>1362</v>
      </c>
      <c r="W201" t="s">
        <v>479</v>
      </c>
      <c r="X201" t="str">
        <f>+IF(P201="S128","c006x   - Insurance firms &amp; pension funds",IF(G201="particulares","c001x   - Households",IF(AND(G201="outras empresas nao financeiras",H201="1"),"c002x   - Micro &amp; SME",IF(AND(G201="outras empresas nao financeiras",OR(H201="0",H201="")),"c003x   - Corporates",IF(G201="instituicoes de credito","c004x   - Institutions",IF(G201="outras instituicoes financeiras","c005x   - Other financial corporations",IF(G201="setor publico","c008x   - Government, central banks &amp; supranationals",IF(AND(G201="",I201="Taxageste"),"c003x   - Corporates",IF(G201="","c005x   - Other financial corporations","")))))))))</f>
        <v>c005x   - Other financial corporations</v>
      </c>
      <c r="Y201" s="1">
        <f>SUM(N201:O201)</f>
        <v>0</v>
      </c>
      <c r="Z201">
        <f>IFERROR(D201-Y201,"")</f>
        <v>383477.81</v>
      </c>
      <c r="AA201">
        <v>0</v>
      </c>
      <c r="AB201" t="str">
        <f t="shared" si="9"/>
        <v>028900000000000</v>
      </c>
      <c r="AC201" t="str">
        <f t="shared" si="10"/>
        <v>7400615058</v>
      </c>
      <c r="AD201" t="str">
        <f t="shared" si="11"/>
        <v>Type of identifier, other than LEI or MFI code</v>
      </c>
    </row>
    <row r="202" spans="1:30" x14ac:dyDescent="0.45">
      <c r="A202" t="s">
        <v>184</v>
      </c>
      <c r="B202" t="s">
        <v>167</v>
      </c>
      <c r="C202" t="s">
        <v>21</v>
      </c>
      <c r="D202" s="23">
        <v>93551.87</v>
      </c>
      <c r="E202" s="23">
        <v>90.59</v>
      </c>
      <c r="F202" t="s">
        <v>29</v>
      </c>
      <c r="G202" t="s">
        <v>34</v>
      </c>
      <c r="H202" t="s">
        <v>694</v>
      </c>
      <c r="I202" t="s">
        <v>73</v>
      </c>
      <c r="M202" t="s">
        <v>1362</v>
      </c>
      <c r="W202" t="s">
        <v>479</v>
      </c>
      <c r="X202" t="str">
        <f>+IF(P202="S128","c006x   - Insurance firms &amp; pension funds",IF(G202="particulares","c001x   - Households",IF(AND(G202="outras empresas nao financeiras",H202="1"),"c002x   - Micro &amp; SME",IF(AND(G202="outras empresas nao financeiras",OR(H202="0",H202="")),"c003x   - Corporates",IF(G202="instituicoes de credito","c004x   - Institutions",IF(G202="outras instituicoes financeiras","c005x   - Other financial corporations",IF(G202="setor publico","c008x   - Government, central banks &amp; supranationals",IF(AND(G202="",I202="Taxageste"),"c003x   - Corporates",IF(G202="","c005x   - Other financial corporations","")))))))))</f>
        <v>c005x   - Other financial corporations</v>
      </c>
      <c r="Y202" s="1">
        <f>SUM(N202:O202)</f>
        <v>0</v>
      </c>
      <c r="Z202">
        <f>IFERROR(D202-Y202,"")</f>
        <v>93551.87</v>
      </c>
      <c r="AA202">
        <v>0</v>
      </c>
      <c r="AB202" t="str">
        <f t="shared" si="9"/>
        <v>037200000000000</v>
      </c>
      <c r="AC202" t="str">
        <f t="shared" si="10"/>
        <v>2101355138</v>
      </c>
      <c r="AD202" t="str">
        <f t="shared" si="11"/>
        <v>Type of identifier, other than LEI or MFI code</v>
      </c>
    </row>
    <row r="203" spans="1:30" x14ac:dyDescent="0.45">
      <c r="A203" t="s">
        <v>436</v>
      </c>
      <c r="B203" t="s">
        <v>167</v>
      </c>
      <c r="C203" t="s">
        <v>21</v>
      </c>
      <c r="D203" s="23">
        <v>4485.1499999999996</v>
      </c>
      <c r="E203">
        <v>9.32</v>
      </c>
      <c r="F203" t="s">
        <v>29</v>
      </c>
      <c r="G203" t="s">
        <v>34</v>
      </c>
      <c r="H203" t="s">
        <v>694</v>
      </c>
      <c r="I203" t="s">
        <v>73</v>
      </c>
      <c r="M203" t="s">
        <v>1362</v>
      </c>
      <c r="W203" t="s">
        <v>479</v>
      </c>
      <c r="X203" t="str">
        <f>+IF(P203="S128","c006x   - Insurance firms &amp; pension funds",IF(G203="particulares","c001x   - Households",IF(AND(G203="outras empresas nao financeiras",H203="1"),"c002x   - Micro &amp; SME",IF(AND(G203="outras empresas nao financeiras",OR(H203="0",H203="")),"c003x   - Corporates",IF(G203="instituicoes de credito","c004x   - Institutions",IF(G203="outras instituicoes financeiras","c005x   - Other financial corporations",IF(G203="setor publico","c008x   - Government, central banks &amp; supranationals",IF(AND(G203="",I203="Taxageste"),"c003x   - Corporates",IF(G203="","c005x   - Other financial corporations","")))))))))</f>
        <v>c005x   - Other financial corporations</v>
      </c>
      <c r="Y203" s="1">
        <f>SUM(N203:O203)</f>
        <v>0</v>
      </c>
      <c r="Z203">
        <f>IFERROR(D203-Y203,"")</f>
        <v>4485.1499999999996</v>
      </c>
      <c r="AA203">
        <v>0</v>
      </c>
      <c r="AB203" t="str">
        <f t="shared" si="9"/>
        <v>034000000000000</v>
      </c>
      <c r="AC203" t="str">
        <f t="shared" si="10"/>
        <v>2101355138</v>
      </c>
      <c r="AD203" t="str">
        <f t="shared" si="11"/>
        <v>Type of identifier, other than LEI or MFI code</v>
      </c>
    </row>
    <row r="204" spans="1:30" x14ac:dyDescent="0.45">
      <c r="A204" t="s">
        <v>1383</v>
      </c>
      <c r="B204" t="s">
        <v>164</v>
      </c>
      <c r="C204" t="s">
        <v>21</v>
      </c>
      <c r="D204" s="23">
        <v>64.44</v>
      </c>
      <c r="E204" s="23"/>
      <c r="F204" t="s">
        <v>29</v>
      </c>
      <c r="G204" t="s">
        <v>34</v>
      </c>
      <c r="H204" t="s">
        <v>694</v>
      </c>
      <c r="I204" t="s">
        <v>30</v>
      </c>
      <c r="M204" t="s">
        <v>1362</v>
      </c>
      <c r="W204" t="s">
        <v>479</v>
      </c>
      <c r="X204" t="str">
        <f>+IF(P204="S128","c006x   - Insurance firms &amp; pension funds",IF(G204="particulares","c001x   - Households",IF(AND(G204="outras empresas nao financeiras",H204="1"),"c002x   - Micro &amp; SME",IF(AND(G204="outras empresas nao financeiras",OR(H204="0",H204="")),"c003x   - Corporates",IF(G204="instituicoes de credito","c004x   - Institutions",IF(G204="outras instituicoes financeiras","c005x   - Other financial corporations",IF(G204="setor publico","c008x   - Government, central banks &amp; supranationals",IF(AND(G204="",I204="Taxageste"),"c003x   - Corporates",IF(G204="","c005x   - Other financial corporations","")))))))))</f>
        <v>c005x   - Other financial corporations</v>
      </c>
      <c r="Y204" s="1">
        <f>SUM(N204:O204)</f>
        <v>0</v>
      </c>
      <c r="Z204">
        <f>IFERROR(D204-Y204,"")</f>
        <v>64.44</v>
      </c>
      <c r="AA204">
        <v>0</v>
      </c>
      <c r="AB204" t="str">
        <f t="shared" si="9"/>
        <v>037200000114001</v>
      </c>
      <c r="AC204" t="str">
        <f t="shared" si="10"/>
        <v>7400615058</v>
      </c>
      <c r="AD204" t="str">
        <f t="shared" si="11"/>
        <v>Type of identifier, other than LEI or MFI code</v>
      </c>
    </row>
    <row r="205" spans="1:30" x14ac:dyDescent="0.45">
      <c r="A205" t="s">
        <v>296</v>
      </c>
      <c r="B205" t="s">
        <v>164</v>
      </c>
      <c r="C205" t="s">
        <v>21</v>
      </c>
      <c r="D205" s="23">
        <v>566156.27</v>
      </c>
      <c r="E205">
        <v>786.53</v>
      </c>
      <c r="F205" t="s">
        <v>29</v>
      </c>
      <c r="G205" t="s">
        <v>34</v>
      </c>
      <c r="H205" t="s">
        <v>694</v>
      </c>
      <c r="I205" t="s">
        <v>30</v>
      </c>
      <c r="M205" t="s">
        <v>1362</v>
      </c>
      <c r="W205" t="s">
        <v>479</v>
      </c>
      <c r="X205" t="str">
        <f>+IF(P205="S128","c006x   - Insurance firms &amp; pension funds",IF(G205="particulares","c001x   - Households",IF(AND(G205="outras empresas nao financeiras",H205="1"),"c002x   - Micro &amp; SME",IF(AND(G205="outras empresas nao financeiras",OR(H205="0",H205="")),"c003x   - Corporates",IF(G205="instituicoes de credito","c004x   - Institutions",IF(G205="outras instituicoes financeiras","c005x   - Other financial corporations",IF(G205="setor publico","c008x   - Government, central banks &amp; supranationals",IF(AND(G205="",I205="Taxageste"),"c003x   - Corporates",IF(G205="","c005x   - Other financial corporations","")))))))))</f>
        <v>c005x   - Other financial corporations</v>
      </c>
      <c r="Y205" s="1">
        <f>SUM(N205:O205)</f>
        <v>0</v>
      </c>
      <c r="Z205">
        <f>IFERROR(D205-Y205,"")</f>
        <v>566156.27</v>
      </c>
      <c r="AA205">
        <v>0</v>
      </c>
      <c r="AB205" t="str">
        <f t="shared" si="9"/>
        <v>037500000000000</v>
      </c>
      <c r="AC205" t="str">
        <f t="shared" si="10"/>
        <v>7400615058</v>
      </c>
      <c r="AD205" t="str">
        <f t="shared" si="11"/>
        <v>Type of identifier, other than LEI or MFI code</v>
      </c>
    </row>
    <row r="206" spans="1:30" x14ac:dyDescent="0.45">
      <c r="A206" t="s">
        <v>255</v>
      </c>
      <c r="B206" t="s">
        <v>170</v>
      </c>
      <c r="C206" t="s">
        <v>21</v>
      </c>
      <c r="D206" s="23">
        <v>142256.82999999999</v>
      </c>
      <c r="E206" s="23">
        <v>275.87</v>
      </c>
      <c r="F206" t="s">
        <v>29</v>
      </c>
      <c r="G206" t="s">
        <v>34</v>
      </c>
      <c r="H206" t="s">
        <v>694</v>
      </c>
      <c r="I206" t="s">
        <v>74</v>
      </c>
      <c r="M206" t="s">
        <v>1362</v>
      </c>
      <c r="W206" t="s">
        <v>479</v>
      </c>
      <c r="X206" t="str">
        <f>+IF(P206="S128","c006x   - Insurance firms &amp; pension funds",IF(G206="particulares","c001x   - Households",IF(AND(G206="outras empresas nao financeiras",H206="1"),"c002x   - Micro &amp; SME",IF(AND(G206="outras empresas nao financeiras",OR(H206="0",H206="")),"c003x   - Corporates",IF(G206="instituicoes de credito","c004x   - Institutions",IF(G206="outras instituicoes financeiras","c005x   - Other financial corporations",IF(G206="setor publico","c008x   - Government, central banks &amp; supranationals",IF(AND(G206="",I206="Taxageste"),"c003x   - Corporates",IF(G206="","c005x   - Other financial corporations","")))))))))</f>
        <v>c005x   - Other financial corporations</v>
      </c>
      <c r="Y206" s="1">
        <f>SUM(N206:O206)</f>
        <v>0</v>
      </c>
      <c r="Z206">
        <f>IFERROR(D206-Y206,"")</f>
        <v>142256.82999999999</v>
      </c>
      <c r="AA206">
        <v>0</v>
      </c>
      <c r="AB206" t="str">
        <f t="shared" si="9"/>
        <v>028500000000000</v>
      </c>
      <c r="AC206" t="str">
        <f t="shared" si="10"/>
        <v>7400987939</v>
      </c>
      <c r="AD206" t="str">
        <f t="shared" si="11"/>
        <v>Type of identifier, other than LEI or MFI code</v>
      </c>
    </row>
    <row r="207" spans="1:30" x14ac:dyDescent="0.45">
      <c r="A207" t="s">
        <v>242</v>
      </c>
      <c r="B207" t="s">
        <v>170</v>
      </c>
      <c r="C207" t="s">
        <v>21</v>
      </c>
      <c r="D207" s="23">
        <v>85213.79</v>
      </c>
      <c r="E207">
        <v>147.97999999999999</v>
      </c>
      <c r="F207" t="s">
        <v>29</v>
      </c>
      <c r="G207" t="s">
        <v>34</v>
      </c>
      <c r="H207" t="s">
        <v>694</v>
      </c>
      <c r="I207" t="s">
        <v>74</v>
      </c>
      <c r="M207" t="s">
        <v>1362</v>
      </c>
      <c r="W207" t="s">
        <v>479</v>
      </c>
      <c r="X207" t="str">
        <f>+IF(P207="S128","c006x   - Insurance firms &amp; pension funds",IF(G207="particulares","c001x   - Households",IF(AND(G207="outras empresas nao financeiras",H207="1"),"c002x   - Micro &amp; SME",IF(AND(G207="outras empresas nao financeiras",OR(H207="0",H207="")),"c003x   - Corporates",IF(G207="instituicoes de credito","c004x   - Institutions",IF(G207="outras instituicoes financeiras","c005x   - Other financial corporations",IF(G207="setor publico","c008x   - Government, central banks &amp; supranationals",IF(AND(G207="",I207="Taxageste"),"c003x   - Corporates",IF(G207="","c005x   - Other financial corporations","")))))))))</f>
        <v>c005x   - Other financial corporations</v>
      </c>
      <c r="Y207" s="1">
        <f>SUM(N207:O207)</f>
        <v>0</v>
      </c>
      <c r="Z207">
        <f>IFERROR(D207-Y207,"")</f>
        <v>85213.79</v>
      </c>
      <c r="AA207">
        <v>0</v>
      </c>
      <c r="AB207" t="str">
        <f t="shared" si="9"/>
        <v>037600000000000</v>
      </c>
      <c r="AC207" t="str">
        <f t="shared" si="10"/>
        <v>7400987939</v>
      </c>
      <c r="AD207" t="str">
        <f t="shared" si="11"/>
        <v>Type of identifier, other than LEI or MFI code</v>
      </c>
    </row>
    <row r="208" spans="1:30" x14ac:dyDescent="0.45">
      <c r="A208" t="s">
        <v>194</v>
      </c>
      <c r="B208" t="s">
        <v>170</v>
      </c>
      <c r="C208" t="s">
        <v>21</v>
      </c>
      <c r="D208" s="23">
        <v>121491.31</v>
      </c>
      <c r="E208">
        <v>230.39</v>
      </c>
      <c r="F208" t="s">
        <v>29</v>
      </c>
      <c r="G208" t="s">
        <v>34</v>
      </c>
      <c r="H208" t="s">
        <v>694</v>
      </c>
      <c r="I208" t="s">
        <v>74</v>
      </c>
      <c r="K208" s="24"/>
      <c r="M208" t="s">
        <v>1362</v>
      </c>
      <c r="W208" t="s">
        <v>479</v>
      </c>
      <c r="X208" t="str">
        <f>+IF(P208="S128","c006x   - Insurance firms &amp; pension funds",IF(G208="particulares","c001x   - Households",IF(AND(G208="outras empresas nao financeiras",H208="1"),"c002x   - Micro &amp; SME",IF(AND(G208="outras empresas nao financeiras",OR(H208="0",H208="")),"c003x   - Corporates",IF(G208="instituicoes de credito","c004x   - Institutions",IF(G208="outras instituicoes financeiras","c005x   - Other financial corporations",IF(G208="setor publico","c008x   - Government, central banks &amp; supranationals",IF(AND(G208="",I208="Taxageste"),"c003x   - Corporates",IF(G208="","c005x   - Other financial corporations","")))))))))</f>
        <v>c005x   - Other financial corporations</v>
      </c>
      <c r="Y208" s="1">
        <f>SUM(N208:O208)</f>
        <v>0</v>
      </c>
      <c r="Z208">
        <f>IFERROR(D208-Y208,"")</f>
        <v>121491.31</v>
      </c>
      <c r="AA208">
        <v>0</v>
      </c>
      <c r="AB208" t="str">
        <f t="shared" si="9"/>
        <v>034100000000000</v>
      </c>
      <c r="AC208" t="str">
        <f t="shared" si="10"/>
        <v>7400987939</v>
      </c>
      <c r="AD208" t="str">
        <f t="shared" si="11"/>
        <v>Type of identifier, other than LEI or MFI code</v>
      </c>
    </row>
    <row r="209" spans="1:30" x14ac:dyDescent="0.45">
      <c r="A209" t="s">
        <v>1421</v>
      </c>
      <c r="B209" t="s">
        <v>164</v>
      </c>
      <c r="C209" t="s">
        <v>21</v>
      </c>
      <c r="D209" s="23">
        <v>9.66</v>
      </c>
      <c r="F209" t="s">
        <v>29</v>
      </c>
      <c r="G209" t="s">
        <v>34</v>
      </c>
      <c r="H209" t="s">
        <v>694</v>
      </c>
      <c r="I209" t="s">
        <v>30</v>
      </c>
      <c r="M209" t="s">
        <v>1362</v>
      </c>
      <c r="W209" t="s">
        <v>479</v>
      </c>
      <c r="X209" t="str">
        <f>+IF(P209="S128","c006x   - Insurance firms &amp; pension funds",IF(G209="particulares","c001x   - Households",IF(AND(G209="outras empresas nao financeiras",H209="1"),"c002x   - Micro &amp; SME",IF(AND(G209="outras empresas nao financeiras",OR(H209="0",H209="")),"c003x   - Corporates",IF(G209="instituicoes de credito","c004x   - Institutions",IF(G209="outras instituicoes financeiras","c005x   - Other financial corporations",IF(G209="setor publico","c008x   - Government, central banks &amp; supranationals",IF(AND(G209="",I209="Taxageste"),"c003x   - Corporates",IF(G209="","c005x   - Other financial corporations","")))))))))</f>
        <v>c005x   - Other financial corporations</v>
      </c>
      <c r="Y209" s="1">
        <f>SUM(N209:O209)</f>
        <v>0</v>
      </c>
      <c r="Z209">
        <f>IFERROR(D209-Y209,"")</f>
        <v>9.66</v>
      </c>
      <c r="AA209">
        <v>0</v>
      </c>
      <c r="AB209" t="str">
        <f t="shared" si="9"/>
        <v>037700000114001</v>
      </c>
      <c r="AC209" t="str">
        <f t="shared" si="10"/>
        <v>7400615058</v>
      </c>
      <c r="AD209" t="str">
        <f t="shared" si="11"/>
        <v>Type of identifier, other than LEI or MFI code</v>
      </c>
    </row>
    <row r="210" spans="1:30" x14ac:dyDescent="0.45">
      <c r="A210" t="s">
        <v>394</v>
      </c>
      <c r="B210" t="s">
        <v>164</v>
      </c>
      <c r="C210" t="s">
        <v>21</v>
      </c>
      <c r="D210" s="23">
        <v>701613.54</v>
      </c>
      <c r="E210" s="23">
        <v>1259.3499999999999</v>
      </c>
      <c r="F210" t="s">
        <v>29</v>
      </c>
      <c r="G210" t="s">
        <v>34</v>
      </c>
      <c r="H210" t="s">
        <v>694</v>
      </c>
      <c r="I210" t="s">
        <v>30</v>
      </c>
      <c r="M210" t="s">
        <v>1362</v>
      </c>
      <c r="W210" t="s">
        <v>479</v>
      </c>
      <c r="X210" t="str">
        <f>+IF(P210="S128","c006x   - Insurance firms &amp; pension funds",IF(G210="particulares","c001x   - Households",IF(AND(G210="outras empresas nao financeiras",H210="1"),"c002x   - Micro &amp; SME",IF(AND(G210="outras empresas nao financeiras",OR(H210="0",H210="")),"c003x   - Corporates",IF(G210="instituicoes de credito","c004x   - Institutions",IF(G210="outras instituicoes financeiras","c005x   - Other financial corporations",IF(G210="setor publico","c008x   - Government, central banks &amp; supranationals",IF(AND(G210="",I210="Taxageste"),"c003x   - Corporates",IF(G210="","c005x   - Other financial corporations","")))))))))</f>
        <v>c005x   - Other financial corporations</v>
      </c>
      <c r="Y210" s="1">
        <f>SUM(N210:O210)</f>
        <v>0</v>
      </c>
      <c r="Z210">
        <f>IFERROR(D210-Y210,"")</f>
        <v>701613.54</v>
      </c>
      <c r="AA210">
        <v>0</v>
      </c>
      <c r="AB210" t="str">
        <f t="shared" si="9"/>
        <v>032000000000000</v>
      </c>
      <c r="AC210" t="str">
        <f t="shared" si="10"/>
        <v>7400615058</v>
      </c>
      <c r="AD210" t="str">
        <f t="shared" si="11"/>
        <v>Type of identifier, other than LEI or MFI code</v>
      </c>
    </row>
    <row r="211" spans="1:30" x14ac:dyDescent="0.45">
      <c r="A211" t="s">
        <v>338</v>
      </c>
      <c r="B211" t="s">
        <v>170</v>
      </c>
      <c r="C211" t="s">
        <v>21</v>
      </c>
      <c r="D211" s="23">
        <v>60731.81</v>
      </c>
      <c r="E211">
        <v>128.99</v>
      </c>
      <c r="F211" t="s">
        <v>29</v>
      </c>
      <c r="G211" t="s">
        <v>34</v>
      </c>
      <c r="H211" t="s">
        <v>694</v>
      </c>
      <c r="I211" t="s">
        <v>74</v>
      </c>
      <c r="M211" t="s">
        <v>1362</v>
      </c>
      <c r="W211" t="s">
        <v>479</v>
      </c>
      <c r="X211" t="str">
        <f>+IF(P211="S128","c006x   - Insurance firms &amp; pension funds",IF(G211="particulares","c001x   - Households",IF(AND(G211="outras empresas nao financeiras",H211="1"),"c002x   - Micro &amp; SME",IF(AND(G211="outras empresas nao financeiras",OR(H211="0",H211="")),"c003x   - Corporates",IF(G211="instituicoes de credito","c004x   - Institutions",IF(G211="outras instituicoes financeiras","c005x   - Other financial corporations",IF(G211="setor publico","c008x   - Government, central banks &amp; supranationals",IF(AND(G211="",I211="Taxageste"),"c003x   - Corporates",IF(G211="","c005x   - Other financial corporations","")))))))))</f>
        <v>c005x   - Other financial corporations</v>
      </c>
      <c r="Y211" s="1">
        <f>SUM(N211:O211)</f>
        <v>0</v>
      </c>
      <c r="Z211">
        <f>IFERROR(D211-Y211,"")</f>
        <v>60731.81</v>
      </c>
      <c r="AA211">
        <v>0</v>
      </c>
      <c r="AB211" t="str">
        <f t="shared" si="9"/>
        <v>034200000000000</v>
      </c>
      <c r="AC211" t="str">
        <f t="shared" si="10"/>
        <v>7400987939</v>
      </c>
      <c r="AD211" t="str">
        <f t="shared" si="11"/>
        <v>Type of identifier, other than LEI or MFI code</v>
      </c>
    </row>
    <row r="212" spans="1:30" x14ac:dyDescent="0.45">
      <c r="A212" t="s">
        <v>1516</v>
      </c>
      <c r="B212" t="s">
        <v>164</v>
      </c>
      <c r="C212" t="s">
        <v>21</v>
      </c>
      <c r="D212" s="23"/>
      <c r="E212" s="23">
        <v>0.24</v>
      </c>
      <c r="F212" t="s">
        <v>29</v>
      </c>
      <c r="G212" t="s">
        <v>34</v>
      </c>
      <c r="H212" t="s">
        <v>694</v>
      </c>
      <c r="I212" t="s">
        <v>30</v>
      </c>
      <c r="M212" t="s">
        <v>1362</v>
      </c>
      <c r="W212" t="s">
        <v>479</v>
      </c>
      <c r="X212" t="str">
        <f>+IF(P212="S128","c006x   - Insurance firms &amp; pension funds",IF(G212="particulares","c001x   - Households",IF(AND(G212="outras empresas nao financeiras",H212="1"),"c002x   - Micro &amp; SME",IF(AND(G212="outras empresas nao financeiras",OR(H212="0",H212="")),"c003x   - Corporates",IF(G212="instituicoes de credito","c004x   - Institutions",IF(G212="outras instituicoes financeiras","c005x   - Other financial corporations",IF(G212="setor publico","c008x   - Government, central banks &amp; supranationals",IF(AND(G212="",I212="Taxageste"),"c003x   - Corporates",IF(G212="","c005x   - Other financial corporations","")))))))))</f>
        <v>c005x   - Other financial corporations</v>
      </c>
      <c r="Y212" s="1">
        <f>SUM(N212:O212)</f>
        <v>0</v>
      </c>
      <c r="Z212">
        <f>IFERROR(D212-Y212,"")</f>
        <v>0</v>
      </c>
      <c r="AA212">
        <v>0</v>
      </c>
      <c r="AB212" t="str">
        <f t="shared" si="9"/>
        <v>029000000000001</v>
      </c>
      <c r="AC212" t="str">
        <f t="shared" si="10"/>
        <v>7400615058</v>
      </c>
      <c r="AD212" t="str">
        <f t="shared" si="11"/>
        <v>Type of identifier, other than LEI or MFI code</v>
      </c>
    </row>
    <row r="213" spans="1:30" x14ac:dyDescent="0.45">
      <c r="A213" t="s">
        <v>175</v>
      </c>
      <c r="B213" t="s">
        <v>164</v>
      </c>
      <c r="C213" t="s">
        <v>21</v>
      </c>
      <c r="D213" s="23">
        <v>495745.86</v>
      </c>
      <c r="E213">
        <v>959.84</v>
      </c>
      <c r="F213" t="s">
        <v>29</v>
      </c>
      <c r="G213" t="s">
        <v>34</v>
      </c>
      <c r="H213" t="s">
        <v>694</v>
      </c>
      <c r="I213" t="s">
        <v>30</v>
      </c>
      <c r="M213" t="s">
        <v>1362</v>
      </c>
      <c r="W213" t="s">
        <v>479</v>
      </c>
      <c r="X213" t="str">
        <f>+IF(P213="S128","c006x   - Insurance firms &amp; pension funds",IF(G213="particulares","c001x   - Households",IF(AND(G213="outras empresas nao financeiras",H213="1"),"c002x   - Micro &amp; SME",IF(AND(G213="outras empresas nao financeiras",OR(H213="0",H213="")),"c003x   - Corporates",IF(G213="instituicoes de credito","c004x   - Institutions",IF(G213="outras instituicoes financeiras","c005x   - Other financial corporations",IF(G213="setor publico","c008x   - Government, central banks &amp; supranationals",IF(AND(G213="",I213="Taxageste"),"c003x   - Corporates",IF(G213="","c005x   - Other financial corporations","")))))))))</f>
        <v>c005x   - Other financial corporations</v>
      </c>
      <c r="Y213" s="1">
        <f>SUM(N213:O213)</f>
        <v>0</v>
      </c>
      <c r="Z213">
        <f>IFERROR(D213-Y213,"")</f>
        <v>495745.86</v>
      </c>
      <c r="AA213">
        <v>0</v>
      </c>
      <c r="AB213" t="str">
        <f t="shared" si="9"/>
        <v>038000000000000</v>
      </c>
      <c r="AC213" t="str">
        <f t="shared" si="10"/>
        <v>7400615058</v>
      </c>
      <c r="AD213" t="str">
        <f t="shared" si="11"/>
        <v>Type of identifier, other than LEI or MFI code</v>
      </c>
    </row>
    <row r="214" spans="1:30" x14ac:dyDescent="0.45">
      <c r="A214" t="s">
        <v>319</v>
      </c>
      <c r="B214" t="s">
        <v>167</v>
      </c>
      <c r="C214" t="s">
        <v>21</v>
      </c>
      <c r="D214" s="23">
        <v>161294.96</v>
      </c>
      <c r="E214">
        <v>301.60000000000002</v>
      </c>
      <c r="F214" t="s">
        <v>29</v>
      </c>
      <c r="G214" t="s">
        <v>34</v>
      </c>
      <c r="H214" t="s">
        <v>694</v>
      </c>
      <c r="I214" t="s">
        <v>73</v>
      </c>
      <c r="M214" t="s">
        <v>1362</v>
      </c>
      <c r="W214" t="s">
        <v>479</v>
      </c>
      <c r="X214" t="str">
        <f>+IF(P214="S128","c006x   - Insurance firms &amp; pension funds",IF(G214="particulares","c001x   - Households",IF(AND(G214="outras empresas nao financeiras",H214="1"),"c002x   - Micro &amp; SME",IF(AND(G214="outras empresas nao financeiras",OR(H214="0",H214="")),"c003x   - Corporates",IF(G214="instituicoes de credito","c004x   - Institutions",IF(G214="outras instituicoes financeiras","c005x   - Other financial corporations",IF(G214="setor publico","c008x   - Government, central banks &amp; supranationals",IF(AND(G214="",I214="Taxageste"),"c003x   - Corporates",IF(G214="","c005x   - Other financial corporations","")))))))))</f>
        <v>c005x   - Other financial corporations</v>
      </c>
      <c r="Y214" s="1">
        <f>SUM(N214:O214)</f>
        <v>0</v>
      </c>
      <c r="Z214">
        <f>IFERROR(D214-Y214,"")</f>
        <v>161294.96</v>
      </c>
      <c r="AA214">
        <v>0</v>
      </c>
      <c r="AB214" t="str">
        <f t="shared" si="9"/>
        <v>034300000000000</v>
      </c>
      <c r="AC214" t="str">
        <f t="shared" si="10"/>
        <v>2101355138</v>
      </c>
      <c r="AD214" t="str">
        <f t="shared" si="11"/>
        <v>Type of identifier, other than LEI or MFI code</v>
      </c>
    </row>
    <row r="215" spans="1:30" x14ac:dyDescent="0.45">
      <c r="A215" t="s">
        <v>207</v>
      </c>
      <c r="B215" t="s">
        <v>170</v>
      </c>
      <c r="C215" t="s">
        <v>21</v>
      </c>
      <c r="D215" s="23">
        <v>124392.62</v>
      </c>
      <c r="E215">
        <v>173.02</v>
      </c>
      <c r="F215" t="s">
        <v>29</v>
      </c>
      <c r="G215" t="s">
        <v>34</v>
      </c>
      <c r="H215" t="s">
        <v>694</v>
      </c>
      <c r="I215" t="s">
        <v>74</v>
      </c>
      <c r="M215" t="s">
        <v>1362</v>
      </c>
      <c r="W215" t="s">
        <v>479</v>
      </c>
      <c r="X215" t="str">
        <f>+IF(P215="S128","c006x   - Insurance firms &amp; pension funds",IF(G215="particulares","c001x   - Households",IF(AND(G215="outras empresas nao financeiras",H215="1"),"c002x   - Micro &amp; SME",IF(AND(G215="outras empresas nao financeiras",OR(H215="0",H215="")),"c003x   - Corporates",IF(G215="instituicoes de credito","c004x   - Institutions",IF(G215="outras instituicoes financeiras","c005x   - Other financial corporations",IF(G215="setor publico","c008x   - Government, central banks &amp; supranationals",IF(AND(G215="",I215="Taxageste"),"c003x   - Corporates",IF(G215="","c005x   - Other financial corporations","")))))))))</f>
        <v>c005x   - Other financial corporations</v>
      </c>
      <c r="Y215" s="1">
        <f>SUM(N215:O215)</f>
        <v>0</v>
      </c>
      <c r="Z215">
        <f>IFERROR(D215-Y215,"")</f>
        <v>124392.62</v>
      </c>
      <c r="AA215">
        <v>0</v>
      </c>
      <c r="AB215" t="str">
        <f t="shared" si="9"/>
        <v>038100000000000</v>
      </c>
      <c r="AC215" t="str">
        <f t="shared" si="10"/>
        <v>7400987939</v>
      </c>
      <c r="AD215" t="str">
        <f t="shared" si="11"/>
        <v>Type of identifier, other than LEI or MFI code</v>
      </c>
    </row>
    <row r="216" spans="1:30" x14ac:dyDescent="0.45">
      <c r="A216" t="s">
        <v>192</v>
      </c>
      <c r="B216" t="s">
        <v>167</v>
      </c>
      <c r="C216" t="s">
        <v>21</v>
      </c>
      <c r="D216" s="23">
        <v>65499.98</v>
      </c>
      <c r="E216" s="23">
        <v>102.94</v>
      </c>
      <c r="F216" t="s">
        <v>29</v>
      </c>
      <c r="G216" t="s">
        <v>34</v>
      </c>
      <c r="H216" t="s">
        <v>694</v>
      </c>
      <c r="I216" t="s">
        <v>73</v>
      </c>
      <c r="M216" t="s">
        <v>1362</v>
      </c>
      <c r="W216" t="s">
        <v>479</v>
      </c>
      <c r="X216" t="str">
        <f>+IF(P216="S128","c006x   - Insurance firms &amp; pension funds",IF(G216="particulares","c001x   - Households",IF(AND(G216="outras empresas nao financeiras",H216="1"),"c002x   - Micro &amp; SME",IF(AND(G216="outras empresas nao financeiras",OR(H216="0",H216="")),"c003x   - Corporates",IF(G216="instituicoes de credito","c004x   - Institutions",IF(G216="outras instituicoes financeiras","c005x   - Other financial corporations",IF(G216="setor publico","c008x   - Government, central banks &amp; supranationals",IF(AND(G216="",I216="Taxageste"),"c003x   - Corporates",IF(G216="","c005x   - Other financial corporations","")))))))))</f>
        <v>c005x   - Other financial corporations</v>
      </c>
      <c r="Y216" s="1">
        <f>SUM(N216:O216)</f>
        <v>0</v>
      </c>
      <c r="Z216">
        <f>IFERROR(D216-Y216,"")</f>
        <v>65499.98</v>
      </c>
      <c r="AA216">
        <v>0</v>
      </c>
      <c r="AB216" t="str">
        <f t="shared" si="9"/>
        <v>023100000000000</v>
      </c>
      <c r="AC216" t="str">
        <f t="shared" si="10"/>
        <v>2101355138</v>
      </c>
      <c r="AD216" t="str">
        <f t="shared" si="11"/>
        <v>Type of identifier, other than LEI or MFI code</v>
      </c>
    </row>
    <row r="217" spans="1:30" x14ac:dyDescent="0.45">
      <c r="A217" t="s">
        <v>192</v>
      </c>
      <c r="B217" t="s">
        <v>170</v>
      </c>
      <c r="C217" t="s">
        <v>21</v>
      </c>
      <c r="D217" s="23">
        <v>124763.74</v>
      </c>
      <c r="E217" s="23">
        <v>271.51</v>
      </c>
      <c r="F217" t="s">
        <v>29</v>
      </c>
      <c r="G217" t="s">
        <v>34</v>
      </c>
      <c r="H217" t="s">
        <v>694</v>
      </c>
      <c r="I217" t="s">
        <v>74</v>
      </c>
      <c r="M217" t="s">
        <v>1362</v>
      </c>
      <c r="W217" t="s">
        <v>479</v>
      </c>
      <c r="X217" t="str">
        <f>+IF(P217="S128","c006x   - Insurance firms &amp; pension funds",IF(G217="particulares","c001x   - Households",IF(AND(G217="outras empresas nao financeiras",H217="1"),"c002x   - Micro &amp; SME",IF(AND(G217="outras empresas nao financeiras",OR(H217="0",H217="")),"c003x   - Corporates",IF(G217="instituicoes de credito","c004x   - Institutions",IF(G217="outras instituicoes financeiras","c005x   - Other financial corporations",IF(G217="setor publico","c008x   - Government, central banks &amp; supranationals",IF(AND(G217="",I217="Taxageste"),"c003x   - Corporates",IF(G217="","c005x   - Other financial corporations","")))))))))</f>
        <v>c005x   - Other financial corporations</v>
      </c>
      <c r="Y217" s="1">
        <f>SUM(N217:O217)</f>
        <v>0</v>
      </c>
      <c r="Z217">
        <f>IFERROR(D217-Y217,"")</f>
        <v>124763.74</v>
      </c>
      <c r="AA217">
        <v>0</v>
      </c>
      <c r="AB217" t="str">
        <f t="shared" si="9"/>
        <v>023100000000000</v>
      </c>
      <c r="AC217" t="str">
        <f t="shared" si="10"/>
        <v>7400987939</v>
      </c>
      <c r="AD217" t="str">
        <f t="shared" si="11"/>
        <v>Type of identifier, other than LEI or MFI code</v>
      </c>
    </row>
    <row r="218" spans="1:30" x14ac:dyDescent="0.45">
      <c r="A218" t="s">
        <v>171</v>
      </c>
      <c r="B218" t="s">
        <v>164</v>
      </c>
      <c r="C218" t="s">
        <v>21</v>
      </c>
      <c r="D218" s="23">
        <v>480159.74</v>
      </c>
      <c r="E218" s="23">
        <v>730.15</v>
      </c>
      <c r="F218" t="s">
        <v>29</v>
      </c>
      <c r="G218" t="s">
        <v>34</v>
      </c>
      <c r="H218" t="s">
        <v>694</v>
      </c>
      <c r="I218" t="s">
        <v>30</v>
      </c>
      <c r="M218" t="s">
        <v>1362</v>
      </c>
      <c r="W218" t="s">
        <v>479</v>
      </c>
      <c r="X218" t="str">
        <f>+IF(P218="S128","c006x   - Insurance firms &amp; pension funds",IF(G218="particulares","c001x   - Households",IF(AND(G218="outras empresas nao financeiras",H218="1"),"c002x   - Micro &amp; SME",IF(AND(G218="outras empresas nao financeiras",OR(H218="0",H218="")),"c003x   - Corporates",IF(G218="instituicoes de credito","c004x   - Institutions",IF(G218="outras instituicoes financeiras","c005x   - Other financial corporations",IF(G218="setor publico","c008x   - Government, central banks &amp; supranationals",IF(AND(G218="",I218="Taxageste"),"c003x   - Corporates",IF(G218="","c005x   - Other financial corporations","")))))))))</f>
        <v>c005x   - Other financial corporations</v>
      </c>
      <c r="Y218" s="1">
        <f>SUM(N218:O218)</f>
        <v>0</v>
      </c>
      <c r="Z218">
        <f>IFERROR(D218-Y218,"")</f>
        <v>480159.74</v>
      </c>
      <c r="AA218">
        <v>0</v>
      </c>
      <c r="AB218" t="str">
        <f t="shared" si="9"/>
        <v>023200000000000</v>
      </c>
      <c r="AC218" t="str">
        <f t="shared" si="10"/>
        <v>7400615058</v>
      </c>
      <c r="AD218" t="str">
        <f t="shared" si="11"/>
        <v>Type of identifier, other than LEI or MFI code</v>
      </c>
    </row>
    <row r="219" spans="1:30" x14ac:dyDescent="0.45">
      <c r="A219" t="s">
        <v>1517</v>
      </c>
      <c r="B219" t="s">
        <v>164</v>
      </c>
      <c r="C219" t="s">
        <v>21</v>
      </c>
      <c r="D219" s="23"/>
      <c r="E219">
        <v>0.8</v>
      </c>
      <c r="F219" t="s">
        <v>29</v>
      </c>
      <c r="G219" t="s">
        <v>34</v>
      </c>
      <c r="H219" t="s">
        <v>694</v>
      </c>
      <c r="I219" t="s">
        <v>30</v>
      </c>
      <c r="M219" t="s">
        <v>1362</v>
      </c>
      <c r="W219" t="s">
        <v>479</v>
      </c>
      <c r="X219" t="str">
        <f>+IF(P219="S128","c006x   - Insurance firms &amp; pension funds",IF(G219="particulares","c001x   - Households",IF(AND(G219="outras empresas nao financeiras",H219="1"),"c002x   - Micro &amp; SME",IF(AND(G219="outras empresas nao financeiras",OR(H219="0",H219="")),"c003x   - Corporates",IF(G219="instituicoes de credito","c004x   - Institutions",IF(G219="outras instituicoes financeiras","c005x   - Other financial corporations",IF(G219="setor publico","c008x   - Government, central banks &amp; supranationals",IF(AND(G219="",I219="Taxageste"),"c003x   - Corporates",IF(G219="","c005x   - Other financial corporations","")))))))))</f>
        <v>c005x   - Other financial corporations</v>
      </c>
      <c r="Y219" s="1">
        <f>SUM(N219:O219)</f>
        <v>0</v>
      </c>
      <c r="Z219">
        <f>IFERROR(D219-Y219,"")</f>
        <v>0</v>
      </c>
      <c r="AA219">
        <v>0</v>
      </c>
      <c r="AB219" t="str">
        <f t="shared" si="9"/>
        <v>023200000000001</v>
      </c>
      <c r="AC219" t="str">
        <f t="shared" si="10"/>
        <v>7400615058</v>
      </c>
      <c r="AD219" t="str">
        <f t="shared" si="11"/>
        <v>Type of identifier, other than LEI or MFI code</v>
      </c>
    </row>
    <row r="220" spans="1:30" x14ac:dyDescent="0.45">
      <c r="A220" t="s">
        <v>196</v>
      </c>
      <c r="B220" t="s">
        <v>167</v>
      </c>
      <c r="C220" t="s">
        <v>21</v>
      </c>
      <c r="D220" s="23">
        <v>74796.37</v>
      </c>
      <c r="E220" s="23">
        <v>52.38</v>
      </c>
      <c r="F220" t="s">
        <v>29</v>
      </c>
      <c r="G220" t="s">
        <v>34</v>
      </c>
      <c r="H220" t="s">
        <v>694</v>
      </c>
      <c r="I220" t="s">
        <v>73</v>
      </c>
      <c r="M220" t="s">
        <v>1362</v>
      </c>
      <c r="W220" t="s">
        <v>479</v>
      </c>
      <c r="X220" t="str">
        <f>+IF(P220="S128","c006x   - Insurance firms &amp; pension funds",IF(G220="particulares","c001x   - Households",IF(AND(G220="outras empresas nao financeiras",H220="1"),"c002x   - Micro &amp; SME",IF(AND(G220="outras empresas nao financeiras",OR(H220="0",H220="")),"c003x   - Corporates",IF(G220="instituicoes de credito","c004x   - Institutions",IF(G220="outras instituicoes financeiras","c005x   - Other financial corporations",IF(G220="setor publico","c008x   - Government, central banks &amp; supranationals",IF(AND(G220="",I220="Taxageste"),"c003x   - Corporates",IF(G220="","c005x   - Other financial corporations","")))))))))</f>
        <v>c005x   - Other financial corporations</v>
      </c>
      <c r="Y220" s="1">
        <f>SUM(N220:O220)</f>
        <v>0</v>
      </c>
      <c r="Z220">
        <f>IFERROR(D220-Y220,"")</f>
        <v>74796.37</v>
      </c>
      <c r="AA220">
        <v>0</v>
      </c>
      <c r="AB220" t="str">
        <f t="shared" si="9"/>
        <v>023300000000000</v>
      </c>
      <c r="AC220" t="str">
        <f t="shared" si="10"/>
        <v>2101355138</v>
      </c>
      <c r="AD220" t="str">
        <f t="shared" si="11"/>
        <v>Type of identifier, other than LEI or MFI code</v>
      </c>
    </row>
    <row r="221" spans="1:30" x14ac:dyDescent="0.45">
      <c r="A221" t="s">
        <v>196</v>
      </c>
      <c r="B221" t="s">
        <v>170</v>
      </c>
      <c r="C221" t="s">
        <v>21</v>
      </c>
      <c r="D221" s="23">
        <v>177597.85</v>
      </c>
      <c r="E221">
        <v>208.55</v>
      </c>
      <c r="F221" t="s">
        <v>29</v>
      </c>
      <c r="G221" t="s">
        <v>34</v>
      </c>
      <c r="H221" t="s">
        <v>694</v>
      </c>
      <c r="I221" t="s">
        <v>74</v>
      </c>
      <c r="M221" t="s">
        <v>1362</v>
      </c>
      <c r="W221" t="s">
        <v>479</v>
      </c>
      <c r="X221" t="str">
        <f>+IF(P221="S128","c006x   - Insurance firms &amp; pension funds",IF(G221="particulares","c001x   - Households",IF(AND(G221="outras empresas nao financeiras",H221="1"),"c002x   - Micro &amp; SME",IF(AND(G221="outras empresas nao financeiras",OR(H221="0",H221="")),"c003x   - Corporates",IF(G221="instituicoes de credito","c004x   - Institutions",IF(G221="outras instituicoes financeiras","c005x   - Other financial corporations",IF(G221="setor publico","c008x   - Government, central banks &amp; supranationals",IF(AND(G221="",I221="Taxageste"),"c003x   - Corporates",IF(G221="","c005x   - Other financial corporations","")))))))))</f>
        <v>c005x   - Other financial corporations</v>
      </c>
      <c r="Y221" s="1">
        <f>SUM(N221:O221)</f>
        <v>0</v>
      </c>
      <c r="Z221">
        <f>IFERROR(D221-Y221,"")</f>
        <v>177597.85</v>
      </c>
      <c r="AA221">
        <v>0</v>
      </c>
      <c r="AB221" t="str">
        <f t="shared" si="9"/>
        <v>023300000000000</v>
      </c>
      <c r="AC221" t="str">
        <f t="shared" si="10"/>
        <v>7400987939</v>
      </c>
      <c r="AD221" t="str">
        <f t="shared" si="11"/>
        <v>Type of identifier, other than LEI or MFI code</v>
      </c>
    </row>
    <row r="222" spans="1:30" x14ac:dyDescent="0.45">
      <c r="A222" t="s">
        <v>1396</v>
      </c>
      <c r="B222" t="s">
        <v>164</v>
      </c>
      <c r="C222" t="s">
        <v>21</v>
      </c>
      <c r="D222" s="23">
        <v>235.74</v>
      </c>
      <c r="E222" s="23"/>
      <c r="F222" t="s">
        <v>29</v>
      </c>
      <c r="G222" t="s">
        <v>34</v>
      </c>
      <c r="H222" t="s">
        <v>694</v>
      </c>
      <c r="I222" t="s">
        <v>30</v>
      </c>
      <c r="M222" t="s">
        <v>1362</v>
      </c>
      <c r="W222" t="s">
        <v>479</v>
      </c>
      <c r="X222" t="str">
        <f>+IF(P222="S128","c006x   - Insurance firms &amp; pension funds",IF(G222="particulares","c001x   - Households",IF(AND(G222="outras empresas nao financeiras",H222="1"),"c002x   - Micro &amp; SME",IF(AND(G222="outras empresas nao financeiras",OR(H222="0",H222="")),"c003x   - Corporates",IF(G222="instituicoes de credito","c004x   - Institutions",IF(G222="outras instituicoes financeiras","c005x   - Other financial corporations",IF(G222="setor publico","c008x   - Government, central banks &amp; supranationals",IF(AND(G222="",I222="Taxageste"),"c003x   - Corporates",IF(G222="","c005x   - Other financial corporations","")))))))))</f>
        <v>c005x   - Other financial corporations</v>
      </c>
      <c r="Y222" s="1">
        <f>SUM(N222:O222)</f>
        <v>0</v>
      </c>
      <c r="Z222">
        <f>IFERROR(D222-Y222,"")</f>
        <v>235.74</v>
      </c>
      <c r="AA222">
        <v>0</v>
      </c>
      <c r="AB222" t="str">
        <f t="shared" si="9"/>
        <v>023300000114001</v>
      </c>
      <c r="AC222" t="str">
        <f t="shared" si="10"/>
        <v>7400615058</v>
      </c>
      <c r="AD222" t="str">
        <f t="shared" si="11"/>
        <v>Type of identifier, other than LEI or MFI code</v>
      </c>
    </row>
    <row r="223" spans="1:30" x14ac:dyDescent="0.45">
      <c r="A223" t="s">
        <v>180</v>
      </c>
      <c r="B223" t="s">
        <v>167</v>
      </c>
      <c r="C223" t="s">
        <v>21</v>
      </c>
      <c r="D223" s="23">
        <v>106616.85</v>
      </c>
      <c r="E223">
        <v>123.93</v>
      </c>
      <c r="F223" t="s">
        <v>29</v>
      </c>
      <c r="G223" t="s">
        <v>34</v>
      </c>
      <c r="H223" t="s">
        <v>694</v>
      </c>
      <c r="I223" t="s">
        <v>73</v>
      </c>
      <c r="M223" t="s">
        <v>1362</v>
      </c>
      <c r="W223" t="s">
        <v>479</v>
      </c>
      <c r="X223" t="str">
        <f>+IF(P223="S128","c006x   - Insurance firms &amp; pension funds",IF(G223="particulares","c001x   - Households",IF(AND(G223="outras empresas nao financeiras",H223="1"),"c002x   - Micro &amp; SME",IF(AND(G223="outras empresas nao financeiras",OR(H223="0",H223="")),"c003x   - Corporates",IF(G223="instituicoes de credito","c004x   - Institutions",IF(G223="outras instituicoes financeiras","c005x   - Other financial corporations",IF(G223="setor publico","c008x   - Government, central banks &amp; supranationals",IF(AND(G223="",I223="Taxageste"),"c003x   - Corporates",IF(G223="","c005x   - Other financial corporations","")))))))))</f>
        <v>c005x   - Other financial corporations</v>
      </c>
      <c r="Y223" s="1">
        <f>SUM(N223:O223)</f>
        <v>0</v>
      </c>
      <c r="Z223">
        <f>IFERROR(D223-Y223,"")</f>
        <v>106616.85</v>
      </c>
      <c r="AA223">
        <v>0</v>
      </c>
      <c r="AB223" t="str">
        <f t="shared" si="9"/>
        <v>023400000000000</v>
      </c>
      <c r="AC223" t="str">
        <f t="shared" si="10"/>
        <v>2101355138</v>
      </c>
      <c r="AD223" t="str">
        <f t="shared" si="11"/>
        <v>Type of identifier, other than LEI or MFI code</v>
      </c>
    </row>
    <row r="224" spans="1:30" x14ac:dyDescent="0.45">
      <c r="A224" t="s">
        <v>180</v>
      </c>
      <c r="B224" t="s">
        <v>170</v>
      </c>
      <c r="C224" t="s">
        <v>21</v>
      </c>
      <c r="D224" s="23">
        <v>297586.73</v>
      </c>
      <c r="E224">
        <v>392.26</v>
      </c>
      <c r="F224" t="s">
        <v>29</v>
      </c>
      <c r="G224" t="s">
        <v>34</v>
      </c>
      <c r="H224" t="s">
        <v>694</v>
      </c>
      <c r="I224" t="s">
        <v>74</v>
      </c>
      <c r="M224" t="s">
        <v>1362</v>
      </c>
      <c r="W224" t="s">
        <v>479</v>
      </c>
      <c r="X224" t="str">
        <f>+IF(P224="S128","c006x   - Insurance firms &amp; pension funds",IF(G224="particulares","c001x   - Households",IF(AND(G224="outras empresas nao financeiras",H224="1"),"c002x   - Micro &amp; SME",IF(AND(G224="outras empresas nao financeiras",OR(H224="0",H224="")),"c003x   - Corporates",IF(G224="instituicoes de credito","c004x   - Institutions",IF(G224="outras instituicoes financeiras","c005x   - Other financial corporations",IF(G224="setor publico","c008x   - Government, central banks &amp; supranationals",IF(AND(G224="",I224="Taxageste"),"c003x   - Corporates",IF(G224="","c005x   - Other financial corporations","")))))))))</f>
        <v>c005x   - Other financial corporations</v>
      </c>
      <c r="Y224" s="1">
        <f>SUM(N224:O224)</f>
        <v>0</v>
      </c>
      <c r="Z224">
        <f>IFERROR(D224-Y224,"")</f>
        <v>297586.73</v>
      </c>
      <c r="AA224">
        <v>0</v>
      </c>
      <c r="AB224" t="str">
        <f t="shared" si="9"/>
        <v>023400000000000</v>
      </c>
      <c r="AC224" t="str">
        <f t="shared" si="10"/>
        <v>7400987939</v>
      </c>
      <c r="AD224" t="str">
        <f t="shared" si="11"/>
        <v>Type of identifier, other than LEI or MFI code</v>
      </c>
    </row>
    <row r="225" spans="1:30" x14ac:dyDescent="0.45">
      <c r="A225" t="s">
        <v>200</v>
      </c>
      <c r="B225" t="s">
        <v>167</v>
      </c>
      <c r="C225" t="s">
        <v>21</v>
      </c>
      <c r="D225" s="23">
        <v>83356.399999999994</v>
      </c>
      <c r="E225" s="23">
        <v>64.91</v>
      </c>
      <c r="F225" t="s">
        <v>29</v>
      </c>
      <c r="G225" t="s">
        <v>34</v>
      </c>
      <c r="H225" t="s">
        <v>694</v>
      </c>
      <c r="I225" t="s">
        <v>73</v>
      </c>
      <c r="M225" t="s">
        <v>1362</v>
      </c>
      <c r="W225" t="s">
        <v>479</v>
      </c>
      <c r="X225" t="str">
        <f>+IF(P225="S128","c006x   - Insurance firms &amp; pension funds",IF(G225="particulares","c001x   - Households",IF(AND(G225="outras empresas nao financeiras",H225="1"),"c002x   - Micro &amp; SME",IF(AND(G225="outras empresas nao financeiras",OR(H225="0",H225="")),"c003x   - Corporates",IF(G225="instituicoes de credito","c004x   - Institutions",IF(G225="outras instituicoes financeiras","c005x   - Other financial corporations",IF(G225="setor publico","c008x   - Government, central banks &amp; supranationals",IF(AND(G225="",I225="Taxageste"),"c003x   - Corporates",IF(G225="","c005x   - Other financial corporations","")))))))))</f>
        <v>c005x   - Other financial corporations</v>
      </c>
      <c r="Y225" s="1">
        <f>SUM(N225:O225)</f>
        <v>0</v>
      </c>
      <c r="Z225">
        <f>IFERROR(D225-Y225,"")</f>
        <v>83356.399999999994</v>
      </c>
      <c r="AA225">
        <v>0</v>
      </c>
      <c r="AB225" t="str">
        <f t="shared" si="9"/>
        <v>023500000000000</v>
      </c>
      <c r="AC225" t="str">
        <f t="shared" si="10"/>
        <v>2101355138</v>
      </c>
      <c r="AD225" t="str">
        <f t="shared" si="11"/>
        <v>Type of identifier, other than LEI or MFI code</v>
      </c>
    </row>
    <row r="226" spans="1:30" x14ac:dyDescent="0.45">
      <c r="A226" t="s">
        <v>200</v>
      </c>
      <c r="B226" t="s">
        <v>170</v>
      </c>
      <c r="C226" t="s">
        <v>21</v>
      </c>
      <c r="D226" s="23">
        <v>359197.33</v>
      </c>
      <c r="E226">
        <v>577.02</v>
      </c>
      <c r="F226" t="s">
        <v>29</v>
      </c>
      <c r="G226" t="s">
        <v>34</v>
      </c>
      <c r="H226" t="s">
        <v>694</v>
      </c>
      <c r="I226" t="s">
        <v>74</v>
      </c>
      <c r="M226" t="s">
        <v>1362</v>
      </c>
      <c r="W226" t="s">
        <v>479</v>
      </c>
      <c r="X226" t="str">
        <f>+IF(P226="S128","c006x   - Insurance firms &amp; pension funds",IF(G226="particulares","c001x   - Households",IF(AND(G226="outras empresas nao financeiras",H226="1"),"c002x   - Micro &amp; SME",IF(AND(G226="outras empresas nao financeiras",OR(H226="0",H226="")),"c003x   - Corporates",IF(G226="instituicoes de credito","c004x   - Institutions",IF(G226="outras instituicoes financeiras","c005x   - Other financial corporations",IF(G226="setor publico","c008x   - Government, central banks &amp; supranationals",IF(AND(G226="",I226="Taxageste"),"c003x   - Corporates",IF(G226="","c005x   - Other financial corporations","")))))))))</f>
        <v>c005x   - Other financial corporations</v>
      </c>
      <c r="Y226" s="1">
        <f>SUM(N226:O226)</f>
        <v>0</v>
      </c>
      <c r="Z226">
        <f>IFERROR(D226-Y226,"")</f>
        <v>359197.33</v>
      </c>
      <c r="AA226">
        <v>0</v>
      </c>
      <c r="AB226" t="str">
        <f t="shared" si="9"/>
        <v>023500000000000</v>
      </c>
      <c r="AC226" t="str">
        <f t="shared" si="10"/>
        <v>7400987939</v>
      </c>
      <c r="AD226" t="str">
        <f t="shared" si="11"/>
        <v>Type of identifier, other than LEI or MFI code</v>
      </c>
    </row>
    <row r="227" spans="1:30" x14ac:dyDescent="0.45">
      <c r="A227" t="s">
        <v>358</v>
      </c>
      <c r="B227" t="s">
        <v>167</v>
      </c>
      <c r="C227" t="s">
        <v>21</v>
      </c>
      <c r="D227" s="23">
        <v>80582.05</v>
      </c>
      <c r="E227" s="23">
        <v>140.47</v>
      </c>
      <c r="F227" t="s">
        <v>29</v>
      </c>
      <c r="G227" t="s">
        <v>34</v>
      </c>
      <c r="H227" t="s">
        <v>694</v>
      </c>
      <c r="I227" t="s">
        <v>73</v>
      </c>
      <c r="M227" t="s">
        <v>1362</v>
      </c>
      <c r="W227" t="s">
        <v>479</v>
      </c>
      <c r="X227" t="str">
        <f>+IF(P227="S128","c006x   - Insurance firms &amp; pension funds",IF(G227="particulares","c001x   - Households",IF(AND(G227="outras empresas nao financeiras",H227="1"),"c002x   - Micro &amp; SME",IF(AND(G227="outras empresas nao financeiras",OR(H227="0",H227="")),"c003x   - Corporates",IF(G227="instituicoes de credito","c004x   - Institutions",IF(G227="outras instituicoes financeiras","c005x   - Other financial corporations",IF(G227="setor publico","c008x   - Government, central banks &amp; supranationals",IF(AND(G227="",I227="Taxageste"),"c003x   - Corporates",IF(G227="","c005x   - Other financial corporations","")))))))))</f>
        <v>c005x   - Other financial corporations</v>
      </c>
      <c r="Y227" s="1">
        <f>SUM(N227:O227)</f>
        <v>0</v>
      </c>
      <c r="Z227">
        <f>IFERROR(D227-Y227,"")</f>
        <v>80582.05</v>
      </c>
      <c r="AA227">
        <v>0</v>
      </c>
      <c r="AB227" t="str">
        <f t="shared" si="9"/>
        <v>023600000000000</v>
      </c>
      <c r="AC227" t="str">
        <f t="shared" si="10"/>
        <v>2101355138</v>
      </c>
      <c r="AD227" t="str">
        <f t="shared" si="11"/>
        <v>Type of identifier, other than LEI or MFI code</v>
      </c>
    </row>
    <row r="228" spans="1:30" x14ac:dyDescent="0.45">
      <c r="A228" t="s">
        <v>358</v>
      </c>
      <c r="B228" t="s">
        <v>170</v>
      </c>
      <c r="C228" t="s">
        <v>21</v>
      </c>
      <c r="D228" s="23">
        <v>454872.65</v>
      </c>
      <c r="E228">
        <v>859.37</v>
      </c>
      <c r="F228" t="s">
        <v>29</v>
      </c>
      <c r="G228" t="s">
        <v>34</v>
      </c>
      <c r="H228" t="s">
        <v>694</v>
      </c>
      <c r="I228" t="s">
        <v>74</v>
      </c>
      <c r="M228" t="s">
        <v>1362</v>
      </c>
      <c r="W228" t="s">
        <v>479</v>
      </c>
      <c r="X228" t="str">
        <f>+IF(P228="S128","c006x   - Insurance firms &amp; pension funds",IF(G228="particulares","c001x   - Households",IF(AND(G228="outras empresas nao financeiras",H228="1"),"c002x   - Micro &amp; SME",IF(AND(G228="outras empresas nao financeiras",OR(H228="0",H228="")),"c003x   - Corporates",IF(G228="instituicoes de credito","c004x   - Institutions",IF(G228="outras instituicoes financeiras","c005x   - Other financial corporations",IF(G228="setor publico","c008x   - Government, central banks &amp; supranationals",IF(AND(G228="",I228="Taxageste"),"c003x   - Corporates",IF(G228="","c005x   - Other financial corporations","")))))))))</f>
        <v>c005x   - Other financial corporations</v>
      </c>
      <c r="Y228" s="1">
        <f>SUM(N228:O228)</f>
        <v>0</v>
      </c>
      <c r="Z228">
        <f>IFERROR(D228-Y228,"")</f>
        <v>454872.65</v>
      </c>
      <c r="AA228">
        <v>0</v>
      </c>
      <c r="AB228" t="str">
        <f t="shared" si="9"/>
        <v>023600000000000</v>
      </c>
      <c r="AC228" t="str">
        <f t="shared" si="10"/>
        <v>7400987939</v>
      </c>
      <c r="AD228" t="str">
        <f t="shared" si="11"/>
        <v>Type of identifier, other than LEI or MFI code</v>
      </c>
    </row>
    <row r="229" spans="1:30" x14ac:dyDescent="0.45">
      <c r="A229" t="s">
        <v>237</v>
      </c>
      <c r="B229" t="s">
        <v>167</v>
      </c>
      <c r="C229" t="s">
        <v>21</v>
      </c>
      <c r="D229" s="23">
        <v>111004.46</v>
      </c>
      <c r="E229" s="23">
        <v>67.459999999999994</v>
      </c>
      <c r="F229" t="s">
        <v>29</v>
      </c>
      <c r="G229" t="s">
        <v>34</v>
      </c>
      <c r="H229" t="s">
        <v>694</v>
      </c>
      <c r="I229" t="s">
        <v>73</v>
      </c>
      <c r="M229" t="s">
        <v>1362</v>
      </c>
      <c r="W229" t="s">
        <v>479</v>
      </c>
      <c r="X229" t="str">
        <f>+IF(P229="S128","c006x   - Insurance firms &amp; pension funds",IF(G229="particulares","c001x   - Households",IF(AND(G229="outras empresas nao financeiras",H229="1"),"c002x   - Micro &amp; SME",IF(AND(G229="outras empresas nao financeiras",OR(H229="0",H229="")),"c003x   - Corporates",IF(G229="instituicoes de credito","c004x   - Institutions",IF(G229="outras instituicoes financeiras","c005x   - Other financial corporations",IF(G229="setor publico","c008x   - Government, central banks &amp; supranationals",IF(AND(G229="",I229="Taxageste"),"c003x   - Corporates",IF(G229="","c005x   - Other financial corporations","")))))))))</f>
        <v>c005x   - Other financial corporations</v>
      </c>
      <c r="Y229" s="1">
        <f>SUM(N229:O229)</f>
        <v>0</v>
      </c>
      <c r="Z229">
        <f>IFERROR(D229-Y229,"")</f>
        <v>111004.46</v>
      </c>
      <c r="AA229">
        <v>0</v>
      </c>
      <c r="AB229" t="str">
        <f t="shared" si="9"/>
        <v>023700000000000</v>
      </c>
      <c r="AC229" t="str">
        <f t="shared" si="10"/>
        <v>2101355138</v>
      </c>
      <c r="AD229" t="str">
        <f t="shared" si="11"/>
        <v>Type of identifier, other than LEI or MFI code</v>
      </c>
    </row>
    <row r="230" spans="1:30" x14ac:dyDescent="0.45">
      <c r="A230" t="s">
        <v>237</v>
      </c>
      <c r="B230" t="s">
        <v>170</v>
      </c>
      <c r="C230" t="s">
        <v>21</v>
      </c>
      <c r="D230" s="23">
        <v>137998.67000000001</v>
      </c>
      <c r="E230">
        <v>227.06</v>
      </c>
      <c r="F230" t="s">
        <v>29</v>
      </c>
      <c r="G230" t="s">
        <v>34</v>
      </c>
      <c r="H230" t="s">
        <v>694</v>
      </c>
      <c r="I230" t="s">
        <v>74</v>
      </c>
      <c r="M230" t="s">
        <v>1362</v>
      </c>
      <c r="W230" t="s">
        <v>479</v>
      </c>
      <c r="X230" t="str">
        <f>+IF(P230="S128","c006x   - Insurance firms &amp; pension funds",IF(G230="particulares","c001x   - Households",IF(AND(G230="outras empresas nao financeiras",H230="1"),"c002x   - Micro &amp; SME",IF(AND(G230="outras empresas nao financeiras",OR(H230="0",H230="")),"c003x   - Corporates",IF(G230="instituicoes de credito","c004x   - Institutions",IF(G230="outras instituicoes financeiras","c005x   - Other financial corporations",IF(G230="setor publico","c008x   - Government, central banks &amp; supranationals",IF(AND(G230="",I230="Taxageste"),"c003x   - Corporates",IF(G230="","c005x   - Other financial corporations","")))))))))</f>
        <v>c005x   - Other financial corporations</v>
      </c>
      <c r="Y230" s="1">
        <f>SUM(N230:O230)</f>
        <v>0</v>
      </c>
      <c r="Z230">
        <f>IFERROR(D230-Y230,"")</f>
        <v>137998.67000000001</v>
      </c>
      <c r="AA230">
        <v>0</v>
      </c>
      <c r="AB230" t="str">
        <f t="shared" si="9"/>
        <v>023700000000000</v>
      </c>
      <c r="AC230" t="str">
        <f t="shared" si="10"/>
        <v>7400987939</v>
      </c>
      <c r="AD230" t="str">
        <f t="shared" si="11"/>
        <v>Type of identifier, other than LEI or MFI code</v>
      </c>
    </row>
    <row r="231" spans="1:30" x14ac:dyDescent="0.45">
      <c r="A231" t="s">
        <v>238</v>
      </c>
      <c r="B231" t="s">
        <v>167</v>
      </c>
      <c r="C231" t="s">
        <v>21</v>
      </c>
      <c r="D231" s="23">
        <v>46808.38</v>
      </c>
      <c r="E231">
        <v>77.7</v>
      </c>
      <c r="F231" t="s">
        <v>29</v>
      </c>
      <c r="G231" t="s">
        <v>34</v>
      </c>
      <c r="H231" t="s">
        <v>694</v>
      </c>
      <c r="I231" t="s">
        <v>73</v>
      </c>
      <c r="M231" t="s">
        <v>1362</v>
      </c>
      <c r="W231" t="s">
        <v>479</v>
      </c>
      <c r="X231" t="str">
        <f>+IF(P231="S128","c006x   - Insurance firms &amp; pension funds",IF(G231="particulares","c001x   - Households",IF(AND(G231="outras empresas nao financeiras",H231="1"),"c002x   - Micro &amp; SME",IF(AND(G231="outras empresas nao financeiras",OR(H231="0",H231="")),"c003x   - Corporates",IF(G231="instituicoes de credito","c004x   - Institutions",IF(G231="outras instituicoes financeiras","c005x   - Other financial corporations",IF(G231="setor publico","c008x   - Government, central banks &amp; supranationals",IF(AND(G231="",I231="Taxageste"),"c003x   - Corporates",IF(G231="","c005x   - Other financial corporations","")))))))))</f>
        <v>c005x   - Other financial corporations</v>
      </c>
      <c r="Y231" s="1">
        <f>SUM(N231:O231)</f>
        <v>0</v>
      </c>
      <c r="Z231">
        <f>IFERROR(D231-Y231,"")</f>
        <v>46808.38</v>
      </c>
      <c r="AA231">
        <v>0</v>
      </c>
      <c r="AB231" t="str">
        <f t="shared" si="9"/>
        <v>023800000000000</v>
      </c>
      <c r="AC231" t="str">
        <f t="shared" si="10"/>
        <v>2101355138</v>
      </c>
      <c r="AD231" t="str">
        <f t="shared" si="11"/>
        <v>Type of identifier, other than LEI or MFI code</v>
      </c>
    </row>
    <row r="232" spans="1:30" x14ac:dyDescent="0.45">
      <c r="A232" t="s">
        <v>238</v>
      </c>
      <c r="B232" t="s">
        <v>170</v>
      </c>
      <c r="C232" t="s">
        <v>21</v>
      </c>
      <c r="D232" s="23">
        <v>356777.65</v>
      </c>
      <c r="E232">
        <v>668.41</v>
      </c>
      <c r="F232" t="s">
        <v>29</v>
      </c>
      <c r="G232" t="s">
        <v>34</v>
      </c>
      <c r="H232" t="s">
        <v>694</v>
      </c>
      <c r="I232" t="s">
        <v>74</v>
      </c>
      <c r="M232" t="s">
        <v>1362</v>
      </c>
      <c r="W232" t="s">
        <v>479</v>
      </c>
      <c r="X232" t="str">
        <f>+IF(P232="S128","c006x   - Insurance firms &amp; pension funds",IF(G232="particulares","c001x   - Households",IF(AND(G232="outras empresas nao financeiras",H232="1"),"c002x   - Micro &amp; SME",IF(AND(G232="outras empresas nao financeiras",OR(H232="0",H232="")),"c003x   - Corporates",IF(G232="instituicoes de credito","c004x   - Institutions",IF(G232="outras instituicoes financeiras","c005x   - Other financial corporations",IF(G232="setor publico","c008x   - Government, central banks &amp; supranationals",IF(AND(G232="",I232="Taxageste"),"c003x   - Corporates",IF(G232="","c005x   - Other financial corporations","")))))))))</f>
        <v>c005x   - Other financial corporations</v>
      </c>
      <c r="Y232" s="1">
        <f>SUM(N232:O232)</f>
        <v>0</v>
      </c>
      <c r="Z232">
        <f>IFERROR(D232-Y232,"")</f>
        <v>356777.65</v>
      </c>
      <c r="AA232">
        <v>0</v>
      </c>
      <c r="AB232" t="str">
        <f t="shared" si="9"/>
        <v>023800000000000</v>
      </c>
      <c r="AC232" t="str">
        <f t="shared" si="10"/>
        <v>7400987939</v>
      </c>
      <c r="AD232" t="str">
        <f t="shared" si="11"/>
        <v>Type of identifier, other than LEI or MFI code</v>
      </c>
    </row>
    <row r="233" spans="1:30" x14ac:dyDescent="0.45">
      <c r="A233" t="s">
        <v>370</v>
      </c>
      <c r="B233" t="s">
        <v>164</v>
      </c>
      <c r="C233" t="s">
        <v>21</v>
      </c>
      <c r="D233" s="23">
        <v>1702023.63</v>
      </c>
      <c r="E233" s="23">
        <v>2463.79</v>
      </c>
      <c r="F233" t="s">
        <v>29</v>
      </c>
      <c r="G233" t="s">
        <v>34</v>
      </c>
      <c r="H233" t="s">
        <v>694</v>
      </c>
      <c r="I233" t="s">
        <v>30</v>
      </c>
      <c r="M233" t="s">
        <v>1362</v>
      </c>
      <c r="W233" t="s">
        <v>479</v>
      </c>
      <c r="X233" t="str">
        <f>+IF(P233="S128","c006x   - Insurance firms &amp; pension funds",IF(G233="particulares","c001x   - Households",IF(AND(G233="outras empresas nao financeiras",H233="1"),"c002x   - Micro &amp; SME",IF(AND(G233="outras empresas nao financeiras",OR(H233="0",H233="")),"c003x   - Corporates",IF(G233="instituicoes de credito","c004x   - Institutions",IF(G233="outras instituicoes financeiras","c005x   - Other financial corporations",IF(G233="setor publico","c008x   - Government, central banks &amp; supranationals",IF(AND(G233="",I233="Taxageste"),"c003x   - Corporates",IF(G233="","c005x   - Other financial corporations","")))))))))</f>
        <v>c005x   - Other financial corporations</v>
      </c>
      <c r="Y233" s="1">
        <f>SUM(N233:O233)</f>
        <v>0</v>
      </c>
      <c r="Z233">
        <f>IFERROR(D233-Y233,"")</f>
        <v>1702023.63</v>
      </c>
      <c r="AA233">
        <v>0</v>
      </c>
      <c r="AB233" t="str">
        <f t="shared" si="9"/>
        <v>023900000000000</v>
      </c>
      <c r="AC233" t="str">
        <f t="shared" si="10"/>
        <v>7400615058</v>
      </c>
      <c r="AD233" t="str">
        <f t="shared" si="11"/>
        <v>Type of identifier, other than LEI or MFI code</v>
      </c>
    </row>
    <row r="234" spans="1:30" x14ac:dyDescent="0.45">
      <c r="A234" t="s">
        <v>1518</v>
      </c>
      <c r="B234" t="s">
        <v>164</v>
      </c>
      <c r="C234" t="s">
        <v>21</v>
      </c>
      <c r="D234" s="23"/>
      <c r="E234">
        <v>10.56</v>
      </c>
      <c r="F234" t="s">
        <v>29</v>
      </c>
      <c r="G234" t="s">
        <v>34</v>
      </c>
      <c r="H234" t="s">
        <v>694</v>
      </c>
      <c r="I234" t="s">
        <v>30</v>
      </c>
      <c r="M234" t="s">
        <v>1362</v>
      </c>
      <c r="W234" t="s">
        <v>479</v>
      </c>
      <c r="X234" t="str">
        <f>+IF(P234="S128","c006x   - Insurance firms &amp; pension funds",IF(G234="particulares","c001x   - Households",IF(AND(G234="outras empresas nao financeiras",H234="1"),"c002x   - Micro &amp; SME",IF(AND(G234="outras empresas nao financeiras",OR(H234="0",H234="")),"c003x   - Corporates",IF(G234="instituicoes de credito","c004x   - Institutions",IF(G234="outras instituicoes financeiras","c005x   - Other financial corporations",IF(G234="setor publico","c008x   - Government, central banks &amp; supranationals",IF(AND(G234="",I234="Taxageste"),"c003x   - Corporates",IF(G234="","c005x   - Other financial corporations","")))))))))</f>
        <v>c005x   - Other financial corporations</v>
      </c>
      <c r="Y234" s="1">
        <f>SUM(N234:O234)</f>
        <v>0</v>
      </c>
      <c r="Z234">
        <f>IFERROR(D234-Y234,"")</f>
        <v>0</v>
      </c>
      <c r="AA234">
        <v>0</v>
      </c>
      <c r="AB234" t="str">
        <f t="shared" si="9"/>
        <v>023900000000001</v>
      </c>
      <c r="AC234" t="str">
        <f t="shared" si="10"/>
        <v>7400615058</v>
      </c>
      <c r="AD234" t="str">
        <f t="shared" si="11"/>
        <v>Type of identifier, other than LEI or MFI code</v>
      </c>
    </row>
    <row r="235" spans="1:30" x14ac:dyDescent="0.45">
      <c r="A235" t="s">
        <v>374</v>
      </c>
      <c r="B235" t="s">
        <v>170</v>
      </c>
      <c r="C235" t="s">
        <v>21</v>
      </c>
      <c r="D235" s="23">
        <v>157378.35</v>
      </c>
      <c r="E235" s="23">
        <v>260.39</v>
      </c>
      <c r="F235" t="s">
        <v>29</v>
      </c>
      <c r="G235" t="s">
        <v>34</v>
      </c>
      <c r="H235" t="s">
        <v>694</v>
      </c>
      <c r="I235" t="s">
        <v>74</v>
      </c>
      <c r="M235" t="s">
        <v>1362</v>
      </c>
      <c r="W235" t="s">
        <v>479</v>
      </c>
      <c r="X235" t="str">
        <f>+IF(P235="S128","c006x   - Insurance firms &amp; pension funds",IF(G235="particulares","c001x   - Households",IF(AND(G235="outras empresas nao financeiras",H235="1"),"c002x   - Micro &amp; SME",IF(AND(G235="outras empresas nao financeiras",OR(H235="0",H235="")),"c003x   - Corporates",IF(G235="instituicoes de credito","c004x   - Institutions",IF(G235="outras instituicoes financeiras","c005x   - Other financial corporations",IF(G235="setor publico","c008x   - Government, central banks &amp; supranationals",IF(AND(G235="",I235="Taxageste"),"c003x   - Corporates",IF(G235="","c005x   - Other financial corporations","")))))))))</f>
        <v>c005x   - Other financial corporations</v>
      </c>
      <c r="Y235" s="1">
        <f>SUM(N235:O235)</f>
        <v>0</v>
      </c>
      <c r="Z235">
        <f>IFERROR(D235-Y235,"")</f>
        <v>157378.35</v>
      </c>
      <c r="AA235">
        <v>0</v>
      </c>
      <c r="AB235" t="str">
        <f t="shared" si="9"/>
        <v>024100000000000</v>
      </c>
      <c r="AC235" t="str">
        <f t="shared" si="10"/>
        <v>7400987939</v>
      </c>
      <c r="AD235" t="str">
        <f t="shared" si="11"/>
        <v>Type of identifier, other than LEI or MFI code</v>
      </c>
    </row>
    <row r="236" spans="1:30" x14ac:dyDescent="0.45">
      <c r="A236" t="s">
        <v>1446</v>
      </c>
      <c r="B236" t="s">
        <v>164</v>
      </c>
      <c r="C236" t="s">
        <v>21</v>
      </c>
      <c r="D236" s="23">
        <v>14.44</v>
      </c>
      <c r="F236" t="s">
        <v>29</v>
      </c>
      <c r="G236" t="s">
        <v>34</v>
      </c>
      <c r="H236" t="s">
        <v>694</v>
      </c>
      <c r="I236" t="s">
        <v>30</v>
      </c>
      <c r="M236" t="s">
        <v>1362</v>
      </c>
      <c r="W236" t="s">
        <v>479</v>
      </c>
      <c r="X236" t="str">
        <f>+IF(P236="S128","c006x   - Insurance firms &amp; pension funds",IF(G236="particulares","c001x   - Households",IF(AND(G236="outras empresas nao financeiras",H236="1"),"c002x   - Micro &amp; SME",IF(AND(G236="outras empresas nao financeiras",OR(H236="0",H236="")),"c003x   - Corporates",IF(G236="instituicoes de credito","c004x   - Institutions",IF(G236="outras instituicoes financeiras","c005x   - Other financial corporations",IF(G236="setor publico","c008x   - Government, central banks &amp; supranationals",IF(AND(G236="",I236="Taxageste"),"c003x   - Corporates",IF(G236="","c005x   - Other financial corporations","")))))))))</f>
        <v>c005x   - Other financial corporations</v>
      </c>
      <c r="Y236" s="1">
        <f>SUM(N236:O236)</f>
        <v>0</v>
      </c>
      <c r="Z236">
        <f>IFERROR(D236-Y236,"")</f>
        <v>14.44</v>
      </c>
      <c r="AA236">
        <v>0</v>
      </c>
      <c r="AB236" t="str">
        <f t="shared" si="9"/>
        <v>024100000114001</v>
      </c>
      <c r="AC236" t="str">
        <f t="shared" si="10"/>
        <v>7400615058</v>
      </c>
      <c r="AD236" t="str">
        <f t="shared" si="11"/>
        <v>Type of identifier, other than LEI or MFI code</v>
      </c>
    </row>
    <row r="237" spans="1:30" x14ac:dyDescent="0.45">
      <c r="A237" t="s">
        <v>1519</v>
      </c>
      <c r="B237" t="s">
        <v>164</v>
      </c>
      <c r="C237" t="s">
        <v>21</v>
      </c>
      <c r="D237" s="23"/>
      <c r="E237" s="23">
        <v>0.16</v>
      </c>
      <c r="F237" t="s">
        <v>29</v>
      </c>
      <c r="G237" t="s">
        <v>34</v>
      </c>
      <c r="H237" t="s">
        <v>694</v>
      </c>
      <c r="I237" t="s">
        <v>30</v>
      </c>
      <c r="M237" t="s">
        <v>1362</v>
      </c>
      <c r="W237" t="s">
        <v>479</v>
      </c>
      <c r="X237" t="str">
        <f>+IF(P237="S128","c006x   - Insurance firms &amp; pension funds",IF(G237="particulares","c001x   - Households",IF(AND(G237="outras empresas nao financeiras",H237="1"),"c002x   - Micro &amp; SME",IF(AND(G237="outras empresas nao financeiras",OR(H237="0",H237="")),"c003x   - Corporates",IF(G237="instituicoes de credito","c004x   - Institutions",IF(G237="outras instituicoes financeiras","c005x   - Other financial corporations",IF(G237="setor publico","c008x   - Government, central banks &amp; supranationals",IF(AND(G237="",I237="Taxageste"),"c003x   - Corporates",IF(G237="","c005x   - Other financial corporations","")))))))))</f>
        <v>c005x   - Other financial corporations</v>
      </c>
      <c r="Y237" s="1">
        <f>SUM(N237:O237)</f>
        <v>0</v>
      </c>
      <c r="Z237">
        <f>IFERROR(D237-Y237,"")</f>
        <v>0</v>
      </c>
      <c r="AA237">
        <v>0</v>
      </c>
      <c r="AB237" t="str">
        <f t="shared" si="9"/>
        <v>024200000000001</v>
      </c>
      <c r="AC237" t="str">
        <f t="shared" si="10"/>
        <v>7400615058</v>
      </c>
      <c r="AD237" t="str">
        <f t="shared" si="11"/>
        <v>Type of identifier, other than LEI or MFI code</v>
      </c>
    </row>
    <row r="238" spans="1:30" x14ac:dyDescent="0.45">
      <c r="A238" t="s">
        <v>373</v>
      </c>
      <c r="B238" t="s">
        <v>167</v>
      </c>
      <c r="C238" t="s">
        <v>21</v>
      </c>
      <c r="D238" s="23">
        <v>130635.65</v>
      </c>
      <c r="E238">
        <v>48.44</v>
      </c>
      <c r="F238" t="s">
        <v>29</v>
      </c>
      <c r="G238" t="s">
        <v>34</v>
      </c>
      <c r="H238" t="s">
        <v>694</v>
      </c>
      <c r="I238" t="s">
        <v>73</v>
      </c>
      <c r="M238" t="s">
        <v>1362</v>
      </c>
      <c r="W238" t="s">
        <v>479</v>
      </c>
      <c r="X238" t="str">
        <f>+IF(P238="S128","c006x   - Insurance firms &amp; pension funds",IF(G238="particulares","c001x   - Households",IF(AND(G238="outras empresas nao financeiras",H238="1"),"c002x   - Micro &amp; SME",IF(AND(G238="outras empresas nao financeiras",OR(H238="0",H238="")),"c003x   - Corporates",IF(G238="instituicoes de credito","c004x   - Institutions",IF(G238="outras instituicoes financeiras","c005x   - Other financial corporations",IF(G238="setor publico","c008x   - Government, central banks &amp; supranationals",IF(AND(G238="",I238="Taxageste"),"c003x   - Corporates",IF(G238="","c005x   - Other financial corporations","")))))))))</f>
        <v>c005x   - Other financial corporations</v>
      </c>
      <c r="Y238" s="1">
        <f>SUM(N238:O238)</f>
        <v>0</v>
      </c>
      <c r="Z238">
        <f>IFERROR(D238-Y238,"")</f>
        <v>130635.65</v>
      </c>
      <c r="AA238">
        <v>0</v>
      </c>
      <c r="AB238" t="str">
        <f t="shared" si="9"/>
        <v>024300000000000</v>
      </c>
      <c r="AC238" t="str">
        <f t="shared" si="10"/>
        <v>2101355138</v>
      </c>
      <c r="AD238" t="str">
        <f t="shared" si="11"/>
        <v>Type of identifier, other than LEI or MFI code</v>
      </c>
    </row>
    <row r="239" spans="1:30" x14ac:dyDescent="0.45">
      <c r="A239" t="s">
        <v>373</v>
      </c>
      <c r="B239" t="s">
        <v>170</v>
      </c>
      <c r="C239" t="s">
        <v>21</v>
      </c>
      <c r="D239" s="23">
        <v>106588.82</v>
      </c>
      <c r="E239" s="23">
        <v>205.47</v>
      </c>
      <c r="F239" t="s">
        <v>29</v>
      </c>
      <c r="G239" t="s">
        <v>34</v>
      </c>
      <c r="H239" t="s">
        <v>694</v>
      </c>
      <c r="I239" t="s">
        <v>74</v>
      </c>
      <c r="M239" t="s">
        <v>1362</v>
      </c>
      <c r="W239" t="s">
        <v>479</v>
      </c>
      <c r="X239" t="str">
        <f>+IF(P239="S128","c006x   - Insurance firms &amp; pension funds",IF(G239="particulares","c001x   - Households",IF(AND(G239="outras empresas nao financeiras",H239="1"),"c002x   - Micro &amp; SME",IF(AND(G239="outras empresas nao financeiras",OR(H239="0",H239="")),"c003x   - Corporates",IF(G239="instituicoes de credito","c004x   - Institutions",IF(G239="outras instituicoes financeiras","c005x   - Other financial corporations",IF(G239="setor publico","c008x   - Government, central banks &amp; supranationals",IF(AND(G239="",I239="Taxageste"),"c003x   - Corporates",IF(G239="","c005x   - Other financial corporations","")))))))))</f>
        <v>c005x   - Other financial corporations</v>
      </c>
      <c r="Y239" s="1">
        <f>SUM(N239:O239)</f>
        <v>0</v>
      </c>
      <c r="Z239">
        <f>IFERROR(D239-Y239,"")</f>
        <v>106588.82</v>
      </c>
      <c r="AA239">
        <v>0</v>
      </c>
      <c r="AB239" t="str">
        <f t="shared" si="9"/>
        <v>024300000000000</v>
      </c>
      <c r="AC239" t="str">
        <f t="shared" si="10"/>
        <v>7400987939</v>
      </c>
      <c r="AD239" t="str">
        <f t="shared" si="11"/>
        <v>Type of identifier, other than LEI or MFI code</v>
      </c>
    </row>
    <row r="240" spans="1:30" x14ac:dyDescent="0.45">
      <c r="A240" t="s">
        <v>1520</v>
      </c>
      <c r="B240" t="s">
        <v>164</v>
      </c>
      <c r="C240" t="s">
        <v>21</v>
      </c>
      <c r="D240" s="23"/>
      <c r="E240">
        <v>1.64</v>
      </c>
      <c r="F240" t="s">
        <v>29</v>
      </c>
      <c r="G240" t="s">
        <v>34</v>
      </c>
      <c r="H240" t="s">
        <v>694</v>
      </c>
      <c r="I240" t="s">
        <v>30</v>
      </c>
      <c r="M240" t="s">
        <v>1362</v>
      </c>
      <c r="W240" t="s">
        <v>479</v>
      </c>
      <c r="X240" t="str">
        <f>+IF(P240="S128","c006x   - Insurance firms &amp; pension funds",IF(G240="particulares","c001x   - Households",IF(AND(G240="outras empresas nao financeiras",H240="1"),"c002x   - Micro &amp; SME",IF(AND(G240="outras empresas nao financeiras",OR(H240="0",H240="")),"c003x   - Corporates",IF(G240="instituicoes de credito","c004x   - Institutions",IF(G240="outras instituicoes financeiras","c005x   - Other financial corporations",IF(G240="setor publico","c008x   - Government, central banks &amp; supranationals",IF(AND(G240="",I240="Taxageste"),"c003x   - Corporates",IF(G240="","c005x   - Other financial corporations","")))))))))</f>
        <v>c005x   - Other financial corporations</v>
      </c>
      <c r="Y240" s="1">
        <f>SUM(N240:O240)</f>
        <v>0</v>
      </c>
      <c r="Z240">
        <f>IFERROR(D240-Y240,"")</f>
        <v>0</v>
      </c>
      <c r="AA240">
        <v>0</v>
      </c>
      <c r="AB240" t="str">
        <f t="shared" si="9"/>
        <v>024300000000001</v>
      </c>
      <c r="AC240" t="str">
        <f t="shared" si="10"/>
        <v>7400615058</v>
      </c>
      <c r="AD240" t="str">
        <f t="shared" si="11"/>
        <v>Type of identifier, other than LEI or MFI code</v>
      </c>
    </row>
    <row r="241" spans="1:30" x14ac:dyDescent="0.45">
      <c r="A241" t="s">
        <v>304</v>
      </c>
      <c r="B241" t="s">
        <v>164</v>
      </c>
      <c r="C241" t="s">
        <v>21</v>
      </c>
      <c r="D241" s="23">
        <v>571619.89</v>
      </c>
      <c r="E241">
        <v>705.65</v>
      </c>
      <c r="F241" t="s">
        <v>29</v>
      </c>
      <c r="G241" t="s">
        <v>34</v>
      </c>
      <c r="H241" t="s">
        <v>694</v>
      </c>
      <c r="I241" t="s">
        <v>30</v>
      </c>
      <c r="M241" t="s">
        <v>1362</v>
      </c>
      <c r="W241" t="s">
        <v>479</v>
      </c>
      <c r="X241" t="str">
        <f>+IF(P241="S128","c006x   - Insurance firms &amp; pension funds",IF(G241="particulares","c001x   - Households",IF(AND(G241="outras empresas nao financeiras",H241="1"),"c002x   - Micro &amp; SME",IF(AND(G241="outras empresas nao financeiras",OR(H241="0",H241="")),"c003x   - Corporates",IF(G241="instituicoes de credito","c004x   - Institutions",IF(G241="outras instituicoes financeiras","c005x   - Other financial corporations",IF(G241="setor publico","c008x   - Government, central banks &amp; supranationals",IF(AND(G241="",I241="Taxageste"),"c003x   - Corporates",IF(G241="","c005x   - Other financial corporations","")))))))))</f>
        <v>c005x   - Other financial corporations</v>
      </c>
      <c r="Y241" s="1">
        <f>SUM(N241:O241)</f>
        <v>0</v>
      </c>
      <c r="Z241">
        <f>IFERROR(D241-Y241,"")</f>
        <v>571619.89</v>
      </c>
      <c r="AA241">
        <v>0</v>
      </c>
      <c r="AB241" t="str">
        <f t="shared" si="9"/>
        <v>024400000000000</v>
      </c>
      <c r="AC241" t="str">
        <f t="shared" si="10"/>
        <v>7400615058</v>
      </c>
      <c r="AD241" t="str">
        <f t="shared" si="11"/>
        <v>Type of identifier, other than LEI or MFI code</v>
      </c>
    </row>
    <row r="242" spans="1:30" x14ac:dyDescent="0.45">
      <c r="A242" t="s">
        <v>1521</v>
      </c>
      <c r="B242" t="s">
        <v>164</v>
      </c>
      <c r="C242" t="s">
        <v>21</v>
      </c>
      <c r="D242" s="23"/>
      <c r="E242">
        <v>0.63</v>
      </c>
      <c r="F242" t="s">
        <v>29</v>
      </c>
      <c r="G242" t="s">
        <v>34</v>
      </c>
      <c r="H242" t="s">
        <v>694</v>
      </c>
      <c r="I242" t="s">
        <v>30</v>
      </c>
      <c r="M242" t="s">
        <v>1362</v>
      </c>
      <c r="W242" t="s">
        <v>479</v>
      </c>
      <c r="X242" t="str">
        <f>+IF(P242="S128","c006x   - Insurance firms &amp; pension funds",IF(G242="particulares","c001x   - Households",IF(AND(G242="outras empresas nao financeiras",H242="1"),"c002x   - Micro &amp; SME",IF(AND(G242="outras empresas nao financeiras",OR(H242="0",H242="")),"c003x   - Corporates",IF(G242="instituicoes de credito","c004x   - Institutions",IF(G242="outras instituicoes financeiras","c005x   - Other financial corporations",IF(G242="setor publico","c008x   - Government, central banks &amp; supranationals",IF(AND(G242="",I242="Taxageste"),"c003x   - Corporates",IF(G242="","c005x   - Other financial corporations","")))))))))</f>
        <v>c005x   - Other financial corporations</v>
      </c>
      <c r="Y242" s="1">
        <f>SUM(N242:O242)</f>
        <v>0</v>
      </c>
      <c r="Z242">
        <f>IFERROR(D242-Y242,"")</f>
        <v>0</v>
      </c>
      <c r="AA242">
        <v>0</v>
      </c>
      <c r="AB242" t="str">
        <f t="shared" si="9"/>
        <v>024400000000001</v>
      </c>
      <c r="AC242" t="str">
        <f t="shared" si="10"/>
        <v>7400615058</v>
      </c>
      <c r="AD242" t="str">
        <f t="shared" si="11"/>
        <v>Type of identifier, other than LEI or MFI code</v>
      </c>
    </row>
    <row r="243" spans="1:30" x14ac:dyDescent="0.45">
      <c r="A243" t="s">
        <v>182</v>
      </c>
      <c r="B243" t="s">
        <v>164</v>
      </c>
      <c r="C243" t="s">
        <v>21</v>
      </c>
      <c r="D243" s="23">
        <v>1350007.58</v>
      </c>
      <c r="E243" s="23">
        <v>2023.5</v>
      </c>
      <c r="F243" t="s">
        <v>29</v>
      </c>
      <c r="G243" t="s">
        <v>34</v>
      </c>
      <c r="H243" t="s">
        <v>694</v>
      </c>
      <c r="I243" t="s">
        <v>30</v>
      </c>
      <c r="M243" t="s">
        <v>1362</v>
      </c>
      <c r="W243" t="s">
        <v>479</v>
      </c>
      <c r="X243" t="str">
        <f>+IF(P243="S128","c006x   - Insurance firms &amp; pension funds",IF(G243="particulares","c001x   - Households",IF(AND(G243="outras empresas nao financeiras",H243="1"),"c002x   - Micro &amp; SME",IF(AND(G243="outras empresas nao financeiras",OR(H243="0",H243="")),"c003x   - Corporates",IF(G243="instituicoes de credito","c004x   - Institutions",IF(G243="outras instituicoes financeiras","c005x   - Other financial corporations",IF(G243="setor publico","c008x   - Government, central banks &amp; supranationals",IF(AND(G243="",I243="Taxageste"),"c003x   - Corporates",IF(G243="","c005x   - Other financial corporations","")))))))))</f>
        <v>c005x   - Other financial corporations</v>
      </c>
      <c r="Y243" s="1">
        <f>SUM(N243:O243)</f>
        <v>0</v>
      </c>
      <c r="Z243">
        <f>IFERROR(D243-Y243,"")</f>
        <v>1350007.58</v>
      </c>
      <c r="AA243">
        <v>0</v>
      </c>
      <c r="AB243" t="str">
        <f t="shared" si="9"/>
        <v>024600000000000</v>
      </c>
      <c r="AC243" t="str">
        <f t="shared" si="10"/>
        <v>7400615058</v>
      </c>
      <c r="AD243" t="str">
        <f t="shared" si="11"/>
        <v>Type of identifier, other than LEI or MFI code</v>
      </c>
    </row>
    <row r="244" spans="1:30" x14ac:dyDescent="0.45">
      <c r="A244" t="s">
        <v>1522</v>
      </c>
      <c r="B244" t="s">
        <v>164</v>
      </c>
      <c r="C244" t="s">
        <v>21</v>
      </c>
      <c r="D244" s="23"/>
      <c r="E244">
        <v>4.6100000000000003</v>
      </c>
      <c r="F244" t="s">
        <v>29</v>
      </c>
      <c r="G244" t="s">
        <v>34</v>
      </c>
      <c r="H244" t="s">
        <v>694</v>
      </c>
      <c r="I244" t="s">
        <v>30</v>
      </c>
      <c r="M244" t="s">
        <v>1362</v>
      </c>
      <c r="W244" t="s">
        <v>479</v>
      </c>
      <c r="X244" t="str">
        <f>+IF(P244="S128","c006x   - Insurance firms &amp; pension funds",IF(G244="particulares","c001x   - Households",IF(AND(G244="outras empresas nao financeiras",H244="1"),"c002x   - Micro &amp; SME",IF(AND(G244="outras empresas nao financeiras",OR(H244="0",H244="")),"c003x   - Corporates",IF(G244="instituicoes de credito","c004x   - Institutions",IF(G244="outras instituicoes financeiras","c005x   - Other financial corporations",IF(G244="setor publico","c008x   - Government, central banks &amp; supranationals",IF(AND(G244="",I244="Taxageste"),"c003x   - Corporates",IF(G244="","c005x   - Other financial corporations","")))))))))</f>
        <v>c005x   - Other financial corporations</v>
      </c>
      <c r="Y244" s="1">
        <f>SUM(N244:O244)</f>
        <v>0</v>
      </c>
      <c r="Z244">
        <f>IFERROR(D244-Y244,"")</f>
        <v>0</v>
      </c>
      <c r="AA244">
        <v>0</v>
      </c>
      <c r="AB244" t="str">
        <f t="shared" si="9"/>
        <v>024600000000001</v>
      </c>
      <c r="AC244" t="str">
        <f t="shared" si="10"/>
        <v>7400615058</v>
      </c>
      <c r="AD244" t="str">
        <f t="shared" si="11"/>
        <v>Type of identifier, other than LEI or MFI code</v>
      </c>
    </row>
    <row r="245" spans="1:30" x14ac:dyDescent="0.45">
      <c r="A245" t="s">
        <v>252</v>
      </c>
      <c r="B245" t="s">
        <v>164</v>
      </c>
      <c r="C245" t="s">
        <v>21</v>
      </c>
      <c r="D245" s="23">
        <v>771607.16</v>
      </c>
      <c r="E245" s="23">
        <v>822.29</v>
      </c>
      <c r="F245" t="s">
        <v>29</v>
      </c>
      <c r="G245" t="s">
        <v>34</v>
      </c>
      <c r="H245" t="s">
        <v>694</v>
      </c>
      <c r="I245" t="s">
        <v>30</v>
      </c>
      <c r="M245" t="s">
        <v>1362</v>
      </c>
      <c r="W245" t="s">
        <v>479</v>
      </c>
      <c r="X245" t="str">
        <f>+IF(P245="S128","c006x   - Insurance firms &amp; pension funds",IF(G245="particulares","c001x   - Households",IF(AND(G245="outras empresas nao financeiras",H245="1"),"c002x   - Micro &amp; SME",IF(AND(G245="outras empresas nao financeiras",OR(H245="0",H245="")),"c003x   - Corporates",IF(G245="instituicoes de credito","c004x   - Institutions",IF(G245="outras instituicoes financeiras","c005x   - Other financial corporations",IF(G245="setor publico","c008x   - Government, central banks &amp; supranationals",IF(AND(G245="",I245="Taxageste"),"c003x   - Corporates",IF(G245="","c005x   - Other financial corporations","")))))))))</f>
        <v>c005x   - Other financial corporations</v>
      </c>
      <c r="Y245" s="1">
        <f>SUM(N245:O245)</f>
        <v>0</v>
      </c>
      <c r="Z245">
        <f>IFERROR(D245-Y245,"")</f>
        <v>771607.16</v>
      </c>
      <c r="AA245">
        <v>0</v>
      </c>
      <c r="AB245" t="str">
        <f t="shared" si="9"/>
        <v>024700000000000</v>
      </c>
      <c r="AC245" t="str">
        <f t="shared" si="10"/>
        <v>7400615058</v>
      </c>
      <c r="AD245" t="str">
        <f t="shared" si="11"/>
        <v>Type of identifier, other than LEI or MFI code</v>
      </c>
    </row>
    <row r="246" spans="1:30" x14ac:dyDescent="0.45">
      <c r="A246" t="s">
        <v>1523</v>
      </c>
      <c r="B246" t="s">
        <v>167</v>
      </c>
      <c r="C246" t="s">
        <v>21</v>
      </c>
      <c r="D246" s="23"/>
      <c r="E246">
        <v>0.62</v>
      </c>
      <c r="F246" t="s">
        <v>29</v>
      </c>
      <c r="G246" t="s">
        <v>34</v>
      </c>
      <c r="H246" t="s">
        <v>694</v>
      </c>
      <c r="I246" t="s">
        <v>73</v>
      </c>
      <c r="M246" t="s">
        <v>1362</v>
      </c>
      <c r="W246" t="s">
        <v>479</v>
      </c>
      <c r="X246" t="str">
        <f>+IF(P246="S128","c006x   - Insurance firms &amp; pension funds",IF(G246="particulares","c001x   - Households",IF(AND(G246="outras empresas nao financeiras",H246="1"),"c002x   - Micro &amp; SME",IF(AND(G246="outras empresas nao financeiras",OR(H246="0",H246="")),"c003x   - Corporates",IF(G246="instituicoes de credito","c004x   - Institutions",IF(G246="outras instituicoes financeiras","c005x   - Other financial corporations",IF(G246="setor publico","c008x   - Government, central banks &amp; supranationals",IF(AND(G246="",I246="Taxageste"),"c003x   - Corporates",IF(G246="","c005x   - Other financial corporations","")))))))))</f>
        <v>c005x   - Other financial corporations</v>
      </c>
      <c r="Y246" s="1">
        <f>SUM(N246:O246)</f>
        <v>0</v>
      </c>
      <c r="Z246">
        <f>IFERROR(D246-Y246,"")</f>
        <v>0</v>
      </c>
      <c r="AA246">
        <v>0</v>
      </c>
      <c r="AB246" t="str">
        <f t="shared" si="9"/>
        <v>024700000000001</v>
      </c>
      <c r="AC246" t="str">
        <f t="shared" si="10"/>
        <v>2101355138</v>
      </c>
      <c r="AD246" t="str">
        <f t="shared" si="11"/>
        <v>Type of identifier, other than LEI or MFI code</v>
      </c>
    </row>
    <row r="247" spans="1:30" x14ac:dyDescent="0.45">
      <c r="A247" t="s">
        <v>254</v>
      </c>
      <c r="B247" t="s">
        <v>164</v>
      </c>
      <c r="C247" t="s">
        <v>21</v>
      </c>
      <c r="D247" s="23">
        <v>533116.64</v>
      </c>
      <c r="E247" s="23">
        <v>713.18</v>
      </c>
      <c r="F247" t="s">
        <v>29</v>
      </c>
      <c r="G247" t="s">
        <v>34</v>
      </c>
      <c r="H247" t="s">
        <v>694</v>
      </c>
      <c r="I247" t="s">
        <v>30</v>
      </c>
      <c r="M247" t="s">
        <v>1362</v>
      </c>
      <c r="W247" t="s">
        <v>479</v>
      </c>
      <c r="X247" t="str">
        <f>+IF(P247="S128","c006x   - Insurance firms &amp; pension funds",IF(G247="particulares","c001x   - Households",IF(AND(G247="outras empresas nao financeiras",H247="1"),"c002x   - Micro &amp; SME",IF(AND(G247="outras empresas nao financeiras",OR(H247="0",H247="")),"c003x   - Corporates",IF(G247="instituicoes de credito","c004x   - Institutions",IF(G247="outras instituicoes financeiras","c005x   - Other financial corporations",IF(G247="setor publico","c008x   - Government, central banks &amp; supranationals",IF(AND(G247="",I247="Taxageste"),"c003x   - Corporates",IF(G247="","c005x   - Other financial corporations","")))))))))</f>
        <v>c005x   - Other financial corporations</v>
      </c>
      <c r="Y247" s="1">
        <f>SUM(N247:O247)</f>
        <v>0</v>
      </c>
      <c r="Z247">
        <f>IFERROR(D247-Y247,"")</f>
        <v>533116.64</v>
      </c>
      <c r="AA247">
        <v>0</v>
      </c>
      <c r="AB247" t="str">
        <f t="shared" si="9"/>
        <v>024800000000000</v>
      </c>
      <c r="AC247" t="str">
        <f t="shared" si="10"/>
        <v>7400615058</v>
      </c>
      <c r="AD247" t="str">
        <f t="shared" si="11"/>
        <v>Type of identifier, other than LEI or MFI code</v>
      </c>
    </row>
    <row r="248" spans="1:30" x14ac:dyDescent="0.45">
      <c r="A248" t="s">
        <v>1524</v>
      </c>
      <c r="B248" t="s">
        <v>164</v>
      </c>
      <c r="C248" t="s">
        <v>21</v>
      </c>
      <c r="D248" s="23"/>
      <c r="E248" s="23">
        <v>0.61</v>
      </c>
      <c r="F248" t="s">
        <v>29</v>
      </c>
      <c r="G248" t="s">
        <v>34</v>
      </c>
      <c r="H248" t="s">
        <v>694</v>
      </c>
      <c r="I248" t="s">
        <v>30</v>
      </c>
      <c r="M248" t="s">
        <v>1362</v>
      </c>
      <c r="W248" t="s">
        <v>479</v>
      </c>
      <c r="X248" t="str">
        <f>+IF(P248="S128","c006x   - Insurance firms &amp; pension funds",IF(G248="particulares","c001x   - Households",IF(AND(G248="outras empresas nao financeiras",H248="1"),"c002x   - Micro &amp; SME",IF(AND(G248="outras empresas nao financeiras",OR(H248="0",H248="")),"c003x   - Corporates",IF(G248="instituicoes de credito","c004x   - Institutions",IF(G248="outras instituicoes financeiras","c005x   - Other financial corporations",IF(G248="setor publico","c008x   - Government, central banks &amp; supranationals",IF(AND(G248="",I248="Taxageste"),"c003x   - Corporates",IF(G248="","c005x   - Other financial corporations","")))))))))</f>
        <v>c005x   - Other financial corporations</v>
      </c>
      <c r="Y248" s="1">
        <f>SUM(N248:O248)</f>
        <v>0</v>
      </c>
      <c r="Z248">
        <f>IFERROR(D248-Y248,"")</f>
        <v>0</v>
      </c>
      <c r="AA248">
        <v>0</v>
      </c>
      <c r="AB248" t="str">
        <f t="shared" si="9"/>
        <v>024800000000001</v>
      </c>
      <c r="AC248" t="str">
        <f t="shared" si="10"/>
        <v>7400615058</v>
      </c>
      <c r="AD248" t="str">
        <f t="shared" si="11"/>
        <v>Type of identifier, other than LEI or MFI code</v>
      </c>
    </row>
    <row r="249" spans="1:30" x14ac:dyDescent="0.45">
      <c r="A249" t="s">
        <v>314</v>
      </c>
      <c r="B249" t="s">
        <v>170</v>
      </c>
      <c r="C249" t="s">
        <v>21</v>
      </c>
      <c r="D249" s="23">
        <v>67691</v>
      </c>
      <c r="E249">
        <v>90.81</v>
      </c>
      <c r="F249" t="s">
        <v>29</v>
      </c>
      <c r="G249" t="s">
        <v>34</v>
      </c>
      <c r="H249" t="s">
        <v>694</v>
      </c>
      <c r="I249" t="s">
        <v>74</v>
      </c>
      <c r="M249" t="s">
        <v>1362</v>
      </c>
      <c r="W249" t="s">
        <v>479</v>
      </c>
      <c r="X249" t="str">
        <f>+IF(P249="S128","c006x   - Insurance firms &amp; pension funds",IF(G249="particulares","c001x   - Households",IF(AND(G249="outras empresas nao financeiras",H249="1"),"c002x   - Micro &amp; SME",IF(AND(G249="outras empresas nao financeiras",OR(H249="0",H249="")),"c003x   - Corporates",IF(G249="instituicoes de credito","c004x   - Institutions",IF(G249="outras instituicoes financeiras","c005x   - Other financial corporations",IF(G249="setor publico","c008x   - Government, central banks &amp; supranationals",IF(AND(G249="",I249="Taxageste"),"c003x   - Corporates",IF(G249="","c005x   - Other financial corporations","")))))))))</f>
        <v>c005x   - Other financial corporations</v>
      </c>
      <c r="Y249" s="1">
        <f>SUM(N249:O249)</f>
        <v>0</v>
      </c>
      <c r="Z249">
        <f>IFERROR(D249-Y249,"")</f>
        <v>67691</v>
      </c>
      <c r="AA249">
        <v>0</v>
      </c>
      <c r="AB249" t="str">
        <f t="shared" si="9"/>
        <v>024900000000000</v>
      </c>
      <c r="AC249" t="str">
        <f t="shared" si="10"/>
        <v>7400987939</v>
      </c>
      <c r="AD249" t="str">
        <f t="shared" si="11"/>
        <v>Type of identifier, other than LEI or MFI code</v>
      </c>
    </row>
    <row r="250" spans="1:30" x14ac:dyDescent="0.45">
      <c r="A250" t="s">
        <v>1454</v>
      </c>
      <c r="B250" t="s">
        <v>164</v>
      </c>
      <c r="C250" t="s">
        <v>21</v>
      </c>
      <c r="D250" s="23">
        <v>47.9</v>
      </c>
      <c r="E250" s="23"/>
      <c r="F250" t="s">
        <v>29</v>
      </c>
      <c r="G250" t="s">
        <v>34</v>
      </c>
      <c r="H250" t="s">
        <v>694</v>
      </c>
      <c r="I250" t="s">
        <v>30</v>
      </c>
      <c r="M250" t="s">
        <v>1362</v>
      </c>
      <c r="W250" t="s">
        <v>479</v>
      </c>
      <c r="X250" t="str">
        <f>+IF(P250="S128","c006x   - Insurance firms &amp; pension funds",IF(G250="particulares","c001x   - Households",IF(AND(G250="outras empresas nao financeiras",H250="1"),"c002x   - Micro &amp; SME",IF(AND(G250="outras empresas nao financeiras",OR(H250="0",H250="")),"c003x   - Corporates",IF(G250="instituicoes de credito","c004x   - Institutions",IF(G250="outras instituicoes financeiras","c005x   - Other financial corporations",IF(G250="setor publico","c008x   - Government, central banks &amp; supranationals",IF(AND(G250="",I250="Taxageste"),"c003x   - Corporates",IF(G250="","c005x   - Other financial corporations","")))))))))</f>
        <v>c005x   - Other financial corporations</v>
      </c>
      <c r="Y250" s="1">
        <f>SUM(N250:O250)</f>
        <v>0</v>
      </c>
      <c r="Z250">
        <f>IFERROR(D250-Y250,"")</f>
        <v>47.9</v>
      </c>
      <c r="AA250">
        <v>0</v>
      </c>
      <c r="AB250" t="str">
        <f t="shared" si="9"/>
        <v>024900000114001</v>
      </c>
      <c r="AC250" t="str">
        <f t="shared" si="10"/>
        <v>7400615058</v>
      </c>
      <c r="AD250" t="str">
        <f t="shared" si="11"/>
        <v>Type of identifier, other than LEI or MFI code</v>
      </c>
    </row>
    <row r="251" spans="1:30" x14ac:dyDescent="0.45">
      <c r="A251" t="s">
        <v>1525</v>
      </c>
      <c r="B251" t="s">
        <v>164</v>
      </c>
      <c r="C251" t="s">
        <v>21</v>
      </c>
      <c r="D251" s="23"/>
      <c r="E251" s="23">
        <v>18.05</v>
      </c>
      <c r="F251" t="s">
        <v>29</v>
      </c>
      <c r="G251" t="s">
        <v>34</v>
      </c>
      <c r="H251" t="s">
        <v>694</v>
      </c>
      <c r="I251" t="s">
        <v>30</v>
      </c>
      <c r="M251" t="s">
        <v>1362</v>
      </c>
      <c r="W251" t="s">
        <v>479</v>
      </c>
      <c r="X251" t="str">
        <f>+IF(P251="S128","c006x   - Insurance firms &amp; pension funds",IF(G251="particulares","c001x   - Households",IF(AND(G251="outras empresas nao financeiras",H251="1"),"c002x   - Micro &amp; SME",IF(AND(G251="outras empresas nao financeiras",OR(H251="0",H251="")),"c003x   - Corporates",IF(G251="instituicoes de credito","c004x   - Institutions",IF(G251="outras instituicoes financeiras","c005x   - Other financial corporations",IF(G251="setor publico","c008x   - Government, central banks &amp; supranationals",IF(AND(G251="",I251="Taxageste"),"c003x   - Corporates",IF(G251="","c005x   - Other financial corporations","")))))))))</f>
        <v>c005x   - Other financial corporations</v>
      </c>
      <c r="Y251" s="1">
        <f>SUM(N251:O251)</f>
        <v>0</v>
      </c>
      <c r="Z251">
        <f>IFERROR(D251-Y251,"")</f>
        <v>0</v>
      </c>
      <c r="AA251">
        <v>0</v>
      </c>
      <c r="AB251" t="str">
        <f t="shared" si="9"/>
        <v>025000000000001</v>
      </c>
      <c r="AC251" t="str">
        <f t="shared" si="10"/>
        <v>7400615058</v>
      </c>
      <c r="AD251" t="str">
        <f t="shared" si="11"/>
        <v>Type of identifier, other than LEI or MFI code</v>
      </c>
    </row>
    <row r="252" spans="1:30" x14ac:dyDescent="0.45">
      <c r="A252" t="s">
        <v>259</v>
      </c>
      <c r="B252" t="s">
        <v>164</v>
      </c>
      <c r="C252" t="s">
        <v>21</v>
      </c>
      <c r="D252" s="23">
        <v>2384558.19</v>
      </c>
      <c r="E252" s="23">
        <v>3253.71</v>
      </c>
      <c r="F252" t="s">
        <v>29</v>
      </c>
      <c r="G252" t="s">
        <v>34</v>
      </c>
      <c r="H252" t="s">
        <v>694</v>
      </c>
      <c r="I252" t="s">
        <v>30</v>
      </c>
      <c r="M252" t="s">
        <v>1362</v>
      </c>
      <c r="W252" t="s">
        <v>479</v>
      </c>
      <c r="X252" t="str">
        <f>+IF(P252="S128","c006x   - Insurance firms &amp; pension funds",IF(G252="particulares","c001x   - Households",IF(AND(G252="outras empresas nao financeiras",H252="1"),"c002x   - Micro &amp; SME",IF(AND(G252="outras empresas nao financeiras",OR(H252="0",H252="")),"c003x   - Corporates",IF(G252="instituicoes de credito","c004x   - Institutions",IF(G252="outras instituicoes financeiras","c005x   - Other financial corporations",IF(G252="setor publico","c008x   - Government, central banks &amp; supranationals",IF(AND(G252="",I252="Taxageste"),"c003x   - Corporates",IF(G252="","c005x   - Other financial corporations","")))))))))</f>
        <v>c005x   - Other financial corporations</v>
      </c>
      <c r="Y252" s="1">
        <f>SUM(N252:O252)</f>
        <v>0</v>
      </c>
      <c r="Z252">
        <f>IFERROR(D252-Y252,"")</f>
        <v>2384558.19</v>
      </c>
      <c r="AA252">
        <v>0</v>
      </c>
      <c r="AB252" t="str">
        <f t="shared" si="9"/>
        <v>025100000000000</v>
      </c>
      <c r="AC252" t="str">
        <f t="shared" si="10"/>
        <v>7400615058</v>
      </c>
      <c r="AD252" t="str">
        <f t="shared" si="11"/>
        <v>Type of identifier, other than LEI or MFI code</v>
      </c>
    </row>
    <row r="253" spans="1:30" x14ac:dyDescent="0.45">
      <c r="A253" t="s">
        <v>1526</v>
      </c>
      <c r="B253" t="s">
        <v>164</v>
      </c>
      <c r="C253" t="s">
        <v>21</v>
      </c>
      <c r="D253" s="23"/>
      <c r="E253" s="23">
        <v>20.52</v>
      </c>
      <c r="F253" t="s">
        <v>29</v>
      </c>
      <c r="G253" t="s">
        <v>34</v>
      </c>
      <c r="H253" t="s">
        <v>694</v>
      </c>
      <c r="I253" t="s">
        <v>30</v>
      </c>
      <c r="M253" t="s">
        <v>1362</v>
      </c>
      <c r="W253" t="s">
        <v>479</v>
      </c>
      <c r="X253" t="str">
        <f>+IF(P253="S128","c006x   - Insurance firms &amp; pension funds",IF(G253="particulares","c001x   - Households",IF(AND(G253="outras empresas nao financeiras",H253="1"),"c002x   - Micro &amp; SME",IF(AND(G253="outras empresas nao financeiras",OR(H253="0",H253="")),"c003x   - Corporates",IF(G253="instituicoes de credito","c004x   - Institutions",IF(G253="outras instituicoes financeiras","c005x   - Other financial corporations",IF(G253="setor publico","c008x   - Government, central banks &amp; supranationals",IF(AND(G253="",I253="Taxageste"),"c003x   - Corporates",IF(G253="","c005x   - Other financial corporations","")))))))))</f>
        <v>c005x   - Other financial corporations</v>
      </c>
      <c r="Y253" s="1">
        <f>SUM(N253:O253)</f>
        <v>0</v>
      </c>
      <c r="Z253">
        <f>IFERROR(D253-Y253,"")</f>
        <v>0</v>
      </c>
      <c r="AA253">
        <v>0</v>
      </c>
      <c r="AB253" t="str">
        <f t="shared" si="9"/>
        <v>025100000000001</v>
      </c>
      <c r="AC253" t="str">
        <f t="shared" si="10"/>
        <v>7400615058</v>
      </c>
      <c r="AD253" t="str">
        <f t="shared" si="11"/>
        <v>Type of identifier, other than LEI or MFI code</v>
      </c>
    </row>
    <row r="254" spans="1:30" x14ac:dyDescent="0.45">
      <c r="A254" t="s">
        <v>261</v>
      </c>
      <c r="B254" t="s">
        <v>164</v>
      </c>
      <c r="C254" t="s">
        <v>21</v>
      </c>
      <c r="D254" s="23">
        <v>855817.42</v>
      </c>
      <c r="E254" s="23">
        <v>902.61</v>
      </c>
      <c r="F254" t="s">
        <v>29</v>
      </c>
      <c r="G254" t="s">
        <v>34</v>
      </c>
      <c r="H254" t="s">
        <v>694</v>
      </c>
      <c r="I254" t="s">
        <v>30</v>
      </c>
      <c r="M254" t="s">
        <v>1362</v>
      </c>
      <c r="W254" t="s">
        <v>479</v>
      </c>
      <c r="X254" t="str">
        <f>+IF(P254="S128","c006x   - Insurance firms &amp; pension funds",IF(G254="particulares","c001x   - Households",IF(AND(G254="outras empresas nao financeiras",H254="1"),"c002x   - Micro &amp; SME",IF(AND(G254="outras empresas nao financeiras",OR(H254="0",H254="")),"c003x   - Corporates",IF(G254="instituicoes de credito","c004x   - Institutions",IF(G254="outras instituicoes financeiras","c005x   - Other financial corporations",IF(G254="setor publico","c008x   - Government, central banks &amp; supranationals",IF(AND(G254="",I254="Taxageste"),"c003x   - Corporates",IF(G254="","c005x   - Other financial corporations","")))))))))</f>
        <v>c005x   - Other financial corporations</v>
      </c>
      <c r="Y254" s="1">
        <f>SUM(N254:O254)</f>
        <v>0</v>
      </c>
      <c r="Z254">
        <f>IFERROR(D254-Y254,"")</f>
        <v>855817.42</v>
      </c>
      <c r="AA254">
        <v>0</v>
      </c>
      <c r="AB254" t="str">
        <f t="shared" si="9"/>
        <v>025200000000000</v>
      </c>
      <c r="AC254" t="str">
        <f t="shared" si="10"/>
        <v>7400615058</v>
      </c>
      <c r="AD254" t="str">
        <f t="shared" si="11"/>
        <v>Type of identifier, other than LEI or MFI code</v>
      </c>
    </row>
    <row r="255" spans="1:30" x14ac:dyDescent="0.45">
      <c r="A255" t="s">
        <v>1527</v>
      </c>
      <c r="B255" t="s">
        <v>164</v>
      </c>
      <c r="C255" t="s">
        <v>21</v>
      </c>
      <c r="D255" s="23"/>
      <c r="E255">
        <v>36.119999999999997</v>
      </c>
      <c r="F255" t="s">
        <v>29</v>
      </c>
      <c r="G255" t="s">
        <v>34</v>
      </c>
      <c r="H255" t="s">
        <v>694</v>
      </c>
      <c r="I255" t="s">
        <v>30</v>
      </c>
      <c r="M255" t="s">
        <v>1362</v>
      </c>
      <c r="W255" t="s">
        <v>479</v>
      </c>
      <c r="X255" t="str">
        <f>+IF(P255="S128","c006x   - Insurance firms &amp; pension funds",IF(G255="particulares","c001x   - Households",IF(AND(G255="outras empresas nao financeiras",H255="1"),"c002x   - Micro &amp; SME",IF(AND(G255="outras empresas nao financeiras",OR(H255="0",H255="")),"c003x   - Corporates",IF(G255="instituicoes de credito","c004x   - Institutions",IF(G255="outras instituicoes financeiras","c005x   - Other financial corporations",IF(G255="setor publico","c008x   - Government, central banks &amp; supranationals",IF(AND(G255="",I255="Taxageste"),"c003x   - Corporates",IF(G255="","c005x   - Other financial corporations","")))))))))</f>
        <v>c005x   - Other financial corporations</v>
      </c>
      <c r="Y255" s="1">
        <f>SUM(N255:O255)</f>
        <v>0</v>
      </c>
      <c r="Z255">
        <f>IFERROR(D255-Y255,"")</f>
        <v>0</v>
      </c>
      <c r="AA255">
        <v>0</v>
      </c>
      <c r="AB255" t="str">
        <f t="shared" si="9"/>
        <v>025200000000001</v>
      </c>
      <c r="AC255" t="str">
        <f t="shared" si="10"/>
        <v>7400615058</v>
      </c>
      <c r="AD255" t="str">
        <f t="shared" si="11"/>
        <v>Type of identifier, other than LEI or MFI code</v>
      </c>
    </row>
    <row r="256" spans="1:30" x14ac:dyDescent="0.45">
      <c r="A256" t="s">
        <v>265</v>
      </c>
      <c r="B256" t="s">
        <v>164</v>
      </c>
      <c r="C256" t="s">
        <v>21</v>
      </c>
      <c r="D256" s="23">
        <v>1316475.8899999999</v>
      </c>
      <c r="E256" s="23">
        <v>2198.5</v>
      </c>
      <c r="F256" t="s">
        <v>29</v>
      </c>
      <c r="G256" t="s">
        <v>34</v>
      </c>
      <c r="H256" t="s">
        <v>694</v>
      </c>
      <c r="I256" t="s">
        <v>30</v>
      </c>
      <c r="M256" t="s">
        <v>1362</v>
      </c>
      <c r="W256" t="s">
        <v>479</v>
      </c>
      <c r="X256" t="str">
        <f>+IF(P256="S128","c006x   - Insurance firms &amp; pension funds",IF(G256="particulares","c001x   - Households",IF(AND(G256="outras empresas nao financeiras",H256="1"),"c002x   - Micro &amp; SME",IF(AND(G256="outras empresas nao financeiras",OR(H256="0",H256="")),"c003x   - Corporates",IF(G256="instituicoes de credito","c004x   - Institutions",IF(G256="outras instituicoes financeiras","c005x   - Other financial corporations",IF(G256="setor publico","c008x   - Government, central banks &amp; supranationals",IF(AND(G256="",I256="Taxageste"),"c003x   - Corporates",IF(G256="","c005x   - Other financial corporations","")))))))))</f>
        <v>c005x   - Other financial corporations</v>
      </c>
      <c r="Y256" s="1">
        <f>SUM(N256:O256)</f>
        <v>0</v>
      </c>
      <c r="Z256">
        <f>IFERROR(D256-Y256,"")</f>
        <v>1316475.8899999999</v>
      </c>
      <c r="AA256">
        <v>0</v>
      </c>
      <c r="AB256" t="str">
        <f t="shared" si="9"/>
        <v>025300000000000</v>
      </c>
      <c r="AC256" t="str">
        <f t="shared" si="10"/>
        <v>7400615058</v>
      </c>
      <c r="AD256" t="str">
        <f t="shared" si="11"/>
        <v>Type of identifier, other than LEI or MFI code</v>
      </c>
    </row>
    <row r="257" spans="1:30" x14ac:dyDescent="0.45">
      <c r="A257" t="s">
        <v>1528</v>
      </c>
      <c r="B257" t="s">
        <v>164</v>
      </c>
      <c r="C257" t="s">
        <v>21</v>
      </c>
      <c r="D257" s="23"/>
      <c r="E257">
        <v>1.63</v>
      </c>
      <c r="F257" t="s">
        <v>29</v>
      </c>
      <c r="G257" t="s">
        <v>34</v>
      </c>
      <c r="H257" t="s">
        <v>694</v>
      </c>
      <c r="I257" t="s">
        <v>30</v>
      </c>
      <c r="M257" t="s">
        <v>1362</v>
      </c>
      <c r="W257" t="s">
        <v>479</v>
      </c>
      <c r="X257" t="str">
        <f>+IF(P257="S128","c006x   - Insurance firms &amp; pension funds",IF(G257="particulares","c001x   - Households",IF(AND(G257="outras empresas nao financeiras",H257="1"),"c002x   - Micro &amp; SME",IF(AND(G257="outras empresas nao financeiras",OR(H257="0",H257="")),"c003x   - Corporates",IF(G257="instituicoes de credito","c004x   - Institutions",IF(G257="outras instituicoes financeiras","c005x   - Other financial corporations",IF(G257="setor publico","c008x   - Government, central banks &amp; supranationals",IF(AND(G257="",I257="Taxageste"),"c003x   - Corporates",IF(G257="","c005x   - Other financial corporations","")))))))))</f>
        <v>c005x   - Other financial corporations</v>
      </c>
      <c r="Y257" s="1">
        <f>SUM(N257:O257)</f>
        <v>0</v>
      </c>
      <c r="Z257">
        <f>IFERROR(D257-Y257,"")</f>
        <v>0</v>
      </c>
      <c r="AA257">
        <v>0</v>
      </c>
      <c r="AB257" t="str">
        <f t="shared" si="9"/>
        <v>025300000000001</v>
      </c>
      <c r="AC257" t="str">
        <f t="shared" si="10"/>
        <v>7400615058</v>
      </c>
      <c r="AD257" t="str">
        <f t="shared" si="11"/>
        <v>Type of identifier, other than LEI or MFI code</v>
      </c>
    </row>
    <row r="258" spans="1:30" x14ac:dyDescent="0.45">
      <c r="A258" t="s">
        <v>268</v>
      </c>
      <c r="B258" t="s">
        <v>164</v>
      </c>
      <c r="C258" t="s">
        <v>21</v>
      </c>
      <c r="D258" s="23">
        <v>440583.97</v>
      </c>
      <c r="E258" s="23">
        <v>788.45</v>
      </c>
      <c r="F258" t="s">
        <v>29</v>
      </c>
      <c r="G258" t="s">
        <v>34</v>
      </c>
      <c r="H258" t="s">
        <v>694</v>
      </c>
      <c r="I258" t="s">
        <v>30</v>
      </c>
      <c r="M258" t="s">
        <v>1362</v>
      </c>
      <c r="W258" t="s">
        <v>479</v>
      </c>
      <c r="X258" t="str">
        <f>+IF(P258="S128","c006x   - Insurance firms &amp; pension funds",IF(G258="particulares","c001x   - Households",IF(AND(G258="outras empresas nao financeiras",H258="1"),"c002x   - Micro &amp; SME",IF(AND(G258="outras empresas nao financeiras",OR(H258="0",H258="")),"c003x   - Corporates",IF(G258="instituicoes de credito","c004x   - Institutions",IF(G258="outras instituicoes financeiras","c005x   - Other financial corporations",IF(G258="setor publico","c008x   - Government, central banks &amp; supranationals",IF(AND(G258="",I258="Taxageste"),"c003x   - Corporates",IF(G258="","c005x   - Other financial corporations","")))))))))</f>
        <v>c005x   - Other financial corporations</v>
      </c>
      <c r="Y258" s="1">
        <f>SUM(N258:O258)</f>
        <v>0</v>
      </c>
      <c r="Z258">
        <f>IFERROR(D258-Y258,"")</f>
        <v>440583.97</v>
      </c>
      <c r="AA258">
        <v>0</v>
      </c>
      <c r="AB258" t="str">
        <f t="shared" ref="AB258:AB321" si="12">IF(A258="",B258,A258)</f>
        <v>025400000000000</v>
      </c>
      <c r="AC258" t="str">
        <f t="shared" ref="AC258:AC321" si="13">IF(OR(V258="",V258="#"),B258,V258)</f>
        <v>7400615058</v>
      </c>
      <c r="AD258" t="str">
        <f t="shared" ref="AD258:AD321" si="14">IF(AC258="","",IF(AC258=V258,"LEI code","Type of identifier, other than LEI or MFI code"))</f>
        <v>Type of identifier, other than LEI or MFI code</v>
      </c>
    </row>
    <row r="259" spans="1:30" x14ac:dyDescent="0.45">
      <c r="A259" t="s">
        <v>1529</v>
      </c>
      <c r="B259" t="s">
        <v>164</v>
      </c>
      <c r="C259" t="s">
        <v>21</v>
      </c>
      <c r="D259" s="23"/>
      <c r="E259" s="23">
        <v>0.05</v>
      </c>
      <c r="F259" t="s">
        <v>29</v>
      </c>
      <c r="G259" t="s">
        <v>34</v>
      </c>
      <c r="H259" t="s">
        <v>694</v>
      </c>
      <c r="I259" t="s">
        <v>30</v>
      </c>
      <c r="M259" t="s">
        <v>1362</v>
      </c>
      <c r="W259" t="s">
        <v>479</v>
      </c>
      <c r="X259" t="str">
        <f>+IF(P259="S128","c006x   - Insurance firms &amp; pension funds",IF(G259="particulares","c001x   - Households",IF(AND(G259="outras empresas nao financeiras",H259="1"),"c002x   - Micro &amp; SME",IF(AND(G259="outras empresas nao financeiras",OR(H259="0",H259="")),"c003x   - Corporates",IF(G259="instituicoes de credito","c004x   - Institutions",IF(G259="outras instituicoes financeiras","c005x   - Other financial corporations",IF(G259="setor publico","c008x   - Government, central banks &amp; supranationals",IF(AND(G259="",I259="Taxageste"),"c003x   - Corporates",IF(G259="","c005x   - Other financial corporations","")))))))))</f>
        <v>c005x   - Other financial corporations</v>
      </c>
      <c r="Y259" s="1">
        <f>SUM(N259:O259)</f>
        <v>0</v>
      </c>
      <c r="Z259">
        <f>IFERROR(D259-Y259,"")</f>
        <v>0</v>
      </c>
      <c r="AA259">
        <v>0</v>
      </c>
      <c r="AB259" t="str">
        <f t="shared" si="12"/>
        <v>025400000000001</v>
      </c>
      <c r="AC259" t="str">
        <f t="shared" si="13"/>
        <v>7400615058</v>
      </c>
      <c r="AD259" t="str">
        <f t="shared" si="14"/>
        <v>Type of identifier, other than LEI or MFI code</v>
      </c>
    </row>
    <row r="260" spans="1:30" x14ac:dyDescent="0.45">
      <c r="A260" t="s">
        <v>271</v>
      </c>
      <c r="B260" t="s">
        <v>170</v>
      </c>
      <c r="C260" t="s">
        <v>21</v>
      </c>
      <c r="D260" s="23">
        <v>39230.75</v>
      </c>
      <c r="E260">
        <v>46.3</v>
      </c>
      <c r="F260" t="s">
        <v>29</v>
      </c>
      <c r="G260" t="s">
        <v>34</v>
      </c>
      <c r="H260" t="s">
        <v>694</v>
      </c>
      <c r="I260" t="s">
        <v>74</v>
      </c>
      <c r="M260" t="s">
        <v>1362</v>
      </c>
      <c r="W260" t="s">
        <v>479</v>
      </c>
      <c r="X260" t="str">
        <f>+IF(P260="S128","c006x   - Insurance firms &amp; pension funds",IF(G260="particulares","c001x   - Households",IF(AND(G260="outras empresas nao financeiras",H260="1"),"c002x   - Micro &amp; SME",IF(AND(G260="outras empresas nao financeiras",OR(H260="0",H260="")),"c003x   - Corporates",IF(G260="instituicoes de credito","c004x   - Institutions",IF(G260="outras instituicoes financeiras","c005x   - Other financial corporations",IF(G260="setor publico","c008x   - Government, central banks &amp; supranationals",IF(AND(G260="",I260="Taxageste"),"c003x   - Corporates",IF(G260="","c005x   - Other financial corporations","")))))))))</f>
        <v>c005x   - Other financial corporations</v>
      </c>
      <c r="Y260" s="1">
        <f>SUM(N260:O260)</f>
        <v>0</v>
      </c>
      <c r="Z260">
        <f>IFERROR(D260-Y260,"")</f>
        <v>39230.75</v>
      </c>
      <c r="AA260">
        <v>0</v>
      </c>
      <c r="AB260" t="str">
        <f t="shared" si="12"/>
        <v>025500000000000</v>
      </c>
      <c r="AC260" t="str">
        <f t="shared" si="13"/>
        <v>7400987939</v>
      </c>
      <c r="AD260" t="str">
        <f t="shared" si="14"/>
        <v>Type of identifier, other than LEI or MFI code</v>
      </c>
    </row>
    <row r="261" spans="1:30" x14ac:dyDescent="0.45">
      <c r="A261" t="s">
        <v>274</v>
      </c>
      <c r="B261" t="s">
        <v>164</v>
      </c>
      <c r="C261" t="s">
        <v>21</v>
      </c>
      <c r="D261" s="23">
        <v>583545.61</v>
      </c>
      <c r="E261">
        <v>783.43</v>
      </c>
      <c r="F261" t="s">
        <v>29</v>
      </c>
      <c r="G261" t="s">
        <v>34</v>
      </c>
      <c r="H261" t="s">
        <v>694</v>
      </c>
      <c r="I261" t="s">
        <v>30</v>
      </c>
      <c r="M261" t="s">
        <v>1362</v>
      </c>
      <c r="W261" t="s">
        <v>479</v>
      </c>
      <c r="X261" t="str">
        <f>+IF(P261="S128","c006x   - Insurance firms &amp; pension funds",IF(G261="particulares","c001x   - Households",IF(AND(G261="outras empresas nao financeiras",H261="1"),"c002x   - Micro &amp; SME",IF(AND(G261="outras empresas nao financeiras",OR(H261="0",H261="")),"c003x   - Corporates",IF(G261="instituicoes de credito","c004x   - Institutions",IF(G261="outras instituicoes financeiras","c005x   - Other financial corporations",IF(G261="setor publico","c008x   - Government, central banks &amp; supranationals",IF(AND(G261="",I261="Taxageste"),"c003x   - Corporates",IF(G261="","c005x   - Other financial corporations","")))))))))</f>
        <v>c005x   - Other financial corporations</v>
      </c>
      <c r="Y261" s="1">
        <f>SUM(N261:O261)</f>
        <v>0</v>
      </c>
      <c r="Z261">
        <f>IFERROR(D261-Y261,"")</f>
        <v>583545.61</v>
      </c>
      <c r="AA261">
        <v>0</v>
      </c>
      <c r="AB261" t="str">
        <f t="shared" si="12"/>
        <v>025600000000000</v>
      </c>
      <c r="AC261" t="str">
        <f t="shared" si="13"/>
        <v>7400615058</v>
      </c>
      <c r="AD261" t="str">
        <f t="shared" si="14"/>
        <v>Type of identifier, other than LEI or MFI code</v>
      </c>
    </row>
    <row r="262" spans="1:30" x14ac:dyDescent="0.45">
      <c r="A262" t="s">
        <v>1530</v>
      </c>
      <c r="B262" t="s">
        <v>164</v>
      </c>
      <c r="C262" t="s">
        <v>21</v>
      </c>
      <c r="D262" s="23"/>
      <c r="E262">
        <v>24.34</v>
      </c>
      <c r="F262" t="s">
        <v>29</v>
      </c>
      <c r="G262" t="s">
        <v>34</v>
      </c>
      <c r="H262" t="s">
        <v>694</v>
      </c>
      <c r="I262" t="s">
        <v>30</v>
      </c>
      <c r="M262" t="s">
        <v>1362</v>
      </c>
      <c r="W262" t="s">
        <v>479</v>
      </c>
      <c r="X262" t="str">
        <f>+IF(P262="S128","c006x   - Insurance firms &amp; pension funds",IF(G262="particulares","c001x   - Households",IF(AND(G262="outras empresas nao financeiras",H262="1"),"c002x   - Micro &amp; SME",IF(AND(G262="outras empresas nao financeiras",OR(H262="0",H262="")),"c003x   - Corporates",IF(G262="instituicoes de credito","c004x   - Institutions",IF(G262="outras instituicoes financeiras","c005x   - Other financial corporations",IF(G262="setor publico","c008x   - Government, central banks &amp; supranationals",IF(AND(G262="",I262="Taxageste"),"c003x   - Corporates",IF(G262="","c005x   - Other financial corporations","")))))))))</f>
        <v>c005x   - Other financial corporations</v>
      </c>
      <c r="Y262" s="1">
        <f>SUM(N262:O262)</f>
        <v>0</v>
      </c>
      <c r="Z262">
        <f>IFERROR(D262-Y262,"")</f>
        <v>0</v>
      </c>
      <c r="AA262">
        <v>0</v>
      </c>
      <c r="AB262" t="str">
        <f t="shared" si="12"/>
        <v>025600000000001</v>
      </c>
      <c r="AC262" t="str">
        <f t="shared" si="13"/>
        <v>7400615058</v>
      </c>
      <c r="AD262" t="str">
        <f t="shared" si="14"/>
        <v>Type of identifier, other than LEI or MFI code</v>
      </c>
    </row>
    <row r="263" spans="1:30" x14ac:dyDescent="0.45">
      <c r="A263" t="s">
        <v>278</v>
      </c>
      <c r="B263" t="s">
        <v>167</v>
      </c>
      <c r="C263" t="s">
        <v>21</v>
      </c>
      <c r="D263" s="23">
        <v>396345.62</v>
      </c>
      <c r="E263">
        <v>722.4</v>
      </c>
      <c r="F263" t="s">
        <v>29</v>
      </c>
      <c r="G263" t="s">
        <v>34</v>
      </c>
      <c r="H263" t="s">
        <v>694</v>
      </c>
      <c r="I263" t="s">
        <v>73</v>
      </c>
      <c r="M263" t="s">
        <v>1362</v>
      </c>
      <c r="W263" t="s">
        <v>479</v>
      </c>
      <c r="X263" t="str">
        <f>+IF(P263="S128","c006x   - Insurance firms &amp; pension funds",IF(G263="particulares","c001x   - Households",IF(AND(G263="outras empresas nao financeiras",H263="1"),"c002x   - Micro &amp; SME",IF(AND(G263="outras empresas nao financeiras",OR(H263="0",H263="")),"c003x   - Corporates",IF(G263="instituicoes de credito","c004x   - Institutions",IF(G263="outras instituicoes financeiras","c005x   - Other financial corporations",IF(G263="setor publico","c008x   - Government, central banks &amp; supranationals",IF(AND(G263="",I263="Taxageste"),"c003x   - Corporates",IF(G263="","c005x   - Other financial corporations","")))))))))</f>
        <v>c005x   - Other financial corporations</v>
      </c>
      <c r="Y263" s="1">
        <f>SUM(N263:O263)</f>
        <v>0</v>
      </c>
      <c r="Z263">
        <f>IFERROR(D263-Y263,"")</f>
        <v>396345.62</v>
      </c>
      <c r="AA263">
        <v>0</v>
      </c>
      <c r="AB263" t="str">
        <f t="shared" si="12"/>
        <v>025700000000000</v>
      </c>
      <c r="AC263" t="str">
        <f t="shared" si="13"/>
        <v>2101355138</v>
      </c>
      <c r="AD263" t="str">
        <f t="shared" si="14"/>
        <v>Type of identifier, other than LEI or MFI code</v>
      </c>
    </row>
    <row r="264" spans="1:30" x14ac:dyDescent="0.45">
      <c r="A264" t="s">
        <v>278</v>
      </c>
      <c r="B264" t="s">
        <v>170</v>
      </c>
      <c r="C264" t="s">
        <v>21</v>
      </c>
      <c r="D264" s="23">
        <v>115995.91</v>
      </c>
      <c r="E264">
        <v>188.59</v>
      </c>
      <c r="F264" t="s">
        <v>29</v>
      </c>
      <c r="G264" t="s">
        <v>34</v>
      </c>
      <c r="H264" t="s">
        <v>694</v>
      </c>
      <c r="I264" t="s">
        <v>74</v>
      </c>
      <c r="M264" t="s">
        <v>1362</v>
      </c>
      <c r="W264" t="s">
        <v>479</v>
      </c>
      <c r="X264" t="str">
        <f>+IF(P264="S128","c006x   - Insurance firms &amp; pension funds",IF(G264="particulares","c001x   - Households",IF(AND(G264="outras empresas nao financeiras",H264="1"),"c002x   - Micro &amp; SME",IF(AND(G264="outras empresas nao financeiras",OR(H264="0",H264="")),"c003x   - Corporates",IF(G264="instituicoes de credito","c004x   - Institutions",IF(G264="outras instituicoes financeiras","c005x   - Other financial corporations",IF(G264="setor publico","c008x   - Government, central banks &amp; supranationals",IF(AND(G264="",I264="Taxageste"),"c003x   - Corporates",IF(G264="","c005x   - Other financial corporations","")))))))))</f>
        <v>c005x   - Other financial corporations</v>
      </c>
      <c r="Y264" s="1">
        <f>SUM(N264:O264)</f>
        <v>0</v>
      </c>
      <c r="Z264">
        <f>IFERROR(D264-Y264,"")</f>
        <v>115995.91</v>
      </c>
      <c r="AA264">
        <v>0</v>
      </c>
      <c r="AB264" t="str">
        <f t="shared" si="12"/>
        <v>025700000000000</v>
      </c>
      <c r="AC264" t="str">
        <f t="shared" si="13"/>
        <v>7400987939</v>
      </c>
      <c r="AD264" t="str">
        <f t="shared" si="14"/>
        <v>Type of identifier, other than LEI or MFI code</v>
      </c>
    </row>
    <row r="265" spans="1:30" x14ac:dyDescent="0.45">
      <c r="A265" t="s">
        <v>1369</v>
      </c>
      <c r="B265" t="s">
        <v>164</v>
      </c>
      <c r="C265" t="s">
        <v>21</v>
      </c>
      <c r="D265" s="23">
        <v>49.61</v>
      </c>
      <c r="E265" s="23"/>
      <c r="F265" t="s">
        <v>29</v>
      </c>
      <c r="G265" t="s">
        <v>34</v>
      </c>
      <c r="H265" t="s">
        <v>694</v>
      </c>
      <c r="I265" t="s">
        <v>30</v>
      </c>
      <c r="M265" t="s">
        <v>1362</v>
      </c>
      <c r="W265" t="s">
        <v>479</v>
      </c>
      <c r="X265" t="str">
        <f>+IF(P265="S128","c006x   - Insurance firms &amp; pension funds",IF(G265="particulares","c001x   - Households",IF(AND(G265="outras empresas nao financeiras",H265="1"),"c002x   - Micro &amp; SME",IF(AND(G265="outras empresas nao financeiras",OR(H265="0",H265="")),"c003x   - Corporates",IF(G265="instituicoes de credito","c004x   - Institutions",IF(G265="outras instituicoes financeiras","c005x   - Other financial corporations",IF(G265="setor publico","c008x   - Government, central banks &amp; supranationals",IF(AND(G265="",I265="Taxageste"),"c003x   - Corporates",IF(G265="","c005x   - Other financial corporations","")))))))))</f>
        <v>c005x   - Other financial corporations</v>
      </c>
      <c r="Y265" s="1">
        <f>SUM(N265:O265)</f>
        <v>0</v>
      </c>
      <c r="Z265">
        <f>IFERROR(D265-Y265,"")</f>
        <v>49.61</v>
      </c>
      <c r="AA265">
        <v>0</v>
      </c>
      <c r="AB265" t="str">
        <f t="shared" si="12"/>
        <v>025700000114001</v>
      </c>
      <c r="AC265" t="str">
        <f t="shared" si="13"/>
        <v>7400615058</v>
      </c>
      <c r="AD265" t="str">
        <f t="shared" si="14"/>
        <v>Type of identifier, other than LEI or MFI code</v>
      </c>
    </row>
    <row r="266" spans="1:30" x14ac:dyDescent="0.45">
      <c r="A266" t="s">
        <v>282</v>
      </c>
      <c r="B266" t="s">
        <v>164</v>
      </c>
      <c r="C266" t="s">
        <v>21</v>
      </c>
      <c r="D266" s="23">
        <v>1274126.19</v>
      </c>
      <c r="E266">
        <v>2118.4699999999998</v>
      </c>
      <c r="F266" t="s">
        <v>29</v>
      </c>
      <c r="G266" t="s">
        <v>34</v>
      </c>
      <c r="H266" t="s">
        <v>694</v>
      </c>
      <c r="I266" t="s">
        <v>30</v>
      </c>
      <c r="M266" t="s">
        <v>1362</v>
      </c>
      <c r="W266" t="s">
        <v>479</v>
      </c>
      <c r="X266" t="str">
        <f>+IF(P266="S128","c006x   - Insurance firms &amp; pension funds",IF(G266="particulares","c001x   - Households",IF(AND(G266="outras empresas nao financeiras",H266="1"),"c002x   - Micro &amp; SME",IF(AND(G266="outras empresas nao financeiras",OR(H266="0",H266="")),"c003x   - Corporates",IF(G266="instituicoes de credito","c004x   - Institutions",IF(G266="outras instituicoes financeiras","c005x   - Other financial corporations",IF(G266="setor publico","c008x   - Government, central banks &amp; supranationals",IF(AND(G266="",I266="Taxageste"),"c003x   - Corporates",IF(G266="","c005x   - Other financial corporations","")))))))))</f>
        <v>c005x   - Other financial corporations</v>
      </c>
      <c r="Y266" s="1">
        <f>SUM(N266:O266)</f>
        <v>0</v>
      </c>
      <c r="Z266">
        <f>IFERROR(D266-Y266,"")</f>
        <v>1274126.19</v>
      </c>
      <c r="AA266">
        <v>0</v>
      </c>
      <c r="AB266" t="str">
        <f t="shared" si="12"/>
        <v>025800000000000</v>
      </c>
      <c r="AC266" t="str">
        <f t="shared" si="13"/>
        <v>7400615058</v>
      </c>
      <c r="AD266" t="str">
        <f t="shared" si="14"/>
        <v>Type of identifier, other than LEI or MFI code</v>
      </c>
    </row>
    <row r="267" spans="1:30" x14ac:dyDescent="0.45">
      <c r="A267" t="s">
        <v>1531</v>
      </c>
      <c r="B267" t="s">
        <v>164</v>
      </c>
      <c r="C267" t="s">
        <v>21</v>
      </c>
      <c r="D267" s="23"/>
      <c r="E267" s="23">
        <v>1.71</v>
      </c>
      <c r="F267" t="s">
        <v>29</v>
      </c>
      <c r="G267" t="s">
        <v>34</v>
      </c>
      <c r="H267" t="s">
        <v>694</v>
      </c>
      <c r="I267" t="s">
        <v>30</v>
      </c>
      <c r="M267" t="s">
        <v>1362</v>
      </c>
      <c r="W267" t="s">
        <v>479</v>
      </c>
      <c r="X267" t="str">
        <f>+IF(P267="S128","c006x   - Insurance firms &amp; pension funds",IF(G267="particulares","c001x   - Households",IF(AND(G267="outras empresas nao financeiras",H267="1"),"c002x   - Micro &amp; SME",IF(AND(G267="outras empresas nao financeiras",OR(H267="0",H267="")),"c003x   - Corporates",IF(G267="instituicoes de credito","c004x   - Institutions",IF(G267="outras instituicoes financeiras","c005x   - Other financial corporations",IF(G267="setor publico","c008x   - Government, central banks &amp; supranationals",IF(AND(G267="",I267="Taxageste"),"c003x   - Corporates",IF(G267="","c005x   - Other financial corporations","")))))))))</f>
        <v>c005x   - Other financial corporations</v>
      </c>
      <c r="Y267" s="1">
        <f>SUM(N267:O267)</f>
        <v>0</v>
      </c>
      <c r="Z267">
        <f>IFERROR(D267-Y267,"")</f>
        <v>0</v>
      </c>
      <c r="AA267">
        <v>0</v>
      </c>
      <c r="AB267" t="str">
        <f t="shared" si="12"/>
        <v>025800000000001</v>
      </c>
      <c r="AC267" t="str">
        <f t="shared" si="13"/>
        <v>7400615058</v>
      </c>
      <c r="AD267" t="str">
        <f t="shared" si="14"/>
        <v>Type of identifier, other than LEI or MFI code</v>
      </c>
    </row>
    <row r="268" spans="1:30" x14ac:dyDescent="0.45">
      <c r="A268" t="s">
        <v>1532</v>
      </c>
      <c r="B268" t="s">
        <v>164</v>
      </c>
      <c r="C268" t="s">
        <v>21</v>
      </c>
      <c r="D268" s="23"/>
      <c r="E268">
        <v>38.450000000000003</v>
      </c>
      <c r="F268" t="s">
        <v>29</v>
      </c>
      <c r="G268" t="s">
        <v>34</v>
      </c>
      <c r="H268" t="s">
        <v>694</v>
      </c>
      <c r="I268" t="s">
        <v>30</v>
      </c>
      <c r="M268" t="s">
        <v>1362</v>
      </c>
      <c r="W268" t="s">
        <v>479</v>
      </c>
      <c r="X268" t="str">
        <f>+IF(P268="S128","c006x   - Insurance firms &amp; pension funds",IF(G268="particulares","c001x   - Households",IF(AND(G268="outras empresas nao financeiras",H268="1"),"c002x   - Micro &amp; SME",IF(AND(G268="outras empresas nao financeiras",OR(H268="0",H268="")),"c003x   - Corporates",IF(G268="instituicoes de credito","c004x   - Institutions",IF(G268="outras instituicoes financeiras","c005x   - Other financial corporations",IF(G268="setor publico","c008x   - Government, central banks &amp; supranationals",IF(AND(G268="",I268="Taxageste"),"c003x   - Corporates",IF(G268="","c005x   - Other financial corporations","")))))))))</f>
        <v>c005x   - Other financial corporations</v>
      </c>
      <c r="Y268" s="1">
        <f>SUM(N268:O268)</f>
        <v>0</v>
      </c>
      <c r="Z268">
        <f>IFERROR(D268-Y268,"")</f>
        <v>0</v>
      </c>
      <c r="AA268">
        <v>0</v>
      </c>
      <c r="AB268" t="str">
        <f t="shared" si="12"/>
        <v>025900000000001</v>
      </c>
      <c r="AC268" t="str">
        <f t="shared" si="13"/>
        <v>7400615058</v>
      </c>
      <c r="AD268" t="str">
        <f t="shared" si="14"/>
        <v>Type of identifier, other than LEI or MFI code</v>
      </c>
    </row>
    <row r="269" spans="1:30" x14ac:dyDescent="0.45">
      <c r="A269" t="s">
        <v>285</v>
      </c>
      <c r="B269" t="s">
        <v>170</v>
      </c>
      <c r="C269" t="s">
        <v>21</v>
      </c>
      <c r="D269" s="23">
        <v>15122.62</v>
      </c>
      <c r="E269">
        <v>23.15</v>
      </c>
      <c r="F269" t="s">
        <v>29</v>
      </c>
      <c r="G269" t="s">
        <v>34</v>
      </c>
      <c r="H269" t="s">
        <v>694</v>
      </c>
      <c r="I269" t="s">
        <v>74</v>
      </c>
      <c r="M269" t="s">
        <v>1362</v>
      </c>
      <c r="W269" t="s">
        <v>479</v>
      </c>
      <c r="X269" t="str">
        <f>+IF(P269="S128","c006x   - Insurance firms &amp; pension funds",IF(G269="particulares","c001x   - Households",IF(AND(G269="outras empresas nao financeiras",H269="1"),"c002x   - Micro &amp; SME",IF(AND(G269="outras empresas nao financeiras",OR(H269="0",H269="")),"c003x   - Corporates",IF(G269="instituicoes de credito","c004x   - Institutions",IF(G269="outras instituicoes financeiras","c005x   - Other financial corporations",IF(G269="setor publico","c008x   - Government, central banks &amp; supranationals",IF(AND(G269="",I269="Taxageste"),"c003x   - Corporates",IF(G269="","c005x   - Other financial corporations","")))))))))</f>
        <v>c005x   - Other financial corporations</v>
      </c>
      <c r="Y269" s="1">
        <f>SUM(N269:O269)</f>
        <v>0</v>
      </c>
      <c r="Z269">
        <f>IFERROR(D269-Y269,"")</f>
        <v>15122.62</v>
      </c>
      <c r="AA269">
        <v>0</v>
      </c>
      <c r="AB269" t="str">
        <f t="shared" si="12"/>
        <v>026000000000000</v>
      </c>
      <c r="AC269" t="str">
        <f t="shared" si="13"/>
        <v>7400987939</v>
      </c>
      <c r="AD269" t="str">
        <f t="shared" si="14"/>
        <v>Type of identifier, other than LEI or MFI code</v>
      </c>
    </row>
    <row r="270" spans="1:30" x14ac:dyDescent="0.45">
      <c r="A270" t="s">
        <v>287</v>
      </c>
      <c r="B270" t="s">
        <v>164</v>
      </c>
      <c r="C270" t="s">
        <v>21</v>
      </c>
      <c r="D270" s="23">
        <v>528004.85</v>
      </c>
      <c r="E270">
        <v>1105.3800000000001</v>
      </c>
      <c r="F270" t="s">
        <v>29</v>
      </c>
      <c r="G270" t="s">
        <v>34</v>
      </c>
      <c r="H270" t="s">
        <v>694</v>
      </c>
      <c r="I270" t="s">
        <v>30</v>
      </c>
      <c r="M270" t="s">
        <v>1362</v>
      </c>
      <c r="W270" t="s">
        <v>479</v>
      </c>
      <c r="X270" t="str">
        <f>+IF(P270="S128","c006x   - Insurance firms &amp; pension funds",IF(G270="particulares","c001x   - Households",IF(AND(G270="outras empresas nao financeiras",H270="1"),"c002x   - Micro &amp; SME",IF(AND(G270="outras empresas nao financeiras",OR(H270="0",H270="")),"c003x   - Corporates",IF(G270="instituicoes de credito","c004x   - Institutions",IF(G270="outras instituicoes financeiras","c005x   - Other financial corporations",IF(G270="setor publico","c008x   - Government, central banks &amp; supranationals",IF(AND(G270="",I270="Taxageste"),"c003x   - Corporates",IF(G270="","c005x   - Other financial corporations","")))))))))</f>
        <v>c005x   - Other financial corporations</v>
      </c>
      <c r="Y270" s="1">
        <f>SUM(N270:O270)</f>
        <v>0</v>
      </c>
      <c r="Z270">
        <f>IFERROR(D270-Y270,"")</f>
        <v>528004.85</v>
      </c>
      <c r="AA270">
        <v>0</v>
      </c>
      <c r="AB270" t="str">
        <f t="shared" si="12"/>
        <v>026100000000000</v>
      </c>
      <c r="AC270" t="str">
        <f t="shared" si="13"/>
        <v>7400615058</v>
      </c>
      <c r="AD270" t="str">
        <f t="shared" si="14"/>
        <v>Type of identifier, other than LEI or MFI code</v>
      </c>
    </row>
    <row r="271" spans="1:30" x14ac:dyDescent="0.45">
      <c r="A271" t="s">
        <v>1533</v>
      </c>
      <c r="B271" t="s">
        <v>164</v>
      </c>
      <c r="C271" t="s">
        <v>21</v>
      </c>
      <c r="D271" s="23"/>
      <c r="E271">
        <v>7.0000000000000007E-2</v>
      </c>
      <c r="F271" t="s">
        <v>29</v>
      </c>
      <c r="G271" t="s">
        <v>34</v>
      </c>
      <c r="H271" t="s">
        <v>694</v>
      </c>
      <c r="I271" t="s">
        <v>30</v>
      </c>
      <c r="M271" t="s">
        <v>1362</v>
      </c>
      <c r="W271" t="s">
        <v>479</v>
      </c>
      <c r="X271" t="str">
        <f>+IF(P271="S128","c006x   - Insurance firms &amp; pension funds",IF(G271="particulares","c001x   - Households",IF(AND(G271="outras empresas nao financeiras",H271="1"),"c002x   - Micro &amp; SME",IF(AND(G271="outras empresas nao financeiras",OR(H271="0",H271="")),"c003x   - Corporates",IF(G271="instituicoes de credito","c004x   - Institutions",IF(G271="outras instituicoes financeiras","c005x   - Other financial corporations",IF(G271="setor publico","c008x   - Government, central banks &amp; supranationals",IF(AND(G271="",I271="Taxageste"),"c003x   - Corporates",IF(G271="","c005x   - Other financial corporations","")))))))))</f>
        <v>c005x   - Other financial corporations</v>
      </c>
      <c r="Y271" s="1">
        <f>SUM(N271:O271)</f>
        <v>0</v>
      </c>
      <c r="Z271">
        <f>IFERROR(D271-Y271,"")</f>
        <v>0</v>
      </c>
      <c r="AA271">
        <v>0</v>
      </c>
      <c r="AB271" t="str">
        <f t="shared" si="12"/>
        <v>026100000000001</v>
      </c>
      <c r="AC271" t="str">
        <f t="shared" si="13"/>
        <v>7400615058</v>
      </c>
      <c r="AD271" t="str">
        <f t="shared" si="14"/>
        <v>Type of identifier, other than LEI or MFI code</v>
      </c>
    </row>
    <row r="272" spans="1:30" x14ac:dyDescent="0.45">
      <c r="A272" t="s">
        <v>290</v>
      </c>
      <c r="B272" t="s">
        <v>164</v>
      </c>
      <c r="C272" t="s">
        <v>21</v>
      </c>
      <c r="D272" s="23">
        <v>208913.26</v>
      </c>
      <c r="E272">
        <v>254.58</v>
      </c>
      <c r="F272" t="s">
        <v>29</v>
      </c>
      <c r="G272" t="s">
        <v>34</v>
      </c>
      <c r="H272" t="s">
        <v>694</v>
      </c>
      <c r="I272" t="s">
        <v>30</v>
      </c>
      <c r="M272" t="s">
        <v>1362</v>
      </c>
      <c r="W272" t="s">
        <v>479</v>
      </c>
      <c r="X272" t="str">
        <f>+IF(P272="S128","c006x   - Insurance firms &amp; pension funds",IF(G272="particulares","c001x   - Households",IF(AND(G272="outras empresas nao financeiras",H272="1"),"c002x   - Micro &amp; SME",IF(AND(G272="outras empresas nao financeiras",OR(H272="0",H272="")),"c003x   - Corporates",IF(G272="instituicoes de credito","c004x   - Institutions",IF(G272="outras instituicoes financeiras","c005x   - Other financial corporations",IF(G272="setor publico","c008x   - Government, central banks &amp; supranationals",IF(AND(G272="",I272="Taxageste"),"c003x   - Corporates",IF(G272="","c005x   - Other financial corporations","")))))))))</f>
        <v>c005x   - Other financial corporations</v>
      </c>
      <c r="Y272" s="1">
        <f>SUM(N272:O272)</f>
        <v>0</v>
      </c>
      <c r="Z272">
        <f>IFERROR(D272-Y272,"")</f>
        <v>208913.26</v>
      </c>
      <c r="AA272">
        <v>0</v>
      </c>
      <c r="AB272" t="str">
        <f t="shared" si="12"/>
        <v>026200000000000</v>
      </c>
      <c r="AC272" t="str">
        <f t="shared" si="13"/>
        <v>7400615058</v>
      </c>
      <c r="AD272" t="str">
        <f t="shared" si="14"/>
        <v>Type of identifier, other than LEI or MFI code</v>
      </c>
    </row>
    <row r="273" spans="1:30" x14ac:dyDescent="0.45">
      <c r="A273" t="s">
        <v>188</v>
      </c>
      <c r="B273" t="s">
        <v>167</v>
      </c>
      <c r="C273" t="s">
        <v>21</v>
      </c>
      <c r="D273" s="23">
        <v>152.01</v>
      </c>
      <c r="E273">
        <v>0.23</v>
      </c>
      <c r="F273" t="s">
        <v>29</v>
      </c>
      <c r="G273" t="s">
        <v>34</v>
      </c>
      <c r="H273" t="s">
        <v>694</v>
      </c>
      <c r="I273" t="s">
        <v>73</v>
      </c>
      <c r="M273" t="s">
        <v>1362</v>
      </c>
      <c r="W273" t="s">
        <v>479</v>
      </c>
      <c r="X273" t="str">
        <f>+IF(P273="S128","c006x   - Insurance firms &amp; pension funds",IF(G273="particulares","c001x   - Households",IF(AND(G273="outras empresas nao financeiras",H273="1"),"c002x   - Micro &amp; SME",IF(AND(G273="outras empresas nao financeiras",OR(H273="0",H273="")),"c003x   - Corporates",IF(G273="instituicoes de credito","c004x   - Institutions",IF(G273="outras instituicoes financeiras","c005x   - Other financial corporations",IF(G273="setor publico","c008x   - Government, central banks &amp; supranationals",IF(AND(G273="",I273="Taxageste"),"c003x   - Corporates",IF(G273="","c005x   - Other financial corporations","")))))))))</f>
        <v>c005x   - Other financial corporations</v>
      </c>
      <c r="Y273" s="1">
        <f>SUM(N273:O273)</f>
        <v>0</v>
      </c>
      <c r="Z273">
        <f>IFERROR(D273-Y273,"")</f>
        <v>152.01</v>
      </c>
      <c r="AA273">
        <v>0</v>
      </c>
      <c r="AB273" t="str">
        <f t="shared" si="12"/>
        <v>028300000000000</v>
      </c>
      <c r="AC273" t="str">
        <f t="shared" si="13"/>
        <v>2101355138</v>
      </c>
      <c r="AD273" t="str">
        <f t="shared" si="14"/>
        <v>Type of identifier, other than LEI or MFI code</v>
      </c>
    </row>
    <row r="274" spans="1:30" x14ac:dyDescent="0.45">
      <c r="A274" t="s">
        <v>188</v>
      </c>
      <c r="B274" t="s">
        <v>170</v>
      </c>
      <c r="C274" t="s">
        <v>21</v>
      </c>
      <c r="D274" s="23">
        <v>44541.19</v>
      </c>
      <c r="E274">
        <v>111.03</v>
      </c>
      <c r="F274" t="s">
        <v>29</v>
      </c>
      <c r="G274" t="s">
        <v>34</v>
      </c>
      <c r="H274" t="s">
        <v>694</v>
      </c>
      <c r="I274" t="s">
        <v>74</v>
      </c>
      <c r="M274" t="s">
        <v>1362</v>
      </c>
      <c r="W274" t="s">
        <v>479</v>
      </c>
      <c r="X274" t="str">
        <f>+IF(P274="S128","c006x   - Insurance firms &amp; pension funds",IF(G274="particulares","c001x   - Households",IF(AND(G274="outras empresas nao financeiras",H274="1"),"c002x   - Micro &amp; SME",IF(AND(G274="outras empresas nao financeiras",OR(H274="0",H274="")),"c003x   - Corporates",IF(G274="instituicoes de credito","c004x   - Institutions",IF(G274="outras instituicoes financeiras","c005x   - Other financial corporations",IF(G274="setor publico","c008x   - Government, central banks &amp; supranationals",IF(AND(G274="",I274="Taxageste"),"c003x   - Corporates",IF(G274="","c005x   - Other financial corporations","")))))))))</f>
        <v>c005x   - Other financial corporations</v>
      </c>
      <c r="Y274" s="1">
        <f>SUM(N274:O274)</f>
        <v>0</v>
      </c>
      <c r="Z274">
        <f>IFERROR(D274-Y274,"")</f>
        <v>44541.19</v>
      </c>
      <c r="AA274">
        <v>0</v>
      </c>
      <c r="AB274" t="str">
        <f t="shared" si="12"/>
        <v>028300000000000</v>
      </c>
      <c r="AC274" t="str">
        <f t="shared" si="13"/>
        <v>7400987939</v>
      </c>
      <c r="AD274" t="str">
        <f t="shared" si="14"/>
        <v>Type of identifier, other than LEI or MFI code</v>
      </c>
    </row>
    <row r="275" spans="1:30" x14ac:dyDescent="0.45">
      <c r="A275" t="s">
        <v>247</v>
      </c>
      <c r="B275" t="s">
        <v>164</v>
      </c>
      <c r="C275" t="s">
        <v>21</v>
      </c>
      <c r="D275" s="23">
        <v>969278.32</v>
      </c>
      <c r="E275">
        <v>1456.68</v>
      </c>
      <c r="F275" t="s">
        <v>29</v>
      </c>
      <c r="G275" t="s">
        <v>34</v>
      </c>
      <c r="H275" t="s">
        <v>694</v>
      </c>
      <c r="I275" t="s">
        <v>30</v>
      </c>
      <c r="M275" t="s">
        <v>1362</v>
      </c>
      <c r="W275" t="s">
        <v>479</v>
      </c>
      <c r="X275" t="str">
        <f>+IF(P275="S128","c006x   - Insurance firms &amp; pension funds",IF(G275="particulares","c001x   - Households",IF(AND(G275="outras empresas nao financeiras",H275="1"),"c002x   - Micro &amp; SME",IF(AND(G275="outras empresas nao financeiras",OR(H275="0",H275="")),"c003x   - Corporates",IF(G275="instituicoes de credito","c004x   - Institutions",IF(G275="outras instituicoes financeiras","c005x   - Other financial corporations",IF(G275="setor publico","c008x   - Government, central banks &amp; supranationals",IF(AND(G275="",I275="Taxageste"),"c003x   - Corporates",IF(G275="","c005x   - Other financial corporations","")))))))))</f>
        <v>c005x   - Other financial corporations</v>
      </c>
      <c r="Y275" s="1">
        <f>SUM(N275:O275)</f>
        <v>0</v>
      </c>
      <c r="Z275">
        <f>IFERROR(D275-Y275,"")</f>
        <v>969278.32</v>
      </c>
      <c r="AA275">
        <v>0</v>
      </c>
      <c r="AB275" t="str">
        <f t="shared" si="12"/>
        <v>028400000000000</v>
      </c>
      <c r="AC275" t="str">
        <f t="shared" si="13"/>
        <v>7400615058</v>
      </c>
      <c r="AD275" t="str">
        <f t="shared" si="14"/>
        <v>Type of identifier, other than LEI or MFI code</v>
      </c>
    </row>
    <row r="276" spans="1:30" x14ac:dyDescent="0.45">
      <c r="A276" t="s">
        <v>1401</v>
      </c>
      <c r="B276" t="s">
        <v>164</v>
      </c>
      <c r="C276" t="s">
        <v>21</v>
      </c>
      <c r="D276" s="23">
        <v>121.45</v>
      </c>
      <c r="F276" t="s">
        <v>29</v>
      </c>
      <c r="G276" t="s">
        <v>34</v>
      </c>
      <c r="H276" t="s">
        <v>694</v>
      </c>
      <c r="I276" t="s">
        <v>30</v>
      </c>
      <c r="M276" t="s">
        <v>1362</v>
      </c>
      <c r="W276" t="s">
        <v>479</v>
      </c>
      <c r="X276" t="str">
        <f>+IF(P276="S128","c006x   - Insurance firms &amp; pension funds",IF(G276="particulares","c001x   - Households",IF(AND(G276="outras empresas nao financeiras",H276="1"),"c002x   - Micro &amp; SME",IF(AND(G276="outras empresas nao financeiras",OR(H276="0",H276="")),"c003x   - Corporates",IF(G276="instituicoes de credito","c004x   - Institutions",IF(G276="outras instituicoes financeiras","c005x   - Other financial corporations",IF(G276="setor publico","c008x   - Government, central banks &amp; supranationals",IF(AND(G276="",I276="Taxageste"),"c003x   - Corporates",IF(G276="","c005x   - Other financial corporations","")))))))))</f>
        <v>c005x   - Other financial corporations</v>
      </c>
      <c r="Y276" s="1">
        <f>SUM(N276:O276)</f>
        <v>0</v>
      </c>
      <c r="Z276">
        <f>IFERROR(D276-Y276,"")</f>
        <v>121.45</v>
      </c>
      <c r="AA276">
        <v>0</v>
      </c>
      <c r="AB276" t="str">
        <f t="shared" si="12"/>
        <v>028500000114001</v>
      </c>
      <c r="AC276" t="str">
        <f t="shared" si="13"/>
        <v>7400615058</v>
      </c>
      <c r="AD276" t="str">
        <f t="shared" si="14"/>
        <v>Type of identifier, other than LEI or MFI code</v>
      </c>
    </row>
    <row r="277" spans="1:30" x14ac:dyDescent="0.45">
      <c r="A277" t="s">
        <v>169</v>
      </c>
      <c r="B277" t="s">
        <v>170</v>
      </c>
      <c r="C277" t="s">
        <v>21</v>
      </c>
      <c r="D277" s="23">
        <v>40481.43</v>
      </c>
      <c r="E277">
        <v>82.12</v>
      </c>
      <c r="F277" t="s">
        <v>29</v>
      </c>
      <c r="G277" t="s">
        <v>34</v>
      </c>
      <c r="H277" t="s">
        <v>694</v>
      </c>
      <c r="I277" t="s">
        <v>74</v>
      </c>
      <c r="M277" t="s">
        <v>1362</v>
      </c>
      <c r="W277" t="s">
        <v>479</v>
      </c>
      <c r="X277" t="str">
        <f>+IF(P277="S128","c006x   - Insurance firms &amp; pension funds",IF(G277="particulares","c001x   - Households",IF(AND(G277="outras empresas nao financeiras",H277="1"),"c002x   - Micro &amp; SME",IF(AND(G277="outras empresas nao financeiras",OR(H277="0",H277="")),"c003x   - Corporates",IF(G277="instituicoes de credito","c004x   - Institutions",IF(G277="outras instituicoes financeiras","c005x   - Other financial corporations",IF(G277="setor publico","c008x   - Government, central banks &amp; supranationals",IF(AND(G277="",I277="Taxageste"),"c003x   - Corporates",IF(G277="","c005x   - Other financial corporations","")))))))))</f>
        <v>c005x   - Other financial corporations</v>
      </c>
      <c r="Y277" s="1">
        <f>SUM(N277:O277)</f>
        <v>0</v>
      </c>
      <c r="Z277">
        <f>IFERROR(D277-Y277,"")</f>
        <v>40481.43</v>
      </c>
      <c r="AA277">
        <v>0</v>
      </c>
      <c r="AB277" t="str">
        <f t="shared" si="12"/>
        <v>029100000000000</v>
      </c>
      <c r="AC277" t="str">
        <f t="shared" si="13"/>
        <v>7400987939</v>
      </c>
      <c r="AD277" t="str">
        <f t="shared" si="14"/>
        <v>Type of identifier, other than LEI or MFI code</v>
      </c>
    </row>
    <row r="278" spans="1:30" x14ac:dyDescent="0.45">
      <c r="A278" t="s">
        <v>442</v>
      </c>
      <c r="B278" t="s">
        <v>164</v>
      </c>
      <c r="C278" t="s">
        <v>21</v>
      </c>
      <c r="D278" s="23">
        <v>981875.38</v>
      </c>
      <c r="E278">
        <v>1665.35</v>
      </c>
      <c r="F278" t="s">
        <v>29</v>
      </c>
      <c r="G278" t="s">
        <v>34</v>
      </c>
      <c r="H278" t="s">
        <v>694</v>
      </c>
      <c r="I278" t="s">
        <v>30</v>
      </c>
      <c r="M278" t="s">
        <v>1362</v>
      </c>
      <c r="W278" t="s">
        <v>479</v>
      </c>
      <c r="X278" t="str">
        <f>+IF(P278="S128","c006x   - Insurance firms &amp; pension funds",IF(G278="particulares","c001x   - Households",IF(AND(G278="outras empresas nao financeiras",H278="1"),"c002x   - Micro &amp; SME",IF(AND(G278="outras empresas nao financeiras",OR(H278="0",H278="")),"c003x   - Corporates",IF(G278="instituicoes de credito","c004x   - Institutions",IF(G278="outras instituicoes financeiras","c005x   - Other financial corporations",IF(G278="setor publico","c008x   - Government, central banks &amp; supranationals",IF(AND(G278="",I278="Taxageste"),"c003x   - Corporates",IF(G278="","c005x   - Other financial corporations","")))))))))</f>
        <v>c005x   - Other financial corporations</v>
      </c>
      <c r="Y278" s="1">
        <f>SUM(N278:O278)</f>
        <v>0</v>
      </c>
      <c r="Z278">
        <f>IFERROR(D278-Y278,"")</f>
        <v>981875.38</v>
      </c>
      <c r="AA278">
        <v>0</v>
      </c>
      <c r="AB278" t="str">
        <f t="shared" si="12"/>
        <v>034500000000000</v>
      </c>
      <c r="AC278" t="str">
        <f t="shared" si="13"/>
        <v>7400615058</v>
      </c>
      <c r="AD278" t="str">
        <f t="shared" si="14"/>
        <v>Type of identifier, other than LEI or MFI code</v>
      </c>
    </row>
    <row r="279" spans="1:30" x14ac:dyDescent="0.45">
      <c r="A279" t="s">
        <v>303</v>
      </c>
      <c r="B279" t="s">
        <v>170</v>
      </c>
      <c r="C279" t="s">
        <v>21</v>
      </c>
      <c r="D279" s="23">
        <v>13191.89</v>
      </c>
      <c r="E279">
        <v>16.38</v>
      </c>
      <c r="F279" t="s">
        <v>29</v>
      </c>
      <c r="G279" t="s">
        <v>34</v>
      </c>
      <c r="H279" t="s">
        <v>694</v>
      </c>
      <c r="I279" t="s">
        <v>74</v>
      </c>
      <c r="M279" t="s">
        <v>1362</v>
      </c>
      <c r="W279" t="s">
        <v>479</v>
      </c>
      <c r="X279" t="str">
        <f>+IF(P279="S128","c006x   - Insurance firms &amp; pension funds",IF(G279="particulares","c001x   - Households",IF(AND(G279="outras empresas nao financeiras",H279="1"),"c002x   - Micro &amp; SME",IF(AND(G279="outras empresas nao financeiras",OR(H279="0",H279="")),"c003x   - Corporates",IF(G279="instituicoes de credito","c004x   - Institutions",IF(G279="outras instituicoes financeiras","c005x   - Other financial corporations",IF(G279="setor publico","c008x   - Government, central banks &amp; supranationals",IF(AND(G279="",I279="Taxageste"),"c003x   - Corporates",IF(G279="","c005x   - Other financial corporations","")))))))))</f>
        <v>c005x   - Other financial corporations</v>
      </c>
      <c r="Y279" s="1">
        <f>SUM(N279:O279)</f>
        <v>0</v>
      </c>
      <c r="Z279">
        <f>IFERROR(D279-Y279,"")</f>
        <v>13191.89</v>
      </c>
      <c r="AA279">
        <v>0</v>
      </c>
      <c r="AB279" t="str">
        <f t="shared" si="12"/>
        <v>038400000000000</v>
      </c>
      <c r="AC279" t="str">
        <f t="shared" si="13"/>
        <v>7400987939</v>
      </c>
      <c r="AD279" t="str">
        <f t="shared" si="14"/>
        <v>Type of identifier, other than LEI or MFI code</v>
      </c>
    </row>
    <row r="280" spans="1:30" x14ac:dyDescent="0.45">
      <c r="A280" t="s">
        <v>367</v>
      </c>
      <c r="B280" t="s">
        <v>164</v>
      </c>
      <c r="C280" t="s">
        <v>21</v>
      </c>
      <c r="D280" s="23">
        <v>271791.81</v>
      </c>
      <c r="E280">
        <v>526.92999999999995</v>
      </c>
      <c r="F280" t="s">
        <v>29</v>
      </c>
      <c r="G280" t="s">
        <v>34</v>
      </c>
      <c r="H280" t="s">
        <v>694</v>
      </c>
      <c r="I280" t="s">
        <v>30</v>
      </c>
      <c r="M280" t="s">
        <v>1362</v>
      </c>
      <c r="W280" t="s">
        <v>479</v>
      </c>
      <c r="X280" t="str">
        <f>+IF(P280="S128","c006x   - Insurance firms &amp; pension funds",IF(G280="particulares","c001x   - Households",IF(AND(G280="outras empresas nao financeiras",H280="1"),"c002x   - Micro &amp; SME",IF(AND(G280="outras empresas nao financeiras",OR(H280="0",H280="")),"c003x   - Corporates",IF(G280="instituicoes de credito","c004x   - Institutions",IF(G280="outras instituicoes financeiras","c005x   - Other financial corporations",IF(G280="setor publico","c008x   - Government, central banks &amp; supranationals",IF(AND(G280="",I280="Taxageste"),"c003x   - Corporates",IF(G280="","c005x   - Other financial corporations","")))))))))</f>
        <v>c005x   - Other financial corporations</v>
      </c>
      <c r="Y280" s="1">
        <f>SUM(N280:O280)</f>
        <v>0</v>
      </c>
      <c r="Z280">
        <f>IFERROR(D280-Y280,"")</f>
        <v>271791.81</v>
      </c>
      <c r="AA280">
        <v>0</v>
      </c>
      <c r="AB280" t="str">
        <f t="shared" si="12"/>
        <v>036600000000000</v>
      </c>
      <c r="AC280" t="str">
        <f t="shared" si="13"/>
        <v>7400615058</v>
      </c>
      <c r="AD280" t="str">
        <f t="shared" si="14"/>
        <v>Type of identifier, other than LEI or MFI code</v>
      </c>
    </row>
    <row r="281" spans="1:30" x14ac:dyDescent="0.45">
      <c r="A281" t="s">
        <v>300</v>
      </c>
      <c r="B281" t="s">
        <v>164</v>
      </c>
      <c r="C281" t="s">
        <v>21</v>
      </c>
      <c r="D281" s="23">
        <v>2211450.69</v>
      </c>
      <c r="E281">
        <v>3664.55</v>
      </c>
      <c r="F281" t="s">
        <v>29</v>
      </c>
      <c r="G281" t="s">
        <v>34</v>
      </c>
      <c r="H281" t="s">
        <v>694</v>
      </c>
      <c r="I281" t="s">
        <v>30</v>
      </c>
      <c r="M281" t="s">
        <v>1362</v>
      </c>
      <c r="W281" t="s">
        <v>479</v>
      </c>
      <c r="X281" t="str">
        <f>+IF(P281="S128","c006x   - Insurance firms &amp; pension funds",IF(G281="particulares","c001x   - Households",IF(AND(G281="outras empresas nao financeiras",H281="1"),"c002x   - Micro &amp; SME",IF(AND(G281="outras empresas nao financeiras",OR(H281="0",H281="")),"c003x   - Corporates",IF(G281="instituicoes de credito","c004x   - Institutions",IF(G281="outras instituicoes financeiras","c005x   - Other financial corporations",IF(G281="setor publico","c008x   - Government, central banks &amp; supranationals",IF(AND(G281="",I281="Taxageste"),"c003x   - Corporates",IF(G281="","c005x   - Other financial corporations","")))))))))</f>
        <v>c005x   - Other financial corporations</v>
      </c>
      <c r="Y281" s="1">
        <f>SUM(N281:O281)</f>
        <v>0</v>
      </c>
      <c r="Z281">
        <f>IFERROR(D281-Y281,"")</f>
        <v>2211450.69</v>
      </c>
      <c r="AA281">
        <v>0</v>
      </c>
      <c r="AB281" t="str">
        <f t="shared" si="12"/>
        <v>026900000000000</v>
      </c>
      <c r="AC281" t="str">
        <f t="shared" si="13"/>
        <v>7400615058</v>
      </c>
      <c r="AD281" t="str">
        <f t="shared" si="14"/>
        <v>Type of identifier, other than LEI or MFI code</v>
      </c>
    </row>
    <row r="282" spans="1:30" x14ac:dyDescent="0.45">
      <c r="A282" t="s">
        <v>251</v>
      </c>
      <c r="B282" t="s">
        <v>164</v>
      </c>
      <c r="C282" t="s">
        <v>21</v>
      </c>
      <c r="D282" s="23">
        <v>1039592.87</v>
      </c>
      <c r="E282">
        <v>1776.75</v>
      </c>
      <c r="F282" t="s">
        <v>29</v>
      </c>
      <c r="G282" t="s">
        <v>34</v>
      </c>
      <c r="H282" t="s">
        <v>694</v>
      </c>
      <c r="I282" t="s">
        <v>30</v>
      </c>
      <c r="M282" t="s">
        <v>1362</v>
      </c>
      <c r="W282" t="s">
        <v>479</v>
      </c>
      <c r="X282" t="str">
        <f>+IF(P282="S128","c006x   - Insurance firms &amp; pension funds",IF(G282="particulares","c001x   - Households",IF(AND(G282="outras empresas nao financeiras",H282="1"),"c002x   - Micro &amp; SME",IF(AND(G282="outras empresas nao financeiras",OR(H282="0",H282="")),"c003x   - Corporates",IF(G282="instituicoes de credito","c004x   - Institutions",IF(G282="outras instituicoes financeiras","c005x   - Other financial corporations",IF(G282="setor publico","c008x   - Government, central banks &amp; supranationals",IF(AND(G282="",I282="Taxageste"),"c003x   - Corporates",IF(G282="","c005x   - Other financial corporations","")))))))))</f>
        <v>c005x   - Other financial corporations</v>
      </c>
      <c r="Y282" s="1">
        <f>SUM(N282:O282)</f>
        <v>0</v>
      </c>
      <c r="Z282">
        <f>IFERROR(D282-Y282,"")</f>
        <v>1039592.87</v>
      </c>
      <c r="AA282">
        <v>0</v>
      </c>
      <c r="AB282" t="str">
        <f t="shared" si="12"/>
        <v>028200000000000</v>
      </c>
      <c r="AC282" t="str">
        <f t="shared" si="13"/>
        <v>7400615058</v>
      </c>
      <c r="AD282" t="str">
        <f t="shared" si="14"/>
        <v>Type of identifier, other than LEI or MFI code</v>
      </c>
    </row>
    <row r="283" spans="1:30" x14ac:dyDescent="0.45">
      <c r="A283" t="s">
        <v>442</v>
      </c>
      <c r="B283" t="s">
        <v>167</v>
      </c>
      <c r="C283" t="s">
        <v>21</v>
      </c>
      <c r="D283" s="23">
        <v>157379.76</v>
      </c>
      <c r="E283">
        <v>221.09</v>
      </c>
      <c r="F283" t="s">
        <v>29</v>
      </c>
      <c r="G283" t="s">
        <v>34</v>
      </c>
      <c r="H283" t="s">
        <v>694</v>
      </c>
      <c r="I283" t="s">
        <v>73</v>
      </c>
      <c r="M283" t="s">
        <v>1362</v>
      </c>
      <c r="W283" t="s">
        <v>479</v>
      </c>
      <c r="X283" t="str">
        <f>+IF(P283="S128","c006x   - Insurance firms &amp; pension funds",IF(G283="particulares","c001x   - Households",IF(AND(G283="outras empresas nao financeiras",H283="1"),"c002x   - Micro &amp; SME",IF(AND(G283="outras empresas nao financeiras",OR(H283="0",H283="")),"c003x   - Corporates",IF(G283="instituicoes de credito","c004x   - Institutions",IF(G283="outras instituicoes financeiras","c005x   - Other financial corporations",IF(G283="setor publico","c008x   - Government, central banks &amp; supranationals",IF(AND(G283="",I283="Taxageste"),"c003x   - Corporates",IF(G283="","c005x   - Other financial corporations","")))))))))</f>
        <v>c005x   - Other financial corporations</v>
      </c>
      <c r="Y283" s="1">
        <f>SUM(N283:O283)</f>
        <v>0</v>
      </c>
      <c r="Z283">
        <f>IFERROR(D283-Y283,"")</f>
        <v>157379.76</v>
      </c>
      <c r="AA283">
        <v>0</v>
      </c>
      <c r="AB283" t="str">
        <f t="shared" si="12"/>
        <v>034500000000000</v>
      </c>
      <c r="AC283" t="str">
        <f t="shared" si="13"/>
        <v>2101355138</v>
      </c>
      <c r="AD283" t="str">
        <f t="shared" si="14"/>
        <v>Type of identifier, other than LEI or MFI code</v>
      </c>
    </row>
    <row r="284" spans="1:30" x14ac:dyDescent="0.45">
      <c r="A284" t="s">
        <v>303</v>
      </c>
      <c r="B284" t="s">
        <v>164</v>
      </c>
      <c r="C284" t="s">
        <v>21</v>
      </c>
      <c r="D284" s="23">
        <v>395043.98</v>
      </c>
      <c r="E284">
        <v>443.84</v>
      </c>
      <c r="F284" t="s">
        <v>29</v>
      </c>
      <c r="G284" t="s">
        <v>34</v>
      </c>
      <c r="H284" t="s">
        <v>694</v>
      </c>
      <c r="I284" t="s">
        <v>30</v>
      </c>
      <c r="M284" t="s">
        <v>1362</v>
      </c>
      <c r="W284" t="s">
        <v>479</v>
      </c>
      <c r="X284" t="str">
        <f>+IF(P284="S128","c006x   - Insurance firms &amp; pension funds",IF(G284="particulares","c001x   - Households",IF(AND(G284="outras empresas nao financeiras",H284="1"),"c002x   - Micro &amp; SME",IF(AND(G284="outras empresas nao financeiras",OR(H284="0",H284="")),"c003x   - Corporates",IF(G284="instituicoes de credito","c004x   - Institutions",IF(G284="outras instituicoes financeiras","c005x   - Other financial corporations",IF(G284="setor publico","c008x   - Government, central banks &amp; supranationals",IF(AND(G284="",I284="Taxageste"),"c003x   - Corporates",IF(G284="","c005x   - Other financial corporations","")))))))))</f>
        <v>c005x   - Other financial corporations</v>
      </c>
      <c r="Y284" s="1">
        <f>SUM(N284:O284)</f>
        <v>0</v>
      </c>
      <c r="Z284">
        <f>IFERROR(D284-Y284,"")</f>
        <v>395043.98</v>
      </c>
      <c r="AA284">
        <v>0</v>
      </c>
      <c r="AB284" t="str">
        <f t="shared" si="12"/>
        <v>038400000000000</v>
      </c>
      <c r="AC284" t="str">
        <f t="shared" si="13"/>
        <v>7400615058</v>
      </c>
      <c r="AD284" t="str">
        <f t="shared" si="14"/>
        <v>Type of identifier, other than LEI or MFI code</v>
      </c>
    </row>
    <row r="285" spans="1:30" x14ac:dyDescent="0.45">
      <c r="A285" t="s">
        <v>299</v>
      </c>
      <c r="B285" t="s">
        <v>170</v>
      </c>
      <c r="C285" t="s">
        <v>21</v>
      </c>
      <c r="D285" s="23">
        <v>87671.91</v>
      </c>
      <c r="E285">
        <v>172.4</v>
      </c>
      <c r="F285" t="s">
        <v>29</v>
      </c>
      <c r="G285" t="s">
        <v>34</v>
      </c>
      <c r="H285" t="s">
        <v>694</v>
      </c>
      <c r="I285" t="s">
        <v>74</v>
      </c>
      <c r="M285" t="s">
        <v>1362</v>
      </c>
      <c r="W285" t="s">
        <v>479</v>
      </c>
      <c r="X285" t="str">
        <f>+IF(P285="S128","c006x   - Insurance firms &amp; pension funds",IF(G285="particulares","c001x   - Households",IF(AND(G285="outras empresas nao financeiras",H285="1"),"c002x   - Micro &amp; SME",IF(AND(G285="outras empresas nao financeiras",OR(H285="0",H285="")),"c003x   - Corporates",IF(G285="instituicoes de credito","c004x   - Institutions",IF(G285="outras instituicoes financeiras","c005x   - Other financial corporations",IF(G285="setor publico","c008x   - Government, central banks &amp; supranationals",IF(AND(G285="",I285="Taxageste"),"c003x   - Corporates",IF(G285="","c005x   - Other financial corporations","")))))))))</f>
        <v>c005x   - Other financial corporations</v>
      </c>
      <c r="Y285" s="1">
        <f>SUM(N285:O285)</f>
        <v>0</v>
      </c>
      <c r="Z285">
        <f>IFERROR(D285-Y285,"")</f>
        <v>87671.91</v>
      </c>
      <c r="AA285">
        <v>0</v>
      </c>
      <c r="AB285" t="str">
        <f t="shared" si="12"/>
        <v>027500000000000</v>
      </c>
      <c r="AC285" t="str">
        <f t="shared" si="13"/>
        <v>7400987939</v>
      </c>
      <c r="AD285" t="str">
        <f t="shared" si="14"/>
        <v>Type of identifier, other than LEI or MFI code</v>
      </c>
    </row>
    <row r="286" spans="1:30" x14ac:dyDescent="0.45">
      <c r="A286" t="s">
        <v>169</v>
      </c>
      <c r="B286" t="s">
        <v>164</v>
      </c>
      <c r="C286" t="s">
        <v>21</v>
      </c>
      <c r="D286" s="23">
        <v>918055.44</v>
      </c>
      <c r="E286" s="23">
        <v>1365.24</v>
      </c>
      <c r="F286" t="s">
        <v>29</v>
      </c>
      <c r="G286" t="s">
        <v>34</v>
      </c>
      <c r="H286" t="s">
        <v>694</v>
      </c>
      <c r="I286" t="s">
        <v>30</v>
      </c>
      <c r="M286" t="s">
        <v>1362</v>
      </c>
      <c r="W286" t="s">
        <v>479</v>
      </c>
      <c r="X286" t="str">
        <f>+IF(P286="S128","c006x   - Insurance firms &amp; pension funds",IF(G286="particulares","c001x   - Households",IF(AND(G286="outras empresas nao financeiras",H286="1"),"c002x   - Micro &amp; SME",IF(AND(G286="outras empresas nao financeiras",OR(H286="0",H286="")),"c003x   - Corporates",IF(G286="instituicoes de credito","c004x   - Institutions",IF(G286="outras instituicoes financeiras","c005x   - Other financial corporations",IF(G286="setor publico","c008x   - Government, central banks &amp; supranationals",IF(AND(G286="",I286="Taxageste"),"c003x   - Corporates",IF(G286="","c005x   - Other financial corporations","")))))))))</f>
        <v>c005x   - Other financial corporations</v>
      </c>
      <c r="Y286" s="1">
        <f>SUM(N286:O286)</f>
        <v>0</v>
      </c>
      <c r="Z286">
        <f>IFERROR(D286-Y286,"")</f>
        <v>918055.44</v>
      </c>
      <c r="AA286">
        <v>0</v>
      </c>
      <c r="AB286" t="str">
        <f t="shared" si="12"/>
        <v>029100000000000</v>
      </c>
      <c r="AC286" t="str">
        <f t="shared" si="13"/>
        <v>7400615058</v>
      </c>
      <c r="AD286" t="str">
        <f t="shared" si="14"/>
        <v>Type of identifier, other than LEI or MFI code</v>
      </c>
    </row>
    <row r="287" spans="1:30" x14ac:dyDescent="0.45">
      <c r="A287" t="s">
        <v>1534</v>
      </c>
      <c r="B287" t="s">
        <v>164</v>
      </c>
      <c r="C287" t="s">
        <v>21</v>
      </c>
      <c r="D287" s="23"/>
      <c r="E287">
        <v>62.44</v>
      </c>
      <c r="F287" t="s">
        <v>29</v>
      </c>
      <c r="G287" t="s">
        <v>34</v>
      </c>
      <c r="H287" t="s">
        <v>694</v>
      </c>
      <c r="I287" t="s">
        <v>30</v>
      </c>
      <c r="M287" t="s">
        <v>1362</v>
      </c>
      <c r="W287" t="s">
        <v>479</v>
      </c>
      <c r="X287" t="str">
        <f>+IF(P287="S128","c006x   - Insurance firms &amp; pension funds",IF(G287="particulares","c001x   - Households",IF(AND(G287="outras empresas nao financeiras",H287="1"),"c002x   - Micro &amp; SME",IF(AND(G287="outras empresas nao financeiras",OR(H287="0",H287="")),"c003x   - Corporates",IF(G287="instituicoes de credito","c004x   - Institutions",IF(G287="outras instituicoes financeiras","c005x   - Other financial corporations",IF(G287="setor publico","c008x   - Government, central banks &amp; supranationals",IF(AND(G287="",I287="Taxageste"),"c003x   - Corporates",IF(G287="","c005x   - Other financial corporations","")))))))))</f>
        <v>c005x   - Other financial corporations</v>
      </c>
      <c r="Y287" s="1">
        <f>SUM(N287:O287)</f>
        <v>0</v>
      </c>
      <c r="Z287">
        <f>IFERROR(D287-Y287,"")</f>
        <v>0</v>
      </c>
      <c r="AA287">
        <v>0</v>
      </c>
      <c r="AB287" t="str">
        <f t="shared" si="12"/>
        <v>033700000000001</v>
      </c>
      <c r="AC287" t="str">
        <f t="shared" si="13"/>
        <v>7400615058</v>
      </c>
      <c r="AD287" t="str">
        <f t="shared" si="14"/>
        <v>Type of identifier, other than LEI or MFI code</v>
      </c>
    </row>
    <row r="288" spans="1:30" x14ac:dyDescent="0.45">
      <c r="A288" t="s">
        <v>232</v>
      </c>
      <c r="B288" t="s">
        <v>164</v>
      </c>
      <c r="C288" t="s">
        <v>21</v>
      </c>
      <c r="D288" s="23">
        <v>180722.24</v>
      </c>
      <c r="E288">
        <v>269.05</v>
      </c>
      <c r="F288" t="s">
        <v>29</v>
      </c>
      <c r="G288" t="s">
        <v>34</v>
      </c>
      <c r="H288" t="s">
        <v>694</v>
      </c>
      <c r="I288" t="s">
        <v>30</v>
      </c>
      <c r="M288" t="s">
        <v>1362</v>
      </c>
      <c r="W288" t="s">
        <v>479</v>
      </c>
      <c r="X288" t="str">
        <f>+IF(P288="S128","c006x   - Insurance firms &amp; pension funds",IF(G288="particulares","c001x   - Households",IF(AND(G288="outras empresas nao financeiras",H288="1"),"c002x   - Micro &amp; SME",IF(AND(G288="outras empresas nao financeiras",OR(H288="0",H288="")),"c003x   - Corporates",IF(G288="instituicoes de credito","c004x   - Institutions",IF(G288="outras instituicoes financeiras","c005x   - Other financial corporations",IF(G288="setor publico","c008x   - Government, central banks &amp; supranationals",IF(AND(G288="",I288="Taxageste"),"c003x   - Corporates",IF(G288="","c005x   - Other financial corporations","")))))))))</f>
        <v>c005x   - Other financial corporations</v>
      </c>
      <c r="Y288" s="1">
        <f>SUM(N288:O288)</f>
        <v>0</v>
      </c>
      <c r="Z288">
        <f>IFERROR(D288-Y288,"")</f>
        <v>180722.24</v>
      </c>
      <c r="AA288">
        <v>0</v>
      </c>
      <c r="AB288" t="str">
        <f t="shared" si="12"/>
        <v>035500000000000</v>
      </c>
      <c r="AC288" t="str">
        <f t="shared" si="13"/>
        <v>7400615058</v>
      </c>
      <c r="AD288" t="str">
        <f t="shared" si="14"/>
        <v>Type of identifier, other than LEI or MFI code</v>
      </c>
    </row>
    <row r="289" spans="1:30" x14ac:dyDescent="0.45">
      <c r="A289" t="s">
        <v>248</v>
      </c>
      <c r="B289" t="s">
        <v>167</v>
      </c>
      <c r="C289" t="s">
        <v>21</v>
      </c>
      <c r="D289" s="23">
        <v>90652.76</v>
      </c>
      <c r="E289">
        <v>163.72</v>
      </c>
      <c r="F289" t="s">
        <v>29</v>
      </c>
      <c r="G289" t="s">
        <v>34</v>
      </c>
      <c r="H289" t="s">
        <v>694</v>
      </c>
      <c r="I289" t="s">
        <v>73</v>
      </c>
      <c r="M289" t="s">
        <v>1362</v>
      </c>
      <c r="W289" t="s">
        <v>479</v>
      </c>
      <c r="X289" t="str">
        <f>+IF(P289="S128","c006x   - Insurance firms &amp; pension funds",IF(G289="particulares","c001x   - Households",IF(AND(G289="outras empresas nao financeiras",H289="1"),"c002x   - Micro &amp; SME",IF(AND(G289="outras empresas nao financeiras",OR(H289="0",H289="")),"c003x   - Corporates",IF(G289="instituicoes de credito","c004x   - Institutions",IF(G289="outras instituicoes financeiras","c005x   - Other financial corporations",IF(G289="setor publico","c008x   - Government, central banks &amp; supranationals",IF(AND(G289="",I289="Taxageste"),"c003x   - Corporates",IF(G289="","c005x   - Other financial corporations","")))))))))</f>
        <v>c005x   - Other financial corporations</v>
      </c>
      <c r="Y289" s="1">
        <f>SUM(N289:O289)</f>
        <v>0</v>
      </c>
      <c r="Z289">
        <f>IFERROR(D289-Y289,"")</f>
        <v>90652.76</v>
      </c>
      <c r="AA289">
        <v>0</v>
      </c>
      <c r="AB289" t="str">
        <f t="shared" si="12"/>
        <v>039100000000000</v>
      </c>
      <c r="AC289" t="str">
        <f t="shared" si="13"/>
        <v>2101355138</v>
      </c>
      <c r="AD289" t="str">
        <f t="shared" si="14"/>
        <v>Type of identifier, other than LEI or MFI code</v>
      </c>
    </row>
    <row r="290" spans="1:30" x14ac:dyDescent="0.45">
      <c r="A290" t="s">
        <v>187</v>
      </c>
      <c r="B290" t="s">
        <v>167</v>
      </c>
      <c r="C290" t="s">
        <v>21</v>
      </c>
      <c r="D290" s="23">
        <v>28897.200000000001</v>
      </c>
      <c r="E290">
        <v>5.88</v>
      </c>
      <c r="F290" t="s">
        <v>29</v>
      </c>
      <c r="G290" t="s">
        <v>34</v>
      </c>
      <c r="H290" t="s">
        <v>694</v>
      </c>
      <c r="I290" t="s">
        <v>73</v>
      </c>
      <c r="M290" t="s">
        <v>1362</v>
      </c>
      <c r="W290" t="s">
        <v>479</v>
      </c>
      <c r="X290" t="str">
        <f>+IF(P290="S128","c006x   - Insurance firms &amp; pension funds",IF(G290="particulares","c001x   - Households",IF(AND(G290="outras empresas nao financeiras",H290="1"),"c002x   - Micro &amp; SME",IF(AND(G290="outras empresas nao financeiras",OR(H290="0",H290="")),"c003x   - Corporates",IF(G290="instituicoes de credito","c004x   - Institutions",IF(G290="outras instituicoes financeiras","c005x   - Other financial corporations",IF(G290="setor publico","c008x   - Government, central banks &amp; supranationals",IF(AND(G290="",I290="Taxageste"),"c003x   - Corporates",IF(G290="","c005x   - Other financial corporations","")))))))))</f>
        <v>c005x   - Other financial corporations</v>
      </c>
      <c r="Y290" s="1">
        <f>SUM(N290:O290)</f>
        <v>0</v>
      </c>
      <c r="Z290">
        <f>IFERROR(D290-Y290,"")</f>
        <v>28897.200000000001</v>
      </c>
      <c r="AA290">
        <v>0</v>
      </c>
      <c r="AB290" t="str">
        <f t="shared" si="12"/>
        <v>039200000000000</v>
      </c>
      <c r="AC290" t="str">
        <f t="shared" si="13"/>
        <v>2101355138</v>
      </c>
      <c r="AD290" t="str">
        <f t="shared" si="14"/>
        <v>Type of identifier, other than LEI or MFI code</v>
      </c>
    </row>
    <row r="291" spans="1:30" x14ac:dyDescent="0.45">
      <c r="A291" t="s">
        <v>360</v>
      </c>
      <c r="B291" t="s">
        <v>170</v>
      </c>
      <c r="C291" t="s">
        <v>21</v>
      </c>
      <c r="D291" s="23">
        <v>96714.42</v>
      </c>
      <c r="E291">
        <v>170.01</v>
      </c>
      <c r="F291" t="s">
        <v>29</v>
      </c>
      <c r="G291" t="s">
        <v>34</v>
      </c>
      <c r="H291" t="s">
        <v>694</v>
      </c>
      <c r="I291" t="s">
        <v>74</v>
      </c>
      <c r="M291" t="s">
        <v>1362</v>
      </c>
      <c r="W291" t="s">
        <v>479</v>
      </c>
      <c r="X291" t="str">
        <f>+IF(P291="S128","c006x   - Insurance firms &amp; pension funds",IF(G291="particulares","c001x   - Households",IF(AND(G291="outras empresas nao financeiras",H291="1"),"c002x   - Micro &amp; SME",IF(AND(G291="outras empresas nao financeiras",OR(H291="0",H291="")),"c003x   - Corporates",IF(G291="instituicoes de credito","c004x   - Institutions",IF(G291="outras instituicoes financeiras","c005x   - Other financial corporations",IF(G291="setor publico","c008x   - Government, central banks &amp; supranationals",IF(AND(G291="",I291="Taxageste"),"c003x   - Corporates",IF(G291="","c005x   - Other financial corporations","")))))))))</f>
        <v>c005x   - Other financial corporations</v>
      </c>
      <c r="Y291" s="1">
        <f>SUM(N291:O291)</f>
        <v>0</v>
      </c>
      <c r="Z291">
        <f>IFERROR(D291-Y291,"")</f>
        <v>96714.42</v>
      </c>
      <c r="AA291">
        <v>0</v>
      </c>
      <c r="AB291" t="str">
        <f t="shared" si="12"/>
        <v>026600000000000</v>
      </c>
      <c r="AC291" t="str">
        <f t="shared" si="13"/>
        <v>7400987939</v>
      </c>
      <c r="AD291" t="str">
        <f t="shared" si="14"/>
        <v>Type of identifier, other than LEI or MFI code</v>
      </c>
    </row>
    <row r="292" spans="1:30" x14ac:dyDescent="0.45">
      <c r="A292" t="s">
        <v>1376</v>
      </c>
      <c r="B292" t="s">
        <v>164</v>
      </c>
      <c r="C292" t="s">
        <v>21</v>
      </c>
      <c r="D292" s="23">
        <v>367.18</v>
      </c>
      <c r="F292" t="s">
        <v>29</v>
      </c>
      <c r="G292" t="s">
        <v>34</v>
      </c>
      <c r="H292" t="s">
        <v>694</v>
      </c>
      <c r="I292" t="s">
        <v>30</v>
      </c>
      <c r="M292" t="s">
        <v>1362</v>
      </c>
      <c r="W292" t="s">
        <v>479</v>
      </c>
      <c r="X292" t="str">
        <f>+IF(P292="S128","c006x   - Insurance firms &amp; pension funds",IF(G292="particulares","c001x   - Households",IF(AND(G292="outras empresas nao financeiras",H292="1"),"c002x   - Micro &amp; SME",IF(AND(G292="outras empresas nao financeiras",OR(H292="0",H292="")),"c003x   - Corporates",IF(G292="instituicoes de credito","c004x   - Institutions",IF(G292="outras instituicoes financeiras","c005x   - Other financial corporations",IF(G292="setor publico","c008x   - Government, central banks &amp; supranationals",IF(AND(G292="",I292="Taxageste"),"c003x   - Corporates",IF(G292="","c005x   - Other financial corporations","")))))))))</f>
        <v>c005x   - Other financial corporations</v>
      </c>
      <c r="Y292" s="1">
        <f>SUM(N292:O292)</f>
        <v>0</v>
      </c>
      <c r="Z292">
        <f>IFERROR(D292-Y292,"")</f>
        <v>367.18</v>
      </c>
      <c r="AA292">
        <v>0</v>
      </c>
      <c r="AB292" t="str">
        <f t="shared" si="12"/>
        <v>027100000114001</v>
      </c>
      <c r="AC292" t="str">
        <f t="shared" si="13"/>
        <v>7400615058</v>
      </c>
      <c r="AD292" t="str">
        <f t="shared" si="14"/>
        <v>Type of identifier, other than LEI or MFI code</v>
      </c>
    </row>
    <row r="293" spans="1:30" x14ac:dyDescent="0.45">
      <c r="A293" t="s">
        <v>1535</v>
      </c>
      <c r="B293" t="s">
        <v>164</v>
      </c>
      <c r="C293" t="s">
        <v>21</v>
      </c>
      <c r="D293" s="23"/>
      <c r="E293">
        <v>0.41</v>
      </c>
      <c r="F293" t="s">
        <v>29</v>
      </c>
      <c r="G293" t="s">
        <v>34</v>
      </c>
      <c r="H293" t="s">
        <v>694</v>
      </c>
      <c r="I293" t="s">
        <v>30</v>
      </c>
      <c r="M293" t="s">
        <v>1362</v>
      </c>
      <c r="W293" t="s">
        <v>479</v>
      </c>
      <c r="X293" t="str">
        <f>+IF(P293="S128","c006x   - Insurance firms &amp; pension funds",IF(G293="particulares","c001x   - Households",IF(AND(G293="outras empresas nao financeiras",H293="1"),"c002x   - Micro &amp; SME",IF(AND(G293="outras empresas nao financeiras",OR(H293="0",H293="")),"c003x   - Corporates",IF(G293="instituicoes de credito","c004x   - Institutions",IF(G293="outras instituicoes financeiras","c005x   - Other financial corporations",IF(G293="setor publico","c008x   - Government, central banks &amp; supranationals",IF(AND(G293="",I293="Taxageste"),"c003x   - Corporates",IF(G293="","c005x   - Other financial corporations","")))))))))</f>
        <v>c005x   - Other financial corporations</v>
      </c>
      <c r="Y293" s="1">
        <f>SUM(N293:O293)</f>
        <v>0</v>
      </c>
      <c r="Z293">
        <f>IFERROR(D293-Y293,"")</f>
        <v>0</v>
      </c>
      <c r="AA293">
        <v>0</v>
      </c>
      <c r="AB293" t="str">
        <f t="shared" si="12"/>
        <v>028500000000001</v>
      </c>
      <c r="AC293" t="str">
        <f t="shared" si="13"/>
        <v>7400615058</v>
      </c>
      <c r="AD293" t="str">
        <f t="shared" si="14"/>
        <v>Type of identifier, other than LEI or MFI code</v>
      </c>
    </row>
    <row r="294" spans="1:30" x14ac:dyDescent="0.45">
      <c r="A294" t="s">
        <v>262</v>
      </c>
      <c r="B294" t="s">
        <v>170</v>
      </c>
      <c r="C294" t="s">
        <v>21</v>
      </c>
      <c r="D294" s="23">
        <v>32288.26</v>
      </c>
      <c r="E294">
        <v>39.090000000000003</v>
      </c>
      <c r="F294" t="s">
        <v>29</v>
      </c>
      <c r="G294" t="s">
        <v>34</v>
      </c>
      <c r="H294" t="s">
        <v>694</v>
      </c>
      <c r="I294" t="s">
        <v>74</v>
      </c>
      <c r="M294" t="s">
        <v>1362</v>
      </c>
      <c r="W294" t="s">
        <v>479</v>
      </c>
      <c r="X294" t="str">
        <f>+IF(P294="S128","c006x   - Insurance firms &amp; pension funds",IF(G294="particulares","c001x   - Households",IF(AND(G294="outras empresas nao financeiras",H294="1"),"c002x   - Micro &amp; SME",IF(AND(G294="outras empresas nao financeiras",OR(H294="0",H294="")),"c003x   - Corporates",IF(G294="instituicoes de credito","c004x   - Institutions",IF(G294="outras instituicoes financeiras","c005x   - Other financial corporations",IF(G294="setor publico","c008x   - Government, central banks &amp; supranationals",IF(AND(G294="",I294="Taxageste"),"c003x   - Corporates",IF(G294="","c005x   - Other financial corporations","")))))))))</f>
        <v>c005x   - Other financial corporations</v>
      </c>
      <c r="Y294" s="1">
        <f>SUM(N294:O294)</f>
        <v>0</v>
      </c>
      <c r="Z294">
        <f>IFERROR(D294-Y294,"")</f>
        <v>32288.26</v>
      </c>
      <c r="AA294">
        <v>0</v>
      </c>
      <c r="AB294" t="str">
        <f t="shared" si="12"/>
        <v>030900000000000</v>
      </c>
      <c r="AC294" t="str">
        <f t="shared" si="13"/>
        <v>7400987939</v>
      </c>
      <c r="AD294" t="str">
        <f t="shared" si="14"/>
        <v>Type of identifier, other than LEI or MFI code</v>
      </c>
    </row>
    <row r="295" spans="1:30" x14ac:dyDescent="0.45">
      <c r="A295" t="s">
        <v>193</v>
      </c>
      <c r="B295" t="s">
        <v>167</v>
      </c>
      <c r="C295" t="s">
        <v>21</v>
      </c>
      <c r="D295" s="23">
        <v>74856.600000000006</v>
      </c>
      <c r="E295">
        <v>144.87</v>
      </c>
      <c r="F295" t="s">
        <v>29</v>
      </c>
      <c r="G295" t="s">
        <v>34</v>
      </c>
      <c r="H295" t="s">
        <v>694</v>
      </c>
      <c r="I295" t="s">
        <v>73</v>
      </c>
      <c r="M295" t="s">
        <v>1362</v>
      </c>
      <c r="W295" t="s">
        <v>479</v>
      </c>
      <c r="X295" t="str">
        <f>+IF(P295="S128","c006x   - Insurance firms &amp; pension funds",IF(G295="particulares","c001x   - Households",IF(AND(G295="outras empresas nao financeiras",H295="1"),"c002x   - Micro &amp; SME",IF(AND(G295="outras empresas nao financeiras",OR(H295="0",H295="")),"c003x   - Corporates",IF(G295="instituicoes de credito","c004x   - Institutions",IF(G295="outras instituicoes financeiras","c005x   - Other financial corporations",IF(G295="setor publico","c008x   - Government, central banks &amp; supranationals",IF(AND(G295="",I295="Taxageste"),"c003x   - Corporates",IF(G295="","c005x   - Other financial corporations","")))))))))</f>
        <v>c005x   - Other financial corporations</v>
      </c>
      <c r="Y295" s="1">
        <f>SUM(N295:O295)</f>
        <v>0</v>
      </c>
      <c r="Z295">
        <f>IFERROR(D295-Y295,"")</f>
        <v>74856.600000000006</v>
      </c>
      <c r="AA295">
        <v>0</v>
      </c>
      <c r="AB295" t="str">
        <f t="shared" si="12"/>
        <v>033400000000000</v>
      </c>
      <c r="AC295" t="str">
        <f t="shared" si="13"/>
        <v>2101355138</v>
      </c>
      <c r="AD295" t="str">
        <f t="shared" si="14"/>
        <v>Type of identifier, other than LEI or MFI code</v>
      </c>
    </row>
    <row r="296" spans="1:30" x14ac:dyDescent="0.45">
      <c r="A296" t="s">
        <v>448</v>
      </c>
      <c r="B296" t="s">
        <v>164</v>
      </c>
      <c r="C296" t="s">
        <v>21</v>
      </c>
      <c r="D296" s="23">
        <v>60697.87</v>
      </c>
      <c r="E296">
        <v>83.77</v>
      </c>
      <c r="F296" t="s">
        <v>29</v>
      </c>
      <c r="G296" t="s">
        <v>34</v>
      </c>
      <c r="H296" t="s">
        <v>694</v>
      </c>
      <c r="I296" t="s">
        <v>30</v>
      </c>
      <c r="M296" t="s">
        <v>1362</v>
      </c>
      <c r="W296" t="s">
        <v>479</v>
      </c>
      <c r="X296" t="str">
        <f>+IF(P296="S128","c006x   - Insurance firms &amp; pension funds",IF(G296="particulares","c001x   - Households",IF(AND(G296="outras empresas nao financeiras",H296="1"),"c002x   - Micro &amp; SME",IF(AND(G296="outras empresas nao financeiras",OR(H296="0",H296="")),"c003x   - Corporates",IF(G296="instituicoes de credito","c004x   - Institutions",IF(G296="outras instituicoes financeiras","c005x   - Other financial corporations",IF(G296="setor publico","c008x   - Government, central banks &amp; supranationals",IF(AND(G296="",I296="Taxageste"),"c003x   - Corporates",IF(G296="","c005x   - Other financial corporations","")))))))))</f>
        <v>c005x   - Other financial corporations</v>
      </c>
      <c r="Y296" s="1">
        <f>SUM(N296:O296)</f>
        <v>0</v>
      </c>
      <c r="Z296">
        <f>IFERROR(D296-Y296,"")</f>
        <v>60697.87</v>
      </c>
      <c r="AA296">
        <v>0</v>
      </c>
      <c r="AB296" t="str">
        <f t="shared" si="12"/>
        <v>035000000000000</v>
      </c>
      <c r="AC296" t="str">
        <f t="shared" si="13"/>
        <v>7400615058</v>
      </c>
      <c r="AD296" t="str">
        <f t="shared" si="14"/>
        <v>Type of identifier, other than LEI or MFI code</v>
      </c>
    </row>
    <row r="297" spans="1:30" x14ac:dyDescent="0.45">
      <c r="A297" t="s">
        <v>235</v>
      </c>
      <c r="B297" t="s">
        <v>170</v>
      </c>
      <c r="C297" t="s">
        <v>21</v>
      </c>
      <c r="D297" s="23">
        <v>112525.55</v>
      </c>
      <c r="E297">
        <v>293.20999999999998</v>
      </c>
      <c r="F297" t="s">
        <v>29</v>
      </c>
      <c r="G297" t="s">
        <v>34</v>
      </c>
      <c r="H297" t="s">
        <v>694</v>
      </c>
      <c r="I297" t="s">
        <v>74</v>
      </c>
      <c r="M297" t="s">
        <v>1362</v>
      </c>
      <c r="W297" t="s">
        <v>479</v>
      </c>
      <c r="X297" t="str">
        <f>+IF(P297="S128","c006x   - Insurance firms &amp; pension funds",IF(G297="particulares","c001x   - Households",IF(AND(G297="outras empresas nao financeiras",H297="1"),"c002x   - Micro &amp; SME",IF(AND(G297="outras empresas nao financeiras",OR(H297="0",H297="")),"c003x   - Corporates",IF(G297="instituicoes de credito","c004x   - Institutions",IF(G297="outras instituicoes financeiras","c005x   - Other financial corporations",IF(G297="setor publico","c008x   - Government, central banks &amp; supranationals",IF(AND(G297="",I297="Taxageste"),"c003x   - Corporates",IF(G297="","c005x   - Other financial corporations","")))))))))</f>
        <v>c005x   - Other financial corporations</v>
      </c>
      <c r="Y297" s="1">
        <f>SUM(N297:O297)</f>
        <v>0</v>
      </c>
      <c r="Z297">
        <f>IFERROR(D297-Y297,"")</f>
        <v>112525.55</v>
      </c>
      <c r="AA297">
        <v>0</v>
      </c>
      <c r="AB297" t="str">
        <f t="shared" si="12"/>
        <v>035900000000000</v>
      </c>
      <c r="AC297" t="str">
        <f t="shared" si="13"/>
        <v>7400987939</v>
      </c>
      <c r="AD297" t="str">
        <f t="shared" si="14"/>
        <v>Type of identifier, other than LEI or MFI code</v>
      </c>
    </row>
    <row r="298" spans="1:30" x14ac:dyDescent="0.45">
      <c r="A298" t="s">
        <v>246</v>
      </c>
      <c r="B298" t="s">
        <v>164</v>
      </c>
      <c r="C298" t="s">
        <v>21</v>
      </c>
      <c r="D298" s="23">
        <v>1931059.71</v>
      </c>
      <c r="E298">
        <v>4040.35</v>
      </c>
      <c r="F298" t="s">
        <v>29</v>
      </c>
      <c r="G298" t="s">
        <v>34</v>
      </c>
      <c r="H298" t="s">
        <v>694</v>
      </c>
      <c r="I298" t="s">
        <v>30</v>
      </c>
      <c r="M298" t="s">
        <v>1362</v>
      </c>
      <c r="W298" t="s">
        <v>479</v>
      </c>
      <c r="X298" t="str">
        <f>+IF(P298="S128","c006x   - Insurance firms &amp; pension funds",IF(G298="particulares","c001x   - Households",IF(AND(G298="outras empresas nao financeiras",H298="1"),"c002x   - Micro &amp; SME",IF(AND(G298="outras empresas nao financeiras",OR(H298="0",H298="")),"c003x   - Corporates",IF(G298="instituicoes de credito","c004x   - Institutions",IF(G298="outras instituicoes financeiras","c005x   - Other financial corporations",IF(G298="setor publico","c008x   - Government, central banks &amp; supranationals",IF(AND(G298="",I298="Taxageste"),"c003x   - Corporates",IF(G298="","c005x   - Other financial corporations","")))))))))</f>
        <v>c005x   - Other financial corporations</v>
      </c>
      <c r="Y298" s="1">
        <f>SUM(N298:O298)</f>
        <v>0</v>
      </c>
      <c r="Z298">
        <f>IFERROR(D298-Y298,"")</f>
        <v>1931059.71</v>
      </c>
      <c r="AA298">
        <v>0</v>
      </c>
      <c r="AB298" t="str">
        <f t="shared" si="12"/>
        <v>038700000000000</v>
      </c>
      <c r="AC298" t="str">
        <f t="shared" si="13"/>
        <v>7400615058</v>
      </c>
      <c r="AD298" t="str">
        <f t="shared" si="14"/>
        <v>Type of identifier, other than LEI or MFI code</v>
      </c>
    </row>
    <row r="299" spans="1:30" x14ac:dyDescent="0.45">
      <c r="A299" t="s">
        <v>297</v>
      </c>
      <c r="B299" t="s">
        <v>164</v>
      </c>
      <c r="C299" t="s">
        <v>21</v>
      </c>
      <c r="D299" s="23">
        <v>3988699.28</v>
      </c>
      <c r="E299">
        <v>7838.69</v>
      </c>
      <c r="F299" t="s">
        <v>29</v>
      </c>
      <c r="G299" t="s">
        <v>34</v>
      </c>
      <c r="H299" t="s">
        <v>694</v>
      </c>
      <c r="I299" t="s">
        <v>30</v>
      </c>
      <c r="M299" t="s">
        <v>1362</v>
      </c>
      <c r="W299" t="s">
        <v>479</v>
      </c>
      <c r="X299" t="str">
        <f>+IF(P299="S128","c006x   - Insurance firms &amp; pension funds",IF(G299="particulares","c001x   - Households",IF(AND(G299="outras empresas nao financeiras",H299="1"),"c002x   - Micro &amp; SME",IF(AND(G299="outras empresas nao financeiras",OR(H299="0",H299="")),"c003x   - Corporates",IF(G299="instituicoes de credito","c004x   - Institutions",IF(G299="outras instituicoes financeiras","c005x   - Other financial corporations",IF(G299="setor publico","c008x   - Government, central banks &amp; supranationals",IF(AND(G299="",I299="Taxageste"),"c003x   - Corporates",IF(G299="","c005x   - Other financial corporations","")))))))))</f>
        <v>c005x   - Other financial corporations</v>
      </c>
      <c r="Y299" s="1">
        <f>SUM(N299:O299)</f>
        <v>0</v>
      </c>
      <c r="Z299">
        <f>IFERROR(D299-Y299,"")</f>
        <v>3988699.28</v>
      </c>
      <c r="AA299">
        <v>0</v>
      </c>
      <c r="AB299" t="str">
        <f t="shared" si="12"/>
        <v>039400000000000</v>
      </c>
      <c r="AC299" t="str">
        <f t="shared" si="13"/>
        <v>7400615058</v>
      </c>
      <c r="AD299" t="str">
        <f t="shared" si="14"/>
        <v>Type of identifier, other than LEI or MFI code</v>
      </c>
    </row>
    <row r="300" spans="1:30" x14ac:dyDescent="0.45">
      <c r="A300" t="s">
        <v>295</v>
      </c>
      <c r="B300" t="s">
        <v>164</v>
      </c>
      <c r="C300" t="s">
        <v>21</v>
      </c>
      <c r="D300" s="23">
        <v>1472390.58</v>
      </c>
      <c r="E300">
        <v>2433.5</v>
      </c>
      <c r="F300" t="s">
        <v>29</v>
      </c>
      <c r="G300" t="s">
        <v>34</v>
      </c>
      <c r="H300" t="s">
        <v>694</v>
      </c>
      <c r="I300" t="s">
        <v>30</v>
      </c>
      <c r="M300" t="s">
        <v>1362</v>
      </c>
      <c r="W300" t="s">
        <v>479</v>
      </c>
      <c r="X300" t="str">
        <f>+IF(P300="S128","c006x   - Insurance firms &amp; pension funds",IF(G300="particulares","c001x   - Households",IF(AND(G300="outras empresas nao financeiras",H300="1"),"c002x   - Micro &amp; SME",IF(AND(G300="outras empresas nao financeiras",OR(H300="0",H300="")),"c003x   - Corporates",IF(G300="instituicoes de credito","c004x   - Institutions",IF(G300="outras instituicoes financeiras","c005x   - Other financial corporations",IF(G300="setor publico","c008x   - Government, central banks &amp; supranationals",IF(AND(G300="",I300="Taxageste"),"c003x   - Corporates",IF(G300="","c005x   - Other financial corporations","")))))))))</f>
        <v>c005x   - Other financial corporations</v>
      </c>
      <c r="Y300" s="1">
        <f>SUM(N300:O300)</f>
        <v>0</v>
      </c>
      <c r="Z300">
        <f>IFERROR(D300-Y300,"")</f>
        <v>1472390.58</v>
      </c>
      <c r="AA300">
        <v>0</v>
      </c>
      <c r="AB300" t="str">
        <f t="shared" si="12"/>
        <v>026400000000000</v>
      </c>
      <c r="AC300" t="str">
        <f t="shared" si="13"/>
        <v>7400615058</v>
      </c>
      <c r="AD300" t="str">
        <f t="shared" si="14"/>
        <v>Type of identifier, other than LEI or MFI code</v>
      </c>
    </row>
    <row r="301" spans="1:30" x14ac:dyDescent="0.45">
      <c r="A301" t="s">
        <v>1536</v>
      </c>
      <c r="B301" t="s">
        <v>164</v>
      </c>
      <c r="C301" t="s">
        <v>21</v>
      </c>
      <c r="D301" s="23"/>
      <c r="E301">
        <v>68.930000000000007</v>
      </c>
      <c r="F301" t="s">
        <v>29</v>
      </c>
      <c r="G301" t="s">
        <v>34</v>
      </c>
      <c r="H301" t="s">
        <v>694</v>
      </c>
      <c r="I301" t="s">
        <v>30</v>
      </c>
      <c r="M301" t="s">
        <v>1362</v>
      </c>
      <c r="W301" t="s">
        <v>479</v>
      </c>
      <c r="X301" t="str">
        <f>+IF(P301="S128","c006x   - Insurance firms &amp; pension funds",IF(G301="particulares","c001x   - Households",IF(AND(G301="outras empresas nao financeiras",H301="1"),"c002x   - Micro &amp; SME",IF(AND(G301="outras empresas nao financeiras",OR(H301="0",H301="")),"c003x   - Corporates",IF(G301="instituicoes de credito","c004x   - Institutions",IF(G301="outras instituicoes financeiras","c005x   - Other financial corporations",IF(G301="setor publico","c008x   - Government, central banks &amp; supranationals",IF(AND(G301="",I301="Taxageste"),"c003x   - Corporates",IF(G301="","c005x   - Other financial corporations","")))))))))</f>
        <v>c005x   - Other financial corporations</v>
      </c>
      <c r="Y301" s="1">
        <f>SUM(N301:O301)</f>
        <v>0</v>
      </c>
      <c r="Z301">
        <f>IFERROR(D301-Y301,"")</f>
        <v>0</v>
      </c>
      <c r="AA301">
        <v>0</v>
      </c>
      <c r="AB301" t="str">
        <f t="shared" si="12"/>
        <v>026700000000001</v>
      </c>
      <c r="AC301" t="str">
        <f t="shared" si="13"/>
        <v>7400615058</v>
      </c>
      <c r="AD301" t="str">
        <f t="shared" si="14"/>
        <v>Type of identifier, other than LEI or MFI code</v>
      </c>
    </row>
    <row r="302" spans="1:30" x14ac:dyDescent="0.45">
      <c r="A302" t="s">
        <v>368</v>
      </c>
      <c r="B302" t="s">
        <v>170</v>
      </c>
      <c r="C302" t="s">
        <v>21</v>
      </c>
      <c r="D302" s="23">
        <v>103585.47</v>
      </c>
      <c r="E302" s="23">
        <v>107.38</v>
      </c>
      <c r="F302" t="s">
        <v>29</v>
      </c>
      <c r="G302" t="s">
        <v>34</v>
      </c>
      <c r="H302" t="s">
        <v>694</v>
      </c>
      <c r="I302" t="s">
        <v>74</v>
      </c>
      <c r="M302" t="s">
        <v>1362</v>
      </c>
      <c r="W302" t="s">
        <v>479</v>
      </c>
      <c r="X302" t="str">
        <f>+IF(P302="S128","c006x   - Insurance firms &amp; pension funds",IF(G302="particulares","c001x   - Households",IF(AND(G302="outras empresas nao financeiras",H302="1"),"c002x   - Micro &amp; SME",IF(AND(G302="outras empresas nao financeiras",OR(H302="0",H302="")),"c003x   - Corporates",IF(G302="instituicoes de credito","c004x   - Institutions",IF(G302="outras instituicoes financeiras","c005x   - Other financial corporations",IF(G302="setor publico","c008x   - Government, central banks &amp; supranationals",IF(AND(G302="",I302="Taxageste"),"c003x   - Corporates",IF(G302="","c005x   - Other financial corporations","")))))))))</f>
        <v>c005x   - Other financial corporations</v>
      </c>
      <c r="Y302" s="1">
        <f>SUM(N302:O302)</f>
        <v>0</v>
      </c>
      <c r="Z302">
        <f>IFERROR(D302-Y302,"")</f>
        <v>103585.47</v>
      </c>
      <c r="AA302">
        <v>0</v>
      </c>
      <c r="AB302" t="str">
        <f t="shared" si="12"/>
        <v>027000000000000</v>
      </c>
      <c r="AC302" t="str">
        <f t="shared" si="13"/>
        <v>7400987939</v>
      </c>
      <c r="AD302" t="str">
        <f t="shared" si="14"/>
        <v>Type of identifier, other than LEI or MFI code</v>
      </c>
    </row>
    <row r="303" spans="1:30" x14ac:dyDescent="0.45">
      <c r="A303" t="s">
        <v>1537</v>
      </c>
      <c r="B303" t="s">
        <v>164</v>
      </c>
      <c r="C303" t="s">
        <v>21</v>
      </c>
      <c r="D303" s="23"/>
      <c r="E303">
        <v>2.46</v>
      </c>
      <c r="F303" t="s">
        <v>29</v>
      </c>
      <c r="G303" t="s">
        <v>34</v>
      </c>
      <c r="H303" t="s">
        <v>694</v>
      </c>
      <c r="I303" t="s">
        <v>30</v>
      </c>
      <c r="M303" t="s">
        <v>1362</v>
      </c>
      <c r="W303" t="s">
        <v>479</v>
      </c>
      <c r="X303" t="str">
        <f>+IF(P303="S128","c006x   - Insurance firms &amp; pension funds",IF(G303="particulares","c001x   - Households",IF(AND(G303="outras empresas nao financeiras",H303="1"),"c002x   - Micro &amp; SME",IF(AND(G303="outras empresas nao financeiras",OR(H303="0",H303="")),"c003x   - Corporates",IF(G303="instituicoes de credito","c004x   - Institutions",IF(G303="outras instituicoes financeiras","c005x   - Other financial corporations",IF(G303="setor publico","c008x   - Government, central banks &amp; supranationals",IF(AND(G303="",I303="Taxageste"),"c003x   - Corporates",IF(G303="","c005x   - Other financial corporations","")))))))))</f>
        <v>c005x   - Other financial corporations</v>
      </c>
      <c r="Y303" s="1">
        <f>SUM(N303:O303)</f>
        <v>0</v>
      </c>
      <c r="Z303">
        <f>IFERROR(D303-Y303,"")</f>
        <v>0</v>
      </c>
      <c r="AA303">
        <v>0</v>
      </c>
      <c r="AB303" t="str">
        <f t="shared" si="12"/>
        <v>027300000000001</v>
      </c>
      <c r="AC303" t="str">
        <f t="shared" si="13"/>
        <v>7400615058</v>
      </c>
      <c r="AD303" t="str">
        <f t="shared" si="14"/>
        <v>Type of identifier, other than LEI or MFI code</v>
      </c>
    </row>
    <row r="304" spans="1:30" x14ac:dyDescent="0.45">
      <c r="A304" t="s">
        <v>377</v>
      </c>
      <c r="B304" t="s">
        <v>164</v>
      </c>
      <c r="C304" t="s">
        <v>21</v>
      </c>
      <c r="D304" s="23">
        <v>757162.03</v>
      </c>
      <c r="E304">
        <v>1113.1199999999999</v>
      </c>
      <c r="F304" t="s">
        <v>29</v>
      </c>
      <c r="G304" t="s">
        <v>34</v>
      </c>
      <c r="H304" t="s">
        <v>694</v>
      </c>
      <c r="I304" t="s">
        <v>30</v>
      </c>
      <c r="M304" t="s">
        <v>1362</v>
      </c>
      <c r="W304" t="s">
        <v>479</v>
      </c>
      <c r="X304" t="str">
        <f>+IF(P304="S128","c006x   - Insurance firms &amp; pension funds",IF(G304="particulares","c001x   - Households",IF(AND(G304="outras empresas nao financeiras",H304="1"),"c002x   - Micro &amp; SME",IF(AND(G304="outras empresas nao financeiras",OR(H304="0",H304="")),"c003x   - Corporates",IF(G304="instituicoes de credito","c004x   - Institutions",IF(G304="outras instituicoes financeiras","c005x   - Other financial corporations",IF(G304="setor publico","c008x   - Government, central banks &amp; supranationals",IF(AND(G304="",I304="Taxageste"),"c003x   - Corporates",IF(G304="","c005x   - Other financial corporations","")))))))))</f>
        <v>c005x   - Other financial corporations</v>
      </c>
      <c r="Y304" s="1">
        <f>SUM(N304:O304)</f>
        <v>0</v>
      </c>
      <c r="Z304">
        <f>IFERROR(D304-Y304,"")</f>
        <v>757162.03</v>
      </c>
      <c r="AA304">
        <v>0</v>
      </c>
      <c r="AB304" t="str">
        <f t="shared" si="12"/>
        <v>027700000000000</v>
      </c>
      <c r="AC304" t="str">
        <f t="shared" si="13"/>
        <v>7400615058</v>
      </c>
      <c r="AD304" t="str">
        <f t="shared" si="14"/>
        <v>Type of identifier, other than LEI or MFI code</v>
      </c>
    </row>
    <row r="305" spans="1:30" x14ac:dyDescent="0.45">
      <c r="A305" t="s">
        <v>1379</v>
      </c>
      <c r="B305" t="s">
        <v>170</v>
      </c>
      <c r="C305" t="s">
        <v>21</v>
      </c>
      <c r="D305" s="23">
        <v>111.2</v>
      </c>
      <c r="F305" t="s">
        <v>29</v>
      </c>
      <c r="G305" t="s">
        <v>34</v>
      </c>
      <c r="H305" t="s">
        <v>694</v>
      </c>
      <c r="I305" t="s">
        <v>74</v>
      </c>
      <c r="M305" t="s">
        <v>1362</v>
      </c>
      <c r="W305" t="s">
        <v>479</v>
      </c>
      <c r="X305" t="str">
        <f>+IF(P305="S128","c006x   - Insurance firms &amp; pension funds",IF(G305="particulares","c001x   - Households",IF(AND(G305="outras empresas nao financeiras",H305="1"),"c002x   - Micro &amp; SME",IF(AND(G305="outras empresas nao financeiras",OR(H305="0",H305="")),"c003x   - Corporates",IF(G305="instituicoes de credito","c004x   - Institutions",IF(G305="outras instituicoes financeiras","c005x   - Other financial corporations",IF(G305="setor publico","c008x   - Government, central banks &amp; supranationals",IF(AND(G305="",I305="Taxageste"),"c003x   - Corporates",IF(G305="","c005x   - Other financial corporations","")))))))))</f>
        <v>c005x   - Other financial corporations</v>
      </c>
      <c r="Y305" s="1">
        <f>SUM(N305:O305)</f>
        <v>0</v>
      </c>
      <c r="Z305">
        <f>IFERROR(D305-Y305,"")</f>
        <v>111.2</v>
      </c>
      <c r="AA305">
        <v>0</v>
      </c>
      <c r="AB305" t="str">
        <f t="shared" si="12"/>
        <v>028300000114001</v>
      </c>
      <c r="AC305" t="str">
        <f t="shared" si="13"/>
        <v>7400987939</v>
      </c>
      <c r="AD305" t="str">
        <f t="shared" si="14"/>
        <v>Type of identifier, other than LEI or MFI code</v>
      </c>
    </row>
    <row r="306" spans="1:30" x14ac:dyDescent="0.45">
      <c r="A306" t="s">
        <v>189</v>
      </c>
      <c r="B306" t="s">
        <v>167</v>
      </c>
      <c r="C306" t="s">
        <v>21</v>
      </c>
      <c r="D306" s="23">
        <v>135781.98000000001</v>
      </c>
      <c r="E306">
        <v>208.28</v>
      </c>
      <c r="F306" t="s">
        <v>29</v>
      </c>
      <c r="G306" t="s">
        <v>34</v>
      </c>
      <c r="H306" t="s">
        <v>694</v>
      </c>
      <c r="I306" t="s">
        <v>73</v>
      </c>
      <c r="M306" t="s">
        <v>1362</v>
      </c>
      <c r="W306" t="s">
        <v>479</v>
      </c>
      <c r="X306" t="str">
        <f>+IF(P306="S128","c006x   - Insurance firms &amp; pension funds",IF(G306="particulares","c001x   - Households",IF(AND(G306="outras empresas nao financeiras",H306="1"),"c002x   - Micro &amp; SME",IF(AND(G306="outras empresas nao financeiras",OR(H306="0",H306="")),"c003x   - Corporates",IF(G306="instituicoes de credito","c004x   - Institutions",IF(G306="outras instituicoes financeiras","c005x   - Other financial corporations",IF(G306="setor publico","c008x   - Government, central banks &amp; supranationals",IF(AND(G306="",I306="Taxageste"),"c003x   - Corporates",IF(G306="","c005x   - Other financial corporations","")))))))))</f>
        <v>c005x   - Other financial corporations</v>
      </c>
      <c r="Y306" s="1">
        <f>SUM(N306:O306)</f>
        <v>0</v>
      </c>
      <c r="Z306">
        <f>IFERROR(D306-Y306,"")</f>
        <v>135781.98000000001</v>
      </c>
      <c r="AA306">
        <v>0</v>
      </c>
      <c r="AB306" t="str">
        <f t="shared" si="12"/>
        <v>028800000000000</v>
      </c>
      <c r="AC306" t="str">
        <f t="shared" si="13"/>
        <v>2101355138</v>
      </c>
      <c r="AD306" t="str">
        <f t="shared" si="14"/>
        <v>Type of identifier, other than LEI or MFI code</v>
      </c>
    </row>
    <row r="307" spans="1:30" x14ac:dyDescent="0.45">
      <c r="A307" t="s">
        <v>191</v>
      </c>
      <c r="B307" t="s">
        <v>164</v>
      </c>
      <c r="C307" t="s">
        <v>21</v>
      </c>
      <c r="D307" s="23">
        <v>56268.98</v>
      </c>
      <c r="E307">
        <v>117.04</v>
      </c>
      <c r="F307" t="s">
        <v>29</v>
      </c>
      <c r="G307" t="s">
        <v>34</v>
      </c>
      <c r="H307" t="s">
        <v>694</v>
      </c>
      <c r="I307" t="s">
        <v>30</v>
      </c>
      <c r="M307" t="s">
        <v>1362</v>
      </c>
      <c r="W307" t="s">
        <v>479</v>
      </c>
      <c r="X307" t="str">
        <f>+IF(P307="S128","c006x   - Insurance firms &amp; pension funds",IF(G307="particulares","c001x   - Households",IF(AND(G307="outras empresas nao financeiras",H307="1"),"c002x   - Micro &amp; SME",IF(AND(G307="outras empresas nao financeiras",OR(H307="0",H307="")),"c003x   - Corporates",IF(G307="instituicoes de credito","c004x   - Institutions",IF(G307="outras instituicoes financeiras","c005x   - Other financial corporations",IF(G307="setor publico","c008x   - Government, central banks &amp; supranationals",IF(AND(G307="",I307="Taxageste"),"c003x   - Corporates",IF(G307="","c005x   - Other financial corporations","")))))))))</f>
        <v>c005x   - Other financial corporations</v>
      </c>
      <c r="Y307" s="1">
        <f>SUM(N307:O307)</f>
        <v>0</v>
      </c>
      <c r="Z307">
        <f>IFERROR(D307-Y307,"")</f>
        <v>56268.98</v>
      </c>
      <c r="AA307">
        <v>0</v>
      </c>
      <c r="AB307" t="str">
        <f t="shared" si="12"/>
        <v>031200000000000</v>
      </c>
      <c r="AC307" t="str">
        <f t="shared" si="13"/>
        <v>7400615058</v>
      </c>
      <c r="AD307" t="str">
        <f t="shared" si="14"/>
        <v>Type of identifier, other than LEI or MFI code</v>
      </c>
    </row>
    <row r="308" spans="1:30" x14ac:dyDescent="0.45">
      <c r="A308" t="s">
        <v>177</v>
      </c>
      <c r="B308" t="s">
        <v>170</v>
      </c>
      <c r="C308" t="s">
        <v>21</v>
      </c>
      <c r="D308" s="23">
        <v>190486.42</v>
      </c>
      <c r="E308">
        <v>416.12</v>
      </c>
      <c r="F308" t="s">
        <v>29</v>
      </c>
      <c r="G308" t="s">
        <v>34</v>
      </c>
      <c r="H308" t="s">
        <v>694</v>
      </c>
      <c r="I308" t="s">
        <v>74</v>
      </c>
      <c r="M308" t="s">
        <v>1362</v>
      </c>
      <c r="W308" t="s">
        <v>479</v>
      </c>
      <c r="X308" t="str">
        <f>+IF(P308="S128","c006x   - Insurance firms &amp; pension funds",IF(G308="particulares","c001x   - Households",IF(AND(G308="outras empresas nao financeiras",H308="1"),"c002x   - Micro &amp; SME",IF(AND(G308="outras empresas nao financeiras",OR(H308="0",H308="")),"c003x   - Corporates",IF(G308="instituicoes de credito","c004x   - Institutions",IF(G308="outras instituicoes financeiras","c005x   - Other financial corporations",IF(G308="setor publico","c008x   - Government, central banks &amp; supranationals",IF(AND(G308="",I308="Taxageste"),"c003x   - Corporates",IF(G308="","c005x   - Other financial corporations","")))))))))</f>
        <v>c005x   - Other financial corporations</v>
      </c>
      <c r="Y308" s="1">
        <f>SUM(N308:O308)</f>
        <v>0</v>
      </c>
      <c r="Z308">
        <f>IFERROR(D308-Y308,"")</f>
        <v>190486.42</v>
      </c>
      <c r="AA308">
        <v>0</v>
      </c>
      <c r="AB308" t="str">
        <f t="shared" si="12"/>
        <v>033200000000000</v>
      </c>
      <c r="AC308" t="str">
        <f t="shared" si="13"/>
        <v>7400987939</v>
      </c>
      <c r="AD308" t="str">
        <f t="shared" si="14"/>
        <v>Type of identifier, other than LEI or MFI code</v>
      </c>
    </row>
    <row r="309" spans="1:30" x14ac:dyDescent="0.45">
      <c r="A309" t="s">
        <v>1538</v>
      </c>
      <c r="B309" t="s">
        <v>164</v>
      </c>
      <c r="C309" t="s">
        <v>21</v>
      </c>
      <c r="D309" s="23"/>
      <c r="E309">
        <v>1.82</v>
      </c>
      <c r="F309" t="s">
        <v>29</v>
      </c>
      <c r="G309" t="s">
        <v>34</v>
      </c>
      <c r="H309" t="s">
        <v>694</v>
      </c>
      <c r="I309" t="s">
        <v>30</v>
      </c>
      <c r="M309" t="s">
        <v>1362</v>
      </c>
      <c r="W309" t="s">
        <v>479</v>
      </c>
      <c r="X309" t="str">
        <f>+IF(P309="S128","c006x   - Insurance firms &amp; pension funds",IF(G309="particulares","c001x   - Households",IF(AND(G309="outras empresas nao financeiras",H309="1"),"c002x   - Micro &amp; SME",IF(AND(G309="outras empresas nao financeiras",OR(H309="0",H309="")),"c003x   - Corporates",IF(G309="instituicoes de credito","c004x   - Institutions",IF(G309="outras instituicoes financeiras","c005x   - Other financial corporations",IF(G309="setor publico","c008x   - Government, central banks &amp; supranationals",IF(AND(G309="",I309="Taxageste"),"c003x   - Corporates",IF(G309="","c005x   - Other financial corporations","")))))))))</f>
        <v>c005x   - Other financial corporations</v>
      </c>
      <c r="Y309" s="1">
        <f>SUM(N309:O309)</f>
        <v>0</v>
      </c>
      <c r="Z309">
        <f>IFERROR(D309-Y309,"")</f>
        <v>0</v>
      </c>
      <c r="AA309">
        <v>0</v>
      </c>
      <c r="AB309" t="str">
        <f t="shared" si="12"/>
        <v>033500000000001</v>
      </c>
      <c r="AC309" t="str">
        <f t="shared" si="13"/>
        <v>7400615058</v>
      </c>
      <c r="AD309" t="str">
        <f t="shared" si="14"/>
        <v>Type of identifier, other than LEI or MFI code</v>
      </c>
    </row>
    <row r="310" spans="1:30" x14ac:dyDescent="0.45">
      <c r="A310" t="s">
        <v>331</v>
      </c>
      <c r="B310" t="s">
        <v>170</v>
      </c>
      <c r="C310" t="s">
        <v>21</v>
      </c>
      <c r="D310" s="23">
        <v>27549.68</v>
      </c>
      <c r="E310">
        <v>54.46</v>
      </c>
      <c r="F310" t="s">
        <v>29</v>
      </c>
      <c r="G310" t="s">
        <v>34</v>
      </c>
      <c r="H310" t="s">
        <v>694</v>
      </c>
      <c r="I310" t="s">
        <v>74</v>
      </c>
      <c r="M310" t="s">
        <v>1362</v>
      </c>
      <c r="W310" t="s">
        <v>479</v>
      </c>
      <c r="X310" t="str">
        <f>+IF(P310="S128","c006x   - Insurance firms &amp; pension funds",IF(G310="particulares","c001x   - Households",IF(AND(G310="outras empresas nao financeiras",H310="1"),"c002x   - Micro &amp; SME",IF(AND(G310="outras empresas nao financeiras",OR(H310="0",H310="")),"c003x   - Corporates",IF(G310="instituicoes de credito","c004x   - Institutions",IF(G310="outras instituicoes financeiras","c005x   - Other financial corporations",IF(G310="setor publico","c008x   - Government, central banks &amp; supranationals",IF(AND(G310="",I310="Taxageste"),"c003x   - Corporates",IF(G310="","c005x   - Other financial corporations","")))))))))</f>
        <v>c005x   - Other financial corporations</v>
      </c>
      <c r="Y310" s="1">
        <f>SUM(N310:O310)</f>
        <v>0</v>
      </c>
      <c r="Z310">
        <f>IFERROR(D310-Y310,"")</f>
        <v>27549.68</v>
      </c>
      <c r="AA310">
        <v>0</v>
      </c>
      <c r="AB310" t="str">
        <f t="shared" si="12"/>
        <v>033900000000000</v>
      </c>
      <c r="AC310" t="str">
        <f t="shared" si="13"/>
        <v>7400987939</v>
      </c>
      <c r="AD310" t="str">
        <f t="shared" si="14"/>
        <v>Type of identifier, other than LEI or MFI code</v>
      </c>
    </row>
    <row r="311" spans="1:30" x14ac:dyDescent="0.45">
      <c r="A311" t="s">
        <v>1497</v>
      </c>
      <c r="B311" t="s">
        <v>167</v>
      </c>
      <c r="C311" t="s">
        <v>21</v>
      </c>
      <c r="D311" s="23"/>
      <c r="E311">
        <v>0.63</v>
      </c>
      <c r="F311" t="s">
        <v>29</v>
      </c>
      <c r="G311" t="s">
        <v>34</v>
      </c>
      <c r="H311" t="s">
        <v>694</v>
      </c>
      <c r="I311" t="s">
        <v>73</v>
      </c>
      <c r="M311" t="s">
        <v>1362</v>
      </c>
      <c r="W311" t="s">
        <v>479</v>
      </c>
      <c r="X311" t="str">
        <f>+IF(P311="S128","c006x   - Insurance firms &amp; pension funds",IF(G311="particulares","c001x   - Households",IF(AND(G311="outras empresas nao financeiras",H311="1"),"c002x   - Micro &amp; SME",IF(AND(G311="outras empresas nao financeiras",OR(H311="0",H311="")),"c003x   - Corporates",IF(G311="instituicoes de credito","c004x   - Institutions",IF(G311="outras instituicoes financeiras","c005x   - Other financial corporations",IF(G311="setor publico","c008x   - Government, central banks &amp; supranationals",IF(AND(G311="",I311="Taxageste"),"c003x   - Corporates",IF(G311="","c005x   - Other financial corporations","")))))))))</f>
        <v>c005x   - Other financial corporations</v>
      </c>
      <c r="Y311" s="1">
        <f>SUM(N311:O311)</f>
        <v>0</v>
      </c>
      <c r="Z311">
        <f>IFERROR(D311-Y311,"")</f>
        <v>0</v>
      </c>
      <c r="AA311">
        <v>0</v>
      </c>
      <c r="AB311" t="str">
        <f t="shared" si="12"/>
        <v>034200000000001</v>
      </c>
      <c r="AC311" t="str">
        <f t="shared" si="13"/>
        <v>2101355138</v>
      </c>
      <c r="AD311" t="str">
        <f t="shared" si="14"/>
        <v>Type of identifier, other than LEI or MFI code</v>
      </c>
    </row>
    <row r="312" spans="1:30" x14ac:dyDescent="0.45">
      <c r="A312" t="s">
        <v>345</v>
      </c>
      <c r="B312" t="s">
        <v>164</v>
      </c>
      <c r="C312" t="s">
        <v>21</v>
      </c>
      <c r="D312" s="23">
        <v>1281797.3500000001</v>
      </c>
      <c r="E312">
        <v>2162.34</v>
      </c>
      <c r="F312" t="s">
        <v>29</v>
      </c>
      <c r="G312" t="s">
        <v>34</v>
      </c>
      <c r="H312" t="s">
        <v>694</v>
      </c>
      <c r="I312" t="s">
        <v>30</v>
      </c>
      <c r="M312" t="s">
        <v>1362</v>
      </c>
      <c r="W312" t="s">
        <v>479</v>
      </c>
      <c r="X312" t="str">
        <f>+IF(P312="S128","c006x   - Insurance firms &amp; pension funds",IF(G312="particulares","c001x   - Households",IF(AND(G312="outras empresas nao financeiras",H312="1"),"c002x   - Micro &amp; SME",IF(AND(G312="outras empresas nao financeiras",OR(H312="0",H312="")),"c003x   - Corporates",IF(G312="instituicoes de credito","c004x   - Institutions",IF(G312="outras instituicoes financeiras","c005x   - Other financial corporations",IF(G312="setor publico","c008x   - Government, central banks &amp; supranationals",IF(AND(G312="",I312="Taxageste"),"c003x   - Corporates",IF(G312="","c005x   - Other financial corporations","")))))))))</f>
        <v>c005x   - Other financial corporations</v>
      </c>
      <c r="Y312" s="1">
        <f>SUM(N312:O312)</f>
        <v>0</v>
      </c>
      <c r="Z312">
        <f>IFERROR(D312-Y312,"")</f>
        <v>1281797.3500000001</v>
      </c>
      <c r="AA312">
        <v>0</v>
      </c>
      <c r="AB312" t="str">
        <f t="shared" si="12"/>
        <v>034700000000000</v>
      </c>
      <c r="AC312" t="str">
        <f t="shared" si="13"/>
        <v>7400615058</v>
      </c>
      <c r="AD312" t="str">
        <f t="shared" si="14"/>
        <v>Type of identifier, other than LEI or MFI code</v>
      </c>
    </row>
    <row r="313" spans="1:30" x14ac:dyDescent="0.45">
      <c r="A313" t="s">
        <v>1414</v>
      </c>
      <c r="B313" t="s">
        <v>167</v>
      </c>
      <c r="C313" t="s">
        <v>21</v>
      </c>
      <c r="D313" s="23">
        <v>231.05</v>
      </c>
      <c r="F313" t="s">
        <v>29</v>
      </c>
      <c r="G313" t="s">
        <v>34</v>
      </c>
      <c r="H313" t="s">
        <v>694</v>
      </c>
      <c r="I313" t="s">
        <v>73</v>
      </c>
      <c r="M313" t="s">
        <v>1362</v>
      </c>
      <c r="W313" t="s">
        <v>479</v>
      </c>
      <c r="X313" t="str">
        <f>+IF(P313="S128","c006x   - Insurance firms &amp; pension funds",IF(G313="particulares","c001x   - Households",IF(AND(G313="outras empresas nao financeiras",H313="1"),"c002x   - Micro &amp; SME",IF(AND(G313="outras empresas nao financeiras",OR(H313="0",H313="")),"c003x   - Corporates",IF(G313="instituicoes de credito","c004x   - Institutions",IF(G313="outras instituicoes financeiras","c005x   - Other financial corporations",IF(G313="setor publico","c008x   - Government, central banks &amp; supranationals",IF(AND(G313="",I313="Taxageste"),"c003x   - Corporates",IF(G313="","c005x   - Other financial corporations","")))))))))</f>
        <v>c005x   - Other financial corporations</v>
      </c>
      <c r="Y313" s="1">
        <f>SUM(N313:O313)</f>
        <v>0</v>
      </c>
      <c r="Z313">
        <f>IFERROR(D313-Y313,"")</f>
        <v>231.05</v>
      </c>
      <c r="AA313">
        <v>0</v>
      </c>
      <c r="AB313" t="str">
        <f t="shared" si="12"/>
        <v>035100000114001</v>
      </c>
      <c r="AC313" t="str">
        <f t="shared" si="13"/>
        <v>2101355138</v>
      </c>
      <c r="AD313" t="str">
        <f t="shared" si="14"/>
        <v>Type of identifier, other than LEI or MFI code</v>
      </c>
    </row>
    <row r="314" spans="1:30" x14ac:dyDescent="0.45">
      <c r="A314" t="s">
        <v>234</v>
      </c>
      <c r="B314" t="s">
        <v>164</v>
      </c>
      <c r="C314" t="s">
        <v>21</v>
      </c>
      <c r="D314" s="23">
        <v>493883.45</v>
      </c>
      <c r="E314">
        <v>565.24</v>
      </c>
      <c r="F314" t="s">
        <v>29</v>
      </c>
      <c r="G314" t="s">
        <v>34</v>
      </c>
      <c r="H314" t="s">
        <v>694</v>
      </c>
      <c r="I314" t="s">
        <v>30</v>
      </c>
      <c r="M314" t="s">
        <v>1362</v>
      </c>
      <c r="W314" t="s">
        <v>479</v>
      </c>
      <c r="X314" t="str">
        <f>+IF(P314="S128","c006x   - Insurance firms &amp; pension funds",IF(G314="particulares","c001x   - Households",IF(AND(G314="outras empresas nao financeiras",H314="1"),"c002x   - Micro &amp; SME",IF(AND(G314="outras empresas nao financeiras",OR(H314="0",H314="")),"c003x   - Corporates",IF(G314="instituicoes de credito","c004x   - Institutions",IF(G314="outras instituicoes financeiras","c005x   - Other financial corporations",IF(G314="setor publico","c008x   - Government, central banks &amp; supranationals",IF(AND(G314="",I314="Taxageste"),"c003x   - Corporates",IF(G314="","c005x   - Other financial corporations","")))))))))</f>
        <v>c005x   - Other financial corporations</v>
      </c>
      <c r="Y314" s="1">
        <f>SUM(N314:O314)</f>
        <v>0</v>
      </c>
      <c r="Z314">
        <f>IFERROR(D314-Y314,"")</f>
        <v>493883.45</v>
      </c>
      <c r="AA314">
        <v>0</v>
      </c>
      <c r="AB314" t="str">
        <f t="shared" si="12"/>
        <v>035700000000000</v>
      </c>
      <c r="AC314" t="str">
        <f t="shared" si="13"/>
        <v>7400615058</v>
      </c>
      <c r="AD314" t="str">
        <f t="shared" si="14"/>
        <v>Type of identifier, other than LEI or MFI code</v>
      </c>
    </row>
    <row r="315" spans="1:30" x14ac:dyDescent="0.45">
      <c r="A315" t="s">
        <v>292</v>
      </c>
      <c r="B315" t="s">
        <v>170</v>
      </c>
      <c r="C315" t="s">
        <v>21</v>
      </c>
      <c r="D315" s="23">
        <v>18626.150000000001</v>
      </c>
      <c r="E315">
        <v>55.82</v>
      </c>
      <c r="F315" t="s">
        <v>29</v>
      </c>
      <c r="G315" t="s">
        <v>34</v>
      </c>
      <c r="H315" t="s">
        <v>694</v>
      </c>
      <c r="I315" t="s">
        <v>74</v>
      </c>
      <c r="M315" t="s">
        <v>1362</v>
      </c>
      <c r="W315" t="s">
        <v>479</v>
      </c>
      <c r="X315" t="str">
        <f>+IF(P315="S128","c006x   - Insurance firms &amp; pension funds",IF(G315="particulares","c001x   - Households",IF(AND(G315="outras empresas nao financeiras",H315="1"),"c002x   - Micro &amp; SME",IF(AND(G315="outras empresas nao financeiras",OR(H315="0",H315="")),"c003x   - Corporates",IF(G315="instituicoes de credito","c004x   - Institutions",IF(G315="outras instituicoes financeiras","c005x   - Other financial corporations",IF(G315="setor publico","c008x   - Government, central banks &amp; supranationals",IF(AND(G315="",I315="Taxageste"),"c003x   - Corporates",IF(G315="","c005x   - Other financial corporations","")))))))))</f>
        <v>c005x   - Other financial corporations</v>
      </c>
      <c r="Y315" s="1">
        <f>SUM(N315:O315)</f>
        <v>0</v>
      </c>
      <c r="Z315">
        <f>IFERROR(D315-Y315,"")</f>
        <v>18626.150000000001</v>
      </c>
      <c r="AA315">
        <v>0</v>
      </c>
      <c r="AB315" t="str">
        <f t="shared" si="12"/>
        <v>036200000000000</v>
      </c>
      <c r="AC315" t="str">
        <f t="shared" si="13"/>
        <v>7400987939</v>
      </c>
      <c r="AD315" t="str">
        <f t="shared" si="14"/>
        <v>Type of identifier, other than LEI or MFI code</v>
      </c>
    </row>
    <row r="316" spans="1:30" x14ac:dyDescent="0.45">
      <c r="A316" t="s">
        <v>183</v>
      </c>
      <c r="B316" t="s">
        <v>164</v>
      </c>
      <c r="C316" t="s">
        <v>21</v>
      </c>
      <c r="D316" s="23">
        <v>830457.02</v>
      </c>
      <c r="E316">
        <v>1599.87</v>
      </c>
      <c r="F316" t="s">
        <v>29</v>
      </c>
      <c r="G316" t="s">
        <v>34</v>
      </c>
      <c r="H316" t="s">
        <v>694</v>
      </c>
      <c r="I316" t="s">
        <v>30</v>
      </c>
      <c r="M316" t="s">
        <v>1362</v>
      </c>
      <c r="W316" t="s">
        <v>479</v>
      </c>
      <c r="X316" t="str">
        <f>+IF(P316="S128","c006x   - Insurance firms &amp; pension funds",IF(G316="particulares","c001x   - Households",IF(AND(G316="outras empresas nao financeiras",H316="1"),"c002x   - Micro &amp; SME",IF(AND(G316="outras empresas nao financeiras",OR(H316="0",H316="")),"c003x   - Corporates",IF(G316="instituicoes de credito","c004x   - Institutions",IF(G316="outras instituicoes financeiras","c005x   - Other financial corporations",IF(G316="setor publico","c008x   - Government, central banks &amp; supranationals",IF(AND(G316="",I316="Taxageste"),"c003x   - Corporates",IF(G316="","c005x   - Other financial corporations","")))))))))</f>
        <v>c005x   - Other financial corporations</v>
      </c>
      <c r="Y316" s="1">
        <f>SUM(N316:O316)</f>
        <v>0</v>
      </c>
      <c r="Z316">
        <f>IFERROR(D316-Y316,"")</f>
        <v>830457.02</v>
      </c>
      <c r="AA316">
        <v>0</v>
      </c>
      <c r="AB316" t="str">
        <f t="shared" si="12"/>
        <v>036900000000000</v>
      </c>
      <c r="AC316" t="str">
        <f t="shared" si="13"/>
        <v>7400615058</v>
      </c>
      <c r="AD316" t="str">
        <f t="shared" si="14"/>
        <v>Type of identifier, other than LEI or MFI code</v>
      </c>
    </row>
    <row r="317" spans="1:30" x14ac:dyDescent="0.45">
      <c r="A317" t="s">
        <v>302</v>
      </c>
      <c r="B317" t="s">
        <v>164</v>
      </c>
      <c r="C317" t="s">
        <v>21</v>
      </c>
      <c r="D317" s="23">
        <v>647741.57999999996</v>
      </c>
      <c r="E317">
        <v>1052.1400000000001</v>
      </c>
      <c r="F317" t="s">
        <v>29</v>
      </c>
      <c r="G317" t="s">
        <v>34</v>
      </c>
      <c r="H317" t="s">
        <v>694</v>
      </c>
      <c r="I317" t="s">
        <v>30</v>
      </c>
      <c r="M317" t="s">
        <v>1362</v>
      </c>
      <c r="W317" t="s">
        <v>479</v>
      </c>
      <c r="X317" t="str">
        <f>+IF(P317="S128","c006x   - Insurance firms &amp; pension funds",IF(G317="particulares","c001x   - Households",IF(AND(G317="outras empresas nao financeiras",H317="1"),"c002x   - Micro &amp; SME",IF(AND(G317="outras empresas nao financeiras",OR(H317="0",H317="")),"c003x   - Corporates",IF(G317="instituicoes de credito","c004x   - Institutions",IF(G317="outras instituicoes financeiras","c005x   - Other financial corporations",IF(G317="setor publico","c008x   - Government, central banks &amp; supranationals",IF(AND(G317="",I317="Taxageste"),"c003x   - Corporates",IF(G317="","c005x   - Other financial corporations","")))))))))</f>
        <v>c005x   - Other financial corporations</v>
      </c>
      <c r="Y317" s="1">
        <f>SUM(N317:O317)</f>
        <v>0</v>
      </c>
      <c r="Z317">
        <f>IFERROR(D317-Y317,"")</f>
        <v>647741.57999999996</v>
      </c>
      <c r="AA317">
        <v>0</v>
      </c>
      <c r="AB317" t="str">
        <f t="shared" si="12"/>
        <v>037300000000000</v>
      </c>
      <c r="AC317" t="str">
        <f t="shared" si="13"/>
        <v>7400615058</v>
      </c>
      <c r="AD317" t="str">
        <f t="shared" si="14"/>
        <v>Type of identifier, other than LEI or MFI code</v>
      </c>
    </row>
    <row r="318" spans="1:30" x14ac:dyDescent="0.45">
      <c r="A318" t="s">
        <v>168</v>
      </c>
      <c r="B318" t="s">
        <v>164</v>
      </c>
      <c r="C318" t="s">
        <v>21</v>
      </c>
      <c r="D318" s="23">
        <v>54322.720000000001</v>
      </c>
      <c r="E318" s="23">
        <v>123</v>
      </c>
      <c r="F318" t="s">
        <v>29</v>
      </c>
      <c r="G318" t="s">
        <v>34</v>
      </c>
      <c r="H318" t="s">
        <v>694</v>
      </c>
      <c r="I318" t="s">
        <v>30</v>
      </c>
      <c r="M318" t="s">
        <v>1362</v>
      </c>
      <c r="W318" t="s">
        <v>479</v>
      </c>
      <c r="X318" t="str">
        <f>+IF(P318="S128","c006x   - Insurance firms &amp; pension funds",IF(G318="particulares","c001x   - Households",IF(AND(G318="outras empresas nao financeiras",H318="1"),"c002x   - Micro &amp; SME",IF(AND(G318="outras empresas nao financeiras",OR(H318="0",H318="")),"c003x   - Corporates",IF(G318="instituicoes de credito","c004x   - Institutions",IF(G318="outras instituicoes financeiras","c005x   - Other financial corporations",IF(G318="setor publico","c008x   - Government, central banks &amp; supranationals",IF(AND(G318="",I318="Taxageste"),"c003x   - Corporates",IF(G318="","c005x   - Other financial corporations","")))))))))</f>
        <v>c005x   - Other financial corporations</v>
      </c>
      <c r="Y318" s="1">
        <f>SUM(N318:O318)</f>
        <v>0</v>
      </c>
      <c r="Z318">
        <f>IFERROR(D318-Y318,"")</f>
        <v>54322.720000000001</v>
      </c>
      <c r="AA318">
        <v>0</v>
      </c>
      <c r="AB318" t="str">
        <f t="shared" si="12"/>
        <v>037900000000000</v>
      </c>
      <c r="AC318" t="str">
        <f t="shared" si="13"/>
        <v>7400615058</v>
      </c>
      <c r="AD318" t="str">
        <f t="shared" si="14"/>
        <v>Type of identifier, other than LEI or MFI code</v>
      </c>
    </row>
    <row r="319" spans="1:30" x14ac:dyDescent="0.45">
      <c r="A319" t="s">
        <v>1539</v>
      </c>
      <c r="B319" t="s">
        <v>164</v>
      </c>
      <c r="C319" t="s">
        <v>21</v>
      </c>
      <c r="D319" s="23"/>
      <c r="E319">
        <v>0.14000000000000001</v>
      </c>
      <c r="F319" t="s">
        <v>29</v>
      </c>
      <c r="G319" t="s">
        <v>34</v>
      </c>
      <c r="H319" t="s">
        <v>694</v>
      </c>
      <c r="I319" t="s">
        <v>30</v>
      </c>
      <c r="M319" t="s">
        <v>1362</v>
      </c>
      <c r="W319" t="s">
        <v>479</v>
      </c>
      <c r="X319" t="str">
        <f>+IF(P319="S128","c006x   - Insurance firms &amp; pension funds",IF(G319="particulares","c001x   - Households",IF(AND(G319="outras empresas nao financeiras",H319="1"),"c002x   - Micro &amp; SME",IF(AND(G319="outras empresas nao financeiras",OR(H319="0",H319="")),"c003x   - Corporates",IF(G319="instituicoes de credito","c004x   - Institutions",IF(G319="outras instituicoes financeiras","c005x   - Other financial corporations",IF(G319="setor publico","c008x   - Government, central banks &amp; supranationals",IF(AND(G319="",I319="Taxageste"),"c003x   - Corporates",IF(G319="","c005x   - Other financial corporations","")))))))))</f>
        <v>c005x   - Other financial corporations</v>
      </c>
      <c r="Y319" s="1">
        <f>SUM(N319:O319)</f>
        <v>0</v>
      </c>
      <c r="Z319">
        <f>IFERROR(D319-Y319,"")</f>
        <v>0</v>
      </c>
      <c r="AA319">
        <v>0</v>
      </c>
      <c r="AB319" t="str">
        <f t="shared" si="12"/>
        <v>038100000000001</v>
      </c>
      <c r="AC319" t="str">
        <f t="shared" si="13"/>
        <v>7400615058</v>
      </c>
      <c r="AD319" t="str">
        <f t="shared" si="14"/>
        <v>Type of identifier, other than LEI or MFI code</v>
      </c>
    </row>
    <row r="320" spans="1:30" x14ac:dyDescent="0.45">
      <c r="A320" t="s">
        <v>208</v>
      </c>
      <c r="B320" t="s">
        <v>167</v>
      </c>
      <c r="C320" t="s">
        <v>21</v>
      </c>
      <c r="D320" s="23">
        <v>85494.25</v>
      </c>
      <c r="E320">
        <v>95.26</v>
      </c>
      <c r="F320" t="s">
        <v>29</v>
      </c>
      <c r="G320" t="s">
        <v>34</v>
      </c>
      <c r="H320" t="s">
        <v>694</v>
      </c>
      <c r="I320" t="s">
        <v>73</v>
      </c>
      <c r="M320" t="s">
        <v>1362</v>
      </c>
      <c r="W320" t="s">
        <v>479</v>
      </c>
      <c r="X320" t="str">
        <f>+IF(P320="S128","c006x   - Insurance firms &amp; pension funds",IF(G320="particulares","c001x   - Households",IF(AND(G320="outras empresas nao financeiras",H320="1"),"c002x   - Micro &amp; SME",IF(AND(G320="outras empresas nao financeiras",OR(H320="0",H320="")),"c003x   - Corporates",IF(G320="instituicoes de credito","c004x   - Institutions",IF(G320="outras instituicoes financeiras","c005x   - Other financial corporations",IF(G320="setor publico","c008x   - Government, central banks &amp; supranationals",IF(AND(G320="",I320="Taxageste"),"c003x   - Corporates",IF(G320="","c005x   - Other financial corporations","")))))))))</f>
        <v>c005x   - Other financial corporations</v>
      </c>
      <c r="Y320" s="1">
        <f>SUM(N320:O320)</f>
        <v>0</v>
      </c>
      <c r="Z320">
        <f>IFERROR(D320-Y320,"")</f>
        <v>85494.25</v>
      </c>
      <c r="AA320">
        <v>0</v>
      </c>
      <c r="AB320" t="str">
        <f t="shared" si="12"/>
        <v>038600000000000</v>
      </c>
      <c r="AC320" t="str">
        <f t="shared" si="13"/>
        <v>2101355138</v>
      </c>
      <c r="AD320" t="str">
        <f t="shared" si="14"/>
        <v>Type of identifier, other than LEI or MFI code</v>
      </c>
    </row>
    <row r="321" spans="1:30" x14ac:dyDescent="0.45">
      <c r="A321" t="s">
        <v>186</v>
      </c>
      <c r="B321" t="s">
        <v>170</v>
      </c>
      <c r="C321" t="s">
        <v>21</v>
      </c>
      <c r="D321" s="23">
        <v>143201.4</v>
      </c>
      <c r="E321">
        <v>228.31</v>
      </c>
      <c r="F321" t="s">
        <v>29</v>
      </c>
      <c r="G321" t="s">
        <v>34</v>
      </c>
      <c r="H321" t="s">
        <v>694</v>
      </c>
      <c r="I321" t="s">
        <v>74</v>
      </c>
      <c r="M321" t="s">
        <v>1362</v>
      </c>
      <c r="W321" t="s">
        <v>479</v>
      </c>
      <c r="X321" t="str">
        <f>+IF(P321="S128","c006x   - Insurance firms &amp; pension funds",IF(G321="particulares","c001x   - Households",IF(AND(G321="outras empresas nao financeiras",H321="1"),"c002x   - Micro &amp; SME",IF(AND(G321="outras empresas nao financeiras",OR(H321="0",H321="")),"c003x   - Corporates",IF(G321="instituicoes de credito","c004x   - Institutions",IF(G321="outras instituicoes financeiras","c005x   - Other financial corporations",IF(G321="setor publico","c008x   - Government, central banks &amp; supranationals",IF(AND(G321="",I321="Taxageste"),"c003x   - Corporates",IF(G321="","c005x   - Other financial corporations","")))))))))</f>
        <v>c005x   - Other financial corporations</v>
      </c>
      <c r="Y321" s="1">
        <f>SUM(N321:O321)</f>
        <v>0</v>
      </c>
      <c r="Z321">
        <f>IFERROR(D321-Y321,"")</f>
        <v>143201.4</v>
      </c>
      <c r="AA321">
        <v>0</v>
      </c>
      <c r="AB321" t="str">
        <f t="shared" si="12"/>
        <v>038900000000000</v>
      </c>
      <c r="AC321" t="str">
        <f t="shared" si="13"/>
        <v>7400987939</v>
      </c>
      <c r="AD321" t="str">
        <f t="shared" si="14"/>
        <v>Type of identifier, other than LEI or MFI code</v>
      </c>
    </row>
    <row r="322" spans="1:30" x14ac:dyDescent="0.45">
      <c r="A322" t="s">
        <v>187</v>
      </c>
      <c r="B322" t="s">
        <v>170</v>
      </c>
      <c r="C322" t="s">
        <v>21</v>
      </c>
      <c r="D322" s="23">
        <v>108415.49</v>
      </c>
      <c r="E322">
        <v>214.24</v>
      </c>
      <c r="F322" t="s">
        <v>29</v>
      </c>
      <c r="G322" t="s">
        <v>34</v>
      </c>
      <c r="H322" t="s">
        <v>694</v>
      </c>
      <c r="I322" t="s">
        <v>74</v>
      </c>
      <c r="M322" t="s">
        <v>1362</v>
      </c>
      <c r="W322" t="s">
        <v>479</v>
      </c>
      <c r="X322" t="str">
        <f>+IF(P322="S128","c006x   - Insurance firms &amp; pension funds",IF(G322="particulares","c001x   - Households",IF(AND(G322="outras empresas nao financeiras",H322="1"),"c002x   - Micro &amp; SME",IF(AND(G322="outras empresas nao financeiras",OR(H322="0",H322="")),"c003x   - Corporates",IF(G322="instituicoes de credito","c004x   - Institutions",IF(G322="outras instituicoes financeiras","c005x   - Other financial corporations",IF(G322="setor publico","c008x   - Government, central banks &amp; supranationals",IF(AND(G322="",I322="Taxageste"),"c003x   - Corporates",IF(G322="","c005x   - Other financial corporations","")))))))))</f>
        <v>c005x   - Other financial corporations</v>
      </c>
      <c r="Y322" s="1">
        <f>SUM(N322:O322)</f>
        <v>0</v>
      </c>
      <c r="Z322">
        <f>IFERROR(D322-Y322,"")</f>
        <v>108415.49</v>
      </c>
      <c r="AA322">
        <v>0</v>
      </c>
      <c r="AB322" t="str">
        <f t="shared" ref="AB322:AB385" si="15">IF(A322="",B322,A322)</f>
        <v>039200000000000</v>
      </c>
      <c r="AC322" t="str">
        <f t="shared" ref="AC322:AC385" si="16">IF(OR(V322="",V322="#"),B322,V322)</f>
        <v>7400987939</v>
      </c>
      <c r="AD322" t="str">
        <f t="shared" ref="AD322:AD385" si="17">IF(AC322="","",IF(AC322=V322,"LEI code","Type of identifier, other than LEI or MFI code"))</f>
        <v>Type of identifier, other than LEI or MFI code</v>
      </c>
    </row>
    <row r="323" spans="1:30" x14ac:dyDescent="0.45">
      <c r="A323" t="s">
        <v>384</v>
      </c>
      <c r="B323" t="s">
        <v>164</v>
      </c>
      <c r="C323" t="s">
        <v>21</v>
      </c>
      <c r="D323" s="23">
        <v>548643.01</v>
      </c>
      <c r="E323">
        <v>1062.96</v>
      </c>
      <c r="F323" t="s">
        <v>29</v>
      </c>
      <c r="G323" t="s">
        <v>34</v>
      </c>
      <c r="H323" t="s">
        <v>694</v>
      </c>
      <c r="I323" t="s">
        <v>30</v>
      </c>
      <c r="M323" t="s">
        <v>1362</v>
      </c>
      <c r="W323" t="s">
        <v>479</v>
      </c>
      <c r="X323" t="str">
        <f>+IF(P323="S128","c006x   - Insurance firms &amp; pension funds",IF(G323="particulares","c001x   - Households",IF(AND(G323="outras empresas nao financeiras",H323="1"),"c002x   - Micro &amp; SME",IF(AND(G323="outras empresas nao financeiras",OR(H323="0",H323="")),"c003x   - Corporates",IF(G323="instituicoes de credito","c004x   - Institutions",IF(G323="outras instituicoes financeiras","c005x   - Other financial corporations",IF(G323="setor publico","c008x   - Government, central banks &amp; supranationals",IF(AND(G323="",I323="Taxageste"),"c003x   - Corporates",IF(G323="","c005x   - Other financial corporations","")))))))))</f>
        <v>c005x   - Other financial corporations</v>
      </c>
      <c r="Y323" s="1">
        <f>SUM(N323:O323)</f>
        <v>0</v>
      </c>
      <c r="Z323">
        <f>IFERROR(D323-Y323,"")</f>
        <v>548643.01</v>
      </c>
      <c r="AA323">
        <v>0</v>
      </c>
      <c r="AB323" t="str">
        <f t="shared" si="15"/>
        <v>039600000000000</v>
      </c>
      <c r="AC323" t="str">
        <f t="shared" si="16"/>
        <v>7400615058</v>
      </c>
      <c r="AD323" t="str">
        <f t="shared" si="17"/>
        <v>Type of identifier, other than LEI or MFI code</v>
      </c>
    </row>
    <row r="324" spans="1:30" x14ac:dyDescent="0.45">
      <c r="A324" t="s">
        <v>1540</v>
      </c>
      <c r="B324" t="s">
        <v>164</v>
      </c>
      <c r="C324" t="s">
        <v>21</v>
      </c>
      <c r="D324" s="23"/>
      <c r="E324">
        <v>0.04</v>
      </c>
      <c r="F324" t="s">
        <v>29</v>
      </c>
      <c r="G324" t="s">
        <v>34</v>
      </c>
      <c r="H324" t="s">
        <v>694</v>
      </c>
      <c r="I324" t="s">
        <v>30</v>
      </c>
      <c r="M324" t="s">
        <v>1362</v>
      </c>
      <c r="W324" t="s">
        <v>479</v>
      </c>
      <c r="X324" t="str">
        <f>+IF(P324="S128","c006x   - Insurance firms &amp; pension funds",IF(G324="particulares","c001x   - Households",IF(AND(G324="outras empresas nao financeiras",H324="1"),"c002x   - Micro &amp; SME",IF(AND(G324="outras empresas nao financeiras",OR(H324="0",H324="")),"c003x   - Corporates",IF(G324="instituicoes de credito","c004x   - Institutions",IF(G324="outras instituicoes financeiras","c005x   - Other financial corporations",IF(G324="setor publico","c008x   - Government, central banks &amp; supranationals",IF(AND(G324="",I324="Taxageste"),"c003x   - Corporates",IF(G324="","c005x   - Other financial corporations","")))))))))</f>
        <v>c005x   - Other financial corporations</v>
      </c>
      <c r="Y324" s="1">
        <f>SUM(N324:O324)</f>
        <v>0</v>
      </c>
      <c r="Z324">
        <f>IFERROR(D324-Y324,"")</f>
        <v>0</v>
      </c>
      <c r="AA324">
        <v>0</v>
      </c>
      <c r="AB324" t="str">
        <f t="shared" si="15"/>
        <v>023800000000001</v>
      </c>
      <c r="AC324" t="str">
        <f t="shared" si="16"/>
        <v>7400615058</v>
      </c>
      <c r="AD324" t="str">
        <f t="shared" si="17"/>
        <v>Type of identifier, other than LEI or MFI code</v>
      </c>
    </row>
    <row r="325" spans="1:30" x14ac:dyDescent="0.45">
      <c r="A325" t="s">
        <v>1415</v>
      </c>
      <c r="B325" t="s">
        <v>164</v>
      </c>
      <c r="C325" t="s">
        <v>21</v>
      </c>
      <c r="D325" s="23">
        <v>53.16</v>
      </c>
      <c r="F325" t="s">
        <v>29</v>
      </c>
      <c r="G325" t="s">
        <v>34</v>
      </c>
      <c r="H325" t="s">
        <v>694</v>
      </c>
      <c r="I325" t="s">
        <v>30</v>
      </c>
      <c r="M325" t="s">
        <v>1362</v>
      </c>
      <c r="W325" t="s">
        <v>479</v>
      </c>
      <c r="X325" t="str">
        <f>+IF(P325="S128","c006x   - Insurance firms &amp; pension funds",IF(G325="particulares","c001x   - Households",IF(AND(G325="outras empresas nao financeiras",H325="1"),"c002x   - Micro &amp; SME",IF(AND(G325="outras empresas nao financeiras",OR(H325="0",H325="")),"c003x   - Corporates",IF(G325="instituicoes de credito","c004x   - Institutions",IF(G325="outras instituicoes financeiras","c005x   - Other financial corporations",IF(G325="setor publico","c008x   - Government, central banks &amp; supranationals",IF(AND(G325="",I325="Taxageste"),"c003x   - Corporates",IF(G325="","c005x   - Other financial corporations","")))))))))</f>
        <v>c005x   - Other financial corporations</v>
      </c>
      <c r="Y325" s="1">
        <f>SUM(N325:O325)</f>
        <v>0</v>
      </c>
      <c r="Z325">
        <f>IFERROR(D325-Y325,"")</f>
        <v>53.16</v>
      </c>
      <c r="AA325">
        <v>0</v>
      </c>
      <c r="AB325" t="str">
        <f t="shared" si="15"/>
        <v>035600000114001</v>
      </c>
      <c r="AC325" t="str">
        <f t="shared" si="16"/>
        <v>7400615058</v>
      </c>
      <c r="AD325" t="str">
        <f t="shared" si="17"/>
        <v>Type of identifier, other than LEI or MFI code</v>
      </c>
    </row>
    <row r="326" spans="1:30" x14ac:dyDescent="0.45">
      <c r="A326" t="s">
        <v>1541</v>
      </c>
      <c r="B326" t="s">
        <v>164</v>
      </c>
      <c r="C326" t="s">
        <v>21</v>
      </c>
      <c r="D326" s="23"/>
      <c r="E326" s="23">
        <v>2.89</v>
      </c>
      <c r="F326" t="s">
        <v>29</v>
      </c>
      <c r="G326" t="s">
        <v>34</v>
      </c>
      <c r="H326" t="s">
        <v>694</v>
      </c>
      <c r="I326" t="s">
        <v>30</v>
      </c>
      <c r="M326" t="s">
        <v>1362</v>
      </c>
      <c r="W326" t="s">
        <v>479</v>
      </c>
      <c r="X326" t="str">
        <f>+IF(P326="S128","c006x   - Insurance firms &amp; pension funds",IF(G326="particulares","c001x   - Households",IF(AND(G326="outras empresas nao financeiras",H326="1"),"c002x   - Micro &amp; SME",IF(AND(G326="outras empresas nao financeiras",OR(H326="0",H326="")),"c003x   - Corporates",IF(G326="instituicoes de credito","c004x   - Institutions",IF(G326="outras instituicoes financeiras","c005x   - Other financial corporations",IF(G326="setor publico","c008x   - Government, central banks &amp; supranationals",IF(AND(G326="",I326="Taxageste"),"c003x   - Corporates",IF(G326="","c005x   - Other financial corporations","")))))))))</f>
        <v>c005x   - Other financial corporations</v>
      </c>
      <c r="Y326" s="1">
        <f>SUM(N326:O326)</f>
        <v>0</v>
      </c>
      <c r="Z326">
        <f>IFERROR(D326-Y326,"")</f>
        <v>0</v>
      </c>
      <c r="AA326">
        <v>0</v>
      </c>
      <c r="AB326" t="str">
        <f t="shared" si="15"/>
        <v>026300000000001</v>
      </c>
      <c r="AC326" t="str">
        <f t="shared" si="16"/>
        <v>7400615058</v>
      </c>
      <c r="AD326" t="str">
        <f t="shared" si="17"/>
        <v>Type of identifier, other than LEI or MFI code</v>
      </c>
    </row>
    <row r="327" spans="1:30" x14ac:dyDescent="0.45">
      <c r="A327" t="s">
        <v>1463</v>
      </c>
      <c r="B327" t="s">
        <v>164</v>
      </c>
      <c r="C327" t="s">
        <v>21</v>
      </c>
      <c r="D327" s="23">
        <v>17.690000000000001</v>
      </c>
      <c r="F327" t="s">
        <v>29</v>
      </c>
      <c r="G327" t="s">
        <v>34</v>
      </c>
      <c r="H327" t="s">
        <v>694</v>
      </c>
      <c r="I327" t="s">
        <v>30</v>
      </c>
      <c r="M327" t="s">
        <v>1362</v>
      </c>
      <c r="W327" t="s">
        <v>479</v>
      </c>
      <c r="X327" t="str">
        <f>+IF(P327="S128","c006x   - Insurance firms &amp; pension funds",IF(G327="particulares","c001x   - Households",IF(AND(G327="outras empresas nao financeiras",H327="1"),"c002x   - Micro &amp; SME",IF(AND(G327="outras empresas nao financeiras",OR(H327="0",H327="")),"c003x   - Corporates",IF(G327="instituicoes de credito","c004x   - Institutions",IF(G327="outras instituicoes financeiras","c005x   - Other financial corporations",IF(G327="setor publico","c008x   - Government, central banks &amp; supranationals",IF(AND(G327="",I327="Taxageste"),"c003x   - Corporates",IF(G327="","c005x   - Other financial corporations","")))))))))</f>
        <v>c005x   - Other financial corporations</v>
      </c>
      <c r="Y327" s="1">
        <f>SUM(N327:O327)</f>
        <v>0</v>
      </c>
      <c r="Z327">
        <f>IFERROR(D327-Y327,"")</f>
        <v>17.690000000000001</v>
      </c>
      <c r="AA327">
        <v>0</v>
      </c>
      <c r="AB327" t="str">
        <f t="shared" si="15"/>
        <v>026500000114001</v>
      </c>
      <c r="AC327" t="str">
        <f t="shared" si="16"/>
        <v>7400615058</v>
      </c>
      <c r="AD327" t="str">
        <f t="shared" si="17"/>
        <v>Type of identifier, other than LEI or MFI code</v>
      </c>
    </row>
    <row r="328" spans="1:30" x14ac:dyDescent="0.45">
      <c r="A328" t="s">
        <v>286</v>
      </c>
      <c r="B328" t="s">
        <v>170</v>
      </c>
      <c r="C328" t="s">
        <v>21</v>
      </c>
      <c r="D328" s="23">
        <v>364.3</v>
      </c>
      <c r="E328">
        <v>0.26</v>
      </c>
      <c r="F328" t="s">
        <v>29</v>
      </c>
      <c r="G328" t="s">
        <v>34</v>
      </c>
      <c r="H328" t="s">
        <v>694</v>
      </c>
      <c r="I328" t="s">
        <v>74</v>
      </c>
      <c r="M328" t="s">
        <v>1362</v>
      </c>
      <c r="W328" t="s">
        <v>479</v>
      </c>
      <c r="X328" t="str">
        <f>+IF(P328="S128","c006x   - Insurance firms &amp; pension funds",IF(G328="particulares","c001x   - Households",IF(AND(G328="outras empresas nao financeiras",H328="1"),"c002x   - Micro &amp; SME",IF(AND(G328="outras empresas nao financeiras",OR(H328="0",H328="")),"c003x   - Corporates",IF(G328="instituicoes de credito","c004x   - Institutions",IF(G328="outras instituicoes financeiras","c005x   - Other financial corporations",IF(G328="setor publico","c008x   - Government, central banks &amp; supranationals",IF(AND(G328="",I328="Taxageste"),"c003x   - Corporates",IF(G328="","c005x   - Other financial corporations","")))))))))</f>
        <v>c005x   - Other financial corporations</v>
      </c>
      <c r="Y328" s="1">
        <f>SUM(N328:O328)</f>
        <v>0</v>
      </c>
      <c r="Z328">
        <f>IFERROR(D328-Y328,"")</f>
        <v>364.3</v>
      </c>
      <c r="AA328">
        <v>0</v>
      </c>
      <c r="AB328" t="str">
        <f t="shared" si="15"/>
        <v>026800000000000</v>
      </c>
      <c r="AC328" t="str">
        <f t="shared" si="16"/>
        <v>7400987939</v>
      </c>
      <c r="AD328" t="str">
        <f t="shared" si="17"/>
        <v>Type of identifier, other than LEI or MFI code</v>
      </c>
    </row>
    <row r="329" spans="1:30" x14ac:dyDescent="0.45">
      <c r="A329" t="s">
        <v>1423</v>
      </c>
      <c r="B329" t="s">
        <v>164</v>
      </c>
      <c r="C329" t="s">
        <v>21</v>
      </c>
      <c r="D329" s="23">
        <v>11.46</v>
      </c>
      <c r="F329" t="s">
        <v>29</v>
      </c>
      <c r="G329" t="s">
        <v>34</v>
      </c>
      <c r="H329" t="s">
        <v>694</v>
      </c>
      <c r="I329" t="s">
        <v>30</v>
      </c>
      <c r="M329" t="s">
        <v>1362</v>
      </c>
      <c r="W329" t="s">
        <v>479</v>
      </c>
      <c r="X329" t="str">
        <f>+IF(P329="S128","c006x   - Insurance firms &amp; pension funds",IF(G329="particulares","c001x   - Households",IF(AND(G329="outras empresas nao financeiras",H329="1"),"c002x   - Micro &amp; SME",IF(AND(G329="outras empresas nao financeiras",OR(H329="0",H329="")),"c003x   - Corporates",IF(G329="instituicoes de credito","c004x   - Institutions",IF(G329="outras instituicoes financeiras","c005x   - Other financial corporations",IF(G329="setor publico","c008x   - Government, central banks &amp; supranationals",IF(AND(G329="",I329="Taxageste"),"c003x   - Corporates",IF(G329="","c005x   - Other financial corporations","")))))))))</f>
        <v>c005x   - Other financial corporations</v>
      </c>
      <c r="Y329" s="1">
        <f>SUM(N329:O329)</f>
        <v>0</v>
      </c>
      <c r="Z329">
        <f>IFERROR(D329-Y329,"")</f>
        <v>11.46</v>
      </c>
      <c r="AA329">
        <v>0</v>
      </c>
      <c r="AB329" t="str">
        <f t="shared" si="15"/>
        <v>026600000114001</v>
      </c>
      <c r="AC329" t="str">
        <f t="shared" si="16"/>
        <v>7400615058</v>
      </c>
      <c r="AD329" t="str">
        <f t="shared" si="17"/>
        <v>Type of identifier, other than LEI or MFI code</v>
      </c>
    </row>
    <row r="330" spans="1:30" x14ac:dyDescent="0.45">
      <c r="A330" t="s">
        <v>196</v>
      </c>
      <c r="B330" t="s">
        <v>164</v>
      </c>
      <c r="C330" t="s">
        <v>21</v>
      </c>
      <c r="D330" s="23">
        <v>1727922.89</v>
      </c>
      <c r="E330">
        <v>2582.38</v>
      </c>
      <c r="F330" t="s">
        <v>29</v>
      </c>
      <c r="G330" t="s">
        <v>34</v>
      </c>
      <c r="H330" t="s">
        <v>694</v>
      </c>
      <c r="I330" t="s">
        <v>30</v>
      </c>
      <c r="M330" t="s">
        <v>1362</v>
      </c>
      <c r="W330" t="s">
        <v>479</v>
      </c>
      <c r="X330" t="str">
        <f>+IF(P330="S128","c006x   - Insurance firms &amp; pension funds",IF(G330="particulares","c001x   - Households",IF(AND(G330="outras empresas nao financeiras",H330="1"),"c002x   - Micro &amp; SME",IF(AND(G330="outras empresas nao financeiras",OR(H330="0",H330="")),"c003x   - Corporates",IF(G330="instituicoes de credito","c004x   - Institutions",IF(G330="outras instituicoes financeiras","c005x   - Other financial corporations",IF(G330="setor publico","c008x   - Government, central banks &amp; supranationals",IF(AND(G330="",I330="Taxageste"),"c003x   - Corporates",IF(G330="","c005x   - Other financial corporations","")))))))))</f>
        <v>c005x   - Other financial corporations</v>
      </c>
      <c r="Y330" s="1">
        <f>SUM(N330:O330)</f>
        <v>0</v>
      </c>
      <c r="Z330">
        <f>IFERROR(D330-Y330,"")</f>
        <v>1727922.89</v>
      </c>
      <c r="AA330">
        <v>0</v>
      </c>
      <c r="AB330" t="str">
        <f t="shared" si="15"/>
        <v>023300000000000</v>
      </c>
      <c r="AC330" t="str">
        <f t="shared" si="16"/>
        <v>7400615058</v>
      </c>
      <c r="AD330" t="str">
        <f t="shared" si="17"/>
        <v>Type of identifier, other than LEI or MFI code</v>
      </c>
    </row>
    <row r="331" spans="1:30" x14ac:dyDescent="0.45">
      <c r="A331" t="s">
        <v>1542</v>
      </c>
      <c r="B331" t="s">
        <v>164</v>
      </c>
      <c r="C331" t="s">
        <v>21</v>
      </c>
      <c r="D331" s="23"/>
      <c r="E331">
        <v>0.96</v>
      </c>
      <c r="F331" t="s">
        <v>29</v>
      </c>
      <c r="G331" t="s">
        <v>34</v>
      </c>
      <c r="H331" t="s">
        <v>694</v>
      </c>
      <c r="I331" t="s">
        <v>30</v>
      </c>
      <c r="M331" t="s">
        <v>1362</v>
      </c>
      <c r="W331" t="s">
        <v>479</v>
      </c>
      <c r="X331" t="str">
        <f>+IF(P331="S128","c006x   - Insurance firms &amp; pension funds",IF(G331="particulares","c001x   - Households",IF(AND(G331="outras empresas nao financeiras",H331="1"),"c002x   - Micro &amp; SME",IF(AND(G331="outras empresas nao financeiras",OR(H331="0",H331="")),"c003x   - Corporates",IF(G331="instituicoes de credito","c004x   - Institutions",IF(G331="outras instituicoes financeiras","c005x   - Other financial corporations",IF(G331="setor publico","c008x   - Government, central banks &amp; supranationals",IF(AND(G331="",I331="Taxageste"),"c003x   - Corporates",IF(G331="","c005x   - Other financial corporations","")))))))))</f>
        <v>c005x   - Other financial corporations</v>
      </c>
      <c r="Y331" s="1">
        <f>SUM(N331:O331)</f>
        <v>0</v>
      </c>
      <c r="Z331">
        <f>IFERROR(D331-Y331,"")</f>
        <v>0</v>
      </c>
      <c r="AA331">
        <v>0</v>
      </c>
      <c r="AB331" t="str">
        <f t="shared" si="15"/>
        <v>023600000000001</v>
      </c>
      <c r="AC331" t="str">
        <f t="shared" si="16"/>
        <v>7400615058</v>
      </c>
      <c r="AD331" t="str">
        <f t="shared" si="17"/>
        <v>Type of identifier, other than LEI or MFI code</v>
      </c>
    </row>
    <row r="332" spans="1:30" x14ac:dyDescent="0.45">
      <c r="A332" t="s">
        <v>1543</v>
      </c>
      <c r="B332" t="s">
        <v>164</v>
      </c>
      <c r="C332" t="s">
        <v>21</v>
      </c>
      <c r="D332" s="23"/>
      <c r="E332">
        <v>1.2</v>
      </c>
      <c r="F332" t="s">
        <v>29</v>
      </c>
      <c r="G332" t="s">
        <v>34</v>
      </c>
      <c r="H332" t="s">
        <v>694</v>
      </c>
      <c r="I332" t="s">
        <v>30</v>
      </c>
      <c r="M332" t="s">
        <v>1362</v>
      </c>
      <c r="W332" t="s">
        <v>479</v>
      </c>
      <c r="X332" t="str">
        <f>+IF(P332="S128","c006x   - Insurance firms &amp; pension funds",IF(G332="particulares","c001x   - Households",IF(AND(G332="outras empresas nao financeiras",H332="1"),"c002x   - Micro &amp; SME",IF(AND(G332="outras empresas nao financeiras",OR(H332="0",H332="")),"c003x   - Corporates",IF(G332="instituicoes de credito","c004x   - Institutions",IF(G332="outras instituicoes financeiras","c005x   - Other financial corporations",IF(G332="setor publico","c008x   - Government, central banks &amp; supranationals",IF(AND(G332="",I332="Taxageste"),"c003x   - Corporates",IF(G332="","c005x   - Other financial corporations","")))))))))</f>
        <v>c005x   - Other financial corporations</v>
      </c>
      <c r="Y332" s="1">
        <f>SUM(N332:O332)</f>
        <v>0</v>
      </c>
      <c r="Z332">
        <f>IFERROR(D332-Y332,"")</f>
        <v>0</v>
      </c>
      <c r="AA332">
        <v>0</v>
      </c>
      <c r="AB332" t="str">
        <f t="shared" si="15"/>
        <v>024100000000001</v>
      </c>
      <c r="AC332" t="str">
        <f t="shared" si="16"/>
        <v>7400615058</v>
      </c>
      <c r="AD332" t="str">
        <f t="shared" si="17"/>
        <v>Type of identifier, other than LEI or MFI code</v>
      </c>
    </row>
    <row r="333" spans="1:30" x14ac:dyDescent="0.45">
      <c r="A333" t="s">
        <v>182</v>
      </c>
      <c r="B333" t="s">
        <v>167</v>
      </c>
      <c r="C333" t="s">
        <v>21</v>
      </c>
      <c r="D333" s="23">
        <v>113902.01</v>
      </c>
      <c r="E333">
        <v>190.74</v>
      </c>
      <c r="F333" t="s">
        <v>29</v>
      </c>
      <c r="G333" t="s">
        <v>34</v>
      </c>
      <c r="H333" t="s">
        <v>694</v>
      </c>
      <c r="I333" t="s">
        <v>73</v>
      </c>
      <c r="M333" t="s">
        <v>1362</v>
      </c>
      <c r="W333" t="s">
        <v>479</v>
      </c>
      <c r="X333" t="str">
        <f>+IF(P333="S128","c006x   - Insurance firms &amp; pension funds",IF(G333="particulares","c001x   - Households",IF(AND(G333="outras empresas nao financeiras",H333="1"),"c002x   - Micro &amp; SME",IF(AND(G333="outras empresas nao financeiras",OR(H333="0",H333="")),"c003x   - Corporates",IF(G333="instituicoes de credito","c004x   - Institutions",IF(G333="outras instituicoes financeiras","c005x   - Other financial corporations",IF(G333="setor publico","c008x   - Government, central banks &amp; supranationals",IF(AND(G333="",I333="Taxageste"),"c003x   - Corporates",IF(G333="","c005x   - Other financial corporations","")))))))))</f>
        <v>c005x   - Other financial corporations</v>
      </c>
      <c r="Y333" s="1">
        <f>SUM(N333:O333)</f>
        <v>0</v>
      </c>
      <c r="Z333">
        <f>IFERROR(D333-Y333,"")</f>
        <v>113902.01</v>
      </c>
      <c r="AA333">
        <v>0</v>
      </c>
      <c r="AB333" t="str">
        <f t="shared" si="15"/>
        <v>024600000000000</v>
      </c>
      <c r="AC333" t="str">
        <f t="shared" si="16"/>
        <v>2101355138</v>
      </c>
      <c r="AD333" t="str">
        <f t="shared" si="17"/>
        <v>Type of identifier, other than LEI or MFI code</v>
      </c>
    </row>
    <row r="334" spans="1:30" x14ac:dyDescent="0.45">
      <c r="A334" t="s">
        <v>316</v>
      </c>
      <c r="B334" t="s">
        <v>164</v>
      </c>
      <c r="C334" t="s">
        <v>21</v>
      </c>
      <c r="D334" s="23">
        <v>777583.95</v>
      </c>
      <c r="E334" s="23">
        <v>1202.97</v>
      </c>
      <c r="F334" t="s">
        <v>29</v>
      </c>
      <c r="G334" t="s">
        <v>34</v>
      </c>
      <c r="H334" t="s">
        <v>694</v>
      </c>
      <c r="I334" t="s">
        <v>30</v>
      </c>
      <c r="M334" t="s">
        <v>1362</v>
      </c>
      <c r="W334" t="s">
        <v>479</v>
      </c>
      <c r="X334" t="str">
        <f>+IF(P334="S128","c006x   - Insurance firms &amp; pension funds",IF(G334="particulares","c001x   - Households",IF(AND(G334="outras empresas nao financeiras",H334="1"),"c002x   - Micro &amp; SME",IF(AND(G334="outras empresas nao financeiras",OR(H334="0",H334="")),"c003x   - Corporates",IF(G334="instituicoes de credito","c004x   - Institutions",IF(G334="outras instituicoes financeiras","c005x   - Other financial corporations",IF(G334="setor publico","c008x   - Government, central banks &amp; supranationals",IF(AND(G334="",I334="Taxageste"),"c003x   - Corporates",IF(G334="","c005x   - Other financial corporations","")))))))))</f>
        <v>c005x   - Other financial corporations</v>
      </c>
      <c r="Y334" s="1">
        <f>SUM(N334:O334)</f>
        <v>0</v>
      </c>
      <c r="Z334">
        <f>IFERROR(D334-Y334,"")</f>
        <v>777583.95</v>
      </c>
      <c r="AA334">
        <v>0</v>
      </c>
      <c r="AB334" t="str">
        <f t="shared" si="15"/>
        <v>025000000000000</v>
      </c>
      <c r="AC334" t="str">
        <f t="shared" si="16"/>
        <v>7400615058</v>
      </c>
      <c r="AD334" t="str">
        <f t="shared" si="17"/>
        <v>Type of identifier, other than LEI or MFI code</v>
      </c>
    </row>
    <row r="335" spans="1:30" x14ac:dyDescent="0.45">
      <c r="A335" t="s">
        <v>265</v>
      </c>
      <c r="B335" t="s">
        <v>170</v>
      </c>
      <c r="C335" t="s">
        <v>21</v>
      </c>
      <c r="D335" s="23">
        <v>83928.55</v>
      </c>
      <c r="E335">
        <v>83.56</v>
      </c>
      <c r="F335" t="s">
        <v>29</v>
      </c>
      <c r="G335" t="s">
        <v>34</v>
      </c>
      <c r="H335" t="s">
        <v>694</v>
      </c>
      <c r="I335" t="s">
        <v>74</v>
      </c>
      <c r="M335" t="s">
        <v>1362</v>
      </c>
      <c r="W335" t="s">
        <v>479</v>
      </c>
      <c r="X335" t="str">
        <f>+IF(P335="S128","c006x   - Insurance firms &amp; pension funds",IF(G335="particulares","c001x   - Households",IF(AND(G335="outras empresas nao financeiras",H335="1"),"c002x   - Micro &amp; SME",IF(AND(G335="outras empresas nao financeiras",OR(H335="0",H335="")),"c003x   - Corporates",IF(G335="instituicoes de credito","c004x   - Institutions",IF(G335="outras instituicoes financeiras","c005x   - Other financial corporations",IF(G335="setor publico","c008x   - Government, central banks &amp; supranationals",IF(AND(G335="",I335="Taxageste"),"c003x   - Corporates",IF(G335="","c005x   - Other financial corporations","")))))))))</f>
        <v>c005x   - Other financial corporations</v>
      </c>
      <c r="Y335" s="1">
        <f>SUM(N335:O335)</f>
        <v>0</v>
      </c>
      <c r="Z335">
        <f>IFERROR(D335-Y335,"")</f>
        <v>83928.55</v>
      </c>
      <c r="AA335">
        <v>0</v>
      </c>
      <c r="AB335" t="str">
        <f t="shared" si="15"/>
        <v>025300000000000</v>
      </c>
      <c r="AC335" t="str">
        <f t="shared" si="16"/>
        <v>7400987939</v>
      </c>
      <c r="AD335" t="str">
        <f t="shared" si="17"/>
        <v>Type of identifier, other than LEI or MFI code</v>
      </c>
    </row>
    <row r="336" spans="1:30" x14ac:dyDescent="0.45">
      <c r="A336" t="s">
        <v>1544</v>
      </c>
      <c r="B336" t="s">
        <v>164</v>
      </c>
      <c r="C336" t="s">
        <v>21</v>
      </c>
      <c r="D336" s="23"/>
      <c r="E336">
        <v>50.9</v>
      </c>
      <c r="F336" t="s">
        <v>29</v>
      </c>
      <c r="G336" t="s">
        <v>34</v>
      </c>
      <c r="H336" t="s">
        <v>694</v>
      </c>
      <c r="I336" t="s">
        <v>30</v>
      </c>
      <c r="M336" t="s">
        <v>1362</v>
      </c>
      <c r="W336" t="s">
        <v>479</v>
      </c>
      <c r="X336" t="str">
        <f>+IF(P336="S128","c006x   - Insurance firms &amp; pension funds",IF(G336="particulares","c001x   - Households",IF(AND(G336="outras empresas nao financeiras",H336="1"),"c002x   - Micro &amp; SME",IF(AND(G336="outras empresas nao financeiras",OR(H336="0",H336="")),"c003x   - Corporates",IF(G336="instituicoes de credito","c004x   - Institutions",IF(G336="outras instituicoes financeiras","c005x   - Other financial corporations",IF(G336="setor publico","c008x   - Government, central banks &amp; supranationals",IF(AND(G336="",I336="Taxageste"),"c003x   - Corporates",IF(G336="","c005x   - Other financial corporations","")))))))))</f>
        <v>c005x   - Other financial corporations</v>
      </c>
      <c r="Y336" s="1">
        <f>SUM(N336:O336)</f>
        <v>0</v>
      </c>
      <c r="Z336">
        <f>IFERROR(D336-Y336,"")</f>
        <v>0</v>
      </c>
      <c r="AA336">
        <v>0</v>
      </c>
      <c r="AB336" t="str">
        <f t="shared" si="15"/>
        <v>025700000000001</v>
      </c>
      <c r="AC336" t="str">
        <f t="shared" si="16"/>
        <v>7400615058</v>
      </c>
      <c r="AD336" t="str">
        <f t="shared" si="17"/>
        <v>Type of identifier, other than LEI or MFI code</v>
      </c>
    </row>
    <row r="337" spans="1:30" x14ac:dyDescent="0.45">
      <c r="A337" t="s">
        <v>287</v>
      </c>
      <c r="B337" t="s">
        <v>167</v>
      </c>
      <c r="C337" t="s">
        <v>21</v>
      </c>
      <c r="D337" s="23">
        <v>84264.91</v>
      </c>
      <c r="E337">
        <v>147.18</v>
      </c>
      <c r="F337" t="s">
        <v>29</v>
      </c>
      <c r="G337" t="s">
        <v>34</v>
      </c>
      <c r="H337" t="s">
        <v>694</v>
      </c>
      <c r="I337" t="s">
        <v>73</v>
      </c>
      <c r="M337" t="s">
        <v>1362</v>
      </c>
      <c r="W337" t="s">
        <v>479</v>
      </c>
      <c r="X337" t="str">
        <f>+IF(P337="S128","c006x   - Insurance firms &amp; pension funds",IF(G337="particulares","c001x   - Households",IF(AND(G337="outras empresas nao financeiras",H337="1"),"c002x   - Micro &amp; SME",IF(AND(G337="outras empresas nao financeiras",OR(H337="0",H337="")),"c003x   - Corporates",IF(G337="instituicoes de credito","c004x   - Institutions",IF(G337="outras instituicoes financeiras","c005x   - Other financial corporations",IF(G337="setor publico","c008x   - Government, central banks &amp; supranationals",IF(AND(G337="",I337="Taxageste"),"c003x   - Corporates",IF(G337="","c005x   - Other financial corporations","")))))))))</f>
        <v>c005x   - Other financial corporations</v>
      </c>
      <c r="Y337" s="1">
        <f>SUM(N337:O337)</f>
        <v>0</v>
      </c>
      <c r="Z337">
        <f>IFERROR(D337-Y337,"")</f>
        <v>84264.91</v>
      </c>
      <c r="AA337">
        <v>0</v>
      </c>
      <c r="AB337" t="str">
        <f t="shared" si="15"/>
        <v>026100000000000</v>
      </c>
      <c r="AC337" t="str">
        <f t="shared" si="16"/>
        <v>2101355138</v>
      </c>
      <c r="AD337" t="str">
        <f t="shared" si="17"/>
        <v>Type of identifier, other than LEI or MFI code</v>
      </c>
    </row>
    <row r="338" spans="1:30" x14ac:dyDescent="0.45">
      <c r="A338" t="s">
        <v>371</v>
      </c>
      <c r="B338" t="s">
        <v>167</v>
      </c>
      <c r="C338" t="s">
        <v>21</v>
      </c>
      <c r="D338" s="23">
        <v>46263.07</v>
      </c>
      <c r="E338">
        <v>97.33</v>
      </c>
      <c r="F338" t="s">
        <v>29</v>
      </c>
      <c r="G338" t="s">
        <v>34</v>
      </c>
      <c r="H338" t="s">
        <v>694</v>
      </c>
      <c r="I338" t="s">
        <v>73</v>
      </c>
      <c r="M338" t="s">
        <v>1362</v>
      </c>
      <c r="W338" t="s">
        <v>479</v>
      </c>
      <c r="X338" t="str">
        <f>+IF(P338="S128","c006x   - Insurance firms &amp; pension funds",IF(G338="particulares","c001x   - Households",IF(AND(G338="outras empresas nao financeiras",H338="1"),"c002x   - Micro &amp; SME",IF(AND(G338="outras empresas nao financeiras",OR(H338="0",H338="")),"c003x   - Corporates",IF(G338="instituicoes de credito","c004x   - Institutions",IF(G338="outras instituicoes financeiras","c005x   - Other financial corporations",IF(G338="setor publico","c008x   - Government, central banks &amp; supranationals",IF(AND(G338="",I338="Taxageste"),"c003x   - Corporates",IF(G338="","c005x   - Other financial corporations","")))))))))</f>
        <v>c005x   - Other financial corporations</v>
      </c>
      <c r="Y338" s="1">
        <f>SUM(N338:O338)</f>
        <v>0</v>
      </c>
      <c r="Z338">
        <f>IFERROR(D338-Y338,"")</f>
        <v>46263.07</v>
      </c>
      <c r="AA338">
        <v>0</v>
      </c>
      <c r="AB338" t="str">
        <f t="shared" si="15"/>
        <v>027100000000000</v>
      </c>
      <c r="AC338" t="str">
        <f t="shared" si="16"/>
        <v>2101355138</v>
      </c>
      <c r="AD338" t="str">
        <f t="shared" si="17"/>
        <v>Type of identifier, other than LEI or MFI code</v>
      </c>
    </row>
    <row r="339" spans="1:30" x14ac:dyDescent="0.45">
      <c r="A339" t="s">
        <v>1545</v>
      </c>
      <c r="B339" t="s">
        <v>164</v>
      </c>
      <c r="C339" t="s">
        <v>21</v>
      </c>
      <c r="D339" s="23"/>
      <c r="E339">
        <v>4.58</v>
      </c>
      <c r="F339" t="s">
        <v>29</v>
      </c>
      <c r="G339" t="s">
        <v>34</v>
      </c>
      <c r="H339" t="s">
        <v>694</v>
      </c>
      <c r="I339" t="s">
        <v>30</v>
      </c>
      <c r="M339" t="s">
        <v>1362</v>
      </c>
      <c r="W339" t="s">
        <v>479</v>
      </c>
      <c r="X339" t="str">
        <f>+IF(P339="S128","c006x   - Insurance firms &amp; pension funds",IF(G339="particulares","c001x   - Households",IF(AND(G339="outras empresas nao financeiras",H339="1"),"c002x   - Micro &amp; SME",IF(AND(G339="outras empresas nao financeiras",OR(H339="0",H339="")),"c003x   - Corporates",IF(G339="instituicoes de credito","c004x   - Institutions",IF(G339="outras instituicoes financeiras","c005x   - Other financial corporations",IF(G339="setor publico","c008x   - Government, central banks &amp; supranationals",IF(AND(G339="",I339="Taxageste"),"c003x   - Corporates",IF(G339="","c005x   - Other financial corporations","")))))))))</f>
        <v>c005x   - Other financial corporations</v>
      </c>
      <c r="Y339" s="1">
        <f>SUM(N339:O339)</f>
        <v>0</v>
      </c>
      <c r="Z339">
        <f>IFERROR(D339-Y339,"")</f>
        <v>0</v>
      </c>
      <c r="AA339">
        <v>0</v>
      </c>
      <c r="AB339" t="str">
        <f t="shared" si="15"/>
        <v>027200000000001</v>
      </c>
      <c r="AC339" t="str">
        <f t="shared" si="16"/>
        <v>7400615058</v>
      </c>
      <c r="AD339" t="str">
        <f t="shared" si="17"/>
        <v>Type of identifier, other than LEI or MFI code</v>
      </c>
    </row>
    <row r="340" spans="1:30" x14ac:dyDescent="0.45">
      <c r="A340" t="s">
        <v>1546</v>
      </c>
      <c r="B340" t="s">
        <v>164</v>
      </c>
      <c r="C340" t="s">
        <v>21</v>
      </c>
      <c r="D340" s="23"/>
      <c r="E340">
        <v>0.99</v>
      </c>
      <c r="F340" t="s">
        <v>29</v>
      </c>
      <c r="G340" t="s">
        <v>34</v>
      </c>
      <c r="H340" t="s">
        <v>694</v>
      </c>
      <c r="I340" t="s">
        <v>30</v>
      </c>
      <c r="M340" t="s">
        <v>1362</v>
      </c>
      <c r="W340" t="s">
        <v>479</v>
      </c>
      <c r="X340" t="str">
        <f>+IF(P340="S128","c006x   - Insurance firms &amp; pension funds",IF(G340="particulares","c001x   - Households",IF(AND(G340="outras empresas nao financeiras",H340="1"),"c002x   - Micro &amp; SME",IF(AND(G340="outras empresas nao financeiras",OR(H340="0",H340="")),"c003x   - Corporates",IF(G340="instituicoes de credito","c004x   - Institutions",IF(G340="outras instituicoes financeiras","c005x   - Other financial corporations",IF(G340="setor publico","c008x   - Government, central banks &amp; supranationals",IF(AND(G340="",I340="Taxageste"),"c003x   - Corporates",IF(G340="","c005x   - Other financial corporations","")))))))))</f>
        <v>c005x   - Other financial corporations</v>
      </c>
      <c r="Y340" s="1">
        <f>SUM(N340:O340)</f>
        <v>0</v>
      </c>
      <c r="Z340">
        <f>IFERROR(D340-Y340,"")</f>
        <v>0</v>
      </c>
      <c r="AA340">
        <v>0</v>
      </c>
      <c r="AB340" t="str">
        <f t="shared" si="15"/>
        <v>027400000000001</v>
      </c>
      <c r="AC340" t="str">
        <f t="shared" si="16"/>
        <v>7400615058</v>
      </c>
      <c r="AD340" t="str">
        <f t="shared" si="17"/>
        <v>Type of identifier, other than LEI or MFI code</v>
      </c>
    </row>
    <row r="341" spans="1:30" x14ac:dyDescent="0.45">
      <c r="A341" t="s">
        <v>245</v>
      </c>
      <c r="B341" t="s">
        <v>164</v>
      </c>
      <c r="C341" t="s">
        <v>21</v>
      </c>
      <c r="D341" s="23">
        <v>1037656.87</v>
      </c>
      <c r="E341">
        <v>1811.71</v>
      </c>
      <c r="F341" t="s">
        <v>29</v>
      </c>
      <c r="G341" t="s">
        <v>34</v>
      </c>
      <c r="H341" t="s">
        <v>694</v>
      </c>
      <c r="I341" t="s">
        <v>30</v>
      </c>
      <c r="M341" t="s">
        <v>1362</v>
      </c>
      <c r="W341" t="s">
        <v>479</v>
      </c>
      <c r="X341" t="str">
        <f>+IF(P341="S128","c006x   - Insurance firms &amp; pension funds",IF(G341="particulares","c001x   - Households",IF(AND(G341="outras empresas nao financeiras",H341="1"),"c002x   - Micro &amp; SME",IF(AND(G341="outras empresas nao financeiras",OR(H341="0",H341="")),"c003x   - Corporates",IF(G341="instituicoes de credito","c004x   - Institutions",IF(G341="outras instituicoes financeiras","c005x   - Other financial corporations",IF(G341="setor publico","c008x   - Government, central banks &amp; supranationals",IF(AND(G341="",I341="Taxageste"),"c003x   - Corporates",IF(G341="","c005x   - Other financial corporations","")))))))))</f>
        <v>c005x   - Other financial corporations</v>
      </c>
      <c r="Y341" s="1">
        <f>SUM(N341:O341)</f>
        <v>0</v>
      </c>
      <c r="Z341">
        <f>IFERROR(D341-Y341,"")</f>
        <v>1037656.87</v>
      </c>
      <c r="AA341">
        <v>0</v>
      </c>
      <c r="AB341" t="str">
        <f t="shared" si="15"/>
        <v>027600000000000</v>
      </c>
      <c r="AC341" t="str">
        <f t="shared" si="16"/>
        <v>7400615058</v>
      </c>
      <c r="AD341" t="str">
        <f t="shared" si="17"/>
        <v>Type of identifier, other than LEI or MFI code</v>
      </c>
    </row>
    <row r="342" spans="1:30" x14ac:dyDescent="0.45">
      <c r="A342" t="s">
        <v>209</v>
      </c>
      <c r="B342" t="s">
        <v>164</v>
      </c>
      <c r="C342" t="s">
        <v>21</v>
      </c>
      <c r="D342" s="23">
        <v>1335704.2</v>
      </c>
      <c r="E342" s="23">
        <v>1863.42</v>
      </c>
      <c r="F342" t="s">
        <v>29</v>
      </c>
      <c r="G342" t="s">
        <v>34</v>
      </c>
      <c r="H342" t="s">
        <v>694</v>
      </c>
      <c r="I342" t="s">
        <v>30</v>
      </c>
      <c r="M342" t="s">
        <v>1362</v>
      </c>
      <c r="W342" t="s">
        <v>479</v>
      </c>
      <c r="X342" t="str">
        <f>+IF(P342="S128","c006x   - Insurance firms &amp; pension funds",IF(G342="particulares","c001x   - Households",IF(AND(G342="outras empresas nao financeiras",H342="1"),"c002x   - Micro &amp; SME",IF(AND(G342="outras empresas nao financeiras",OR(H342="0",H342="")),"c003x   - Corporates",IF(G342="instituicoes de credito","c004x   - Institutions",IF(G342="outras instituicoes financeiras","c005x   - Other financial corporations",IF(G342="setor publico","c008x   - Government, central banks &amp; supranationals",IF(AND(G342="",I342="Taxageste"),"c003x   - Corporates",IF(G342="","c005x   - Other financial corporations","")))))))))</f>
        <v>c005x   - Other financial corporations</v>
      </c>
      <c r="Y342" s="1">
        <f>SUM(N342:O342)</f>
        <v>0</v>
      </c>
      <c r="Z342">
        <f>IFERROR(D342-Y342,"")</f>
        <v>1335704.2</v>
      </c>
      <c r="AA342">
        <v>0</v>
      </c>
      <c r="AB342" t="str">
        <f t="shared" si="15"/>
        <v>027800000000000</v>
      </c>
      <c r="AC342" t="str">
        <f t="shared" si="16"/>
        <v>7400615058</v>
      </c>
      <c r="AD342" t="str">
        <f t="shared" si="17"/>
        <v>Type of identifier, other than LEI or MFI code</v>
      </c>
    </row>
    <row r="343" spans="1:30" x14ac:dyDescent="0.45">
      <c r="A343" t="s">
        <v>357</v>
      </c>
      <c r="B343" t="s">
        <v>164</v>
      </c>
      <c r="C343" t="s">
        <v>21</v>
      </c>
      <c r="D343" s="23">
        <v>1109741.4099999999</v>
      </c>
      <c r="E343">
        <v>1931.9</v>
      </c>
      <c r="F343" t="s">
        <v>29</v>
      </c>
      <c r="G343" t="s">
        <v>34</v>
      </c>
      <c r="H343" t="s">
        <v>694</v>
      </c>
      <c r="I343" t="s">
        <v>30</v>
      </c>
      <c r="M343" t="s">
        <v>1362</v>
      </c>
      <c r="W343" t="s">
        <v>479</v>
      </c>
      <c r="X343" t="str">
        <f>+IF(P343="S128","c006x   - Insurance firms &amp; pension funds",IF(G343="particulares","c001x   - Households",IF(AND(G343="outras empresas nao financeiras",H343="1"),"c002x   - Micro &amp; SME",IF(AND(G343="outras empresas nao financeiras",OR(H343="0",H343="")),"c003x   - Corporates",IF(G343="instituicoes de credito","c004x   - Institutions",IF(G343="outras instituicoes financeiras","c005x   - Other financial corporations",IF(G343="setor publico","c008x   - Government, central banks &amp; supranationals",IF(AND(G343="",I343="Taxageste"),"c003x   - Corporates",IF(G343="","c005x   - Other financial corporations","")))))))))</f>
        <v>c005x   - Other financial corporations</v>
      </c>
      <c r="Y343" s="1">
        <f>SUM(N343:O343)</f>
        <v>0</v>
      </c>
      <c r="Z343">
        <f>IFERROR(D343-Y343,"")</f>
        <v>1109741.4099999999</v>
      </c>
      <c r="AA343">
        <v>0</v>
      </c>
      <c r="AB343" t="str">
        <f t="shared" si="15"/>
        <v>028000000000000</v>
      </c>
      <c r="AC343" t="str">
        <f t="shared" si="16"/>
        <v>7400615058</v>
      </c>
      <c r="AD343" t="str">
        <f t="shared" si="17"/>
        <v>Type of identifier, other than LEI or MFI code</v>
      </c>
    </row>
    <row r="344" spans="1:30" s="26" customFormat="1" x14ac:dyDescent="0.45">
      <c r="A344" t="s">
        <v>250</v>
      </c>
      <c r="B344" t="s">
        <v>170</v>
      </c>
      <c r="C344" t="s">
        <v>21</v>
      </c>
      <c r="D344" s="23">
        <v>6879.09</v>
      </c>
      <c r="E344">
        <v>7.44</v>
      </c>
      <c r="F344" t="s">
        <v>29</v>
      </c>
      <c r="G344" t="s">
        <v>34</v>
      </c>
      <c r="H344" t="s">
        <v>694</v>
      </c>
      <c r="I344" t="s">
        <v>74</v>
      </c>
      <c r="J344"/>
      <c r="K344"/>
      <c r="L344"/>
      <c r="M344" t="s">
        <v>1362</v>
      </c>
      <c r="N344"/>
      <c r="O344"/>
      <c r="P344"/>
      <c r="Q344"/>
      <c r="R344"/>
      <c r="S344"/>
      <c r="T344"/>
      <c r="U344"/>
      <c r="V344"/>
      <c r="W344" t="s">
        <v>479</v>
      </c>
      <c r="X344" t="str">
        <f>+IF(P344="S128","c006x   - Insurance firms &amp; pension funds",IF(G344="particulares","c001x   - Households",IF(AND(G344="outras empresas nao financeiras",H344="1"),"c002x   - Micro &amp; SME",IF(AND(G344="outras empresas nao financeiras",OR(H344="0",H344="")),"c003x   - Corporates",IF(G344="instituicoes de credito","c004x   - Institutions",IF(G344="outras instituicoes financeiras","c005x   - Other financial corporations",IF(G344="setor publico","c008x   - Government, central banks &amp; supranationals",IF(AND(G344="",I344="Taxageste"),"c003x   - Corporates",IF(G344="","c005x   - Other financial corporations","")))))))))</f>
        <v>c005x   - Other financial corporations</v>
      </c>
      <c r="Y344" s="1">
        <f>SUM(N344:O344)</f>
        <v>0</v>
      </c>
      <c r="Z344">
        <f>IFERROR(D344-Y344,"")</f>
        <v>6879.09</v>
      </c>
      <c r="AA344">
        <v>0</v>
      </c>
      <c r="AB344" s="26" t="str">
        <f t="shared" si="15"/>
        <v>028100000000000</v>
      </c>
      <c r="AC344" s="26" t="str">
        <f t="shared" si="16"/>
        <v>7400987939</v>
      </c>
      <c r="AD344" s="26" t="str">
        <f t="shared" si="17"/>
        <v>Type of identifier, other than LEI or MFI code</v>
      </c>
    </row>
    <row r="345" spans="1:30" x14ac:dyDescent="0.45">
      <c r="A345" t="s">
        <v>188</v>
      </c>
      <c r="B345" t="s">
        <v>164</v>
      </c>
      <c r="C345" t="s">
        <v>21</v>
      </c>
      <c r="D345" s="23">
        <v>609880.47</v>
      </c>
      <c r="E345">
        <v>864.58</v>
      </c>
      <c r="F345" t="s">
        <v>29</v>
      </c>
      <c r="G345" t="s">
        <v>34</v>
      </c>
      <c r="H345" t="s">
        <v>694</v>
      </c>
      <c r="I345" t="s">
        <v>30</v>
      </c>
      <c r="M345" t="s">
        <v>1362</v>
      </c>
      <c r="W345" t="s">
        <v>479</v>
      </c>
      <c r="X345" t="str">
        <f>+IF(P345="S128","c006x   - Insurance firms &amp; pension funds",IF(G345="particulares","c001x   - Households",IF(AND(G345="outras empresas nao financeiras",H345="1"),"c002x   - Micro &amp; SME",IF(AND(G345="outras empresas nao financeiras",OR(H345="0",H345="")),"c003x   - Corporates",IF(G345="instituicoes de credito","c004x   - Institutions",IF(G345="outras instituicoes financeiras","c005x   - Other financial corporations",IF(G345="setor publico","c008x   - Government, central banks &amp; supranationals",IF(AND(G345="",I345="Taxageste"),"c003x   - Corporates",IF(G345="","c005x   - Other financial corporations","")))))))))</f>
        <v>c005x   - Other financial corporations</v>
      </c>
      <c r="Y345" s="1">
        <f>SUM(N345:O345)</f>
        <v>0</v>
      </c>
      <c r="Z345">
        <f>IFERROR(D345-Y345,"")</f>
        <v>609880.47</v>
      </c>
      <c r="AA345">
        <v>0</v>
      </c>
      <c r="AB345" t="str">
        <f t="shared" si="15"/>
        <v>028300000000000</v>
      </c>
      <c r="AC345" t="str">
        <f t="shared" si="16"/>
        <v>7400615058</v>
      </c>
      <c r="AD345" t="str">
        <f t="shared" si="17"/>
        <v>Type of identifier, other than LEI or MFI code</v>
      </c>
    </row>
    <row r="346" spans="1:30" x14ac:dyDescent="0.45">
      <c r="A346" t="s">
        <v>1400</v>
      </c>
      <c r="B346" t="s">
        <v>164</v>
      </c>
      <c r="C346" t="s">
        <v>21</v>
      </c>
      <c r="D346" s="23">
        <v>48.26</v>
      </c>
      <c r="F346" t="s">
        <v>29</v>
      </c>
      <c r="G346" t="s">
        <v>34</v>
      </c>
      <c r="H346" t="s">
        <v>694</v>
      </c>
      <c r="I346" t="s">
        <v>30</v>
      </c>
      <c r="M346" t="s">
        <v>1362</v>
      </c>
      <c r="W346" t="s">
        <v>479</v>
      </c>
      <c r="X346" t="str">
        <f>+IF(P346="S128","c006x   - Insurance firms &amp; pension funds",IF(G346="particulares","c001x   - Households",IF(AND(G346="outras empresas nao financeiras",H346="1"),"c002x   - Micro &amp; SME",IF(AND(G346="outras empresas nao financeiras",OR(H346="0",H346="")),"c003x   - Corporates",IF(G346="instituicoes de credito","c004x   - Institutions",IF(G346="outras instituicoes financeiras","c005x   - Other financial corporations",IF(G346="setor publico","c008x   - Government, central banks &amp; supranationals",IF(AND(G346="",I346="Taxageste"),"c003x   - Corporates",IF(G346="","c005x   - Other financial corporations","")))))))))</f>
        <v>c005x   - Other financial corporations</v>
      </c>
      <c r="Y346" s="1">
        <f>SUM(N346:O346)</f>
        <v>0</v>
      </c>
      <c r="Z346">
        <f>IFERROR(D346-Y346,"")</f>
        <v>48.26</v>
      </c>
      <c r="AA346">
        <v>0</v>
      </c>
      <c r="AB346" t="str">
        <f t="shared" si="15"/>
        <v>028400000114001</v>
      </c>
      <c r="AC346" t="str">
        <f t="shared" si="16"/>
        <v>7400615058</v>
      </c>
      <c r="AD346" t="str">
        <f t="shared" si="17"/>
        <v>Type of identifier, other than LEI or MFI code</v>
      </c>
    </row>
    <row r="347" spans="1:30" x14ac:dyDescent="0.45">
      <c r="A347" t="s">
        <v>256</v>
      </c>
      <c r="B347" t="s">
        <v>170</v>
      </c>
      <c r="C347" t="s">
        <v>21</v>
      </c>
      <c r="D347" s="23">
        <v>22791.42</v>
      </c>
      <c r="E347">
        <v>49.31</v>
      </c>
      <c r="F347" t="s">
        <v>29</v>
      </c>
      <c r="G347" t="s">
        <v>34</v>
      </c>
      <c r="H347" t="s">
        <v>694</v>
      </c>
      <c r="I347" t="s">
        <v>74</v>
      </c>
      <c r="M347" t="s">
        <v>1362</v>
      </c>
      <c r="W347" t="s">
        <v>479</v>
      </c>
      <c r="X347" t="str">
        <f>+IF(P347="S128","c006x   - Insurance firms &amp; pension funds",IF(G347="particulares","c001x   - Households",IF(AND(G347="outras empresas nao financeiras",H347="1"),"c002x   - Micro &amp; SME",IF(AND(G347="outras empresas nao financeiras",OR(H347="0",H347="")),"c003x   - Corporates",IF(G347="instituicoes de credito","c004x   - Institutions",IF(G347="outras instituicoes financeiras","c005x   - Other financial corporations",IF(G347="setor publico","c008x   - Government, central banks &amp; supranationals",IF(AND(G347="",I347="Taxageste"),"c003x   - Corporates",IF(G347="","c005x   - Other financial corporations","")))))))))</f>
        <v>c005x   - Other financial corporations</v>
      </c>
      <c r="Y347" s="1">
        <f>SUM(N347:O347)</f>
        <v>0</v>
      </c>
      <c r="Z347">
        <f>IFERROR(D347-Y347,"")</f>
        <v>22791.42</v>
      </c>
      <c r="AA347">
        <v>0</v>
      </c>
      <c r="AB347" t="str">
        <f t="shared" si="15"/>
        <v>028600000000000</v>
      </c>
      <c r="AC347" t="str">
        <f t="shared" si="16"/>
        <v>7400987939</v>
      </c>
      <c r="AD347" t="str">
        <f t="shared" si="17"/>
        <v>Type of identifier, other than LEI or MFI code</v>
      </c>
    </row>
    <row r="348" spans="1:30" x14ac:dyDescent="0.45">
      <c r="A348" t="s">
        <v>258</v>
      </c>
      <c r="B348" t="s">
        <v>170</v>
      </c>
      <c r="C348" t="s">
        <v>21</v>
      </c>
      <c r="D348" s="23">
        <v>14495.64</v>
      </c>
      <c r="E348">
        <v>34.979999999999997</v>
      </c>
      <c r="F348" t="s">
        <v>29</v>
      </c>
      <c r="G348" t="s">
        <v>34</v>
      </c>
      <c r="H348" t="s">
        <v>694</v>
      </c>
      <c r="I348" t="s">
        <v>74</v>
      </c>
      <c r="M348" t="s">
        <v>1362</v>
      </c>
      <c r="W348" t="s">
        <v>479</v>
      </c>
      <c r="X348" t="str">
        <f>+IF(P348="S128","c006x   - Insurance firms &amp; pension funds",IF(G348="particulares","c001x   - Households",IF(AND(G348="outras empresas nao financeiras",H348="1"),"c002x   - Micro &amp; SME",IF(AND(G348="outras empresas nao financeiras",OR(H348="0",H348="")),"c003x   - Corporates",IF(G348="instituicoes de credito","c004x   - Institutions",IF(G348="outras instituicoes financeiras","c005x   - Other financial corporations",IF(G348="setor publico","c008x   - Government, central banks &amp; supranationals",IF(AND(G348="",I348="Taxageste"),"c003x   - Corporates",IF(G348="","c005x   - Other financial corporations","")))))))))</f>
        <v>c005x   - Other financial corporations</v>
      </c>
      <c r="Y348" s="1">
        <f>SUM(N348:O348)</f>
        <v>0</v>
      </c>
      <c r="Z348">
        <f>IFERROR(D348-Y348,"")</f>
        <v>14495.64</v>
      </c>
      <c r="AA348">
        <v>0</v>
      </c>
      <c r="AB348" t="str">
        <f t="shared" si="15"/>
        <v>028900000000000</v>
      </c>
      <c r="AC348" t="str">
        <f t="shared" si="16"/>
        <v>7400987939</v>
      </c>
      <c r="AD348" t="str">
        <f t="shared" si="17"/>
        <v>Type of identifier, other than LEI or MFI code</v>
      </c>
    </row>
    <row r="349" spans="1:30" x14ac:dyDescent="0.45">
      <c r="A349" t="s">
        <v>215</v>
      </c>
      <c r="B349" t="s">
        <v>170</v>
      </c>
      <c r="C349" t="s">
        <v>21</v>
      </c>
      <c r="D349" s="23">
        <v>43801.77</v>
      </c>
      <c r="E349">
        <v>124.87</v>
      </c>
      <c r="F349" t="s">
        <v>29</v>
      </c>
      <c r="G349" t="s">
        <v>34</v>
      </c>
      <c r="H349" t="s">
        <v>694</v>
      </c>
      <c r="I349" t="s">
        <v>74</v>
      </c>
      <c r="M349" t="s">
        <v>1362</v>
      </c>
      <c r="W349" t="s">
        <v>479</v>
      </c>
      <c r="X349" t="str">
        <f>+IF(P349="S128","c006x   - Insurance firms &amp; pension funds",IF(G349="particulares","c001x   - Households",IF(AND(G349="outras empresas nao financeiras",H349="1"),"c002x   - Micro &amp; SME",IF(AND(G349="outras empresas nao financeiras",OR(H349="0",H349="")),"c003x   - Corporates",IF(G349="instituicoes de credito","c004x   - Institutions",IF(G349="outras instituicoes financeiras","c005x   - Other financial corporations",IF(G349="setor publico","c008x   - Government, central banks &amp; supranationals",IF(AND(G349="",I349="Taxageste"),"c003x   - Corporates",IF(G349="","c005x   - Other financial corporations","")))))))))</f>
        <v>c005x   - Other financial corporations</v>
      </c>
      <c r="Y349" s="1">
        <f>SUM(N349:O349)</f>
        <v>0</v>
      </c>
      <c r="Z349">
        <f>IFERROR(D349-Y349,"")</f>
        <v>43801.77</v>
      </c>
      <c r="AA349">
        <v>0</v>
      </c>
      <c r="AB349" t="str">
        <f t="shared" si="15"/>
        <v>030800000000000</v>
      </c>
      <c r="AC349" t="str">
        <f t="shared" si="16"/>
        <v>7400987939</v>
      </c>
      <c r="AD349" t="str">
        <f t="shared" si="17"/>
        <v>Type of identifier, other than LEI or MFI code</v>
      </c>
    </row>
    <row r="350" spans="1:30" x14ac:dyDescent="0.45">
      <c r="A350" t="s">
        <v>1547</v>
      </c>
      <c r="B350" t="s">
        <v>164</v>
      </c>
      <c r="C350" t="s">
        <v>21</v>
      </c>
      <c r="D350" s="23"/>
      <c r="E350" s="23">
        <v>0.37</v>
      </c>
      <c r="F350" t="s">
        <v>29</v>
      </c>
      <c r="G350" t="s">
        <v>34</v>
      </c>
      <c r="H350" t="s">
        <v>694</v>
      </c>
      <c r="I350" t="s">
        <v>30</v>
      </c>
      <c r="M350" t="s">
        <v>1362</v>
      </c>
      <c r="W350" t="s">
        <v>479</v>
      </c>
      <c r="X350" t="str">
        <f>+IF(P350="S128","c006x   - Insurance firms &amp; pension funds",IF(G350="particulares","c001x   - Households",IF(AND(G350="outras empresas nao financeiras",H350="1"),"c002x   - Micro &amp; SME",IF(AND(G350="outras empresas nao financeiras",OR(H350="0",H350="")),"c003x   - Corporates",IF(G350="instituicoes de credito","c004x   - Institutions",IF(G350="outras instituicoes financeiras","c005x   - Other financial corporations",IF(G350="setor publico","c008x   - Government, central banks &amp; supranationals",IF(AND(G350="",I350="Taxageste"),"c003x   - Corporates",IF(G350="","c005x   - Other financial corporations","")))))))))</f>
        <v>c005x   - Other financial corporations</v>
      </c>
      <c r="Y350" s="1">
        <f>SUM(N350:O350)</f>
        <v>0</v>
      </c>
      <c r="Z350">
        <f>IFERROR(D350-Y350,"")</f>
        <v>0</v>
      </c>
      <c r="AA350">
        <v>0</v>
      </c>
      <c r="AB350" t="str">
        <f t="shared" si="15"/>
        <v>032000000000001</v>
      </c>
      <c r="AC350" t="str">
        <f t="shared" si="16"/>
        <v>7400615058</v>
      </c>
      <c r="AD350" t="str">
        <f t="shared" si="17"/>
        <v>Type of identifier, other than LEI or MFI code</v>
      </c>
    </row>
    <row r="351" spans="1:30" x14ac:dyDescent="0.45">
      <c r="A351" t="s">
        <v>214</v>
      </c>
      <c r="B351" t="s">
        <v>170</v>
      </c>
      <c r="C351" t="s">
        <v>21</v>
      </c>
      <c r="D351" s="23">
        <v>24557.7</v>
      </c>
      <c r="E351">
        <v>89.81</v>
      </c>
      <c r="F351" t="s">
        <v>29</v>
      </c>
      <c r="G351" t="s">
        <v>34</v>
      </c>
      <c r="H351" t="s">
        <v>694</v>
      </c>
      <c r="I351" t="s">
        <v>74</v>
      </c>
      <c r="M351" t="s">
        <v>1362</v>
      </c>
      <c r="W351" t="s">
        <v>479</v>
      </c>
      <c r="X351" t="str">
        <f>+IF(P351="S128","c006x   - Insurance firms &amp; pension funds",IF(G351="particulares","c001x   - Households",IF(AND(G351="outras empresas nao financeiras",H351="1"),"c002x   - Micro &amp; SME",IF(AND(G351="outras empresas nao financeiras",OR(H351="0",H351="")),"c003x   - Corporates",IF(G351="instituicoes de credito","c004x   - Institutions",IF(G351="outras instituicoes financeiras","c005x   - Other financial corporations",IF(G351="setor publico","c008x   - Government, central banks &amp; supranationals",IF(AND(G351="",I351="Taxageste"),"c003x   - Corporates",IF(G351="","c005x   - Other financial corporations","")))))))))</f>
        <v>c005x   - Other financial corporations</v>
      </c>
      <c r="Y351" s="1">
        <f>SUM(N351:O351)</f>
        <v>0</v>
      </c>
      <c r="Z351">
        <f>IFERROR(D351-Y351,"")</f>
        <v>24557.7</v>
      </c>
      <c r="AA351">
        <v>0</v>
      </c>
      <c r="AB351" t="str">
        <f t="shared" si="15"/>
        <v>033300000000000</v>
      </c>
      <c r="AC351" t="str">
        <f t="shared" si="16"/>
        <v>7400987939</v>
      </c>
      <c r="AD351" t="str">
        <f t="shared" si="17"/>
        <v>Type of identifier, other than LEI or MFI code</v>
      </c>
    </row>
    <row r="352" spans="1:30" x14ac:dyDescent="0.45">
      <c r="A352" t="s">
        <v>1450</v>
      </c>
      <c r="B352" t="s">
        <v>164</v>
      </c>
      <c r="C352" t="s">
        <v>21</v>
      </c>
      <c r="D352" s="23">
        <v>562.95000000000005</v>
      </c>
      <c r="F352" t="s">
        <v>29</v>
      </c>
      <c r="G352" t="s">
        <v>34</v>
      </c>
      <c r="H352" t="s">
        <v>694</v>
      </c>
      <c r="I352" t="s">
        <v>30</v>
      </c>
      <c r="M352" t="s">
        <v>1362</v>
      </c>
      <c r="W352" t="s">
        <v>479</v>
      </c>
      <c r="X352" t="str">
        <f>+IF(P352="S128","c006x   - Insurance firms &amp; pension funds",IF(G352="particulares","c001x   - Households",IF(AND(G352="outras empresas nao financeiras",H352="1"),"c002x   - Micro &amp; SME",IF(AND(G352="outras empresas nao financeiras",OR(H352="0",H352="")),"c003x   - Corporates",IF(G352="instituicoes de credito","c004x   - Institutions",IF(G352="outras instituicoes financeiras","c005x   - Other financial corporations",IF(G352="setor publico","c008x   - Government, central banks &amp; supranationals",IF(AND(G352="",I352="Taxageste"),"c003x   - Corporates",IF(G352="","c005x   - Other financial corporations","")))))))))</f>
        <v>c005x   - Other financial corporations</v>
      </c>
      <c r="Y352" s="1">
        <f>SUM(N352:O352)</f>
        <v>0</v>
      </c>
      <c r="Z352">
        <f>IFERROR(D352-Y352,"")</f>
        <v>562.95000000000005</v>
      </c>
      <c r="AA352">
        <v>0</v>
      </c>
      <c r="AB352" t="str">
        <f t="shared" si="15"/>
        <v>033400000114001</v>
      </c>
      <c r="AC352" t="str">
        <f t="shared" si="16"/>
        <v>7400615058</v>
      </c>
      <c r="AD352" t="str">
        <f t="shared" si="17"/>
        <v>Type of identifier, other than LEI or MFI code</v>
      </c>
    </row>
    <row r="353" spans="1:30" x14ac:dyDescent="0.45">
      <c r="A353" t="s">
        <v>1548</v>
      </c>
      <c r="B353" t="s">
        <v>164</v>
      </c>
      <c r="C353" t="s">
        <v>21</v>
      </c>
      <c r="D353" s="23"/>
      <c r="E353">
        <v>1.07</v>
      </c>
      <c r="F353" t="s">
        <v>29</v>
      </c>
      <c r="G353" t="s">
        <v>34</v>
      </c>
      <c r="H353" t="s">
        <v>694</v>
      </c>
      <c r="I353" t="s">
        <v>30</v>
      </c>
      <c r="M353" t="s">
        <v>1362</v>
      </c>
      <c r="W353" t="s">
        <v>479</v>
      </c>
      <c r="X353" t="str">
        <f>+IF(P353="S128","c006x   - Insurance firms &amp; pension funds",IF(G353="particulares","c001x   - Households",IF(AND(G353="outras empresas nao financeiras",H353="1"),"c002x   - Micro &amp; SME",IF(AND(G353="outras empresas nao financeiras",OR(H353="0",H353="")),"c003x   - Corporates",IF(G353="instituicoes de credito","c004x   - Institutions",IF(G353="outras instituicoes financeiras","c005x   - Other financial corporations",IF(G353="setor publico","c008x   - Government, central banks &amp; supranationals",IF(AND(G353="",I353="Taxageste"),"c003x   - Corporates",IF(G353="","c005x   - Other financial corporations","")))))))))</f>
        <v>c005x   - Other financial corporations</v>
      </c>
      <c r="Y353" s="1">
        <f>SUM(N353:O353)</f>
        <v>0</v>
      </c>
      <c r="Z353">
        <f>IFERROR(D353-Y353,"")</f>
        <v>0</v>
      </c>
      <c r="AA353">
        <v>0</v>
      </c>
      <c r="AB353" t="str">
        <f t="shared" si="15"/>
        <v>033600000000001</v>
      </c>
      <c r="AC353" t="str">
        <f t="shared" si="16"/>
        <v>7400615058</v>
      </c>
      <c r="AD353" t="str">
        <f t="shared" si="17"/>
        <v>Type of identifier, other than LEI or MFI code</v>
      </c>
    </row>
    <row r="354" spans="1:30" x14ac:dyDescent="0.45">
      <c r="A354" t="s">
        <v>328</v>
      </c>
      <c r="B354" t="s">
        <v>170</v>
      </c>
      <c r="C354" t="s">
        <v>21</v>
      </c>
      <c r="D354" s="23">
        <v>192045.24</v>
      </c>
      <c r="E354">
        <v>380.2</v>
      </c>
      <c r="F354" t="s">
        <v>29</v>
      </c>
      <c r="G354" t="s">
        <v>34</v>
      </c>
      <c r="H354" t="s">
        <v>694</v>
      </c>
      <c r="I354" t="s">
        <v>74</v>
      </c>
      <c r="M354" t="s">
        <v>1362</v>
      </c>
      <c r="W354" t="s">
        <v>479</v>
      </c>
      <c r="X354" t="str">
        <f>+IF(P354="S128","c006x   - Insurance firms &amp; pension funds",IF(G354="particulares","c001x   - Households",IF(AND(G354="outras empresas nao financeiras",H354="1"),"c002x   - Micro &amp; SME",IF(AND(G354="outras empresas nao financeiras",OR(H354="0",H354="")),"c003x   - Corporates",IF(G354="instituicoes de credito","c004x   - Institutions",IF(G354="outras instituicoes financeiras","c005x   - Other financial corporations",IF(G354="setor publico","c008x   - Government, central banks &amp; supranationals",IF(AND(G354="",I354="Taxageste"),"c003x   - Corporates",IF(G354="","c005x   - Other financial corporations","")))))))))</f>
        <v>c005x   - Other financial corporations</v>
      </c>
      <c r="Y354" s="1">
        <f>SUM(N354:O354)</f>
        <v>0</v>
      </c>
      <c r="Z354">
        <f>IFERROR(D354-Y354,"")</f>
        <v>192045.24</v>
      </c>
      <c r="AA354">
        <v>0</v>
      </c>
      <c r="AB354" t="str">
        <f t="shared" si="15"/>
        <v>033800000000000</v>
      </c>
      <c r="AC354" t="str">
        <f t="shared" si="16"/>
        <v>7400987939</v>
      </c>
      <c r="AD354" t="str">
        <f t="shared" si="17"/>
        <v>Type of identifier, other than LEI or MFI code</v>
      </c>
    </row>
    <row r="355" spans="1:30" x14ac:dyDescent="0.45">
      <c r="A355" t="s">
        <v>436</v>
      </c>
      <c r="B355" t="s">
        <v>164</v>
      </c>
      <c r="C355" t="s">
        <v>21</v>
      </c>
      <c r="D355" s="23">
        <v>830576.78</v>
      </c>
      <c r="E355">
        <v>1074.69</v>
      </c>
      <c r="F355" t="s">
        <v>29</v>
      </c>
      <c r="G355" t="s">
        <v>34</v>
      </c>
      <c r="H355" t="s">
        <v>694</v>
      </c>
      <c r="I355" t="s">
        <v>30</v>
      </c>
      <c r="M355" t="s">
        <v>1362</v>
      </c>
      <c r="W355" t="s">
        <v>479</v>
      </c>
      <c r="X355" s="26" t="str">
        <f>+IF(P355="S128","c006x   - Insurance firms &amp; pension funds",IF(G355="particulares","c001x   - Households",IF(AND(G355="outras empresas nao financeiras",H355="1"),"c002x   - Micro &amp; SME",IF(AND(G355="outras empresas nao financeiras",OR(H355="0",H355="")),"c003x   - Corporates",IF(G355="instituicoes de credito","c004x   - Institutions",IF(G355="outras instituicoes financeiras","c005x   - Other financial corporations",IF(G355="setor publico","c008x   - Government, central banks &amp; supranationals",IF(AND(G355="",I355="Taxageste"),"c003x   - Corporates",IF(G355="","c005x   - Other financial corporations","")))))))))</f>
        <v>c005x   - Other financial corporations</v>
      </c>
      <c r="Y355" s="29">
        <f>SUM(N355:O355)</f>
        <v>0</v>
      </c>
      <c r="Z355" s="26">
        <f>IFERROR(D355-Y355,"")</f>
        <v>830576.78</v>
      </c>
      <c r="AA355" s="26">
        <v>0</v>
      </c>
      <c r="AB355" t="str">
        <f t="shared" si="15"/>
        <v>034000000000000</v>
      </c>
      <c r="AC355" t="str">
        <f t="shared" si="16"/>
        <v>7400615058</v>
      </c>
      <c r="AD355" t="str">
        <f t="shared" si="17"/>
        <v>Type of identifier, other than LEI or MFI code</v>
      </c>
    </row>
    <row r="356" spans="1:30" x14ac:dyDescent="0.45">
      <c r="A356" t="s">
        <v>319</v>
      </c>
      <c r="B356" t="s">
        <v>164</v>
      </c>
      <c r="C356" t="s">
        <v>21</v>
      </c>
      <c r="D356" s="23">
        <v>2445787.06</v>
      </c>
      <c r="E356">
        <v>4361.78</v>
      </c>
      <c r="F356" t="s">
        <v>29</v>
      </c>
      <c r="G356" t="s">
        <v>34</v>
      </c>
      <c r="H356" t="s">
        <v>694</v>
      </c>
      <c r="I356" t="s">
        <v>30</v>
      </c>
      <c r="M356" t="s">
        <v>1362</v>
      </c>
      <c r="W356" t="s">
        <v>479</v>
      </c>
      <c r="X356" t="str">
        <f>+IF(P356="S128","c006x   - Insurance firms &amp; pension funds",IF(G356="particulares","c001x   - Households",IF(AND(G356="outras empresas nao financeiras",H356="1"),"c002x   - Micro &amp; SME",IF(AND(G356="outras empresas nao financeiras",OR(H356="0",H356="")),"c003x   - Corporates",IF(G356="instituicoes de credito","c004x   - Institutions",IF(G356="outras instituicoes financeiras","c005x   - Other financial corporations",IF(G356="setor publico","c008x   - Government, central banks &amp; supranationals",IF(AND(G356="",I356="Taxageste"),"c003x   - Corporates",IF(G356="","c005x   - Other financial corporations","")))))))))</f>
        <v>c005x   - Other financial corporations</v>
      </c>
      <c r="Y356" s="1">
        <f>SUM(N356:O356)</f>
        <v>0</v>
      </c>
      <c r="Z356">
        <f>IFERROR(D356-Y356,"")</f>
        <v>2445787.06</v>
      </c>
      <c r="AA356">
        <v>0</v>
      </c>
      <c r="AB356" t="str">
        <f t="shared" si="15"/>
        <v>034300000000000</v>
      </c>
      <c r="AC356" t="str">
        <f t="shared" si="16"/>
        <v>7400615058</v>
      </c>
      <c r="AD356" t="str">
        <f t="shared" si="17"/>
        <v>Type of identifier, other than LEI or MFI code</v>
      </c>
    </row>
    <row r="357" spans="1:30" x14ac:dyDescent="0.45">
      <c r="A357" t="s">
        <v>280</v>
      </c>
      <c r="B357" t="s">
        <v>167</v>
      </c>
      <c r="C357" t="s">
        <v>21</v>
      </c>
      <c r="D357" s="23">
        <v>176309.8</v>
      </c>
      <c r="E357">
        <v>145.77000000000001</v>
      </c>
      <c r="F357" t="s">
        <v>29</v>
      </c>
      <c r="G357" t="s">
        <v>34</v>
      </c>
      <c r="H357" t="s">
        <v>694</v>
      </c>
      <c r="I357" t="s">
        <v>73</v>
      </c>
      <c r="M357" t="s">
        <v>1362</v>
      </c>
      <c r="W357" t="s">
        <v>479</v>
      </c>
      <c r="X357" t="str">
        <f>+IF(P357="S128","c006x   - Insurance firms &amp; pension funds",IF(G357="particulares","c001x   - Households",IF(AND(G357="outras empresas nao financeiras",H357="1"),"c002x   - Micro &amp; SME",IF(AND(G357="outras empresas nao financeiras",OR(H357="0",H357="")),"c003x   - Corporates",IF(G357="instituicoes de credito","c004x   - Institutions",IF(G357="outras instituicoes financeiras","c005x   - Other financial corporations",IF(G357="setor publico","c008x   - Government, central banks &amp; supranationals",IF(AND(G357="",I357="Taxageste"),"c003x   - Corporates",IF(G357="","c005x   - Other financial corporations","")))))))))</f>
        <v>c005x   - Other financial corporations</v>
      </c>
      <c r="Y357" s="1">
        <f>SUM(N357:O357)</f>
        <v>0</v>
      </c>
      <c r="Z357">
        <f>IFERROR(D357-Y357,"")</f>
        <v>176309.8</v>
      </c>
      <c r="AA357">
        <v>0</v>
      </c>
      <c r="AB357" t="str">
        <f t="shared" si="15"/>
        <v>034600000000000</v>
      </c>
      <c r="AC357" t="str">
        <f t="shared" si="16"/>
        <v>2101355138</v>
      </c>
      <c r="AD357" t="str">
        <f t="shared" si="17"/>
        <v>Type of identifier, other than LEI or MFI code</v>
      </c>
    </row>
    <row r="358" spans="1:30" x14ac:dyDescent="0.45">
      <c r="A358" t="s">
        <v>347</v>
      </c>
      <c r="B358" t="s">
        <v>170</v>
      </c>
      <c r="C358" t="s">
        <v>21</v>
      </c>
      <c r="D358" s="23">
        <v>74463.06</v>
      </c>
      <c r="E358" s="23">
        <v>133.32</v>
      </c>
      <c r="F358" t="s">
        <v>29</v>
      </c>
      <c r="G358" t="s">
        <v>34</v>
      </c>
      <c r="H358" t="s">
        <v>694</v>
      </c>
      <c r="I358" t="s">
        <v>74</v>
      </c>
      <c r="M358" t="s">
        <v>1362</v>
      </c>
      <c r="W358" t="s">
        <v>479</v>
      </c>
      <c r="X358" t="str">
        <f>+IF(P358="S128","c006x   - Insurance firms &amp; pension funds",IF(G358="particulares","c001x   - Households",IF(AND(G358="outras empresas nao financeiras",H358="1"),"c002x   - Micro &amp; SME",IF(AND(G358="outras empresas nao financeiras",OR(H358="0",H358="")),"c003x   - Corporates",IF(G358="instituicoes de credito","c004x   - Institutions",IF(G358="outras instituicoes financeiras","c005x   - Other financial corporations",IF(G358="setor publico","c008x   - Government, central banks &amp; supranationals",IF(AND(G358="",I358="Taxageste"),"c003x   - Corporates",IF(G358="","c005x   - Other financial corporations","")))))))))</f>
        <v>c005x   - Other financial corporations</v>
      </c>
      <c r="Y358" s="1">
        <f>SUM(N358:O358)</f>
        <v>0</v>
      </c>
      <c r="Z358">
        <f>IFERROR(D358-Y358,"")</f>
        <v>74463.06</v>
      </c>
      <c r="AA358">
        <v>0</v>
      </c>
      <c r="AB358" t="str">
        <f t="shared" si="15"/>
        <v>034800000000000</v>
      </c>
      <c r="AC358" t="str">
        <f t="shared" si="16"/>
        <v>7400987939</v>
      </c>
      <c r="AD358" t="str">
        <f t="shared" si="17"/>
        <v>Type of identifier, other than LEI or MFI code</v>
      </c>
    </row>
    <row r="359" spans="1:30" x14ac:dyDescent="0.45">
      <c r="A359" t="s">
        <v>227</v>
      </c>
      <c r="B359" t="s">
        <v>167</v>
      </c>
      <c r="C359" t="s">
        <v>21</v>
      </c>
      <c r="D359" s="23">
        <v>383011.77</v>
      </c>
      <c r="E359">
        <v>707.46</v>
      </c>
      <c r="F359" t="s">
        <v>29</v>
      </c>
      <c r="G359" t="s">
        <v>34</v>
      </c>
      <c r="H359" t="s">
        <v>694</v>
      </c>
      <c r="I359" t="s">
        <v>73</v>
      </c>
      <c r="M359" t="s">
        <v>1362</v>
      </c>
      <c r="W359" t="s">
        <v>479</v>
      </c>
      <c r="X359" t="str">
        <f>+IF(P359="S128","c006x   - Insurance firms &amp; pension funds",IF(G359="particulares","c001x   - Households",IF(AND(G359="outras empresas nao financeiras",H359="1"),"c002x   - Micro &amp; SME",IF(AND(G359="outras empresas nao financeiras",OR(H359="0",H359="")),"c003x   - Corporates",IF(G359="instituicoes de credito","c004x   - Institutions",IF(G359="outras instituicoes financeiras","c005x   - Other financial corporations",IF(G359="setor publico","c008x   - Government, central banks &amp; supranationals",IF(AND(G359="",I359="Taxageste"),"c003x   - Corporates",IF(G359="","c005x   - Other financial corporations","")))))))))</f>
        <v>c005x   - Other financial corporations</v>
      </c>
      <c r="Y359" s="1">
        <f>SUM(N359:O359)</f>
        <v>0</v>
      </c>
      <c r="Z359">
        <f>IFERROR(D359-Y359,"")</f>
        <v>383011.77</v>
      </c>
      <c r="AA359">
        <v>0</v>
      </c>
      <c r="AB359" t="str">
        <f t="shared" si="15"/>
        <v>035100000000000</v>
      </c>
      <c r="AC359" t="str">
        <f t="shared" si="16"/>
        <v>2101355138</v>
      </c>
      <c r="AD359" t="str">
        <f t="shared" si="17"/>
        <v>Type of identifier, other than LEI or MFI code</v>
      </c>
    </row>
    <row r="360" spans="1:30" x14ac:dyDescent="0.45">
      <c r="A360" t="s">
        <v>1510</v>
      </c>
      <c r="B360" t="s">
        <v>170</v>
      </c>
      <c r="C360" t="s">
        <v>21</v>
      </c>
      <c r="D360" s="23"/>
      <c r="E360">
        <v>115.36</v>
      </c>
      <c r="F360" t="s">
        <v>29</v>
      </c>
      <c r="G360" t="s">
        <v>34</v>
      </c>
      <c r="H360" t="s">
        <v>694</v>
      </c>
      <c r="I360" t="s">
        <v>74</v>
      </c>
      <c r="M360" t="s">
        <v>1362</v>
      </c>
      <c r="W360" t="s">
        <v>479</v>
      </c>
      <c r="X360" t="str">
        <f>+IF(P360="S128","c006x   - Insurance firms &amp; pension funds",IF(G360="particulares","c001x   - Households",IF(AND(G360="outras empresas nao financeiras",H360="1"),"c002x   - Micro &amp; SME",IF(AND(G360="outras empresas nao financeiras",OR(H360="0",H360="")),"c003x   - Corporates",IF(G360="instituicoes de credito","c004x   - Institutions",IF(G360="outras instituicoes financeiras","c005x   - Other financial corporations",IF(G360="setor publico","c008x   - Government, central banks &amp; supranationals",IF(AND(G360="",I360="Taxageste"),"c003x   - Corporates",IF(G360="","c005x   - Other financial corporations","")))))))))</f>
        <v>c005x   - Other financial corporations</v>
      </c>
      <c r="Y360" s="1">
        <f>SUM(N360:O360)</f>
        <v>0</v>
      </c>
      <c r="Z360">
        <f>IFERROR(D360-Y360,"")</f>
        <v>0</v>
      </c>
      <c r="AA360">
        <v>0</v>
      </c>
      <c r="AB360" t="str">
        <f t="shared" si="15"/>
        <v>035200000000001</v>
      </c>
      <c r="AC360" t="str">
        <f t="shared" si="16"/>
        <v>7400987939</v>
      </c>
      <c r="AD360" t="str">
        <f t="shared" si="17"/>
        <v>Type of identifier, other than LEI or MFI code</v>
      </c>
    </row>
    <row r="361" spans="1:30" x14ac:dyDescent="0.45">
      <c r="A361" t="s">
        <v>163</v>
      </c>
      <c r="B361" t="s">
        <v>170</v>
      </c>
      <c r="C361" t="s">
        <v>21</v>
      </c>
      <c r="D361" s="23">
        <v>284327.03999999998</v>
      </c>
      <c r="E361">
        <v>481.59</v>
      </c>
      <c r="F361" t="s">
        <v>29</v>
      </c>
      <c r="G361" t="s">
        <v>34</v>
      </c>
      <c r="H361" t="s">
        <v>694</v>
      </c>
      <c r="I361" t="s">
        <v>74</v>
      </c>
      <c r="M361" t="s">
        <v>1362</v>
      </c>
      <c r="W361" t="s">
        <v>479</v>
      </c>
      <c r="X361" t="str">
        <f>+IF(P361="S128","c006x   - Insurance firms &amp; pension funds",IF(G361="particulares","c001x   - Households",IF(AND(G361="outras empresas nao financeiras",H361="1"),"c002x   - Micro &amp; SME",IF(AND(G361="outras empresas nao financeiras",OR(H361="0",H361="")),"c003x   - Corporates",IF(G361="instituicoes de credito","c004x   - Institutions",IF(G361="outras instituicoes financeiras","c005x   - Other financial corporations",IF(G361="setor publico","c008x   - Government, central banks &amp; supranationals",IF(AND(G361="",I361="Taxageste"),"c003x   - Corporates",IF(G361="","c005x   - Other financial corporations","")))))))))</f>
        <v>c005x   - Other financial corporations</v>
      </c>
      <c r="Y361" s="1">
        <f>SUM(N361:O361)</f>
        <v>0</v>
      </c>
      <c r="Z361">
        <f>IFERROR(D361-Y361,"")</f>
        <v>284327.03999999998</v>
      </c>
      <c r="AA361">
        <v>0</v>
      </c>
      <c r="AB361" t="str">
        <f t="shared" si="15"/>
        <v>035600000000000</v>
      </c>
      <c r="AC361" t="str">
        <f t="shared" si="16"/>
        <v>7400987939</v>
      </c>
      <c r="AD361" t="str">
        <f t="shared" si="17"/>
        <v>Type of identifier, other than LEI or MFI code</v>
      </c>
    </row>
    <row r="362" spans="1:30" x14ac:dyDescent="0.45">
      <c r="A362" t="s">
        <v>1549</v>
      </c>
      <c r="B362" t="s">
        <v>164</v>
      </c>
      <c r="C362" t="s">
        <v>21</v>
      </c>
      <c r="D362" s="23"/>
      <c r="E362">
        <v>2.0499999999999998</v>
      </c>
      <c r="F362" t="s">
        <v>29</v>
      </c>
      <c r="G362" t="s">
        <v>34</v>
      </c>
      <c r="H362" t="s">
        <v>694</v>
      </c>
      <c r="I362" t="s">
        <v>30</v>
      </c>
      <c r="M362" t="s">
        <v>1362</v>
      </c>
      <c r="W362" t="s">
        <v>479</v>
      </c>
      <c r="X362" t="str">
        <f>+IF(P362="S128","c006x   - Insurance firms &amp; pension funds",IF(G362="particulares","c001x   - Households",IF(AND(G362="outras empresas nao financeiras",H362="1"),"c002x   - Micro &amp; SME",IF(AND(G362="outras empresas nao financeiras",OR(H362="0",H362="")),"c003x   - Corporates",IF(G362="instituicoes de credito","c004x   - Institutions",IF(G362="outras instituicoes financeiras","c005x   - Other financial corporations",IF(G362="setor publico","c008x   - Government, central banks &amp; supranationals",IF(AND(G362="",I362="Taxageste"),"c003x   - Corporates",IF(G362="","c005x   - Other financial corporations","")))))))))</f>
        <v>c005x   - Other financial corporations</v>
      </c>
      <c r="Y362" s="1">
        <f>SUM(N362:O362)</f>
        <v>0</v>
      </c>
      <c r="Z362">
        <f>IFERROR(D362-Y362,"")</f>
        <v>0</v>
      </c>
      <c r="AA362">
        <v>0</v>
      </c>
      <c r="AB362" t="str">
        <f t="shared" si="15"/>
        <v>035800000000001</v>
      </c>
      <c r="AC362" t="str">
        <f t="shared" si="16"/>
        <v>7400615058</v>
      </c>
      <c r="AD362" t="str">
        <f t="shared" si="17"/>
        <v>Type of identifier, other than LEI or MFI code</v>
      </c>
    </row>
    <row r="363" spans="1:30" x14ac:dyDescent="0.45">
      <c r="A363" t="s">
        <v>445</v>
      </c>
      <c r="B363" t="s">
        <v>164</v>
      </c>
      <c r="C363" t="s">
        <v>21</v>
      </c>
      <c r="D363" s="23">
        <v>329418.61</v>
      </c>
      <c r="E363">
        <v>765.51</v>
      </c>
      <c r="F363" t="s">
        <v>29</v>
      </c>
      <c r="G363" t="s">
        <v>34</v>
      </c>
      <c r="H363" t="s">
        <v>694</v>
      </c>
      <c r="I363" t="s">
        <v>30</v>
      </c>
      <c r="M363" t="s">
        <v>1362</v>
      </c>
      <c r="W363" t="s">
        <v>479</v>
      </c>
      <c r="X363" t="str">
        <f>+IF(P363="S128","c006x   - Insurance firms &amp; pension funds",IF(G363="particulares","c001x   - Households",IF(AND(G363="outras empresas nao financeiras",H363="1"),"c002x   - Micro &amp; SME",IF(AND(G363="outras empresas nao financeiras",OR(H363="0",H363="")),"c003x   - Corporates",IF(G363="instituicoes de credito","c004x   - Institutions",IF(G363="outras instituicoes financeiras","c005x   - Other financial corporations",IF(G363="setor publico","c008x   - Government, central banks &amp; supranationals",IF(AND(G363="",I363="Taxageste"),"c003x   - Corporates",IF(G363="","c005x   - Other financial corporations","")))))))))</f>
        <v>c005x   - Other financial corporations</v>
      </c>
      <c r="Y363" s="1">
        <f>SUM(N363:O363)</f>
        <v>0</v>
      </c>
      <c r="Z363">
        <f>IFERROR(D363-Y363,"")</f>
        <v>329418.61</v>
      </c>
      <c r="AA363">
        <v>0</v>
      </c>
      <c r="AB363" t="str">
        <f t="shared" si="15"/>
        <v>036100000000000</v>
      </c>
      <c r="AC363" t="str">
        <f t="shared" si="16"/>
        <v>7400615058</v>
      </c>
      <c r="AD363" t="str">
        <f t="shared" si="17"/>
        <v>Type of identifier, other than LEI or MFI code</v>
      </c>
    </row>
    <row r="364" spans="1:30" x14ac:dyDescent="0.45">
      <c r="A364" t="s">
        <v>236</v>
      </c>
      <c r="B364" t="s">
        <v>170</v>
      </c>
      <c r="C364" t="s">
        <v>21</v>
      </c>
      <c r="D364" s="23">
        <v>129404.16</v>
      </c>
      <c r="E364" s="23">
        <v>175.25</v>
      </c>
      <c r="F364" t="s">
        <v>29</v>
      </c>
      <c r="G364" t="s">
        <v>34</v>
      </c>
      <c r="H364" t="s">
        <v>694</v>
      </c>
      <c r="I364" t="s">
        <v>74</v>
      </c>
      <c r="M364" t="s">
        <v>1362</v>
      </c>
      <c r="W364" t="s">
        <v>479</v>
      </c>
      <c r="X364" t="str">
        <f>+IF(P364="S128","c006x   - Insurance firms &amp; pension funds",IF(G364="particulares","c001x   - Households",IF(AND(G364="outras empresas nao financeiras",H364="1"),"c002x   - Micro &amp; SME",IF(AND(G364="outras empresas nao financeiras",OR(H364="0",H364="")),"c003x   - Corporates",IF(G364="instituicoes de credito","c004x   - Institutions",IF(G364="outras instituicoes financeiras","c005x   - Other financial corporations",IF(G364="setor publico","c008x   - Government, central banks &amp; supranationals",IF(AND(G364="",I364="Taxageste"),"c003x   - Corporates",IF(G364="","c005x   - Other financial corporations","")))))))))</f>
        <v>c005x   - Other financial corporations</v>
      </c>
      <c r="Y364" s="1">
        <f>SUM(N364:O364)</f>
        <v>0</v>
      </c>
      <c r="Z364">
        <f>IFERROR(D364-Y364,"")</f>
        <v>129404.16</v>
      </c>
      <c r="AA364">
        <v>0</v>
      </c>
      <c r="AB364" t="str">
        <f t="shared" si="15"/>
        <v>036400000000000</v>
      </c>
      <c r="AC364" t="str">
        <f t="shared" si="16"/>
        <v>7400987939</v>
      </c>
      <c r="AD364" t="str">
        <f t="shared" si="17"/>
        <v>Type of identifier, other than LEI or MFI code</v>
      </c>
    </row>
    <row r="365" spans="1:30" x14ac:dyDescent="0.45">
      <c r="A365" s="26" t="s">
        <v>298</v>
      </c>
      <c r="B365" s="26" t="s">
        <v>164</v>
      </c>
      <c r="C365" s="26" t="s">
        <v>21</v>
      </c>
      <c r="D365" s="27">
        <v>858767.41</v>
      </c>
      <c r="E365" s="26">
        <v>1638.13</v>
      </c>
      <c r="F365" s="26" t="s">
        <v>29</v>
      </c>
      <c r="G365" s="26" t="s">
        <v>34</v>
      </c>
      <c r="H365" s="26" t="s">
        <v>694</v>
      </c>
      <c r="I365" s="26" t="s">
        <v>30</v>
      </c>
      <c r="J365" s="26"/>
      <c r="K365" s="28"/>
      <c r="L365" s="26"/>
      <c r="M365" s="26" t="s">
        <v>1362</v>
      </c>
      <c r="N365" s="26"/>
      <c r="O365" s="26"/>
      <c r="P365" s="26"/>
      <c r="Q365" s="26"/>
      <c r="R365" s="26"/>
      <c r="S365" s="26"/>
      <c r="T365" s="26"/>
      <c r="U365" s="26"/>
      <c r="V365" s="26"/>
      <c r="W365" s="26" t="s">
        <v>479</v>
      </c>
      <c r="X365" t="str">
        <f>+IF(P365="S128","c006x   - Insurance firms &amp; pension funds",IF(G365="particulares","c001x   - Households",IF(AND(G365="outras empresas nao financeiras",H365="1"),"c002x   - Micro &amp; SME",IF(AND(G365="outras empresas nao financeiras",OR(H365="0",H365="")),"c003x   - Corporates",IF(G365="instituicoes de credito","c004x   - Institutions",IF(G365="outras instituicoes financeiras","c005x   - Other financial corporations",IF(G365="setor publico","c008x   - Government, central banks &amp; supranationals",IF(AND(G365="",I365="Taxageste"),"c003x   - Corporates",IF(G365="","c005x   - Other financial corporations","")))))))))</f>
        <v>c005x   - Other financial corporations</v>
      </c>
      <c r="Y365" s="1">
        <f>SUM(N365:O365)</f>
        <v>0</v>
      </c>
      <c r="Z365">
        <f>IFERROR(D365-Y365,"")</f>
        <v>858767.41</v>
      </c>
      <c r="AA365">
        <v>0</v>
      </c>
      <c r="AB365" t="str">
        <f t="shared" si="15"/>
        <v>036800000000000</v>
      </c>
      <c r="AC365" t="str">
        <f t="shared" si="16"/>
        <v>7400615058</v>
      </c>
      <c r="AD365" t="str">
        <f t="shared" si="17"/>
        <v>Type of identifier, other than LEI or MFI code</v>
      </c>
    </row>
    <row r="366" spans="1:30" x14ac:dyDescent="0.45">
      <c r="A366" t="s">
        <v>301</v>
      </c>
      <c r="B366" t="s">
        <v>164</v>
      </c>
      <c r="C366" t="s">
        <v>21</v>
      </c>
      <c r="D366" s="23">
        <v>545719.56999999995</v>
      </c>
      <c r="E366">
        <v>629.95000000000005</v>
      </c>
      <c r="F366" t="s">
        <v>29</v>
      </c>
      <c r="G366" t="s">
        <v>34</v>
      </c>
      <c r="H366" t="s">
        <v>694</v>
      </c>
      <c r="I366" t="s">
        <v>30</v>
      </c>
      <c r="M366" t="s">
        <v>1362</v>
      </c>
      <c r="W366" t="s">
        <v>479</v>
      </c>
      <c r="X366" t="str">
        <f>+IF(P366="S128","c006x   - Insurance firms &amp; pension funds",IF(G366="particulares","c001x   - Households",IF(AND(G366="outras empresas nao financeiras",H366="1"),"c002x   - Micro &amp; SME",IF(AND(G366="outras empresas nao financeiras",OR(H366="0",H366="")),"c003x   - Corporates",IF(G366="instituicoes de credito","c004x   - Institutions",IF(G366="outras instituicoes financeiras","c005x   - Other financial corporations",IF(G366="setor publico","c008x   - Government, central banks &amp; supranationals",IF(AND(G366="",I366="Taxageste"),"c003x   - Corporates",IF(G366="","c005x   - Other financial corporations","")))))))))</f>
        <v>c005x   - Other financial corporations</v>
      </c>
      <c r="Y366" s="1">
        <f>SUM(N366:O366)</f>
        <v>0</v>
      </c>
      <c r="Z366">
        <f>IFERROR(D366-Y366,"")</f>
        <v>545719.56999999995</v>
      </c>
      <c r="AA366">
        <v>0</v>
      </c>
      <c r="AB366" t="str">
        <f t="shared" si="15"/>
        <v>037000000000000</v>
      </c>
      <c r="AC366" t="str">
        <f t="shared" si="16"/>
        <v>7400615058</v>
      </c>
      <c r="AD366" t="str">
        <f t="shared" si="17"/>
        <v>Type of identifier, other than LEI or MFI code</v>
      </c>
    </row>
    <row r="367" spans="1:30" x14ac:dyDescent="0.45">
      <c r="A367" t="s">
        <v>184</v>
      </c>
      <c r="B367" t="s">
        <v>164</v>
      </c>
      <c r="C367" t="s">
        <v>21</v>
      </c>
      <c r="D367" s="23">
        <v>587640.05000000005</v>
      </c>
      <c r="E367">
        <v>858.43</v>
      </c>
      <c r="F367" t="s">
        <v>29</v>
      </c>
      <c r="G367" t="s">
        <v>34</v>
      </c>
      <c r="H367" t="s">
        <v>694</v>
      </c>
      <c r="I367" t="s">
        <v>30</v>
      </c>
      <c r="M367" t="s">
        <v>1362</v>
      </c>
      <c r="W367" t="s">
        <v>479</v>
      </c>
      <c r="X367" t="str">
        <f>+IF(P367="S128","c006x   - Insurance firms &amp; pension funds",IF(G367="particulares","c001x   - Households",IF(AND(G367="outras empresas nao financeiras",H367="1"),"c002x   - Micro &amp; SME",IF(AND(G367="outras empresas nao financeiras",OR(H367="0",H367="")),"c003x   - Corporates",IF(G367="instituicoes de credito","c004x   - Institutions",IF(G367="outras instituicoes financeiras","c005x   - Other financial corporations",IF(G367="setor publico","c008x   - Government, central banks &amp; supranationals",IF(AND(G367="",I367="Taxageste"),"c003x   - Corporates",IF(G367="","c005x   - Other financial corporations","")))))))))</f>
        <v>c005x   - Other financial corporations</v>
      </c>
      <c r="Y367" s="1">
        <f>SUM(N367:O367)</f>
        <v>0</v>
      </c>
      <c r="Z367">
        <f>IFERROR(D367-Y367,"")</f>
        <v>587640.05000000005</v>
      </c>
      <c r="AA367">
        <v>0</v>
      </c>
      <c r="AB367" t="str">
        <f t="shared" si="15"/>
        <v>037200000000000</v>
      </c>
      <c r="AC367" t="str">
        <f t="shared" si="16"/>
        <v>7400615058</v>
      </c>
      <c r="AD367" t="str">
        <f t="shared" si="17"/>
        <v>Type of identifier, other than LEI or MFI code</v>
      </c>
    </row>
    <row r="368" spans="1:30" x14ac:dyDescent="0.45">
      <c r="A368" t="s">
        <v>206</v>
      </c>
      <c r="B368" t="s">
        <v>164</v>
      </c>
      <c r="C368" t="s">
        <v>21</v>
      </c>
      <c r="D368" s="23">
        <v>313547.98</v>
      </c>
      <c r="E368" s="23">
        <v>744.2</v>
      </c>
      <c r="F368" t="s">
        <v>29</v>
      </c>
      <c r="G368" t="s">
        <v>34</v>
      </c>
      <c r="H368" t="s">
        <v>694</v>
      </c>
      <c r="I368" t="s">
        <v>30</v>
      </c>
      <c r="M368" t="s">
        <v>1362</v>
      </c>
      <c r="W368" t="s">
        <v>479</v>
      </c>
      <c r="X368" t="str">
        <f>+IF(P368="S128","c006x   - Insurance firms &amp; pension funds",IF(G368="particulares","c001x   - Households",IF(AND(G368="outras empresas nao financeiras",H368="1"),"c002x   - Micro &amp; SME",IF(AND(G368="outras empresas nao financeiras",OR(H368="0",H368="")),"c003x   - Corporates",IF(G368="instituicoes de credito","c004x   - Institutions",IF(G368="outras instituicoes financeiras","c005x   - Other financial corporations",IF(G368="setor publico","c008x   - Government, central banks &amp; supranationals",IF(AND(G368="",I368="Taxageste"),"c003x   - Corporates",IF(G368="","c005x   - Other financial corporations","")))))))))</f>
        <v>c005x   - Other financial corporations</v>
      </c>
      <c r="Y368" s="1">
        <f>SUM(N368:O368)</f>
        <v>0</v>
      </c>
      <c r="Z368">
        <f>IFERROR(D368-Y368,"")</f>
        <v>313547.98</v>
      </c>
      <c r="AA368">
        <v>0</v>
      </c>
      <c r="AB368" t="str">
        <f t="shared" si="15"/>
        <v>037400000000000</v>
      </c>
      <c r="AC368" t="str">
        <f t="shared" si="16"/>
        <v>7400615058</v>
      </c>
      <c r="AD368" t="str">
        <f t="shared" si="17"/>
        <v>Type of identifier, other than LEI or MFI code</v>
      </c>
    </row>
    <row r="369" spans="1:30" x14ac:dyDescent="0.45">
      <c r="A369" t="s">
        <v>241</v>
      </c>
      <c r="B369" t="s">
        <v>164</v>
      </c>
      <c r="C369" t="s">
        <v>21</v>
      </c>
      <c r="D369" s="23">
        <v>322398.34000000003</v>
      </c>
      <c r="E369">
        <v>556.48</v>
      </c>
      <c r="F369" t="s">
        <v>29</v>
      </c>
      <c r="G369" t="s">
        <v>34</v>
      </c>
      <c r="H369" t="s">
        <v>694</v>
      </c>
      <c r="I369" t="s">
        <v>30</v>
      </c>
      <c r="M369" t="s">
        <v>1362</v>
      </c>
      <c r="W369" t="s">
        <v>479</v>
      </c>
      <c r="X369" t="str">
        <f>+IF(P369="S128","c006x   - Insurance firms &amp; pension funds",IF(G369="particulares","c001x   - Households",IF(AND(G369="outras empresas nao financeiras",H369="1"),"c002x   - Micro &amp; SME",IF(AND(G369="outras empresas nao financeiras",OR(H369="0",H369="")),"c003x   - Corporates",IF(G369="instituicoes de credito","c004x   - Institutions",IF(G369="outras instituicoes financeiras","c005x   - Other financial corporations",IF(G369="setor publico","c008x   - Government, central banks &amp; supranationals",IF(AND(G369="",I369="Taxageste"),"c003x   - Corporates",IF(G369="","c005x   - Other financial corporations","")))))))))</f>
        <v>c005x   - Other financial corporations</v>
      </c>
      <c r="Y369" s="1">
        <f>SUM(N369:O369)</f>
        <v>0</v>
      </c>
      <c r="Z369">
        <f>IFERROR(D369-Y369,"")</f>
        <v>322398.34000000003</v>
      </c>
      <c r="AA369">
        <v>0</v>
      </c>
      <c r="AB369" t="str">
        <f t="shared" si="15"/>
        <v>037700000000000</v>
      </c>
      <c r="AC369" t="str">
        <f t="shared" si="16"/>
        <v>7400615058</v>
      </c>
      <c r="AD369" t="str">
        <f t="shared" si="17"/>
        <v>Type of identifier, other than LEI or MFI code</v>
      </c>
    </row>
    <row r="370" spans="1:30" x14ac:dyDescent="0.45">
      <c r="A370" t="s">
        <v>175</v>
      </c>
      <c r="B370" t="s">
        <v>170</v>
      </c>
      <c r="C370" t="s">
        <v>21</v>
      </c>
      <c r="D370" s="23">
        <v>173473.04</v>
      </c>
      <c r="E370" s="23">
        <v>265.23</v>
      </c>
      <c r="F370" t="s">
        <v>29</v>
      </c>
      <c r="G370" t="s">
        <v>34</v>
      </c>
      <c r="H370" t="s">
        <v>694</v>
      </c>
      <c r="I370" t="s">
        <v>74</v>
      </c>
      <c r="M370" t="s">
        <v>1362</v>
      </c>
      <c r="W370" t="s">
        <v>479</v>
      </c>
      <c r="X370" t="str">
        <f>+IF(P370="S128","c006x   - Insurance firms &amp; pension funds",IF(G370="particulares","c001x   - Households",IF(AND(G370="outras empresas nao financeiras",H370="1"),"c002x   - Micro &amp; SME",IF(AND(G370="outras empresas nao financeiras",OR(H370="0",H370="")),"c003x   - Corporates",IF(G370="instituicoes de credito","c004x   - Institutions",IF(G370="outras instituicoes financeiras","c005x   - Other financial corporations",IF(G370="setor publico","c008x   - Government, central banks &amp; supranationals",IF(AND(G370="",I370="Taxageste"),"c003x   - Corporates",IF(G370="","c005x   - Other financial corporations","")))))))))</f>
        <v>c005x   - Other financial corporations</v>
      </c>
      <c r="Y370" s="1">
        <f>SUM(N370:O370)</f>
        <v>0</v>
      </c>
      <c r="Z370">
        <f>IFERROR(D370-Y370,"")</f>
        <v>173473.04</v>
      </c>
      <c r="AA370">
        <v>0</v>
      </c>
      <c r="AB370" t="str">
        <f t="shared" si="15"/>
        <v>038000000000000</v>
      </c>
      <c r="AC370" t="str">
        <f t="shared" si="16"/>
        <v>7400987939</v>
      </c>
      <c r="AD370" t="str">
        <f t="shared" si="17"/>
        <v>Type of identifier, other than LEI or MFI code</v>
      </c>
    </row>
    <row r="371" spans="1:30" x14ac:dyDescent="0.45">
      <c r="A371" t="s">
        <v>243</v>
      </c>
      <c r="B371" t="s">
        <v>167</v>
      </c>
      <c r="C371" t="s">
        <v>21</v>
      </c>
      <c r="D371" s="23">
        <v>36876.83</v>
      </c>
      <c r="E371">
        <v>20.34</v>
      </c>
      <c r="F371" t="s">
        <v>29</v>
      </c>
      <c r="G371" t="s">
        <v>34</v>
      </c>
      <c r="H371" t="s">
        <v>694</v>
      </c>
      <c r="I371" t="s">
        <v>73</v>
      </c>
      <c r="M371" t="s">
        <v>1362</v>
      </c>
      <c r="W371" t="s">
        <v>479</v>
      </c>
      <c r="X371" t="str">
        <f>+IF(P371="S128","c006x   - Insurance firms &amp; pension funds",IF(G371="particulares","c001x   - Households",IF(AND(G371="outras empresas nao financeiras",H371="1"),"c002x   - Micro &amp; SME",IF(AND(G371="outras empresas nao financeiras",OR(H371="0",H371="")),"c003x   - Corporates",IF(G371="instituicoes de credito","c004x   - Institutions",IF(G371="outras instituicoes financeiras","c005x   - Other financial corporations",IF(G371="setor publico","c008x   - Government, central banks &amp; supranationals",IF(AND(G371="",I371="Taxageste"),"c003x   - Corporates",IF(G371="","c005x   - Other financial corporations","")))))))))</f>
        <v>c005x   - Other financial corporations</v>
      </c>
      <c r="Y371" s="1">
        <f>SUM(N371:O371)</f>
        <v>0</v>
      </c>
      <c r="Z371">
        <f>IFERROR(D371-Y371,"")</f>
        <v>36876.83</v>
      </c>
      <c r="AA371">
        <v>0</v>
      </c>
      <c r="AB371" t="str">
        <f t="shared" si="15"/>
        <v>038300000000000</v>
      </c>
      <c r="AC371" t="str">
        <f t="shared" si="16"/>
        <v>2101355138</v>
      </c>
      <c r="AD371" t="str">
        <f t="shared" si="17"/>
        <v>Type of identifier, other than LEI or MFI code</v>
      </c>
    </row>
    <row r="372" spans="1:30" x14ac:dyDescent="0.45">
      <c r="A372" t="s">
        <v>1441</v>
      </c>
      <c r="B372" t="s">
        <v>164</v>
      </c>
      <c r="C372" t="s">
        <v>21</v>
      </c>
      <c r="D372" s="23">
        <v>124.81</v>
      </c>
      <c r="E372" s="23"/>
      <c r="F372" t="s">
        <v>29</v>
      </c>
      <c r="G372" t="s">
        <v>34</v>
      </c>
      <c r="H372" t="s">
        <v>694</v>
      </c>
      <c r="I372" t="s">
        <v>30</v>
      </c>
      <c r="M372" t="s">
        <v>1362</v>
      </c>
      <c r="W372" t="s">
        <v>479</v>
      </c>
      <c r="X372" t="str">
        <f>+IF(P372="S128","c006x   - Insurance firms &amp; pension funds",IF(G372="particulares","c001x   - Households",IF(AND(G372="outras empresas nao financeiras",H372="1"),"c002x   - Micro &amp; SME",IF(AND(G372="outras empresas nao financeiras",OR(H372="0",H372="")),"c003x   - Corporates",IF(G372="instituicoes de credito","c004x   - Institutions",IF(G372="outras instituicoes financeiras","c005x   - Other financial corporations",IF(G372="setor publico","c008x   - Government, central banks &amp; supranationals",IF(AND(G372="",I372="Taxageste"),"c003x   - Corporates",IF(G372="","c005x   - Other financial corporations","")))))))))</f>
        <v>c005x   - Other financial corporations</v>
      </c>
      <c r="Y372" s="1">
        <f>SUM(N372:O372)</f>
        <v>0</v>
      </c>
      <c r="Z372">
        <f>IFERROR(D372-Y372,"")</f>
        <v>124.81</v>
      </c>
      <c r="AA372">
        <v>0</v>
      </c>
      <c r="AB372" t="str">
        <f t="shared" si="15"/>
        <v>038600000114001</v>
      </c>
      <c r="AC372" t="str">
        <f t="shared" si="16"/>
        <v>7400615058</v>
      </c>
      <c r="AD372" t="str">
        <f t="shared" si="17"/>
        <v>Type of identifier, other than LEI or MFI code</v>
      </c>
    </row>
    <row r="373" spans="1:30" x14ac:dyDescent="0.45">
      <c r="A373" t="s">
        <v>176</v>
      </c>
      <c r="B373" t="s">
        <v>170</v>
      </c>
      <c r="C373" t="s">
        <v>21</v>
      </c>
      <c r="D373" s="23">
        <v>113803.11</v>
      </c>
      <c r="E373">
        <v>301.52999999999997</v>
      </c>
      <c r="F373" t="s">
        <v>29</v>
      </c>
      <c r="G373" t="s">
        <v>34</v>
      </c>
      <c r="H373" t="s">
        <v>694</v>
      </c>
      <c r="I373" t="s">
        <v>74</v>
      </c>
      <c r="M373" t="s">
        <v>1362</v>
      </c>
      <c r="W373" t="s">
        <v>479</v>
      </c>
      <c r="X373" t="str">
        <f>+IF(P373="S128","c006x   - Insurance firms &amp; pension funds",IF(G373="particulares","c001x   - Households",IF(AND(G373="outras empresas nao financeiras",H373="1"),"c002x   - Micro &amp; SME",IF(AND(G373="outras empresas nao financeiras",OR(H373="0",H373="")),"c003x   - Corporates",IF(G373="instituicoes de credito","c004x   - Institutions",IF(G373="outras instituicoes financeiras","c005x   - Other financial corporations",IF(G373="setor publico","c008x   - Government, central banks &amp; supranationals",IF(AND(G373="",I373="Taxageste"),"c003x   - Corporates",IF(G373="","c005x   - Other financial corporations","")))))))))</f>
        <v>c005x   - Other financial corporations</v>
      </c>
      <c r="Y373" s="1">
        <f>SUM(N373:O373)</f>
        <v>0</v>
      </c>
      <c r="Z373">
        <f>IFERROR(D373-Y373,"")</f>
        <v>113803.11</v>
      </c>
      <c r="AA373">
        <v>0</v>
      </c>
      <c r="AB373" t="str">
        <f t="shared" si="15"/>
        <v>038800000000000</v>
      </c>
      <c r="AC373" t="str">
        <f t="shared" si="16"/>
        <v>7400987939</v>
      </c>
      <c r="AD373" t="str">
        <f t="shared" si="17"/>
        <v>Type of identifier, other than LEI or MFI code</v>
      </c>
    </row>
    <row r="374" spans="1:30" x14ac:dyDescent="0.45">
      <c r="A374" t="s">
        <v>210</v>
      </c>
      <c r="B374" t="s">
        <v>164</v>
      </c>
      <c r="C374" t="s">
        <v>21</v>
      </c>
      <c r="D374" s="23">
        <v>727910.47</v>
      </c>
      <c r="E374" s="23">
        <v>1458.33</v>
      </c>
      <c r="F374" t="s">
        <v>29</v>
      </c>
      <c r="G374" t="s">
        <v>34</v>
      </c>
      <c r="H374" t="s">
        <v>694</v>
      </c>
      <c r="I374" t="s">
        <v>30</v>
      </c>
      <c r="M374" t="s">
        <v>1362</v>
      </c>
      <c r="W374" t="s">
        <v>479</v>
      </c>
      <c r="X374" t="str">
        <f>+IF(P374="S128","c006x   - Insurance firms &amp; pension funds",IF(G374="particulares","c001x   - Households",IF(AND(G374="outras empresas nao financeiras",H374="1"),"c002x   - Micro &amp; SME",IF(AND(G374="outras empresas nao financeiras",OR(H374="0",H374="")),"c003x   - Corporates",IF(G374="instituicoes de credito","c004x   - Institutions",IF(G374="outras instituicoes financeiras","c005x   - Other financial corporations",IF(G374="setor publico","c008x   - Government, central banks &amp; supranationals",IF(AND(G374="",I374="Taxageste"),"c003x   - Corporates",IF(G374="","c005x   - Other financial corporations","")))))))))</f>
        <v>c005x   - Other financial corporations</v>
      </c>
      <c r="Y374" s="1">
        <f>SUM(N374:O374)</f>
        <v>0</v>
      </c>
      <c r="Z374">
        <f>IFERROR(D374-Y374,"")</f>
        <v>727910.47</v>
      </c>
      <c r="AA374">
        <v>0</v>
      </c>
      <c r="AB374" t="str">
        <f t="shared" si="15"/>
        <v>039000000000000</v>
      </c>
      <c r="AC374" t="str">
        <f t="shared" si="16"/>
        <v>7400615058</v>
      </c>
      <c r="AD374" t="str">
        <f t="shared" si="17"/>
        <v>Type of identifier, other than LEI or MFI code</v>
      </c>
    </row>
    <row r="375" spans="1:30" x14ac:dyDescent="0.45">
      <c r="A375" t="s">
        <v>1484</v>
      </c>
      <c r="B375" t="s">
        <v>164</v>
      </c>
      <c r="C375" t="s">
        <v>21</v>
      </c>
      <c r="D375" s="23">
        <v>167.1</v>
      </c>
      <c r="F375" t="s">
        <v>29</v>
      </c>
      <c r="G375" t="s">
        <v>34</v>
      </c>
      <c r="H375" t="s">
        <v>694</v>
      </c>
      <c r="I375" t="s">
        <v>30</v>
      </c>
      <c r="M375" t="s">
        <v>1362</v>
      </c>
      <c r="W375" t="s">
        <v>479</v>
      </c>
      <c r="X375" t="str">
        <f>+IF(P375="S128","c006x   - Insurance firms &amp; pension funds",IF(G375="particulares","c001x   - Households",IF(AND(G375="outras empresas nao financeiras",H375="1"),"c002x   - Micro &amp; SME",IF(AND(G375="outras empresas nao financeiras",OR(H375="0",H375="")),"c003x   - Corporates",IF(G375="instituicoes de credito","c004x   - Institutions",IF(G375="outras instituicoes financeiras","c005x   - Other financial corporations",IF(G375="setor publico","c008x   - Government, central banks &amp; supranationals",IF(AND(G375="",I375="Taxageste"),"c003x   - Corporates",IF(G375="","c005x   - Other financial corporations","")))))))))</f>
        <v>c005x   - Other financial corporations</v>
      </c>
      <c r="Y375" s="1">
        <f>SUM(N375:O375)</f>
        <v>0</v>
      </c>
      <c r="Z375">
        <f>IFERROR(D375-Y375,"")</f>
        <v>167.1</v>
      </c>
      <c r="AA375">
        <v>0</v>
      </c>
      <c r="AB375" t="str">
        <f t="shared" si="15"/>
        <v>039100000114001</v>
      </c>
      <c r="AC375" t="str">
        <f t="shared" si="16"/>
        <v>7400615058</v>
      </c>
      <c r="AD375" t="str">
        <f t="shared" si="17"/>
        <v>Type of identifier, other than LEI or MFI code</v>
      </c>
    </row>
    <row r="376" spans="1:30" x14ac:dyDescent="0.45">
      <c r="A376" t="s">
        <v>211</v>
      </c>
      <c r="B376" t="s">
        <v>170</v>
      </c>
      <c r="C376" t="s">
        <v>21</v>
      </c>
      <c r="D376" s="23">
        <v>253731.48</v>
      </c>
      <c r="E376" s="23">
        <v>447.6</v>
      </c>
      <c r="F376" t="s">
        <v>29</v>
      </c>
      <c r="G376" t="s">
        <v>34</v>
      </c>
      <c r="H376" t="s">
        <v>694</v>
      </c>
      <c r="I376" t="s">
        <v>74</v>
      </c>
      <c r="M376" t="s">
        <v>1362</v>
      </c>
      <c r="W376" t="s">
        <v>479</v>
      </c>
      <c r="X376" t="str">
        <f>+IF(P376="S128","c006x   - Insurance firms &amp; pension funds",IF(G376="particulares","c001x   - Households",IF(AND(G376="outras empresas nao financeiras",H376="1"),"c002x   - Micro &amp; SME",IF(AND(G376="outras empresas nao financeiras",OR(H376="0",H376="")),"c003x   - Corporates",IF(G376="instituicoes de credito","c004x   - Institutions",IF(G376="outras instituicoes financeiras","c005x   - Other financial corporations",IF(G376="setor publico","c008x   - Government, central banks &amp; supranationals",IF(AND(G376="",I376="Taxageste"),"c003x   - Corporates",IF(G376="","c005x   - Other financial corporations","")))))))))</f>
        <v>c005x   - Other financial corporations</v>
      </c>
      <c r="Y376" s="1">
        <f>SUM(N376:O376)</f>
        <v>0</v>
      </c>
      <c r="Z376">
        <f>IFERROR(D376-Y376,"")</f>
        <v>253731.48</v>
      </c>
      <c r="AA376">
        <v>0</v>
      </c>
      <c r="AB376" t="str">
        <f t="shared" si="15"/>
        <v>039300000000000</v>
      </c>
      <c r="AC376" t="str">
        <f t="shared" si="16"/>
        <v>7400987939</v>
      </c>
      <c r="AD376" t="str">
        <f t="shared" si="17"/>
        <v>Type of identifier, other than LEI or MFI code</v>
      </c>
    </row>
    <row r="377" spans="1:30" x14ac:dyDescent="0.45">
      <c r="A377" t="s">
        <v>372</v>
      </c>
      <c r="B377" t="s">
        <v>167</v>
      </c>
      <c r="C377" t="s">
        <v>21</v>
      </c>
      <c r="D377" s="23">
        <v>10511.94</v>
      </c>
      <c r="E377">
        <v>18.36</v>
      </c>
      <c r="F377" t="s">
        <v>29</v>
      </c>
      <c r="G377" t="s">
        <v>34</v>
      </c>
      <c r="H377" t="s">
        <v>694</v>
      </c>
      <c r="I377" t="s">
        <v>73</v>
      </c>
      <c r="M377" t="s">
        <v>1362</v>
      </c>
      <c r="W377" t="s">
        <v>479</v>
      </c>
      <c r="X377" t="str">
        <f>+IF(P377="S128","c006x   - Insurance firms &amp; pension funds",IF(G377="particulares","c001x   - Households",IF(AND(G377="outras empresas nao financeiras",H377="1"),"c002x   - Micro &amp; SME",IF(AND(G377="outras empresas nao financeiras",OR(H377="0",H377="")),"c003x   - Corporates",IF(G377="instituicoes de credito","c004x   - Institutions",IF(G377="outras instituicoes financeiras","c005x   - Other financial corporations",IF(G377="setor publico","c008x   - Government, central banks &amp; supranationals",IF(AND(G377="",I377="Taxageste"),"c003x   - Corporates",IF(G377="","c005x   - Other financial corporations","")))))))))</f>
        <v>c005x   - Other financial corporations</v>
      </c>
      <c r="Y377" s="1">
        <f>SUM(N377:O377)</f>
        <v>0</v>
      </c>
      <c r="Z377">
        <f>IFERROR(D377-Y377,"")</f>
        <v>10511.94</v>
      </c>
      <c r="AA377">
        <v>0</v>
      </c>
      <c r="AB377" t="str">
        <f t="shared" si="15"/>
        <v>039500000000000</v>
      </c>
      <c r="AC377" t="str">
        <f t="shared" si="16"/>
        <v>2101355138</v>
      </c>
      <c r="AD377" t="str">
        <f t="shared" si="17"/>
        <v>Type of identifier, other than LEI or MFI code</v>
      </c>
    </row>
    <row r="378" spans="1:30" x14ac:dyDescent="0.45">
      <c r="A378" t="s">
        <v>1368</v>
      </c>
      <c r="B378" t="s">
        <v>164</v>
      </c>
      <c r="C378" t="s">
        <v>21</v>
      </c>
      <c r="D378" s="23">
        <v>94.18</v>
      </c>
      <c r="E378" s="23"/>
      <c r="F378" t="s">
        <v>29</v>
      </c>
      <c r="G378" t="s">
        <v>34</v>
      </c>
      <c r="H378" t="s">
        <v>694</v>
      </c>
      <c r="I378" t="s">
        <v>30</v>
      </c>
      <c r="M378" t="s">
        <v>1362</v>
      </c>
      <c r="W378" t="s">
        <v>479</v>
      </c>
      <c r="X378" t="str">
        <f>+IF(P378="S128","c006x   - Insurance firms &amp; pension funds",IF(G378="particulares","c001x   - Households",IF(AND(G378="outras empresas nao financeiras",H378="1"),"c002x   - Micro &amp; SME",IF(AND(G378="outras empresas nao financeiras",OR(H378="0",H378="")),"c003x   - Corporates",IF(G378="instituicoes de credito","c004x   - Institutions",IF(G378="outras instituicoes financeiras","c005x   - Other financial corporations",IF(G378="setor publico","c008x   - Government, central banks &amp; supranationals",IF(AND(G378="",I378="Taxageste"),"c003x   - Corporates",IF(G378="","c005x   - Other financial corporations","")))))))))</f>
        <v>c005x   - Other financial corporations</v>
      </c>
      <c r="Y378" s="1">
        <f>SUM(N378:O378)</f>
        <v>0</v>
      </c>
      <c r="Z378">
        <f>IFERROR(D378-Y378,"")</f>
        <v>94.18</v>
      </c>
      <c r="AA378">
        <v>0</v>
      </c>
      <c r="AB378" t="str">
        <f t="shared" si="15"/>
        <v>039600000114001</v>
      </c>
      <c r="AC378" t="str">
        <f t="shared" si="16"/>
        <v>7400615058</v>
      </c>
      <c r="AD378" t="str">
        <f t="shared" si="17"/>
        <v>Type of identifier, other than LEI or MFI code</v>
      </c>
    </row>
    <row r="379" spans="1:30" x14ac:dyDescent="0.45">
      <c r="A379" t="s">
        <v>1550</v>
      </c>
      <c r="B379" t="s">
        <v>164</v>
      </c>
      <c r="C379" t="s">
        <v>21</v>
      </c>
      <c r="D379" s="23"/>
      <c r="E379">
        <v>0.04</v>
      </c>
      <c r="F379" t="s">
        <v>29</v>
      </c>
      <c r="G379" t="s">
        <v>34</v>
      </c>
      <c r="H379" t="s">
        <v>694</v>
      </c>
      <c r="I379" t="s">
        <v>30</v>
      </c>
      <c r="M379" t="s">
        <v>1362</v>
      </c>
      <c r="W379" t="s">
        <v>479</v>
      </c>
      <c r="X379" t="str">
        <f>+IF(P379="S128","c006x   - Insurance firms &amp; pension funds",IF(G379="particulares","c001x   - Households",IF(AND(G379="outras empresas nao financeiras",H379="1"),"c002x   - Micro &amp; SME",IF(AND(G379="outras empresas nao financeiras",OR(H379="0",H379="")),"c003x   - Corporates",IF(G379="instituicoes de credito","c004x   - Institutions",IF(G379="outras instituicoes financeiras","c005x   - Other financial corporations",IF(G379="setor publico","c008x   - Government, central banks &amp; supranationals",IF(AND(G379="",I379="Taxageste"),"c003x   - Corporates",IF(G379="","c005x   - Other financial corporations","")))))))))</f>
        <v>c005x   - Other financial corporations</v>
      </c>
      <c r="Y379" s="1">
        <f>SUM(N379:O379)</f>
        <v>0</v>
      </c>
      <c r="Z379">
        <f>IFERROR(D379-Y379,"")</f>
        <v>0</v>
      </c>
      <c r="AA379">
        <v>0</v>
      </c>
      <c r="AB379" t="str">
        <f t="shared" si="15"/>
        <v>027600000000001</v>
      </c>
      <c r="AC379" t="str">
        <f t="shared" si="16"/>
        <v>7400615058</v>
      </c>
      <c r="AD379" t="str">
        <f t="shared" si="17"/>
        <v>Type of identifier, other than LEI or MFI code</v>
      </c>
    </row>
    <row r="380" spans="1:30" x14ac:dyDescent="0.45">
      <c r="A380" t="s">
        <v>1406</v>
      </c>
      <c r="B380" t="s">
        <v>164</v>
      </c>
      <c r="C380" t="s">
        <v>21</v>
      </c>
      <c r="D380" s="23">
        <v>13.95</v>
      </c>
      <c r="E380" s="23"/>
      <c r="F380" t="s">
        <v>29</v>
      </c>
      <c r="G380" t="s">
        <v>34</v>
      </c>
      <c r="H380" t="s">
        <v>694</v>
      </c>
      <c r="I380" t="s">
        <v>30</v>
      </c>
      <c r="M380" t="s">
        <v>1362</v>
      </c>
      <c r="W380" t="s">
        <v>479</v>
      </c>
      <c r="X380" t="str">
        <f>+IF(P380="S128","c006x   - Insurance firms &amp; pension funds",IF(G380="particulares","c001x   - Households",IF(AND(G380="outras empresas nao financeiras",H380="1"),"c002x   - Micro &amp; SME",IF(AND(G380="outras empresas nao financeiras",OR(H380="0",H380="")),"c003x   - Corporates",IF(G380="instituicoes de credito","c004x   - Institutions",IF(G380="outras instituicoes financeiras","c005x   - Other financial corporations",IF(G380="setor publico","c008x   - Government, central banks &amp; supranationals",IF(AND(G380="",I380="Taxageste"),"c003x   - Corporates",IF(G380="","c005x   - Other financial corporations","")))))))))</f>
        <v>c005x   - Other financial corporations</v>
      </c>
      <c r="Y380" s="1">
        <f>SUM(N380:O380)</f>
        <v>0</v>
      </c>
      <c r="Z380">
        <f>IFERROR(D380-Y380,"")</f>
        <v>13.95</v>
      </c>
      <c r="AA380">
        <v>0</v>
      </c>
      <c r="AB380" t="str">
        <f t="shared" si="15"/>
        <v>033800000114001</v>
      </c>
      <c r="AC380" t="str">
        <f t="shared" si="16"/>
        <v>7400615058</v>
      </c>
      <c r="AD380" t="str">
        <f t="shared" si="17"/>
        <v>Type of identifier, other than LEI or MFI code</v>
      </c>
    </row>
    <row r="381" spans="1:30" x14ac:dyDescent="0.45">
      <c r="A381" t="s">
        <v>1551</v>
      </c>
      <c r="B381" t="s">
        <v>164</v>
      </c>
      <c r="C381" t="s">
        <v>21</v>
      </c>
      <c r="D381" s="23"/>
      <c r="E381">
        <v>0.75</v>
      </c>
      <c r="F381" t="s">
        <v>29</v>
      </c>
      <c r="G381" t="s">
        <v>34</v>
      </c>
      <c r="H381" t="s">
        <v>694</v>
      </c>
      <c r="I381" t="s">
        <v>30</v>
      </c>
      <c r="M381" t="s">
        <v>1362</v>
      </c>
      <c r="W381" t="s">
        <v>479</v>
      </c>
      <c r="X381" t="str">
        <f>+IF(P381="S128","c006x   - Insurance firms &amp; pension funds",IF(G381="particulares","c001x   - Households",IF(AND(G381="outras empresas nao financeiras",H381="1"),"c002x   - Micro &amp; SME",IF(AND(G381="outras empresas nao financeiras",OR(H381="0",H381="")),"c003x   - Corporates",IF(G381="instituicoes de credito","c004x   - Institutions",IF(G381="outras instituicoes financeiras","c005x   - Other financial corporations",IF(G381="setor publico","c008x   - Government, central banks &amp; supranationals",IF(AND(G381="",I381="Taxageste"),"c003x   - Corporates",IF(G381="","c005x   - Other financial corporations","")))))))))</f>
        <v>c005x   - Other financial corporations</v>
      </c>
      <c r="Y381" s="1">
        <f>SUM(N381:O381)</f>
        <v>0</v>
      </c>
      <c r="Z381">
        <f>IFERROR(D381-Y381,"")</f>
        <v>0</v>
      </c>
      <c r="AA381">
        <v>0</v>
      </c>
      <c r="AB381" t="str">
        <f t="shared" si="15"/>
        <v>037700000000001</v>
      </c>
      <c r="AC381" t="str">
        <f t="shared" si="16"/>
        <v>7400615058</v>
      </c>
      <c r="AD381" t="str">
        <f t="shared" si="17"/>
        <v>Type of identifier, other than LEI or MFI code</v>
      </c>
    </row>
    <row r="382" spans="1:30" x14ac:dyDescent="0.45">
      <c r="A382" t="s">
        <v>293</v>
      </c>
      <c r="B382" t="s">
        <v>164</v>
      </c>
      <c r="C382" t="s">
        <v>21</v>
      </c>
      <c r="D382" s="23">
        <v>1791258.02</v>
      </c>
      <c r="E382" s="23">
        <v>2517.9899999999998</v>
      </c>
      <c r="F382" t="s">
        <v>29</v>
      </c>
      <c r="G382" t="s">
        <v>34</v>
      </c>
      <c r="H382" t="s">
        <v>694</v>
      </c>
      <c r="I382" t="s">
        <v>30</v>
      </c>
      <c r="M382" t="s">
        <v>1362</v>
      </c>
      <c r="W382" t="s">
        <v>479</v>
      </c>
      <c r="X382" t="str">
        <f>+IF(P382="S128","c006x   - Insurance firms &amp; pension funds",IF(G382="particulares","c001x   - Households",IF(AND(G382="outras empresas nao financeiras",H382="1"),"c002x   - Micro &amp; SME",IF(AND(G382="outras empresas nao financeiras",OR(H382="0",H382="")),"c003x   - Corporates",IF(G382="instituicoes de credito","c004x   - Institutions",IF(G382="outras instituicoes financeiras","c005x   - Other financial corporations",IF(G382="setor publico","c008x   - Government, central banks &amp; supranationals",IF(AND(G382="",I382="Taxageste"),"c003x   - Corporates",IF(G382="","c005x   - Other financial corporations","")))))))))</f>
        <v>c005x   - Other financial corporations</v>
      </c>
      <c r="Y382" s="1">
        <f>SUM(N382:O382)</f>
        <v>0</v>
      </c>
      <c r="Z382">
        <f>IFERROR(D382-Y382,"")</f>
        <v>1791258.02</v>
      </c>
      <c r="AA382">
        <v>0</v>
      </c>
      <c r="AB382" t="str">
        <f t="shared" si="15"/>
        <v>026300000000000</v>
      </c>
      <c r="AC382" t="str">
        <f t="shared" si="16"/>
        <v>7400615058</v>
      </c>
      <c r="AD382" t="str">
        <f t="shared" si="17"/>
        <v>Type of identifier, other than LEI or MFI code</v>
      </c>
    </row>
    <row r="383" spans="1:30" x14ac:dyDescent="0.45">
      <c r="A383" t="s">
        <v>233</v>
      </c>
      <c r="B383" t="s">
        <v>164</v>
      </c>
      <c r="C383" t="s">
        <v>21</v>
      </c>
      <c r="D383" s="23">
        <v>436691.39</v>
      </c>
      <c r="E383">
        <v>701.24</v>
      </c>
      <c r="F383" t="s">
        <v>29</v>
      </c>
      <c r="G383" t="s">
        <v>34</v>
      </c>
      <c r="H383" t="s">
        <v>694</v>
      </c>
      <c r="I383" t="s">
        <v>30</v>
      </c>
      <c r="M383" t="s">
        <v>1362</v>
      </c>
      <c r="W383" t="s">
        <v>479</v>
      </c>
      <c r="X383" t="str">
        <f>+IF(P383="S128","c006x   - Insurance firms &amp; pension funds",IF(G383="particulares","c001x   - Households",IF(AND(G383="outras empresas nao financeiras",H383="1"),"c002x   - Micro &amp; SME",IF(AND(G383="outras empresas nao financeiras",OR(H383="0",H383="")),"c003x   - Corporates",IF(G383="instituicoes de credito","c004x   - Institutions",IF(G383="outras instituicoes financeiras","c005x   - Other financial corporations",IF(G383="setor publico","c008x   - Government, central banks &amp; supranationals",IF(AND(G383="",I383="Taxageste"),"c003x   - Corporates",IF(G383="","c005x   - Other financial corporations","")))))))))</f>
        <v>c005x   - Other financial corporations</v>
      </c>
      <c r="Y383" s="1">
        <f>SUM(N383:O383)</f>
        <v>0</v>
      </c>
      <c r="Z383">
        <f>IFERROR(D383-Y383,"")</f>
        <v>436691.39</v>
      </c>
      <c r="AA383">
        <v>0</v>
      </c>
      <c r="AB383" t="str">
        <f t="shared" si="15"/>
        <v>026500000000000</v>
      </c>
      <c r="AC383" t="str">
        <f t="shared" si="16"/>
        <v>7400615058</v>
      </c>
      <c r="AD383" t="str">
        <f t="shared" si="17"/>
        <v>Type of identifier, other than LEI or MFI code</v>
      </c>
    </row>
    <row r="384" spans="1:30" x14ac:dyDescent="0.45">
      <c r="A384" t="s">
        <v>360</v>
      </c>
      <c r="B384" t="s">
        <v>167</v>
      </c>
      <c r="C384" t="s">
        <v>21</v>
      </c>
      <c r="D384" s="23">
        <v>88321.36</v>
      </c>
      <c r="E384" s="23">
        <v>187.99</v>
      </c>
      <c r="F384" t="s">
        <v>29</v>
      </c>
      <c r="G384" t="s">
        <v>34</v>
      </c>
      <c r="H384" t="s">
        <v>694</v>
      </c>
      <c r="I384" t="s">
        <v>73</v>
      </c>
      <c r="M384" t="s">
        <v>1362</v>
      </c>
      <c r="W384" t="s">
        <v>479</v>
      </c>
      <c r="X384" t="str">
        <f>+IF(P384="S128","c006x   - Insurance firms &amp; pension funds",IF(G384="particulares","c001x   - Households",IF(AND(G384="outras empresas nao financeiras",H384="1"),"c002x   - Micro &amp; SME",IF(AND(G384="outras empresas nao financeiras",OR(H384="0",H384="")),"c003x   - Corporates",IF(G384="instituicoes de credito","c004x   - Institutions",IF(G384="outras instituicoes financeiras","c005x   - Other financial corporations",IF(G384="setor publico","c008x   - Government, central banks &amp; supranationals",IF(AND(G384="",I384="Taxageste"),"c003x   - Corporates",IF(G384="","c005x   - Other financial corporations","")))))))))</f>
        <v>c005x   - Other financial corporations</v>
      </c>
      <c r="Y384" s="1">
        <f>SUM(N384:O384)</f>
        <v>0</v>
      </c>
      <c r="Z384">
        <f>IFERROR(D384-Y384,"")</f>
        <v>88321.36</v>
      </c>
      <c r="AA384">
        <v>0</v>
      </c>
      <c r="AB384" t="str">
        <f t="shared" si="15"/>
        <v>026600000000000</v>
      </c>
      <c r="AC384" t="str">
        <f t="shared" si="16"/>
        <v>2101355138</v>
      </c>
      <c r="AD384" t="str">
        <f t="shared" si="17"/>
        <v>Type of identifier, other than LEI or MFI code</v>
      </c>
    </row>
    <row r="385" spans="1:30" x14ac:dyDescent="0.45">
      <c r="A385" t="s">
        <v>1423</v>
      </c>
      <c r="B385" t="s">
        <v>167</v>
      </c>
      <c r="C385" t="s">
        <v>21</v>
      </c>
      <c r="D385" s="23">
        <v>9</v>
      </c>
      <c r="F385" t="s">
        <v>29</v>
      </c>
      <c r="G385" t="s">
        <v>34</v>
      </c>
      <c r="H385" t="s">
        <v>694</v>
      </c>
      <c r="I385" t="s">
        <v>73</v>
      </c>
      <c r="M385" t="s">
        <v>1362</v>
      </c>
      <c r="W385" t="s">
        <v>479</v>
      </c>
      <c r="X385" t="str">
        <f>+IF(P385="S128","c006x   - Insurance firms &amp; pension funds",IF(G385="particulares","c001x   - Households",IF(AND(G385="outras empresas nao financeiras",H385="1"),"c002x   - Micro &amp; SME",IF(AND(G385="outras empresas nao financeiras",OR(H385="0",H385="")),"c003x   - Corporates",IF(G385="instituicoes de credito","c004x   - Institutions",IF(G385="outras instituicoes financeiras","c005x   - Other financial corporations",IF(G385="setor publico","c008x   - Government, central banks &amp; supranationals",IF(AND(G385="",I385="Taxageste"),"c003x   - Corporates",IF(G385="","c005x   - Other financial corporations","")))))))))</f>
        <v>c005x   - Other financial corporations</v>
      </c>
      <c r="Y385" s="1">
        <f>SUM(N385:O385)</f>
        <v>0</v>
      </c>
      <c r="Z385">
        <f>IFERROR(D385-Y385,"")</f>
        <v>9</v>
      </c>
      <c r="AA385">
        <v>0</v>
      </c>
      <c r="AB385" t="str">
        <f t="shared" si="15"/>
        <v>026600000114001</v>
      </c>
      <c r="AC385" t="str">
        <f t="shared" si="16"/>
        <v>2101355138</v>
      </c>
      <c r="AD385" t="str">
        <f t="shared" si="17"/>
        <v>Type of identifier, other than LEI or MFI code</v>
      </c>
    </row>
    <row r="386" spans="1:30" x14ac:dyDescent="0.45">
      <c r="A386" t="s">
        <v>166</v>
      </c>
      <c r="B386" t="s">
        <v>164</v>
      </c>
      <c r="C386" t="s">
        <v>21</v>
      </c>
      <c r="D386" s="23">
        <v>1788096.11</v>
      </c>
      <c r="E386" s="23">
        <v>2613.1999999999998</v>
      </c>
      <c r="F386" t="s">
        <v>29</v>
      </c>
      <c r="G386" t="s">
        <v>34</v>
      </c>
      <c r="H386" t="s">
        <v>694</v>
      </c>
      <c r="I386" t="s">
        <v>30</v>
      </c>
      <c r="M386" t="s">
        <v>1362</v>
      </c>
      <c r="W386" t="s">
        <v>479</v>
      </c>
      <c r="X386" t="str">
        <f>+IF(P386="S128","c006x   - Insurance firms &amp; pension funds",IF(G386="particulares","c001x   - Households",IF(AND(G386="outras empresas nao financeiras",H386="1"),"c002x   - Micro &amp; SME",IF(AND(G386="outras empresas nao financeiras",OR(H386="0",H386="")),"c003x   - Corporates",IF(G386="instituicoes de credito","c004x   - Institutions",IF(G386="outras instituicoes financeiras","c005x   - Other financial corporations",IF(G386="setor publico","c008x   - Government, central banks &amp; supranationals",IF(AND(G386="",I386="Taxageste"),"c003x   - Corporates",IF(G386="","c005x   - Other financial corporations","")))))))))</f>
        <v>c005x   - Other financial corporations</v>
      </c>
      <c r="Y386" s="1">
        <f>SUM(N386:O386)</f>
        <v>0</v>
      </c>
      <c r="Z386">
        <f>IFERROR(D386-Y386,"")</f>
        <v>1788096.11</v>
      </c>
      <c r="AA386">
        <v>0</v>
      </c>
      <c r="AB386" t="str">
        <f t="shared" ref="AB386:AB449" si="18">IF(A386="",B386,A386)</f>
        <v>026700000000000</v>
      </c>
      <c r="AC386" t="str">
        <f t="shared" ref="AC386:AC449" si="19">IF(OR(V386="",V386="#"),B386,V386)</f>
        <v>7400615058</v>
      </c>
      <c r="AD386" t="str">
        <f t="shared" ref="AD386:AD449" si="20">IF(AC386="","",IF(AC386=V386,"LEI code","Type of identifier, other than LEI or MFI code"))</f>
        <v>Type of identifier, other than LEI or MFI code</v>
      </c>
    </row>
    <row r="387" spans="1:30" x14ac:dyDescent="0.45">
      <c r="A387" t="s">
        <v>286</v>
      </c>
      <c r="B387" t="s">
        <v>167</v>
      </c>
      <c r="C387" t="s">
        <v>21</v>
      </c>
      <c r="D387" s="23">
        <v>43087.29</v>
      </c>
      <c r="E387">
        <v>49.5</v>
      </c>
      <c r="F387" t="s">
        <v>29</v>
      </c>
      <c r="G387" t="s">
        <v>34</v>
      </c>
      <c r="H387" t="s">
        <v>694</v>
      </c>
      <c r="I387" t="s">
        <v>73</v>
      </c>
      <c r="M387" t="s">
        <v>1362</v>
      </c>
      <c r="W387" t="s">
        <v>479</v>
      </c>
      <c r="X387" t="str">
        <f>+IF(P387="S128","c006x   - Insurance firms &amp; pension funds",IF(G387="particulares","c001x   - Households",IF(AND(G387="outras empresas nao financeiras",H387="1"),"c002x   - Micro &amp; SME",IF(AND(G387="outras empresas nao financeiras",OR(H387="0",H387="")),"c003x   - Corporates",IF(G387="instituicoes de credito","c004x   - Institutions",IF(G387="outras instituicoes financeiras","c005x   - Other financial corporations",IF(G387="setor publico","c008x   - Government, central banks &amp; supranationals",IF(AND(G387="",I387="Taxageste"),"c003x   - Corporates",IF(G387="","c005x   - Other financial corporations","")))))))))</f>
        <v>c005x   - Other financial corporations</v>
      </c>
      <c r="Y387" s="1">
        <f>SUM(N387:O387)</f>
        <v>0</v>
      </c>
      <c r="Z387">
        <f>IFERROR(D387-Y387,"")</f>
        <v>43087.29</v>
      </c>
      <c r="AA387">
        <v>0</v>
      </c>
      <c r="AB387" t="str">
        <f t="shared" si="18"/>
        <v>026800000000000</v>
      </c>
      <c r="AC387" t="str">
        <f t="shared" si="19"/>
        <v>2101355138</v>
      </c>
      <c r="AD387" t="str">
        <f t="shared" si="20"/>
        <v>Type of identifier, other than LEI or MFI code</v>
      </c>
    </row>
    <row r="388" spans="1:30" x14ac:dyDescent="0.45">
      <c r="A388" t="s">
        <v>1436</v>
      </c>
      <c r="B388" t="s">
        <v>167</v>
      </c>
      <c r="C388" t="s">
        <v>21</v>
      </c>
      <c r="D388" s="23">
        <v>3.07</v>
      </c>
      <c r="E388" s="23"/>
      <c r="F388" t="s">
        <v>29</v>
      </c>
      <c r="G388" t="s">
        <v>34</v>
      </c>
      <c r="H388" t="s">
        <v>694</v>
      </c>
      <c r="I388" t="s">
        <v>73</v>
      </c>
      <c r="M388" t="s">
        <v>1362</v>
      </c>
      <c r="W388" t="s">
        <v>479</v>
      </c>
      <c r="X388" t="str">
        <f>+IF(P388="S128","c006x   - Insurance firms &amp; pension funds",IF(G388="particulares","c001x   - Households",IF(AND(G388="outras empresas nao financeiras",H388="1"),"c002x   - Micro &amp; SME",IF(AND(G388="outras empresas nao financeiras",OR(H388="0",H388="")),"c003x   - Corporates",IF(G388="instituicoes de credito","c004x   - Institutions",IF(G388="outras instituicoes financeiras","c005x   - Other financial corporations",IF(G388="setor publico","c008x   - Government, central banks &amp; supranationals",IF(AND(G388="",I388="Taxageste"),"c003x   - Corporates",IF(G388="","c005x   - Other financial corporations","")))))))))</f>
        <v>c005x   - Other financial corporations</v>
      </c>
      <c r="Y388" s="1">
        <f>SUM(N388:O388)</f>
        <v>0</v>
      </c>
      <c r="Z388">
        <f>IFERROR(D388-Y388,"")</f>
        <v>3.07</v>
      </c>
      <c r="AA388">
        <v>0</v>
      </c>
      <c r="AB388" t="str">
        <f t="shared" si="18"/>
        <v>026800000114001</v>
      </c>
      <c r="AC388" t="str">
        <f t="shared" si="19"/>
        <v>2101355138</v>
      </c>
      <c r="AD388" t="str">
        <f t="shared" si="20"/>
        <v>Type of identifier, other than LEI or MFI code</v>
      </c>
    </row>
    <row r="389" spans="1:30" x14ac:dyDescent="0.45">
      <c r="A389" t="s">
        <v>1552</v>
      </c>
      <c r="B389" t="s">
        <v>164</v>
      </c>
      <c r="C389" t="s">
        <v>21</v>
      </c>
      <c r="D389" s="23"/>
      <c r="E389">
        <v>93.4</v>
      </c>
      <c r="F389" t="s">
        <v>29</v>
      </c>
      <c r="G389" t="s">
        <v>34</v>
      </c>
      <c r="H389" t="s">
        <v>694</v>
      </c>
      <c r="I389" t="s">
        <v>30</v>
      </c>
      <c r="M389" t="s">
        <v>1362</v>
      </c>
      <c r="W389" t="s">
        <v>479</v>
      </c>
      <c r="X389" t="str">
        <f>+IF(P389="S128","c006x   - Insurance firms &amp; pension funds",IF(G389="particulares","c001x   - Households",IF(AND(G389="outras empresas nao financeiras",H389="1"),"c002x   - Micro &amp; SME",IF(AND(G389="outras empresas nao financeiras",OR(H389="0",H389="")),"c003x   - Corporates",IF(G389="instituicoes de credito","c004x   - Institutions",IF(G389="outras instituicoes financeiras","c005x   - Other financial corporations",IF(G389="setor publico","c008x   - Government, central banks &amp; supranationals",IF(AND(G389="",I389="Taxageste"),"c003x   - Corporates",IF(G389="","c005x   - Other financial corporations","")))))))))</f>
        <v>c005x   - Other financial corporations</v>
      </c>
      <c r="Y389" s="1">
        <f>SUM(N389:O389)</f>
        <v>0</v>
      </c>
      <c r="Z389">
        <f>IFERROR(D389-Y389,"")</f>
        <v>0</v>
      </c>
      <c r="AA389">
        <v>0</v>
      </c>
      <c r="AB389" t="str">
        <f t="shared" si="18"/>
        <v>026900000000001</v>
      </c>
      <c r="AC389" t="str">
        <f t="shared" si="19"/>
        <v>7400615058</v>
      </c>
      <c r="AD389" t="str">
        <f t="shared" si="20"/>
        <v>Type of identifier, other than LEI or MFI code</v>
      </c>
    </row>
    <row r="390" spans="1:30" x14ac:dyDescent="0.45">
      <c r="A390" t="s">
        <v>371</v>
      </c>
      <c r="B390" t="s">
        <v>170</v>
      </c>
      <c r="C390" t="s">
        <v>21</v>
      </c>
      <c r="D390" s="23">
        <v>10166.950000000001</v>
      </c>
      <c r="E390" s="23">
        <v>21.85</v>
      </c>
      <c r="F390" t="s">
        <v>29</v>
      </c>
      <c r="G390" t="s">
        <v>34</v>
      </c>
      <c r="H390" t="s">
        <v>694</v>
      </c>
      <c r="I390" t="s">
        <v>74</v>
      </c>
      <c r="M390" t="s">
        <v>1362</v>
      </c>
      <c r="W390" t="s">
        <v>479</v>
      </c>
      <c r="X390" t="str">
        <f>+IF(P390="S128","c006x   - Insurance firms &amp; pension funds",IF(G390="particulares","c001x   - Households",IF(AND(G390="outras empresas nao financeiras",H390="1"),"c002x   - Micro &amp; SME",IF(AND(G390="outras empresas nao financeiras",OR(H390="0",H390="")),"c003x   - Corporates",IF(G390="instituicoes de credito","c004x   - Institutions",IF(G390="outras instituicoes financeiras","c005x   - Other financial corporations",IF(G390="setor publico","c008x   - Government, central banks &amp; supranationals",IF(AND(G390="",I390="Taxageste"),"c003x   - Corporates",IF(G390="","c005x   - Other financial corporations","")))))))))</f>
        <v>c005x   - Other financial corporations</v>
      </c>
      <c r="Y390" s="1">
        <f>SUM(N390:O390)</f>
        <v>0</v>
      </c>
      <c r="Z390">
        <f>IFERROR(D390-Y390,"")</f>
        <v>10166.950000000001</v>
      </c>
      <c r="AA390">
        <v>0</v>
      </c>
      <c r="AB390" t="str">
        <f t="shared" si="18"/>
        <v>027100000000000</v>
      </c>
      <c r="AC390" t="str">
        <f t="shared" si="19"/>
        <v>7400987939</v>
      </c>
      <c r="AD390" t="str">
        <f t="shared" si="20"/>
        <v>Type of identifier, other than LEI or MFI code</v>
      </c>
    </row>
    <row r="391" spans="1:30" x14ac:dyDescent="0.45">
      <c r="A391" t="s">
        <v>299</v>
      </c>
      <c r="B391" t="s">
        <v>167</v>
      </c>
      <c r="C391" t="s">
        <v>21</v>
      </c>
      <c r="D391" s="23">
        <v>49329.61</v>
      </c>
      <c r="E391">
        <v>108.81</v>
      </c>
      <c r="F391" t="s">
        <v>29</v>
      </c>
      <c r="G391" t="s">
        <v>34</v>
      </c>
      <c r="H391" t="s">
        <v>694</v>
      </c>
      <c r="I391" t="s">
        <v>73</v>
      </c>
      <c r="M391" t="s">
        <v>1362</v>
      </c>
      <c r="W391" t="s">
        <v>479</v>
      </c>
      <c r="X391" t="str">
        <f>+IF(P391="S128","c006x   - Insurance firms &amp; pension funds",IF(G391="particulares","c001x   - Households",IF(AND(G391="outras empresas nao financeiras",H391="1"),"c002x   - Micro &amp; SME",IF(AND(G391="outras empresas nao financeiras",OR(H391="0",H391="")),"c003x   - Corporates",IF(G391="instituicoes de credito","c004x   - Institutions",IF(G391="outras instituicoes financeiras","c005x   - Other financial corporations",IF(G391="setor publico","c008x   - Government, central banks &amp; supranationals",IF(AND(G391="",I391="Taxageste"),"c003x   - Corporates",IF(G391="","c005x   - Other financial corporations","")))))))))</f>
        <v>c005x   - Other financial corporations</v>
      </c>
      <c r="Y391" s="1">
        <f>SUM(N391:O391)</f>
        <v>0</v>
      </c>
      <c r="Z391">
        <f>IFERROR(D391-Y391,"")</f>
        <v>49329.61</v>
      </c>
      <c r="AA391">
        <v>0</v>
      </c>
      <c r="AB391" t="str">
        <f t="shared" si="18"/>
        <v>027500000000000</v>
      </c>
      <c r="AC391" t="str">
        <f t="shared" si="19"/>
        <v>2101355138</v>
      </c>
      <c r="AD391" t="str">
        <f t="shared" si="20"/>
        <v>Type of identifier, other than LEI or MFI code</v>
      </c>
    </row>
    <row r="392" spans="1:30" x14ac:dyDescent="0.45">
      <c r="A392" t="s">
        <v>1553</v>
      </c>
      <c r="B392" t="s">
        <v>164</v>
      </c>
      <c r="C392" t="s">
        <v>21</v>
      </c>
      <c r="D392" s="23"/>
      <c r="E392" s="23">
        <v>1.19</v>
      </c>
      <c r="F392" t="s">
        <v>29</v>
      </c>
      <c r="G392" t="s">
        <v>34</v>
      </c>
      <c r="H392" t="s">
        <v>694</v>
      </c>
      <c r="I392" t="s">
        <v>30</v>
      </c>
      <c r="M392" t="s">
        <v>1362</v>
      </c>
      <c r="W392" t="s">
        <v>479</v>
      </c>
      <c r="X392" t="str">
        <f>+IF(P392="S128","c006x   - Insurance firms &amp; pension funds",IF(G392="particulares","c001x   - Households",IF(AND(G392="outras empresas nao financeiras",H392="1"),"c002x   - Micro &amp; SME",IF(AND(G392="outras empresas nao financeiras",OR(H392="0",H392="")),"c003x   - Corporates",IF(G392="instituicoes de credito","c004x   - Institutions",IF(G392="outras instituicoes financeiras","c005x   - Other financial corporations",IF(G392="setor publico","c008x   - Government, central banks &amp; supranationals",IF(AND(G392="",I392="Taxageste"),"c003x   - Corporates",IF(G392="","c005x   - Other financial corporations","")))))))))</f>
        <v>c005x   - Other financial corporations</v>
      </c>
      <c r="Y392" s="1">
        <f>SUM(N392:O392)</f>
        <v>0</v>
      </c>
      <c r="Z392">
        <f>IFERROR(D392-Y392,"")</f>
        <v>0</v>
      </c>
      <c r="AA392">
        <v>0</v>
      </c>
      <c r="AB392" t="str">
        <f t="shared" si="18"/>
        <v>027800000000001</v>
      </c>
      <c r="AC392" t="str">
        <f t="shared" si="19"/>
        <v>7400615058</v>
      </c>
      <c r="AD392" t="str">
        <f t="shared" si="20"/>
        <v>Type of identifier, other than LEI or MFI code</v>
      </c>
    </row>
    <row r="393" spans="1:30" x14ac:dyDescent="0.45">
      <c r="A393" t="s">
        <v>1443</v>
      </c>
      <c r="B393" t="s">
        <v>164</v>
      </c>
      <c r="C393" t="s">
        <v>21</v>
      </c>
      <c r="D393" s="23">
        <v>59.7</v>
      </c>
      <c r="F393" t="s">
        <v>29</v>
      </c>
      <c r="G393" t="s">
        <v>34</v>
      </c>
      <c r="H393" t="s">
        <v>694</v>
      </c>
      <c r="I393" t="s">
        <v>30</v>
      </c>
      <c r="M393" t="s">
        <v>1362</v>
      </c>
      <c r="W393" t="s">
        <v>479</v>
      </c>
      <c r="X393" t="str">
        <f>+IF(P393="S128","c006x   - Insurance firms &amp; pension funds",IF(G393="particulares","c001x   - Households",IF(AND(G393="outras empresas nao financeiras",H393="1"),"c002x   - Micro &amp; SME",IF(AND(G393="outras empresas nao financeiras",OR(H393="0",H393="")),"c003x   - Corporates",IF(G393="instituicoes de credito","c004x   - Institutions",IF(G393="outras instituicoes financeiras","c005x   - Other financial corporations",IF(G393="setor publico","c008x   - Government, central banks &amp; supranationals",IF(AND(G393="",I393="Taxageste"),"c003x   - Corporates",IF(G393="","c005x   - Other financial corporations","")))))))))</f>
        <v>c005x   - Other financial corporations</v>
      </c>
      <c r="Y393" s="1">
        <f>SUM(N393:O393)</f>
        <v>0</v>
      </c>
      <c r="Z393">
        <f>IFERROR(D393-Y393,"")</f>
        <v>59.7</v>
      </c>
      <c r="AA393">
        <v>0</v>
      </c>
      <c r="AB393" t="str">
        <f t="shared" si="18"/>
        <v>028100000114001</v>
      </c>
      <c r="AC393" t="str">
        <f t="shared" si="19"/>
        <v>7400615058</v>
      </c>
      <c r="AD393" t="str">
        <f t="shared" si="20"/>
        <v>Type of identifier, other than LEI or MFI code</v>
      </c>
    </row>
    <row r="394" spans="1:30" x14ac:dyDescent="0.45">
      <c r="A394" t="s">
        <v>255</v>
      </c>
      <c r="B394" t="s">
        <v>164</v>
      </c>
      <c r="C394" t="s">
        <v>21</v>
      </c>
      <c r="D394" s="23">
        <v>702191.46</v>
      </c>
      <c r="E394" s="23">
        <v>1218.57</v>
      </c>
      <c r="F394" t="s">
        <v>29</v>
      </c>
      <c r="G394" t="s">
        <v>34</v>
      </c>
      <c r="H394" t="s">
        <v>694</v>
      </c>
      <c r="I394" t="s">
        <v>30</v>
      </c>
      <c r="M394" t="s">
        <v>1362</v>
      </c>
      <c r="W394" t="s">
        <v>479</v>
      </c>
      <c r="X394" t="str">
        <f>+IF(P394="S128","c006x   - Insurance firms &amp; pension funds",IF(G394="particulares","c001x   - Households",IF(AND(G394="outras empresas nao financeiras",H394="1"),"c002x   - Micro &amp; SME",IF(AND(G394="outras empresas nao financeiras",OR(H394="0",H394="")),"c003x   - Corporates",IF(G394="instituicoes de credito","c004x   - Institutions",IF(G394="outras instituicoes financeiras","c005x   - Other financial corporations",IF(G394="setor publico","c008x   - Government, central banks &amp; supranationals",IF(AND(G394="",I394="Taxageste"),"c003x   - Corporates",IF(G394="","c005x   - Other financial corporations","")))))))))</f>
        <v>c005x   - Other financial corporations</v>
      </c>
      <c r="Y394" s="1">
        <f>SUM(N394:O394)</f>
        <v>0</v>
      </c>
      <c r="Z394">
        <f>IFERROR(D394-Y394,"")</f>
        <v>702191.46</v>
      </c>
      <c r="AA394">
        <v>0</v>
      </c>
      <c r="AB394" t="str">
        <f t="shared" si="18"/>
        <v>028500000000000</v>
      </c>
      <c r="AC394" t="str">
        <f t="shared" si="19"/>
        <v>7400615058</v>
      </c>
      <c r="AD394" t="str">
        <f t="shared" si="20"/>
        <v>Type of identifier, other than LEI or MFI code</v>
      </c>
    </row>
    <row r="395" spans="1:30" x14ac:dyDescent="0.45">
      <c r="A395" t="s">
        <v>317</v>
      </c>
      <c r="B395" t="s">
        <v>164</v>
      </c>
      <c r="C395" t="s">
        <v>21</v>
      </c>
      <c r="D395" s="23">
        <v>385981.56</v>
      </c>
      <c r="E395">
        <v>647.82000000000005</v>
      </c>
      <c r="F395" t="s">
        <v>29</v>
      </c>
      <c r="G395" t="s">
        <v>34</v>
      </c>
      <c r="H395" t="s">
        <v>694</v>
      </c>
      <c r="I395" t="s">
        <v>30</v>
      </c>
      <c r="M395" t="s">
        <v>1362</v>
      </c>
      <c r="W395" t="s">
        <v>479</v>
      </c>
      <c r="X395" t="str">
        <f>+IF(P395="S128","c006x   - Insurance firms &amp; pension funds",IF(G395="particulares","c001x   - Households",IF(AND(G395="outras empresas nao financeiras",H395="1"),"c002x   - Micro &amp; SME",IF(AND(G395="outras empresas nao financeiras",OR(H395="0",H395="")),"c003x   - Corporates",IF(G395="instituicoes de credito","c004x   - Institutions",IF(G395="outras instituicoes financeiras","c005x   - Other financial corporations",IF(G395="setor publico","c008x   - Government, central banks &amp; supranationals",IF(AND(G395="",I395="Taxageste"),"c003x   - Corporates",IF(G395="","c005x   - Other financial corporations","")))))))))</f>
        <v>c005x   - Other financial corporations</v>
      </c>
      <c r="Y395" s="1">
        <f>SUM(N395:O395)</f>
        <v>0</v>
      </c>
      <c r="Z395">
        <f>IFERROR(D395-Y395,"")</f>
        <v>385981.56</v>
      </c>
      <c r="AA395">
        <v>0</v>
      </c>
      <c r="AB395" t="str">
        <f t="shared" si="18"/>
        <v>029000000000000</v>
      </c>
      <c r="AC395" t="str">
        <f t="shared" si="19"/>
        <v>7400615058</v>
      </c>
      <c r="AD395" t="str">
        <f t="shared" si="20"/>
        <v>Type of identifier, other than LEI or MFI code</v>
      </c>
    </row>
    <row r="396" spans="1:30" x14ac:dyDescent="0.45">
      <c r="A396" t="s">
        <v>262</v>
      </c>
      <c r="B396" t="s">
        <v>167</v>
      </c>
      <c r="C396" t="s">
        <v>21</v>
      </c>
      <c r="D396" s="23">
        <v>97574.720000000001</v>
      </c>
      <c r="E396" s="23">
        <v>215.24</v>
      </c>
      <c r="F396" t="s">
        <v>29</v>
      </c>
      <c r="G396" t="s">
        <v>34</v>
      </c>
      <c r="H396" t="s">
        <v>694</v>
      </c>
      <c r="I396" t="s">
        <v>73</v>
      </c>
      <c r="M396" t="s">
        <v>1362</v>
      </c>
      <c r="W396" t="s">
        <v>479</v>
      </c>
      <c r="X396" t="str">
        <f>+IF(P396="S128","c006x   - Insurance firms &amp; pension funds",IF(G396="particulares","c001x   - Households",IF(AND(G396="outras empresas nao financeiras",H396="1"),"c002x   - Micro &amp; SME",IF(AND(G396="outras empresas nao financeiras",OR(H396="0",H396="")),"c003x   - Corporates",IF(G396="instituicoes de credito","c004x   - Institutions",IF(G396="outras instituicoes financeiras","c005x   - Other financial corporations",IF(G396="setor publico","c008x   - Government, central banks &amp; supranationals",IF(AND(G396="",I396="Taxageste"),"c003x   - Corporates",IF(G396="","c005x   - Other financial corporations","")))))))))</f>
        <v>c005x   - Other financial corporations</v>
      </c>
      <c r="Y396" s="1">
        <f>SUM(N396:O396)</f>
        <v>0</v>
      </c>
      <c r="Z396">
        <f>IFERROR(D396-Y396,"")</f>
        <v>97574.720000000001</v>
      </c>
      <c r="AA396">
        <v>0</v>
      </c>
      <c r="AB396" t="str">
        <f t="shared" si="18"/>
        <v>030900000000000</v>
      </c>
      <c r="AC396" t="str">
        <f t="shared" si="19"/>
        <v>2101355138</v>
      </c>
      <c r="AD396" t="str">
        <f t="shared" si="20"/>
        <v>Type of identifier, other than LEI or MFI code</v>
      </c>
    </row>
    <row r="397" spans="1:30" x14ac:dyDescent="0.45">
      <c r="A397" t="s">
        <v>1500</v>
      </c>
      <c r="B397" t="s">
        <v>164</v>
      </c>
      <c r="C397" t="s">
        <v>21</v>
      </c>
      <c r="D397" s="23"/>
      <c r="E397">
        <v>1.83</v>
      </c>
      <c r="F397" t="s">
        <v>29</v>
      </c>
      <c r="G397" t="s">
        <v>34</v>
      </c>
      <c r="H397" t="s">
        <v>694</v>
      </c>
      <c r="I397" t="s">
        <v>30</v>
      </c>
      <c r="M397" t="s">
        <v>1362</v>
      </c>
      <c r="W397" t="s">
        <v>479</v>
      </c>
      <c r="X397" t="str">
        <f>+IF(P397="S128","c006x   - Insurance firms &amp; pension funds",IF(G397="particulares","c001x   - Households",IF(AND(G397="outras empresas nao financeiras",H397="1"),"c002x   - Micro &amp; SME",IF(AND(G397="outras empresas nao financeiras",OR(H397="0",H397="")),"c003x   - Corporates",IF(G397="instituicoes de credito","c004x   - Institutions",IF(G397="outras instituicoes financeiras","c005x   - Other financial corporations",IF(G397="setor publico","c008x   - Government, central banks &amp; supranationals",IF(AND(G397="",I397="Taxageste"),"c003x   - Corporates",IF(G397="","c005x   - Other financial corporations","")))))))))</f>
        <v>c005x   - Other financial corporations</v>
      </c>
      <c r="Y397" s="1">
        <f>SUM(N397:O397)</f>
        <v>0</v>
      </c>
      <c r="Z397">
        <f>IFERROR(D397-Y397,"")</f>
        <v>0</v>
      </c>
      <c r="AA397">
        <v>0</v>
      </c>
      <c r="AB397" t="str">
        <f t="shared" si="18"/>
        <v>033300000000001</v>
      </c>
      <c r="AC397" t="str">
        <f t="shared" si="19"/>
        <v>7400615058</v>
      </c>
      <c r="AD397" t="str">
        <f t="shared" si="20"/>
        <v>Type of identifier, other than LEI or MFI code</v>
      </c>
    </row>
    <row r="398" spans="1:30" x14ac:dyDescent="0.45">
      <c r="A398" t="s">
        <v>267</v>
      </c>
      <c r="B398" t="s">
        <v>164</v>
      </c>
      <c r="C398" t="s">
        <v>21</v>
      </c>
      <c r="D398" s="23">
        <v>925239.38</v>
      </c>
      <c r="E398" s="23">
        <v>1768.29</v>
      </c>
      <c r="F398" t="s">
        <v>29</v>
      </c>
      <c r="G398" t="s">
        <v>34</v>
      </c>
      <c r="H398" t="s">
        <v>694</v>
      </c>
      <c r="I398" t="s">
        <v>30</v>
      </c>
      <c r="M398" t="s">
        <v>1362</v>
      </c>
      <c r="W398" t="s">
        <v>479</v>
      </c>
      <c r="X398" t="str">
        <f>+IF(P398="S128","c006x   - Insurance firms &amp; pension funds",IF(G398="particulares","c001x   - Households",IF(AND(G398="outras empresas nao financeiras",H398="1"),"c002x   - Micro &amp; SME",IF(AND(G398="outras empresas nao financeiras",OR(H398="0",H398="")),"c003x   - Corporates",IF(G398="instituicoes de credito","c004x   - Institutions",IF(G398="outras instituicoes financeiras","c005x   - Other financial corporations",IF(G398="setor publico","c008x   - Government, central banks &amp; supranationals",IF(AND(G398="",I398="Taxageste"),"c003x   - Corporates",IF(G398="","c005x   - Other financial corporations","")))))))))</f>
        <v>c005x   - Other financial corporations</v>
      </c>
      <c r="Y398" s="1">
        <f>SUM(N398:O398)</f>
        <v>0</v>
      </c>
      <c r="Z398">
        <f>IFERROR(D398-Y398,"")</f>
        <v>925239.38</v>
      </c>
      <c r="AA398">
        <v>0</v>
      </c>
      <c r="AB398" t="str">
        <f t="shared" si="18"/>
        <v>033700000000000</v>
      </c>
      <c r="AC398" t="str">
        <f t="shared" si="19"/>
        <v>7400615058</v>
      </c>
      <c r="AD398" t="str">
        <f t="shared" si="20"/>
        <v>Type of identifier, other than LEI or MFI code</v>
      </c>
    </row>
    <row r="399" spans="1:30" x14ac:dyDescent="0.45">
      <c r="A399" t="s">
        <v>1554</v>
      </c>
      <c r="B399" t="s">
        <v>164</v>
      </c>
      <c r="C399" t="s">
        <v>21</v>
      </c>
      <c r="D399" s="23"/>
      <c r="E399">
        <v>0.24</v>
      </c>
      <c r="F399" t="s">
        <v>29</v>
      </c>
      <c r="G399" t="s">
        <v>34</v>
      </c>
      <c r="H399" t="s">
        <v>694</v>
      </c>
      <c r="I399" t="s">
        <v>30</v>
      </c>
      <c r="M399" t="s">
        <v>1362</v>
      </c>
      <c r="W399" t="s">
        <v>479</v>
      </c>
      <c r="X399" t="str">
        <f>+IF(P399="S128","c006x   - Insurance firms &amp; pension funds",IF(G399="particulares","c001x   - Households",IF(AND(G399="outras empresas nao financeiras",H399="1"),"c002x   - Micro &amp; SME",IF(AND(G399="outras empresas nao financeiras",OR(H399="0",H399="")),"c003x   - Corporates",IF(G399="instituicoes de credito","c004x   - Institutions",IF(G399="outras instituicoes financeiras","c005x   - Other financial corporations",IF(G399="setor publico","c008x   - Government, central banks &amp; supranationals",IF(AND(G399="",I399="Taxageste"),"c003x   - Corporates",IF(G399="","c005x   - Other financial corporations","")))))))))</f>
        <v>c005x   - Other financial corporations</v>
      </c>
      <c r="Y399" s="1">
        <f>SUM(N399:O399)</f>
        <v>0</v>
      </c>
      <c r="Z399">
        <f>IFERROR(D399-Y399,"")</f>
        <v>0</v>
      </c>
      <c r="AA399">
        <v>0</v>
      </c>
      <c r="AB399" t="str">
        <f t="shared" si="18"/>
        <v>034000000000001</v>
      </c>
      <c r="AC399" t="str">
        <f t="shared" si="19"/>
        <v>7400615058</v>
      </c>
      <c r="AD399" t="str">
        <f t="shared" si="20"/>
        <v>Type of identifier, other than LEI or MFI code</v>
      </c>
    </row>
    <row r="400" spans="1:30" x14ac:dyDescent="0.45">
      <c r="A400" t="s">
        <v>1555</v>
      </c>
      <c r="B400" t="s">
        <v>164</v>
      </c>
      <c r="C400" t="s">
        <v>21</v>
      </c>
      <c r="D400" s="23"/>
      <c r="E400" s="23">
        <v>23.25</v>
      </c>
      <c r="F400" t="s">
        <v>29</v>
      </c>
      <c r="G400" t="s">
        <v>34</v>
      </c>
      <c r="H400" t="s">
        <v>694</v>
      </c>
      <c r="I400" t="s">
        <v>30</v>
      </c>
      <c r="M400" t="s">
        <v>1362</v>
      </c>
      <c r="W400" t="s">
        <v>479</v>
      </c>
      <c r="X400" t="str">
        <f>+IF(P400="S128","c006x   - Insurance firms &amp; pension funds",IF(G400="particulares","c001x   - Households",IF(AND(G400="outras empresas nao financeiras",H400="1"),"c002x   - Micro &amp; SME",IF(AND(G400="outras empresas nao financeiras",OR(H400="0",H400="")),"c003x   - Corporates",IF(G400="instituicoes de credito","c004x   - Institutions",IF(G400="outras instituicoes financeiras","c005x   - Other financial corporations",IF(G400="setor publico","c008x   - Government, central banks &amp; supranationals",IF(AND(G400="",I400="Taxageste"),"c003x   - Corporates",IF(G400="","c005x   - Other financial corporations","")))))))))</f>
        <v>c005x   - Other financial corporations</v>
      </c>
      <c r="Y400" s="1">
        <f>SUM(N400:O400)</f>
        <v>0</v>
      </c>
      <c r="Z400">
        <f>IFERROR(D400-Y400,"")</f>
        <v>0</v>
      </c>
      <c r="AA400">
        <v>0</v>
      </c>
      <c r="AB400" t="str">
        <f t="shared" si="18"/>
        <v>034300000000001</v>
      </c>
      <c r="AC400" t="str">
        <f t="shared" si="19"/>
        <v>7400615058</v>
      </c>
      <c r="AD400" t="str">
        <f t="shared" si="20"/>
        <v>Type of identifier, other than LEI or MFI code</v>
      </c>
    </row>
    <row r="401" spans="1:30" x14ac:dyDescent="0.45">
      <c r="A401" t="s">
        <v>1556</v>
      </c>
      <c r="B401" t="s">
        <v>164</v>
      </c>
      <c r="C401" t="s">
        <v>21</v>
      </c>
      <c r="D401" s="23"/>
      <c r="E401">
        <v>17.440000000000001</v>
      </c>
      <c r="F401" t="s">
        <v>29</v>
      </c>
      <c r="G401" t="s">
        <v>34</v>
      </c>
      <c r="H401" t="s">
        <v>694</v>
      </c>
      <c r="I401" t="s">
        <v>30</v>
      </c>
      <c r="M401" t="s">
        <v>1362</v>
      </c>
      <c r="W401" t="s">
        <v>479</v>
      </c>
      <c r="X401" t="str">
        <f>+IF(P401="S128","c006x   - Insurance firms &amp; pension funds",IF(G401="particulares","c001x   - Households",IF(AND(G401="outras empresas nao financeiras",H401="1"),"c002x   - Micro &amp; SME",IF(AND(G401="outras empresas nao financeiras",OR(H401="0",H401="")),"c003x   - Corporates",IF(G401="instituicoes de credito","c004x   - Institutions",IF(G401="outras instituicoes financeiras","c005x   - Other financial corporations",IF(G401="setor publico","c008x   - Government, central banks &amp; supranationals",IF(AND(G401="",I401="Taxageste"),"c003x   - Corporates",IF(G401="","c005x   - Other financial corporations","")))))))))</f>
        <v>c005x   - Other financial corporations</v>
      </c>
      <c r="Y401" s="1">
        <f>SUM(N401:O401)</f>
        <v>0</v>
      </c>
      <c r="Z401">
        <f>IFERROR(D401-Y401,"")</f>
        <v>0</v>
      </c>
      <c r="AA401">
        <v>0</v>
      </c>
      <c r="AB401" t="str">
        <f t="shared" si="18"/>
        <v>034900000000001</v>
      </c>
      <c r="AC401" t="str">
        <f t="shared" si="19"/>
        <v>7400615058</v>
      </c>
      <c r="AD401" t="str">
        <f t="shared" si="20"/>
        <v>Type of identifier, other than LEI or MFI code</v>
      </c>
    </row>
    <row r="402" spans="1:30" x14ac:dyDescent="0.45">
      <c r="A402" t="s">
        <v>355</v>
      </c>
      <c r="B402" t="s">
        <v>170</v>
      </c>
      <c r="C402" t="s">
        <v>21</v>
      </c>
      <c r="D402" s="23">
        <v>39289.15</v>
      </c>
      <c r="E402" s="23">
        <v>95.33</v>
      </c>
      <c r="F402" t="s">
        <v>29</v>
      </c>
      <c r="G402" t="s">
        <v>34</v>
      </c>
      <c r="H402" t="s">
        <v>694</v>
      </c>
      <c r="I402" t="s">
        <v>74</v>
      </c>
      <c r="M402" t="s">
        <v>1362</v>
      </c>
      <c r="W402" t="s">
        <v>479</v>
      </c>
      <c r="X402" t="str">
        <f>+IF(P402="S128","c006x   - Insurance firms &amp; pension funds",IF(G402="particulares","c001x   - Households",IF(AND(G402="outras empresas nao financeiras",H402="1"),"c002x   - Micro &amp; SME",IF(AND(G402="outras empresas nao financeiras",OR(H402="0",H402="")),"c003x   - Corporates",IF(G402="instituicoes de credito","c004x   - Institutions",IF(G402="outras instituicoes financeiras","c005x   - Other financial corporations",IF(G402="setor publico","c008x   - Government, central banks &amp; supranationals",IF(AND(G402="",I402="Taxageste"),"c003x   - Corporates",IF(G402="","c005x   - Other financial corporations","")))))))))</f>
        <v>c005x   - Other financial corporations</v>
      </c>
      <c r="Y402" s="1">
        <f>SUM(N402:O402)</f>
        <v>0</v>
      </c>
      <c r="Z402">
        <f>IFERROR(D402-Y402,"")</f>
        <v>39289.15</v>
      </c>
      <c r="AA402">
        <v>0</v>
      </c>
      <c r="AB402" t="str">
        <f t="shared" si="18"/>
        <v>035300000000000</v>
      </c>
      <c r="AC402" t="str">
        <f t="shared" si="19"/>
        <v>7400987939</v>
      </c>
      <c r="AD402" t="str">
        <f t="shared" si="20"/>
        <v>Type of identifier, other than LEI or MFI code</v>
      </c>
    </row>
    <row r="403" spans="1:30" x14ac:dyDescent="0.45">
      <c r="A403" t="s">
        <v>235</v>
      </c>
      <c r="B403" t="s">
        <v>167</v>
      </c>
      <c r="C403" t="s">
        <v>21</v>
      </c>
      <c r="D403" s="23">
        <v>12418.83</v>
      </c>
      <c r="E403">
        <v>26.51</v>
      </c>
      <c r="F403" t="s">
        <v>29</v>
      </c>
      <c r="G403" t="s">
        <v>34</v>
      </c>
      <c r="H403" t="s">
        <v>694</v>
      </c>
      <c r="I403" t="s">
        <v>73</v>
      </c>
      <c r="M403" t="s">
        <v>1362</v>
      </c>
      <c r="W403" t="s">
        <v>479</v>
      </c>
      <c r="X403" t="str">
        <f>+IF(P403="S128","c006x   - Insurance firms &amp; pension funds",IF(G403="particulares","c001x   - Households",IF(AND(G403="outras empresas nao financeiras",H403="1"),"c002x   - Micro &amp; SME",IF(AND(G403="outras empresas nao financeiras",OR(H403="0",H403="")),"c003x   - Corporates",IF(G403="instituicoes de credito","c004x   - Institutions",IF(G403="outras instituicoes financeiras","c005x   - Other financial corporations",IF(G403="setor publico","c008x   - Government, central banks &amp; supranationals",IF(AND(G403="",I403="Taxageste"),"c003x   - Corporates",IF(G403="","c005x   - Other financial corporations","")))))))))</f>
        <v>c005x   - Other financial corporations</v>
      </c>
      <c r="Y403" s="1">
        <f>SUM(N403:O403)</f>
        <v>0</v>
      </c>
      <c r="Z403">
        <f>IFERROR(D403-Y403,"")</f>
        <v>12418.83</v>
      </c>
      <c r="AA403">
        <v>0</v>
      </c>
      <c r="AB403" t="str">
        <f t="shared" si="18"/>
        <v>035900000000000</v>
      </c>
      <c r="AC403" t="str">
        <f t="shared" si="19"/>
        <v>2101355138</v>
      </c>
      <c r="AD403" t="str">
        <f t="shared" si="20"/>
        <v>Type of identifier, other than LEI or MFI code</v>
      </c>
    </row>
    <row r="404" spans="1:30" x14ac:dyDescent="0.45">
      <c r="A404" t="s">
        <v>366</v>
      </c>
      <c r="B404" t="s">
        <v>164</v>
      </c>
      <c r="C404" t="s">
        <v>21</v>
      </c>
      <c r="D404" s="23">
        <v>611647.28</v>
      </c>
      <c r="E404" s="23">
        <v>1341.84</v>
      </c>
      <c r="F404" t="s">
        <v>29</v>
      </c>
      <c r="G404" t="s">
        <v>34</v>
      </c>
      <c r="H404" t="s">
        <v>694</v>
      </c>
      <c r="I404" t="s">
        <v>30</v>
      </c>
      <c r="M404" t="s">
        <v>1362</v>
      </c>
      <c r="W404" t="s">
        <v>479</v>
      </c>
      <c r="X404" t="str">
        <f>+IF(P404="S128","c006x   - Insurance firms &amp; pension funds",IF(G404="particulares","c001x   - Households",IF(AND(G404="outras empresas nao financeiras",H404="1"),"c002x   - Micro &amp; SME",IF(AND(G404="outras empresas nao financeiras",OR(H404="0",H404="")),"c003x   - Corporates",IF(G404="instituicoes de credito","c004x   - Institutions",IF(G404="outras instituicoes financeiras","c005x   - Other financial corporations",IF(G404="setor publico","c008x   - Government, central banks &amp; supranationals",IF(AND(G404="",I404="Taxageste"),"c003x   - Corporates",IF(G404="","c005x   - Other financial corporations","")))))))))</f>
        <v>c005x   - Other financial corporations</v>
      </c>
      <c r="Y404" s="1">
        <f>SUM(N404:O404)</f>
        <v>0</v>
      </c>
      <c r="Z404">
        <f>IFERROR(D404-Y404,"")</f>
        <v>611647.28</v>
      </c>
      <c r="AA404">
        <v>0</v>
      </c>
      <c r="AB404" t="str">
        <f t="shared" si="18"/>
        <v>036500000000000</v>
      </c>
      <c r="AC404" t="str">
        <f t="shared" si="19"/>
        <v>7400615058</v>
      </c>
      <c r="AD404" t="str">
        <f t="shared" si="20"/>
        <v>Type of identifier, other than LEI or MFI code</v>
      </c>
    </row>
    <row r="405" spans="1:30" x14ac:dyDescent="0.45">
      <c r="A405" t="s">
        <v>1557</v>
      </c>
      <c r="B405" t="s">
        <v>164</v>
      </c>
      <c r="C405" t="s">
        <v>21</v>
      </c>
      <c r="D405" s="23"/>
      <c r="E405">
        <v>66.58</v>
      </c>
      <c r="F405" t="s">
        <v>29</v>
      </c>
      <c r="G405" t="s">
        <v>34</v>
      </c>
      <c r="H405" t="s">
        <v>694</v>
      </c>
      <c r="I405" t="s">
        <v>30</v>
      </c>
      <c r="M405" t="s">
        <v>1362</v>
      </c>
      <c r="W405" t="s">
        <v>479</v>
      </c>
      <c r="X405" t="str">
        <f>+IF(P405="S128","c006x   - Insurance firms &amp; pension funds",IF(G405="particulares","c001x   - Households",IF(AND(G405="outras empresas nao financeiras",H405="1"),"c002x   - Micro &amp; SME",IF(AND(G405="outras empresas nao financeiras",OR(H405="0",H405="")),"c003x   - Corporates",IF(G405="instituicoes de credito","c004x   - Institutions",IF(G405="outras instituicoes financeiras","c005x   - Other financial corporations",IF(G405="setor publico","c008x   - Government, central banks &amp; supranationals",IF(AND(G405="",I405="Taxageste"),"c003x   - Corporates",IF(G405="","c005x   - Other financial corporations","")))))))))</f>
        <v>c005x   - Other financial corporations</v>
      </c>
      <c r="Y405" s="1">
        <f>SUM(N405:O405)</f>
        <v>0</v>
      </c>
      <c r="Z405">
        <f>IFERROR(D405-Y405,"")</f>
        <v>0</v>
      </c>
      <c r="AA405">
        <v>0</v>
      </c>
      <c r="AB405" t="str">
        <f t="shared" si="18"/>
        <v>037000000000001</v>
      </c>
      <c r="AC405" t="str">
        <f t="shared" si="19"/>
        <v>7400615058</v>
      </c>
      <c r="AD405" t="str">
        <f t="shared" si="20"/>
        <v>Type of identifier, other than LEI or MFI code</v>
      </c>
    </row>
    <row r="406" spans="1:30" x14ac:dyDescent="0.45">
      <c r="A406" t="s">
        <v>296</v>
      </c>
      <c r="B406" t="s">
        <v>167</v>
      </c>
      <c r="C406" t="s">
        <v>21</v>
      </c>
      <c r="D406" s="23">
        <v>133530.13</v>
      </c>
      <c r="E406" s="23">
        <v>236.08</v>
      </c>
      <c r="F406" t="s">
        <v>29</v>
      </c>
      <c r="G406" t="s">
        <v>34</v>
      </c>
      <c r="H406" t="s">
        <v>694</v>
      </c>
      <c r="I406" t="s">
        <v>73</v>
      </c>
      <c r="M406" t="s">
        <v>1362</v>
      </c>
      <c r="W406" t="s">
        <v>479</v>
      </c>
      <c r="X406" t="str">
        <f>+IF(P406="S128","c006x   - Insurance firms &amp; pension funds",IF(G406="particulares","c001x   - Households",IF(AND(G406="outras empresas nao financeiras",H406="1"),"c002x   - Micro &amp; SME",IF(AND(G406="outras empresas nao financeiras",OR(H406="0",H406="")),"c003x   - Corporates",IF(G406="instituicoes de credito","c004x   - Institutions",IF(G406="outras instituicoes financeiras","c005x   - Other financial corporations",IF(G406="setor publico","c008x   - Government, central banks &amp; supranationals",IF(AND(G406="",I406="Taxageste"),"c003x   - Corporates",IF(G406="","c005x   - Other financial corporations","")))))))))</f>
        <v>c005x   - Other financial corporations</v>
      </c>
      <c r="Y406" s="1">
        <f>SUM(N406:O406)</f>
        <v>0</v>
      </c>
      <c r="Z406">
        <f>IFERROR(D406-Y406,"")</f>
        <v>133530.13</v>
      </c>
      <c r="AA406">
        <v>0</v>
      </c>
      <c r="AB406" t="str">
        <f t="shared" si="18"/>
        <v>037500000000000</v>
      </c>
      <c r="AC406" t="str">
        <f t="shared" si="19"/>
        <v>2101355138</v>
      </c>
      <c r="AD406" t="str">
        <f t="shared" si="20"/>
        <v>Type of identifier, other than LEI or MFI code</v>
      </c>
    </row>
    <row r="407" spans="1:30" x14ac:dyDescent="0.45">
      <c r="A407" t="s">
        <v>243</v>
      </c>
      <c r="B407" t="s">
        <v>170</v>
      </c>
      <c r="C407" t="s">
        <v>21</v>
      </c>
      <c r="D407" s="23">
        <v>64708.12</v>
      </c>
      <c r="E407">
        <v>70.7</v>
      </c>
      <c r="F407" t="s">
        <v>29</v>
      </c>
      <c r="G407" t="s">
        <v>34</v>
      </c>
      <c r="H407" t="s">
        <v>694</v>
      </c>
      <c r="I407" t="s">
        <v>74</v>
      </c>
      <c r="M407" t="s">
        <v>1362</v>
      </c>
      <c r="W407" t="s">
        <v>479</v>
      </c>
      <c r="X407" t="str">
        <f>+IF(P407="S128","c006x   - Insurance firms &amp; pension funds",IF(G407="particulares","c001x   - Households",IF(AND(G407="outras empresas nao financeiras",H407="1"),"c002x   - Micro &amp; SME",IF(AND(G407="outras empresas nao financeiras",OR(H407="0",H407="")),"c003x   - Corporates",IF(G407="instituicoes de credito","c004x   - Institutions",IF(G407="outras instituicoes financeiras","c005x   - Other financial corporations",IF(G407="setor publico","c008x   - Government, central banks &amp; supranationals",IF(AND(G407="",I407="Taxageste"),"c003x   - Corporates",IF(G407="","c005x   - Other financial corporations","")))))))))</f>
        <v>c005x   - Other financial corporations</v>
      </c>
      <c r="Y407" s="1">
        <f>SUM(N407:O407)</f>
        <v>0</v>
      </c>
      <c r="Z407">
        <f>IFERROR(D407-Y407,"")</f>
        <v>64708.12</v>
      </c>
      <c r="AA407">
        <v>0</v>
      </c>
      <c r="AB407" t="str">
        <f t="shared" si="18"/>
        <v>038300000000000</v>
      </c>
      <c r="AC407" t="str">
        <f t="shared" si="19"/>
        <v>7400987939</v>
      </c>
      <c r="AD407" t="str">
        <f t="shared" si="20"/>
        <v>Type of identifier, other than LEI or MFI code</v>
      </c>
    </row>
    <row r="408" spans="1:30" x14ac:dyDescent="0.45">
      <c r="A408" t="s">
        <v>1558</v>
      </c>
      <c r="B408" t="s">
        <v>164</v>
      </c>
      <c r="C408" t="s">
        <v>21</v>
      </c>
      <c r="D408" s="23"/>
      <c r="E408" s="23">
        <v>0.4</v>
      </c>
      <c r="F408" t="s">
        <v>29</v>
      </c>
      <c r="G408" t="s">
        <v>34</v>
      </c>
      <c r="H408" t="s">
        <v>694</v>
      </c>
      <c r="I408" t="s">
        <v>30</v>
      </c>
      <c r="M408" t="s">
        <v>1362</v>
      </c>
      <c r="W408" t="s">
        <v>479</v>
      </c>
      <c r="X408" t="str">
        <f>+IF(P408="S128","c006x   - Insurance firms &amp; pension funds",IF(G408="particulares","c001x   - Households",IF(AND(G408="outras empresas nao financeiras",H408="1"),"c002x   - Micro &amp; SME",IF(AND(G408="outras empresas nao financeiras",OR(H408="0",H408="")),"c003x   - Corporates",IF(G408="instituicoes de credito","c004x   - Institutions",IF(G408="outras instituicoes financeiras","c005x   - Other financial corporations",IF(G408="setor publico","c008x   - Government, central banks &amp; supranationals",IF(AND(G408="",I408="Taxageste"),"c003x   - Corporates",IF(G408="","c005x   - Other financial corporations","")))))))))</f>
        <v>c005x   - Other financial corporations</v>
      </c>
      <c r="Y408" s="1">
        <f>SUM(N408:O408)</f>
        <v>0</v>
      </c>
      <c r="Z408">
        <f>IFERROR(D408-Y408,"")</f>
        <v>0</v>
      </c>
      <c r="AA408">
        <v>0</v>
      </c>
      <c r="AB408" t="str">
        <f t="shared" si="18"/>
        <v>039000000000001</v>
      </c>
      <c r="AC408" t="str">
        <f t="shared" si="19"/>
        <v>7400615058</v>
      </c>
      <c r="AD408" t="str">
        <f t="shared" si="20"/>
        <v>Type of identifier, other than LEI or MFI code</v>
      </c>
    </row>
    <row r="409" spans="1:30" x14ac:dyDescent="0.45">
      <c r="A409" t="s">
        <v>1377</v>
      </c>
      <c r="B409" t="s">
        <v>164</v>
      </c>
      <c r="C409" t="s">
        <v>21</v>
      </c>
      <c r="D409" s="23">
        <v>197.62</v>
      </c>
      <c r="E409" s="23"/>
      <c r="F409" t="s">
        <v>29</v>
      </c>
      <c r="G409" t="s">
        <v>34</v>
      </c>
      <c r="H409" t="s">
        <v>694</v>
      </c>
      <c r="I409" t="s">
        <v>30</v>
      </c>
      <c r="M409" t="s">
        <v>1362</v>
      </c>
      <c r="W409" t="s">
        <v>479</v>
      </c>
      <c r="X409" t="str">
        <f>+IF(P409="S128","c006x   - Insurance firms &amp; pension funds",IF(G409="particulares","c001x   - Households",IF(AND(G409="outras empresas nao financeiras",H409="1"),"c002x   - Micro &amp; SME",IF(AND(G409="outras empresas nao financeiras",OR(H409="0",H409="")),"c003x   - Corporates",IF(G409="instituicoes de credito","c004x   - Institutions",IF(G409="outras instituicoes financeiras","c005x   - Other financial corporations",IF(G409="setor publico","c008x   - Government, central banks &amp; supranationals",IF(AND(G409="",I409="Taxageste"),"c003x   - Corporates",IF(G409="","c005x   - Other financial corporations","")))))))))</f>
        <v>c005x   - Other financial corporations</v>
      </c>
      <c r="Y409" s="1">
        <f>SUM(N409:O409)</f>
        <v>0</v>
      </c>
      <c r="Z409">
        <f>IFERROR(D409-Y409,"")</f>
        <v>197.62</v>
      </c>
      <c r="AA409">
        <v>0</v>
      </c>
      <c r="AB409" t="str">
        <f t="shared" si="18"/>
        <v>039300000114001</v>
      </c>
      <c r="AC409" t="str">
        <f t="shared" si="19"/>
        <v>7400615058</v>
      </c>
      <c r="AD409" t="str">
        <f t="shared" si="20"/>
        <v>Type of identifier, other than LEI or MFI code</v>
      </c>
    </row>
    <row r="410" spans="1:30" x14ac:dyDescent="0.45">
      <c r="A410" t="s">
        <v>295</v>
      </c>
      <c r="B410" t="s">
        <v>167</v>
      </c>
      <c r="C410" t="s">
        <v>21</v>
      </c>
      <c r="D410" s="23">
        <v>66904.27</v>
      </c>
      <c r="E410" s="23">
        <v>83.71</v>
      </c>
      <c r="F410" t="s">
        <v>29</v>
      </c>
      <c r="G410" t="s">
        <v>34</v>
      </c>
      <c r="H410" t="s">
        <v>694</v>
      </c>
      <c r="I410" t="s">
        <v>73</v>
      </c>
      <c r="M410" t="s">
        <v>1362</v>
      </c>
      <c r="W410" t="s">
        <v>479</v>
      </c>
      <c r="X410" t="str">
        <f>+IF(P410="S128","c006x   - Insurance firms &amp; pension funds",IF(G410="particulares","c001x   - Households",IF(AND(G410="outras empresas nao financeiras",H410="1"),"c002x   - Micro &amp; SME",IF(AND(G410="outras empresas nao financeiras",OR(H410="0",H410="")),"c003x   - Corporates",IF(G410="instituicoes de credito","c004x   - Institutions",IF(G410="outras instituicoes financeiras","c005x   - Other financial corporations",IF(G410="setor publico","c008x   - Government, central banks &amp; supranationals",IF(AND(G410="",I410="Taxageste"),"c003x   - Corporates",IF(G410="","c005x   - Other financial corporations","")))))))))</f>
        <v>c005x   - Other financial corporations</v>
      </c>
      <c r="Y410" s="1">
        <f>SUM(N410:O410)</f>
        <v>0</v>
      </c>
      <c r="Z410">
        <f>IFERROR(D410-Y410,"")</f>
        <v>66904.27</v>
      </c>
      <c r="AA410">
        <v>0</v>
      </c>
      <c r="AB410" t="str">
        <f t="shared" si="18"/>
        <v>026400000000000</v>
      </c>
      <c r="AC410" t="str">
        <f t="shared" si="19"/>
        <v>2101355138</v>
      </c>
      <c r="AD410" t="str">
        <f t="shared" si="20"/>
        <v>Type of identifier, other than LEI or MFI code</v>
      </c>
    </row>
    <row r="411" spans="1:30" x14ac:dyDescent="0.45">
      <c r="A411" t="s">
        <v>360</v>
      </c>
      <c r="B411" t="s">
        <v>164</v>
      </c>
      <c r="C411" t="s">
        <v>21</v>
      </c>
      <c r="D411" s="23">
        <v>759445.58</v>
      </c>
      <c r="E411">
        <v>916.47</v>
      </c>
      <c r="F411" t="s">
        <v>29</v>
      </c>
      <c r="G411" t="s">
        <v>34</v>
      </c>
      <c r="H411" t="s">
        <v>694</v>
      </c>
      <c r="I411" t="s">
        <v>30</v>
      </c>
      <c r="M411" t="s">
        <v>1362</v>
      </c>
      <c r="W411" t="s">
        <v>479</v>
      </c>
      <c r="X411" t="str">
        <f>+IF(P411="S128","c006x   - Insurance firms &amp; pension funds",IF(G411="particulares","c001x   - Households",IF(AND(G411="outras empresas nao financeiras",H411="1"),"c002x   - Micro &amp; SME",IF(AND(G411="outras empresas nao financeiras",OR(H411="0",H411="")),"c003x   - Corporates",IF(G411="instituicoes de credito","c004x   - Institutions",IF(G411="outras instituicoes financeiras","c005x   - Other financial corporations",IF(G411="setor publico","c008x   - Government, central banks &amp; supranationals",IF(AND(G411="",I411="Taxageste"),"c003x   - Corporates",IF(G411="","c005x   - Other financial corporations","")))))))))</f>
        <v>c005x   - Other financial corporations</v>
      </c>
      <c r="Y411" s="1">
        <f>SUM(N411:O411)</f>
        <v>0</v>
      </c>
      <c r="Z411">
        <f>IFERROR(D411-Y411,"")</f>
        <v>759445.58</v>
      </c>
      <c r="AA411">
        <v>0</v>
      </c>
      <c r="AB411" t="str">
        <f t="shared" si="18"/>
        <v>026600000000000</v>
      </c>
      <c r="AC411" t="str">
        <f t="shared" si="19"/>
        <v>7400615058</v>
      </c>
      <c r="AD411" t="str">
        <f t="shared" si="20"/>
        <v>Type of identifier, other than LEI or MFI code</v>
      </c>
    </row>
    <row r="412" spans="1:30" x14ac:dyDescent="0.45">
      <c r="A412" t="s">
        <v>166</v>
      </c>
      <c r="B412" t="s">
        <v>170</v>
      </c>
      <c r="C412" t="s">
        <v>21</v>
      </c>
      <c r="D412" s="23">
        <v>307985.13</v>
      </c>
      <c r="E412" s="23">
        <v>518.16999999999996</v>
      </c>
      <c r="F412" t="s">
        <v>29</v>
      </c>
      <c r="G412" t="s">
        <v>34</v>
      </c>
      <c r="H412" t="s">
        <v>694</v>
      </c>
      <c r="I412" t="s">
        <v>74</v>
      </c>
      <c r="M412" t="s">
        <v>1362</v>
      </c>
      <c r="W412" t="s">
        <v>479</v>
      </c>
      <c r="X412" t="str">
        <f>+IF(P412="S128","c006x   - Insurance firms &amp; pension funds",IF(G412="particulares","c001x   - Households",IF(AND(G412="outras empresas nao financeiras",H412="1"),"c002x   - Micro &amp; SME",IF(AND(G412="outras empresas nao financeiras",OR(H412="0",H412="")),"c003x   - Corporates",IF(G412="instituicoes de credito","c004x   - Institutions",IF(G412="outras instituicoes financeiras","c005x   - Other financial corporations",IF(G412="setor publico","c008x   - Government, central banks &amp; supranationals",IF(AND(G412="",I412="Taxageste"),"c003x   - Corporates",IF(G412="","c005x   - Other financial corporations","")))))))))</f>
        <v>c005x   - Other financial corporations</v>
      </c>
      <c r="Y412" s="1">
        <f>SUM(N412:O412)</f>
        <v>0</v>
      </c>
      <c r="Z412">
        <f>IFERROR(D412-Y412,"")</f>
        <v>307985.13</v>
      </c>
      <c r="AA412">
        <v>0</v>
      </c>
      <c r="AB412" t="str">
        <f t="shared" si="18"/>
        <v>026700000000000</v>
      </c>
      <c r="AC412" t="str">
        <f t="shared" si="19"/>
        <v>7400987939</v>
      </c>
      <c r="AD412" t="str">
        <f t="shared" si="20"/>
        <v>Type of identifier, other than LEI or MFI code</v>
      </c>
    </row>
    <row r="413" spans="1:30" x14ac:dyDescent="0.45">
      <c r="A413" t="s">
        <v>300</v>
      </c>
      <c r="B413" t="s">
        <v>167</v>
      </c>
      <c r="C413" t="s">
        <v>21</v>
      </c>
      <c r="D413" s="23">
        <v>144667.07999999999</v>
      </c>
      <c r="E413">
        <v>273.35000000000002</v>
      </c>
      <c r="F413" t="s">
        <v>29</v>
      </c>
      <c r="G413" t="s">
        <v>34</v>
      </c>
      <c r="H413" t="s">
        <v>694</v>
      </c>
      <c r="I413" t="s">
        <v>73</v>
      </c>
      <c r="M413" t="s">
        <v>1362</v>
      </c>
      <c r="W413" t="s">
        <v>479</v>
      </c>
      <c r="X413" t="str">
        <f>+IF(P413="S128","c006x   - Insurance firms &amp; pension funds",IF(G413="particulares","c001x   - Households",IF(AND(G413="outras empresas nao financeiras",H413="1"),"c002x   - Micro &amp; SME",IF(AND(G413="outras empresas nao financeiras",OR(H413="0",H413="")),"c003x   - Corporates",IF(G413="instituicoes de credito","c004x   - Institutions",IF(G413="outras instituicoes financeiras","c005x   - Other financial corporations",IF(G413="setor publico","c008x   - Government, central banks &amp; supranationals",IF(AND(G413="",I413="Taxageste"),"c003x   - Corporates",IF(G413="","c005x   - Other financial corporations","")))))))))</f>
        <v>c005x   - Other financial corporations</v>
      </c>
      <c r="Y413" s="1">
        <f>SUM(N413:O413)</f>
        <v>0</v>
      </c>
      <c r="Z413">
        <f>IFERROR(D413-Y413,"")</f>
        <v>144667.07999999999</v>
      </c>
      <c r="AA413">
        <v>0</v>
      </c>
      <c r="AB413" t="str">
        <f t="shared" si="18"/>
        <v>026900000000000</v>
      </c>
      <c r="AC413" t="str">
        <f t="shared" si="19"/>
        <v>2101355138</v>
      </c>
      <c r="AD413" t="str">
        <f t="shared" si="20"/>
        <v>Type of identifier, other than LEI or MFI code</v>
      </c>
    </row>
    <row r="414" spans="1:30" x14ac:dyDescent="0.45">
      <c r="A414" t="s">
        <v>1559</v>
      </c>
      <c r="B414" t="s">
        <v>167</v>
      </c>
      <c r="C414" t="s">
        <v>21</v>
      </c>
      <c r="D414" s="23"/>
      <c r="E414" s="23">
        <v>355996.72</v>
      </c>
      <c r="F414" t="s">
        <v>29</v>
      </c>
      <c r="G414" t="s">
        <v>34</v>
      </c>
      <c r="H414" t="s">
        <v>694</v>
      </c>
      <c r="I414" t="s">
        <v>73</v>
      </c>
      <c r="M414" t="s">
        <v>1362</v>
      </c>
      <c r="W414" t="s">
        <v>479</v>
      </c>
      <c r="X414" t="str">
        <f>+IF(P414="S128","c006x   - Insurance firms &amp; pension funds",IF(G414="particulares","c001x   - Households",IF(AND(G414="outras empresas nao financeiras",H414="1"),"c002x   - Micro &amp; SME",IF(AND(G414="outras empresas nao financeiras",OR(H414="0",H414="")),"c003x   - Corporates",IF(G414="instituicoes de credito","c004x   - Institutions",IF(G414="outras instituicoes financeiras","c005x   - Other financial corporations",IF(G414="setor publico","c008x   - Government, central banks &amp; supranationals",IF(AND(G414="",I414="Taxageste"),"c003x   - Corporates",IF(G414="","c005x   - Other financial corporations","")))))))))</f>
        <v>c005x   - Other financial corporations</v>
      </c>
      <c r="Y414" s="1">
        <f>SUM(N414:O414)</f>
        <v>0</v>
      </c>
      <c r="Z414">
        <f>IFERROR(D414-Y414,"")</f>
        <v>0</v>
      </c>
      <c r="AA414">
        <v>0</v>
      </c>
      <c r="AB414" t="str">
        <f t="shared" si="18"/>
        <v>0100I241P523830</v>
      </c>
      <c r="AC414" t="str">
        <f t="shared" si="19"/>
        <v>2101355138</v>
      </c>
      <c r="AD414" t="str">
        <f t="shared" si="20"/>
        <v>Type of identifier, other than LEI or MFI code</v>
      </c>
    </row>
    <row r="415" spans="1:30" x14ac:dyDescent="0.45">
      <c r="A415" t="s">
        <v>1560</v>
      </c>
      <c r="B415" t="s">
        <v>164</v>
      </c>
      <c r="C415" t="s">
        <v>21</v>
      </c>
      <c r="D415" s="23"/>
      <c r="E415">
        <v>1.05</v>
      </c>
      <c r="F415" t="s">
        <v>29</v>
      </c>
      <c r="G415" t="s">
        <v>34</v>
      </c>
      <c r="H415" t="s">
        <v>694</v>
      </c>
      <c r="I415" t="s">
        <v>30</v>
      </c>
      <c r="M415" t="s">
        <v>1362</v>
      </c>
      <c r="W415" t="s">
        <v>479</v>
      </c>
      <c r="X415" t="str">
        <f>+IF(P415="S128","c006x   - Insurance firms &amp; pension funds",IF(G415="particulares","c001x   - Households",IF(AND(G415="outras empresas nao financeiras",H415="1"),"c002x   - Micro &amp; SME",IF(AND(G415="outras empresas nao financeiras",OR(H415="0",H415="")),"c003x   - Corporates",IF(G415="instituicoes de credito","c004x   - Institutions",IF(G415="outras instituicoes financeiras","c005x   - Other financial corporations",IF(G415="setor publico","c008x   - Government, central banks &amp; supranationals",IF(AND(G415="",I415="Taxageste"),"c003x   - Corporates",IF(G415="","c005x   - Other financial corporations","")))))))))</f>
        <v>c005x   - Other financial corporations</v>
      </c>
      <c r="Y415" s="1">
        <f>SUM(N415:O415)</f>
        <v>0</v>
      </c>
      <c r="Z415">
        <f>IFERROR(D415-Y415,"")</f>
        <v>0</v>
      </c>
      <c r="AA415">
        <v>0</v>
      </c>
      <c r="AB415" t="str">
        <f t="shared" si="18"/>
        <v>023100000000001</v>
      </c>
      <c r="AC415" t="str">
        <f t="shared" si="19"/>
        <v>7400615058</v>
      </c>
      <c r="AD415" t="str">
        <f t="shared" si="20"/>
        <v>Type of identifier, other than LEI or MFI code</v>
      </c>
    </row>
    <row r="416" spans="1:30" x14ac:dyDescent="0.45">
      <c r="A416" t="s">
        <v>1561</v>
      </c>
      <c r="B416" t="s">
        <v>164</v>
      </c>
      <c r="C416" t="s">
        <v>21</v>
      </c>
      <c r="D416" s="23"/>
      <c r="E416" s="23">
        <v>3.44</v>
      </c>
      <c r="F416" t="s">
        <v>29</v>
      </c>
      <c r="G416" t="s">
        <v>34</v>
      </c>
      <c r="H416" t="s">
        <v>694</v>
      </c>
      <c r="I416" t="s">
        <v>30</v>
      </c>
      <c r="M416" t="s">
        <v>1362</v>
      </c>
      <c r="W416" t="s">
        <v>479</v>
      </c>
      <c r="X416" t="str">
        <f>+IF(P416="S128","c006x   - Insurance firms &amp; pension funds",IF(G416="particulares","c001x   - Households",IF(AND(G416="outras empresas nao financeiras",H416="1"),"c002x   - Micro &amp; SME",IF(AND(G416="outras empresas nao financeiras",OR(H416="0",H416="")),"c003x   - Corporates",IF(G416="instituicoes de credito","c004x   - Institutions",IF(G416="outras instituicoes financeiras","c005x   - Other financial corporations",IF(G416="setor publico","c008x   - Government, central banks &amp; supranationals",IF(AND(G416="",I416="Taxageste"),"c003x   - Corporates",IF(G416="","c005x   - Other financial corporations","")))))))))</f>
        <v>c005x   - Other financial corporations</v>
      </c>
      <c r="Y416" s="1">
        <f>SUM(N416:O416)</f>
        <v>0</v>
      </c>
      <c r="Z416">
        <f>IFERROR(D416-Y416,"")</f>
        <v>0</v>
      </c>
      <c r="AA416">
        <v>0</v>
      </c>
      <c r="AB416" t="str">
        <f t="shared" si="18"/>
        <v>023300000000001</v>
      </c>
      <c r="AC416" t="str">
        <f t="shared" si="19"/>
        <v>7400615058</v>
      </c>
      <c r="AD416" t="str">
        <f t="shared" si="20"/>
        <v>Type of identifier, other than LEI or MFI code</v>
      </c>
    </row>
    <row r="417" spans="1:30" x14ac:dyDescent="0.45">
      <c r="A417" t="s">
        <v>180</v>
      </c>
      <c r="B417" t="s">
        <v>164</v>
      </c>
      <c r="C417" t="s">
        <v>21</v>
      </c>
      <c r="D417" s="23">
        <v>1086378.02</v>
      </c>
      <c r="E417">
        <v>1745.92</v>
      </c>
      <c r="F417" t="s">
        <v>29</v>
      </c>
      <c r="G417" t="s">
        <v>34</v>
      </c>
      <c r="H417" t="s">
        <v>694</v>
      </c>
      <c r="I417" t="s">
        <v>30</v>
      </c>
      <c r="M417" t="s">
        <v>1362</v>
      </c>
      <c r="W417" t="s">
        <v>479</v>
      </c>
      <c r="X417" t="str">
        <f>+IF(P417="S128","c006x   - Insurance firms &amp; pension funds",IF(G417="particulares","c001x   - Households",IF(AND(G417="outras empresas nao financeiras",H417="1"),"c002x   - Micro &amp; SME",IF(AND(G417="outras empresas nao financeiras",OR(H417="0",H417="")),"c003x   - Corporates",IF(G417="instituicoes de credito","c004x   - Institutions",IF(G417="outras instituicoes financeiras","c005x   - Other financial corporations",IF(G417="setor publico","c008x   - Government, central banks &amp; supranationals",IF(AND(G417="",I417="Taxageste"),"c003x   - Corporates",IF(G417="","c005x   - Other financial corporations","")))))))))</f>
        <v>c005x   - Other financial corporations</v>
      </c>
      <c r="Y417" s="1">
        <f>SUM(N417:O417)</f>
        <v>0</v>
      </c>
      <c r="Z417">
        <f>IFERROR(D417-Y417,"")</f>
        <v>1086378.02</v>
      </c>
      <c r="AA417">
        <v>0</v>
      </c>
      <c r="AB417" t="str">
        <f t="shared" si="18"/>
        <v>023400000000000</v>
      </c>
      <c r="AC417" t="str">
        <f t="shared" si="19"/>
        <v>7400615058</v>
      </c>
      <c r="AD417" t="str">
        <f t="shared" si="20"/>
        <v>Type of identifier, other than LEI or MFI code</v>
      </c>
    </row>
    <row r="418" spans="1:30" x14ac:dyDescent="0.45">
      <c r="A418" t="s">
        <v>200</v>
      </c>
      <c r="B418" t="s">
        <v>164</v>
      </c>
      <c r="C418" t="s">
        <v>21</v>
      </c>
      <c r="D418" s="23">
        <v>794111.56</v>
      </c>
      <c r="E418" s="23">
        <v>1181.8399999999999</v>
      </c>
      <c r="F418" t="s">
        <v>29</v>
      </c>
      <c r="G418" t="s">
        <v>34</v>
      </c>
      <c r="H418" t="s">
        <v>694</v>
      </c>
      <c r="I418" t="s">
        <v>30</v>
      </c>
      <c r="M418" t="s">
        <v>1362</v>
      </c>
      <c r="W418" t="s">
        <v>479</v>
      </c>
      <c r="X418" t="str">
        <f>+IF(P418="S128","c006x   - Insurance firms &amp; pension funds",IF(G418="particulares","c001x   - Households",IF(AND(G418="outras empresas nao financeiras",H418="1"),"c002x   - Micro &amp; SME",IF(AND(G418="outras empresas nao financeiras",OR(H418="0",H418="")),"c003x   - Corporates",IF(G418="instituicoes de credito","c004x   - Institutions",IF(G418="outras instituicoes financeiras","c005x   - Other financial corporations",IF(G418="setor publico","c008x   - Government, central banks &amp; supranationals",IF(AND(G418="",I418="Taxageste"),"c003x   - Corporates",IF(G418="","c005x   - Other financial corporations","")))))))))</f>
        <v>c005x   - Other financial corporations</v>
      </c>
      <c r="Y418" s="1">
        <f>SUM(N418:O418)</f>
        <v>0</v>
      </c>
      <c r="Z418">
        <f>IFERROR(D418-Y418,"")</f>
        <v>794111.56</v>
      </c>
      <c r="AA418">
        <v>0</v>
      </c>
      <c r="AB418" t="str">
        <f t="shared" si="18"/>
        <v>023500000000000</v>
      </c>
      <c r="AC418" t="str">
        <f t="shared" si="19"/>
        <v>7400615058</v>
      </c>
      <c r="AD418" t="str">
        <f t="shared" si="20"/>
        <v>Type of identifier, other than LEI or MFI code</v>
      </c>
    </row>
    <row r="419" spans="1:30" x14ac:dyDescent="0.45">
      <c r="A419" t="s">
        <v>358</v>
      </c>
      <c r="B419" t="s">
        <v>164</v>
      </c>
      <c r="C419" t="s">
        <v>21</v>
      </c>
      <c r="D419" s="23">
        <v>1213482.3</v>
      </c>
      <c r="E419">
        <v>1856.75</v>
      </c>
      <c r="F419" t="s">
        <v>29</v>
      </c>
      <c r="G419" t="s">
        <v>34</v>
      </c>
      <c r="H419" t="s">
        <v>694</v>
      </c>
      <c r="I419" t="s">
        <v>30</v>
      </c>
      <c r="M419" t="s">
        <v>1362</v>
      </c>
      <c r="W419" t="s">
        <v>479</v>
      </c>
      <c r="X419" t="str">
        <f>+IF(P419="S128","c006x   - Insurance firms &amp; pension funds",IF(G419="particulares","c001x   - Households",IF(AND(G419="outras empresas nao financeiras",H419="1"),"c002x   - Micro &amp; SME",IF(AND(G419="outras empresas nao financeiras",OR(H419="0",H419="")),"c003x   - Corporates",IF(G419="instituicoes de credito","c004x   - Institutions",IF(G419="outras instituicoes financeiras","c005x   - Other financial corporations",IF(G419="setor publico","c008x   - Government, central banks &amp; supranationals",IF(AND(G419="",I419="Taxageste"),"c003x   - Corporates",IF(G419="","c005x   - Other financial corporations","")))))))))</f>
        <v>c005x   - Other financial corporations</v>
      </c>
      <c r="Y419" s="1">
        <f>SUM(N419:O419)</f>
        <v>0</v>
      </c>
      <c r="Z419">
        <f>IFERROR(D419-Y419,"")</f>
        <v>1213482.3</v>
      </c>
      <c r="AA419">
        <v>0</v>
      </c>
      <c r="AB419" t="str">
        <f t="shared" si="18"/>
        <v>023600000000000</v>
      </c>
      <c r="AC419" t="str">
        <f t="shared" si="19"/>
        <v>7400615058</v>
      </c>
      <c r="AD419" t="str">
        <f t="shared" si="20"/>
        <v>Type of identifier, other than LEI or MFI code</v>
      </c>
    </row>
    <row r="420" spans="1:30" x14ac:dyDescent="0.45">
      <c r="A420" t="s">
        <v>237</v>
      </c>
      <c r="B420" t="s">
        <v>164</v>
      </c>
      <c r="C420" t="s">
        <v>21</v>
      </c>
      <c r="D420" s="23">
        <v>605681.52</v>
      </c>
      <c r="E420" s="23">
        <v>970.15</v>
      </c>
      <c r="F420" t="s">
        <v>29</v>
      </c>
      <c r="G420" t="s">
        <v>34</v>
      </c>
      <c r="H420" t="s">
        <v>694</v>
      </c>
      <c r="I420" t="s">
        <v>30</v>
      </c>
      <c r="M420" t="s">
        <v>1362</v>
      </c>
      <c r="W420" t="s">
        <v>479</v>
      </c>
      <c r="X420" t="str">
        <f>+IF(P420="S128","c006x   - Insurance firms &amp; pension funds",IF(G420="particulares","c001x   - Households",IF(AND(G420="outras empresas nao financeiras",H420="1"),"c002x   - Micro &amp; SME",IF(AND(G420="outras empresas nao financeiras",OR(H420="0",H420="")),"c003x   - Corporates",IF(G420="instituicoes de credito","c004x   - Institutions",IF(G420="outras instituicoes financeiras","c005x   - Other financial corporations",IF(G420="setor publico","c008x   - Government, central banks &amp; supranationals",IF(AND(G420="",I420="Taxageste"),"c003x   - Corporates",IF(G420="","c005x   - Other financial corporations","")))))))))</f>
        <v>c005x   - Other financial corporations</v>
      </c>
      <c r="Y420" s="1">
        <f>SUM(N420:O420)</f>
        <v>0</v>
      </c>
      <c r="Z420">
        <f>IFERROR(D420-Y420,"")</f>
        <v>605681.52</v>
      </c>
      <c r="AA420">
        <v>0</v>
      </c>
      <c r="AB420" t="str">
        <f t="shared" si="18"/>
        <v>023700000000000</v>
      </c>
      <c r="AC420" t="str">
        <f t="shared" si="19"/>
        <v>7400615058</v>
      </c>
      <c r="AD420" t="str">
        <f t="shared" si="20"/>
        <v>Type of identifier, other than LEI or MFI code</v>
      </c>
    </row>
    <row r="421" spans="1:30" x14ac:dyDescent="0.45">
      <c r="A421" t="s">
        <v>238</v>
      </c>
      <c r="B421" t="s">
        <v>164</v>
      </c>
      <c r="C421" t="s">
        <v>21</v>
      </c>
      <c r="D421" s="23">
        <v>417728.4</v>
      </c>
      <c r="E421">
        <v>734.43</v>
      </c>
      <c r="F421" t="s">
        <v>29</v>
      </c>
      <c r="G421" t="s">
        <v>34</v>
      </c>
      <c r="H421" t="s">
        <v>694</v>
      </c>
      <c r="I421" t="s">
        <v>30</v>
      </c>
      <c r="M421" t="s">
        <v>1362</v>
      </c>
      <c r="W421" t="s">
        <v>479</v>
      </c>
      <c r="X421" t="str">
        <f>+IF(P421="S128","c006x   - Insurance firms &amp; pension funds",IF(G421="particulares","c001x   - Households",IF(AND(G421="outras empresas nao financeiras",H421="1"),"c002x   - Micro &amp; SME",IF(AND(G421="outras empresas nao financeiras",OR(H421="0",H421="")),"c003x   - Corporates",IF(G421="instituicoes de credito","c004x   - Institutions",IF(G421="outras instituicoes financeiras","c005x   - Other financial corporations",IF(G421="setor publico","c008x   - Government, central banks &amp; supranationals",IF(AND(G421="",I421="Taxageste"),"c003x   - Corporates",IF(G421="","c005x   - Other financial corporations","")))))))))</f>
        <v>c005x   - Other financial corporations</v>
      </c>
      <c r="Y421" s="1">
        <f>SUM(N421:O421)</f>
        <v>0</v>
      </c>
      <c r="Z421">
        <f>IFERROR(D421-Y421,"")</f>
        <v>417728.4</v>
      </c>
      <c r="AA421">
        <v>0</v>
      </c>
      <c r="AB421" t="str">
        <f t="shared" si="18"/>
        <v>023800000000000</v>
      </c>
      <c r="AC421" t="str">
        <f t="shared" si="19"/>
        <v>7400615058</v>
      </c>
      <c r="AD421" t="str">
        <f t="shared" si="20"/>
        <v>Type of identifier, other than LEI or MFI code</v>
      </c>
    </row>
    <row r="422" spans="1:30" x14ac:dyDescent="0.45">
      <c r="A422" t="s">
        <v>370</v>
      </c>
      <c r="B422" t="s">
        <v>170</v>
      </c>
      <c r="C422" t="s">
        <v>21</v>
      </c>
      <c r="D422" s="23">
        <v>304962.96000000002</v>
      </c>
      <c r="E422" s="23">
        <v>509.4</v>
      </c>
      <c r="F422" t="s">
        <v>29</v>
      </c>
      <c r="G422" t="s">
        <v>34</v>
      </c>
      <c r="H422" t="s">
        <v>694</v>
      </c>
      <c r="I422" t="s">
        <v>74</v>
      </c>
      <c r="M422" t="s">
        <v>1362</v>
      </c>
      <c r="W422" t="s">
        <v>479</v>
      </c>
      <c r="X422" t="str">
        <f>+IF(P422="S128","c006x   - Insurance firms &amp; pension funds",IF(G422="particulares","c001x   - Households",IF(AND(G422="outras empresas nao financeiras",H422="1"),"c002x   - Micro &amp; SME",IF(AND(G422="outras empresas nao financeiras",OR(H422="0",H422="")),"c003x   - Corporates",IF(G422="instituicoes de credito","c004x   - Institutions",IF(G422="outras instituicoes financeiras","c005x   - Other financial corporations",IF(G422="setor publico","c008x   - Government, central banks &amp; supranationals",IF(AND(G422="",I422="Taxageste"),"c003x   - Corporates",IF(G422="","c005x   - Other financial corporations","")))))))))</f>
        <v>c005x   - Other financial corporations</v>
      </c>
      <c r="Y422" s="1">
        <f>SUM(N422:O422)</f>
        <v>0</v>
      </c>
      <c r="Z422">
        <f>IFERROR(D422-Y422,"")</f>
        <v>304962.96000000002</v>
      </c>
      <c r="AA422">
        <v>0</v>
      </c>
      <c r="AB422" t="str">
        <f t="shared" si="18"/>
        <v>023900000000000</v>
      </c>
      <c r="AC422" t="str">
        <f t="shared" si="19"/>
        <v>7400987939</v>
      </c>
      <c r="AD422" t="str">
        <f t="shared" si="20"/>
        <v>Type of identifier, other than LEI or MFI code</v>
      </c>
    </row>
    <row r="423" spans="1:30" x14ac:dyDescent="0.45">
      <c r="A423" t="s">
        <v>374</v>
      </c>
      <c r="B423" t="s">
        <v>164</v>
      </c>
      <c r="C423" t="s">
        <v>21</v>
      </c>
      <c r="D423" s="23">
        <v>963587.06</v>
      </c>
      <c r="E423">
        <v>1217.8499999999999</v>
      </c>
      <c r="F423" t="s">
        <v>29</v>
      </c>
      <c r="G423" t="s">
        <v>34</v>
      </c>
      <c r="H423" t="s">
        <v>694</v>
      </c>
      <c r="I423" t="s">
        <v>30</v>
      </c>
      <c r="M423" t="s">
        <v>1362</v>
      </c>
      <c r="W423" t="s">
        <v>479</v>
      </c>
      <c r="X423" t="str">
        <f>+IF(P423="S128","c006x   - Insurance firms &amp; pension funds",IF(G423="particulares","c001x   - Households",IF(AND(G423="outras empresas nao financeiras",H423="1"),"c002x   - Micro &amp; SME",IF(AND(G423="outras empresas nao financeiras",OR(H423="0",H423="")),"c003x   - Corporates",IF(G423="instituicoes de credito","c004x   - Institutions",IF(G423="outras instituicoes financeiras","c005x   - Other financial corporations",IF(G423="setor publico","c008x   - Government, central banks &amp; supranationals",IF(AND(G423="",I423="Taxageste"),"c003x   - Corporates",IF(G423="","c005x   - Other financial corporations","")))))))))</f>
        <v>c005x   - Other financial corporations</v>
      </c>
      <c r="Y423" s="1">
        <f>SUM(N423:O423)</f>
        <v>0</v>
      </c>
      <c r="Z423">
        <f>IFERROR(D423-Y423,"")</f>
        <v>963587.06</v>
      </c>
      <c r="AA423">
        <v>0</v>
      </c>
      <c r="AB423" t="str">
        <f t="shared" si="18"/>
        <v>024100000000000</v>
      </c>
      <c r="AC423" t="str">
        <f t="shared" si="19"/>
        <v>7400615058</v>
      </c>
      <c r="AD423" t="str">
        <f t="shared" si="20"/>
        <v>Type of identifier, other than LEI or MFI code</v>
      </c>
    </row>
    <row r="424" spans="1:30" x14ac:dyDescent="0.45">
      <c r="A424" t="s">
        <v>378</v>
      </c>
      <c r="B424" t="s">
        <v>164</v>
      </c>
      <c r="C424" t="s">
        <v>21</v>
      </c>
      <c r="D424" s="23">
        <v>67676.990000000005</v>
      </c>
      <c r="E424" s="23">
        <v>104.31</v>
      </c>
      <c r="F424" t="s">
        <v>29</v>
      </c>
      <c r="G424" t="s">
        <v>34</v>
      </c>
      <c r="H424" t="s">
        <v>694</v>
      </c>
      <c r="I424" t="s">
        <v>30</v>
      </c>
      <c r="M424" t="s">
        <v>1362</v>
      </c>
      <c r="W424" t="s">
        <v>479</v>
      </c>
      <c r="X424" t="str">
        <f>+IF(P424="S128","c006x   - Insurance firms &amp; pension funds",IF(G424="particulares","c001x   - Households",IF(AND(G424="outras empresas nao financeiras",H424="1"),"c002x   - Micro &amp; SME",IF(AND(G424="outras empresas nao financeiras",OR(H424="0",H424="")),"c003x   - Corporates",IF(G424="instituicoes de credito","c004x   - Institutions",IF(G424="outras instituicoes financeiras","c005x   - Other financial corporations",IF(G424="setor publico","c008x   - Government, central banks &amp; supranationals",IF(AND(G424="",I424="Taxageste"),"c003x   - Corporates",IF(G424="","c005x   - Other financial corporations","")))))))))</f>
        <v>c005x   - Other financial corporations</v>
      </c>
      <c r="Y424" s="1">
        <f>SUM(N424:O424)</f>
        <v>0</v>
      </c>
      <c r="Z424">
        <f>IFERROR(D424-Y424,"")</f>
        <v>67676.990000000005</v>
      </c>
      <c r="AA424">
        <v>0</v>
      </c>
      <c r="AB424" t="str">
        <f t="shared" si="18"/>
        <v>024200000000000</v>
      </c>
      <c r="AC424" t="str">
        <f t="shared" si="19"/>
        <v>7400615058</v>
      </c>
      <c r="AD424" t="str">
        <f t="shared" si="20"/>
        <v>Type of identifier, other than LEI or MFI code</v>
      </c>
    </row>
    <row r="425" spans="1:30" x14ac:dyDescent="0.45">
      <c r="A425" t="s">
        <v>373</v>
      </c>
      <c r="B425" t="s">
        <v>164</v>
      </c>
      <c r="C425" t="s">
        <v>21</v>
      </c>
      <c r="D425" s="23">
        <v>920956.42</v>
      </c>
      <c r="E425">
        <v>1320.7</v>
      </c>
      <c r="F425" t="s">
        <v>29</v>
      </c>
      <c r="G425" t="s">
        <v>34</v>
      </c>
      <c r="H425" t="s">
        <v>694</v>
      </c>
      <c r="I425" t="s">
        <v>30</v>
      </c>
      <c r="M425" t="s">
        <v>1362</v>
      </c>
      <c r="W425" t="s">
        <v>479</v>
      </c>
      <c r="X425" t="str">
        <f>+IF(P425="S128","c006x   - Insurance firms &amp; pension funds",IF(G425="particulares","c001x   - Households",IF(AND(G425="outras empresas nao financeiras",H425="1"),"c002x   - Micro &amp; SME",IF(AND(G425="outras empresas nao financeiras",OR(H425="0",H425="")),"c003x   - Corporates",IF(G425="instituicoes de credito","c004x   - Institutions",IF(G425="outras instituicoes financeiras","c005x   - Other financial corporations",IF(G425="setor publico","c008x   - Government, central banks &amp; supranationals",IF(AND(G425="",I425="Taxageste"),"c003x   - Corporates",IF(G425="","c005x   - Other financial corporations","")))))))))</f>
        <v>c005x   - Other financial corporations</v>
      </c>
      <c r="Y425" s="1">
        <f>SUM(N425:O425)</f>
        <v>0</v>
      </c>
      <c r="Z425">
        <f>IFERROR(D425-Y425,"")</f>
        <v>920956.42</v>
      </c>
      <c r="AA425">
        <v>0</v>
      </c>
      <c r="AB425" t="str">
        <f t="shared" si="18"/>
        <v>024300000000000</v>
      </c>
      <c r="AC425" t="str">
        <f t="shared" si="19"/>
        <v>7400615058</v>
      </c>
      <c r="AD425" t="str">
        <f t="shared" si="20"/>
        <v>Type of identifier, other than LEI or MFI code</v>
      </c>
    </row>
    <row r="426" spans="1:30" x14ac:dyDescent="0.45">
      <c r="A426" t="s">
        <v>304</v>
      </c>
      <c r="B426" t="s">
        <v>167</v>
      </c>
      <c r="C426" t="s">
        <v>21</v>
      </c>
      <c r="D426" s="23">
        <v>14026.89</v>
      </c>
      <c r="E426" s="23">
        <v>4.3</v>
      </c>
      <c r="F426" t="s">
        <v>29</v>
      </c>
      <c r="G426" t="s">
        <v>34</v>
      </c>
      <c r="H426" t="s">
        <v>694</v>
      </c>
      <c r="I426" t="s">
        <v>73</v>
      </c>
      <c r="M426" t="s">
        <v>1362</v>
      </c>
      <c r="W426" t="s">
        <v>479</v>
      </c>
      <c r="X426" t="str">
        <f>+IF(P426="S128","c006x   - Insurance firms &amp; pension funds",IF(G426="particulares","c001x   - Households",IF(AND(G426="outras empresas nao financeiras",H426="1"),"c002x   - Micro &amp; SME",IF(AND(G426="outras empresas nao financeiras",OR(H426="0",H426="")),"c003x   - Corporates",IF(G426="instituicoes de credito","c004x   - Institutions",IF(G426="outras instituicoes financeiras","c005x   - Other financial corporations",IF(G426="setor publico","c008x   - Government, central banks &amp; supranationals",IF(AND(G426="",I426="Taxageste"),"c003x   - Corporates",IF(G426="","c005x   - Other financial corporations","")))))))))</f>
        <v>c005x   - Other financial corporations</v>
      </c>
      <c r="Y426" s="1">
        <f>SUM(N426:O426)</f>
        <v>0</v>
      </c>
      <c r="Z426">
        <f>IFERROR(D426-Y426,"")</f>
        <v>14026.89</v>
      </c>
      <c r="AA426">
        <v>0</v>
      </c>
      <c r="AB426" t="str">
        <f t="shared" si="18"/>
        <v>024400000000000</v>
      </c>
      <c r="AC426" t="str">
        <f t="shared" si="19"/>
        <v>2101355138</v>
      </c>
      <c r="AD426" t="str">
        <f t="shared" si="20"/>
        <v>Type of identifier, other than LEI or MFI code</v>
      </c>
    </row>
    <row r="427" spans="1:30" x14ac:dyDescent="0.45">
      <c r="A427" t="s">
        <v>1448</v>
      </c>
      <c r="B427" t="s">
        <v>164</v>
      </c>
      <c r="C427" t="s">
        <v>21</v>
      </c>
      <c r="D427" s="23">
        <v>32.729999999999997</v>
      </c>
      <c r="F427" t="s">
        <v>29</v>
      </c>
      <c r="G427" t="s">
        <v>34</v>
      </c>
      <c r="H427" t="s">
        <v>694</v>
      </c>
      <c r="I427" t="s">
        <v>30</v>
      </c>
      <c r="M427" t="s">
        <v>1362</v>
      </c>
      <c r="W427" t="s">
        <v>479</v>
      </c>
      <c r="X427" t="str">
        <f>+IF(P427="S128","c006x   - Insurance firms &amp; pension funds",IF(G427="particulares","c001x   - Households",IF(AND(G427="outras empresas nao financeiras",H427="1"),"c002x   - Micro &amp; SME",IF(AND(G427="outras empresas nao financeiras",OR(H427="0",H427="")),"c003x   - Corporates",IF(G427="instituicoes de credito","c004x   - Institutions",IF(G427="outras instituicoes financeiras","c005x   - Other financial corporations",IF(G427="setor publico","c008x   - Government, central banks &amp; supranationals",IF(AND(G427="",I427="Taxageste"),"c003x   - Corporates",IF(G427="","c005x   - Other financial corporations","")))))))))</f>
        <v>c005x   - Other financial corporations</v>
      </c>
      <c r="Y427" s="1">
        <f>SUM(N427:O427)</f>
        <v>0</v>
      </c>
      <c r="Z427">
        <f>IFERROR(D427-Y427,"")</f>
        <v>32.729999999999997</v>
      </c>
      <c r="AA427">
        <v>0</v>
      </c>
      <c r="AB427" t="str">
        <f t="shared" si="18"/>
        <v>024400000114001</v>
      </c>
      <c r="AC427" t="str">
        <f t="shared" si="19"/>
        <v>7400615058</v>
      </c>
      <c r="AD427" t="str">
        <f t="shared" si="20"/>
        <v>Type of identifier, other than LEI or MFI code</v>
      </c>
    </row>
    <row r="428" spans="1:30" x14ac:dyDescent="0.45">
      <c r="A428" t="s">
        <v>182</v>
      </c>
      <c r="B428" t="s">
        <v>170</v>
      </c>
      <c r="C428" t="s">
        <v>21</v>
      </c>
      <c r="D428" s="23">
        <v>424764.72</v>
      </c>
      <c r="E428" s="23">
        <v>458.92</v>
      </c>
      <c r="F428" t="s">
        <v>29</v>
      </c>
      <c r="G428" t="s">
        <v>34</v>
      </c>
      <c r="H428" t="s">
        <v>694</v>
      </c>
      <c r="I428" t="s">
        <v>74</v>
      </c>
      <c r="M428" t="s">
        <v>1362</v>
      </c>
      <c r="W428" t="s">
        <v>479</v>
      </c>
      <c r="X428" t="str">
        <f>+IF(P428="S128","c006x   - Insurance firms &amp; pension funds",IF(G428="particulares","c001x   - Households",IF(AND(G428="outras empresas nao financeiras",H428="1"),"c002x   - Micro &amp; SME",IF(AND(G428="outras empresas nao financeiras",OR(H428="0",H428="")),"c003x   - Corporates",IF(G428="instituicoes de credito","c004x   - Institutions",IF(G428="outras instituicoes financeiras","c005x   - Other financial corporations",IF(G428="setor publico","c008x   - Government, central banks &amp; supranationals",IF(AND(G428="",I428="Taxageste"),"c003x   - Corporates",IF(G428="","c005x   - Other financial corporations","")))))))))</f>
        <v>c005x   - Other financial corporations</v>
      </c>
      <c r="Y428" s="1">
        <f>SUM(N428:O428)</f>
        <v>0</v>
      </c>
      <c r="Z428">
        <f>IFERROR(D428-Y428,"")</f>
        <v>424764.72</v>
      </c>
      <c r="AA428">
        <v>0</v>
      </c>
      <c r="AB428" t="str">
        <f t="shared" si="18"/>
        <v>024600000000000</v>
      </c>
      <c r="AC428" t="str">
        <f t="shared" si="19"/>
        <v>7400987939</v>
      </c>
      <c r="AD428" t="str">
        <f t="shared" si="20"/>
        <v>Type of identifier, other than LEI or MFI code</v>
      </c>
    </row>
    <row r="429" spans="1:30" x14ac:dyDescent="0.45">
      <c r="A429" t="s">
        <v>266</v>
      </c>
      <c r="B429" t="s">
        <v>170</v>
      </c>
      <c r="C429" t="s">
        <v>21</v>
      </c>
      <c r="D429" s="23">
        <v>905094.69</v>
      </c>
      <c r="E429">
        <v>1643.2</v>
      </c>
      <c r="F429" t="s">
        <v>29</v>
      </c>
      <c r="G429" t="s">
        <v>34</v>
      </c>
      <c r="H429" t="s">
        <v>694</v>
      </c>
      <c r="I429" t="s">
        <v>74</v>
      </c>
      <c r="M429" t="s">
        <v>1362</v>
      </c>
      <c r="W429" t="s">
        <v>479</v>
      </c>
      <c r="X429" t="str">
        <f>+IF(P429="S128","c006x   - Insurance firms &amp; pension funds",IF(G429="particulares","c001x   - Households",IF(AND(G429="outras empresas nao financeiras",H429="1"),"c002x   - Micro &amp; SME",IF(AND(G429="outras empresas nao financeiras",OR(H429="0",H429="")),"c003x   - Corporates",IF(G429="instituicoes de credito","c004x   - Institutions",IF(G429="outras instituicoes financeiras","c005x   - Other financial corporations",IF(G429="setor publico","c008x   - Government, central banks &amp; supranationals",IF(AND(G429="",I429="Taxageste"),"c003x   - Corporates",IF(G429="","c005x   - Other financial corporations","")))))))))</f>
        <v>c005x   - Other financial corporations</v>
      </c>
      <c r="Y429" s="1">
        <f>SUM(N429:O429)</f>
        <v>0</v>
      </c>
      <c r="Z429">
        <f>IFERROR(D429-Y429,"")</f>
        <v>905094.69</v>
      </c>
      <c r="AA429">
        <v>0</v>
      </c>
      <c r="AB429" t="str">
        <f t="shared" si="18"/>
        <v>033100000000000</v>
      </c>
      <c r="AC429" t="str">
        <f t="shared" si="19"/>
        <v>7400987939</v>
      </c>
      <c r="AD429" t="str">
        <f t="shared" si="20"/>
        <v>Type of identifier, other than LEI or MFI code</v>
      </c>
    </row>
    <row r="430" spans="1:30" x14ac:dyDescent="0.45">
      <c r="A430" t="s">
        <v>252</v>
      </c>
      <c r="B430" t="s">
        <v>170</v>
      </c>
      <c r="C430" t="s">
        <v>21</v>
      </c>
      <c r="D430" s="23">
        <v>22589.55</v>
      </c>
      <c r="E430">
        <v>34.58</v>
      </c>
      <c r="F430" t="s">
        <v>29</v>
      </c>
      <c r="G430" t="s">
        <v>34</v>
      </c>
      <c r="H430" t="s">
        <v>694</v>
      </c>
      <c r="I430" t="s">
        <v>74</v>
      </c>
      <c r="M430" t="s">
        <v>1362</v>
      </c>
      <c r="W430" t="s">
        <v>479</v>
      </c>
      <c r="X430" t="str">
        <f>+IF(P430="S128","c006x   - Insurance firms &amp; pension funds",IF(G430="particulares","c001x   - Households",IF(AND(G430="outras empresas nao financeiras",H430="1"),"c002x   - Micro &amp; SME",IF(AND(G430="outras empresas nao financeiras",OR(H430="0",H430="")),"c003x   - Corporates",IF(G430="instituicoes de credito","c004x   - Institutions",IF(G430="outras instituicoes financeiras","c005x   - Other financial corporations",IF(G430="setor publico","c008x   - Government, central banks &amp; supranationals",IF(AND(G430="",I430="Taxageste"),"c003x   - Corporates",IF(G430="","c005x   - Other financial corporations","")))))))))</f>
        <v>c005x   - Other financial corporations</v>
      </c>
      <c r="Y430" s="1">
        <f>SUM(N430:O430)</f>
        <v>0</v>
      </c>
      <c r="Z430">
        <f>IFERROR(D430-Y430,"")</f>
        <v>22589.55</v>
      </c>
      <c r="AA430">
        <v>0</v>
      </c>
      <c r="AB430" t="str">
        <f t="shared" si="18"/>
        <v>024700000000000</v>
      </c>
      <c r="AC430" t="str">
        <f t="shared" si="19"/>
        <v>7400987939</v>
      </c>
      <c r="AD430" t="str">
        <f t="shared" si="20"/>
        <v>Type of identifier, other than LEI or MFI code</v>
      </c>
    </row>
    <row r="431" spans="1:30" x14ac:dyDescent="0.45">
      <c r="A431" t="s">
        <v>254</v>
      </c>
      <c r="B431" t="s">
        <v>170</v>
      </c>
      <c r="C431" t="s">
        <v>21</v>
      </c>
      <c r="D431" s="23">
        <v>26845.46</v>
      </c>
      <c r="E431">
        <v>57.3</v>
      </c>
      <c r="F431" t="s">
        <v>29</v>
      </c>
      <c r="G431" t="s">
        <v>34</v>
      </c>
      <c r="H431" t="s">
        <v>694</v>
      </c>
      <c r="I431" t="s">
        <v>74</v>
      </c>
      <c r="M431" t="s">
        <v>1362</v>
      </c>
      <c r="W431" t="s">
        <v>479</v>
      </c>
      <c r="X431" t="str">
        <f>+IF(P431="S128","c006x   - Insurance firms &amp; pension funds",IF(G431="particulares","c001x   - Households",IF(AND(G431="outras empresas nao financeiras",H431="1"),"c002x   - Micro &amp; SME",IF(AND(G431="outras empresas nao financeiras",OR(H431="0",H431="")),"c003x   - Corporates",IF(G431="instituicoes de credito","c004x   - Institutions",IF(G431="outras instituicoes financeiras","c005x   - Other financial corporations",IF(G431="setor publico","c008x   - Government, central banks &amp; supranationals",IF(AND(G431="",I431="Taxageste"),"c003x   - Corporates",IF(G431="","c005x   - Other financial corporations","")))))))))</f>
        <v>c005x   - Other financial corporations</v>
      </c>
      <c r="Y431" s="1">
        <f>SUM(N431:O431)</f>
        <v>0</v>
      </c>
      <c r="Z431">
        <f>IFERROR(D431-Y431,"")</f>
        <v>26845.46</v>
      </c>
      <c r="AA431">
        <v>0</v>
      </c>
      <c r="AB431" t="str">
        <f t="shared" si="18"/>
        <v>024800000000000</v>
      </c>
      <c r="AC431" t="str">
        <f t="shared" si="19"/>
        <v>7400987939</v>
      </c>
      <c r="AD431" t="str">
        <f t="shared" si="20"/>
        <v>Type of identifier, other than LEI or MFI code</v>
      </c>
    </row>
    <row r="432" spans="1:30" x14ac:dyDescent="0.45">
      <c r="A432" t="s">
        <v>1562</v>
      </c>
      <c r="B432" t="s">
        <v>164</v>
      </c>
      <c r="C432" t="s">
        <v>21</v>
      </c>
      <c r="D432" s="23"/>
      <c r="E432" s="23">
        <v>1.32</v>
      </c>
      <c r="F432" t="s">
        <v>29</v>
      </c>
      <c r="G432" t="s">
        <v>34</v>
      </c>
      <c r="H432" t="s">
        <v>694</v>
      </c>
      <c r="I432" t="s">
        <v>30</v>
      </c>
      <c r="M432" t="s">
        <v>1362</v>
      </c>
      <c r="W432" t="s">
        <v>479</v>
      </c>
      <c r="X432" t="str">
        <f>+IF(P432="S128","c006x   - Insurance firms &amp; pension funds",IF(G432="particulares","c001x   - Households",IF(AND(G432="outras empresas nao financeiras",H432="1"),"c002x   - Micro &amp; SME",IF(AND(G432="outras empresas nao financeiras",OR(H432="0",H432="")),"c003x   - Corporates",IF(G432="instituicoes de credito","c004x   - Institutions",IF(G432="outras instituicoes financeiras","c005x   - Other financial corporations",IF(G432="setor publico","c008x   - Government, central banks &amp; supranationals",IF(AND(G432="",I432="Taxageste"),"c003x   - Corporates",IF(G432="","c005x   - Other financial corporations","")))))))))</f>
        <v>c005x   - Other financial corporations</v>
      </c>
      <c r="Y432" s="1">
        <f>SUM(N432:O432)</f>
        <v>0</v>
      </c>
      <c r="Z432">
        <f>IFERROR(D432-Y432,"")</f>
        <v>0</v>
      </c>
      <c r="AA432">
        <v>0</v>
      </c>
      <c r="AB432" t="str">
        <f t="shared" si="18"/>
        <v>024900000000001</v>
      </c>
      <c r="AC432" t="str">
        <f t="shared" si="19"/>
        <v>7400615058</v>
      </c>
      <c r="AD432" t="str">
        <f t="shared" si="20"/>
        <v>Type of identifier, other than LEI or MFI code</v>
      </c>
    </row>
    <row r="433" spans="1:30" x14ac:dyDescent="0.45">
      <c r="A433" t="s">
        <v>259</v>
      </c>
      <c r="B433" t="s">
        <v>167</v>
      </c>
      <c r="C433" t="s">
        <v>21</v>
      </c>
      <c r="D433" s="23">
        <v>180834.06</v>
      </c>
      <c r="E433">
        <v>256.97000000000003</v>
      </c>
      <c r="F433" t="s">
        <v>29</v>
      </c>
      <c r="G433" t="s">
        <v>34</v>
      </c>
      <c r="H433" t="s">
        <v>694</v>
      </c>
      <c r="I433" t="s">
        <v>73</v>
      </c>
      <c r="M433" t="s">
        <v>1362</v>
      </c>
      <c r="W433" t="s">
        <v>479</v>
      </c>
      <c r="X433" t="str">
        <f>+IF(P433="S128","c006x   - Insurance firms &amp; pension funds",IF(G433="particulares","c001x   - Households",IF(AND(G433="outras empresas nao financeiras",H433="1"),"c002x   - Micro &amp; SME",IF(AND(G433="outras empresas nao financeiras",OR(H433="0",H433="")),"c003x   - Corporates",IF(G433="instituicoes de credito","c004x   - Institutions",IF(G433="outras instituicoes financeiras","c005x   - Other financial corporations",IF(G433="setor publico","c008x   - Government, central banks &amp; supranationals",IF(AND(G433="",I433="Taxageste"),"c003x   - Corporates",IF(G433="","c005x   - Other financial corporations","")))))))))</f>
        <v>c005x   - Other financial corporations</v>
      </c>
      <c r="Y433" s="1">
        <f>SUM(N433:O433)</f>
        <v>0</v>
      </c>
      <c r="Z433">
        <f>IFERROR(D433-Y433,"")</f>
        <v>180834.06</v>
      </c>
      <c r="AA433">
        <v>0</v>
      </c>
      <c r="AB433" t="str">
        <f t="shared" si="18"/>
        <v>025100000000000</v>
      </c>
      <c r="AC433" t="str">
        <f t="shared" si="19"/>
        <v>2101355138</v>
      </c>
      <c r="AD433" t="str">
        <f t="shared" si="20"/>
        <v>Type of identifier, other than LEI or MFI code</v>
      </c>
    </row>
    <row r="434" spans="1:30" x14ac:dyDescent="0.45">
      <c r="A434" t="s">
        <v>1455</v>
      </c>
      <c r="B434" t="s">
        <v>164</v>
      </c>
      <c r="C434" t="s">
        <v>21</v>
      </c>
      <c r="D434" s="23">
        <v>37.909999999999997</v>
      </c>
      <c r="E434" s="23"/>
      <c r="F434" t="s">
        <v>29</v>
      </c>
      <c r="G434" t="s">
        <v>34</v>
      </c>
      <c r="H434" t="s">
        <v>694</v>
      </c>
      <c r="I434" t="s">
        <v>30</v>
      </c>
      <c r="M434" t="s">
        <v>1362</v>
      </c>
      <c r="W434" t="s">
        <v>479</v>
      </c>
      <c r="X434" t="str">
        <f>+IF(P434="S128","c006x   - Insurance firms &amp; pension funds",IF(G434="particulares","c001x   - Households",IF(AND(G434="outras empresas nao financeiras",H434="1"),"c002x   - Micro &amp; SME",IF(AND(G434="outras empresas nao financeiras",OR(H434="0",H434="")),"c003x   - Corporates",IF(G434="instituicoes de credito","c004x   - Institutions",IF(G434="outras instituicoes financeiras","c005x   - Other financial corporations",IF(G434="setor publico","c008x   - Government, central banks &amp; supranationals",IF(AND(G434="",I434="Taxageste"),"c003x   - Corporates",IF(G434="","c005x   - Other financial corporations","")))))))))</f>
        <v>c005x   - Other financial corporations</v>
      </c>
      <c r="Y434" s="1">
        <f>SUM(N434:O434)</f>
        <v>0</v>
      </c>
      <c r="Z434">
        <f>IFERROR(D434-Y434,"")</f>
        <v>37.909999999999997</v>
      </c>
      <c r="AA434">
        <v>0</v>
      </c>
      <c r="AB434" t="str">
        <f t="shared" si="18"/>
        <v>025100000114001</v>
      </c>
      <c r="AC434" t="str">
        <f t="shared" si="19"/>
        <v>7400615058</v>
      </c>
      <c r="AD434" t="str">
        <f t="shared" si="20"/>
        <v>Type of identifier, other than LEI or MFI code</v>
      </c>
    </row>
    <row r="435" spans="1:30" x14ac:dyDescent="0.45">
      <c r="A435" t="s">
        <v>261</v>
      </c>
      <c r="B435" t="s">
        <v>170</v>
      </c>
      <c r="C435" t="s">
        <v>21</v>
      </c>
      <c r="D435" s="23">
        <v>22514.68</v>
      </c>
      <c r="E435">
        <v>46.76</v>
      </c>
      <c r="F435" t="s">
        <v>29</v>
      </c>
      <c r="G435" t="s">
        <v>34</v>
      </c>
      <c r="H435" t="s">
        <v>694</v>
      </c>
      <c r="I435" t="s">
        <v>74</v>
      </c>
      <c r="M435" t="s">
        <v>1362</v>
      </c>
      <c r="W435" t="s">
        <v>479</v>
      </c>
      <c r="X435" t="str">
        <f>+IF(P435="S128","c006x   - Insurance firms &amp; pension funds",IF(G435="particulares","c001x   - Households",IF(AND(G435="outras empresas nao financeiras",H435="1"),"c002x   - Micro &amp; SME",IF(AND(G435="outras empresas nao financeiras",OR(H435="0",H435="")),"c003x   - Corporates",IF(G435="instituicoes de credito","c004x   - Institutions",IF(G435="outras instituicoes financeiras","c005x   - Other financial corporations",IF(G435="setor publico","c008x   - Government, central banks &amp; supranationals",IF(AND(G435="",I435="Taxageste"),"c003x   - Corporates",IF(G435="","c005x   - Other financial corporations","")))))))))</f>
        <v>c005x   - Other financial corporations</v>
      </c>
      <c r="Y435" s="1">
        <f>SUM(N435:O435)</f>
        <v>0</v>
      </c>
      <c r="Z435">
        <f>IFERROR(D435-Y435,"")</f>
        <v>22514.68</v>
      </c>
      <c r="AA435">
        <v>0</v>
      </c>
      <c r="AB435" t="str">
        <f t="shared" si="18"/>
        <v>025200000000000</v>
      </c>
      <c r="AC435" t="str">
        <f t="shared" si="19"/>
        <v>7400987939</v>
      </c>
      <c r="AD435" t="str">
        <f t="shared" si="20"/>
        <v>Type of identifier, other than LEI or MFI code</v>
      </c>
    </row>
    <row r="436" spans="1:30" x14ac:dyDescent="0.45">
      <c r="A436" t="s">
        <v>265</v>
      </c>
      <c r="B436" t="s">
        <v>167</v>
      </c>
      <c r="C436" t="s">
        <v>21</v>
      </c>
      <c r="D436" s="23">
        <v>3018.92</v>
      </c>
      <c r="E436" s="23">
        <v>1.35</v>
      </c>
      <c r="F436" t="s">
        <v>29</v>
      </c>
      <c r="G436" t="s">
        <v>34</v>
      </c>
      <c r="H436" t="s">
        <v>694</v>
      </c>
      <c r="I436" t="s">
        <v>73</v>
      </c>
      <c r="M436" t="s">
        <v>1362</v>
      </c>
      <c r="W436" t="s">
        <v>479</v>
      </c>
      <c r="X436" t="str">
        <f>+IF(P436="S128","c006x   - Insurance firms &amp; pension funds",IF(G436="particulares","c001x   - Households",IF(AND(G436="outras empresas nao financeiras",H436="1"),"c002x   - Micro &amp; SME",IF(AND(G436="outras empresas nao financeiras",OR(H436="0",H436="")),"c003x   - Corporates",IF(G436="instituicoes de credito","c004x   - Institutions",IF(G436="outras instituicoes financeiras","c005x   - Other financial corporations",IF(G436="setor publico","c008x   - Government, central banks &amp; supranationals",IF(AND(G436="",I436="Taxageste"),"c003x   - Corporates",IF(G436="","c005x   - Other financial corporations","")))))))))</f>
        <v>c005x   - Other financial corporations</v>
      </c>
      <c r="Y436" s="1">
        <f>SUM(N436:O436)</f>
        <v>0</v>
      </c>
      <c r="Z436">
        <f>IFERROR(D436-Y436,"")</f>
        <v>3018.92</v>
      </c>
      <c r="AA436">
        <v>0</v>
      </c>
      <c r="AB436" t="str">
        <f t="shared" si="18"/>
        <v>025300000000000</v>
      </c>
      <c r="AC436" t="str">
        <f t="shared" si="19"/>
        <v>2101355138</v>
      </c>
      <c r="AD436" t="str">
        <f t="shared" si="20"/>
        <v>Type of identifier, other than LEI or MFI code</v>
      </c>
    </row>
    <row r="437" spans="1:30" x14ac:dyDescent="0.45">
      <c r="A437" t="s">
        <v>268</v>
      </c>
      <c r="B437" t="s">
        <v>167</v>
      </c>
      <c r="C437" t="s">
        <v>21</v>
      </c>
      <c r="D437" s="23">
        <v>23687.07</v>
      </c>
      <c r="E437">
        <v>45.41</v>
      </c>
      <c r="F437" t="s">
        <v>29</v>
      </c>
      <c r="G437" t="s">
        <v>34</v>
      </c>
      <c r="H437" t="s">
        <v>694</v>
      </c>
      <c r="I437" t="s">
        <v>73</v>
      </c>
      <c r="M437" t="s">
        <v>1362</v>
      </c>
      <c r="W437" t="s">
        <v>479</v>
      </c>
      <c r="X437" t="str">
        <f>+IF(P437="S128","c006x   - Insurance firms &amp; pension funds",IF(G437="particulares","c001x   - Households",IF(AND(G437="outras empresas nao financeiras",H437="1"),"c002x   - Micro &amp; SME",IF(AND(G437="outras empresas nao financeiras",OR(H437="0",H437="")),"c003x   - Corporates",IF(G437="instituicoes de credito","c004x   - Institutions",IF(G437="outras instituicoes financeiras","c005x   - Other financial corporations",IF(G437="setor publico","c008x   - Government, central banks &amp; supranationals",IF(AND(G437="",I437="Taxageste"),"c003x   - Corporates",IF(G437="","c005x   - Other financial corporations","")))))))))</f>
        <v>c005x   - Other financial corporations</v>
      </c>
      <c r="Y437" s="1">
        <f>SUM(N437:O437)</f>
        <v>0</v>
      </c>
      <c r="Z437">
        <f>IFERROR(D437-Y437,"")</f>
        <v>23687.07</v>
      </c>
      <c r="AA437">
        <v>0</v>
      </c>
      <c r="AB437" t="str">
        <f t="shared" si="18"/>
        <v>025400000000000</v>
      </c>
      <c r="AC437" t="str">
        <f t="shared" si="19"/>
        <v>2101355138</v>
      </c>
      <c r="AD437" t="str">
        <f t="shared" si="20"/>
        <v>Type of identifier, other than LEI or MFI code</v>
      </c>
    </row>
    <row r="438" spans="1:30" x14ac:dyDescent="0.45">
      <c r="A438" t="s">
        <v>271</v>
      </c>
      <c r="B438" t="s">
        <v>164</v>
      </c>
      <c r="C438" t="s">
        <v>21</v>
      </c>
      <c r="D438" s="23">
        <v>477146.33</v>
      </c>
      <c r="E438">
        <v>737.72</v>
      </c>
      <c r="F438" t="s">
        <v>29</v>
      </c>
      <c r="G438" t="s">
        <v>34</v>
      </c>
      <c r="H438" t="s">
        <v>694</v>
      </c>
      <c r="I438" t="s">
        <v>30</v>
      </c>
      <c r="M438" t="s">
        <v>1362</v>
      </c>
      <c r="W438" t="s">
        <v>479</v>
      </c>
      <c r="X438" t="str">
        <f>+IF(P438="S128","c006x   - Insurance firms &amp; pension funds",IF(G438="particulares","c001x   - Households",IF(AND(G438="outras empresas nao financeiras",H438="1"),"c002x   - Micro &amp; SME",IF(AND(G438="outras empresas nao financeiras",OR(H438="0",H438="")),"c003x   - Corporates",IF(G438="instituicoes de credito","c004x   - Institutions",IF(G438="outras instituicoes financeiras","c005x   - Other financial corporations",IF(G438="setor publico","c008x   - Government, central banks &amp; supranationals",IF(AND(G438="",I438="Taxageste"),"c003x   - Corporates",IF(G438="","c005x   - Other financial corporations","")))))))))</f>
        <v>c005x   - Other financial corporations</v>
      </c>
      <c r="Y438" s="1">
        <f>SUM(N438:O438)</f>
        <v>0</v>
      </c>
      <c r="Z438">
        <f>IFERROR(D438-Y438,"")</f>
        <v>477146.33</v>
      </c>
      <c r="AA438">
        <v>0</v>
      </c>
      <c r="AB438" t="str">
        <f t="shared" si="18"/>
        <v>025500000000000</v>
      </c>
      <c r="AC438" t="str">
        <f t="shared" si="19"/>
        <v>7400615058</v>
      </c>
      <c r="AD438" t="str">
        <f t="shared" si="20"/>
        <v>Type of identifier, other than LEI or MFI code</v>
      </c>
    </row>
    <row r="439" spans="1:30" x14ac:dyDescent="0.45">
      <c r="A439" t="s">
        <v>274</v>
      </c>
      <c r="B439" t="s">
        <v>170</v>
      </c>
      <c r="C439" t="s">
        <v>21</v>
      </c>
      <c r="D439" s="23">
        <v>16513.439999999999</v>
      </c>
      <c r="E439">
        <v>40.49</v>
      </c>
      <c r="F439" t="s">
        <v>29</v>
      </c>
      <c r="G439" t="s">
        <v>34</v>
      </c>
      <c r="H439" t="s">
        <v>694</v>
      </c>
      <c r="I439" t="s">
        <v>74</v>
      </c>
      <c r="M439" t="s">
        <v>1362</v>
      </c>
      <c r="W439" t="s">
        <v>479</v>
      </c>
      <c r="X439" t="str">
        <f>+IF(P439="S128","c006x   - Insurance firms &amp; pension funds",IF(G439="particulares","c001x   - Households",IF(AND(G439="outras empresas nao financeiras",H439="1"),"c002x   - Micro &amp; SME",IF(AND(G439="outras empresas nao financeiras",OR(H439="0",H439="")),"c003x   - Corporates",IF(G439="instituicoes de credito","c004x   - Institutions",IF(G439="outras instituicoes financeiras","c005x   - Other financial corporations",IF(G439="setor publico","c008x   - Government, central banks &amp; supranationals",IF(AND(G439="",I439="Taxageste"),"c003x   - Corporates",IF(G439="","c005x   - Other financial corporations","")))))))))</f>
        <v>c005x   - Other financial corporations</v>
      </c>
      <c r="Y439" s="1">
        <f>SUM(N439:O439)</f>
        <v>0</v>
      </c>
      <c r="Z439">
        <f>IFERROR(D439-Y439,"")</f>
        <v>16513.439999999999</v>
      </c>
      <c r="AA439">
        <v>0</v>
      </c>
      <c r="AB439" t="str">
        <f t="shared" si="18"/>
        <v>025600000000000</v>
      </c>
      <c r="AC439" t="str">
        <f t="shared" si="19"/>
        <v>7400987939</v>
      </c>
      <c r="AD439" t="str">
        <f t="shared" si="20"/>
        <v>Type of identifier, other than LEI or MFI code</v>
      </c>
    </row>
    <row r="440" spans="1:30" x14ac:dyDescent="0.45">
      <c r="A440" t="s">
        <v>278</v>
      </c>
      <c r="B440" t="s">
        <v>164</v>
      </c>
      <c r="C440" t="s">
        <v>21</v>
      </c>
      <c r="D440" s="23">
        <v>2921707.75</v>
      </c>
      <c r="E440" s="23">
        <v>3461.46</v>
      </c>
      <c r="F440" t="s">
        <v>29</v>
      </c>
      <c r="G440" t="s">
        <v>34</v>
      </c>
      <c r="H440" t="s">
        <v>694</v>
      </c>
      <c r="I440" t="s">
        <v>30</v>
      </c>
      <c r="M440" t="s">
        <v>1362</v>
      </c>
      <c r="W440" t="s">
        <v>479</v>
      </c>
      <c r="X440" t="str">
        <f>+IF(P440="S128","c006x   - Insurance firms &amp; pension funds",IF(G440="particulares","c001x   - Households",IF(AND(G440="outras empresas nao financeiras",H440="1"),"c002x   - Micro &amp; SME",IF(AND(G440="outras empresas nao financeiras",OR(H440="0",H440="")),"c003x   - Corporates",IF(G440="instituicoes de credito","c004x   - Institutions",IF(G440="outras instituicoes financeiras","c005x   - Other financial corporations",IF(G440="setor publico","c008x   - Government, central banks &amp; supranationals",IF(AND(G440="",I440="Taxageste"),"c003x   - Corporates",IF(G440="","c005x   - Other financial corporations","")))))))))</f>
        <v>c005x   - Other financial corporations</v>
      </c>
      <c r="Y440" s="1">
        <f>SUM(N440:O440)</f>
        <v>0</v>
      </c>
      <c r="Z440">
        <f>IFERROR(D440-Y440,"")</f>
        <v>2921707.75</v>
      </c>
      <c r="AA440">
        <v>0</v>
      </c>
      <c r="AB440" t="str">
        <f t="shared" si="18"/>
        <v>025700000000000</v>
      </c>
      <c r="AC440" t="str">
        <f t="shared" si="19"/>
        <v>7400615058</v>
      </c>
      <c r="AD440" t="str">
        <f t="shared" si="20"/>
        <v>Type of identifier, other than LEI or MFI code</v>
      </c>
    </row>
    <row r="441" spans="1:30" x14ac:dyDescent="0.45">
      <c r="A441" t="s">
        <v>282</v>
      </c>
      <c r="B441" t="s">
        <v>167</v>
      </c>
      <c r="C441" t="s">
        <v>21</v>
      </c>
      <c r="D441" s="23">
        <v>249022.33</v>
      </c>
      <c r="E441">
        <v>296.72000000000003</v>
      </c>
      <c r="F441" t="s">
        <v>29</v>
      </c>
      <c r="G441" t="s">
        <v>34</v>
      </c>
      <c r="H441" t="s">
        <v>694</v>
      </c>
      <c r="I441" t="s">
        <v>73</v>
      </c>
      <c r="M441" t="s">
        <v>1362</v>
      </c>
      <c r="W441" t="s">
        <v>479</v>
      </c>
      <c r="X441" t="str">
        <f>+IF(P441="S128","c006x   - Insurance firms &amp; pension funds",IF(G441="particulares","c001x   - Households",IF(AND(G441="outras empresas nao financeiras",H441="1"),"c002x   - Micro &amp; SME",IF(AND(G441="outras empresas nao financeiras",OR(H441="0",H441="")),"c003x   - Corporates",IF(G441="instituicoes de credito","c004x   - Institutions",IF(G441="outras instituicoes financeiras","c005x   - Other financial corporations",IF(G441="setor publico","c008x   - Government, central banks &amp; supranationals",IF(AND(G441="",I441="Taxageste"),"c003x   - Corporates",IF(G441="","c005x   - Other financial corporations","")))))))))</f>
        <v>c005x   - Other financial corporations</v>
      </c>
      <c r="Y441" s="1">
        <f>SUM(N441:O441)</f>
        <v>0</v>
      </c>
      <c r="Z441">
        <f>IFERROR(D441-Y441,"")</f>
        <v>249022.33</v>
      </c>
      <c r="AA441">
        <v>0</v>
      </c>
      <c r="AB441" t="str">
        <f t="shared" si="18"/>
        <v>025800000000000</v>
      </c>
      <c r="AC441" t="str">
        <f t="shared" si="19"/>
        <v>2101355138</v>
      </c>
      <c r="AD441" t="str">
        <f t="shared" si="20"/>
        <v>Type of identifier, other than LEI or MFI code</v>
      </c>
    </row>
    <row r="442" spans="1:30" x14ac:dyDescent="0.45">
      <c r="A442" t="s">
        <v>1458</v>
      </c>
      <c r="B442" t="s">
        <v>164</v>
      </c>
      <c r="C442" t="s">
        <v>21</v>
      </c>
      <c r="D442" s="23">
        <v>64.64</v>
      </c>
      <c r="E442" s="23"/>
      <c r="F442" t="s">
        <v>29</v>
      </c>
      <c r="G442" t="s">
        <v>34</v>
      </c>
      <c r="H442" t="s">
        <v>694</v>
      </c>
      <c r="I442" t="s">
        <v>30</v>
      </c>
      <c r="M442" t="s">
        <v>1362</v>
      </c>
      <c r="W442" t="s">
        <v>479</v>
      </c>
      <c r="X442" t="str">
        <f>+IF(P442="S128","c006x   - Insurance firms &amp; pension funds",IF(G442="particulares","c001x   - Households",IF(AND(G442="outras empresas nao financeiras",H442="1"),"c002x   - Micro &amp; SME",IF(AND(G442="outras empresas nao financeiras",OR(H442="0",H442="")),"c003x   - Corporates",IF(G442="instituicoes de credito","c004x   - Institutions",IF(G442="outras instituicoes financeiras","c005x   - Other financial corporations",IF(G442="setor publico","c008x   - Government, central banks &amp; supranationals",IF(AND(G442="",I442="Taxageste"),"c003x   - Corporates",IF(G442="","c005x   - Other financial corporations","")))))))))</f>
        <v>c005x   - Other financial corporations</v>
      </c>
      <c r="Y442" s="1">
        <f>SUM(N442:O442)</f>
        <v>0</v>
      </c>
      <c r="Z442">
        <f>IFERROR(D442-Y442,"")</f>
        <v>64.64</v>
      </c>
      <c r="AA442">
        <v>0</v>
      </c>
      <c r="AB442" t="str">
        <f t="shared" si="18"/>
        <v>025800000114001</v>
      </c>
      <c r="AC442" t="str">
        <f t="shared" si="19"/>
        <v>7400615058</v>
      </c>
      <c r="AD442" t="str">
        <f t="shared" si="20"/>
        <v>Type of identifier, other than LEI or MFI code</v>
      </c>
    </row>
    <row r="443" spans="1:30" x14ac:dyDescent="0.45">
      <c r="A443" t="s">
        <v>1417</v>
      </c>
      <c r="B443" t="s">
        <v>164</v>
      </c>
      <c r="C443" t="s">
        <v>21</v>
      </c>
      <c r="D443" s="23">
        <v>27.08</v>
      </c>
      <c r="F443" t="s">
        <v>29</v>
      </c>
      <c r="G443" t="s">
        <v>34</v>
      </c>
      <c r="H443" t="s">
        <v>694</v>
      </c>
      <c r="I443" t="s">
        <v>30</v>
      </c>
      <c r="M443" t="s">
        <v>1362</v>
      </c>
      <c r="W443" t="s">
        <v>479</v>
      </c>
      <c r="X443" t="str">
        <f>+IF(P443="S128","c006x   - Insurance firms &amp; pension funds",IF(G443="particulares","c001x   - Households",IF(AND(G443="outras empresas nao financeiras",H443="1"),"c002x   - Micro &amp; SME",IF(AND(G443="outras empresas nao financeiras",OR(H443="0",H443="")),"c003x   - Corporates",IF(G443="instituicoes de credito","c004x   - Institutions",IF(G443="outras instituicoes financeiras","c005x   - Other financial corporations",IF(G443="setor publico","c008x   - Government, central banks &amp; supranationals",IF(AND(G443="",I443="Taxageste"),"c003x   - Corporates",IF(G443="","c005x   - Other financial corporations","")))))))))</f>
        <v>c005x   - Other financial corporations</v>
      </c>
      <c r="Y443" s="1">
        <f>SUM(N443:O443)</f>
        <v>0</v>
      </c>
      <c r="Z443">
        <f>IFERROR(D443-Y443,"")</f>
        <v>27.08</v>
      </c>
      <c r="AA443">
        <v>0</v>
      </c>
      <c r="AB443" t="str">
        <f t="shared" si="18"/>
        <v>025900000114001</v>
      </c>
      <c r="AC443" t="str">
        <f t="shared" si="19"/>
        <v>7400615058</v>
      </c>
      <c r="AD443" t="str">
        <f t="shared" si="20"/>
        <v>Type of identifier, other than LEI or MFI code</v>
      </c>
    </row>
    <row r="444" spans="1:30" x14ac:dyDescent="0.45">
      <c r="A444" t="s">
        <v>285</v>
      </c>
      <c r="B444" t="s">
        <v>164</v>
      </c>
      <c r="C444" t="s">
        <v>21</v>
      </c>
      <c r="D444" s="23">
        <v>416357.55</v>
      </c>
      <c r="E444" s="23">
        <v>657.03</v>
      </c>
      <c r="F444" t="s">
        <v>29</v>
      </c>
      <c r="G444" t="s">
        <v>34</v>
      </c>
      <c r="H444" t="s">
        <v>694</v>
      </c>
      <c r="I444" t="s">
        <v>30</v>
      </c>
      <c r="M444" t="s">
        <v>1362</v>
      </c>
      <c r="W444" t="s">
        <v>479</v>
      </c>
      <c r="X444" t="str">
        <f>+IF(P444="S128","c006x   - Insurance firms &amp; pension funds",IF(G444="particulares","c001x   - Households",IF(AND(G444="outras empresas nao financeiras",H444="1"),"c002x   - Micro &amp; SME",IF(AND(G444="outras empresas nao financeiras",OR(H444="0",H444="")),"c003x   - Corporates",IF(G444="instituicoes de credito","c004x   - Institutions",IF(G444="outras instituicoes financeiras","c005x   - Other financial corporations",IF(G444="setor publico","c008x   - Government, central banks &amp; supranationals",IF(AND(G444="",I444="Taxageste"),"c003x   - Corporates",IF(G444="","c005x   - Other financial corporations","")))))))))</f>
        <v>c005x   - Other financial corporations</v>
      </c>
      <c r="Y444" s="1">
        <f>SUM(N444:O444)</f>
        <v>0</v>
      </c>
      <c r="Z444">
        <f>IFERROR(D444-Y444,"")</f>
        <v>416357.55</v>
      </c>
      <c r="AA444">
        <v>0</v>
      </c>
      <c r="AB444" t="str">
        <f t="shared" si="18"/>
        <v>026000000000000</v>
      </c>
      <c r="AC444" t="str">
        <f t="shared" si="19"/>
        <v>7400615058</v>
      </c>
      <c r="AD444" t="str">
        <f t="shared" si="20"/>
        <v>Type of identifier, other than LEI or MFI code</v>
      </c>
    </row>
    <row r="445" spans="1:30" x14ac:dyDescent="0.45">
      <c r="A445" t="s">
        <v>287</v>
      </c>
      <c r="B445" t="s">
        <v>170</v>
      </c>
      <c r="C445" t="s">
        <v>21</v>
      </c>
      <c r="D445" s="23">
        <v>68398.399999999994</v>
      </c>
      <c r="E445">
        <v>73.66</v>
      </c>
      <c r="F445" t="s">
        <v>29</v>
      </c>
      <c r="G445" t="s">
        <v>34</v>
      </c>
      <c r="H445" t="s">
        <v>694</v>
      </c>
      <c r="I445" t="s">
        <v>74</v>
      </c>
      <c r="M445" t="s">
        <v>1362</v>
      </c>
      <c r="W445" t="s">
        <v>479</v>
      </c>
      <c r="X445" t="str">
        <f>+IF(P445="S128","c006x   - Insurance firms &amp; pension funds",IF(G445="particulares","c001x   - Households",IF(AND(G445="outras empresas nao financeiras",H445="1"),"c002x   - Micro &amp; SME",IF(AND(G445="outras empresas nao financeiras",OR(H445="0",H445="")),"c003x   - Corporates",IF(G445="instituicoes de credito","c004x   - Institutions",IF(G445="outras instituicoes financeiras","c005x   - Other financial corporations",IF(G445="setor publico","c008x   - Government, central banks &amp; supranationals",IF(AND(G445="",I445="Taxageste"),"c003x   - Corporates",IF(G445="","c005x   - Other financial corporations","")))))))))</f>
        <v>c005x   - Other financial corporations</v>
      </c>
      <c r="Y445" s="1">
        <f>SUM(N445:O445)</f>
        <v>0</v>
      </c>
      <c r="Z445">
        <f>IFERROR(D445-Y445,"")</f>
        <v>68398.399999999994</v>
      </c>
      <c r="AA445">
        <v>0</v>
      </c>
      <c r="AB445" t="str">
        <f t="shared" si="18"/>
        <v>026100000000000</v>
      </c>
      <c r="AC445" t="str">
        <f t="shared" si="19"/>
        <v>7400987939</v>
      </c>
      <c r="AD445" t="str">
        <f t="shared" si="20"/>
        <v>Type of identifier, other than LEI or MFI code</v>
      </c>
    </row>
    <row r="446" spans="1:30" x14ac:dyDescent="0.45">
      <c r="A446" t="s">
        <v>293</v>
      </c>
      <c r="B446" t="s">
        <v>167</v>
      </c>
      <c r="C446" t="s">
        <v>21</v>
      </c>
      <c r="D446" s="23">
        <v>43290.81</v>
      </c>
      <c r="E446" s="23">
        <v>57.83</v>
      </c>
      <c r="F446" t="s">
        <v>29</v>
      </c>
      <c r="G446" t="s">
        <v>34</v>
      </c>
      <c r="H446" t="s">
        <v>694</v>
      </c>
      <c r="I446" t="s">
        <v>73</v>
      </c>
      <c r="M446" t="s">
        <v>1362</v>
      </c>
      <c r="W446" t="s">
        <v>479</v>
      </c>
      <c r="X446" t="str">
        <f>+IF(P446="S128","c006x   - Insurance firms &amp; pension funds",IF(G446="particulares","c001x   - Households",IF(AND(G446="outras empresas nao financeiras",H446="1"),"c002x   - Micro &amp; SME",IF(AND(G446="outras empresas nao financeiras",OR(H446="0",H446="")),"c003x   - Corporates",IF(G446="instituicoes de credito","c004x   - Institutions",IF(G446="outras instituicoes financeiras","c005x   - Other financial corporations",IF(G446="setor publico","c008x   - Government, central banks &amp; supranationals",IF(AND(G446="",I446="Taxageste"),"c003x   - Corporates",IF(G446="","c005x   - Other financial corporations","")))))))))</f>
        <v>c005x   - Other financial corporations</v>
      </c>
      <c r="Y446" s="1">
        <f>SUM(N446:O446)</f>
        <v>0</v>
      </c>
      <c r="Z446">
        <f>IFERROR(D446-Y446,"")</f>
        <v>43290.81</v>
      </c>
      <c r="AA446">
        <v>0</v>
      </c>
      <c r="AB446" t="str">
        <f t="shared" si="18"/>
        <v>026300000000000</v>
      </c>
      <c r="AC446" t="str">
        <f t="shared" si="19"/>
        <v>2101355138</v>
      </c>
      <c r="AD446" t="str">
        <f t="shared" si="20"/>
        <v>Type of identifier, other than LEI or MFI code</v>
      </c>
    </row>
    <row r="447" spans="1:30" x14ac:dyDescent="0.45">
      <c r="A447" t="s">
        <v>192</v>
      </c>
      <c r="B447" t="s">
        <v>164</v>
      </c>
      <c r="C447" t="s">
        <v>21</v>
      </c>
      <c r="D447" s="23">
        <v>732218.74</v>
      </c>
      <c r="E447">
        <v>1295.32</v>
      </c>
      <c r="F447" t="s">
        <v>29</v>
      </c>
      <c r="G447" t="s">
        <v>34</v>
      </c>
      <c r="H447" t="s">
        <v>694</v>
      </c>
      <c r="I447" t="s">
        <v>30</v>
      </c>
      <c r="M447" t="s">
        <v>1362</v>
      </c>
      <c r="W447" t="s">
        <v>479</v>
      </c>
      <c r="X447" t="str">
        <f>+IF(P447="S128","c006x   - Insurance firms &amp; pension funds",IF(G447="particulares","c001x   - Households",IF(AND(G447="outras empresas nao financeiras",H447="1"),"c002x   - Micro &amp; SME",IF(AND(G447="outras empresas nao financeiras",OR(H447="0",H447="")),"c003x   - Corporates",IF(G447="instituicoes de credito","c004x   - Institutions",IF(G447="outras instituicoes financeiras","c005x   - Other financial corporations",IF(G447="setor publico","c008x   - Government, central banks &amp; supranationals",IF(AND(G447="",I447="Taxageste"),"c003x   - Corporates",IF(G447="","c005x   - Other financial corporations","")))))))))</f>
        <v>c005x   - Other financial corporations</v>
      </c>
      <c r="Y447" s="1">
        <f>SUM(N447:O447)</f>
        <v>0</v>
      </c>
      <c r="Z447">
        <f>IFERROR(D447-Y447,"")</f>
        <v>732218.74</v>
      </c>
      <c r="AA447">
        <v>0</v>
      </c>
      <c r="AB447" t="str">
        <f t="shared" si="18"/>
        <v>023100000000000</v>
      </c>
      <c r="AC447" t="str">
        <f t="shared" si="19"/>
        <v>7400615058</v>
      </c>
      <c r="AD447" t="str">
        <f t="shared" si="20"/>
        <v>Type of identifier, other than LEI or MFI code</v>
      </c>
    </row>
    <row r="448" spans="1:30" x14ac:dyDescent="0.45">
      <c r="A448" t="s">
        <v>1523</v>
      </c>
      <c r="B448" t="s">
        <v>164</v>
      </c>
      <c r="C448" t="s">
        <v>21</v>
      </c>
      <c r="D448" s="23"/>
      <c r="E448" s="23">
        <v>0.03</v>
      </c>
      <c r="F448" t="s">
        <v>29</v>
      </c>
      <c r="G448" t="s">
        <v>34</v>
      </c>
      <c r="H448" t="s">
        <v>694</v>
      </c>
      <c r="I448" t="s">
        <v>30</v>
      </c>
      <c r="M448" t="s">
        <v>1362</v>
      </c>
      <c r="W448" t="s">
        <v>479</v>
      </c>
      <c r="X448" t="str">
        <f>+IF(P448="S128","c006x   - Insurance firms &amp; pension funds",IF(G448="particulares","c001x   - Households",IF(AND(G448="outras empresas nao financeiras",H448="1"),"c002x   - Micro &amp; SME",IF(AND(G448="outras empresas nao financeiras",OR(H448="0",H448="")),"c003x   - Corporates",IF(G448="instituicoes de credito","c004x   - Institutions",IF(G448="outras instituicoes financeiras","c005x   - Other financial corporations",IF(G448="setor publico","c008x   - Government, central banks &amp; supranationals",IF(AND(G448="",I448="Taxageste"),"c003x   - Corporates",IF(G448="","c005x   - Other financial corporations","")))))))))</f>
        <v>c005x   - Other financial corporations</v>
      </c>
      <c r="Y448" s="1">
        <f>SUM(N448:O448)</f>
        <v>0</v>
      </c>
      <c r="Z448">
        <f>IFERROR(D448-Y448,"")</f>
        <v>0</v>
      </c>
      <c r="AA448">
        <v>0</v>
      </c>
      <c r="AB448" t="str">
        <f t="shared" si="18"/>
        <v>024700000000001</v>
      </c>
      <c r="AC448" t="str">
        <f t="shared" si="19"/>
        <v>7400615058</v>
      </c>
      <c r="AD448" t="str">
        <f t="shared" si="20"/>
        <v>Type of identifier, other than LEI or MFI code</v>
      </c>
    </row>
    <row r="449" spans="1:30" x14ac:dyDescent="0.45">
      <c r="A449" t="s">
        <v>1563</v>
      </c>
      <c r="B449" t="s">
        <v>164</v>
      </c>
      <c r="C449" t="s">
        <v>21</v>
      </c>
      <c r="D449" s="23"/>
      <c r="E449">
        <v>1.75</v>
      </c>
      <c r="F449" t="s">
        <v>29</v>
      </c>
      <c r="G449" t="s">
        <v>34</v>
      </c>
      <c r="H449" t="s">
        <v>694</v>
      </c>
      <c r="I449" t="s">
        <v>30</v>
      </c>
      <c r="M449" t="s">
        <v>1362</v>
      </c>
      <c r="W449" t="s">
        <v>479</v>
      </c>
      <c r="X449" t="str">
        <f>+IF(P449="S128","c006x   - Insurance firms &amp; pension funds",IF(G449="particulares","c001x   - Households",IF(AND(G449="outras empresas nao financeiras",H449="1"),"c002x   - Micro &amp; SME",IF(AND(G449="outras empresas nao financeiras",OR(H449="0",H449="")),"c003x   - Corporates",IF(G449="instituicoes de credito","c004x   - Institutions",IF(G449="outras instituicoes financeiras","c005x   - Other financial corporations",IF(G449="setor publico","c008x   - Government, central banks &amp; supranationals",IF(AND(G449="",I449="Taxageste"),"c003x   - Corporates",IF(G449="","c005x   - Other financial corporations","")))))))))</f>
        <v>c005x   - Other financial corporations</v>
      </c>
      <c r="Y449" s="1">
        <f>SUM(N449:O449)</f>
        <v>0</v>
      </c>
      <c r="Z449">
        <f>IFERROR(D449-Y449,"")</f>
        <v>0</v>
      </c>
      <c r="AA449">
        <v>0</v>
      </c>
      <c r="AB449" t="str">
        <f t="shared" si="18"/>
        <v>023400000000001</v>
      </c>
      <c r="AC449" t="str">
        <f t="shared" si="19"/>
        <v>7400615058</v>
      </c>
      <c r="AD449" t="str">
        <f t="shared" si="20"/>
        <v>Type of identifier, other than LEI or MFI code</v>
      </c>
    </row>
    <row r="450" spans="1:30" x14ac:dyDescent="0.45">
      <c r="A450" t="s">
        <v>1520</v>
      </c>
      <c r="B450" t="s">
        <v>167</v>
      </c>
      <c r="C450" t="s">
        <v>21</v>
      </c>
      <c r="D450" s="23"/>
      <c r="E450" s="23">
        <v>0.15</v>
      </c>
      <c r="F450" t="s">
        <v>29</v>
      </c>
      <c r="G450" t="s">
        <v>34</v>
      </c>
      <c r="H450" t="s">
        <v>694</v>
      </c>
      <c r="I450" t="s">
        <v>73</v>
      </c>
      <c r="M450" t="s">
        <v>1362</v>
      </c>
      <c r="W450" t="s">
        <v>479</v>
      </c>
      <c r="X450" t="str">
        <f>+IF(P450="S128","c006x   - Insurance firms &amp; pension funds",IF(G450="particulares","c001x   - Households",IF(AND(G450="outras empresas nao financeiras",H450="1"),"c002x   - Micro &amp; SME",IF(AND(G450="outras empresas nao financeiras",OR(H450="0",H450="")),"c003x   - Corporates",IF(G450="instituicoes de credito","c004x   - Institutions",IF(G450="outras instituicoes financeiras","c005x   - Other financial corporations",IF(G450="setor publico","c008x   - Government, central banks &amp; supranationals",IF(AND(G450="",I450="Taxageste"),"c003x   - Corporates",IF(G450="","c005x   - Other financial corporations","")))))))))</f>
        <v>c005x   - Other financial corporations</v>
      </c>
      <c r="Y450" s="1">
        <f>SUM(N450:O450)</f>
        <v>0</v>
      </c>
      <c r="Z450">
        <f>IFERROR(D450-Y450,"")</f>
        <v>0</v>
      </c>
      <c r="AA450">
        <v>0</v>
      </c>
      <c r="AB450" t="str">
        <f t="shared" ref="AB450:AB513" si="21">IF(A450="",B450,A450)</f>
        <v>024300000000001</v>
      </c>
      <c r="AC450" t="str">
        <f t="shared" ref="AC450:AC513" si="22">IF(OR(V450="",V450="#"),B450,V450)</f>
        <v>2101355138</v>
      </c>
      <c r="AD450" t="str">
        <f t="shared" ref="AD450:AD513" si="23">IF(AC450="","",IF(AC450=V450,"LEI code","Type of identifier, other than LEI or MFI code"))</f>
        <v>Type of identifier, other than LEI or MFI code</v>
      </c>
    </row>
    <row r="451" spans="1:30" x14ac:dyDescent="0.45">
      <c r="A451" t="s">
        <v>261</v>
      </c>
      <c r="B451" t="s">
        <v>167</v>
      </c>
      <c r="C451" t="s">
        <v>21</v>
      </c>
      <c r="D451" s="23">
        <v>10936.83</v>
      </c>
      <c r="E451">
        <v>4.46</v>
      </c>
      <c r="F451" t="s">
        <v>29</v>
      </c>
      <c r="G451" t="s">
        <v>34</v>
      </c>
      <c r="H451" t="s">
        <v>694</v>
      </c>
      <c r="I451" t="s">
        <v>73</v>
      </c>
      <c r="M451" t="s">
        <v>1362</v>
      </c>
      <c r="W451" t="s">
        <v>479</v>
      </c>
      <c r="X451" t="str">
        <f>+IF(P451="S128","c006x   - Insurance firms &amp; pension funds",IF(G451="particulares","c001x   - Households",IF(AND(G451="outras empresas nao financeiras",H451="1"),"c002x   - Micro &amp; SME",IF(AND(G451="outras empresas nao financeiras",OR(H451="0",H451="")),"c003x   - Corporates",IF(G451="instituicoes de credito","c004x   - Institutions",IF(G451="outras instituicoes financeiras","c005x   - Other financial corporations",IF(G451="setor publico","c008x   - Government, central banks &amp; supranationals",IF(AND(G451="",I451="Taxageste"),"c003x   - Corporates",IF(G451="","c005x   - Other financial corporations","")))))))))</f>
        <v>c005x   - Other financial corporations</v>
      </c>
      <c r="Y451" s="1">
        <f>SUM(N451:O451)</f>
        <v>0</v>
      </c>
      <c r="Z451">
        <f>IFERROR(D451-Y451,"")</f>
        <v>10936.83</v>
      </c>
      <c r="AA451">
        <v>0</v>
      </c>
      <c r="AB451" t="str">
        <f t="shared" si="21"/>
        <v>025200000000000</v>
      </c>
      <c r="AC451" t="str">
        <f t="shared" si="22"/>
        <v>2101355138</v>
      </c>
      <c r="AD451" t="str">
        <f t="shared" si="23"/>
        <v>Type of identifier, other than LEI or MFI code</v>
      </c>
    </row>
    <row r="452" spans="1:30" x14ac:dyDescent="0.45">
      <c r="A452" t="s">
        <v>433</v>
      </c>
      <c r="B452" t="s">
        <v>164</v>
      </c>
      <c r="C452" t="s">
        <v>21</v>
      </c>
      <c r="D452" s="23">
        <v>297373.44</v>
      </c>
      <c r="E452">
        <v>333.86</v>
      </c>
      <c r="F452" t="s">
        <v>29</v>
      </c>
      <c r="G452" t="s">
        <v>34</v>
      </c>
      <c r="H452" t="s">
        <v>694</v>
      </c>
      <c r="I452" t="s">
        <v>30</v>
      </c>
      <c r="M452" t="s">
        <v>1362</v>
      </c>
      <c r="W452" t="s">
        <v>479</v>
      </c>
      <c r="X452" t="str">
        <f>+IF(P452="S128","c006x   - Insurance firms &amp; pension funds",IF(G452="particulares","c001x   - Households",IF(AND(G452="outras empresas nao financeiras",H452="1"),"c002x   - Micro &amp; SME",IF(AND(G452="outras empresas nao financeiras",OR(H452="0",H452="")),"c003x   - Corporates",IF(G452="instituicoes de credito","c004x   - Institutions",IF(G452="outras instituicoes financeiras","c005x   - Other financial corporations",IF(G452="setor publico","c008x   - Government, central banks &amp; supranationals",IF(AND(G452="",I452="Taxageste"),"c003x   - Corporates",IF(G452="","c005x   - Other financial corporations","")))))))))</f>
        <v>c005x   - Other financial corporations</v>
      </c>
      <c r="Y452" s="1">
        <f>SUM(N452:O452)</f>
        <v>0</v>
      </c>
      <c r="Z452">
        <f>IFERROR(D452-Y452,"")</f>
        <v>297373.44</v>
      </c>
      <c r="AA452">
        <v>0</v>
      </c>
      <c r="AB452" t="str">
        <f t="shared" si="21"/>
        <v>025900000000000</v>
      </c>
      <c r="AC452" t="str">
        <f t="shared" si="22"/>
        <v>7400615058</v>
      </c>
      <c r="AD452" t="str">
        <f t="shared" si="23"/>
        <v>Type of identifier, other than LEI or MFI code</v>
      </c>
    </row>
    <row r="453" spans="1:30" x14ac:dyDescent="0.45">
      <c r="A453" t="s">
        <v>233</v>
      </c>
      <c r="B453" t="s">
        <v>170</v>
      </c>
      <c r="C453" t="s">
        <v>21</v>
      </c>
      <c r="D453" s="23">
        <v>23158.66</v>
      </c>
      <c r="E453">
        <v>27.04</v>
      </c>
      <c r="F453" t="s">
        <v>29</v>
      </c>
      <c r="G453" t="s">
        <v>34</v>
      </c>
      <c r="H453" t="s">
        <v>694</v>
      </c>
      <c r="I453" t="s">
        <v>74</v>
      </c>
      <c r="M453" t="s">
        <v>1362</v>
      </c>
      <c r="W453" t="s">
        <v>479</v>
      </c>
      <c r="X453" t="str">
        <f>+IF(P453="S128","c006x   - Insurance firms &amp; pension funds",IF(G453="particulares","c001x   - Households",IF(AND(G453="outras empresas nao financeiras",H453="1"),"c002x   - Micro &amp; SME",IF(AND(G453="outras empresas nao financeiras",OR(H453="0",H453="")),"c003x   - Corporates",IF(G453="instituicoes de credito","c004x   - Institutions",IF(G453="outras instituicoes financeiras","c005x   - Other financial corporations",IF(G453="setor publico","c008x   - Government, central banks &amp; supranationals",IF(AND(G453="",I453="Taxageste"),"c003x   - Corporates",IF(G453="","c005x   - Other financial corporations","")))))))))</f>
        <v>c005x   - Other financial corporations</v>
      </c>
      <c r="Y453" s="1">
        <f>SUM(N453:O453)</f>
        <v>0</v>
      </c>
      <c r="Z453">
        <f>IFERROR(D453-Y453,"")</f>
        <v>23158.66</v>
      </c>
      <c r="AA453">
        <v>0</v>
      </c>
      <c r="AB453" t="str">
        <f t="shared" si="21"/>
        <v>026500000000000</v>
      </c>
      <c r="AC453" t="str">
        <f t="shared" si="22"/>
        <v>7400987939</v>
      </c>
      <c r="AD453" t="str">
        <f t="shared" si="23"/>
        <v>Type of identifier, other than LEI or MFI code</v>
      </c>
    </row>
    <row r="454" spans="1:30" x14ac:dyDescent="0.45">
      <c r="A454" t="s">
        <v>286</v>
      </c>
      <c r="B454" t="s">
        <v>164</v>
      </c>
      <c r="C454" t="s">
        <v>21</v>
      </c>
      <c r="D454" s="23">
        <v>477199.28</v>
      </c>
      <c r="E454">
        <v>583.65</v>
      </c>
      <c r="F454" t="s">
        <v>29</v>
      </c>
      <c r="G454" t="s">
        <v>34</v>
      </c>
      <c r="H454" t="s">
        <v>694</v>
      </c>
      <c r="I454" t="s">
        <v>30</v>
      </c>
      <c r="M454" t="s">
        <v>1362</v>
      </c>
      <c r="W454" t="s">
        <v>479</v>
      </c>
      <c r="X454" t="str">
        <f>+IF(P454="S128","c006x   - Insurance firms &amp; pension funds",IF(G454="particulares","c001x   - Households",IF(AND(G454="outras empresas nao financeiras",H454="1"),"c002x   - Micro &amp; SME",IF(AND(G454="outras empresas nao financeiras",OR(H454="0",H454="")),"c003x   - Corporates",IF(G454="instituicoes de credito","c004x   - Institutions",IF(G454="outras instituicoes financeiras","c005x   - Other financial corporations",IF(G454="setor publico","c008x   - Government, central banks &amp; supranationals",IF(AND(G454="",I454="Taxageste"),"c003x   - Corporates",IF(G454="","c005x   - Other financial corporations","")))))))))</f>
        <v>c005x   - Other financial corporations</v>
      </c>
      <c r="Y454" s="1">
        <f>SUM(N454:O454)</f>
        <v>0</v>
      </c>
      <c r="Z454">
        <f>IFERROR(D454-Y454,"")</f>
        <v>477199.28</v>
      </c>
      <c r="AA454">
        <v>0</v>
      </c>
      <c r="AB454" t="str">
        <f t="shared" si="21"/>
        <v>026800000000000</v>
      </c>
      <c r="AC454" t="str">
        <f t="shared" si="22"/>
        <v>7400615058</v>
      </c>
      <c r="AD454" t="str">
        <f t="shared" si="23"/>
        <v>Type of identifier, other than LEI or MFI code</v>
      </c>
    </row>
    <row r="455" spans="1:30" x14ac:dyDescent="0.45">
      <c r="A455" t="s">
        <v>240</v>
      </c>
      <c r="B455" t="s">
        <v>164</v>
      </c>
      <c r="C455" t="s">
        <v>21</v>
      </c>
      <c r="D455" s="23">
        <v>979808.93</v>
      </c>
      <c r="E455">
        <v>1717.32</v>
      </c>
      <c r="F455" t="s">
        <v>29</v>
      </c>
      <c r="G455" t="s">
        <v>34</v>
      </c>
      <c r="H455" t="s">
        <v>694</v>
      </c>
      <c r="I455" t="s">
        <v>30</v>
      </c>
      <c r="M455" t="s">
        <v>1362</v>
      </c>
      <c r="W455" t="s">
        <v>479</v>
      </c>
      <c r="X455" t="str">
        <f>+IF(P455="S128","c006x   - Insurance firms &amp; pension funds",IF(G455="particulares","c001x   - Households",IF(AND(G455="outras empresas nao financeiras",H455="1"),"c002x   - Micro &amp; SME",IF(AND(G455="outras empresas nao financeiras",OR(H455="0",H455="")),"c003x   - Corporates",IF(G455="instituicoes de credito","c004x   - Institutions",IF(G455="outras instituicoes financeiras","c005x   - Other financial corporations",IF(G455="setor publico","c008x   - Government, central banks &amp; supranationals",IF(AND(G455="",I455="Taxageste"),"c003x   - Corporates",IF(G455="","c005x   - Other financial corporations","")))))))))</f>
        <v>c005x   - Other financial corporations</v>
      </c>
      <c r="Y455" s="1">
        <f>SUM(N455:O455)</f>
        <v>0</v>
      </c>
      <c r="Z455">
        <f>IFERROR(D455-Y455,"")</f>
        <v>979808.93</v>
      </c>
      <c r="AA455">
        <v>0</v>
      </c>
      <c r="AB455" t="str">
        <f t="shared" si="21"/>
        <v>027200000000000</v>
      </c>
      <c r="AC455" t="str">
        <f t="shared" si="22"/>
        <v>7400615058</v>
      </c>
      <c r="AD455" t="str">
        <f t="shared" si="23"/>
        <v>Type of identifier, other than LEI or MFI code</v>
      </c>
    </row>
    <row r="456" spans="1:30" x14ac:dyDescent="0.45">
      <c r="A456" t="s">
        <v>185</v>
      </c>
      <c r="B456" t="s">
        <v>164</v>
      </c>
      <c r="C456" t="s">
        <v>21</v>
      </c>
      <c r="D456" s="23">
        <v>637554.68000000005</v>
      </c>
      <c r="E456">
        <v>956.16</v>
      </c>
      <c r="F456" t="s">
        <v>29</v>
      </c>
      <c r="G456" t="s">
        <v>34</v>
      </c>
      <c r="H456" t="s">
        <v>694</v>
      </c>
      <c r="I456" t="s">
        <v>30</v>
      </c>
      <c r="M456" t="s">
        <v>1362</v>
      </c>
      <c r="W456" t="s">
        <v>479</v>
      </c>
      <c r="X456" t="str">
        <f>+IF(P456="S128","c006x   - Insurance firms &amp; pension funds",IF(G456="particulares","c001x   - Households",IF(AND(G456="outras empresas nao financeiras",H456="1"),"c002x   - Micro &amp; SME",IF(AND(G456="outras empresas nao financeiras",OR(H456="0",H456="")),"c003x   - Corporates",IF(G456="instituicoes de credito","c004x   - Institutions",IF(G456="outras instituicoes financeiras","c005x   - Other financial corporations",IF(G456="setor publico","c008x   - Government, central banks &amp; supranationals",IF(AND(G456="",I456="Taxageste"),"c003x   - Corporates",IF(G456="","c005x   - Other financial corporations","")))))))))</f>
        <v>c005x   - Other financial corporations</v>
      </c>
      <c r="Y456" s="1">
        <f>SUM(N456:O456)</f>
        <v>0</v>
      </c>
      <c r="Z456">
        <f>IFERROR(D456-Y456,"")</f>
        <v>637554.68000000005</v>
      </c>
      <c r="AA456">
        <v>0</v>
      </c>
      <c r="AB456" t="str">
        <f t="shared" si="21"/>
        <v>027400000000000</v>
      </c>
      <c r="AC456" t="str">
        <f t="shared" si="22"/>
        <v>7400615058</v>
      </c>
      <c r="AD456" t="str">
        <f t="shared" si="23"/>
        <v>Type of identifier, other than LEI or MFI code</v>
      </c>
    </row>
    <row r="457" spans="1:30" x14ac:dyDescent="0.45">
      <c r="A457" t="s">
        <v>1397</v>
      </c>
      <c r="B457" t="s">
        <v>164</v>
      </c>
      <c r="C457" t="s">
        <v>21</v>
      </c>
      <c r="D457" s="23">
        <v>113.74</v>
      </c>
      <c r="F457" t="s">
        <v>29</v>
      </c>
      <c r="G457" t="s">
        <v>34</v>
      </c>
      <c r="H457" t="s">
        <v>694</v>
      </c>
      <c r="I457" t="s">
        <v>30</v>
      </c>
      <c r="M457" t="s">
        <v>1362</v>
      </c>
      <c r="W457" t="s">
        <v>479</v>
      </c>
      <c r="X457" t="str">
        <f>+IF(P457="S128","c006x   - Insurance firms &amp; pension funds",IF(G457="particulares","c001x   - Households",IF(AND(G457="outras empresas nao financeiras",H457="1"),"c002x   - Micro &amp; SME",IF(AND(G457="outras empresas nao financeiras",OR(H457="0",H457="")),"c003x   - Corporates",IF(G457="instituicoes de credito","c004x   - Institutions",IF(G457="outras instituicoes financeiras","c005x   - Other financial corporations",IF(G457="setor publico","c008x   - Government, central banks &amp; supranationals",IF(AND(G457="",I457="Taxageste"),"c003x   - Corporates",IF(G457="","c005x   - Other financial corporations","")))))))))</f>
        <v>c005x   - Other financial corporations</v>
      </c>
      <c r="Y457" s="1">
        <f>SUM(N457:O457)</f>
        <v>0</v>
      </c>
      <c r="Z457">
        <f>IFERROR(D457-Y457,"")</f>
        <v>113.74</v>
      </c>
      <c r="AA457">
        <v>0</v>
      </c>
      <c r="AB457" t="str">
        <f t="shared" si="21"/>
        <v>027500000114001</v>
      </c>
      <c r="AC457" t="str">
        <f t="shared" si="22"/>
        <v>7400615058</v>
      </c>
      <c r="AD457" t="str">
        <f t="shared" si="23"/>
        <v>Type of identifier, other than LEI or MFI code</v>
      </c>
    </row>
    <row r="458" spans="1:30" x14ac:dyDescent="0.45">
      <c r="A458" t="s">
        <v>1564</v>
      </c>
      <c r="B458" t="s">
        <v>164</v>
      </c>
      <c r="C458" t="s">
        <v>21</v>
      </c>
      <c r="D458" s="23"/>
      <c r="E458">
        <v>1.64</v>
      </c>
      <c r="F458" t="s">
        <v>29</v>
      </c>
      <c r="G458" t="s">
        <v>34</v>
      </c>
      <c r="H458" t="s">
        <v>694</v>
      </c>
      <c r="I458" t="s">
        <v>30</v>
      </c>
      <c r="M458" t="s">
        <v>1362</v>
      </c>
      <c r="W458" t="s">
        <v>479</v>
      </c>
      <c r="X458" t="str">
        <f>+IF(P458="S128","c006x   - Insurance firms &amp; pension funds",IF(G458="particulares","c001x   - Households",IF(AND(G458="outras empresas nao financeiras",H458="1"),"c002x   - Micro &amp; SME",IF(AND(G458="outras empresas nao financeiras",OR(H458="0",H458="")),"c003x   - Corporates",IF(G458="instituicoes de credito","c004x   - Institutions",IF(G458="outras instituicoes financeiras","c005x   - Other financial corporations",IF(G458="setor publico","c008x   - Government, central banks &amp; supranationals",IF(AND(G458="",I458="Taxageste"),"c003x   - Corporates",IF(G458="","c005x   - Other financial corporations","")))))))))</f>
        <v>c005x   - Other financial corporations</v>
      </c>
      <c r="Y458" s="1">
        <f>SUM(N458:O458)</f>
        <v>0</v>
      </c>
      <c r="Z458">
        <f>IFERROR(D458-Y458,"")</f>
        <v>0</v>
      </c>
      <c r="AA458">
        <v>0</v>
      </c>
      <c r="AB458" t="str">
        <f t="shared" si="21"/>
        <v>027700000000001</v>
      </c>
      <c r="AC458" t="str">
        <f t="shared" si="22"/>
        <v>7400615058</v>
      </c>
      <c r="AD458" t="str">
        <f t="shared" si="23"/>
        <v>Type of identifier, other than LEI or MFI code</v>
      </c>
    </row>
    <row r="459" spans="1:30" x14ac:dyDescent="0.45">
      <c r="A459" t="s">
        <v>1437</v>
      </c>
      <c r="B459" t="s">
        <v>167</v>
      </c>
      <c r="C459" t="s">
        <v>21</v>
      </c>
      <c r="D459" s="23">
        <v>509826727.85000002</v>
      </c>
      <c r="F459" t="s">
        <v>29</v>
      </c>
      <c r="G459" t="s">
        <v>34</v>
      </c>
      <c r="H459" t="s">
        <v>694</v>
      </c>
      <c r="I459" t="s">
        <v>73</v>
      </c>
      <c r="M459" t="s">
        <v>1362</v>
      </c>
      <c r="W459" t="s">
        <v>479</v>
      </c>
      <c r="X459" t="str">
        <f>+IF(P459="S128","c006x   - Insurance firms &amp; pension funds",IF(G459="particulares","c001x   - Households",IF(AND(G459="outras empresas nao financeiras",H459="1"),"c002x   - Micro &amp; SME",IF(AND(G459="outras empresas nao financeiras",OR(H459="0",H459="")),"c003x   - Corporates",IF(G459="instituicoes de credito","c004x   - Institutions",IF(G459="outras instituicoes financeiras","c005x   - Other financial corporations",IF(G459="setor publico","c008x   - Government, central banks &amp; supranationals",IF(AND(G459="",I459="Taxageste"),"c003x   - Corporates",IF(G459="","c005x   - Other financial corporations","")))))))))</f>
        <v>c005x   - Other financial corporations</v>
      </c>
      <c r="Y459" s="1">
        <f>SUM(N459:O459)</f>
        <v>0</v>
      </c>
      <c r="Z459">
        <f>IFERROR(D459-Y459,"")</f>
        <v>509826727.85000002</v>
      </c>
      <c r="AA459">
        <v>0</v>
      </c>
      <c r="AB459" t="str">
        <f t="shared" si="21"/>
        <v>0100I240P385918</v>
      </c>
      <c r="AC459" t="str">
        <f t="shared" si="22"/>
        <v>2101355138</v>
      </c>
      <c r="AD459" t="str">
        <f t="shared" si="23"/>
        <v>Type of identifier, other than LEI or MFI code</v>
      </c>
    </row>
    <row r="460" spans="1:30" x14ac:dyDescent="0.45">
      <c r="A460" t="s">
        <v>250</v>
      </c>
      <c r="B460" t="s">
        <v>167</v>
      </c>
      <c r="C460" t="s">
        <v>21</v>
      </c>
      <c r="D460" s="23">
        <v>77430.320000000007</v>
      </c>
      <c r="E460">
        <v>79.819999999999993</v>
      </c>
      <c r="F460" t="s">
        <v>29</v>
      </c>
      <c r="G460" t="s">
        <v>34</v>
      </c>
      <c r="H460" t="s">
        <v>694</v>
      </c>
      <c r="I460" t="s">
        <v>73</v>
      </c>
      <c r="M460" t="s">
        <v>1362</v>
      </c>
      <c r="W460" t="s">
        <v>479</v>
      </c>
      <c r="X460" t="str">
        <f>+IF(P460="S128","c006x   - Insurance firms &amp; pension funds",IF(G460="particulares","c001x   - Households",IF(AND(G460="outras empresas nao financeiras",H460="1"),"c002x   - Micro &amp; SME",IF(AND(G460="outras empresas nao financeiras",OR(H460="0",H460="")),"c003x   - Corporates",IF(G460="instituicoes de credito","c004x   - Institutions",IF(G460="outras instituicoes financeiras","c005x   - Other financial corporations",IF(G460="setor publico","c008x   - Government, central banks &amp; supranationals",IF(AND(G460="",I460="Taxageste"),"c003x   - Corporates",IF(G460="","c005x   - Other financial corporations","")))))))))</f>
        <v>c005x   - Other financial corporations</v>
      </c>
      <c r="Y460" s="1">
        <f>SUM(N460:O460)</f>
        <v>0</v>
      </c>
      <c r="Z460">
        <f>IFERROR(D460-Y460,"")</f>
        <v>77430.320000000007</v>
      </c>
      <c r="AA460">
        <v>0</v>
      </c>
      <c r="AB460" t="str">
        <f t="shared" si="21"/>
        <v>028100000000000</v>
      </c>
      <c r="AC460" t="str">
        <f t="shared" si="22"/>
        <v>2101355138</v>
      </c>
      <c r="AD460" t="str">
        <f t="shared" si="23"/>
        <v>Type of identifier, other than LEI or MFI code</v>
      </c>
    </row>
    <row r="461" spans="1:30" x14ac:dyDescent="0.45">
      <c r="A461" t="s">
        <v>1565</v>
      </c>
      <c r="B461" t="s">
        <v>164</v>
      </c>
      <c r="C461" t="s">
        <v>21</v>
      </c>
      <c r="D461" s="23"/>
      <c r="E461">
        <v>3.16</v>
      </c>
      <c r="F461" t="s">
        <v>29</v>
      </c>
      <c r="G461" t="s">
        <v>34</v>
      </c>
      <c r="H461" t="s">
        <v>694</v>
      </c>
      <c r="I461" t="s">
        <v>30</v>
      </c>
      <c r="M461" t="s">
        <v>1362</v>
      </c>
      <c r="W461" t="s">
        <v>479</v>
      </c>
      <c r="X461" t="str">
        <f>+IF(P461="S128","c006x   - Insurance firms &amp; pension funds",IF(G461="particulares","c001x   - Households",IF(AND(G461="outras empresas nao financeiras",H461="1"),"c002x   - Micro &amp; SME",IF(AND(G461="outras empresas nao financeiras",OR(H461="0",H461="")),"c003x   - Corporates",IF(G461="instituicoes de credito","c004x   - Institutions",IF(G461="outras instituicoes financeiras","c005x   - Other financial corporations",IF(G461="setor publico","c008x   - Government, central banks &amp; supranationals",IF(AND(G461="",I461="Taxageste"),"c003x   - Corporates",IF(G461="","c005x   - Other financial corporations","")))))))))</f>
        <v>c005x   - Other financial corporations</v>
      </c>
      <c r="Y461" s="1">
        <f>SUM(N461:O461)</f>
        <v>0</v>
      </c>
      <c r="Z461">
        <f>IFERROR(D461-Y461,"")</f>
        <v>0</v>
      </c>
      <c r="AA461">
        <v>0</v>
      </c>
      <c r="AB461" t="str">
        <f t="shared" si="21"/>
        <v>028200000000001</v>
      </c>
      <c r="AC461" t="str">
        <f t="shared" si="22"/>
        <v>7400615058</v>
      </c>
      <c r="AD461" t="str">
        <f t="shared" si="23"/>
        <v>Type of identifier, other than LEI or MFI code</v>
      </c>
    </row>
    <row r="462" spans="1:30" x14ac:dyDescent="0.45">
      <c r="A462" t="s">
        <v>247</v>
      </c>
      <c r="B462" t="s">
        <v>170</v>
      </c>
      <c r="C462" t="s">
        <v>21</v>
      </c>
      <c r="D462" s="23">
        <v>74195.460000000006</v>
      </c>
      <c r="E462" s="23">
        <v>88.83</v>
      </c>
      <c r="F462" t="s">
        <v>29</v>
      </c>
      <c r="G462" t="s">
        <v>34</v>
      </c>
      <c r="H462" t="s">
        <v>694</v>
      </c>
      <c r="I462" t="s">
        <v>74</v>
      </c>
      <c r="M462" t="s">
        <v>1362</v>
      </c>
      <c r="W462" t="s">
        <v>479</v>
      </c>
      <c r="X462" t="str">
        <f>+IF(P462="S128","c006x   - Insurance firms &amp; pension funds",IF(G462="particulares","c001x   - Households",IF(AND(G462="outras empresas nao financeiras",H462="1"),"c002x   - Micro &amp; SME",IF(AND(G462="outras empresas nao financeiras",OR(H462="0",H462="")),"c003x   - Corporates",IF(G462="instituicoes de credito","c004x   - Institutions",IF(G462="outras instituicoes financeiras","c005x   - Other financial corporations",IF(G462="setor publico","c008x   - Government, central banks &amp; supranationals",IF(AND(G462="",I462="Taxageste"),"c003x   - Corporates",IF(G462="","c005x   - Other financial corporations","")))))))))</f>
        <v>c005x   - Other financial corporations</v>
      </c>
      <c r="Y462" s="1">
        <f>SUM(N462:O462)</f>
        <v>0</v>
      </c>
      <c r="Z462">
        <f>IFERROR(D462-Y462,"")</f>
        <v>74195.460000000006</v>
      </c>
      <c r="AA462">
        <v>0</v>
      </c>
      <c r="AB462" t="str">
        <f t="shared" si="21"/>
        <v>028400000000000</v>
      </c>
      <c r="AC462" t="str">
        <f t="shared" si="22"/>
        <v>7400987939</v>
      </c>
      <c r="AD462" t="str">
        <f t="shared" si="23"/>
        <v>Type of identifier, other than LEI or MFI code</v>
      </c>
    </row>
    <row r="463" spans="1:30" x14ac:dyDescent="0.45">
      <c r="A463" t="s">
        <v>256</v>
      </c>
      <c r="B463" t="s">
        <v>167</v>
      </c>
      <c r="C463" t="s">
        <v>21</v>
      </c>
      <c r="D463" s="23">
        <v>53903.58</v>
      </c>
      <c r="E463">
        <v>20.3</v>
      </c>
      <c r="F463" t="s">
        <v>29</v>
      </c>
      <c r="G463" t="s">
        <v>34</v>
      </c>
      <c r="H463" t="s">
        <v>694</v>
      </c>
      <c r="I463" t="s">
        <v>73</v>
      </c>
      <c r="M463" t="s">
        <v>1362</v>
      </c>
      <c r="W463" t="s">
        <v>479</v>
      </c>
      <c r="X463" t="str">
        <f>+IF(P463="S128","c006x   - Insurance firms &amp; pension funds",IF(G463="particulares","c001x   - Households",IF(AND(G463="outras empresas nao financeiras",H463="1"),"c002x   - Micro &amp; SME",IF(AND(G463="outras empresas nao financeiras",OR(H463="0",H463="")),"c003x   - Corporates",IF(G463="instituicoes de credito","c004x   - Institutions",IF(G463="outras instituicoes financeiras","c005x   - Other financial corporations",IF(G463="setor publico","c008x   - Government, central banks &amp; supranationals",IF(AND(G463="",I463="Taxageste"),"c003x   - Corporates",IF(G463="","c005x   - Other financial corporations","")))))))))</f>
        <v>c005x   - Other financial corporations</v>
      </c>
      <c r="Y463" s="1">
        <f>SUM(N463:O463)</f>
        <v>0</v>
      </c>
      <c r="Z463">
        <f>IFERROR(D463-Y463,"")</f>
        <v>53903.58</v>
      </c>
      <c r="AA463">
        <v>0</v>
      </c>
      <c r="AB463" t="str">
        <f t="shared" si="21"/>
        <v>028600000000000</v>
      </c>
      <c r="AC463" t="str">
        <f t="shared" si="22"/>
        <v>2101355138</v>
      </c>
      <c r="AD463" t="str">
        <f t="shared" si="23"/>
        <v>Type of identifier, other than LEI or MFI code</v>
      </c>
    </row>
    <row r="464" spans="1:30" x14ac:dyDescent="0.45">
      <c r="A464" t="s">
        <v>1566</v>
      </c>
      <c r="B464" t="s">
        <v>167</v>
      </c>
      <c r="C464" t="s">
        <v>21</v>
      </c>
      <c r="D464" s="23"/>
      <c r="E464" s="23">
        <v>30.81</v>
      </c>
      <c r="F464" t="s">
        <v>29</v>
      </c>
      <c r="G464" t="s">
        <v>34</v>
      </c>
      <c r="H464" t="s">
        <v>694</v>
      </c>
      <c r="I464" t="s">
        <v>73</v>
      </c>
      <c r="M464" t="s">
        <v>1362</v>
      </c>
      <c r="W464" t="s">
        <v>479</v>
      </c>
      <c r="X464" t="str">
        <f>+IF(P464="S128","c006x   - Insurance firms &amp; pension funds",IF(G464="particulares","c001x   - Households",IF(AND(G464="outras empresas nao financeiras",H464="1"),"c002x   - Micro &amp; SME",IF(AND(G464="outras empresas nao financeiras",OR(H464="0",H464="")),"c003x   - Corporates",IF(G464="instituicoes de credito","c004x   - Institutions",IF(G464="outras instituicoes financeiras","c005x   - Other financial corporations",IF(G464="setor publico","c008x   - Government, central banks &amp; supranationals",IF(AND(G464="",I464="Taxageste"),"c003x   - Corporates",IF(G464="","c005x   - Other financial corporations","")))))))))</f>
        <v>c005x   - Other financial corporations</v>
      </c>
      <c r="Y464" s="1">
        <f>SUM(N464:O464)</f>
        <v>0</v>
      </c>
      <c r="Z464">
        <f>IFERROR(D464-Y464,"")</f>
        <v>0</v>
      </c>
      <c r="AA464">
        <v>0</v>
      </c>
      <c r="AB464" t="str">
        <f t="shared" si="21"/>
        <v>028800000000001</v>
      </c>
      <c r="AC464" t="str">
        <f t="shared" si="22"/>
        <v>2101355138</v>
      </c>
      <c r="AD464" t="str">
        <f t="shared" si="23"/>
        <v>Type of identifier, other than LEI or MFI code</v>
      </c>
    </row>
    <row r="465" spans="1:30" x14ac:dyDescent="0.45">
      <c r="A465" t="s">
        <v>1567</v>
      </c>
      <c r="B465" t="s">
        <v>164</v>
      </c>
      <c r="C465" t="s">
        <v>21</v>
      </c>
      <c r="D465" s="23"/>
      <c r="E465">
        <v>16.47</v>
      </c>
      <c r="F465" t="s">
        <v>29</v>
      </c>
      <c r="G465" t="s">
        <v>34</v>
      </c>
      <c r="H465" t="s">
        <v>694</v>
      </c>
      <c r="I465" t="s">
        <v>30</v>
      </c>
      <c r="M465" t="s">
        <v>1362</v>
      </c>
      <c r="W465" t="s">
        <v>479</v>
      </c>
      <c r="X465" t="str">
        <f>+IF(P465="S128","c006x   - Insurance firms &amp; pension funds",IF(G465="particulares","c001x   - Households",IF(AND(G465="outras empresas nao financeiras",H465="1"),"c002x   - Micro &amp; SME",IF(AND(G465="outras empresas nao financeiras",OR(H465="0",H465="")),"c003x   - Corporates",IF(G465="instituicoes de credito","c004x   - Institutions",IF(G465="outras instituicoes financeiras","c005x   - Other financial corporations",IF(G465="setor publico","c008x   - Government, central banks &amp; supranationals",IF(AND(G465="",I465="Taxageste"),"c003x   - Corporates",IF(G465="","c005x   - Other financial corporations","")))))))))</f>
        <v>c005x   - Other financial corporations</v>
      </c>
      <c r="Y465" s="1">
        <f>SUM(N465:O465)</f>
        <v>0</v>
      </c>
      <c r="Z465">
        <f>IFERROR(D465-Y465,"")</f>
        <v>0</v>
      </c>
      <c r="AA465">
        <v>0</v>
      </c>
      <c r="AB465" t="str">
        <f t="shared" si="21"/>
        <v>029100000000001</v>
      </c>
      <c r="AC465" t="str">
        <f t="shared" si="22"/>
        <v>7400615058</v>
      </c>
      <c r="AD465" t="str">
        <f t="shared" si="23"/>
        <v>Type of identifier, other than LEI or MFI code</v>
      </c>
    </row>
    <row r="466" spans="1:30" x14ac:dyDescent="0.45">
      <c r="A466" t="s">
        <v>264</v>
      </c>
      <c r="B466" t="s">
        <v>170</v>
      </c>
      <c r="C466" t="s">
        <v>21</v>
      </c>
      <c r="D466" s="23">
        <v>130611.51</v>
      </c>
      <c r="E466">
        <v>156.26</v>
      </c>
      <c r="F466" t="s">
        <v>29</v>
      </c>
      <c r="G466" t="s">
        <v>34</v>
      </c>
      <c r="H466" t="s">
        <v>694</v>
      </c>
      <c r="I466" t="s">
        <v>74</v>
      </c>
      <c r="M466" t="s">
        <v>1362</v>
      </c>
      <c r="W466" t="s">
        <v>479</v>
      </c>
      <c r="X466" t="str">
        <f>+IF(P466="S128","c006x   - Insurance firms &amp; pension funds",IF(G466="particulares","c001x   - Households",IF(AND(G466="outras empresas nao financeiras",H466="1"),"c002x   - Micro &amp; SME",IF(AND(G466="outras empresas nao financeiras",OR(H466="0",H466="")),"c003x   - Corporates",IF(G466="instituicoes de credito","c004x   - Institutions",IF(G466="outras instituicoes financeiras","c005x   - Other financial corporations",IF(G466="setor publico","c008x   - Government, central banks &amp; supranationals",IF(AND(G466="",I466="Taxageste"),"c003x   - Corporates",IF(G466="","c005x   - Other financial corporations","")))))))))</f>
        <v>c005x   - Other financial corporations</v>
      </c>
      <c r="Y466" s="1">
        <f>SUM(N466:O466)</f>
        <v>0</v>
      </c>
      <c r="Z466">
        <f>IFERROR(D466-Y466,"")</f>
        <v>130611.51</v>
      </c>
      <c r="AA466">
        <v>0</v>
      </c>
      <c r="AB466" t="str">
        <f t="shared" si="21"/>
        <v>031900000000000</v>
      </c>
      <c r="AC466" t="str">
        <f t="shared" si="22"/>
        <v>7400987939</v>
      </c>
      <c r="AD466" t="str">
        <f t="shared" si="23"/>
        <v>Type of identifier, other than LEI or MFI code</v>
      </c>
    </row>
    <row r="467" spans="1:30" x14ac:dyDescent="0.45">
      <c r="A467" t="s">
        <v>214</v>
      </c>
      <c r="B467" t="s">
        <v>167</v>
      </c>
      <c r="C467" t="s">
        <v>21</v>
      </c>
      <c r="D467" s="23">
        <v>147515.35999999999</v>
      </c>
      <c r="E467">
        <v>438.85</v>
      </c>
      <c r="F467" t="s">
        <v>29</v>
      </c>
      <c r="G467" t="s">
        <v>34</v>
      </c>
      <c r="H467" t="s">
        <v>694</v>
      </c>
      <c r="I467" t="s">
        <v>73</v>
      </c>
      <c r="M467" t="s">
        <v>1362</v>
      </c>
      <c r="W467" t="s">
        <v>479</v>
      </c>
      <c r="X467" t="str">
        <f>+IF(P467="S128","c006x   - Insurance firms &amp; pension funds",IF(G467="particulares","c001x   - Households",IF(AND(G467="outras empresas nao financeiras",H467="1"),"c002x   - Micro &amp; SME",IF(AND(G467="outras empresas nao financeiras",OR(H467="0",H467="")),"c003x   - Corporates",IF(G467="instituicoes de credito","c004x   - Institutions",IF(G467="outras instituicoes financeiras","c005x   - Other financial corporations",IF(G467="setor publico","c008x   - Government, central banks &amp; supranationals",IF(AND(G467="",I467="Taxageste"),"c003x   - Corporates",IF(G467="","c005x   - Other financial corporations","")))))))))</f>
        <v>c005x   - Other financial corporations</v>
      </c>
      <c r="Y467" s="1">
        <f>SUM(N467:O467)</f>
        <v>0</v>
      </c>
      <c r="Z467">
        <f>IFERROR(D467-Y467,"")</f>
        <v>147515.35999999999</v>
      </c>
      <c r="AA467">
        <v>0</v>
      </c>
      <c r="AB467" t="str">
        <f t="shared" si="21"/>
        <v>033300000000000</v>
      </c>
      <c r="AC467" t="str">
        <f t="shared" si="22"/>
        <v>2101355138</v>
      </c>
      <c r="AD467" t="str">
        <f t="shared" si="23"/>
        <v>Type of identifier, other than LEI or MFI code</v>
      </c>
    </row>
    <row r="468" spans="1:30" x14ac:dyDescent="0.45">
      <c r="A468" t="s">
        <v>193</v>
      </c>
      <c r="B468" t="s">
        <v>170</v>
      </c>
      <c r="C468" t="s">
        <v>21</v>
      </c>
      <c r="D468" s="23">
        <v>307303.01</v>
      </c>
      <c r="E468" s="23">
        <v>563.51</v>
      </c>
      <c r="F468" t="s">
        <v>29</v>
      </c>
      <c r="G468" t="s">
        <v>34</v>
      </c>
      <c r="H468" t="s">
        <v>694</v>
      </c>
      <c r="I468" t="s">
        <v>74</v>
      </c>
      <c r="M468" t="s">
        <v>1362</v>
      </c>
      <c r="W468" t="s">
        <v>479</v>
      </c>
      <c r="X468" t="str">
        <f>+IF(P468="S128","c006x   - Insurance firms &amp; pension funds",IF(G468="particulares","c001x   - Households",IF(AND(G468="outras empresas nao financeiras",H468="1"),"c002x   - Micro &amp; SME",IF(AND(G468="outras empresas nao financeiras",OR(H468="0",H468="")),"c003x   - Corporates",IF(G468="instituicoes de credito","c004x   - Institutions",IF(G468="outras instituicoes financeiras","c005x   - Other financial corporations",IF(G468="setor publico","c008x   - Government, central banks &amp; supranationals",IF(AND(G468="",I468="Taxageste"),"c003x   - Corporates",IF(G468="","c005x   - Other financial corporations","")))))))))</f>
        <v>c005x   - Other financial corporations</v>
      </c>
      <c r="Y468" s="1">
        <f>SUM(N468:O468)</f>
        <v>0</v>
      </c>
      <c r="Z468">
        <f>IFERROR(D468-Y468,"")</f>
        <v>307303.01</v>
      </c>
      <c r="AA468">
        <v>0</v>
      </c>
      <c r="AB468" t="str">
        <f t="shared" si="21"/>
        <v>033400000000000</v>
      </c>
      <c r="AC468" t="str">
        <f t="shared" si="22"/>
        <v>7400987939</v>
      </c>
      <c r="AD468" t="str">
        <f t="shared" si="23"/>
        <v>Type of identifier, other than LEI or MFI code</v>
      </c>
    </row>
    <row r="469" spans="1:30" x14ac:dyDescent="0.45">
      <c r="A469" t="s">
        <v>431</v>
      </c>
      <c r="B469" t="s">
        <v>164</v>
      </c>
      <c r="C469" t="s">
        <v>21</v>
      </c>
      <c r="D469" s="23">
        <v>1042436.84</v>
      </c>
      <c r="E469" s="23">
        <v>1794.6</v>
      </c>
      <c r="F469" t="s">
        <v>29</v>
      </c>
      <c r="G469" t="s">
        <v>34</v>
      </c>
      <c r="H469" t="s">
        <v>694</v>
      </c>
      <c r="I469" t="s">
        <v>30</v>
      </c>
      <c r="M469" t="s">
        <v>1362</v>
      </c>
      <c r="W469" t="s">
        <v>479</v>
      </c>
      <c r="X469" t="str">
        <f>+IF(P469="S128","c006x   - Insurance firms &amp; pension funds",IF(G469="particulares","c001x   - Households",IF(AND(G469="outras empresas nao financeiras",H469="1"),"c002x   - Micro &amp; SME",IF(AND(G469="outras empresas nao financeiras",OR(H469="0",H469="")),"c003x   - Corporates",IF(G469="instituicoes de credito","c004x   - Institutions",IF(G469="outras instituicoes financeiras","c005x   - Other financial corporations",IF(G469="setor publico","c008x   - Government, central banks &amp; supranationals",IF(AND(G469="",I469="Taxageste"),"c003x   - Corporates",IF(G469="","c005x   - Other financial corporations","")))))))))</f>
        <v>c005x   - Other financial corporations</v>
      </c>
      <c r="Y469" s="1">
        <f>SUM(N469:O469)</f>
        <v>0</v>
      </c>
      <c r="Z469">
        <f>IFERROR(D469-Y469,"")</f>
        <v>1042436.84</v>
      </c>
      <c r="AA469">
        <v>0</v>
      </c>
      <c r="AB469" t="str">
        <f t="shared" si="21"/>
        <v>033600000000000</v>
      </c>
      <c r="AC469" t="str">
        <f t="shared" si="22"/>
        <v>7400615058</v>
      </c>
      <c r="AD469" t="str">
        <f t="shared" si="23"/>
        <v>Type of identifier, other than LEI or MFI code</v>
      </c>
    </row>
    <row r="470" spans="1:30" x14ac:dyDescent="0.45">
      <c r="A470" t="s">
        <v>328</v>
      </c>
      <c r="B470" t="s">
        <v>167</v>
      </c>
      <c r="C470" t="s">
        <v>21</v>
      </c>
      <c r="D470" s="23">
        <v>123091.97</v>
      </c>
      <c r="E470">
        <v>252.3</v>
      </c>
      <c r="F470" t="s">
        <v>29</v>
      </c>
      <c r="G470" t="s">
        <v>34</v>
      </c>
      <c r="H470" t="s">
        <v>694</v>
      </c>
      <c r="I470" t="s">
        <v>73</v>
      </c>
      <c r="K470" s="24"/>
      <c r="M470" t="s">
        <v>1362</v>
      </c>
      <c r="W470" t="s">
        <v>479</v>
      </c>
      <c r="X470" t="str">
        <f>+IF(P470="S128","c006x   - Insurance firms &amp; pension funds",IF(G470="particulares","c001x   - Households",IF(AND(G470="outras empresas nao financeiras",H470="1"),"c002x   - Micro &amp; SME",IF(AND(G470="outras empresas nao financeiras",OR(H470="0",H470="")),"c003x   - Corporates",IF(G470="instituicoes de credito","c004x   - Institutions",IF(G470="outras instituicoes financeiras","c005x   - Other financial corporations",IF(G470="setor publico","c008x   - Government, central banks &amp; supranationals",IF(AND(G470="",I470="Taxageste"),"c003x   - Corporates",IF(G470="","c005x   - Other financial corporations","")))))))))</f>
        <v>c005x   - Other financial corporations</v>
      </c>
      <c r="Y470" s="1">
        <f>SUM(N470:O470)</f>
        <v>0</v>
      </c>
      <c r="Z470">
        <f>IFERROR(D470-Y470,"")</f>
        <v>123091.97</v>
      </c>
      <c r="AA470">
        <v>0</v>
      </c>
      <c r="AB470" t="str">
        <f t="shared" si="21"/>
        <v>033800000000000</v>
      </c>
      <c r="AC470" t="str">
        <f t="shared" si="22"/>
        <v>2101355138</v>
      </c>
      <c r="AD470" t="str">
        <f t="shared" si="23"/>
        <v>Type of identifier, other than LEI or MFI code</v>
      </c>
    </row>
    <row r="471" spans="1:30" x14ac:dyDescent="0.45">
      <c r="A471" t="s">
        <v>1407</v>
      </c>
      <c r="B471" t="s">
        <v>164</v>
      </c>
      <c r="C471" t="s">
        <v>21</v>
      </c>
      <c r="D471" s="23">
        <v>24.96</v>
      </c>
      <c r="E471" s="23"/>
      <c r="F471" t="s">
        <v>29</v>
      </c>
      <c r="G471" t="s">
        <v>34</v>
      </c>
      <c r="H471" t="s">
        <v>694</v>
      </c>
      <c r="I471" t="s">
        <v>30</v>
      </c>
      <c r="M471" t="s">
        <v>1362</v>
      </c>
      <c r="W471" t="s">
        <v>479</v>
      </c>
      <c r="X471" t="str">
        <f>+IF(P471="S128","c006x   - Insurance firms &amp; pension funds",IF(G471="particulares","c001x   - Households",IF(AND(G471="outras empresas nao financeiras",H471="1"),"c002x   - Micro &amp; SME",IF(AND(G471="outras empresas nao financeiras",OR(H471="0",H471="")),"c003x   - Corporates",IF(G471="instituicoes de credito","c004x   - Institutions",IF(G471="outras instituicoes financeiras","c005x   - Other financial corporations",IF(G471="setor publico","c008x   - Government, central banks &amp; supranationals",IF(AND(G471="",I471="Taxageste"),"c003x   - Corporates",IF(G471="","c005x   - Other financial corporations","")))))))))</f>
        <v>c005x   - Other financial corporations</v>
      </c>
      <c r="Y471" s="1">
        <f>SUM(N471:O471)</f>
        <v>0</v>
      </c>
      <c r="Z471">
        <f>IFERROR(D471-Y471,"")</f>
        <v>24.96</v>
      </c>
      <c r="AA471">
        <v>0</v>
      </c>
      <c r="AB471" t="str">
        <f t="shared" si="21"/>
        <v>033900000114001</v>
      </c>
      <c r="AC471" t="str">
        <f t="shared" si="22"/>
        <v>7400615058</v>
      </c>
      <c r="AD471" t="str">
        <f t="shared" si="23"/>
        <v>Type of identifier, other than LEI or MFI code</v>
      </c>
    </row>
    <row r="472" spans="1:30" x14ac:dyDescent="0.45">
      <c r="A472" t="s">
        <v>194</v>
      </c>
      <c r="B472" t="s">
        <v>164</v>
      </c>
      <c r="C472" t="s">
        <v>21</v>
      </c>
      <c r="D472" s="23">
        <v>719098.16</v>
      </c>
      <c r="E472" s="23">
        <v>1378.35</v>
      </c>
      <c r="F472" t="s">
        <v>29</v>
      </c>
      <c r="G472" t="s">
        <v>34</v>
      </c>
      <c r="H472" t="s">
        <v>694</v>
      </c>
      <c r="I472" t="s">
        <v>30</v>
      </c>
      <c r="M472" t="s">
        <v>1362</v>
      </c>
      <c r="W472" t="s">
        <v>479</v>
      </c>
      <c r="X472" t="str">
        <f>+IF(P472="S128","c006x   - Insurance firms &amp; pension funds",IF(G472="particulares","c001x   - Households",IF(AND(G472="outras empresas nao financeiras",H472="1"),"c002x   - Micro &amp; SME",IF(AND(G472="outras empresas nao financeiras",OR(H472="0",H472="")),"c003x   - Corporates",IF(G472="instituicoes de credito","c004x   - Institutions",IF(G472="outras instituicoes financeiras","c005x   - Other financial corporations",IF(G472="setor publico","c008x   - Government, central banks &amp; supranationals",IF(AND(G472="",I472="Taxageste"),"c003x   - Corporates",IF(G472="","c005x   - Other financial corporations","")))))))))</f>
        <v>c005x   - Other financial corporations</v>
      </c>
      <c r="Y472" s="1">
        <f>SUM(N472:O472)</f>
        <v>0</v>
      </c>
      <c r="Z472">
        <f>IFERROR(D472-Y472,"")</f>
        <v>719098.16</v>
      </c>
      <c r="AA472">
        <v>0</v>
      </c>
      <c r="AB472" t="str">
        <f t="shared" si="21"/>
        <v>034100000000000</v>
      </c>
      <c r="AC472" t="str">
        <f t="shared" si="22"/>
        <v>7400615058</v>
      </c>
      <c r="AD472" t="str">
        <f t="shared" si="23"/>
        <v>Type of identifier, other than LEI or MFI code</v>
      </c>
    </row>
    <row r="473" spans="1:30" x14ac:dyDescent="0.45">
      <c r="A473" t="s">
        <v>1408</v>
      </c>
      <c r="B473" t="s">
        <v>164</v>
      </c>
      <c r="C473" t="s">
        <v>21</v>
      </c>
      <c r="D473" s="23">
        <v>72.25</v>
      </c>
      <c r="E473" s="23"/>
      <c r="F473" t="s">
        <v>29</v>
      </c>
      <c r="G473" t="s">
        <v>34</v>
      </c>
      <c r="H473" t="s">
        <v>694</v>
      </c>
      <c r="I473" t="s">
        <v>30</v>
      </c>
      <c r="M473" t="s">
        <v>1362</v>
      </c>
      <c r="W473" t="s">
        <v>479</v>
      </c>
      <c r="X473" t="str">
        <f>+IF(P473="S128","c006x   - Insurance firms &amp; pension funds",IF(G473="particulares","c001x   - Households",IF(AND(G473="outras empresas nao financeiras",H473="1"),"c002x   - Micro &amp; SME",IF(AND(G473="outras empresas nao financeiras",OR(H473="0",H473="")),"c003x   - Corporates",IF(G473="instituicoes de credito","c004x   - Institutions",IF(G473="outras instituicoes financeiras","c005x   - Other financial corporations",IF(G473="setor publico","c008x   - Government, central banks &amp; supranationals",IF(AND(G473="",I473="Taxageste"),"c003x   - Corporates",IF(G473="","c005x   - Other financial corporations","")))))))))</f>
        <v>c005x   - Other financial corporations</v>
      </c>
      <c r="Y473" s="1">
        <f>SUM(N473:O473)</f>
        <v>0</v>
      </c>
      <c r="Z473">
        <f>IFERROR(D473-Y473,"")</f>
        <v>72.25</v>
      </c>
      <c r="AA473">
        <v>0</v>
      </c>
      <c r="AB473" t="str">
        <f t="shared" si="21"/>
        <v>034200000114001</v>
      </c>
      <c r="AC473" t="str">
        <f t="shared" si="22"/>
        <v>7400615058</v>
      </c>
      <c r="AD473" t="str">
        <f t="shared" si="23"/>
        <v>Type of identifier, other than LEI or MFI code</v>
      </c>
    </row>
    <row r="474" spans="1:30" x14ac:dyDescent="0.45">
      <c r="A474" t="s">
        <v>1568</v>
      </c>
      <c r="B474" t="s">
        <v>164</v>
      </c>
      <c r="C474" t="s">
        <v>21</v>
      </c>
      <c r="D474" s="23"/>
      <c r="E474">
        <v>0.04</v>
      </c>
      <c r="F474" t="s">
        <v>29</v>
      </c>
      <c r="G474" t="s">
        <v>34</v>
      </c>
      <c r="H474" t="s">
        <v>694</v>
      </c>
      <c r="I474" t="s">
        <v>30</v>
      </c>
      <c r="M474" t="s">
        <v>1362</v>
      </c>
      <c r="W474" t="s">
        <v>479</v>
      </c>
      <c r="X474" t="str">
        <f>+IF(P474="S128","c006x   - Insurance firms &amp; pension funds",IF(G474="particulares","c001x   - Households",IF(AND(G474="outras empresas nao financeiras",H474="1"),"c002x   - Micro &amp; SME",IF(AND(G474="outras empresas nao financeiras",OR(H474="0",H474="")),"c003x   - Corporates",IF(G474="instituicoes de credito","c004x   - Institutions",IF(G474="outras instituicoes financeiras","c005x   - Other financial corporations",IF(G474="setor publico","c008x   - Government, central banks &amp; supranationals",IF(AND(G474="",I474="Taxageste"),"c003x   - Corporates",IF(G474="","c005x   - Other financial corporations","")))))))))</f>
        <v>c005x   - Other financial corporations</v>
      </c>
      <c r="Y474" s="1">
        <f>SUM(N474:O474)</f>
        <v>0</v>
      </c>
      <c r="Z474">
        <f>IFERROR(D474-Y474,"")</f>
        <v>0</v>
      </c>
      <c r="AA474">
        <v>0</v>
      </c>
      <c r="AB474" t="str">
        <f t="shared" si="21"/>
        <v>034500000000001</v>
      </c>
      <c r="AC474" t="str">
        <f t="shared" si="22"/>
        <v>7400615058</v>
      </c>
      <c r="AD474" t="str">
        <f t="shared" si="23"/>
        <v>Type of identifier, other than LEI or MFI code</v>
      </c>
    </row>
    <row r="475" spans="1:30" x14ac:dyDescent="0.45">
      <c r="A475" t="s">
        <v>347</v>
      </c>
      <c r="B475" t="s">
        <v>167</v>
      </c>
      <c r="C475" t="s">
        <v>21</v>
      </c>
      <c r="D475" s="23">
        <v>271472.42</v>
      </c>
      <c r="E475" s="23">
        <v>510.73</v>
      </c>
      <c r="F475" t="s">
        <v>29</v>
      </c>
      <c r="G475" t="s">
        <v>34</v>
      </c>
      <c r="H475" t="s">
        <v>694</v>
      </c>
      <c r="I475" t="s">
        <v>73</v>
      </c>
      <c r="M475" t="s">
        <v>1362</v>
      </c>
      <c r="W475" t="s">
        <v>479</v>
      </c>
      <c r="X475" t="str">
        <f>+IF(P475="S128","c006x   - Insurance firms &amp; pension funds",IF(G475="particulares","c001x   - Households",IF(AND(G475="outras empresas nao financeiras",H475="1"),"c002x   - Micro &amp; SME",IF(AND(G475="outras empresas nao financeiras",OR(H475="0",H475="")),"c003x   - Corporates",IF(G475="instituicoes de credito","c004x   - Institutions",IF(G475="outras instituicoes financeiras","c005x   - Other financial corporations",IF(G475="setor publico","c008x   - Government, central banks &amp; supranationals",IF(AND(G475="",I475="Taxageste"),"c003x   - Corporates",IF(G475="","c005x   - Other financial corporations","")))))))))</f>
        <v>c005x   - Other financial corporations</v>
      </c>
      <c r="Y475" s="1">
        <f>SUM(N475:O475)</f>
        <v>0</v>
      </c>
      <c r="Z475">
        <f>IFERROR(D475-Y475,"")</f>
        <v>271472.42</v>
      </c>
      <c r="AA475">
        <v>0</v>
      </c>
      <c r="AB475" t="str">
        <f t="shared" si="21"/>
        <v>034800000000000</v>
      </c>
      <c r="AC475" t="str">
        <f t="shared" si="22"/>
        <v>2101355138</v>
      </c>
      <c r="AD475" t="str">
        <f t="shared" si="23"/>
        <v>Type of identifier, other than LEI or MFI code</v>
      </c>
    </row>
    <row r="476" spans="1:30" x14ac:dyDescent="0.45">
      <c r="A476" t="s">
        <v>1569</v>
      </c>
      <c r="B476" t="s">
        <v>164</v>
      </c>
      <c r="C476" t="s">
        <v>21</v>
      </c>
      <c r="D476" s="23"/>
      <c r="E476" s="23">
        <v>0.04</v>
      </c>
      <c r="F476" t="s">
        <v>29</v>
      </c>
      <c r="G476" t="s">
        <v>34</v>
      </c>
      <c r="H476" t="s">
        <v>694</v>
      </c>
      <c r="I476" t="s">
        <v>30</v>
      </c>
      <c r="M476" t="s">
        <v>1362</v>
      </c>
      <c r="W476" t="s">
        <v>479</v>
      </c>
      <c r="X476" t="str">
        <f>+IF(P476="S128","c006x   - Insurance firms &amp; pension funds",IF(G476="particulares","c001x   - Households",IF(AND(G476="outras empresas nao financeiras",H476="1"),"c002x   - Micro &amp; SME",IF(AND(G476="outras empresas nao financeiras",OR(H476="0",H476="")),"c003x   - Corporates",IF(G476="instituicoes de credito","c004x   - Institutions",IF(G476="outras instituicoes financeiras","c005x   - Other financial corporations",IF(G476="setor publico","c008x   - Government, central banks &amp; supranationals",IF(AND(G476="",I476="Taxageste"),"c003x   - Corporates",IF(G476="","c005x   - Other financial corporations","")))))))))</f>
        <v>c005x   - Other financial corporations</v>
      </c>
      <c r="Y476" s="1">
        <f>SUM(N476:O476)</f>
        <v>0</v>
      </c>
      <c r="Z476">
        <f>IFERROR(D476-Y476,"")</f>
        <v>0</v>
      </c>
      <c r="AA476">
        <v>0</v>
      </c>
      <c r="AB476" t="str">
        <f t="shared" si="21"/>
        <v>035000000000001</v>
      </c>
      <c r="AC476" t="str">
        <f t="shared" si="22"/>
        <v>7400615058</v>
      </c>
      <c r="AD476" t="str">
        <f t="shared" si="23"/>
        <v>Type of identifier, other than LEI or MFI code</v>
      </c>
    </row>
    <row r="477" spans="1:30" x14ac:dyDescent="0.45">
      <c r="A477" t="s">
        <v>354</v>
      </c>
      <c r="B477" t="s">
        <v>170</v>
      </c>
      <c r="C477" t="s">
        <v>21</v>
      </c>
      <c r="D477" s="23">
        <v>285804.78000000003</v>
      </c>
      <c r="E477" s="23">
        <v>394.98</v>
      </c>
      <c r="F477" t="s">
        <v>29</v>
      </c>
      <c r="G477" t="s">
        <v>34</v>
      </c>
      <c r="H477" t="s">
        <v>694</v>
      </c>
      <c r="I477" t="s">
        <v>74</v>
      </c>
      <c r="M477" t="s">
        <v>1362</v>
      </c>
      <c r="W477" t="s">
        <v>479</v>
      </c>
      <c r="X477" t="str">
        <f>+IF(P477="S128","c006x   - Insurance firms &amp; pension funds",IF(G477="particulares","c001x   - Households",IF(AND(G477="outras empresas nao financeiras",H477="1"),"c002x   - Micro &amp; SME",IF(AND(G477="outras empresas nao financeiras",OR(H477="0",H477="")),"c003x   - Corporates",IF(G477="instituicoes de credito","c004x   - Institutions",IF(G477="outras instituicoes financeiras","c005x   - Other financial corporations",IF(G477="setor publico","c008x   - Government, central banks &amp; supranationals",IF(AND(G477="",I477="Taxageste"),"c003x   - Corporates",IF(G477="","c005x   - Other financial corporations","")))))))))</f>
        <v>c005x   - Other financial corporations</v>
      </c>
      <c r="Y477" s="1">
        <f>SUM(N477:O477)</f>
        <v>0</v>
      </c>
      <c r="Z477">
        <f>IFERROR(D477-Y477,"")</f>
        <v>285804.78000000003</v>
      </c>
      <c r="AA477">
        <v>0</v>
      </c>
      <c r="AB477" t="str">
        <f t="shared" si="21"/>
        <v>035200000000000</v>
      </c>
      <c r="AC477" t="str">
        <f t="shared" si="22"/>
        <v>7400987939</v>
      </c>
      <c r="AD477" t="str">
        <f t="shared" si="23"/>
        <v>Type of identifier, other than LEI or MFI code</v>
      </c>
    </row>
    <row r="478" spans="1:30" x14ac:dyDescent="0.45">
      <c r="A478" t="s">
        <v>163</v>
      </c>
      <c r="B478" t="s">
        <v>167</v>
      </c>
      <c r="C478" t="s">
        <v>21</v>
      </c>
      <c r="D478" s="23">
        <v>101631.86</v>
      </c>
      <c r="E478">
        <v>177.52</v>
      </c>
      <c r="F478" t="s">
        <v>29</v>
      </c>
      <c r="G478" t="s">
        <v>34</v>
      </c>
      <c r="H478" t="s">
        <v>694</v>
      </c>
      <c r="I478" t="s">
        <v>73</v>
      </c>
      <c r="M478" t="s">
        <v>1362</v>
      </c>
      <c r="W478" t="s">
        <v>479</v>
      </c>
      <c r="X478" t="str">
        <f>+IF(P478="S128","c006x   - Insurance firms &amp; pension funds",IF(G478="particulares","c001x   - Households",IF(AND(G478="outras empresas nao financeiras",H478="1"),"c002x   - Micro &amp; SME",IF(AND(G478="outras empresas nao financeiras",OR(H478="0",H478="")),"c003x   - Corporates",IF(G478="instituicoes de credito","c004x   - Institutions",IF(G478="outras instituicoes financeiras","c005x   - Other financial corporations",IF(G478="setor publico","c008x   - Government, central banks &amp; supranationals",IF(AND(G478="",I478="Taxageste"),"c003x   - Corporates",IF(G478="","c005x   - Other financial corporations","")))))))))</f>
        <v>c005x   - Other financial corporations</v>
      </c>
      <c r="Y478" s="1">
        <f>SUM(N478:O478)</f>
        <v>0</v>
      </c>
      <c r="Z478">
        <f>IFERROR(D478-Y478,"")</f>
        <v>101631.86</v>
      </c>
      <c r="AA478">
        <v>0</v>
      </c>
      <c r="AB478" t="str">
        <f t="shared" si="21"/>
        <v>035600000000000</v>
      </c>
      <c r="AC478" t="str">
        <f t="shared" si="22"/>
        <v>2101355138</v>
      </c>
      <c r="AD478" t="str">
        <f t="shared" si="23"/>
        <v>Type of identifier, other than LEI or MFI code</v>
      </c>
    </row>
    <row r="479" spans="1:30" x14ac:dyDescent="0.45">
      <c r="A479" t="s">
        <v>202</v>
      </c>
      <c r="B479" t="s">
        <v>167</v>
      </c>
      <c r="C479" t="s">
        <v>21</v>
      </c>
      <c r="D479" s="23">
        <v>7937.62</v>
      </c>
      <c r="E479" s="23">
        <v>0.42</v>
      </c>
      <c r="F479" t="s">
        <v>29</v>
      </c>
      <c r="G479" t="s">
        <v>34</v>
      </c>
      <c r="H479" t="s">
        <v>694</v>
      </c>
      <c r="I479" t="s">
        <v>73</v>
      </c>
      <c r="M479" t="s">
        <v>1362</v>
      </c>
      <c r="W479" t="s">
        <v>479</v>
      </c>
      <c r="X479" t="str">
        <f>+IF(P479="S128","c006x   - Insurance firms &amp; pension funds",IF(G479="particulares","c001x   - Households",IF(AND(G479="outras empresas nao financeiras",H479="1"),"c002x   - Micro &amp; SME",IF(AND(G479="outras empresas nao financeiras",OR(H479="0",H479="")),"c003x   - Corporates",IF(G479="instituicoes de credito","c004x   - Institutions",IF(G479="outras instituicoes financeiras","c005x   - Other financial corporations",IF(G479="setor publico","c008x   - Government, central banks &amp; supranationals",IF(AND(G479="",I479="Taxageste"),"c003x   - Corporates",IF(G479="","c005x   - Other financial corporations","")))))))))</f>
        <v>c005x   - Other financial corporations</v>
      </c>
      <c r="Y479" s="1">
        <f>SUM(N479:O479)</f>
        <v>0</v>
      </c>
      <c r="Z479">
        <f>IFERROR(D479-Y479,"")</f>
        <v>7937.62</v>
      </c>
      <c r="AA479">
        <v>0</v>
      </c>
      <c r="AB479" t="str">
        <f t="shared" si="21"/>
        <v>035800000000000</v>
      </c>
      <c r="AC479" t="str">
        <f t="shared" si="22"/>
        <v>2101355138</v>
      </c>
      <c r="AD479" t="str">
        <f t="shared" si="23"/>
        <v>Type of identifier, other than LEI or MFI code</v>
      </c>
    </row>
    <row r="480" spans="1:30" x14ac:dyDescent="0.45">
      <c r="A480" t="s">
        <v>459</v>
      </c>
      <c r="B480" t="s">
        <v>164</v>
      </c>
      <c r="C480" t="s">
        <v>21</v>
      </c>
      <c r="D480" s="23">
        <v>41577.96</v>
      </c>
      <c r="E480" s="23">
        <v>74.97</v>
      </c>
      <c r="F480" t="s">
        <v>29</v>
      </c>
      <c r="G480" t="s">
        <v>34</v>
      </c>
      <c r="H480" t="s">
        <v>694</v>
      </c>
      <c r="I480" t="s">
        <v>30</v>
      </c>
      <c r="M480" t="s">
        <v>1362</v>
      </c>
      <c r="W480" t="s">
        <v>479</v>
      </c>
      <c r="X480" t="str">
        <f>+IF(P480="S128","c006x   - Insurance firms &amp; pension funds",IF(G480="particulares","c001x   - Households",IF(AND(G480="outras empresas nao financeiras",H480="1"),"c002x   - Micro &amp; SME",IF(AND(G480="outras empresas nao financeiras",OR(H480="0",H480="")),"c003x   - Corporates",IF(G480="instituicoes de credito","c004x   - Institutions",IF(G480="outras instituicoes financeiras","c005x   - Other financial corporations",IF(G480="setor publico","c008x   - Government, central banks &amp; supranationals",IF(AND(G480="",I480="Taxageste"),"c003x   - Corporates",IF(G480="","c005x   - Other financial corporations","")))))))))</f>
        <v>c005x   - Other financial corporations</v>
      </c>
      <c r="Y480" s="1">
        <f>SUM(N480:O480)</f>
        <v>0</v>
      </c>
      <c r="Z480">
        <f>IFERROR(D480-Y480,"")</f>
        <v>41577.96</v>
      </c>
      <c r="AA480">
        <v>0</v>
      </c>
      <c r="AB480" t="str">
        <f t="shared" si="21"/>
        <v>036000000000000</v>
      </c>
      <c r="AC480" t="str">
        <f t="shared" si="22"/>
        <v>7400615058</v>
      </c>
      <c r="AD480" t="str">
        <f t="shared" si="23"/>
        <v>Type of identifier, other than LEI or MFI code</v>
      </c>
    </row>
    <row r="481" spans="1:30" x14ac:dyDescent="0.45">
      <c r="A481" t="s">
        <v>362</v>
      </c>
      <c r="B481" t="s">
        <v>170</v>
      </c>
      <c r="C481" t="s">
        <v>21</v>
      </c>
      <c r="D481" s="23">
        <v>58276.480000000003</v>
      </c>
      <c r="E481" s="23">
        <v>41.87</v>
      </c>
      <c r="F481" t="s">
        <v>29</v>
      </c>
      <c r="G481" t="s">
        <v>34</v>
      </c>
      <c r="H481" t="s">
        <v>694</v>
      </c>
      <c r="I481" t="s">
        <v>74</v>
      </c>
      <c r="M481" t="s">
        <v>1362</v>
      </c>
      <c r="W481" t="s">
        <v>479</v>
      </c>
      <c r="X481" t="str">
        <f>+IF(P481="S128","c006x   - Insurance firms &amp; pension funds",IF(G481="particulares","c001x   - Households",IF(AND(G481="outras empresas nao financeiras",H481="1"),"c002x   - Micro &amp; SME",IF(AND(G481="outras empresas nao financeiras",OR(H481="0",H481="")),"c003x   - Corporates",IF(G481="instituicoes de credito","c004x   - Institutions",IF(G481="outras instituicoes financeiras","c005x   - Other financial corporations",IF(G481="setor publico","c008x   - Government, central banks &amp; supranationals",IF(AND(G481="",I481="Taxageste"),"c003x   - Corporates",IF(G481="","c005x   - Other financial corporations","")))))))))</f>
        <v>c005x   - Other financial corporations</v>
      </c>
      <c r="Y481" s="1">
        <f>SUM(N481:O481)</f>
        <v>0</v>
      </c>
      <c r="Z481">
        <f>IFERROR(D481-Y481,"")</f>
        <v>58276.480000000003</v>
      </c>
      <c r="AA481">
        <v>0</v>
      </c>
      <c r="AB481" t="str">
        <f t="shared" si="21"/>
        <v>036300000000000</v>
      </c>
      <c r="AC481" t="str">
        <f t="shared" si="22"/>
        <v>7400987939</v>
      </c>
      <c r="AD481" t="str">
        <f t="shared" si="23"/>
        <v>Type of identifier, other than LEI or MFI code</v>
      </c>
    </row>
    <row r="482" spans="1:30" x14ac:dyDescent="0.45">
      <c r="A482" t="s">
        <v>204</v>
      </c>
      <c r="B482" t="s">
        <v>164</v>
      </c>
      <c r="C482" t="s">
        <v>21</v>
      </c>
      <c r="D482" s="23">
        <v>283971.52</v>
      </c>
      <c r="E482">
        <v>304.99</v>
      </c>
      <c r="F482" t="s">
        <v>29</v>
      </c>
      <c r="G482" t="s">
        <v>34</v>
      </c>
      <c r="H482" t="s">
        <v>694</v>
      </c>
      <c r="I482" t="s">
        <v>30</v>
      </c>
      <c r="M482" t="s">
        <v>1362</v>
      </c>
      <c r="W482" t="s">
        <v>479</v>
      </c>
      <c r="X482" t="str">
        <f>+IF(P482="S128","c006x   - Insurance firms &amp; pension funds",IF(G482="particulares","c001x   - Households",IF(AND(G482="outras empresas nao financeiras",H482="1"),"c002x   - Micro &amp; SME",IF(AND(G482="outras empresas nao financeiras",OR(H482="0",H482="")),"c003x   - Corporates",IF(G482="instituicoes de credito","c004x   - Institutions",IF(G482="outras instituicoes financeiras","c005x   - Other financial corporations",IF(G482="setor publico","c008x   - Government, central banks &amp; supranationals",IF(AND(G482="",I482="Taxageste"),"c003x   - Corporates",IF(G482="","c005x   - Other financial corporations","")))))))))</f>
        <v>c005x   - Other financial corporations</v>
      </c>
      <c r="Y482" s="1">
        <f>SUM(N482:O482)</f>
        <v>0</v>
      </c>
      <c r="Z482">
        <f>IFERROR(D482-Y482,"")</f>
        <v>283971.52</v>
      </c>
      <c r="AA482">
        <v>0</v>
      </c>
      <c r="AB482" t="str">
        <f t="shared" si="21"/>
        <v>036700000000000</v>
      </c>
      <c r="AC482" t="str">
        <f t="shared" si="22"/>
        <v>7400615058</v>
      </c>
      <c r="AD482" t="str">
        <f t="shared" si="23"/>
        <v>Type of identifier, other than LEI or MFI code</v>
      </c>
    </row>
    <row r="483" spans="1:30" x14ac:dyDescent="0.45">
      <c r="A483" t="s">
        <v>1570</v>
      </c>
      <c r="B483" t="s">
        <v>164</v>
      </c>
      <c r="C483" t="s">
        <v>21</v>
      </c>
      <c r="D483" s="23"/>
      <c r="E483" s="23">
        <v>34.590000000000003</v>
      </c>
      <c r="F483" t="s">
        <v>29</v>
      </c>
      <c r="G483" t="s">
        <v>34</v>
      </c>
      <c r="H483" t="s">
        <v>694</v>
      </c>
      <c r="I483" t="s">
        <v>30</v>
      </c>
      <c r="M483" t="s">
        <v>1362</v>
      </c>
      <c r="W483" t="s">
        <v>479</v>
      </c>
      <c r="X483" t="str">
        <f>+IF(P483="S128","c006x   - Insurance firms &amp; pension funds",IF(G483="particulares","c001x   - Households",IF(AND(G483="outras empresas nao financeiras",H483="1"),"c002x   - Micro &amp; SME",IF(AND(G483="outras empresas nao financeiras",OR(H483="0",H483="")),"c003x   - Corporates",IF(G483="instituicoes de credito","c004x   - Institutions",IF(G483="outras instituicoes financeiras","c005x   - Other financial corporations",IF(G483="setor publico","c008x   - Government, central banks &amp; supranationals",IF(AND(G483="",I483="Taxageste"),"c003x   - Corporates",IF(G483="","c005x   - Other financial corporations","")))))))))</f>
        <v>c005x   - Other financial corporations</v>
      </c>
      <c r="Y483" s="1">
        <f>SUM(N483:O483)</f>
        <v>0</v>
      </c>
      <c r="Z483">
        <f>IFERROR(D483-Y483,"")</f>
        <v>0</v>
      </c>
      <c r="AA483">
        <v>0</v>
      </c>
      <c r="AB483" t="str">
        <f t="shared" si="21"/>
        <v>036900000000001</v>
      </c>
      <c r="AC483" t="str">
        <f t="shared" si="22"/>
        <v>7400615058</v>
      </c>
      <c r="AD483" t="str">
        <f t="shared" si="23"/>
        <v>Type of identifier, other than LEI or MFI code</v>
      </c>
    </row>
    <row r="484" spans="1:30" x14ac:dyDescent="0.45">
      <c r="A484" t="s">
        <v>239</v>
      </c>
      <c r="B484" t="s">
        <v>164</v>
      </c>
      <c r="C484" t="s">
        <v>21</v>
      </c>
      <c r="D484" s="23">
        <v>1473214.26</v>
      </c>
      <c r="E484" s="23">
        <v>2746.76</v>
      </c>
      <c r="F484" t="s">
        <v>29</v>
      </c>
      <c r="G484" t="s">
        <v>34</v>
      </c>
      <c r="H484" t="s">
        <v>694</v>
      </c>
      <c r="I484" t="s">
        <v>30</v>
      </c>
      <c r="M484" t="s">
        <v>1362</v>
      </c>
      <c r="W484" t="s">
        <v>479</v>
      </c>
      <c r="X484" t="str">
        <f>+IF(P484="S128","c006x   - Insurance firms &amp; pension funds",IF(G484="particulares","c001x   - Households",IF(AND(G484="outras empresas nao financeiras",H484="1"),"c002x   - Micro &amp; SME",IF(AND(G484="outras empresas nao financeiras",OR(H484="0",H484="")),"c003x   - Corporates",IF(G484="instituicoes de credito","c004x   - Institutions",IF(G484="outras instituicoes financeiras","c005x   - Other financial corporations",IF(G484="setor publico","c008x   - Government, central banks &amp; supranationals",IF(AND(G484="",I484="Taxageste"),"c003x   - Corporates",IF(G484="","c005x   - Other financial corporations","")))))))))</f>
        <v>c005x   - Other financial corporations</v>
      </c>
      <c r="Y484" s="1">
        <f>SUM(N484:O484)</f>
        <v>0</v>
      </c>
      <c r="Z484">
        <f>IFERROR(D484-Y484,"")</f>
        <v>1473214.26</v>
      </c>
      <c r="AA484">
        <v>0</v>
      </c>
      <c r="AB484" t="str">
        <f t="shared" si="21"/>
        <v>037100000000000</v>
      </c>
      <c r="AC484" t="str">
        <f t="shared" si="22"/>
        <v>7400615058</v>
      </c>
      <c r="AD484" t="str">
        <f t="shared" si="23"/>
        <v>Type of identifier, other than LEI or MFI code</v>
      </c>
    </row>
    <row r="485" spans="1:30" x14ac:dyDescent="0.45">
      <c r="A485" t="s">
        <v>1571</v>
      </c>
      <c r="B485" t="s">
        <v>164</v>
      </c>
      <c r="C485" t="s">
        <v>21</v>
      </c>
      <c r="D485" s="23"/>
      <c r="E485" s="23">
        <v>34.69</v>
      </c>
      <c r="F485" t="s">
        <v>29</v>
      </c>
      <c r="G485" t="s">
        <v>34</v>
      </c>
      <c r="H485" t="s">
        <v>694</v>
      </c>
      <c r="I485" t="s">
        <v>30</v>
      </c>
      <c r="M485" t="s">
        <v>1362</v>
      </c>
      <c r="W485" t="s">
        <v>479</v>
      </c>
      <c r="X485" t="str">
        <f>+IF(P485="S128","c006x   - Insurance firms &amp; pension funds",IF(G485="particulares","c001x   - Households",IF(AND(G485="outras empresas nao financeiras",H485="1"),"c002x   - Micro &amp; SME",IF(AND(G485="outras empresas nao financeiras",OR(H485="0",H485="")),"c003x   - Corporates",IF(G485="instituicoes de credito","c004x   - Institutions",IF(G485="outras instituicoes financeiras","c005x   - Other financial corporations",IF(G485="setor publico","c008x   - Government, central banks &amp; supranationals",IF(AND(G485="",I485="Taxageste"),"c003x   - Corporates",IF(G485="","c005x   - Other financial corporations","")))))))))</f>
        <v>c005x   - Other financial corporations</v>
      </c>
      <c r="Y485" s="1">
        <f>SUM(N485:O485)</f>
        <v>0</v>
      </c>
      <c r="Z485">
        <f>IFERROR(D485-Y485,"")</f>
        <v>0</v>
      </c>
      <c r="AA485">
        <v>0</v>
      </c>
      <c r="AB485" t="str">
        <f t="shared" si="21"/>
        <v>037300000000001</v>
      </c>
      <c r="AC485" t="str">
        <f t="shared" si="22"/>
        <v>7400615058</v>
      </c>
      <c r="AD485" t="str">
        <f t="shared" si="23"/>
        <v>Type of identifier, other than LEI or MFI code</v>
      </c>
    </row>
    <row r="486" spans="1:30" x14ac:dyDescent="0.45">
      <c r="A486" t="s">
        <v>242</v>
      </c>
      <c r="B486" t="s">
        <v>164</v>
      </c>
      <c r="C486" t="s">
        <v>21</v>
      </c>
      <c r="D486" s="23">
        <v>1007861.67</v>
      </c>
      <c r="E486" s="23">
        <v>1855.7</v>
      </c>
      <c r="F486" t="s">
        <v>29</v>
      </c>
      <c r="G486" t="s">
        <v>34</v>
      </c>
      <c r="H486" t="s">
        <v>694</v>
      </c>
      <c r="I486" t="s">
        <v>30</v>
      </c>
      <c r="M486" t="s">
        <v>1362</v>
      </c>
      <c r="W486" t="s">
        <v>479</v>
      </c>
      <c r="X486" t="str">
        <f>+IF(P486="S128","c006x   - Insurance firms &amp; pension funds",IF(G486="particulares","c001x   - Households",IF(AND(G486="outras empresas nao financeiras",H486="1"),"c002x   - Micro &amp; SME",IF(AND(G486="outras empresas nao financeiras",OR(H486="0",H486="")),"c003x   - Corporates",IF(G486="instituicoes de credito","c004x   - Institutions",IF(G486="outras instituicoes financeiras","c005x   - Other financial corporations",IF(G486="setor publico","c008x   - Government, central banks &amp; supranationals",IF(AND(G486="",I486="Taxageste"),"c003x   - Corporates",IF(G486="","c005x   - Other financial corporations","")))))))))</f>
        <v>c005x   - Other financial corporations</v>
      </c>
      <c r="Y486" s="1">
        <f>SUM(N486:O486)</f>
        <v>0</v>
      </c>
      <c r="Z486">
        <f>IFERROR(D486-Y486,"")</f>
        <v>1007861.67</v>
      </c>
      <c r="AA486">
        <v>0</v>
      </c>
      <c r="AB486" t="str">
        <f t="shared" si="21"/>
        <v>037600000000000</v>
      </c>
      <c r="AC486" t="str">
        <f t="shared" si="22"/>
        <v>7400615058</v>
      </c>
      <c r="AD486" t="str">
        <f t="shared" si="23"/>
        <v>Type of identifier, other than LEI or MFI code</v>
      </c>
    </row>
    <row r="487" spans="1:30" x14ac:dyDescent="0.45">
      <c r="A487" t="s">
        <v>1572</v>
      </c>
      <c r="B487" t="s">
        <v>164</v>
      </c>
      <c r="C487" t="s">
        <v>21</v>
      </c>
      <c r="D487" s="23"/>
      <c r="E487" s="23">
        <v>0.76</v>
      </c>
      <c r="F487" t="s">
        <v>29</v>
      </c>
      <c r="G487" t="s">
        <v>34</v>
      </c>
      <c r="H487" t="s">
        <v>694</v>
      </c>
      <c r="I487" t="s">
        <v>30</v>
      </c>
      <c r="M487" t="s">
        <v>1362</v>
      </c>
      <c r="W487" t="s">
        <v>479</v>
      </c>
      <c r="X487" t="str">
        <f>+IF(P487="S128","c006x   - Insurance firms &amp; pension funds",IF(G487="particulares","c001x   - Households",IF(AND(G487="outras empresas nao financeiras",H487="1"),"c002x   - Micro &amp; SME",IF(AND(G487="outras empresas nao financeiras",OR(H487="0",H487="")),"c003x   - Corporates",IF(G487="instituicoes de credito","c004x   - Institutions",IF(G487="outras instituicoes financeiras","c005x   - Other financial corporations",IF(G487="setor publico","c008x   - Government, central banks &amp; supranationals",IF(AND(G487="",I487="Taxageste"),"c003x   - Corporates",IF(G487="","c005x   - Other financial corporations","")))))))))</f>
        <v>c005x   - Other financial corporations</v>
      </c>
      <c r="Y487" s="1">
        <f>SUM(N487:O487)</f>
        <v>0</v>
      </c>
      <c r="Z487">
        <f>IFERROR(D487-Y487,"")</f>
        <v>0</v>
      </c>
      <c r="AA487">
        <v>0</v>
      </c>
      <c r="AB487" t="str">
        <f t="shared" si="21"/>
        <v>037900000000001</v>
      </c>
      <c r="AC487" t="str">
        <f t="shared" si="22"/>
        <v>7400615058</v>
      </c>
      <c r="AD487" t="str">
        <f t="shared" si="23"/>
        <v>Type of identifier, other than LEI or MFI code</v>
      </c>
    </row>
    <row r="488" spans="1:30" x14ac:dyDescent="0.45">
      <c r="A488" t="s">
        <v>175</v>
      </c>
      <c r="B488" t="s">
        <v>167</v>
      </c>
      <c r="C488" t="s">
        <v>21</v>
      </c>
      <c r="D488" s="23">
        <v>6175.02</v>
      </c>
      <c r="E488" s="23">
        <v>8.44</v>
      </c>
      <c r="F488" t="s">
        <v>29</v>
      </c>
      <c r="G488" t="s">
        <v>34</v>
      </c>
      <c r="H488" t="s">
        <v>694</v>
      </c>
      <c r="I488" t="s">
        <v>73</v>
      </c>
      <c r="M488" t="s">
        <v>1362</v>
      </c>
      <c r="W488" t="s">
        <v>479</v>
      </c>
      <c r="X488" t="str">
        <f>+IF(P488="S128","c006x   - Insurance firms &amp; pension funds",IF(G488="particulares","c001x   - Households",IF(AND(G488="outras empresas nao financeiras",H488="1"),"c002x   - Micro &amp; SME",IF(AND(G488="outras empresas nao financeiras",OR(H488="0",H488="")),"c003x   - Corporates",IF(G488="instituicoes de credito","c004x   - Institutions",IF(G488="outras instituicoes financeiras","c005x   - Other financial corporations",IF(G488="setor publico","c008x   - Government, central banks &amp; supranationals",IF(AND(G488="",I488="Taxageste"),"c003x   - Corporates",IF(G488="","c005x   - Other financial corporations","")))))))))</f>
        <v>c005x   - Other financial corporations</v>
      </c>
      <c r="Y488" s="1">
        <f>SUM(N488:O488)</f>
        <v>0</v>
      </c>
      <c r="Z488">
        <f>IFERROR(D488-Y488,"")</f>
        <v>6175.02</v>
      </c>
      <c r="AA488">
        <v>0</v>
      </c>
      <c r="AB488" t="str">
        <f t="shared" si="21"/>
        <v>038000000000000</v>
      </c>
      <c r="AC488" t="str">
        <f t="shared" si="22"/>
        <v>2101355138</v>
      </c>
      <c r="AD488" t="str">
        <f t="shared" si="23"/>
        <v>Type of identifier, other than LEI or MFI code</v>
      </c>
    </row>
    <row r="489" spans="1:30" x14ac:dyDescent="0.45">
      <c r="A489" t="s">
        <v>244</v>
      </c>
      <c r="B489" t="s">
        <v>164</v>
      </c>
      <c r="C489" t="s">
        <v>21</v>
      </c>
      <c r="D489" s="23">
        <v>433043.01</v>
      </c>
      <c r="E489">
        <v>595.99</v>
      </c>
      <c r="F489" t="s">
        <v>29</v>
      </c>
      <c r="G489" t="s">
        <v>34</v>
      </c>
      <c r="H489" t="s">
        <v>694</v>
      </c>
      <c r="I489" t="s">
        <v>30</v>
      </c>
      <c r="M489" t="s">
        <v>1362</v>
      </c>
      <c r="W489" t="s">
        <v>479</v>
      </c>
      <c r="X489" t="str">
        <f>+IF(P489="S128","c006x   - Insurance firms &amp; pension funds",IF(G489="particulares","c001x   - Households",IF(AND(G489="outras empresas nao financeiras",H489="1"),"c002x   - Micro &amp; SME",IF(AND(G489="outras empresas nao financeiras",OR(H489="0",H489="")),"c003x   - Corporates",IF(G489="instituicoes de credito","c004x   - Institutions",IF(G489="outras instituicoes financeiras","c005x   - Other financial corporations",IF(G489="setor publico","c008x   - Government, central banks &amp; supranationals",IF(AND(G489="",I489="Taxageste"),"c003x   - Corporates",IF(G489="","c005x   - Other financial corporations","")))))))))</f>
        <v>c005x   - Other financial corporations</v>
      </c>
      <c r="Y489" s="1">
        <f>SUM(N489:O489)</f>
        <v>0</v>
      </c>
      <c r="Z489">
        <f>IFERROR(D489-Y489,"")</f>
        <v>433043.01</v>
      </c>
      <c r="AA489">
        <v>0</v>
      </c>
      <c r="AB489" t="str">
        <f t="shared" si="21"/>
        <v>038200000000000</v>
      </c>
      <c r="AC489" t="str">
        <f t="shared" si="22"/>
        <v>7400615058</v>
      </c>
      <c r="AD489" t="str">
        <f t="shared" si="23"/>
        <v>Type of identifier, other than LEI or MFI code</v>
      </c>
    </row>
    <row r="490" spans="1:30" x14ac:dyDescent="0.45">
      <c r="A490" t="s">
        <v>1573</v>
      </c>
      <c r="B490" t="s">
        <v>164</v>
      </c>
      <c r="C490" t="s">
        <v>21</v>
      </c>
      <c r="D490" s="23"/>
      <c r="E490" s="23">
        <v>0.34</v>
      </c>
      <c r="F490" t="s">
        <v>29</v>
      </c>
      <c r="G490" t="s">
        <v>34</v>
      </c>
      <c r="H490" t="s">
        <v>694</v>
      </c>
      <c r="I490" t="s">
        <v>30</v>
      </c>
      <c r="M490" t="s">
        <v>1362</v>
      </c>
      <c r="W490" t="s">
        <v>479</v>
      </c>
      <c r="X490" t="str">
        <f>+IF(P490="S128","c006x   - Insurance firms &amp; pension funds",IF(G490="particulares","c001x   - Households",IF(AND(G490="outras empresas nao financeiras",H490="1"),"c002x   - Micro &amp; SME",IF(AND(G490="outras empresas nao financeiras",OR(H490="0",H490="")),"c003x   - Corporates",IF(G490="instituicoes de credito","c004x   - Institutions",IF(G490="outras instituicoes financeiras","c005x   - Other financial corporations",IF(G490="setor publico","c008x   - Government, central banks &amp; supranationals",IF(AND(G490="",I490="Taxageste"),"c003x   - Corporates",IF(G490="","c005x   - Other financial corporations","")))))))))</f>
        <v>c005x   - Other financial corporations</v>
      </c>
      <c r="Y490" s="1">
        <f>SUM(N490:O490)</f>
        <v>0</v>
      </c>
      <c r="Z490">
        <f>IFERROR(D490-Y490,"")</f>
        <v>0</v>
      </c>
      <c r="AA490">
        <v>0</v>
      </c>
      <c r="AB490" t="str">
        <f t="shared" si="21"/>
        <v>038400000000001</v>
      </c>
      <c r="AC490" t="str">
        <f t="shared" si="22"/>
        <v>7400615058</v>
      </c>
      <c r="AD490" t="str">
        <f t="shared" si="23"/>
        <v>Type of identifier, other than LEI or MFI code</v>
      </c>
    </row>
    <row r="491" spans="1:30" x14ac:dyDescent="0.45">
      <c r="A491" t="s">
        <v>208</v>
      </c>
      <c r="B491" t="s">
        <v>170</v>
      </c>
      <c r="C491" t="s">
        <v>21</v>
      </c>
      <c r="D491" s="23">
        <v>283192.84999999998</v>
      </c>
      <c r="E491">
        <v>526.83000000000004</v>
      </c>
      <c r="F491" t="s">
        <v>29</v>
      </c>
      <c r="G491" t="s">
        <v>34</v>
      </c>
      <c r="H491" t="s">
        <v>694</v>
      </c>
      <c r="I491" t="s">
        <v>74</v>
      </c>
      <c r="M491" t="s">
        <v>1362</v>
      </c>
      <c r="W491" t="s">
        <v>479</v>
      </c>
      <c r="X491" t="str">
        <f>+IF(P491="S128","c006x   - Insurance firms &amp; pension funds",IF(G491="particulares","c001x   - Households",IF(AND(G491="outras empresas nao financeiras",H491="1"),"c002x   - Micro &amp; SME",IF(AND(G491="outras empresas nao financeiras",OR(H491="0",H491="")),"c003x   - Corporates",IF(G491="instituicoes de credito","c004x   - Institutions",IF(G491="outras instituicoes financeiras","c005x   - Other financial corporations",IF(G491="setor publico","c008x   - Government, central banks &amp; supranationals",IF(AND(G491="",I491="Taxageste"),"c003x   - Corporates",IF(G491="","c005x   - Other financial corporations","")))))))))</f>
        <v>c005x   - Other financial corporations</v>
      </c>
      <c r="Y491" s="1">
        <f>SUM(N491:O491)</f>
        <v>0</v>
      </c>
      <c r="Z491">
        <f>IFERROR(D491-Y491,"")</f>
        <v>283192.84999999998</v>
      </c>
      <c r="AA491">
        <v>0</v>
      </c>
      <c r="AB491" t="str">
        <f t="shared" si="21"/>
        <v>038600000000000</v>
      </c>
      <c r="AC491" t="str">
        <f t="shared" si="22"/>
        <v>7400987939</v>
      </c>
      <c r="AD491" t="str">
        <f t="shared" si="23"/>
        <v>Type of identifier, other than LEI or MFI code</v>
      </c>
    </row>
    <row r="492" spans="1:30" x14ac:dyDescent="0.45">
      <c r="A492" t="s">
        <v>1574</v>
      </c>
      <c r="B492" t="s">
        <v>164</v>
      </c>
      <c r="C492" t="s">
        <v>21</v>
      </c>
      <c r="D492" s="23"/>
      <c r="E492" s="23">
        <v>0.38</v>
      </c>
      <c r="F492" t="s">
        <v>29</v>
      </c>
      <c r="G492" t="s">
        <v>34</v>
      </c>
      <c r="H492" t="s">
        <v>694</v>
      </c>
      <c r="I492" t="s">
        <v>30</v>
      </c>
      <c r="M492" t="s">
        <v>1362</v>
      </c>
      <c r="W492" t="s">
        <v>479</v>
      </c>
      <c r="X492" t="str">
        <f>+IF(P492="S128","c006x   - Insurance firms &amp; pension funds",IF(G492="particulares","c001x   - Households",IF(AND(G492="outras empresas nao financeiras",H492="1"),"c002x   - Micro &amp; SME",IF(AND(G492="outras empresas nao financeiras",OR(H492="0",H492="")),"c003x   - Corporates",IF(G492="instituicoes de credito","c004x   - Institutions",IF(G492="outras instituicoes financeiras","c005x   - Other financial corporations",IF(G492="setor publico","c008x   - Government, central banks &amp; supranationals",IF(AND(G492="",I492="Taxageste"),"c003x   - Corporates",IF(G492="","c005x   - Other financial corporations","")))))))))</f>
        <v>c005x   - Other financial corporations</v>
      </c>
      <c r="Y492" s="1">
        <f>SUM(N492:O492)</f>
        <v>0</v>
      </c>
      <c r="Z492">
        <f>IFERROR(D492-Y492,"")</f>
        <v>0</v>
      </c>
      <c r="AA492">
        <v>0</v>
      </c>
      <c r="AB492" t="str">
        <f t="shared" si="21"/>
        <v>038700000000001</v>
      </c>
      <c r="AC492" t="str">
        <f t="shared" si="22"/>
        <v>7400615058</v>
      </c>
      <c r="AD492" t="str">
        <f t="shared" si="23"/>
        <v>Type of identifier, other than LEI or MFI code</v>
      </c>
    </row>
    <row r="493" spans="1:30" x14ac:dyDescent="0.45">
      <c r="A493" t="s">
        <v>1483</v>
      </c>
      <c r="B493" t="s">
        <v>164</v>
      </c>
      <c r="C493" t="s">
        <v>21</v>
      </c>
      <c r="D493" s="23">
        <v>5.09</v>
      </c>
      <c r="F493" t="s">
        <v>29</v>
      </c>
      <c r="G493" t="s">
        <v>34</v>
      </c>
      <c r="H493" t="s">
        <v>694</v>
      </c>
      <c r="I493" t="s">
        <v>30</v>
      </c>
      <c r="M493" t="s">
        <v>1362</v>
      </c>
      <c r="W493" t="s">
        <v>479</v>
      </c>
      <c r="X493" t="str">
        <f>+IF(P493="S128","c006x   - Insurance firms &amp; pension funds",IF(G493="particulares","c001x   - Households",IF(AND(G493="outras empresas nao financeiras",H493="1"),"c002x   - Micro &amp; SME",IF(AND(G493="outras empresas nao financeiras",OR(H493="0",H493="")),"c003x   - Corporates",IF(G493="instituicoes de credito","c004x   - Institutions",IF(G493="outras instituicoes financeiras","c005x   - Other financial corporations",IF(G493="setor publico","c008x   - Government, central banks &amp; supranationals",IF(AND(G493="",I493="Taxageste"),"c003x   - Corporates",IF(G493="","c005x   - Other financial corporations","")))))))))</f>
        <v>c005x   - Other financial corporations</v>
      </c>
      <c r="Y493" s="1">
        <f>SUM(N493:O493)</f>
        <v>0</v>
      </c>
      <c r="Z493">
        <f>IFERROR(D493-Y493,"")</f>
        <v>5.09</v>
      </c>
      <c r="AA493">
        <v>0</v>
      </c>
      <c r="AB493" t="str">
        <f t="shared" si="21"/>
        <v>038900000114001</v>
      </c>
      <c r="AC493" t="str">
        <f t="shared" si="22"/>
        <v>7400615058</v>
      </c>
      <c r="AD493" t="str">
        <f t="shared" si="23"/>
        <v>Type of identifier, other than LEI or MFI code</v>
      </c>
    </row>
    <row r="494" spans="1:30" x14ac:dyDescent="0.45">
      <c r="A494" t="s">
        <v>248</v>
      </c>
      <c r="B494" t="s">
        <v>170</v>
      </c>
      <c r="C494" t="s">
        <v>21</v>
      </c>
      <c r="D494" s="23">
        <v>25855.439999999999</v>
      </c>
      <c r="E494">
        <v>36.79</v>
      </c>
      <c r="F494" t="s">
        <v>29</v>
      </c>
      <c r="G494" t="s">
        <v>34</v>
      </c>
      <c r="H494" t="s">
        <v>694</v>
      </c>
      <c r="I494" t="s">
        <v>74</v>
      </c>
      <c r="M494" t="s">
        <v>1362</v>
      </c>
      <c r="W494" t="s">
        <v>479</v>
      </c>
      <c r="X494" t="str">
        <f>+IF(P494="S128","c006x   - Insurance firms &amp; pension funds",IF(G494="particulares","c001x   - Households",IF(AND(G494="outras empresas nao financeiras",H494="1"),"c002x   - Micro &amp; SME",IF(AND(G494="outras empresas nao financeiras",OR(H494="0",H494="")),"c003x   - Corporates",IF(G494="instituicoes de credito","c004x   - Institutions",IF(G494="outras instituicoes financeiras","c005x   - Other financial corporations",IF(G494="setor publico","c008x   - Government, central banks &amp; supranationals",IF(AND(G494="",I494="Taxageste"),"c003x   - Corporates",IF(G494="","c005x   - Other financial corporations","")))))))))</f>
        <v>c005x   - Other financial corporations</v>
      </c>
      <c r="Y494" s="1">
        <f>SUM(N494:O494)</f>
        <v>0</v>
      </c>
      <c r="Z494">
        <f>IFERROR(D494-Y494,"")</f>
        <v>25855.439999999999</v>
      </c>
      <c r="AA494">
        <v>0</v>
      </c>
      <c r="AB494" t="str">
        <f t="shared" si="21"/>
        <v>039100000000000</v>
      </c>
      <c r="AC494" t="str">
        <f t="shared" si="22"/>
        <v>7400987939</v>
      </c>
      <c r="AD494" t="str">
        <f t="shared" si="23"/>
        <v>Type of identifier, other than LEI or MFI code</v>
      </c>
    </row>
    <row r="495" spans="1:30" x14ac:dyDescent="0.45">
      <c r="A495" t="s">
        <v>1386</v>
      </c>
      <c r="B495" t="s">
        <v>164</v>
      </c>
      <c r="C495" t="s">
        <v>21</v>
      </c>
      <c r="D495" s="23">
        <v>38.94</v>
      </c>
      <c r="F495" t="s">
        <v>29</v>
      </c>
      <c r="G495" t="s">
        <v>34</v>
      </c>
      <c r="H495" t="s">
        <v>694</v>
      </c>
      <c r="I495" t="s">
        <v>30</v>
      </c>
      <c r="M495" t="s">
        <v>1362</v>
      </c>
      <c r="W495" t="s">
        <v>479</v>
      </c>
      <c r="X495" t="str">
        <f>+IF(P495="S128","c006x   - Insurance firms &amp; pension funds",IF(G495="particulares","c001x   - Households",IF(AND(G495="outras empresas nao financeiras",H495="1"),"c002x   - Micro &amp; SME",IF(AND(G495="outras empresas nao financeiras",OR(H495="0",H495="")),"c003x   - Corporates",IF(G495="instituicoes de credito","c004x   - Institutions",IF(G495="outras instituicoes financeiras","c005x   - Other financial corporations",IF(G495="setor publico","c008x   - Government, central banks &amp; supranationals",IF(AND(G495="",I495="Taxageste"),"c003x   - Corporates",IF(G495="","c005x   - Other financial corporations","")))))))))</f>
        <v>c005x   - Other financial corporations</v>
      </c>
      <c r="Y495" s="1">
        <f>SUM(N495:O495)</f>
        <v>0</v>
      </c>
      <c r="Z495">
        <f>IFERROR(D495-Y495,"")</f>
        <v>38.94</v>
      </c>
      <c r="AA495">
        <v>0</v>
      </c>
      <c r="AB495" t="str">
        <f t="shared" si="21"/>
        <v>039200000114001</v>
      </c>
      <c r="AC495" t="str">
        <f t="shared" si="22"/>
        <v>7400615058</v>
      </c>
      <c r="AD495" t="str">
        <f t="shared" si="23"/>
        <v>Type of identifier, other than LEI or MFI code</v>
      </c>
    </row>
    <row r="496" spans="1:30" x14ac:dyDescent="0.45">
      <c r="A496" t="s">
        <v>1575</v>
      </c>
      <c r="B496" t="s">
        <v>164</v>
      </c>
      <c r="C496" t="s">
        <v>21</v>
      </c>
      <c r="D496" s="23"/>
      <c r="E496">
        <v>0.71</v>
      </c>
      <c r="F496" t="s">
        <v>29</v>
      </c>
      <c r="G496" t="s">
        <v>34</v>
      </c>
      <c r="H496" t="s">
        <v>694</v>
      </c>
      <c r="I496" t="s">
        <v>30</v>
      </c>
      <c r="M496" t="s">
        <v>1362</v>
      </c>
      <c r="W496" t="s">
        <v>479</v>
      </c>
      <c r="X496" t="str">
        <f>+IF(P496="S128","c006x   - Insurance firms &amp; pension funds",IF(G496="particulares","c001x   - Households",IF(AND(G496="outras empresas nao financeiras",H496="1"),"c002x   - Micro &amp; SME",IF(AND(G496="outras empresas nao financeiras",OR(H496="0",H496="")),"c003x   - Corporates",IF(G496="instituicoes de credito","c004x   - Institutions",IF(G496="outras instituicoes financeiras","c005x   - Other financial corporations",IF(G496="setor publico","c008x   - Government, central banks &amp; supranationals",IF(AND(G496="",I496="Taxageste"),"c003x   - Corporates",IF(G496="","c005x   - Other financial corporations","")))))))))</f>
        <v>c005x   - Other financial corporations</v>
      </c>
      <c r="Y496" s="1">
        <f>SUM(N496:O496)</f>
        <v>0</v>
      </c>
      <c r="Z496">
        <f>IFERROR(D496-Y496,"")</f>
        <v>0</v>
      </c>
      <c r="AA496">
        <v>0</v>
      </c>
      <c r="AB496" t="str">
        <f t="shared" si="21"/>
        <v>039400000000001</v>
      </c>
      <c r="AC496" t="str">
        <f t="shared" si="22"/>
        <v>7400615058</v>
      </c>
      <c r="AD496" t="str">
        <f t="shared" si="23"/>
        <v>Type of identifier, other than LEI or MFI code</v>
      </c>
    </row>
    <row r="497" spans="1:30" x14ac:dyDescent="0.45">
      <c r="A497" t="s">
        <v>1511</v>
      </c>
      <c r="B497" t="s">
        <v>167</v>
      </c>
      <c r="C497" t="s">
        <v>21</v>
      </c>
      <c r="D497" s="23"/>
      <c r="E497">
        <v>0.86</v>
      </c>
      <c r="F497" t="s">
        <v>29</v>
      </c>
      <c r="G497" t="s">
        <v>34</v>
      </c>
      <c r="H497" t="s">
        <v>694</v>
      </c>
      <c r="I497" t="s">
        <v>73</v>
      </c>
      <c r="M497" t="s">
        <v>1362</v>
      </c>
      <c r="W497" t="s">
        <v>479</v>
      </c>
      <c r="X497" t="str">
        <f>+IF(P497="S128","c006x   - Insurance firms &amp; pension funds",IF(G497="particulares","c001x   - Households",IF(AND(G497="outras empresas nao financeiras",H497="1"),"c002x   - Micro &amp; SME",IF(AND(G497="outras empresas nao financeiras",OR(H497="0",H497="")),"c003x   - Corporates",IF(G497="instituicoes de credito","c004x   - Institutions",IF(G497="outras instituicoes financeiras","c005x   - Other financial corporations",IF(G497="setor publico","c008x   - Government, central banks &amp; supranationals",IF(AND(G497="",I497="Taxageste"),"c003x   - Corporates",IF(G497="","c005x   - Other financial corporations","")))))))))</f>
        <v>c005x   - Other financial corporations</v>
      </c>
      <c r="Y497" s="1">
        <f>SUM(N497:O497)</f>
        <v>0</v>
      </c>
      <c r="Z497">
        <f>IFERROR(D497-Y497,"")</f>
        <v>0</v>
      </c>
      <c r="AA497">
        <v>0</v>
      </c>
      <c r="AB497" t="str">
        <f t="shared" si="21"/>
        <v>039600000000001</v>
      </c>
      <c r="AC497" t="str">
        <f t="shared" si="22"/>
        <v>2101355138</v>
      </c>
      <c r="AD497" t="str">
        <f t="shared" si="23"/>
        <v>Type of identifier, other than LEI or MFI code</v>
      </c>
    </row>
    <row r="498" spans="1:30" x14ac:dyDescent="0.45">
      <c r="A498" t="s">
        <v>171</v>
      </c>
      <c r="B498" t="s">
        <v>170</v>
      </c>
      <c r="C498" t="s">
        <v>21</v>
      </c>
      <c r="D498" s="23">
        <v>26916.73</v>
      </c>
      <c r="E498" s="23">
        <v>76.349999999999994</v>
      </c>
      <c r="F498" t="s">
        <v>29</v>
      </c>
      <c r="G498" t="s">
        <v>34</v>
      </c>
      <c r="H498" t="s">
        <v>694</v>
      </c>
      <c r="I498" t="s">
        <v>74</v>
      </c>
      <c r="M498" t="s">
        <v>1362</v>
      </c>
      <c r="W498" t="s">
        <v>479</v>
      </c>
      <c r="X498" t="str">
        <f>+IF(P498="S128","c006x   - Insurance firms &amp; pension funds",IF(G498="particulares","c001x   - Households",IF(AND(G498="outras empresas nao financeiras",H498="1"),"c002x   - Micro &amp; SME",IF(AND(G498="outras empresas nao financeiras",OR(H498="0",H498="")),"c003x   - Corporates",IF(G498="instituicoes de credito","c004x   - Institutions",IF(G498="outras instituicoes financeiras","c005x   - Other financial corporations",IF(G498="setor publico","c008x   - Government, central banks &amp; supranationals",IF(AND(G498="",I498="Taxageste"),"c003x   - Corporates",IF(G498="","c005x   - Other financial corporations","")))))))))</f>
        <v>c005x   - Other financial corporations</v>
      </c>
      <c r="Y498" s="1">
        <f>SUM(N498:O498)</f>
        <v>0</v>
      </c>
      <c r="Z498">
        <f>IFERROR(D498-Y498,"")</f>
        <v>26916.73</v>
      </c>
      <c r="AA498">
        <v>0</v>
      </c>
      <c r="AB498" t="str">
        <f t="shared" si="21"/>
        <v>023200000000000</v>
      </c>
      <c r="AC498" t="str">
        <f t="shared" si="22"/>
        <v>7400987939</v>
      </c>
      <c r="AD498" t="str">
        <f t="shared" si="23"/>
        <v>Type of identifier, other than LEI or MFI code</v>
      </c>
    </row>
    <row r="499" spans="1:30" x14ac:dyDescent="0.45">
      <c r="A499" t="s">
        <v>1576</v>
      </c>
      <c r="B499" t="s">
        <v>164</v>
      </c>
      <c r="C499" t="s">
        <v>21</v>
      </c>
      <c r="D499" s="23"/>
      <c r="E499">
        <v>10.97</v>
      </c>
      <c r="F499" t="s">
        <v>29</v>
      </c>
      <c r="G499" t="s">
        <v>34</v>
      </c>
      <c r="H499" t="s">
        <v>694</v>
      </c>
      <c r="I499" t="s">
        <v>30</v>
      </c>
      <c r="M499" t="s">
        <v>1362</v>
      </c>
      <c r="W499" t="s">
        <v>479</v>
      </c>
      <c r="X499" t="str">
        <f>+IF(P499="S128","c006x   - Insurance firms &amp; pension funds",IF(G499="particulares","c001x   - Households",IF(AND(G499="outras empresas nao financeiras",H499="1"),"c002x   - Micro &amp; SME",IF(AND(G499="outras empresas nao financeiras",OR(H499="0",H499="")),"c003x   - Corporates",IF(G499="instituicoes de credito","c004x   - Institutions",IF(G499="outras instituicoes financeiras","c005x   - Other financial corporations",IF(G499="setor publico","c008x   - Government, central banks &amp; supranationals",IF(AND(G499="",I499="Taxageste"),"c003x   - Corporates",IF(G499="","c005x   - Other financial corporations","")))))))))</f>
        <v>c005x   - Other financial corporations</v>
      </c>
      <c r="Y499" s="1">
        <f>SUM(N499:O499)</f>
        <v>0</v>
      </c>
      <c r="Z499">
        <f>IFERROR(D499-Y499,"")</f>
        <v>0</v>
      </c>
      <c r="AA499">
        <v>0</v>
      </c>
      <c r="AB499" t="str">
        <f t="shared" si="21"/>
        <v>023500000000001</v>
      </c>
      <c r="AC499" t="str">
        <f t="shared" si="22"/>
        <v>7400615058</v>
      </c>
      <c r="AD499" t="str">
        <f t="shared" si="23"/>
        <v>Type of identifier, other than LEI or MFI code</v>
      </c>
    </row>
    <row r="500" spans="1:30" x14ac:dyDescent="0.45">
      <c r="A500" t="s">
        <v>1577</v>
      </c>
      <c r="B500" t="s">
        <v>164</v>
      </c>
      <c r="C500" t="s">
        <v>21</v>
      </c>
      <c r="D500" s="23"/>
      <c r="E500" s="23">
        <v>0.33</v>
      </c>
      <c r="F500" t="s">
        <v>29</v>
      </c>
      <c r="G500" t="s">
        <v>34</v>
      </c>
      <c r="H500" t="s">
        <v>694</v>
      </c>
      <c r="I500" t="s">
        <v>30</v>
      </c>
      <c r="M500" t="s">
        <v>1362</v>
      </c>
      <c r="W500" t="s">
        <v>479</v>
      </c>
      <c r="X500" t="str">
        <f>+IF(P500="S128","c006x   - Insurance firms &amp; pension funds",IF(G500="particulares","c001x   - Households",IF(AND(G500="outras empresas nao financeiras",H500="1"),"c002x   - Micro &amp; SME",IF(AND(G500="outras empresas nao financeiras",OR(H500="0",H500="")),"c003x   - Corporates",IF(G500="instituicoes de credito","c004x   - Institutions",IF(G500="outras instituicoes financeiras","c005x   - Other financial corporations",IF(G500="setor publico","c008x   - Government, central banks &amp; supranationals",IF(AND(G500="",I500="Taxageste"),"c003x   - Corporates",IF(G500="","c005x   - Other financial corporations","")))))))))</f>
        <v>c005x   - Other financial corporations</v>
      </c>
      <c r="Y500" s="1">
        <f>SUM(N500:O500)</f>
        <v>0</v>
      </c>
      <c r="Z500">
        <f>IFERROR(D500-Y500,"")</f>
        <v>0</v>
      </c>
      <c r="AA500">
        <v>0</v>
      </c>
      <c r="AB500" t="str">
        <f t="shared" si="21"/>
        <v>023700000000001</v>
      </c>
      <c r="AC500" t="str">
        <f t="shared" si="22"/>
        <v>7400615058</v>
      </c>
      <c r="AD500" t="str">
        <f t="shared" si="23"/>
        <v>Type of identifier, other than LEI or MFI code</v>
      </c>
    </row>
    <row r="501" spans="1:30" x14ac:dyDescent="0.45">
      <c r="A501" t="s">
        <v>1402</v>
      </c>
      <c r="B501" t="s">
        <v>164</v>
      </c>
      <c r="C501" t="s">
        <v>21</v>
      </c>
      <c r="D501" s="23">
        <v>72.67</v>
      </c>
      <c r="E501" s="23"/>
      <c r="F501" t="s">
        <v>29</v>
      </c>
      <c r="G501" t="s">
        <v>34</v>
      </c>
      <c r="H501" t="s">
        <v>694</v>
      </c>
      <c r="I501" t="s">
        <v>30</v>
      </c>
      <c r="M501" t="s">
        <v>1362</v>
      </c>
      <c r="W501" t="s">
        <v>479</v>
      </c>
      <c r="X501" t="str">
        <f>+IF(P501="S128","c006x   - Insurance firms &amp; pension funds",IF(G501="particulares","c001x   - Households",IF(AND(G501="outras empresas nao financeiras",H501="1"),"c002x   - Micro &amp; SME",IF(AND(G501="outras empresas nao financeiras",OR(H501="0",H501="")),"c003x   - Corporates",IF(G501="instituicoes de credito","c004x   - Institutions",IF(G501="outras instituicoes financeiras","c005x   - Other financial corporations",IF(G501="setor publico","c008x   - Government, central banks &amp; supranationals",IF(AND(G501="",I501="Taxageste"),"c003x   - Corporates",IF(G501="","c005x   - Other financial corporations","")))))))))</f>
        <v>c005x   - Other financial corporations</v>
      </c>
      <c r="Y501" s="1">
        <f>SUM(N501:O501)</f>
        <v>0</v>
      </c>
      <c r="Z501">
        <f>IFERROR(D501-Y501,"")</f>
        <v>72.67</v>
      </c>
      <c r="AA501">
        <v>0</v>
      </c>
      <c r="AB501" t="str">
        <f t="shared" si="21"/>
        <v>023900000114001</v>
      </c>
      <c r="AC501" t="str">
        <f t="shared" si="22"/>
        <v>7400615058</v>
      </c>
      <c r="AD501" t="str">
        <f t="shared" si="23"/>
        <v>Type of identifier, other than LEI or MFI code</v>
      </c>
    </row>
    <row r="502" spans="1:30" x14ac:dyDescent="0.45">
      <c r="A502" t="s">
        <v>304</v>
      </c>
      <c r="B502" t="s">
        <v>170</v>
      </c>
      <c r="C502" t="s">
        <v>21</v>
      </c>
      <c r="D502" s="23">
        <v>71852.5</v>
      </c>
      <c r="E502" s="23">
        <v>78.27</v>
      </c>
      <c r="F502" t="s">
        <v>29</v>
      </c>
      <c r="G502" t="s">
        <v>34</v>
      </c>
      <c r="H502" t="s">
        <v>694</v>
      </c>
      <c r="I502" t="s">
        <v>74</v>
      </c>
      <c r="M502" t="s">
        <v>1362</v>
      </c>
      <c r="W502" t="s">
        <v>479</v>
      </c>
      <c r="X502" t="str">
        <f>+IF(P502="S128","c006x   - Insurance firms &amp; pension funds",IF(G502="particulares","c001x   - Households",IF(AND(G502="outras empresas nao financeiras",H502="1"),"c002x   - Micro &amp; SME",IF(AND(G502="outras empresas nao financeiras",OR(H502="0",H502="")),"c003x   - Corporates",IF(G502="instituicoes de credito","c004x   - Institutions",IF(G502="outras instituicoes financeiras","c005x   - Other financial corporations",IF(G502="setor publico","c008x   - Government, central banks &amp; supranationals",IF(AND(G502="",I502="Taxageste"),"c003x   - Corporates",IF(G502="","c005x   - Other financial corporations","")))))))))</f>
        <v>c005x   - Other financial corporations</v>
      </c>
      <c r="Y502" s="1">
        <f>SUM(N502:O502)</f>
        <v>0</v>
      </c>
      <c r="Z502">
        <f>IFERROR(D502-Y502,"")</f>
        <v>71852.5</v>
      </c>
      <c r="AA502">
        <v>0</v>
      </c>
      <c r="AB502" t="str">
        <f t="shared" si="21"/>
        <v>024400000000000</v>
      </c>
      <c r="AC502" t="str">
        <f t="shared" si="22"/>
        <v>7400987939</v>
      </c>
      <c r="AD502" t="str">
        <f t="shared" si="23"/>
        <v>Type of identifier, other than LEI or MFI code</v>
      </c>
    </row>
    <row r="503" spans="1:30" x14ac:dyDescent="0.45">
      <c r="A503" t="s">
        <v>252</v>
      </c>
      <c r="B503" t="s">
        <v>167</v>
      </c>
      <c r="C503" t="s">
        <v>21</v>
      </c>
      <c r="D503" s="23">
        <v>49830.82</v>
      </c>
      <c r="E503">
        <v>37.82</v>
      </c>
      <c r="F503" t="s">
        <v>29</v>
      </c>
      <c r="G503" t="s">
        <v>34</v>
      </c>
      <c r="H503" t="s">
        <v>694</v>
      </c>
      <c r="I503" t="s">
        <v>73</v>
      </c>
      <c r="M503" t="s">
        <v>1362</v>
      </c>
      <c r="W503" t="s">
        <v>479</v>
      </c>
      <c r="X503" t="str">
        <f>+IF(P503="S128","c006x   - Insurance firms &amp; pension funds",IF(G503="particulares","c001x   - Households",IF(AND(G503="outras empresas nao financeiras",H503="1"),"c002x   - Micro &amp; SME",IF(AND(G503="outras empresas nao financeiras",OR(H503="0",H503="")),"c003x   - Corporates",IF(G503="instituicoes de credito","c004x   - Institutions",IF(G503="outras instituicoes financeiras","c005x   - Other financial corporations",IF(G503="setor publico","c008x   - Government, central banks &amp; supranationals",IF(AND(G503="",I503="Taxageste"),"c003x   - Corporates",IF(G503="","c005x   - Other financial corporations","")))))))))</f>
        <v>c005x   - Other financial corporations</v>
      </c>
      <c r="Y503" s="1">
        <f>SUM(N503:O503)</f>
        <v>0</v>
      </c>
      <c r="Z503">
        <f>IFERROR(D503-Y503,"")</f>
        <v>49830.82</v>
      </c>
      <c r="AA503">
        <v>0</v>
      </c>
      <c r="AB503" t="str">
        <f t="shared" si="21"/>
        <v>024700000000000</v>
      </c>
      <c r="AC503" t="str">
        <f t="shared" si="22"/>
        <v>2101355138</v>
      </c>
      <c r="AD503" t="str">
        <f t="shared" si="23"/>
        <v>Type of identifier, other than LEI or MFI code</v>
      </c>
    </row>
    <row r="504" spans="1:30" x14ac:dyDescent="0.45">
      <c r="A504" t="s">
        <v>314</v>
      </c>
      <c r="B504" t="s">
        <v>164</v>
      </c>
      <c r="C504" t="s">
        <v>21</v>
      </c>
      <c r="D504" s="23">
        <v>421417.57</v>
      </c>
      <c r="E504">
        <v>719.97</v>
      </c>
      <c r="F504" t="s">
        <v>29</v>
      </c>
      <c r="G504" t="s">
        <v>34</v>
      </c>
      <c r="H504" t="s">
        <v>694</v>
      </c>
      <c r="I504" t="s">
        <v>30</v>
      </c>
      <c r="M504" t="s">
        <v>1362</v>
      </c>
      <c r="W504" t="s">
        <v>479</v>
      </c>
      <c r="X504" t="str">
        <f>+IF(P504="S128","c006x   - Insurance firms &amp; pension funds",IF(G504="particulares","c001x   - Households",IF(AND(G504="outras empresas nao financeiras",H504="1"),"c002x   - Micro &amp; SME",IF(AND(G504="outras empresas nao financeiras",OR(H504="0",H504="")),"c003x   - Corporates",IF(G504="instituicoes de credito","c004x   - Institutions",IF(G504="outras instituicoes financeiras","c005x   - Other financial corporations",IF(G504="setor publico","c008x   - Government, central banks &amp; supranationals",IF(AND(G504="",I504="Taxageste"),"c003x   - Corporates",IF(G504="","c005x   - Other financial corporations","")))))))))</f>
        <v>c005x   - Other financial corporations</v>
      </c>
      <c r="Y504" s="1">
        <f>SUM(N504:O504)</f>
        <v>0</v>
      </c>
      <c r="Z504">
        <f>IFERROR(D504-Y504,"")</f>
        <v>421417.57</v>
      </c>
      <c r="AA504">
        <v>0</v>
      </c>
      <c r="AB504" t="str">
        <f t="shared" si="21"/>
        <v>024900000000000</v>
      </c>
      <c r="AC504" t="str">
        <f t="shared" si="22"/>
        <v>7400615058</v>
      </c>
      <c r="AD504" t="str">
        <f t="shared" si="23"/>
        <v>Type of identifier, other than LEI or MFI code</v>
      </c>
    </row>
    <row r="505" spans="1:30" x14ac:dyDescent="0.45">
      <c r="A505" t="s">
        <v>259</v>
      </c>
      <c r="B505" t="s">
        <v>170</v>
      </c>
      <c r="C505" t="s">
        <v>21</v>
      </c>
      <c r="D505" s="23">
        <v>332365.40000000002</v>
      </c>
      <c r="E505">
        <v>501.8</v>
      </c>
      <c r="F505" t="s">
        <v>29</v>
      </c>
      <c r="G505" t="s">
        <v>34</v>
      </c>
      <c r="H505" t="s">
        <v>694</v>
      </c>
      <c r="I505" t="s">
        <v>74</v>
      </c>
      <c r="M505" t="s">
        <v>1362</v>
      </c>
      <c r="W505" t="s">
        <v>479</v>
      </c>
      <c r="X505" t="str">
        <f>+IF(P505="S128","c006x   - Insurance firms &amp; pension funds",IF(G505="particulares","c001x   - Households",IF(AND(G505="outras empresas nao financeiras",H505="1"),"c002x   - Micro &amp; SME",IF(AND(G505="outras empresas nao financeiras",OR(H505="0",H505="")),"c003x   - Corporates",IF(G505="instituicoes de credito","c004x   - Institutions",IF(G505="outras instituicoes financeiras","c005x   - Other financial corporations",IF(G505="setor publico","c008x   - Government, central banks &amp; supranationals",IF(AND(G505="",I505="Taxageste"),"c003x   - Corporates",IF(G505="","c005x   - Other financial corporations","")))))))))</f>
        <v>c005x   - Other financial corporations</v>
      </c>
      <c r="Y505" s="1">
        <f>SUM(N505:O505)</f>
        <v>0</v>
      </c>
      <c r="Z505">
        <f>IFERROR(D505-Y505,"")</f>
        <v>332365.40000000002</v>
      </c>
      <c r="AA505">
        <v>0</v>
      </c>
      <c r="AB505" t="str">
        <f t="shared" si="21"/>
        <v>025100000000000</v>
      </c>
      <c r="AC505" t="str">
        <f t="shared" si="22"/>
        <v>7400987939</v>
      </c>
      <c r="AD505" t="str">
        <f t="shared" si="23"/>
        <v>Type of identifier, other than LEI or MFI code</v>
      </c>
    </row>
    <row r="506" spans="1:30" x14ac:dyDescent="0.45">
      <c r="A506" t="s">
        <v>1365</v>
      </c>
      <c r="B506" t="s">
        <v>164</v>
      </c>
      <c r="C506" t="s">
        <v>21</v>
      </c>
      <c r="D506" s="23">
        <v>85.4</v>
      </c>
      <c r="E506" s="23"/>
      <c r="F506" t="s">
        <v>29</v>
      </c>
      <c r="G506" t="s">
        <v>34</v>
      </c>
      <c r="H506" t="s">
        <v>694</v>
      </c>
      <c r="I506" t="s">
        <v>30</v>
      </c>
      <c r="M506" t="s">
        <v>1362</v>
      </c>
      <c r="W506" t="s">
        <v>479</v>
      </c>
      <c r="X506" t="str">
        <f>+IF(P506="S128","c006x   - Insurance firms &amp; pension funds",IF(G506="particulares","c001x   - Households",IF(AND(G506="outras empresas nao financeiras",H506="1"),"c002x   - Micro &amp; SME",IF(AND(G506="outras empresas nao financeiras",OR(H506="0",H506="")),"c003x   - Corporates",IF(G506="instituicoes de credito","c004x   - Institutions",IF(G506="outras instituicoes financeiras","c005x   - Other financial corporations",IF(G506="setor publico","c008x   - Government, central banks &amp; supranationals",IF(AND(G506="",I506="Taxageste"),"c003x   - Corporates",IF(G506="","c005x   - Other financial corporations","")))))))))</f>
        <v>c005x   - Other financial corporations</v>
      </c>
      <c r="Y506" s="1">
        <f>SUM(N506:O506)</f>
        <v>0</v>
      </c>
      <c r="Z506">
        <f>IFERROR(D506-Y506,"")</f>
        <v>85.4</v>
      </c>
      <c r="AA506">
        <v>0</v>
      </c>
      <c r="AB506" t="str">
        <f t="shared" si="21"/>
        <v>025200000114001</v>
      </c>
      <c r="AC506" t="str">
        <f t="shared" si="22"/>
        <v>7400615058</v>
      </c>
      <c r="AD506" t="str">
        <f t="shared" si="23"/>
        <v>Type of identifier, other than LEI or MFI code</v>
      </c>
    </row>
    <row r="507" spans="1:30" x14ac:dyDescent="0.45">
      <c r="A507" t="s">
        <v>268</v>
      </c>
      <c r="B507" t="s">
        <v>170</v>
      </c>
      <c r="C507" t="s">
        <v>21</v>
      </c>
      <c r="D507" s="23">
        <v>41453.9</v>
      </c>
      <c r="E507">
        <v>107.81</v>
      </c>
      <c r="F507" t="s">
        <v>29</v>
      </c>
      <c r="G507" t="s">
        <v>34</v>
      </c>
      <c r="H507" t="s">
        <v>694</v>
      </c>
      <c r="I507" t="s">
        <v>74</v>
      </c>
      <c r="M507" t="s">
        <v>1362</v>
      </c>
      <c r="W507" t="s">
        <v>479</v>
      </c>
      <c r="X507" t="str">
        <f>+IF(P507="S128","c006x   - Insurance firms &amp; pension funds",IF(G507="particulares","c001x   - Households",IF(AND(G507="outras empresas nao financeiras",H507="1"),"c002x   - Micro &amp; SME",IF(AND(G507="outras empresas nao financeiras",OR(H507="0",H507="")),"c003x   - Corporates",IF(G507="instituicoes de credito","c004x   - Institutions",IF(G507="outras instituicoes financeiras","c005x   - Other financial corporations",IF(G507="setor publico","c008x   - Government, central banks &amp; supranationals",IF(AND(G507="",I507="Taxageste"),"c003x   - Corporates",IF(G507="","c005x   - Other financial corporations","")))))))))</f>
        <v>c005x   - Other financial corporations</v>
      </c>
      <c r="Y507" s="1">
        <f>SUM(N507:O507)</f>
        <v>0</v>
      </c>
      <c r="Z507">
        <f>IFERROR(D507-Y507,"")</f>
        <v>41453.9</v>
      </c>
      <c r="AA507">
        <v>0</v>
      </c>
      <c r="AB507" t="str">
        <f t="shared" si="21"/>
        <v>025400000000000</v>
      </c>
      <c r="AC507" t="str">
        <f t="shared" si="22"/>
        <v>7400987939</v>
      </c>
      <c r="AD507" t="str">
        <f t="shared" si="23"/>
        <v>Type of identifier, other than LEI or MFI code</v>
      </c>
    </row>
    <row r="508" spans="1:30" x14ac:dyDescent="0.45">
      <c r="A508" t="s">
        <v>1456</v>
      </c>
      <c r="B508" t="s">
        <v>164</v>
      </c>
      <c r="C508" t="s">
        <v>21</v>
      </c>
      <c r="D508" s="23">
        <v>21.86</v>
      </c>
      <c r="E508" s="23"/>
      <c r="F508" t="s">
        <v>29</v>
      </c>
      <c r="G508" t="s">
        <v>34</v>
      </c>
      <c r="H508" t="s">
        <v>694</v>
      </c>
      <c r="I508" t="s">
        <v>30</v>
      </c>
      <c r="M508" t="s">
        <v>1362</v>
      </c>
      <c r="W508" t="s">
        <v>479</v>
      </c>
      <c r="X508" t="str">
        <f>+IF(P508="S128","c006x   - Insurance firms &amp; pension funds",IF(G508="particulares","c001x   - Households",IF(AND(G508="outras empresas nao financeiras",H508="1"),"c002x   - Micro &amp; SME",IF(AND(G508="outras empresas nao financeiras",OR(H508="0",H508="")),"c003x   - Corporates",IF(G508="instituicoes de credito","c004x   - Institutions",IF(G508="outras instituicoes financeiras","c005x   - Other financial corporations",IF(G508="setor publico","c008x   - Government, central banks &amp; supranationals",IF(AND(G508="",I508="Taxageste"),"c003x   - Corporates",IF(G508="","c005x   - Other financial corporations","")))))))))</f>
        <v>c005x   - Other financial corporations</v>
      </c>
      <c r="Y508" s="1">
        <f>SUM(N508:O508)</f>
        <v>0</v>
      </c>
      <c r="Z508">
        <f>IFERROR(D508-Y508,"")</f>
        <v>21.86</v>
      </c>
      <c r="AA508">
        <v>0</v>
      </c>
      <c r="AB508" t="str">
        <f t="shared" si="21"/>
        <v>025600000114001</v>
      </c>
      <c r="AC508" t="str">
        <f t="shared" si="22"/>
        <v>7400615058</v>
      </c>
      <c r="AD508" t="str">
        <f t="shared" si="23"/>
        <v>Type of identifier, other than LEI or MFI code</v>
      </c>
    </row>
    <row r="509" spans="1:30" x14ac:dyDescent="0.45">
      <c r="A509" t="s">
        <v>282</v>
      </c>
      <c r="B509" t="s">
        <v>170</v>
      </c>
      <c r="C509" t="s">
        <v>21</v>
      </c>
      <c r="D509" s="23">
        <v>140958.28</v>
      </c>
      <c r="E509" s="23">
        <v>249.18</v>
      </c>
      <c r="F509" t="s">
        <v>29</v>
      </c>
      <c r="G509" t="s">
        <v>34</v>
      </c>
      <c r="H509" t="s">
        <v>694</v>
      </c>
      <c r="I509" t="s">
        <v>74</v>
      </c>
      <c r="M509" t="s">
        <v>1362</v>
      </c>
      <c r="W509" t="s">
        <v>479</v>
      </c>
      <c r="X509" t="str">
        <f>+IF(P509="S128","c006x   - Insurance firms &amp; pension funds",IF(G509="particulares","c001x   - Households",IF(AND(G509="outras empresas nao financeiras",H509="1"),"c002x   - Micro &amp; SME",IF(AND(G509="outras empresas nao financeiras",OR(H509="0",H509="")),"c003x   - Corporates",IF(G509="instituicoes de credito","c004x   - Institutions",IF(G509="outras instituicoes financeiras","c005x   - Other financial corporations",IF(G509="setor publico","c008x   - Government, central banks &amp; supranationals",IF(AND(G509="",I509="Taxageste"),"c003x   - Corporates",IF(G509="","c005x   - Other financial corporations","")))))))))</f>
        <v>c005x   - Other financial corporations</v>
      </c>
      <c r="Y509" s="1">
        <f>SUM(N509:O509)</f>
        <v>0</v>
      </c>
      <c r="Z509">
        <f>IFERROR(D509-Y509,"")</f>
        <v>140958.28</v>
      </c>
      <c r="AA509">
        <v>0</v>
      </c>
      <c r="AB509" t="str">
        <f t="shared" si="21"/>
        <v>025800000000000</v>
      </c>
      <c r="AC509" t="str">
        <f t="shared" si="22"/>
        <v>7400987939</v>
      </c>
      <c r="AD509" t="str">
        <f t="shared" si="23"/>
        <v>Type of identifier, other than LEI or MFI code</v>
      </c>
    </row>
    <row r="510" spans="1:30" x14ac:dyDescent="0.45">
      <c r="A510" t="s">
        <v>1533</v>
      </c>
      <c r="B510" t="s">
        <v>170</v>
      </c>
      <c r="C510" t="s">
        <v>21</v>
      </c>
      <c r="D510" s="23"/>
      <c r="E510" s="23">
        <v>13.94</v>
      </c>
      <c r="F510" t="s">
        <v>29</v>
      </c>
      <c r="G510" t="s">
        <v>34</v>
      </c>
      <c r="H510" t="s">
        <v>694</v>
      </c>
      <c r="I510" t="s">
        <v>74</v>
      </c>
      <c r="M510" t="s">
        <v>1362</v>
      </c>
      <c r="W510" t="s">
        <v>479</v>
      </c>
      <c r="X510" t="str">
        <f>+IF(P510="S128","c006x   - Insurance firms &amp; pension funds",IF(G510="particulares","c001x   - Households",IF(AND(G510="outras empresas nao financeiras",H510="1"),"c002x   - Micro &amp; SME",IF(AND(G510="outras empresas nao financeiras",OR(H510="0",H510="")),"c003x   - Corporates",IF(G510="instituicoes de credito","c004x   - Institutions",IF(G510="outras instituicoes financeiras","c005x   - Other financial corporations",IF(G510="setor publico","c008x   - Government, central banks &amp; supranationals",IF(AND(G510="",I510="Taxageste"),"c003x   - Corporates",IF(G510="","c005x   - Other financial corporations","")))))))))</f>
        <v>c005x   - Other financial corporations</v>
      </c>
      <c r="Y510" s="1">
        <f>SUM(N510:O510)</f>
        <v>0</v>
      </c>
      <c r="Z510">
        <f>IFERROR(D510-Y510,"")</f>
        <v>0</v>
      </c>
      <c r="AA510">
        <v>0</v>
      </c>
      <c r="AB510" t="str">
        <f t="shared" si="21"/>
        <v>026100000000001</v>
      </c>
      <c r="AC510" t="str">
        <f t="shared" si="22"/>
        <v>7400987939</v>
      </c>
      <c r="AD510" t="str">
        <f t="shared" si="23"/>
        <v>Type of identifier, other than LEI or MFI code</v>
      </c>
    </row>
    <row r="511" spans="1:30" x14ac:dyDescent="0.45">
      <c r="A511" t="s">
        <v>1363</v>
      </c>
      <c r="B511" t="s">
        <v>164</v>
      </c>
      <c r="C511" t="s">
        <v>21</v>
      </c>
      <c r="D511" s="23">
        <v>110.44</v>
      </c>
      <c r="F511" t="s">
        <v>29</v>
      </c>
      <c r="G511" t="s">
        <v>34</v>
      </c>
      <c r="H511" t="s">
        <v>694</v>
      </c>
      <c r="I511" t="s">
        <v>30</v>
      </c>
      <c r="M511" t="s">
        <v>1362</v>
      </c>
      <c r="W511" t="s">
        <v>479</v>
      </c>
      <c r="X511" t="str">
        <f>+IF(P511="S128","c006x   - Insurance firms &amp; pension funds",IF(G511="particulares","c001x   - Households",IF(AND(G511="outras empresas nao financeiras",H511="1"),"c002x   - Micro &amp; SME",IF(AND(G511="outras empresas nao financeiras",OR(H511="0",H511="")),"c003x   - Corporates",IF(G511="instituicoes de credito","c004x   - Institutions",IF(G511="outras instituicoes financeiras","c005x   - Other financial corporations",IF(G511="setor publico","c008x   - Government, central banks &amp; supranationals",IF(AND(G511="",I511="Taxageste"),"c003x   - Corporates",IF(G511="","c005x   - Other financial corporations","")))))))))</f>
        <v>c005x   - Other financial corporations</v>
      </c>
      <c r="Y511" s="1">
        <f>SUM(N511:O511)</f>
        <v>0</v>
      </c>
      <c r="Z511">
        <f>IFERROR(D511-Y511,"")</f>
        <v>110.44</v>
      </c>
      <c r="AA511">
        <v>0</v>
      </c>
      <c r="AB511" t="str">
        <f t="shared" si="21"/>
        <v>026300000114001</v>
      </c>
      <c r="AC511" t="str">
        <f t="shared" si="22"/>
        <v>7400615058</v>
      </c>
      <c r="AD511" t="str">
        <f t="shared" si="23"/>
        <v>Type of identifier, other than LEI or MFI code</v>
      </c>
    </row>
    <row r="512" spans="1:30" x14ac:dyDescent="0.45">
      <c r="A512" t="s">
        <v>1578</v>
      </c>
      <c r="B512" t="s">
        <v>164</v>
      </c>
      <c r="C512" t="s">
        <v>21</v>
      </c>
      <c r="D512" s="23"/>
      <c r="E512">
        <v>21.9</v>
      </c>
      <c r="F512" t="s">
        <v>29</v>
      </c>
      <c r="G512" t="s">
        <v>34</v>
      </c>
      <c r="H512" t="s">
        <v>694</v>
      </c>
      <c r="I512" t="s">
        <v>30</v>
      </c>
      <c r="M512" t="s">
        <v>1362</v>
      </c>
      <c r="W512" t="s">
        <v>479</v>
      </c>
      <c r="X512" t="str">
        <f>+IF(P512="S128","c006x   - Insurance firms &amp; pension funds",IF(G512="particulares","c001x   - Households",IF(AND(G512="outras empresas nao financeiras",H512="1"),"c002x   - Micro &amp; SME",IF(AND(G512="outras empresas nao financeiras",OR(H512="0",H512="")),"c003x   - Corporates",IF(G512="instituicoes de credito","c004x   - Institutions",IF(G512="outras instituicoes financeiras","c005x   - Other financial corporations",IF(G512="setor publico","c008x   - Government, central banks &amp; supranationals",IF(AND(G512="",I512="Taxageste"),"c003x   - Corporates",IF(G512="","c005x   - Other financial corporations","")))))))))</f>
        <v>c005x   - Other financial corporations</v>
      </c>
      <c r="Y512" s="1">
        <f>SUM(N512:O512)</f>
        <v>0</v>
      </c>
      <c r="Z512">
        <f>IFERROR(D512-Y512,"")</f>
        <v>0</v>
      </c>
      <c r="AA512">
        <v>0</v>
      </c>
      <c r="AB512" t="str">
        <f t="shared" si="21"/>
        <v>026400000000001</v>
      </c>
      <c r="AC512" t="str">
        <f t="shared" si="22"/>
        <v>7400615058</v>
      </c>
      <c r="AD512" t="str">
        <f t="shared" si="23"/>
        <v>Type of identifier, other than LEI or MFI code</v>
      </c>
    </row>
    <row r="513" spans="1:30" x14ac:dyDescent="0.45">
      <c r="A513" t="s">
        <v>1579</v>
      </c>
      <c r="B513" t="s">
        <v>164</v>
      </c>
      <c r="C513" t="s">
        <v>21</v>
      </c>
      <c r="D513" s="23"/>
      <c r="E513">
        <v>2.2200000000000002</v>
      </c>
      <c r="F513" t="s">
        <v>29</v>
      </c>
      <c r="G513" t="s">
        <v>34</v>
      </c>
      <c r="H513" t="s">
        <v>694</v>
      </c>
      <c r="I513" t="s">
        <v>30</v>
      </c>
      <c r="M513" t="s">
        <v>1362</v>
      </c>
      <c r="W513" t="s">
        <v>479</v>
      </c>
      <c r="X513" t="str">
        <f>+IF(P513="S128","c006x   - Insurance firms &amp; pension funds",IF(G513="particulares","c001x   - Households",IF(AND(G513="outras empresas nao financeiras",H513="1"),"c002x   - Micro &amp; SME",IF(AND(G513="outras empresas nao financeiras",OR(H513="0",H513="")),"c003x   - Corporates",IF(G513="instituicoes de credito","c004x   - Institutions",IF(G513="outras instituicoes financeiras","c005x   - Other financial corporations",IF(G513="setor publico","c008x   - Government, central banks &amp; supranationals",IF(AND(G513="",I513="Taxageste"),"c003x   - Corporates",IF(G513="","c005x   - Other financial corporations","")))))))))</f>
        <v>c005x   - Other financial corporations</v>
      </c>
      <c r="Y513" s="1">
        <f>SUM(N513:O513)</f>
        <v>0</v>
      </c>
      <c r="Z513">
        <f>IFERROR(D513-Y513,"")</f>
        <v>0</v>
      </c>
      <c r="AA513">
        <v>0</v>
      </c>
      <c r="AB513" t="str">
        <f t="shared" si="21"/>
        <v>026600000000001</v>
      </c>
      <c r="AC513" t="str">
        <f t="shared" si="22"/>
        <v>7400615058</v>
      </c>
      <c r="AD513" t="str">
        <f t="shared" si="23"/>
        <v>Type of identifier, other than LEI or MFI code</v>
      </c>
    </row>
    <row r="514" spans="1:30" x14ac:dyDescent="0.45">
      <c r="A514" t="s">
        <v>166</v>
      </c>
      <c r="B514" t="s">
        <v>167</v>
      </c>
      <c r="C514" t="s">
        <v>21</v>
      </c>
      <c r="D514" s="23">
        <v>92900.94</v>
      </c>
      <c r="E514">
        <v>136.49</v>
      </c>
      <c r="F514" t="s">
        <v>29</v>
      </c>
      <c r="G514" t="s">
        <v>34</v>
      </c>
      <c r="H514" t="s">
        <v>694</v>
      </c>
      <c r="I514" t="s">
        <v>73</v>
      </c>
      <c r="M514" t="s">
        <v>1362</v>
      </c>
      <c r="W514" t="s">
        <v>479</v>
      </c>
      <c r="X514" t="str">
        <f>+IF(P514="S128","c006x   - Insurance firms &amp; pension funds",IF(G514="particulares","c001x   - Households",IF(AND(G514="outras empresas nao financeiras",H514="1"),"c002x   - Micro &amp; SME",IF(AND(G514="outras empresas nao financeiras",OR(H514="0",H514="")),"c003x   - Corporates",IF(G514="instituicoes de credito","c004x   - Institutions",IF(G514="outras instituicoes financeiras","c005x   - Other financial corporations",IF(G514="setor publico","c008x   - Government, central banks &amp; supranationals",IF(AND(G514="",I514="Taxageste"),"c003x   - Corporates",IF(G514="","c005x   - Other financial corporations","")))))))))</f>
        <v>c005x   - Other financial corporations</v>
      </c>
      <c r="Y514" s="1">
        <f>SUM(N514:O514)</f>
        <v>0</v>
      </c>
      <c r="Z514">
        <f>IFERROR(D514-Y514,"")</f>
        <v>92900.94</v>
      </c>
      <c r="AA514">
        <v>0</v>
      </c>
      <c r="AB514" t="str">
        <f t="shared" ref="AB514:AB577" si="24">IF(A514="",B514,A514)</f>
        <v>026700000000000</v>
      </c>
      <c r="AC514" t="str">
        <f t="shared" ref="AC514:AC577" si="25">IF(OR(V514="",V514="#"),B514,V514)</f>
        <v>2101355138</v>
      </c>
      <c r="AD514" t="str">
        <f t="shared" ref="AD514:AD577" si="26">IF(AC514="","",IF(AC514=V514,"LEI code","Type of identifier, other than LEI or MFI code"))</f>
        <v>Type of identifier, other than LEI or MFI code</v>
      </c>
    </row>
    <row r="515" spans="1:30" x14ac:dyDescent="0.45">
      <c r="A515" t="s">
        <v>1431</v>
      </c>
      <c r="B515" t="s">
        <v>164</v>
      </c>
      <c r="C515" t="s">
        <v>21</v>
      </c>
      <c r="D515" s="23">
        <v>2.2400000000000002</v>
      </c>
      <c r="F515" t="s">
        <v>29</v>
      </c>
      <c r="G515" t="s">
        <v>34</v>
      </c>
      <c r="H515" t="s">
        <v>694</v>
      </c>
      <c r="I515" t="s">
        <v>30</v>
      </c>
      <c r="M515" t="s">
        <v>1362</v>
      </c>
      <c r="W515" t="s">
        <v>479</v>
      </c>
      <c r="X515" t="str">
        <f>+IF(P515="S128","c006x   - Insurance firms &amp; pension funds",IF(G515="particulares","c001x   - Households",IF(AND(G515="outras empresas nao financeiras",H515="1"),"c002x   - Micro &amp; SME",IF(AND(G515="outras empresas nao financeiras",OR(H515="0",H515="")),"c003x   - Corporates",IF(G515="instituicoes de credito","c004x   - Institutions",IF(G515="outras instituicoes financeiras","c005x   - Other financial corporations",IF(G515="setor publico","c008x   - Government, central banks &amp; supranationals",IF(AND(G515="",I515="Taxageste"),"c003x   - Corporates",IF(G515="","c005x   - Other financial corporations","")))))))))</f>
        <v>c005x   - Other financial corporations</v>
      </c>
      <c r="Y515" s="1">
        <f>SUM(N515:O515)</f>
        <v>0</v>
      </c>
      <c r="Z515">
        <f>IFERROR(D515-Y515,"")</f>
        <v>2.2400000000000002</v>
      </c>
      <c r="AA515">
        <v>0</v>
      </c>
      <c r="AB515" t="str">
        <f t="shared" si="24"/>
        <v>026700000114001</v>
      </c>
      <c r="AC515" t="str">
        <f t="shared" si="25"/>
        <v>7400615058</v>
      </c>
      <c r="AD515" t="str">
        <f t="shared" si="26"/>
        <v>Type of identifier, other than LEI or MFI code</v>
      </c>
    </row>
    <row r="516" spans="1:30" x14ac:dyDescent="0.45">
      <c r="A516" t="s">
        <v>1580</v>
      </c>
      <c r="B516" t="s">
        <v>164</v>
      </c>
      <c r="C516" t="s">
        <v>21</v>
      </c>
      <c r="D516" s="23"/>
      <c r="E516">
        <v>0.49</v>
      </c>
      <c r="F516" t="s">
        <v>29</v>
      </c>
      <c r="G516" t="s">
        <v>34</v>
      </c>
      <c r="H516" t="s">
        <v>694</v>
      </c>
      <c r="I516" t="s">
        <v>30</v>
      </c>
      <c r="M516" t="s">
        <v>1362</v>
      </c>
      <c r="W516" t="s">
        <v>479</v>
      </c>
      <c r="X516" t="str">
        <f>+IF(P516="S128","c006x   - Insurance firms &amp; pension funds",IF(G516="particulares","c001x   - Households",IF(AND(G516="outras empresas nao financeiras",H516="1"),"c002x   - Micro &amp; SME",IF(AND(G516="outras empresas nao financeiras",OR(H516="0",H516="")),"c003x   - Corporates",IF(G516="instituicoes de credito","c004x   - Institutions",IF(G516="outras instituicoes financeiras","c005x   - Other financial corporations",IF(G516="setor publico","c008x   - Government, central banks &amp; supranationals",IF(AND(G516="",I516="Taxageste"),"c003x   - Corporates",IF(G516="","c005x   - Other financial corporations","")))))))))</f>
        <v>c005x   - Other financial corporations</v>
      </c>
      <c r="Y516" s="1">
        <f>SUM(N516:O516)</f>
        <v>0</v>
      </c>
      <c r="Z516">
        <f>IFERROR(D516-Y516,"")</f>
        <v>0</v>
      </c>
      <c r="AA516">
        <v>0</v>
      </c>
      <c r="AB516" t="str">
        <f t="shared" si="24"/>
        <v>026800000000001</v>
      </c>
      <c r="AC516" t="str">
        <f t="shared" si="25"/>
        <v>7400615058</v>
      </c>
      <c r="AD516" t="str">
        <f t="shared" si="26"/>
        <v>Type of identifier, other than LEI or MFI code</v>
      </c>
    </row>
    <row r="517" spans="1:30" x14ac:dyDescent="0.45">
      <c r="A517" t="s">
        <v>300</v>
      </c>
      <c r="B517" t="s">
        <v>170</v>
      </c>
      <c r="C517" t="s">
        <v>21</v>
      </c>
      <c r="D517" s="23">
        <v>268943.78000000003</v>
      </c>
      <c r="E517">
        <v>491.6</v>
      </c>
      <c r="F517" t="s">
        <v>29</v>
      </c>
      <c r="G517" t="s">
        <v>34</v>
      </c>
      <c r="H517" t="s">
        <v>694</v>
      </c>
      <c r="I517" t="s">
        <v>74</v>
      </c>
      <c r="M517" t="s">
        <v>1362</v>
      </c>
      <c r="W517" t="s">
        <v>479</v>
      </c>
      <c r="X517" t="str">
        <f>+IF(P517="S128","c006x   - Insurance firms &amp; pension funds",IF(G517="particulares","c001x   - Households",IF(AND(G517="outras empresas nao financeiras",H517="1"),"c002x   - Micro &amp; SME",IF(AND(G517="outras empresas nao financeiras",OR(H517="0",H517="")),"c003x   - Corporates",IF(G517="instituicoes de credito","c004x   - Institutions",IF(G517="outras instituicoes financeiras","c005x   - Other financial corporations",IF(G517="setor publico","c008x   - Government, central banks &amp; supranationals",IF(AND(G517="",I517="Taxageste"),"c003x   - Corporates",IF(G517="","c005x   - Other financial corporations","")))))))))</f>
        <v>c005x   - Other financial corporations</v>
      </c>
      <c r="Y517" s="1">
        <f>SUM(N517:O517)</f>
        <v>0</v>
      </c>
      <c r="Z517">
        <f>IFERROR(D517-Y517,"")</f>
        <v>268943.78000000003</v>
      </c>
      <c r="AA517">
        <v>0</v>
      </c>
      <c r="AB517" t="str">
        <f t="shared" si="24"/>
        <v>026900000000000</v>
      </c>
      <c r="AC517" t="str">
        <f t="shared" si="25"/>
        <v>7400987939</v>
      </c>
      <c r="AD517" t="str">
        <f t="shared" si="26"/>
        <v>Type of identifier, other than LEI or MFI code</v>
      </c>
    </row>
    <row r="518" spans="1:30" x14ac:dyDescent="0.45">
      <c r="A518" t="s">
        <v>1461</v>
      </c>
      <c r="B518" t="s">
        <v>164</v>
      </c>
      <c r="C518" t="s">
        <v>21</v>
      </c>
      <c r="D518" s="23">
        <v>51.61</v>
      </c>
      <c r="F518" t="s">
        <v>29</v>
      </c>
      <c r="G518" t="s">
        <v>34</v>
      </c>
      <c r="H518" t="s">
        <v>694</v>
      </c>
      <c r="I518" t="s">
        <v>30</v>
      </c>
      <c r="M518" t="s">
        <v>1362</v>
      </c>
      <c r="W518" t="s">
        <v>479</v>
      </c>
      <c r="X518" t="str">
        <f>+IF(P518="S128","c006x   - Insurance firms &amp; pension funds",IF(G518="particulares","c001x   - Households",IF(AND(G518="outras empresas nao financeiras",H518="1"),"c002x   - Micro &amp; SME",IF(AND(G518="outras empresas nao financeiras",OR(H518="0",H518="")),"c003x   - Corporates",IF(G518="instituicoes de credito","c004x   - Institutions",IF(G518="outras instituicoes financeiras","c005x   - Other financial corporations",IF(G518="setor publico","c008x   - Government, central banks &amp; supranationals",IF(AND(G518="",I518="Taxageste"),"c003x   - Corporates",IF(G518="","c005x   - Other financial corporations","")))))))))</f>
        <v>c005x   - Other financial corporations</v>
      </c>
      <c r="Y518" s="1">
        <f>SUM(N518:O518)</f>
        <v>0</v>
      </c>
      <c r="Z518">
        <f>IFERROR(D518-Y518,"")</f>
        <v>51.61</v>
      </c>
      <c r="AA518">
        <v>0</v>
      </c>
      <c r="AB518" t="str">
        <f t="shared" si="24"/>
        <v>036800000114001</v>
      </c>
      <c r="AC518" t="str">
        <f t="shared" si="25"/>
        <v>7400615058</v>
      </c>
      <c r="AD518" t="str">
        <f t="shared" si="26"/>
        <v>Type of identifier, other than LEI or MFI code</v>
      </c>
    </row>
    <row r="519" spans="1:30" x14ac:dyDescent="0.45">
      <c r="A519" t="s">
        <v>1581</v>
      </c>
      <c r="B519" t="s">
        <v>164</v>
      </c>
      <c r="C519" t="s">
        <v>21</v>
      </c>
      <c r="D519" s="23"/>
      <c r="E519">
        <v>0.68</v>
      </c>
      <c r="F519" t="s">
        <v>29</v>
      </c>
      <c r="G519" t="s">
        <v>34</v>
      </c>
      <c r="H519" t="s">
        <v>694</v>
      </c>
      <c r="I519" t="s">
        <v>30</v>
      </c>
      <c r="M519" t="s">
        <v>1362</v>
      </c>
      <c r="W519" t="s">
        <v>479</v>
      </c>
      <c r="X519" t="str">
        <f>+IF(P519="S128","c006x   - Insurance firms &amp; pension funds",IF(G519="particulares","c001x   - Households",IF(AND(G519="outras empresas nao financeiras",H519="1"),"c002x   - Micro &amp; SME",IF(AND(G519="outras empresas nao financeiras",OR(H519="0",H519="")),"c003x   - Corporates",IF(G519="instituicoes de credito","c004x   - Institutions",IF(G519="outras instituicoes financeiras","c005x   - Other financial corporations",IF(G519="setor publico","c008x   - Government, central banks &amp; supranationals",IF(AND(G519="",I519="Taxageste"),"c003x   - Corporates",IF(G519="","c005x   - Other financial corporations","")))))))))</f>
        <v>c005x   - Other financial corporations</v>
      </c>
      <c r="Y519" s="1">
        <f>SUM(N519:O519)</f>
        <v>0</v>
      </c>
      <c r="Z519">
        <f>IFERROR(D519-Y519,"")</f>
        <v>0</v>
      </c>
      <c r="AA519">
        <v>0</v>
      </c>
      <c r="AB519" t="str">
        <f t="shared" si="24"/>
        <v>028300000000001</v>
      </c>
      <c r="AC519" t="str">
        <f t="shared" si="25"/>
        <v>7400615058</v>
      </c>
      <c r="AD519" t="str">
        <f t="shared" si="26"/>
        <v>Type of identifier, other than LEI or MFI code</v>
      </c>
    </row>
    <row r="520" spans="1:30" x14ac:dyDescent="0.45">
      <c r="A520" t="s">
        <v>280</v>
      </c>
      <c r="B520" t="s">
        <v>170</v>
      </c>
      <c r="C520" t="s">
        <v>21</v>
      </c>
      <c r="D520" s="23">
        <v>37805.68</v>
      </c>
      <c r="E520">
        <v>40.26</v>
      </c>
      <c r="F520" t="s">
        <v>29</v>
      </c>
      <c r="G520" t="s">
        <v>34</v>
      </c>
      <c r="H520" t="s">
        <v>694</v>
      </c>
      <c r="I520" t="s">
        <v>74</v>
      </c>
      <c r="M520" t="s">
        <v>1362</v>
      </c>
      <c r="W520" t="s">
        <v>479</v>
      </c>
      <c r="X520" t="str">
        <f>+IF(P520="S128","c006x   - Insurance firms &amp; pension funds",IF(G520="particulares","c001x   - Households",IF(AND(G520="outras empresas nao financeiras",H520="1"),"c002x   - Micro &amp; SME",IF(AND(G520="outras empresas nao financeiras",OR(H520="0",H520="")),"c003x   - Corporates",IF(G520="instituicoes de credito","c004x   - Institutions",IF(G520="outras instituicoes financeiras","c005x   - Other financial corporations",IF(G520="setor publico","c008x   - Government, central banks &amp; supranationals",IF(AND(G520="",I520="Taxageste"),"c003x   - Corporates",IF(G520="","c005x   - Other financial corporations","")))))))))</f>
        <v>c005x   - Other financial corporations</v>
      </c>
      <c r="Y520" s="1">
        <f>SUM(N520:O520)</f>
        <v>0</v>
      </c>
      <c r="Z520">
        <f>IFERROR(D520-Y520,"")</f>
        <v>37805.68</v>
      </c>
      <c r="AA520">
        <v>0</v>
      </c>
      <c r="AB520" t="str">
        <f t="shared" si="24"/>
        <v>034600000000000</v>
      </c>
      <c r="AC520" t="str">
        <f t="shared" si="25"/>
        <v>7400987939</v>
      </c>
      <c r="AD520" t="str">
        <f t="shared" si="26"/>
        <v>Type of identifier, other than LEI or MFI code</v>
      </c>
    </row>
    <row r="521" spans="1:30" x14ac:dyDescent="0.45">
      <c r="A521" t="s">
        <v>173</v>
      </c>
      <c r="B521" t="s">
        <v>164</v>
      </c>
      <c r="C521" t="s">
        <v>21</v>
      </c>
      <c r="D521" s="23">
        <v>322486.77</v>
      </c>
      <c r="E521">
        <v>519.73</v>
      </c>
      <c r="F521" t="s">
        <v>29</v>
      </c>
      <c r="G521" t="s">
        <v>34</v>
      </c>
      <c r="H521" t="s">
        <v>694</v>
      </c>
      <c r="I521" t="s">
        <v>30</v>
      </c>
      <c r="M521" t="s">
        <v>1362</v>
      </c>
      <c r="W521" t="s">
        <v>479</v>
      </c>
      <c r="X521" t="str">
        <f>+IF(P521="S128","c006x   - Insurance firms &amp; pension funds",IF(G521="particulares","c001x   - Households",IF(AND(G521="outras empresas nao financeiras",H521="1"),"c002x   - Micro &amp; SME",IF(AND(G521="outras empresas nao financeiras",OR(H521="0",H521="")),"c003x   - Corporates",IF(G521="instituicoes de credito","c004x   - Institutions",IF(G521="outras instituicoes financeiras","c005x   - Other financial corporations",IF(G521="setor publico","c008x   - Government, central banks &amp; supranationals",IF(AND(G521="",I521="Taxageste"),"c003x   - Corporates",IF(G521="","c005x   - Other financial corporations","")))))))))</f>
        <v>c005x   - Other financial corporations</v>
      </c>
      <c r="Y521" s="1">
        <f>SUM(N521:O521)</f>
        <v>0</v>
      </c>
      <c r="Z521">
        <f>IFERROR(D521-Y521,"")</f>
        <v>322486.77</v>
      </c>
      <c r="AA521">
        <v>0</v>
      </c>
      <c r="AB521" t="str">
        <f t="shared" si="24"/>
        <v>038500000000000</v>
      </c>
      <c r="AC521" t="str">
        <f t="shared" si="25"/>
        <v>7400615058</v>
      </c>
      <c r="AD521" t="str">
        <f t="shared" si="26"/>
        <v>Type of identifier, other than LEI or MFI code</v>
      </c>
    </row>
    <row r="522" spans="1:30" x14ac:dyDescent="0.45">
      <c r="A522" t="s">
        <v>274</v>
      </c>
      <c r="B522" t="s">
        <v>167</v>
      </c>
      <c r="C522" t="s">
        <v>21</v>
      </c>
      <c r="D522" s="23">
        <v>2050.15</v>
      </c>
      <c r="E522" s="23">
        <v>1.69</v>
      </c>
      <c r="F522" t="s">
        <v>29</v>
      </c>
      <c r="G522" t="s">
        <v>34</v>
      </c>
      <c r="H522" t="s">
        <v>694</v>
      </c>
      <c r="I522" t="s">
        <v>73</v>
      </c>
      <c r="M522" t="s">
        <v>1362</v>
      </c>
      <c r="W522" t="s">
        <v>479</v>
      </c>
      <c r="X522" t="str">
        <f>+IF(P522="S128","c006x   - Insurance firms &amp; pension funds",IF(G522="particulares","c001x   - Households",IF(AND(G522="outras empresas nao financeiras",H522="1"),"c002x   - Micro &amp; SME",IF(AND(G522="outras empresas nao financeiras",OR(H522="0",H522="")),"c003x   - Corporates",IF(G522="instituicoes de credito","c004x   - Institutions",IF(G522="outras instituicoes financeiras","c005x   - Other financial corporations",IF(G522="setor publico","c008x   - Government, central banks &amp; supranationals",IF(AND(G522="",I522="Taxageste"),"c003x   - Corporates",IF(G522="","c005x   - Other financial corporations","")))))))))</f>
        <v>c005x   - Other financial corporations</v>
      </c>
      <c r="Y522" s="1">
        <f>SUM(N522:O522)</f>
        <v>0</v>
      </c>
      <c r="Z522">
        <f>IFERROR(D522-Y522,"")</f>
        <v>2050.15</v>
      </c>
      <c r="AA522">
        <v>0</v>
      </c>
      <c r="AB522" t="str">
        <f t="shared" si="24"/>
        <v>025600000000000</v>
      </c>
      <c r="AC522" t="str">
        <f t="shared" si="25"/>
        <v>2101355138</v>
      </c>
      <c r="AD522" t="str">
        <f t="shared" si="26"/>
        <v>Type of identifier, other than LEI or MFI code</v>
      </c>
    </row>
    <row r="523" spans="1:30" x14ac:dyDescent="0.45">
      <c r="A523" t="s">
        <v>293</v>
      </c>
      <c r="B523" t="s">
        <v>170</v>
      </c>
      <c r="C523" t="s">
        <v>21</v>
      </c>
      <c r="D523" s="23">
        <v>62272.84</v>
      </c>
      <c r="E523">
        <v>75.78</v>
      </c>
      <c r="F523" t="s">
        <v>29</v>
      </c>
      <c r="G523" t="s">
        <v>34</v>
      </c>
      <c r="H523" t="s">
        <v>694</v>
      </c>
      <c r="I523" t="s">
        <v>74</v>
      </c>
      <c r="M523" t="s">
        <v>1362</v>
      </c>
      <c r="W523" t="s">
        <v>479</v>
      </c>
      <c r="X523" t="str">
        <f>+IF(P523="S128","c006x   - Insurance firms &amp; pension funds",IF(G523="particulares","c001x   - Households",IF(AND(G523="outras empresas nao financeiras",H523="1"),"c002x   - Micro &amp; SME",IF(AND(G523="outras empresas nao financeiras",OR(H523="0",H523="")),"c003x   - Corporates",IF(G523="instituicoes de credito","c004x   - Institutions",IF(G523="outras instituicoes financeiras","c005x   - Other financial corporations",IF(G523="setor publico","c008x   - Government, central banks &amp; supranationals",IF(AND(G523="",I523="Taxageste"),"c003x   - Corporates",IF(G523="","c005x   - Other financial corporations","")))))))))</f>
        <v>c005x   - Other financial corporations</v>
      </c>
      <c r="Y523" s="1">
        <f>SUM(N523:O523)</f>
        <v>0</v>
      </c>
      <c r="Z523">
        <f>IFERROR(D523-Y523,"")</f>
        <v>62272.84</v>
      </c>
      <c r="AA523">
        <v>0</v>
      </c>
      <c r="AB523" t="str">
        <f t="shared" si="24"/>
        <v>026300000000000</v>
      </c>
      <c r="AC523" t="str">
        <f t="shared" si="25"/>
        <v>7400987939</v>
      </c>
      <c r="AD523" t="str">
        <f t="shared" si="26"/>
        <v>Type of identifier, other than LEI or MFI code</v>
      </c>
    </row>
    <row r="524" spans="1:30" x14ac:dyDescent="0.45">
      <c r="A524" t="s">
        <v>368</v>
      </c>
      <c r="B524" t="s">
        <v>164</v>
      </c>
      <c r="C524" t="s">
        <v>21</v>
      </c>
      <c r="D524" s="23">
        <v>1026534.1</v>
      </c>
      <c r="E524" s="23">
        <v>1551.06</v>
      </c>
      <c r="F524" t="s">
        <v>29</v>
      </c>
      <c r="G524" t="s">
        <v>34</v>
      </c>
      <c r="H524" t="s">
        <v>694</v>
      </c>
      <c r="I524" t="s">
        <v>30</v>
      </c>
      <c r="M524" t="s">
        <v>1362</v>
      </c>
      <c r="W524" t="s">
        <v>479</v>
      </c>
      <c r="X524" t="str">
        <f>+IF(P524="S128","c006x   - Insurance firms &amp; pension funds",IF(G524="particulares","c001x   - Households",IF(AND(G524="outras empresas nao financeiras",H524="1"),"c002x   - Micro &amp; SME",IF(AND(G524="outras empresas nao financeiras",OR(H524="0",H524="")),"c003x   - Corporates",IF(G524="instituicoes de credito","c004x   - Institutions",IF(G524="outras instituicoes financeiras","c005x   - Other financial corporations",IF(G524="setor publico","c008x   - Government, central banks &amp; supranationals",IF(AND(G524="",I524="Taxageste"),"c003x   - Corporates",IF(G524="","c005x   - Other financial corporations","")))))))))</f>
        <v>c005x   - Other financial corporations</v>
      </c>
      <c r="Y524" s="1">
        <f>SUM(N524:O524)</f>
        <v>0</v>
      </c>
      <c r="Z524">
        <f>IFERROR(D524-Y524,"")</f>
        <v>1026534.1</v>
      </c>
      <c r="AA524">
        <v>0</v>
      </c>
      <c r="AB524" t="str">
        <f t="shared" si="24"/>
        <v>027000000000000</v>
      </c>
      <c r="AC524" t="str">
        <f t="shared" si="25"/>
        <v>7400615058</v>
      </c>
      <c r="AD524" t="str">
        <f t="shared" si="26"/>
        <v>Type of identifier, other than LEI or MFI code</v>
      </c>
    </row>
    <row r="525" spans="1:30" x14ac:dyDescent="0.45">
      <c r="A525" t="s">
        <v>1582</v>
      </c>
      <c r="B525" t="s">
        <v>164</v>
      </c>
      <c r="C525" t="s">
        <v>21</v>
      </c>
      <c r="D525" s="23"/>
      <c r="E525">
        <v>0.2</v>
      </c>
      <c r="F525" t="s">
        <v>29</v>
      </c>
      <c r="G525" t="s">
        <v>34</v>
      </c>
      <c r="H525" t="s">
        <v>694</v>
      </c>
      <c r="I525" t="s">
        <v>30</v>
      </c>
      <c r="M525" t="s">
        <v>1362</v>
      </c>
      <c r="W525" t="s">
        <v>479</v>
      </c>
      <c r="X525" t="str">
        <f>+IF(P525="S128","c006x   - Insurance firms &amp; pension funds",IF(G525="particulares","c001x   - Households",IF(AND(G525="outras empresas nao financeiras",H525="1"),"c002x   - Micro &amp; SME",IF(AND(G525="outras empresas nao financeiras",OR(H525="0",H525="")),"c003x   - Corporates",IF(G525="instituicoes de credito","c004x   - Institutions",IF(G525="outras instituicoes financeiras","c005x   - Other financial corporations",IF(G525="setor publico","c008x   - Government, central banks &amp; supranationals",IF(AND(G525="",I525="Taxageste"),"c003x   - Corporates",IF(G525="","c005x   - Other financial corporations","")))))))))</f>
        <v>c005x   - Other financial corporations</v>
      </c>
      <c r="Y525" s="1">
        <f>SUM(N525:O525)</f>
        <v>0</v>
      </c>
      <c r="Z525">
        <f>IFERROR(D525-Y525,"")</f>
        <v>0</v>
      </c>
      <c r="AA525">
        <v>0</v>
      </c>
      <c r="AB525" t="str">
        <f t="shared" si="24"/>
        <v>027000000000001</v>
      </c>
      <c r="AC525" t="str">
        <f t="shared" si="25"/>
        <v>7400615058</v>
      </c>
      <c r="AD525" t="str">
        <f t="shared" si="26"/>
        <v>Type of identifier, other than LEI or MFI code</v>
      </c>
    </row>
    <row r="526" spans="1:30" x14ac:dyDescent="0.45">
      <c r="A526" t="s">
        <v>371</v>
      </c>
      <c r="B526" t="s">
        <v>164</v>
      </c>
      <c r="C526" t="s">
        <v>21</v>
      </c>
      <c r="D526" s="23">
        <v>734796.91</v>
      </c>
      <c r="E526" s="23">
        <v>1179.99</v>
      </c>
      <c r="F526" t="s">
        <v>29</v>
      </c>
      <c r="G526" t="s">
        <v>34</v>
      </c>
      <c r="H526" t="s">
        <v>694</v>
      </c>
      <c r="I526" t="s">
        <v>30</v>
      </c>
      <c r="M526" t="s">
        <v>1362</v>
      </c>
      <c r="W526" t="s">
        <v>479</v>
      </c>
      <c r="X526" t="str">
        <f>+IF(P526="S128","c006x   - Insurance firms &amp; pension funds",IF(G526="particulares","c001x   - Households",IF(AND(G526="outras empresas nao financeiras",H526="1"),"c002x   - Micro &amp; SME",IF(AND(G526="outras empresas nao financeiras",OR(H526="0",H526="")),"c003x   - Corporates",IF(G526="instituicoes de credito","c004x   - Institutions",IF(G526="outras instituicoes financeiras","c005x   - Other financial corporations",IF(G526="setor publico","c008x   - Government, central banks &amp; supranationals",IF(AND(G526="",I526="Taxageste"),"c003x   - Corporates",IF(G526="","c005x   - Other financial corporations","")))))))))</f>
        <v>c005x   - Other financial corporations</v>
      </c>
      <c r="Y526" s="1">
        <f>SUM(N526:O526)</f>
        <v>0</v>
      </c>
      <c r="Z526">
        <f>IFERROR(D526-Y526,"")</f>
        <v>734796.91</v>
      </c>
      <c r="AA526">
        <v>0</v>
      </c>
      <c r="AB526" t="str">
        <f t="shared" si="24"/>
        <v>027100000000000</v>
      </c>
      <c r="AC526" t="str">
        <f t="shared" si="25"/>
        <v>7400615058</v>
      </c>
      <c r="AD526" t="str">
        <f t="shared" si="26"/>
        <v>Type of identifier, other than LEI or MFI code</v>
      </c>
    </row>
    <row r="527" spans="1:30" x14ac:dyDescent="0.45">
      <c r="A527" t="s">
        <v>369</v>
      </c>
      <c r="B527" t="s">
        <v>164</v>
      </c>
      <c r="C527" t="s">
        <v>21</v>
      </c>
      <c r="D527" s="23">
        <v>2241583.54</v>
      </c>
      <c r="E527">
        <v>3739.15</v>
      </c>
      <c r="F527" t="s">
        <v>29</v>
      </c>
      <c r="G527" t="s">
        <v>34</v>
      </c>
      <c r="H527" t="s">
        <v>694</v>
      </c>
      <c r="I527" t="s">
        <v>30</v>
      </c>
      <c r="M527" t="s">
        <v>1362</v>
      </c>
      <c r="W527" t="s">
        <v>479</v>
      </c>
      <c r="X527" t="str">
        <f>+IF(P527="S128","c006x   - Insurance firms &amp; pension funds",IF(G527="particulares","c001x   - Households",IF(AND(G527="outras empresas nao financeiras",H527="1"),"c002x   - Micro &amp; SME",IF(AND(G527="outras empresas nao financeiras",OR(H527="0",H527="")),"c003x   - Corporates",IF(G527="instituicoes de credito","c004x   - Institutions",IF(G527="outras instituicoes financeiras","c005x   - Other financial corporations",IF(G527="setor publico","c008x   - Government, central banks &amp; supranationals",IF(AND(G527="",I527="Taxageste"),"c003x   - Corporates",IF(G527="","c005x   - Other financial corporations","")))))))))</f>
        <v>c005x   - Other financial corporations</v>
      </c>
      <c r="Y527" s="1">
        <f>SUM(N527:O527)</f>
        <v>0</v>
      </c>
      <c r="Z527">
        <f>IFERROR(D527-Y527,"")</f>
        <v>2241583.54</v>
      </c>
      <c r="AA527">
        <v>0</v>
      </c>
      <c r="AB527" t="str">
        <f t="shared" si="24"/>
        <v>027300000000000</v>
      </c>
      <c r="AC527" t="str">
        <f t="shared" si="25"/>
        <v>7400615058</v>
      </c>
      <c r="AD527" t="str">
        <f t="shared" si="26"/>
        <v>Type of identifier, other than LEI or MFI code</v>
      </c>
    </row>
    <row r="528" spans="1:30" x14ac:dyDescent="0.45">
      <c r="A528" t="s">
        <v>1583</v>
      </c>
      <c r="B528" t="s">
        <v>164</v>
      </c>
      <c r="C528" t="s">
        <v>21</v>
      </c>
      <c r="D528" s="23"/>
      <c r="E528">
        <v>7.78</v>
      </c>
      <c r="F528" t="s">
        <v>29</v>
      </c>
      <c r="G528" t="s">
        <v>34</v>
      </c>
      <c r="H528" t="s">
        <v>694</v>
      </c>
      <c r="I528" t="s">
        <v>30</v>
      </c>
      <c r="M528" t="s">
        <v>1362</v>
      </c>
      <c r="W528" t="s">
        <v>479</v>
      </c>
      <c r="X528" t="str">
        <f>+IF(P528="S128","c006x   - Insurance firms &amp; pension funds",IF(G528="particulares","c001x   - Households",IF(AND(G528="outras empresas nao financeiras",H528="1"),"c002x   - Micro &amp; SME",IF(AND(G528="outras empresas nao financeiras",OR(H528="0",H528="")),"c003x   - Corporates",IF(G528="instituicoes de credito","c004x   - Institutions",IF(G528="outras instituicoes financeiras","c005x   - Other financial corporations",IF(G528="setor publico","c008x   - Government, central banks &amp; supranationals",IF(AND(G528="",I528="Taxageste"),"c003x   - Corporates",IF(G528="","c005x   - Other financial corporations","")))))))))</f>
        <v>c005x   - Other financial corporations</v>
      </c>
      <c r="Y528" s="1">
        <f>SUM(N528:O528)</f>
        <v>0</v>
      </c>
      <c r="Z528">
        <f>IFERROR(D528-Y528,"")</f>
        <v>0</v>
      </c>
      <c r="AA528">
        <v>0</v>
      </c>
      <c r="AB528" t="str">
        <f t="shared" si="24"/>
        <v>027100000000001</v>
      </c>
      <c r="AC528" t="str">
        <f t="shared" si="25"/>
        <v>7400615058</v>
      </c>
      <c r="AD528" t="str">
        <f t="shared" si="26"/>
        <v>Type of identifier, other than LEI or MFI code</v>
      </c>
    </row>
    <row r="529" spans="1:30" x14ac:dyDescent="0.45">
      <c r="A529" t="s">
        <v>240</v>
      </c>
      <c r="B529" t="s">
        <v>167</v>
      </c>
      <c r="C529" t="s">
        <v>21</v>
      </c>
      <c r="D529" s="23">
        <v>49712.41</v>
      </c>
      <c r="E529">
        <v>21.24</v>
      </c>
      <c r="F529" t="s">
        <v>29</v>
      </c>
      <c r="G529" t="s">
        <v>34</v>
      </c>
      <c r="H529" t="s">
        <v>694</v>
      </c>
      <c r="I529" t="s">
        <v>73</v>
      </c>
      <c r="M529" t="s">
        <v>1362</v>
      </c>
      <c r="W529" t="s">
        <v>479</v>
      </c>
      <c r="X529" t="str">
        <f>+IF(P529="S128","c006x   - Insurance firms &amp; pension funds",IF(G529="particulares","c001x   - Households",IF(AND(G529="outras empresas nao financeiras",H529="1"),"c002x   - Micro &amp; SME",IF(AND(G529="outras empresas nao financeiras",OR(H529="0",H529="")),"c003x   - Corporates",IF(G529="instituicoes de credito","c004x   - Institutions",IF(G529="outras instituicoes financeiras","c005x   - Other financial corporations",IF(G529="setor publico","c008x   - Government, central banks &amp; supranationals",IF(AND(G529="",I529="Taxageste"),"c003x   - Corporates",IF(G529="","c005x   - Other financial corporations","")))))))))</f>
        <v>c005x   - Other financial corporations</v>
      </c>
      <c r="Y529" s="1">
        <f>SUM(N529:O529)</f>
        <v>0</v>
      </c>
      <c r="Z529">
        <f>IFERROR(D529-Y529,"")</f>
        <v>49712.41</v>
      </c>
      <c r="AA529">
        <v>0</v>
      </c>
      <c r="AB529" t="str">
        <f t="shared" si="24"/>
        <v>027200000000000</v>
      </c>
      <c r="AC529" t="str">
        <f t="shared" si="25"/>
        <v>2101355138</v>
      </c>
      <c r="AD529" t="str">
        <f t="shared" si="26"/>
        <v>Type of identifier, other than LEI or MFI code</v>
      </c>
    </row>
    <row r="530" spans="1:30" x14ac:dyDescent="0.45">
      <c r="A530" t="s">
        <v>1584</v>
      </c>
      <c r="B530" t="s">
        <v>164</v>
      </c>
      <c r="C530" t="s">
        <v>21</v>
      </c>
      <c r="D530" s="23"/>
      <c r="E530">
        <v>68.13</v>
      </c>
      <c r="F530" t="s">
        <v>29</v>
      </c>
      <c r="G530" t="s">
        <v>34</v>
      </c>
      <c r="H530" t="s">
        <v>694</v>
      </c>
      <c r="I530" t="s">
        <v>30</v>
      </c>
      <c r="M530" t="s">
        <v>1362</v>
      </c>
      <c r="W530" t="s">
        <v>479</v>
      </c>
      <c r="X530" t="str">
        <f>+IF(P530="S128","c006x   - Insurance firms &amp; pension funds",IF(G530="particulares","c001x   - Households",IF(AND(G530="outras empresas nao financeiras",H530="1"),"c002x   - Micro &amp; SME",IF(AND(G530="outras empresas nao financeiras",OR(H530="0",H530="")),"c003x   - Corporates",IF(G530="instituicoes de credito","c004x   - Institutions",IF(G530="outras instituicoes financeiras","c005x   - Other financial corporations",IF(G530="setor publico","c008x   - Government, central banks &amp; supranationals",IF(AND(G530="",I530="Taxageste"),"c003x   - Corporates",IF(G530="","c005x   - Other financial corporations","")))))))))</f>
        <v>c005x   - Other financial corporations</v>
      </c>
      <c r="Y530" s="1">
        <f>SUM(N530:O530)</f>
        <v>0</v>
      </c>
      <c r="Z530">
        <f>IFERROR(D530-Y530,"")</f>
        <v>0</v>
      </c>
      <c r="AA530">
        <v>0</v>
      </c>
      <c r="AB530" t="str">
        <f t="shared" si="24"/>
        <v>028000000000001</v>
      </c>
      <c r="AC530" t="str">
        <f t="shared" si="25"/>
        <v>7400615058</v>
      </c>
      <c r="AD530" t="str">
        <f t="shared" si="26"/>
        <v>Type of identifier, other than LEI or MFI code</v>
      </c>
    </row>
    <row r="531" spans="1:30" x14ac:dyDescent="0.45">
      <c r="A531" t="s">
        <v>240</v>
      </c>
      <c r="B531" t="s">
        <v>170</v>
      </c>
      <c r="C531" t="s">
        <v>21</v>
      </c>
      <c r="D531" s="23">
        <v>14474.75</v>
      </c>
      <c r="E531">
        <v>11.92</v>
      </c>
      <c r="F531" t="s">
        <v>29</v>
      </c>
      <c r="G531" t="s">
        <v>34</v>
      </c>
      <c r="H531" t="s">
        <v>694</v>
      </c>
      <c r="I531" t="s">
        <v>74</v>
      </c>
      <c r="M531" t="s">
        <v>1362</v>
      </c>
      <c r="W531" t="s">
        <v>479</v>
      </c>
      <c r="X531" t="str">
        <f>+IF(P531="S128","c006x   - Insurance firms &amp; pension funds",IF(G531="particulares","c001x   - Households",IF(AND(G531="outras empresas nao financeiras",H531="1"),"c002x   - Micro &amp; SME",IF(AND(G531="outras empresas nao financeiras",OR(H531="0",H531="")),"c003x   - Corporates",IF(G531="instituicoes de credito","c004x   - Institutions",IF(G531="outras instituicoes financeiras","c005x   - Other financial corporations",IF(G531="setor publico","c008x   - Government, central banks &amp; supranationals",IF(AND(G531="",I531="Taxageste"),"c003x   - Corporates",IF(G531="","c005x   - Other financial corporations","")))))))))</f>
        <v>c005x   - Other financial corporations</v>
      </c>
      <c r="Y531" s="1">
        <f>SUM(N531:O531)</f>
        <v>0</v>
      </c>
      <c r="Z531">
        <f>IFERROR(D531-Y531,"")</f>
        <v>14474.75</v>
      </c>
      <c r="AA531">
        <v>0</v>
      </c>
      <c r="AB531" t="str">
        <f t="shared" si="24"/>
        <v>027200000000000</v>
      </c>
      <c r="AC531" t="str">
        <f t="shared" si="25"/>
        <v>7400987939</v>
      </c>
      <c r="AD531" t="str">
        <f t="shared" si="26"/>
        <v>Type of identifier, other than LEI or MFI code</v>
      </c>
    </row>
    <row r="532" spans="1:30" x14ac:dyDescent="0.45">
      <c r="A532" t="s">
        <v>369</v>
      </c>
      <c r="B532" t="s">
        <v>167</v>
      </c>
      <c r="C532" t="s">
        <v>21</v>
      </c>
      <c r="D532" s="23">
        <v>49960.800000000003</v>
      </c>
      <c r="E532">
        <v>59.51</v>
      </c>
      <c r="F532" t="s">
        <v>29</v>
      </c>
      <c r="G532" t="s">
        <v>34</v>
      </c>
      <c r="H532" t="s">
        <v>694</v>
      </c>
      <c r="I532" t="s">
        <v>73</v>
      </c>
      <c r="M532" t="s">
        <v>1362</v>
      </c>
      <c r="W532" t="s">
        <v>479</v>
      </c>
      <c r="X532" t="str">
        <f>+IF(P532="S128","c006x   - Insurance firms &amp; pension funds",IF(G532="particulares","c001x   - Households",IF(AND(G532="outras empresas nao financeiras",H532="1"),"c002x   - Micro &amp; SME",IF(AND(G532="outras empresas nao financeiras",OR(H532="0",H532="")),"c003x   - Corporates",IF(G532="instituicoes de credito","c004x   - Institutions",IF(G532="outras instituicoes financeiras","c005x   - Other financial corporations",IF(G532="setor publico","c008x   - Government, central banks &amp; supranationals",IF(AND(G532="",I532="Taxageste"),"c003x   - Corporates",IF(G532="","c005x   - Other financial corporations","")))))))))</f>
        <v>c005x   - Other financial corporations</v>
      </c>
      <c r="Y532" s="1">
        <f>SUM(N532:O532)</f>
        <v>0</v>
      </c>
      <c r="Z532">
        <f>IFERROR(D532-Y532,"")</f>
        <v>49960.800000000003</v>
      </c>
      <c r="AA532">
        <v>0</v>
      </c>
      <c r="AB532" t="str">
        <f t="shared" si="24"/>
        <v>027300000000000</v>
      </c>
      <c r="AC532" t="str">
        <f t="shared" si="25"/>
        <v>2101355138</v>
      </c>
      <c r="AD532" t="str">
        <f t="shared" si="26"/>
        <v>Type of identifier, other than LEI or MFI code</v>
      </c>
    </row>
    <row r="533" spans="1:30" x14ac:dyDescent="0.45">
      <c r="A533" t="s">
        <v>312</v>
      </c>
      <c r="B533" t="s">
        <v>164</v>
      </c>
      <c r="C533" t="s">
        <v>21</v>
      </c>
      <c r="D533" s="23">
        <v>574750.22</v>
      </c>
      <c r="E533">
        <v>982.92</v>
      </c>
      <c r="F533" t="s">
        <v>29</v>
      </c>
      <c r="G533" t="s">
        <v>34</v>
      </c>
      <c r="H533" t="s">
        <v>694</v>
      </c>
      <c r="I533" t="s">
        <v>30</v>
      </c>
      <c r="M533" t="s">
        <v>1362</v>
      </c>
      <c r="W533" t="s">
        <v>479</v>
      </c>
      <c r="X533" t="str">
        <f>+IF(P533="S128","c006x   - Insurance firms &amp; pension funds",IF(G533="particulares","c001x   - Households",IF(AND(G533="outras empresas nao financeiras",H533="1"),"c002x   - Micro &amp; SME",IF(AND(G533="outras empresas nao financeiras",OR(H533="0",H533="")),"c003x   - Corporates",IF(G533="instituicoes de credito","c004x   - Institutions",IF(G533="outras instituicoes financeiras","c005x   - Other financial corporations",IF(G533="setor publico","c008x   - Government, central banks &amp; supranationals",IF(AND(G533="",I533="Taxageste"),"c003x   - Corporates",IF(G533="","c005x   - Other financial corporations","")))))))))</f>
        <v>c005x   - Other financial corporations</v>
      </c>
      <c r="Y533" s="1">
        <f>SUM(N533:O533)</f>
        <v>0</v>
      </c>
      <c r="Z533">
        <f>IFERROR(D533-Y533,"")</f>
        <v>574750.22</v>
      </c>
      <c r="AA533">
        <v>0</v>
      </c>
      <c r="AB533" t="str">
        <f t="shared" si="24"/>
        <v>028700000000000</v>
      </c>
      <c r="AC533" t="str">
        <f t="shared" si="25"/>
        <v>7400615058</v>
      </c>
      <c r="AD533" t="str">
        <f t="shared" si="26"/>
        <v>Type of identifier, other than LEI or MFI code</v>
      </c>
    </row>
    <row r="534" spans="1:30" x14ac:dyDescent="0.45">
      <c r="A534" t="s">
        <v>369</v>
      </c>
      <c r="B534" t="s">
        <v>170</v>
      </c>
      <c r="C534" t="s">
        <v>21</v>
      </c>
      <c r="D534" s="23">
        <v>96154.89</v>
      </c>
      <c r="E534" s="23">
        <v>268.26</v>
      </c>
      <c r="F534" t="s">
        <v>29</v>
      </c>
      <c r="G534" t="s">
        <v>34</v>
      </c>
      <c r="H534" t="s">
        <v>694</v>
      </c>
      <c r="I534" t="s">
        <v>74</v>
      </c>
      <c r="M534" t="s">
        <v>1362</v>
      </c>
      <c r="W534" t="s">
        <v>479</v>
      </c>
      <c r="X534" t="str">
        <f>+IF(P534="S128","c006x   - Insurance firms &amp; pension funds",IF(G534="particulares","c001x   - Households",IF(AND(G534="outras empresas nao financeiras",H534="1"),"c002x   - Micro &amp; SME",IF(AND(G534="outras empresas nao financeiras",OR(H534="0",H534="")),"c003x   - Corporates",IF(G534="instituicoes de credito","c004x   - Institutions",IF(G534="outras instituicoes financeiras","c005x   - Other financial corporations",IF(G534="setor publico","c008x   - Government, central banks &amp; supranationals",IF(AND(G534="",I534="Taxageste"),"c003x   - Corporates",IF(G534="","c005x   - Other financial corporations","")))))))))</f>
        <v>c005x   - Other financial corporations</v>
      </c>
      <c r="Y534" s="1">
        <f>SUM(N534:O534)</f>
        <v>0</v>
      </c>
      <c r="Z534">
        <f>IFERROR(D534-Y534,"")</f>
        <v>96154.89</v>
      </c>
      <c r="AA534">
        <v>0</v>
      </c>
      <c r="AB534" t="str">
        <f t="shared" si="24"/>
        <v>027300000000000</v>
      </c>
      <c r="AC534" t="str">
        <f t="shared" si="25"/>
        <v>7400987939</v>
      </c>
      <c r="AD534" t="str">
        <f t="shared" si="26"/>
        <v>Type of identifier, other than LEI or MFI code</v>
      </c>
    </row>
    <row r="535" spans="1:30" x14ac:dyDescent="0.45">
      <c r="A535" t="s">
        <v>1395</v>
      </c>
      <c r="B535" t="s">
        <v>164</v>
      </c>
      <c r="C535" t="s">
        <v>21</v>
      </c>
      <c r="D535" s="23">
        <v>41.95</v>
      </c>
      <c r="F535" t="s">
        <v>29</v>
      </c>
      <c r="G535" t="s">
        <v>34</v>
      </c>
      <c r="H535" t="s">
        <v>694</v>
      </c>
      <c r="I535" t="s">
        <v>30</v>
      </c>
      <c r="M535" t="s">
        <v>1362</v>
      </c>
      <c r="W535" t="s">
        <v>479</v>
      </c>
      <c r="X535" t="str">
        <f>+IF(P535="S128","c006x   - Insurance firms &amp; pension funds",IF(G535="particulares","c001x   - Households",IF(AND(G535="outras empresas nao financeiras",H535="1"),"c002x   - Micro &amp; SME",IF(AND(G535="outras empresas nao financeiras",OR(H535="0",H535="")),"c003x   - Corporates",IF(G535="instituicoes de credito","c004x   - Institutions",IF(G535="outras instituicoes financeiras","c005x   - Other financial corporations",IF(G535="setor publico","c008x   - Government, central banks &amp; supranationals",IF(AND(G535="",I535="Taxageste"),"c003x   - Corporates",IF(G535="","c005x   - Other financial corporations","")))))))))</f>
        <v>c005x   - Other financial corporations</v>
      </c>
      <c r="Y535" s="1">
        <f>SUM(N535:O535)</f>
        <v>0</v>
      </c>
      <c r="Z535">
        <f>IFERROR(D535-Y535,"")</f>
        <v>41.95</v>
      </c>
      <c r="AA535">
        <v>0</v>
      </c>
      <c r="AB535" t="str">
        <f t="shared" si="24"/>
        <v>027300000114001</v>
      </c>
      <c r="AC535" t="str">
        <f t="shared" si="25"/>
        <v>7400615058</v>
      </c>
      <c r="AD535" t="str">
        <f t="shared" si="26"/>
        <v>Type of identifier, other than LEI or MFI code</v>
      </c>
    </row>
    <row r="536" spans="1:30" x14ac:dyDescent="0.45">
      <c r="A536" t="s">
        <v>185</v>
      </c>
      <c r="B536" t="s">
        <v>170</v>
      </c>
      <c r="C536" t="s">
        <v>21</v>
      </c>
      <c r="D536" s="23">
        <v>32751.79</v>
      </c>
      <c r="E536">
        <v>74.88</v>
      </c>
      <c r="F536" t="s">
        <v>29</v>
      </c>
      <c r="G536" t="s">
        <v>34</v>
      </c>
      <c r="H536" t="s">
        <v>694</v>
      </c>
      <c r="I536" t="s">
        <v>74</v>
      </c>
      <c r="M536" t="s">
        <v>1362</v>
      </c>
      <c r="W536" t="s">
        <v>479</v>
      </c>
      <c r="X536" t="str">
        <f>+IF(P536="S128","c006x   - Insurance firms &amp; pension funds",IF(G536="particulares","c001x   - Households",IF(AND(G536="outras empresas nao financeiras",H536="1"),"c002x   - Micro &amp; SME",IF(AND(G536="outras empresas nao financeiras",OR(H536="0",H536="")),"c003x   - Corporates",IF(G536="instituicoes de credito","c004x   - Institutions",IF(G536="outras instituicoes financeiras","c005x   - Other financial corporations",IF(G536="setor publico","c008x   - Government, central banks &amp; supranationals",IF(AND(G536="",I536="Taxageste"),"c003x   - Corporates",IF(G536="","c005x   - Other financial corporations","")))))))))</f>
        <v>c005x   - Other financial corporations</v>
      </c>
      <c r="Y536" s="1">
        <f>SUM(N536:O536)</f>
        <v>0</v>
      </c>
      <c r="Z536">
        <f>IFERROR(D536-Y536,"")</f>
        <v>32751.79</v>
      </c>
      <c r="AA536">
        <v>0</v>
      </c>
      <c r="AB536" t="str">
        <f t="shared" si="24"/>
        <v>027400000000000</v>
      </c>
      <c r="AC536" t="str">
        <f t="shared" si="25"/>
        <v>7400987939</v>
      </c>
      <c r="AD536" t="str">
        <f t="shared" si="26"/>
        <v>Type of identifier, other than LEI or MFI code</v>
      </c>
    </row>
    <row r="537" spans="1:30" x14ac:dyDescent="0.45">
      <c r="A537" t="s">
        <v>270</v>
      </c>
      <c r="B537" t="s">
        <v>164</v>
      </c>
      <c r="C537" t="s">
        <v>21</v>
      </c>
      <c r="D537" s="23">
        <v>1631441.24</v>
      </c>
      <c r="E537">
        <v>2771.29</v>
      </c>
      <c r="F537" t="s">
        <v>29</v>
      </c>
      <c r="G537" t="s">
        <v>34</v>
      </c>
      <c r="H537" t="s">
        <v>694</v>
      </c>
      <c r="I537" t="s">
        <v>30</v>
      </c>
      <c r="K537" s="24"/>
      <c r="M537" t="s">
        <v>1362</v>
      </c>
      <c r="W537" t="s">
        <v>479</v>
      </c>
      <c r="X537" t="str">
        <f>+IF(P537="S128","c006x   - Insurance firms &amp; pension funds",IF(G537="particulares","c001x   - Households",IF(AND(G537="outras empresas nao financeiras",H537="1"),"c002x   - Micro &amp; SME",IF(AND(G537="outras empresas nao financeiras",OR(H537="0",H537="")),"c003x   - Corporates",IF(G537="instituicoes de credito","c004x   - Institutions",IF(G537="outras instituicoes financeiras","c005x   - Other financial corporations",IF(G537="setor publico","c008x   - Government, central banks &amp; supranationals",IF(AND(G537="",I537="Taxageste"),"c003x   - Corporates",IF(G537="","c005x   - Other financial corporations","")))))))))</f>
        <v>c005x   - Other financial corporations</v>
      </c>
      <c r="Y537" s="1">
        <f>SUM(N537:O537)</f>
        <v>0</v>
      </c>
      <c r="Z537">
        <f>IFERROR(D537-Y537,"")</f>
        <v>1631441.24</v>
      </c>
      <c r="AA537">
        <v>0</v>
      </c>
      <c r="AB537" t="str">
        <f t="shared" si="24"/>
        <v>033500000000000</v>
      </c>
      <c r="AC537" t="str">
        <f t="shared" si="25"/>
        <v>7400615058</v>
      </c>
      <c r="AD537" t="str">
        <f t="shared" si="26"/>
        <v>Type of identifier, other than LEI or MFI code</v>
      </c>
    </row>
    <row r="538" spans="1:30" x14ac:dyDescent="0.45">
      <c r="A538" t="s">
        <v>299</v>
      </c>
      <c r="B538" t="s">
        <v>164</v>
      </c>
      <c r="C538" t="s">
        <v>21</v>
      </c>
      <c r="D538" s="23">
        <v>1337460.6399999999</v>
      </c>
      <c r="E538">
        <v>2071.41</v>
      </c>
      <c r="F538" t="s">
        <v>29</v>
      </c>
      <c r="G538" t="s">
        <v>34</v>
      </c>
      <c r="H538" t="s">
        <v>694</v>
      </c>
      <c r="I538" t="s">
        <v>30</v>
      </c>
      <c r="M538" t="s">
        <v>1362</v>
      </c>
      <c r="W538" t="s">
        <v>479</v>
      </c>
      <c r="X538" t="str">
        <f>+IF(P538="S128","c006x   - Insurance firms &amp; pension funds",IF(G538="particulares","c001x   - Households",IF(AND(G538="outras empresas nao financeiras",H538="1"),"c002x   - Micro &amp; SME",IF(AND(G538="outras empresas nao financeiras",OR(H538="0",H538="")),"c003x   - Corporates",IF(G538="instituicoes de credito","c004x   - Institutions",IF(G538="outras instituicoes financeiras","c005x   - Other financial corporations",IF(G538="setor publico","c008x   - Government, central banks &amp; supranationals",IF(AND(G538="",I538="Taxageste"),"c003x   - Corporates",IF(G538="","c005x   - Other financial corporations","")))))))))</f>
        <v>c005x   - Other financial corporations</v>
      </c>
      <c r="Y538" s="1">
        <f>SUM(N538:O538)</f>
        <v>0</v>
      </c>
      <c r="Z538">
        <f>IFERROR(D538-Y538,"")</f>
        <v>1337460.6399999999</v>
      </c>
      <c r="AA538">
        <v>0</v>
      </c>
      <c r="AB538" t="str">
        <f t="shared" si="24"/>
        <v>027500000000000</v>
      </c>
      <c r="AC538" t="str">
        <f t="shared" si="25"/>
        <v>7400615058</v>
      </c>
      <c r="AD538" t="str">
        <f t="shared" si="26"/>
        <v>Type of identifier, other than LEI or MFI code</v>
      </c>
    </row>
    <row r="539" spans="1:30" x14ac:dyDescent="0.45">
      <c r="A539" t="s">
        <v>1585</v>
      </c>
      <c r="B539" t="s">
        <v>164</v>
      </c>
      <c r="C539" t="s">
        <v>21</v>
      </c>
      <c r="D539" s="23"/>
      <c r="E539">
        <v>19.73</v>
      </c>
      <c r="F539" t="s">
        <v>29</v>
      </c>
      <c r="G539" t="s">
        <v>34</v>
      </c>
      <c r="H539" t="s">
        <v>694</v>
      </c>
      <c r="I539" t="s">
        <v>30</v>
      </c>
      <c r="M539" t="s">
        <v>1362</v>
      </c>
      <c r="W539" t="s">
        <v>479</v>
      </c>
      <c r="X539" t="str">
        <f>+IF(P539="S128","c006x   - Insurance firms &amp; pension funds",IF(G539="particulares","c001x   - Households",IF(AND(G539="outras empresas nao financeiras",H539="1"),"c002x   - Micro &amp; SME",IF(AND(G539="outras empresas nao financeiras",OR(H539="0",H539="")),"c003x   - Corporates",IF(G539="instituicoes de credito","c004x   - Institutions",IF(G539="outras instituicoes financeiras","c005x   - Other financial corporations",IF(G539="setor publico","c008x   - Government, central banks &amp; supranationals",IF(AND(G539="",I539="Taxageste"),"c003x   - Corporates",IF(G539="","c005x   - Other financial corporations","")))))))))</f>
        <v>c005x   - Other financial corporations</v>
      </c>
      <c r="Y539" s="1">
        <f>SUM(N539:O539)</f>
        <v>0</v>
      </c>
      <c r="Z539">
        <f>IFERROR(D539-Y539,"")</f>
        <v>0</v>
      </c>
      <c r="AA539">
        <v>0</v>
      </c>
      <c r="AB539" t="str">
        <f t="shared" si="24"/>
        <v>027500000000001</v>
      </c>
      <c r="AC539" t="str">
        <f t="shared" si="25"/>
        <v>7400615058</v>
      </c>
      <c r="AD539" t="str">
        <f t="shared" si="26"/>
        <v>Type of identifier, other than LEI or MFI code</v>
      </c>
    </row>
    <row r="540" spans="1:30" x14ac:dyDescent="0.45">
      <c r="A540" t="s">
        <v>338</v>
      </c>
      <c r="B540" t="s">
        <v>164</v>
      </c>
      <c r="C540" t="s">
        <v>21</v>
      </c>
      <c r="D540" s="23">
        <v>944369.28</v>
      </c>
      <c r="E540">
        <v>1440.35</v>
      </c>
      <c r="F540" t="s">
        <v>29</v>
      </c>
      <c r="G540" t="s">
        <v>34</v>
      </c>
      <c r="H540" t="s">
        <v>694</v>
      </c>
      <c r="I540" t="s">
        <v>30</v>
      </c>
      <c r="M540" t="s">
        <v>1362</v>
      </c>
      <c r="W540" t="s">
        <v>479</v>
      </c>
      <c r="X540" t="str">
        <f>+IF(P540="S128","c006x   - Insurance firms &amp; pension funds",IF(G540="particulares","c001x   - Households",IF(AND(G540="outras empresas nao financeiras",H540="1"),"c002x   - Micro &amp; SME",IF(AND(G540="outras empresas nao financeiras",OR(H540="0",H540="")),"c003x   - Corporates",IF(G540="instituicoes de credito","c004x   - Institutions",IF(G540="outras instituicoes financeiras","c005x   - Other financial corporations",IF(G540="setor publico","c008x   - Government, central banks &amp; supranationals",IF(AND(G540="",I540="Taxageste"),"c003x   - Corporates",IF(G540="","c005x   - Other financial corporations","")))))))))</f>
        <v>c005x   - Other financial corporations</v>
      </c>
      <c r="Y540" s="1">
        <f>SUM(N540:O540)</f>
        <v>0</v>
      </c>
      <c r="Z540">
        <f>IFERROR(D540-Y540,"")</f>
        <v>944369.28</v>
      </c>
      <c r="AA540">
        <v>0</v>
      </c>
      <c r="AB540" t="str">
        <f t="shared" si="24"/>
        <v>034200000000000</v>
      </c>
      <c r="AC540" t="str">
        <f t="shared" si="25"/>
        <v>7400615058</v>
      </c>
      <c r="AD540" t="str">
        <f t="shared" si="26"/>
        <v>Type of identifier, other than LEI or MFI code</v>
      </c>
    </row>
    <row r="541" spans="1:30" x14ac:dyDescent="0.45">
      <c r="A541" t="s">
        <v>245</v>
      </c>
      <c r="B541" t="s">
        <v>167</v>
      </c>
      <c r="C541" t="s">
        <v>21</v>
      </c>
      <c r="D541" s="23">
        <v>1152.53</v>
      </c>
      <c r="E541" s="23">
        <v>0.96</v>
      </c>
      <c r="F541" t="s">
        <v>29</v>
      </c>
      <c r="G541" t="s">
        <v>34</v>
      </c>
      <c r="H541" t="s">
        <v>694</v>
      </c>
      <c r="I541" t="s">
        <v>73</v>
      </c>
      <c r="M541" t="s">
        <v>1362</v>
      </c>
      <c r="W541" t="s">
        <v>479</v>
      </c>
      <c r="X541" t="str">
        <f>+IF(P541="S128","c006x   - Insurance firms &amp; pension funds",IF(G541="particulares","c001x   - Households",IF(AND(G541="outras empresas nao financeiras",H541="1"),"c002x   - Micro &amp; SME",IF(AND(G541="outras empresas nao financeiras",OR(H541="0",H541="")),"c003x   - Corporates",IF(G541="instituicoes de credito","c004x   - Institutions",IF(G541="outras instituicoes financeiras","c005x   - Other financial corporations",IF(G541="setor publico","c008x   - Government, central banks &amp; supranationals",IF(AND(G541="",I541="Taxageste"),"c003x   - Corporates",IF(G541="","c005x   - Other financial corporations","")))))))))</f>
        <v>c005x   - Other financial corporations</v>
      </c>
      <c r="Y541" s="1">
        <f>SUM(N541:O541)</f>
        <v>0</v>
      </c>
      <c r="Z541">
        <f>IFERROR(D541-Y541,"")</f>
        <v>1152.53</v>
      </c>
      <c r="AA541">
        <v>0</v>
      </c>
      <c r="AB541" t="str">
        <f t="shared" si="24"/>
        <v>027600000000000</v>
      </c>
      <c r="AC541" t="str">
        <f t="shared" si="25"/>
        <v>2101355138</v>
      </c>
      <c r="AD541" t="str">
        <f t="shared" si="26"/>
        <v>Type of identifier, other than LEI or MFI code</v>
      </c>
    </row>
    <row r="542" spans="1:30" x14ac:dyDescent="0.45">
      <c r="A542" t="s">
        <v>245</v>
      </c>
      <c r="B542" t="s">
        <v>170</v>
      </c>
      <c r="C542" t="s">
        <v>21</v>
      </c>
      <c r="D542" s="23">
        <v>32143.69</v>
      </c>
      <c r="E542">
        <v>52.72</v>
      </c>
      <c r="F542" t="s">
        <v>29</v>
      </c>
      <c r="G542" t="s">
        <v>34</v>
      </c>
      <c r="H542" t="s">
        <v>694</v>
      </c>
      <c r="I542" t="s">
        <v>74</v>
      </c>
      <c r="M542" t="s">
        <v>1362</v>
      </c>
      <c r="W542" t="s">
        <v>479</v>
      </c>
      <c r="X542" t="str">
        <f>+IF(P542="S128","c006x   - Insurance firms &amp; pension funds",IF(G542="particulares","c001x   - Households",IF(AND(G542="outras empresas nao financeiras",H542="1"),"c002x   - Micro &amp; SME",IF(AND(G542="outras empresas nao financeiras",OR(H542="0",H542="")),"c003x   - Corporates",IF(G542="instituicoes de credito","c004x   - Institutions",IF(G542="outras instituicoes financeiras","c005x   - Other financial corporations",IF(G542="setor publico","c008x   - Government, central banks &amp; supranationals",IF(AND(G542="",I542="Taxageste"),"c003x   - Corporates",IF(G542="","c005x   - Other financial corporations","")))))))))</f>
        <v>c005x   - Other financial corporations</v>
      </c>
      <c r="Y542" s="1">
        <f>SUM(N542:O542)</f>
        <v>0</v>
      </c>
      <c r="Z542">
        <f>IFERROR(D542-Y542,"")</f>
        <v>32143.69</v>
      </c>
      <c r="AA542">
        <v>0</v>
      </c>
      <c r="AB542" t="str">
        <f t="shared" si="24"/>
        <v>027600000000000</v>
      </c>
      <c r="AC542" t="str">
        <f t="shared" si="25"/>
        <v>7400987939</v>
      </c>
      <c r="AD542" t="str">
        <f t="shared" si="26"/>
        <v>Type of identifier, other than LEI or MFI code</v>
      </c>
    </row>
    <row r="543" spans="1:30" x14ac:dyDescent="0.45">
      <c r="A543" t="s">
        <v>227</v>
      </c>
      <c r="B543" t="s">
        <v>170</v>
      </c>
      <c r="C543" t="s">
        <v>21</v>
      </c>
      <c r="D543" s="23">
        <v>91763.86</v>
      </c>
      <c r="E543">
        <v>178.45</v>
      </c>
      <c r="F543" t="s">
        <v>29</v>
      </c>
      <c r="G543" t="s">
        <v>34</v>
      </c>
      <c r="H543" t="s">
        <v>694</v>
      </c>
      <c r="I543" t="s">
        <v>74</v>
      </c>
      <c r="M543" t="s">
        <v>1362</v>
      </c>
      <c r="W543" t="s">
        <v>479</v>
      </c>
      <c r="X543" t="str">
        <f>+IF(P543="S128","c006x   - Insurance firms &amp; pension funds",IF(G543="particulares","c001x   - Households",IF(AND(G543="outras empresas nao financeiras",H543="1"),"c002x   - Micro &amp; SME",IF(AND(G543="outras empresas nao financeiras",OR(H543="0",H543="")),"c003x   - Corporates",IF(G543="instituicoes de credito","c004x   - Institutions",IF(G543="outras instituicoes financeiras","c005x   - Other financial corporations",IF(G543="setor publico","c008x   - Government, central banks &amp; supranationals",IF(AND(G543="",I543="Taxageste"),"c003x   - Corporates",IF(G543="","c005x   - Other financial corporations","")))))))))</f>
        <v>c005x   - Other financial corporations</v>
      </c>
      <c r="Y543" s="1">
        <f>SUM(N543:O543)</f>
        <v>0</v>
      </c>
      <c r="Z543">
        <f>IFERROR(D543-Y543,"")</f>
        <v>91763.86</v>
      </c>
      <c r="AA543">
        <v>0</v>
      </c>
      <c r="AB543" t="str">
        <f t="shared" si="24"/>
        <v>035100000000000</v>
      </c>
      <c r="AC543" t="str">
        <f t="shared" si="25"/>
        <v>7400987939</v>
      </c>
      <c r="AD543" t="str">
        <f t="shared" si="26"/>
        <v>Type of identifier, other than LEI or MFI code</v>
      </c>
    </row>
    <row r="544" spans="1:30" x14ac:dyDescent="0.45">
      <c r="A544" t="s">
        <v>377</v>
      </c>
      <c r="B544" t="s">
        <v>167</v>
      </c>
      <c r="C544" t="s">
        <v>21</v>
      </c>
      <c r="D544" s="23">
        <v>54659.11</v>
      </c>
      <c r="E544">
        <v>133.05000000000001</v>
      </c>
      <c r="F544" t="s">
        <v>29</v>
      </c>
      <c r="G544" t="s">
        <v>34</v>
      </c>
      <c r="H544" t="s">
        <v>694</v>
      </c>
      <c r="I544" t="s">
        <v>73</v>
      </c>
      <c r="M544" t="s">
        <v>1362</v>
      </c>
      <c r="W544" t="s">
        <v>479</v>
      </c>
      <c r="X544" t="str">
        <f>+IF(P544="S128","c006x   - Insurance firms &amp; pension funds",IF(G544="particulares","c001x   - Households",IF(AND(G544="outras empresas nao financeiras",H544="1"),"c002x   - Micro &amp; SME",IF(AND(G544="outras empresas nao financeiras",OR(H544="0",H544="")),"c003x   - Corporates",IF(G544="instituicoes de credito","c004x   - Institutions",IF(G544="outras instituicoes financeiras","c005x   - Other financial corporations",IF(G544="setor publico","c008x   - Government, central banks &amp; supranationals",IF(AND(G544="",I544="Taxageste"),"c003x   - Corporates",IF(G544="","c005x   - Other financial corporations","")))))))))</f>
        <v>c005x   - Other financial corporations</v>
      </c>
      <c r="Y544" s="1">
        <f>SUM(N544:O544)</f>
        <v>0</v>
      </c>
      <c r="Z544">
        <f>IFERROR(D544-Y544,"")</f>
        <v>54659.11</v>
      </c>
      <c r="AA544">
        <v>0</v>
      </c>
      <c r="AB544" t="str">
        <f t="shared" si="24"/>
        <v>027700000000000</v>
      </c>
      <c r="AC544" t="str">
        <f t="shared" si="25"/>
        <v>2101355138</v>
      </c>
      <c r="AD544" t="str">
        <f t="shared" si="26"/>
        <v>Type of identifier, other than LEI or MFI code</v>
      </c>
    </row>
    <row r="545" spans="1:30" x14ac:dyDescent="0.45">
      <c r="A545" t="s">
        <v>377</v>
      </c>
      <c r="B545" t="s">
        <v>170</v>
      </c>
      <c r="C545" t="s">
        <v>21</v>
      </c>
      <c r="D545" s="23">
        <v>16900.93</v>
      </c>
      <c r="E545" s="23">
        <v>40.58</v>
      </c>
      <c r="F545" t="s">
        <v>29</v>
      </c>
      <c r="G545" t="s">
        <v>34</v>
      </c>
      <c r="H545" t="s">
        <v>694</v>
      </c>
      <c r="I545" t="s">
        <v>74</v>
      </c>
      <c r="M545" t="s">
        <v>1362</v>
      </c>
      <c r="W545" t="s">
        <v>479</v>
      </c>
      <c r="X545" t="str">
        <f>+IF(P545="S128","c006x   - Insurance firms &amp; pension funds",IF(G545="particulares","c001x   - Households",IF(AND(G545="outras empresas nao financeiras",H545="1"),"c002x   - Micro &amp; SME",IF(AND(G545="outras empresas nao financeiras",OR(H545="0",H545="")),"c003x   - Corporates",IF(G545="instituicoes de credito","c004x   - Institutions",IF(G545="outras instituicoes financeiras","c005x   - Other financial corporations",IF(G545="setor publico","c008x   - Government, central banks &amp; supranationals",IF(AND(G545="",I545="Taxageste"),"c003x   - Corporates",IF(G545="","c005x   - Other financial corporations","")))))))))</f>
        <v>c005x   - Other financial corporations</v>
      </c>
      <c r="Y545" s="1">
        <f>SUM(N545:O545)</f>
        <v>0</v>
      </c>
      <c r="Z545">
        <f>IFERROR(D545-Y545,"")</f>
        <v>16900.93</v>
      </c>
      <c r="AA545">
        <v>0</v>
      </c>
      <c r="AB545" t="str">
        <f t="shared" si="24"/>
        <v>027700000000000</v>
      </c>
      <c r="AC545" t="str">
        <f t="shared" si="25"/>
        <v>7400987939</v>
      </c>
      <c r="AD545" t="str">
        <f t="shared" si="26"/>
        <v>Type of identifier, other than LEI or MFI code</v>
      </c>
    </row>
    <row r="546" spans="1:30" x14ac:dyDescent="0.45">
      <c r="A546" t="s">
        <v>292</v>
      </c>
      <c r="B546" t="s">
        <v>167</v>
      </c>
      <c r="C546" t="s">
        <v>21</v>
      </c>
      <c r="D546" s="23">
        <v>15272.11</v>
      </c>
      <c r="E546">
        <v>36.770000000000003</v>
      </c>
      <c r="F546" t="s">
        <v>29</v>
      </c>
      <c r="G546" t="s">
        <v>34</v>
      </c>
      <c r="H546" t="s">
        <v>694</v>
      </c>
      <c r="I546" t="s">
        <v>73</v>
      </c>
      <c r="M546" t="s">
        <v>1362</v>
      </c>
      <c r="W546" t="s">
        <v>479</v>
      </c>
      <c r="X546" t="str">
        <f>+IF(P546="S128","c006x   - Insurance firms &amp; pension funds",IF(G546="particulares","c001x   - Households",IF(AND(G546="outras empresas nao financeiras",H546="1"),"c002x   - Micro &amp; SME",IF(AND(G546="outras empresas nao financeiras",OR(H546="0",H546="")),"c003x   - Corporates",IF(G546="instituicoes de credito","c004x   - Institutions",IF(G546="outras instituicoes financeiras","c005x   - Other financial corporations",IF(G546="setor publico","c008x   - Government, central banks &amp; supranationals",IF(AND(G546="",I546="Taxageste"),"c003x   - Corporates",IF(G546="","c005x   - Other financial corporations","")))))))))</f>
        <v>c005x   - Other financial corporations</v>
      </c>
      <c r="Y546" s="1">
        <f>SUM(N546:O546)</f>
        <v>0</v>
      </c>
      <c r="Z546">
        <f>IFERROR(D546-Y546,"")</f>
        <v>15272.11</v>
      </c>
      <c r="AA546">
        <v>0</v>
      </c>
      <c r="AB546" t="str">
        <f t="shared" si="24"/>
        <v>036200000000000</v>
      </c>
      <c r="AC546" t="str">
        <f t="shared" si="25"/>
        <v>2101355138</v>
      </c>
      <c r="AD546" t="str">
        <f t="shared" si="26"/>
        <v>Type of identifier, other than LEI or MFI code</v>
      </c>
    </row>
    <row r="547" spans="1:30" x14ac:dyDescent="0.45">
      <c r="A547" t="s">
        <v>209</v>
      </c>
      <c r="B547" t="s">
        <v>167</v>
      </c>
      <c r="C547" t="s">
        <v>21</v>
      </c>
      <c r="D547" s="23">
        <v>36113.29</v>
      </c>
      <c r="E547">
        <v>44.72</v>
      </c>
      <c r="F547" t="s">
        <v>29</v>
      </c>
      <c r="G547" t="s">
        <v>34</v>
      </c>
      <c r="H547" t="s">
        <v>694</v>
      </c>
      <c r="I547" t="s">
        <v>73</v>
      </c>
      <c r="M547" t="s">
        <v>1362</v>
      </c>
      <c r="W547" t="s">
        <v>479</v>
      </c>
      <c r="X547" t="str">
        <f>+IF(P547="S128","c006x   - Insurance firms &amp; pension funds",IF(G547="particulares","c001x   - Households",IF(AND(G547="outras empresas nao financeiras",H547="1"),"c002x   - Micro &amp; SME",IF(AND(G547="outras empresas nao financeiras",OR(H547="0",H547="")),"c003x   - Corporates",IF(G547="instituicoes de credito","c004x   - Institutions",IF(G547="outras instituicoes financeiras","c005x   - Other financial corporations",IF(G547="setor publico","c008x   - Government, central banks &amp; supranationals",IF(AND(G547="",I547="Taxageste"),"c003x   - Corporates",IF(G547="","c005x   - Other financial corporations","")))))))))</f>
        <v>c005x   - Other financial corporations</v>
      </c>
      <c r="Y547" s="1">
        <f>SUM(N547:O547)</f>
        <v>0</v>
      </c>
      <c r="Z547">
        <f>IFERROR(D547-Y547,"")</f>
        <v>36113.29</v>
      </c>
      <c r="AA547">
        <v>0</v>
      </c>
      <c r="AB547" t="str">
        <f t="shared" si="24"/>
        <v>027800000000000</v>
      </c>
      <c r="AC547" t="str">
        <f t="shared" si="25"/>
        <v>2101355138</v>
      </c>
      <c r="AD547" t="str">
        <f t="shared" si="26"/>
        <v>Type of identifier, other than LEI or MFI code</v>
      </c>
    </row>
    <row r="548" spans="1:30" x14ac:dyDescent="0.45">
      <c r="A548" t="s">
        <v>209</v>
      </c>
      <c r="B548" t="s">
        <v>170</v>
      </c>
      <c r="C548" t="s">
        <v>21</v>
      </c>
      <c r="D548" s="23">
        <v>92391.99</v>
      </c>
      <c r="E548">
        <v>185.72</v>
      </c>
      <c r="F548" t="s">
        <v>29</v>
      </c>
      <c r="G548" t="s">
        <v>34</v>
      </c>
      <c r="H548" t="s">
        <v>694</v>
      </c>
      <c r="I548" t="s">
        <v>74</v>
      </c>
      <c r="M548" t="s">
        <v>1362</v>
      </c>
      <c r="W548" t="s">
        <v>479</v>
      </c>
      <c r="X548" t="str">
        <f>+IF(P548="S128","c006x   - Insurance firms &amp; pension funds",IF(G548="particulares","c001x   - Households",IF(AND(G548="outras empresas nao financeiras",H548="1"),"c002x   - Micro &amp; SME",IF(AND(G548="outras empresas nao financeiras",OR(H548="0",H548="")),"c003x   - Corporates",IF(G548="instituicoes de credito","c004x   - Institutions",IF(G548="outras instituicoes financeiras","c005x   - Other financial corporations",IF(G548="setor publico","c008x   - Government, central banks &amp; supranationals",IF(AND(G548="",I548="Taxageste"),"c003x   - Corporates",IF(G548="","c005x   - Other financial corporations","")))))))))</f>
        <v>c005x   - Other financial corporations</v>
      </c>
      <c r="Y548" s="1">
        <f>SUM(N548:O548)</f>
        <v>0</v>
      </c>
      <c r="Z548">
        <f>IFERROR(D548-Y548,"")</f>
        <v>92391.99</v>
      </c>
      <c r="AA548">
        <v>0</v>
      </c>
      <c r="AB548" t="str">
        <f t="shared" si="24"/>
        <v>027800000000000</v>
      </c>
      <c r="AC548" t="str">
        <f t="shared" si="25"/>
        <v>7400987939</v>
      </c>
      <c r="AD548" t="str">
        <f t="shared" si="26"/>
        <v>Type of identifier, other than LEI or MFI code</v>
      </c>
    </row>
    <row r="549" spans="1:30" x14ac:dyDescent="0.45">
      <c r="A549" t="s">
        <v>1586</v>
      </c>
      <c r="B549" t="s">
        <v>164</v>
      </c>
      <c r="C549" t="s">
        <v>21</v>
      </c>
      <c r="D549" s="23"/>
      <c r="E549" s="23">
        <v>0.28000000000000003</v>
      </c>
      <c r="F549" t="s">
        <v>29</v>
      </c>
      <c r="G549" t="s">
        <v>34</v>
      </c>
      <c r="H549" t="s">
        <v>694</v>
      </c>
      <c r="I549" t="s">
        <v>30</v>
      </c>
      <c r="M549" t="s">
        <v>1362</v>
      </c>
      <c r="W549" t="s">
        <v>479</v>
      </c>
      <c r="X549" t="str">
        <f>+IF(P549="S128","c006x   - Insurance firms &amp; pension funds",IF(G549="particulares","c001x   - Households",IF(AND(G549="outras empresas nao financeiras",H549="1"),"c002x   - Micro &amp; SME",IF(AND(G549="outras empresas nao financeiras",OR(H549="0",H549="")),"c003x   - Corporates",IF(G549="instituicoes de credito","c004x   - Institutions",IF(G549="outras instituicoes financeiras","c005x   - Other financial corporations",IF(G549="setor publico","c008x   - Government, central banks &amp; supranationals",IF(AND(G549="",I549="Taxageste"),"c003x   - Corporates",IF(G549="","c005x   - Other financial corporations","")))))))))</f>
        <v>c005x   - Other financial corporations</v>
      </c>
      <c r="Y549" s="1">
        <f>SUM(N549:O549)</f>
        <v>0</v>
      </c>
      <c r="Z549">
        <f>IFERROR(D549-Y549,"")</f>
        <v>0</v>
      </c>
      <c r="AA549">
        <v>0</v>
      </c>
      <c r="AB549" t="str">
        <f t="shared" si="24"/>
        <v>037200000000001</v>
      </c>
      <c r="AC549" t="str">
        <f t="shared" si="25"/>
        <v>7400615058</v>
      </c>
      <c r="AD549" t="str">
        <f t="shared" si="26"/>
        <v>Type of identifier, other than LEI or MFI code</v>
      </c>
    </row>
    <row r="550" spans="1:30" x14ac:dyDescent="0.45">
      <c r="A550" t="s">
        <v>1398</v>
      </c>
      <c r="B550" t="s">
        <v>164</v>
      </c>
      <c r="C550" t="s">
        <v>21</v>
      </c>
      <c r="D550" s="23">
        <v>300.66000000000003</v>
      </c>
      <c r="F550" t="s">
        <v>29</v>
      </c>
      <c r="G550" t="s">
        <v>34</v>
      </c>
      <c r="H550" t="s">
        <v>694</v>
      </c>
      <c r="I550" t="s">
        <v>30</v>
      </c>
      <c r="M550" t="s">
        <v>1362</v>
      </c>
      <c r="W550" t="s">
        <v>479</v>
      </c>
      <c r="X550" t="str">
        <f>+IF(P550="S128","c006x   - Insurance firms &amp; pension funds",IF(G550="particulares","c001x   - Households",IF(AND(G550="outras empresas nao financeiras",H550="1"),"c002x   - Micro &amp; SME",IF(AND(G550="outras empresas nao financeiras",OR(H550="0",H550="")),"c003x   - Corporates",IF(G550="instituicoes de credito","c004x   - Institutions",IF(G550="outras instituicoes financeiras","c005x   - Other financial corporations",IF(G550="setor publico","c008x   - Government, central banks &amp; supranationals",IF(AND(G550="",I550="Taxageste"),"c003x   - Corporates",IF(G550="","c005x   - Other financial corporations","")))))))))</f>
        <v>c005x   - Other financial corporations</v>
      </c>
      <c r="Y550" s="1">
        <f>SUM(N550:O550)</f>
        <v>0</v>
      </c>
      <c r="Z550">
        <f>IFERROR(D550-Y550,"")</f>
        <v>300.66000000000003</v>
      </c>
      <c r="AA550">
        <v>0</v>
      </c>
      <c r="AB550" t="str">
        <f t="shared" si="24"/>
        <v>027800000114001</v>
      </c>
      <c r="AC550" t="str">
        <f t="shared" si="25"/>
        <v>7400615058</v>
      </c>
      <c r="AD550" t="str">
        <f t="shared" si="26"/>
        <v>Type of identifier, other than LEI or MFI code</v>
      </c>
    </row>
    <row r="551" spans="1:30" x14ac:dyDescent="0.45">
      <c r="A551" t="s">
        <v>1438</v>
      </c>
      <c r="B551" t="s">
        <v>167</v>
      </c>
      <c r="C551" t="s">
        <v>21</v>
      </c>
      <c r="D551" s="23">
        <v>41157.51</v>
      </c>
      <c r="F551" t="s">
        <v>29</v>
      </c>
      <c r="G551" t="s">
        <v>34</v>
      </c>
      <c r="H551" t="s">
        <v>694</v>
      </c>
      <c r="I551" t="s">
        <v>73</v>
      </c>
      <c r="M551" t="s">
        <v>1362</v>
      </c>
      <c r="W551" t="s">
        <v>479</v>
      </c>
      <c r="X551" t="str">
        <f>+IF(P551="S128","c006x   - Insurance firms &amp; pension funds",IF(G551="particulares","c001x   - Households",IF(AND(G551="outras empresas nao financeiras",H551="1"),"c002x   - Micro &amp; SME",IF(AND(G551="outras empresas nao financeiras",OR(H551="0",H551="")),"c003x   - Corporates",IF(G551="instituicoes de credito","c004x   - Institutions",IF(G551="outras instituicoes financeiras","c005x   - Other financial corporations",IF(G551="setor publico","c008x   - Government, central banks &amp; supranationals",IF(AND(G551="",I551="Taxageste"),"c003x   - Corporates",IF(G551="","c005x   - Other financial corporations","")))))))))</f>
        <v>c005x   - Other financial corporations</v>
      </c>
      <c r="Y551" s="1">
        <f>SUM(N551:O551)</f>
        <v>0</v>
      </c>
      <c r="Z551">
        <f>IFERROR(D551-Y551,"")</f>
        <v>41157.51</v>
      </c>
      <c r="AA551">
        <v>0</v>
      </c>
      <c r="AB551" t="str">
        <f t="shared" si="24"/>
        <v>0100I240P386918</v>
      </c>
      <c r="AC551" t="str">
        <f t="shared" si="25"/>
        <v>2101355138</v>
      </c>
      <c r="AD551" t="str">
        <f t="shared" si="26"/>
        <v>Type of identifier, other than LEI or MFI code</v>
      </c>
    </row>
    <row r="552" spans="1:30" x14ac:dyDescent="0.45">
      <c r="A552" t="s">
        <v>207</v>
      </c>
      <c r="B552" t="s">
        <v>164</v>
      </c>
      <c r="C552" t="s">
        <v>21</v>
      </c>
      <c r="D552" s="23">
        <v>1069028.53</v>
      </c>
      <c r="E552">
        <v>2322.21</v>
      </c>
      <c r="F552" t="s">
        <v>29</v>
      </c>
      <c r="G552" t="s">
        <v>34</v>
      </c>
      <c r="H552" t="s">
        <v>694</v>
      </c>
      <c r="I552" t="s">
        <v>30</v>
      </c>
      <c r="M552" t="s">
        <v>1362</v>
      </c>
      <c r="W552" t="s">
        <v>479</v>
      </c>
      <c r="X552" t="str">
        <f>+IF(P552="S128","c006x   - Insurance firms &amp; pension funds",IF(G552="particulares","c001x   - Households",IF(AND(G552="outras empresas nao financeiras",H552="1"),"c002x   - Micro &amp; SME",IF(AND(G552="outras empresas nao financeiras",OR(H552="0",H552="")),"c003x   - Corporates",IF(G552="instituicoes de credito","c004x   - Institutions",IF(G552="outras instituicoes financeiras","c005x   - Other financial corporations",IF(G552="setor publico","c008x   - Government, central banks &amp; supranationals",IF(AND(G552="",I552="Taxageste"),"c003x   - Corporates",IF(G552="","c005x   - Other financial corporations","")))))))))</f>
        <v>c005x   - Other financial corporations</v>
      </c>
      <c r="Y552" s="1">
        <f>SUM(N552:O552)</f>
        <v>0</v>
      </c>
      <c r="Z552">
        <f>IFERROR(D552-Y552,"")</f>
        <v>1069028.53</v>
      </c>
      <c r="AA552">
        <v>0</v>
      </c>
      <c r="AB552" t="str">
        <f t="shared" si="24"/>
        <v>038100000000000</v>
      </c>
      <c r="AC552" t="str">
        <f t="shared" si="25"/>
        <v>7400615058</v>
      </c>
      <c r="AD552" t="str">
        <f t="shared" si="26"/>
        <v>Type of identifier, other than LEI or MFI code</v>
      </c>
    </row>
    <row r="553" spans="1:30" x14ac:dyDescent="0.45">
      <c r="A553" t="s">
        <v>357</v>
      </c>
      <c r="B553" t="s">
        <v>167</v>
      </c>
      <c r="C553" t="s">
        <v>21</v>
      </c>
      <c r="D553" s="23">
        <v>27087.66</v>
      </c>
      <c r="E553">
        <v>79.88</v>
      </c>
      <c r="F553" t="s">
        <v>29</v>
      </c>
      <c r="G553" t="s">
        <v>34</v>
      </c>
      <c r="H553" t="s">
        <v>694</v>
      </c>
      <c r="I553" t="s">
        <v>73</v>
      </c>
      <c r="M553" t="s">
        <v>1362</v>
      </c>
      <c r="W553" t="s">
        <v>479</v>
      </c>
      <c r="X553" t="str">
        <f>+IF(P553="S128","c006x   - Insurance firms &amp; pension funds",IF(G553="particulares","c001x   - Households",IF(AND(G553="outras empresas nao financeiras",H553="1"),"c002x   - Micro &amp; SME",IF(AND(G553="outras empresas nao financeiras",OR(H553="0",H553="")),"c003x   - Corporates",IF(G553="instituicoes de credito","c004x   - Institutions",IF(G553="outras instituicoes financeiras","c005x   - Other financial corporations",IF(G553="setor publico","c008x   - Government, central banks &amp; supranationals",IF(AND(G553="",I553="Taxageste"),"c003x   - Corporates",IF(G553="","c005x   - Other financial corporations","")))))))))</f>
        <v>c005x   - Other financial corporations</v>
      </c>
      <c r="Y553" s="1">
        <f>SUM(N553:O553)</f>
        <v>0</v>
      </c>
      <c r="Z553">
        <f>IFERROR(D553-Y553,"")</f>
        <v>27087.66</v>
      </c>
      <c r="AA553">
        <v>0</v>
      </c>
      <c r="AB553" t="str">
        <f t="shared" si="24"/>
        <v>028000000000000</v>
      </c>
      <c r="AC553" t="str">
        <f t="shared" si="25"/>
        <v>2101355138</v>
      </c>
      <c r="AD553" t="str">
        <f t="shared" si="26"/>
        <v>Type of identifier, other than LEI or MFI code</v>
      </c>
    </row>
    <row r="554" spans="1:30" x14ac:dyDescent="0.45">
      <c r="A554" t="s">
        <v>1587</v>
      </c>
      <c r="B554" t="s">
        <v>167</v>
      </c>
      <c r="C554" t="s">
        <v>21</v>
      </c>
      <c r="D554" s="23"/>
      <c r="E554">
        <v>1616635.94</v>
      </c>
      <c r="F554" t="s">
        <v>29</v>
      </c>
      <c r="G554" t="s">
        <v>34</v>
      </c>
      <c r="H554" t="s">
        <v>694</v>
      </c>
      <c r="I554" t="s">
        <v>73</v>
      </c>
      <c r="M554" t="s">
        <v>1362</v>
      </c>
      <c r="W554" t="s">
        <v>479</v>
      </c>
      <c r="X554" t="str">
        <f>+IF(P554="S128","c006x   - Insurance firms &amp; pension funds",IF(G554="particulares","c001x   - Households",IF(AND(G554="outras empresas nao financeiras",H554="1"),"c002x   - Micro &amp; SME",IF(AND(G554="outras empresas nao financeiras",OR(H554="0",H554="")),"c003x   - Corporates",IF(G554="instituicoes de credito","c004x   - Institutions",IF(G554="outras instituicoes financeiras","c005x   - Other financial corporations",IF(G554="setor publico","c008x   - Government, central banks &amp; supranationals",IF(AND(G554="",I554="Taxageste"),"c003x   - Corporates",IF(G554="","c005x   - Other financial corporations","")))))))))</f>
        <v>c005x   - Other financial corporations</v>
      </c>
      <c r="Y554" s="1">
        <f>SUM(N554:O554)</f>
        <v>0</v>
      </c>
      <c r="Z554">
        <f>IFERROR(D554-Y554,"")</f>
        <v>0</v>
      </c>
      <c r="AA554">
        <v>0</v>
      </c>
      <c r="AB554" t="str">
        <f t="shared" si="24"/>
        <v>0100I241P523868</v>
      </c>
      <c r="AC554" t="str">
        <f t="shared" si="25"/>
        <v>2101355138</v>
      </c>
      <c r="AD554" t="str">
        <f t="shared" si="26"/>
        <v>Type of identifier, other than LEI or MFI code</v>
      </c>
    </row>
    <row r="555" spans="1:30" x14ac:dyDescent="0.45">
      <c r="A555" t="s">
        <v>357</v>
      </c>
      <c r="B555" t="s">
        <v>170</v>
      </c>
      <c r="C555" t="s">
        <v>21</v>
      </c>
      <c r="D555" s="23">
        <v>201541.78</v>
      </c>
      <c r="E555">
        <v>305.77999999999997</v>
      </c>
      <c r="F555" t="s">
        <v>29</v>
      </c>
      <c r="G555" t="s">
        <v>34</v>
      </c>
      <c r="H555" t="s">
        <v>694</v>
      </c>
      <c r="I555" t="s">
        <v>74</v>
      </c>
      <c r="M555" t="s">
        <v>1362</v>
      </c>
      <c r="W555" t="s">
        <v>479</v>
      </c>
      <c r="X555" t="str">
        <f>+IF(P555="S128","c006x   - Insurance firms &amp; pension funds",IF(G555="particulares","c001x   - Households",IF(AND(G555="outras empresas nao financeiras",H555="1"),"c002x   - Micro &amp; SME",IF(AND(G555="outras empresas nao financeiras",OR(H555="0",H555="")),"c003x   - Corporates",IF(G555="instituicoes de credito","c004x   - Institutions",IF(G555="outras instituicoes financeiras","c005x   - Other financial corporations",IF(G555="setor publico","c008x   - Government, central banks &amp; supranationals",IF(AND(G555="",I555="Taxageste"),"c003x   - Corporates",IF(G555="","c005x   - Other financial corporations","")))))))))</f>
        <v>c005x   - Other financial corporations</v>
      </c>
      <c r="Y555" s="1">
        <f>SUM(N555:O555)</f>
        <v>0</v>
      </c>
      <c r="Z555">
        <f>IFERROR(D555-Y555,"")</f>
        <v>201541.78</v>
      </c>
      <c r="AA555">
        <v>0</v>
      </c>
      <c r="AB555" t="str">
        <f t="shared" si="24"/>
        <v>028000000000000</v>
      </c>
      <c r="AC555" t="str">
        <f t="shared" si="25"/>
        <v>7400987939</v>
      </c>
      <c r="AD555" t="str">
        <f t="shared" si="26"/>
        <v>Type of identifier, other than LEI or MFI code</v>
      </c>
    </row>
    <row r="556" spans="1:30" x14ac:dyDescent="0.45">
      <c r="A556" t="s">
        <v>186</v>
      </c>
      <c r="B556" t="s">
        <v>167</v>
      </c>
      <c r="C556" t="s">
        <v>21</v>
      </c>
      <c r="D556" s="23">
        <v>208009.77</v>
      </c>
      <c r="E556">
        <v>391.73</v>
      </c>
      <c r="F556" t="s">
        <v>29</v>
      </c>
      <c r="G556" t="s">
        <v>34</v>
      </c>
      <c r="H556" t="s">
        <v>694</v>
      </c>
      <c r="I556" t="s">
        <v>73</v>
      </c>
      <c r="M556" t="s">
        <v>1362</v>
      </c>
      <c r="W556" t="s">
        <v>479</v>
      </c>
      <c r="X556" t="str">
        <f>+IF(P556="S128","c006x   - Insurance firms &amp; pension funds",IF(G556="particulares","c001x   - Households",IF(AND(G556="outras empresas nao financeiras",H556="1"),"c002x   - Micro &amp; SME",IF(AND(G556="outras empresas nao financeiras",OR(H556="0",H556="")),"c003x   - Corporates",IF(G556="instituicoes de credito","c004x   - Institutions",IF(G556="outras instituicoes financeiras","c005x   - Other financial corporations",IF(G556="setor publico","c008x   - Government, central banks &amp; supranationals",IF(AND(G556="",I556="Taxageste"),"c003x   - Corporates",IF(G556="","c005x   - Other financial corporations","")))))))))</f>
        <v>c005x   - Other financial corporations</v>
      </c>
      <c r="Y556" s="1">
        <f>SUM(N556:O556)</f>
        <v>0</v>
      </c>
      <c r="Z556">
        <f>IFERROR(D556-Y556,"")</f>
        <v>208009.77</v>
      </c>
      <c r="AA556">
        <v>0</v>
      </c>
      <c r="AB556" t="str">
        <f t="shared" si="24"/>
        <v>038900000000000</v>
      </c>
      <c r="AC556" t="str">
        <f t="shared" si="25"/>
        <v>2101355138</v>
      </c>
      <c r="AD556" t="str">
        <f t="shared" si="26"/>
        <v>Type of identifier, other than LEI or MFI code</v>
      </c>
    </row>
    <row r="557" spans="1:30" x14ac:dyDescent="0.45">
      <c r="A557" t="s">
        <v>1399</v>
      </c>
      <c r="B557" t="s">
        <v>164</v>
      </c>
      <c r="C557" t="s">
        <v>21</v>
      </c>
      <c r="D557" s="23">
        <v>138.97</v>
      </c>
      <c r="E557" s="23"/>
      <c r="F557" t="s">
        <v>29</v>
      </c>
      <c r="G557" t="s">
        <v>34</v>
      </c>
      <c r="H557" t="s">
        <v>694</v>
      </c>
      <c r="I557" t="s">
        <v>30</v>
      </c>
      <c r="M557" t="s">
        <v>1362</v>
      </c>
      <c r="W557" t="s">
        <v>479</v>
      </c>
      <c r="X557" t="str">
        <f>+IF(P557="S128","c006x   - Insurance firms &amp; pension funds",IF(G557="particulares","c001x   - Households",IF(AND(G557="outras empresas nao financeiras",H557="1"),"c002x   - Micro &amp; SME",IF(AND(G557="outras empresas nao financeiras",OR(H557="0",H557="")),"c003x   - Corporates",IF(G557="instituicoes de credito","c004x   - Institutions",IF(G557="outras instituicoes financeiras","c005x   - Other financial corporations",IF(G557="setor publico","c008x   - Government, central banks &amp; supranationals",IF(AND(G557="",I557="Taxageste"),"c003x   - Corporates",IF(G557="","c005x   - Other financial corporations","")))))))))</f>
        <v>c005x   - Other financial corporations</v>
      </c>
      <c r="Y557" s="1">
        <f>SUM(N557:O557)</f>
        <v>0</v>
      </c>
      <c r="Z557">
        <f>IFERROR(D557-Y557,"")</f>
        <v>138.97</v>
      </c>
      <c r="AA557">
        <v>0</v>
      </c>
      <c r="AB557" t="str">
        <f t="shared" si="24"/>
        <v>028000000114001</v>
      </c>
      <c r="AC557" t="str">
        <f t="shared" si="25"/>
        <v>7400615058</v>
      </c>
      <c r="AD557" t="str">
        <f t="shared" si="26"/>
        <v>Type of identifier, other than LEI or MFI code</v>
      </c>
    </row>
    <row r="558" spans="1:30" x14ac:dyDescent="0.45">
      <c r="A558" t="s">
        <v>1588</v>
      </c>
      <c r="B558" t="s">
        <v>164</v>
      </c>
      <c r="C558" t="s">
        <v>21</v>
      </c>
      <c r="D558" s="23"/>
      <c r="E558">
        <v>0.24</v>
      </c>
      <c r="F558" t="s">
        <v>29</v>
      </c>
      <c r="G558" t="s">
        <v>34</v>
      </c>
      <c r="H558" t="s">
        <v>694</v>
      </c>
      <c r="I558" t="s">
        <v>30</v>
      </c>
      <c r="M558" t="s">
        <v>1362</v>
      </c>
      <c r="W558" t="s">
        <v>479</v>
      </c>
      <c r="X558" t="str">
        <f>+IF(P558="S128","c006x   - Insurance firms &amp; pension funds",IF(G558="particulares","c001x   - Households",IF(AND(G558="outras empresas nao financeiras",H558="1"),"c002x   - Micro &amp; SME",IF(AND(G558="outras empresas nao financeiras",OR(H558="0",H558="")),"c003x   - Corporates",IF(G558="instituicoes de credito","c004x   - Institutions",IF(G558="outras instituicoes financeiras","c005x   - Other financial corporations",IF(G558="setor publico","c008x   - Government, central banks &amp; supranationals",IF(AND(G558="",I558="Taxageste"),"c003x   - Corporates",IF(G558="","c005x   - Other financial corporations","")))))))))</f>
        <v>c005x   - Other financial corporations</v>
      </c>
      <c r="Y558" s="1">
        <f>SUM(N558:O558)</f>
        <v>0</v>
      </c>
      <c r="Z558">
        <f>IFERROR(D558-Y558,"")</f>
        <v>0</v>
      </c>
      <c r="AA558">
        <v>0</v>
      </c>
      <c r="AB558" t="str">
        <f t="shared" si="24"/>
        <v>039500000000001</v>
      </c>
      <c r="AC558" t="str">
        <f t="shared" si="25"/>
        <v>7400615058</v>
      </c>
      <c r="AD558" t="str">
        <f t="shared" si="26"/>
        <v>Type of identifier, other than LEI or MFI code</v>
      </c>
    </row>
    <row r="559" spans="1:30" x14ac:dyDescent="0.45">
      <c r="A559" t="s">
        <v>250</v>
      </c>
      <c r="B559" t="s">
        <v>164</v>
      </c>
      <c r="C559" t="s">
        <v>21</v>
      </c>
      <c r="D559" s="23">
        <v>750582.91</v>
      </c>
      <c r="E559">
        <v>865.82</v>
      </c>
      <c r="F559" t="s">
        <v>29</v>
      </c>
      <c r="G559" t="s">
        <v>34</v>
      </c>
      <c r="H559" t="s">
        <v>694</v>
      </c>
      <c r="I559" t="s">
        <v>30</v>
      </c>
      <c r="M559" t="s">
        <v>1362</v>
      </c>
      <c r="W559" t="s">
        <v>479</v>
      </c>
      <c r="X559" t="str">
        <f>+IF(P559="S128","c006x   - Insurance firms &amp; pension funds",IF(G559="particulares","c001x   - Households",IF(AND(G559="outras empresas nao financeiras",H559="1"),"c002x   - Micro &amp; SME",IF(AND(G559="outras empresas nao financeiras",OR(H559="0",H559="")),"c003x   - Corporates",IF(G559="instituicoes de credito","c004x   - Institutions",IF(G559="outras instituicoes financeiras","c005x   - Other financial corporations",IF(G559="setor publico","c008x   - Government, central banks &amp; supranationals",IF(AND(G559="",I559="Taxageste"),"c003x   - Corporates",IF(G559="","c005x   - Other financial corporations","")))))))))</f>
        <v>c005x   - Other financial corporations</v>
      </c>
      <c r="Y559" s="1">
        <f>SUM(N559:O559)</f>
        <v>0</v>
      </c>
      <c r="Z559">
        <f>IFERROR(D559-Y559,"")</f>
        <v>750582.91</v>
      </c>
      <c r="AA559">
        <v>0</v>
      </c>
      <c r="AB559" t="str">
        <f t="shared" si="24"/>
        <v>028100000000000</v>
      </c>
      <c r="AC559" t="str">
        <f t="shared" si="25"/>
        <v>7400615058</v>
      </c>
      <c r="AD559" t="str">
        <f t="shared" si="26"/>
        <v>Type of identifier, other than LEI or MFI code</v>
      </c>
    </row>
    <row r="560" spans="1:30" x14ac:dyDescent="0.45">
      <c r="A560" t="s">
        <v>1589</v>
      </c>
      <c r="B560" t="s">
        <v>164</v>
      </c>
      <c r="C560" t="s">
        <v>21</v>
      </c>
      <c r="D560" s="23"/>
      <c r="E560">
        <v>3.22</v>
      </c>
      <c r="F560" t="s">
        <v>29</v>
      </c>
      <c r="G560" t="s">
        <v>34</v>
      </c>
      <c r="H560" t="s">
        <v>694</v>
      </c>
      <c r="I560" t="s">
        <v>30</v>
      </c>
      <c r="M560" t="s">
        <v>1362</v>
      </c>
      <c r="W560" t="s">
        <v>479</v>
      </c>
      <c r="X560" t="str">
        <f>+IF(P560="S128","c006x   - Insurance firms &amp; pension funds",IF(G560="particulares","c001x   - Households",IF(AND(G560="outras empresas nao financeiras",H560="1"),"c002x   - Micro &amp; SME",IF(AND(G560="outras empresas nao financeiras",OR(H560="0",H560="")),"c003x   - Corporates",IF(G560="instituicoes de credito","c004x   - Institutions",IF(G560="outras instituicoes financeiras","c005x   - Other financial corporations",IF(G560="setor publico","c008x   - Government, central banks &amp; supranationals",IF(AND(G560="",I560="Taxageste"),"c003x   - Corporates",IF(G560="","c005x   - Other financial corporations","")))))))))</f>
        <v>c005x   - Other financial corporations</v>
      </c>
      <c r="Y560" s="1">
        <f>SUM(N560:O560)</f>
        <v>0</v>
      </c>
      <c r="Z560">
        <f>IFERROR(D560-Y560,"")</f>
        <v>0</v>
      </c>
      <c r="AA560">
        <v>0</v>
      </c>
      <c r="AB560" t="str">
        <f t="shared" si="24"/>
        <v>028100000000001</v>
      </c>
      <c r="AC560" t="str">
        <f t="shared" si="25"/>
        <v>7400615058</v>
      </c>
      <c r="AD560" t="str">
        <f t="shared" si="26"/>
        <v>Type of identifier, other than LEI or MFI code</v>
      </c>
    </row>
    <row r="561" spans="1:30" x14ac:dyDescent="0.45">
      <c r="A561" t="s">
        <v>251</v>
      </c>
      <c r="B561" t="s">
        <v>167</v>
      </c>
      <c r="C561" t="s">
        <v>21</v>
      </c>
      <c r="D561" s="23">
        <v>27378.39</v>
      </c>
      <c r="E561" s="23">
        <v>11.58</v>
      </c>
      <c r="F561" t="s">
        <v>29</v>
      </c>
      <c r="G561" t="s">
        <v>34</v>
      </c>
      <c r="H561" t="s">
        <v>694</v>
      </c>
      <c r="I561" t="s">
        <v>73</v>
      </c>
      <c r="M561" t="s">
        <v>1362</v>
      </c>
      <c r="W561" t="s">
        <v>479</v>
      </c>
      <c r="X561" t="str">
        <f>+IF(P561="S128","c006x   - Insurance firms &amp; pension funds",IF(G561="particulares","c001x   - Households",IF(AND(G561="outras empresas nao financeiras",H561="1"),"c002x   - Micro &amp; SME",IF(AND(G561="outras empresas nao financeiras",OR(H561="0",H561="")),"c003x   - Corporates",IF(G561="instituicoes de credito","c004x   - Institutions",IF(G561="outras instituicoes financeiras","c005x   - Other financial corporations",IF(G561="setor publico","c008x   - Government, central banks &amp; supranationals",IF(AND(G561="",I561="Taxageste"),"c003x   - Corporates",IF(G561="","c005x   - Other financial corporations","")))))))))</f>
        <v>c005x   - Other financial corporations</v>
      </c>
      <c r="Y561" s="1">
        <f>SUM(N561:O561)</f>
        <v>0</v>
      </c>
      <c r="Z561">
        <f>IFERROR(D561-Y561,"")</f>
        <v>27378.39</v>
      </c>
      <c r="AA561">
        <v>0</v>
      </c>
      <c r="AB561" t="str">
        <f t="shared" si="24"/>
        <v>028200000000000</v>
      </c>
      <c r="AC561" t="str">
        <f t="shared" si="25"/>
        <v>2101355138</v>
      </c>
      <c r="AD561" t="str">
        <f t="shared" si="26"/>
        <v>Type of identifier, other than LEI or MFI code</v>
      </c>
    </row>
    <row r="562" spans="1:30" x14ac:dyDescent="0.45">
      <c r="A562" t="s">
        <v>251</v>
      </c>
      <c r="B562" t="s">
        <v>170</v>
      </c>
      <c r="C562" t="s">
        <v>21</v>
      </c>
      <c r="D562" s="23">
        <v>58762.66</v>
      </c>
      <c r="E562">
        <v>136.93</v>
      </c>
      <c r="F562" t="s">
        <v>29</v>
      </c>
      <c r="G562" t="s">
        <v>34</v>
      </c>
      <c r="H562" t="s">
        <v>694</v>
      </c>
      <c r="I562" t="s">
        <v>74</v>
      </c>
      <c r="M562" t="s">
        <v>1362</v>
      </c>
      <c r="W562" t="s">
        <v>479</v>
      </c>
      <c r="X562" t="str">
        <f>+IF(P562="S128","c006x   - Insurance firms &amp; pension funds",IF(G562="particulares","c001x   - Households",IF(AND(G562="outras empresas nao financeiras",H562="1"),"c002x   - Micro &amp; SME",IF(AND(G562="outras empresas nao financeiras",OR(H562="0",H562="")),"c003x   - Corporates",IF(G562="instituicoes de credito","c004x   - Institutions",IF(G562="outras instituicoes financeiras","c005x   - Other financial corporations",IF(G562="setor publico","c008x   - Government, central banks &amp; supranationals",IF(AND(G562="",I562="Taxageste"),"c003x   - Corporates",IF(G562="","c005x   - Other financial corporations","")))))))))</f>
        <v>c005x   - Other financial corporations</v>
      </c>
      <c r="Y562" s="1">
        <f>SUM(N562:O562)</f>
        <v>0</v>
      </c>
      <c r="Z562">
        <f>IFERROR(D562-Y562,"")</f>
        <v>58762.66</v>
      </c>
      <c r="AA562">
        <v>0</v>
      </c>
      <c r="AB562" t="str">
        <f t="shared" si="24"/>
        <v>028200000000000</v>
      </c>
      <c r="AC562" t="str">
        <f t="shared" si="25"/>
        <v>7400987939</v>
      </c>
      <c r="AD562" t="str">
        <f t="shared" si="26"/>
        <v>Type of identifier, other than LEI or MFI code</v>
      </c>
    </row>
    <row r="563" spans="1:30" x14ac:dyDescent="0.45">
      <c r="A563" t="s">
        <v>1416</v>
      </c>
      <c r="B563" t="s">
        <v>693</v>
      </c>
      <c r="C563" t="s">
        <v>21</v>
      </c>
      <c r="D563" s="23">
        <v>0</v>
      </c>
      <c r="F563" t="s">
        <v>88</v>
      </c>
      <c r="M563" t="s">
        <v>1362</v>
      </c>
      <c r="X563" t="str">
        <f>+IF(P563="S128","c006x   - Insurance firms &amp; pension funds",IF(G563="particulares","c001x   - Households",IF(AND(G563="outras empresas nao financeiras",H563="1"),"c002x   - Micro &amp; SME",IF(AND(G563="outras empresas nao financeiras",OR(H563="0",H563="")),"c003x   - Corporates",IF(G563="instituicoes de credito","c004x   - Institutions",IF(G563="outras instituicoes financeiras","c005x   - Other financial corporations",IF(G563="setor publico","c008x   - Government, central banks &amp; supranationals",IF(AND(G563="",I563="Taxageste"),"c003x   - Corporates",IF(G563="","c005x   - Other financial corporations","")))))))))</f>
        <v>c005x   - Other financial corporations</v>
      </c>
      <c r="Y563" s="1">
        <f>SUM(N563:O563)</f>
        <v>0</v>
      </c>
      <c r="Z563">
        <f>IFERROR(D563-Y563,"")</f>
        <v>0</v>
      </c>
      <c r="AA563">
        <v>0</v>
      </c>
      <c r="AB563" t="str">
        <f t="shared" si="24"/>
        <v>0000000100I6000</v>
      </c>
      <c r="AC563" t="str">
        <f t="shared" si="25"/>
        <v>0000000000</v>
      </c>
      <c r="AD563" t="str">
        <f t="shared" si="26"/>
        <v>Type of identifier, other than LEI or MFI code</v>
      </c>
    </row>
    <row r="564" spans="1:30" x14ac:dyDescent="0.45">
      <c r="A564" t="s">
        <v>315</v>
      </c>
      <c r="B564" t="s">
        <v>167</v>
      </c>
      <c r="C564" t="s">
        <v>21</v>
      </c>
      <c r="D564" s="23">
        <v>421331110.60000098</v>
      </c>
      <c r="E564">
        <v>403797.96</v>
      </c>
      <c r="F564" t="s">
        <v>29</v>
      </c>
      <c r="G564" t="s">
        <v>34</v>
      </c>
      <c r="H564" t="s">
        <v>694</v>
      </c>
      <c r="I564" t="s">
        <v>73</v>
      </c>
      <c r="M564" t="s">
        <v>1362</v>
      </c>
      <c r="W564" t="s">
        <v>479</v>
      </c>
      <c r="X564" t="str">
        <f>+IF(P564="S128","c006x   - Insurance firms &amp; pension funds",IF(G564="particulares","c001x   - Households",IF(AND(G564="outras empresas nao financeiras",H564="1"),"c002x   - Micro &amp; SME",IF(AND(G564="outras empresas nao financeiras",OR(H564="0",H564="")),"c003x   - Corporates",IF(G564="instituicoes de credito","c004x   - Institutions",IF(G564="outras instituicoes financeiras","c005x   - Other financial corporations",IF(G564="setor publico","c008x   - Government, central banks &amp; supranationals",IF(AND(G564="",I564="Taxageste"),"c003x   - Corporates",IF(G564="","c005x   - Other financial corporations","")))))))))</f>
        <v>c005x   - Other financial corporations</v>
      </c>
      <c r="Y564" s="1">
        <f>SUM(N564:O564)</f>
        <v>0</v>
      </c>
      <c r="Z564">
        <f>IFERROR(D564-Y564,"")</f>
        <v>421331110.60000098</v>
      </c>
      <c r="AA564">
        <v>0</v>
      </c>
      <c r="AB564" t="str">
        <f t="shared" si="24"/>
        <v>000800000000000</v>
      </c>
      <c r="AC564" t="str">
        <f t="shared" si="25"/>
        <v>2101355138</v>
      </c>
      <c r="AD564" t="str">
        <f t="shared" si="26"/>
        <v>Type of identifier, other than LEI or MFI code</v>
      </c>
    </row>
    <row r="565" spans="1:30" x14ac:dyDescent="0.45">
      <c r="A565" t="s">
        <v>1466</v>
      </c>
      <c r="B565" t="s">
        <v>167</v>
      </c>
      <c r="C565" t="s">
        <v>21</v>
      </c>
      <c r="D565" s="23">
        <v>21167.66</v>
      </c>
      <c r="E565" s="23"/>
      <c r="F565" t="s">
        <v>29</v>
      </c>
      <c r="G565" t="s">
        <v>34</v>
      </c>
      <c r="H565" t="s">
        <v>694</v>
      </c>
      <c r="I565" t="s">
        <v>73</v>
      </c>
      <c r="M565" t="s">
        <v>1362</v>
      </c>
      <c r="W565" t="s">
        <v>479</v>
      </c>
      <c r="X565" t="str">
        <f>+IF(P565="S128","c006x   - Insurance firms &amp; pension funds",IF(G565="particulares","c001x   - Households",IF(AND(G565="outras empresas nao financeiras",H565="1"),"c002x   - Micro &amp; SME",IF(AND(G565="outras empresas nao financeiras",OR(H565="0",H565="")),"c003x   - Corporates",IF(G565="instituicoes de credito","c004x   - Institutions",IF(G565="outras instituicoes financeiras","c005x   - Other financial corporations",IF(G565="setor publico","c008x   - Government, central banks &amp; supranationals",IF(AND(G565="",I565="Taxageste"),"c003x   - Corporates",IF(G565="","c005x   - Other financial corporations","")))))))))</f>
        <v>c005x   - Other financial corporations</v>
      </c>
      <c r="Y565" s="1">
        <f>SUM(N565:O565)</f>
        <v>0</v>
      </c>
      <c r="Z565">
        <f>IFERROR(D565-Y565,"")</f>
        <v>21167.66</v>
      </c>
      <c r="AA565">
        <v>0</v>
      </c>
      <c r="AB565" t="str">
        <f t="shared" si="24"/>
        <v>000800000114001</v>
      </c>
      <c r="AC565" t="str">
        <f t="shared" si="25"/>
        <v>2101355138</v>
      </c>
      <c r="AD565" t="str">
        <f t="shared" si="26"/>
        <v>Type of identifier, other than LEI or MFI code</v>
      </c>
    </row>
    <row r="566" spans="1:30" x14ac:dyDescent="0.45">
      <c r="A566" t="s">
        <v>1425</v>
      </c>
      <c r="B566" t="s">
        <v>167</v>
      </c>
      <c r="C566" t="s">
        <v>21</v>
      </c>
      <c r="D566" s="23">
        <v>1366.31</v>
      </c>
      <c r="F566" t="s">
        <v>29</v>
      </c>
      <c r="G566" t="s">
        <v>34</v>
      </c>
      <c r="H566" t="s">
        <v>694</v>
      </c>
      <c r="I566" t="s">
        <v>73</v>
      </c>
      <c r="M566" t="s">
        <v>1362</v>
      </c>
      <c r="W566" t="s">
        <v>479</v>
      </c>
      <c r="X566" t="str">
        <f>+IF(P566="S128","c006x   - Insurance firms &amp; pension funds",IF(G566="particulares","c001x   - Households",IF(AND(G566="outras empresas nao financeiras",H566="1"),"c002x   - Micro &amp; SME",IF(AND(G566="outras empresas nao financeiras",OR(H566="0",H566="")),"c003x   - Corporates",IF(G566="instituicoes de credito","c004x   - Institutions",IF(G566="outras instituicoes financeiras","c005x   - Other financial corporations",IF(G566="setor publico","c008x   - Government, central banks &amp; supranationals",IF(AND(G566="",I566="Taxageste"),"c003x   - Corporates",IF(G566="","c005x   - Other financial corporations","")))))))))</f>
        <v>c005x   - Other financial corporations</v>
      </c>
      <c r="Y566" s="1">
        <f>SUM(N566:O566)</f>
        <v>0</v>
      </c>
      <c r="Z566">
        <f>IFERROR(D566-Y566,"")</f>
        <v>1366.31</v>
      </c>
      <c r="AA566">
        <v>0</v>
      </c>
      <c r="AB566" t="str">
        <f t="shared" si="24"/>
        <v>00100I240P38420</v>
      </c>
      <c r="AC566" t="str">
        <f t="shared" si="25"/>
        <v>2101355138</v>
      </c>
      <c r="AD566" t="str">
        <f t="shared" si="26"/>
        <v>Type of identifier, other than LEI or MFI code</v>
      </c>
    </row>
    <row r="567" spans="1:30" x14ac:dyDescent="0.45">
      <c r="A567" t="s">
        <v>308</v>
      </c>
      <c r="B567" t="s">
        <v>164</v>
      </c>
      <c r="C567" t="s">
        <v>21</v>
      </c>
      <c r="D567" s="23">
        <v>229022820.61000001</v>
      </c>
      <c r="E567">
        <v>372608.38</v>
      </c>
      <c r="F567" t="s">
        <v>29</v>
      </c>
      <c r="G567" t="s">
        <v>34</v>
      </c>
      <c r="H567" t="s">
        <v>694</v>
      </c>
      <c r="I567" t="s">
        <v>30</v>
      </c>
      <c r="M567" t="s">
        <v>1362</v>
      </c>
      <c r="W567" t="s">
        <v>479</v>
      </c>
      <c r="X567" t="str">
        <f>+IF(P567="S128","c006x   - Insurance firms &amp; pension funds",IF(G567="particulares","c001x   - Households",IF(AND(G567="outras empresas nao financeiras",H567="1"),"c002x   - Micro &amp; SME",IF(AND(G567="outras empresas nao financeiras",OR(H567="0",H567="")),"c003x   - Corporates",IF(G567="instituicoes de credito","c004x   - Institutions",IF(G567="outras instituicoes financeiras","c005x   - Other financial corporations",IF(G567="setor publico","c008x   - Government, central banks &amp; supranationals",IF(AND(G567="",I567="Taxageste"),"c003x   - Corporates",IF(G567="","c005x   - Other financial corporations","")))))))))</f>
        <v>c005x   - Other financial corporations</v>
      </c>
      <c r="Y567" s="1">
        <f>SUM(N567:O567)</f>
        <v>0</v>
      </c>
      <c r="Z567">
        <f>IFERROR(D567-Y567,"")</f>
        <v>229022820.61000001</v>
      </c>
      <c r="AA567">
        <v>0</v>
      </c>
      <c r="AB567" t="str">
        <f t="shared" si="24"/>
        <v>000300000000000</v>
      </c>
      <c r="AC567" t="str">
        <f t="shared" si="25"/>
        <v>7400615058</v>
      </c>
      <c r="AD567" t="str">
        <f t="shared" si="26"/>
        <v>Type of identifier, other than LEI or MFI code</v>
      </c>
    </row>
    <row r="568" spans="1:30" x14ac:dyDescent="0.45">
      <c r="A568" t="s">
        <v>1590</v>
      </c>
      <c r="B568" t="s">
        <v>167</v>
      </c>
      <c r="C568" t="s">
        <v>21</v>
      </c>
      <c r="D568" s="23"/>
      <c r="E568">
        <v>14434.22</v>
      </c>
      <c r="F568" t="s">
        <v>29</v>
      </c>
      <c r="G568" t="s">
        <v>34</v>
      </c>
      <c r="H568" t="s">
        <v>694</v>
      </c>
      <c r="I568" t="s">
        <v>73</v>
      </c>
      <c r="M568" t="s">
        <v>1362</v>
      </c>
      <c r="W568" t="s">
        <v>479</v>
      </c>
      <c r="X568" t="str">
        <f>+IF(P568="S128","c006x   - Insurance firms &amp; pension funds",IF(G568="particulares","c001x   - Households",IF(AND(G568="outras empresas nao financeiras",H568="1"),"c002x   - Micro &amp; SME",IF(AND(G568="outras empresas nao financeiras",OR(H568="0",H568="")),"c003x   - Corporates",IF(G568="instituicoes de credito","c004x   - Institutions",IF(G568="outras instituicoes financeiras","c005x   - Other financial corporations",IF(G568="setor publico","c008x   - Government, central banks &amp; supranationals",IF(AND(G568="",I568="Taxageste"),"c003x   - Corporates",IF(G568="","c005x   - Other financial corporations","")))))))))</f>
        <v>c005x   - Other financial corporations</v>
      </c>
      <c r="Y568" s="1">
        <f>SUM(N568:O568)</f>
        <v>0</v>
      </c>
      <c r="Z568">
        <f>IFERROR(D568-Y568,"")</f>
        <v>0</v>
      </c>
      <c r="AA568">
        <v>0</v>
      </c>
      <c r="AB568" t="str">
        <f t="shared" si="24"/>
        <v>000300000000001</v>
      </c>
      <c r="AC568" t="str">
        <f t="shared" si="25"/>
        <v>2101355138</v>
      </c>
      <c r="AD568" t="str">
        <f t="shared" si="26"/>
        <v>Type of identifier, other than LEI or MFI code</v>
      </c>
    </row>
    <row r="569" spans="1:30" x14ac:dyDescent="0.45">
      <c r="A569" t="s">
        <v>1590</v>
      </c>
      <c r="B569" t="s">
        <v>170</v>
      </c>
      <c r="C569" t="s">
        <v>21</v>
      </c>
      <c r="D569" s="23"/>
      <c r="E569">
        <v>2684.53</v>
      </c>
      <c r="F569" t="s">
        <v>29</v>
      </c>
      <c r="G569" t="s">
        <v>34</v>
      </c>
      <c r="H569" t="s">
        <v>694</v>
      </c>
      <c r="I569" t="s">
        <v>74</v>
      </c>
      <c r="K569" s="24"/>
      <c r="M569" t="s">
        <v>1362</v>
      </c>
      <c r="W569" t="s">
        <v>479</v>
      </c>
      <c r="X569" t="str">
        <f>+IF(P569="S128","c006x   - Insurance firms &amp; pension funds",IF(G569="particulares","c001x   - Households",IF(AND(G569="outras empresas nao financeiras",H569="1"),"c002x   - Micro &amp; SME",IF(AND(G569="outras empresas nao financeiras",OR(H569="0",H569="")),"c003x   - Corporates",IF(G569="instituicoes de credito","c004x   - Institutions",IF(G569="outras instituicoes financeiras","c005x   - Other financial corporations",IF(G569="setor publico","c008x   - Government, central banks &amp; supranationals",IF(AND(G569="",I569="Taxageste"),"c003x   - Corporates",IF(G569="","c005x   - Other financial corporations","")))))))))</f>
        <v>c005x   - Other financial corporations</v>
      </c>
      <c r="Y569" s="1">
        <f>SUM(N569:O569)</f>
        <v>0</v>
      </c>
      <c r="Z569">
        <f>IFERROR(D569-Y569,"")</f>
        <v>0</v>
      </c>
      <c r="AA569">
        <v>0</v>
      </c>
      <c r="AB569" t="str">
        <f t="shared" si="24"/>
        <v>000300000000001</v>
      </c>
      <c r="AC569" t="str">
        <f t="shared" si="25"/>
        <v>7400987939</v>
      </c>
      <c r="AD569" t="str">
        <f t="shared" si="26"/>
        <v>Type of identifier, other than LEI or MFI code</v>
      </c>
    </row>
    <row r="570" spans="1:30" x14ac:dyDescent="0.45">
      <c r="A570" t="s">
        <v>1420</v>
      </c>
      <c r="B570" t="s">
        <v>164</v>
      </c>
      <c r="C570" t="s">
        <v>21</v>
      </c>
      <c r="D570" s="23">
        <v>3274.66</v>
      </c>
      <c r="F570" t="s">
        <v>29</v>
      </c>
      <c r="G570" t="s">
        <v>34</v>
      </c>
      <c r="H570" t="s">
        <v>694</v>
      </c>
      <c r="I570" t="s">
        <v>30</v>
      </c>
      <c r="M570" t="s">
        <v>1362</v>
      </c>
      <c r="W570" t="s">
        <v>479</v>
      </c>
      <c r="X570" t="str">
        <f>+IF(P570="S128","c006x   - Insurance firms &amp; pension funds",IF(G570="particulares","c001x   - Households",IF(AND(G570="outras empresas nao financeiras",H570="1"),"c002x   - Micro &amp; SME",IF(AND(G570="outras empresas nao financeiras",OR(H570="0",H570="")),"c003x   - Corporates",IF(G570="instituicoes de credito","c004x   - Institutions",IF(G570="outras instituicoes financeiras","c005x   - Other financial corporations",IF(G570="setor publico","c008x   - Government, central banks &amp; supranationals",IF(AND(G570="",I570="Taxageste"),"c003x   - Corporates",IF(G570="","c005x   - Other financial corporations","")))))))))</f>
        <v>c005x   - Other financial corporations</v>
      </c>
      <c r="Y570" s="1">
        <f>SUM(N570:O570)</f>
        <v>0</v>
      </c>
      <c r="Z570">
        <f>IFERROR(D570-Y570,"")</f>
        <v>3274.66</v>
      </c>
      <c r="AA570">
        <v>0</v>
      </c>
      <c r="AB570" t="str">
        <f t="shared" si="24"/>
        <v>000300000114001</v>
      </c>
      <c r="AC570" t="str">
        <f t="shared" si="25"/>
        <v>7400615058</v>
      </c>
      <c r="AD570" t="str">
        <f t="shared" si="26"/>
        <v>Type of identifier, other than LEI or MFI code</v>
      </c>
    </row>
    <row r="571" spans="1:30" x14ac:dyDescent="0.45">
      <c r="A571" t="s">
        <v>1590</v>
      </c>
      <c r="B571" t="s">
        <v>164</v>
      </c>
      <c r="C571" t="s">
        <v>21</v>
      </c>
      <c r="D571" s="23"/>
      <c r="E571">
        <v>3234.19</v>
      </c>
      <c r="F571" t="s">
        <v>29</v>
      </c>
      <c r="G571" t="s">
        <v>34</v>
      </c>
      <c r="H571" t="s">
        <v>694</v>
      </c>
      <c r="I571" t="s">
        <v>30</v>
      </c>
      <c r="M571" t="s">
        <v>1362</v>
      </c>
      <c r="W571" t="s">
        <v>479</v>
      </c>
      <c r="X571" t="str">
        <f>+IF(P571="S128","c006x   - Insurance firms &amp; pension funds",IF(G571="particulares","c001x   - Households",IF(AND(G571="outras empresas nao financeiras",H571="1"),"c002x   - Micro &amp; SME",IF(AND(G571="outras empresas nao financeiras",OR(H571="0",H571="")),"c003x   - Corporates",IF(G571="instituicoes de credito","c004x   - Institutions",IF(G571="outras instituicoes financeiras","c005x   - Other financial corporations",IF(G571="setor publico","c008x   - Government, central banks &amp; supranationals",IF(AND(G571="",I571="Taxageste"),"c003x   - Corporates",IF(G571="","c005x   - Other financial corporations","")))))))))</f>
        <v>c005x   - Other financial corporations</v>
      </c>
      <c r="Y571" s="1">
        <f>SUM(N571:O571)</f>
        <v>0</v>
      </c>
      <c r="Z571">
        <f>IFERROR(D571-Y571,"")</f>
        <v>0</v>
      </c>
      <c r="AA571">
        <v>0</v>
      </c>
      <c r="AB571" t="str">
        <f t="shared" si="24"/>
        <v>000300000000001</v>
      </c>
      <c r="AC571" t="str">
        <f t="shared" si="25"/>
        <v>7400615058</v>
      </c>
      <c r="AD571" t="str">
        <f t="shared" si="26"/>
        <v>Type of identifier, other than LEI or MFI code</v>
      </c>
    </row>
    <row r="572" spans="1:30" x14ac:dyDescent="0.45">
      <c r="A572" t="s">
        <v>1420</v>
      </c>
      <c r="B572" t="s">
        <v>170</v>
      </c>
      <c r="C572" t="s">
        <v>21</v>
      </c>
      <c r="D572" s="23">
        <v>3740.68</v>
      </c>
      <c r="F572" t="s">
        <v>29</v>
      </c>
      <c r="G572" t="s">
        <v>34</v>
      </c>
      <c r="H572" t="s">
        <v>694</v>
      </c>
      <c r="I572" t="s">
        <v>74</v>
      </c>
      <c r="M572" t="s">
        <v>1362</v>
      </c>
      <c r="W572" t="s">
        <v>479</v>
      </c>
      <c r="X572" t="str">
        <f>+IF(P572="S128","c006x   - Insurance firms &amp; pension funds",IF(G572="particulares","c001x   - Households",IF(AND(G572="outras empresas nao financeiras",H572="1"),"c002x   - Micro &amp; SME",IF(AND(G572="outras empresas nao financeiras",OR(H572="0",H572="")),"c003x   - Corporates",IF(G572="instituicoes de credito","c004x   - Institutions",IF(G572="outras instituicoes financeiras","c005x   - Other financial corporations",IF(G572="setor publico","c008x   - Government, central banks &amp; supranationals",IF(AND(G572="",I572="Taxageste"),"c003x   - Corporates",IF(G572="","c005x   - Other financial corporations","")))))))))</f>
        <v>c005x   - Other financial corporations</v>
      </c>
      <c r="Y572" s="1">
        <f>SUM(N572:O572)</f>
        <v>0</v>
      </c>
      <c r="Z572">
        <f>IFERROR(D572-Y572,"")</f>
        <v>3740.68</v>
      </c>
      <c r="AA572">
        <v>0</v>
      </c>
      <c r="AB572" t="str">
        <f t="shared" si="24"/>
        <v>000300000114001</v>
      </c>
      <c r="AC572" t="str">
        <f t="shared" si="25"/>
        <v>7400987939</v>
      </c>
      <c r="AD572" t="str">
        <f t="shared" si="26"/>
        <v>Type of identifier, other than LEI or MFI code</v>
      </c>
    </row>
    <row r="573" spans="1:30" x14ac:dyDescent="0.45">
      <c r="A573" t="s">
        <v>308</v>
      </c>
      <c r="B573" t="s">
        <v>170</v>
      </c>
      <c r="C573" t="s">
        <v>21</v>
      </c>
      <c r="D573" s="23">
        <v>387427063.02999997</v>
      </c>
      <c r="E573" s="23">
        <v>666994.24</v>
      </c>
      <c r="F573" t="s">
        <v>29</v>
      </c>
      <c r="G573" t="s">
        <v>34</v>
      </c>
      <c r="H573" t="s">
        <v>694</v>
      </c>
      <c r="I573" t="s">
        <v>74</v>
      </c>
      <c r="M573" t="s">
        <v>1362</v>
      </c>
      <c r="W573" t="s">
        <v>479</v>
      </c>
      <c r="X573" t="str">
        <f>+IF(P573="S128","c006x   - Insurance firms &amp; pension funds",IF(G573="particulares","c001x   - Households",IF(AND(G573="outras empresas nao financeiras",H573="1"),"c002x   - Micro &amp; SME",IF(AND(G573="outras empresas nao financeiras",OR(H573="0",H573="")),"c003x   - Corporates",IF(G573="instituicoes de credito","c004x   - Institutions",IF(G573="outras instituicoes financeiras","c005x   - Other financial corporations",IF(G573="setor publico","c008x   - Government, central banks &amp; supranationals",IF(AND(G573="",I573="Taxageste"),"c003x   - Corporates",IF(G573="","c005x   - Other financial corporations","")))))))))</f>
        <v>c005x   - Other financial corporations</v>
      </c>
      <c r="Y573" s="1">
        <f>SUM(N573:O573)</f>
        <v>0</v>
      </c>
      <c r="Z573">
        <f>IFERROR(D573-Y573,"")</f>
        <v>387427063.02999997</v>
      </c>
      <c r="AA573">
        <v>0</v>
      </c>
      <c r="AB573" t="str">
        <f t="shared" si="24"/>
        <v>000300000000000</v>
      </c>
      <c r="AC573" t="str">
        <f t="shared" si="25"/>
        <v>7400987939</v>
      </c>
      <c r="AD573" t="str">
        <f t="shared" si="26"/>
        <v>Type of identifier, other than LEI or MFI code</v>
      </c>
    </row>
    <row r="574" spans="1:30" x14ac:dyDescent="0.45">
      <c r="A574" t="s">
        <v>308</v>
      </c>
      <c r="B574" t="s">
        <v>167</v>
      </c>
      <c r="C574" t="s">
        <v>21</v>
      </c>
      <c r="D574" s="23">
        <v>1101763377.9400001</v>
      </c>
      <c r="E574">
        <v>2102635.67</v>
      </c>
      <c r="F574" t="s">
        <v>29</v>
      </c>
      <c r="G574" t="s">
        <v>34</v>
      </c>
      <c r="H574" t="s">
        <v>694</v>
      </c>
      <c r="I574" t="s">
        <v>73</v>
      </c>
      <c r="M574" t="s">
        <v>1362</v>
      </c>
      <c r="W574" t="s">
        <v>479</v>
      </c>
      <c r="X574" t="str">
        <f>+IF(P574="S128","c006x   - Insurance firms &amp; pension funds",IF(G574="particulares","c001x   - Households",IF(AND(G574="outras empresas nao financeiras",H574="1"),"c002x   - Micro &amp; SME",IF(AND(G574="outras empresas nao financeiras",OR(H574="0",H574="")),"c003x   - Corporates",IF(G574="instituicoes de credito","c004x   - Institutions",IF(G574="outras instituicoes financeiras","c005x   - Other financial corporations",IF(G574="setor publico","c008x   - Government, central banks &amp; supranationals",IF(AND(G574="",I574="Taxageste"),"c003x   - Corporates",IF(G574="","c005x   - Other financial corporations","")))))))))</f>
        <v>c005x   - Other financial corporations</v>
      </c>
      <c r="Y574" s="1">
        <f>SUM(N574:O574)</f>
        <v>0</v>
      </c>
      <c r="Z574">
        <f>IFERROR(D574-Y574,"")</f>
        <v>1101763377.9400001</v>
      </c>
      <c r="AA574">
        <v>0</v>
      </c>
      <c r="AB574" t="str">
        <f t="shared" si="24"/>
        <v>000300000000000</v>
      </c>
      <c r="AC574" t="str">
        <f t="shared" si="25"/>
        <v>2101355138</v>
      </c>
      <c r="AD574" t="str">
        <f t="shared" si="26"/>
        <v>Type of identifier, other than LEI or MFI code</v>
      </c>
    </row>
    <row r="575" spans="1:30" x14ac:dyDescent="0.45">
      <c r="A575" t="s">
        <v>1420</v>
      </c>
      <c r="B575" t="s">
        <v>167</v>
      </c>
      <c r="C575" t="s">
        <v>21</v>
      </c>
      <c r="D575" s="23">
        <v>13182.86</v>
      </c>
      <c r="F575" t="s">
        <v>29</v>
      </c>
      <c r="G575" t="s">
        <v>34</v>
      </c>
      <c r="H575" t="s">
        <v>694</v>
      </c>
      <c r="I575" t="s">
        <v>73</v>
      </c>
      <c r="M575" t="s">
        <v>1362</v>
      </c>
      <c r="W575" t="s">
        <v>479</v>
      </c>
      <c r="X575" t="str">
        <f>+IF(P575="S128","c006x   - Insurance firms &amp; pension funds",IF(G575="particulares","c001x   - Households",IF(AND(G575="outras empresas nao financeiras",H575="1"),"c002x   - Micro &amp; SME",IF(AND(G575="outras empresas nao financeiras",OR(H575="0",H575="")),"c003x   - Corporates",IF(G575="instituicoes de credito","c004x   - Institutions",IF(G575="outras instituicoes financeiras","c005x   - Other financial corporations",IF(G575="setor publico","c008x   - Government, central banks &amp; supranationals",IF(AND(G575="",I575="Taxageste"),"c003x   - Corporates",IF(G575="","c005x   - Other financial corporations","")))))))))</f>
        <v>c005x   - Other financial corporations</v>
      </c>
      <c r="Y575" s="1">
        <f>SUM(N575:O575)</f>
        <v>0</v>
      </c>
      <c r="Z575">
        <f>IFERROR(D575-Y575,"")</f>
        <v>13182.86</v>
      </c>
      <c r="AA575">
        <v>0</v>
      </c>
      <c r="AB575" t="str">
        <f t="shared" si="24"/>
        <v>000300000114001</v>
      </c>
      <c r="AC575" t="str">
        <f t="shared" si="25"/>
        <v>2101355138</v>
      </c>
      <c r="AD575" t="str">
        <f t="shared" si="26"/>
        <v>Type of identifier, other than LEI or MFI code</v>
      </c>
    </row>
    <row r="576" spans="1:30" x14ac:dyDescent="0.45">
      <c r="A576" t="s">
        <v>1591</v>
      </c>
      <c r="B576" t="s">
        <v>167</v>
      </c>
      <c r="C576" t="s">
        <v>21</v>
      </c>
      <c r="D576" s="23"/>
      <c r="E576">
        <v>1654.65</v>
      </c>
      <c r="F576" t="s">
        <v>29</v>
      </c>
      <c r="G576" t="s">
        <v>34</v>
      </c>
      <c r="H576" t="s">
        <v>694</v>
      </c>
      <c r="I576" t="s">
        <v>73</v>
      </c>
      <c r="M576" t="s">
        <v>1362</v>
      </c>
      <c r="W576" t="s">
        <v>479</v>
      </c>
      <c r="X576" t="str">
        <f>+IF(P576="S128","c006x   - Insurance firms &amp; pension funds",IF(G576="particulares","c001x   - Households",IF(AND(G576="outras empresas nao financeiras",H576="1"),"c002x   - Micro &amp; SME",IF(AND(G576="outras empresas nao financeiras",OR(H576="0",H576="")),"c003x   - Corporates",IF(G576="instituicoes de credito","c004x   - Institutions",IF(G576="outras instituicoes financeiras","c005x   - Other financial corporations",IF(G576="setor publico","c008x   - Government, central banks &amp; supranationals",IF(AND(G576="",I576="Taxageste"),"c003x   - Corporates",IF(G576="","c005x   - Other financial corporations","")))))))))</f>
        <v>c005x   - Other financial corporations</v>
      </c>
      <c r="Y576" s="1">
        <f>SUM(N576:O576)</f>
        <v>0</v>
      </c>
      <c r="Z576">
        <f>IFERROR(D576-Y576,"")</f>
        <v>0</v>
      </c>
      <c r="AA576">
        <v>0</v>
      </c>
      <c r="AB576" t="str">
        <f t="shared" si="24"/>
        <v>000800000000001</v>
      </c>
      <c r="AC576" t="str">
        <f t="shared" si="25"/>
        <v>2101355138</v>
      </c>
      <c r="AD576" t="str">
        <f t="shared" si="26"/>
        <v>Type of identifier, other than LEI or MFI code</v>
      </c>
    </row>
    <row r="577" spans="1:30" x14ac:dyDescent="0.45">
      <c r="A577" t="s">
        <v>32</v>
      </c>
      <c r="B577" t="s">
        <v>455</v>
      </c>
      <c r="C577" t="s">
        <v>21</v>
      </c>
      <c r="D577" s="23">
        <v>3461325.93</v>
      </c>
      <c r="E577" s="23"/>
      <c r="F577" t="s">
        <v>26</v>
      </c>
      <c r="G577" t="s">
        <v>34</v>
      </c>
      <c r="H577" t="s">
        <v>694</v>
      </c>
      <c r="I577" t="s">
        <v>48</v>
      </c>
      <c r="K577">
        <v>0</v>
      </c>
      <c r="M577" t="s">
        <v>1362</v>
      </c>
      <c r="X577" t="str">
        <f>+IF(P577="S128","c006x   - Insurance firms &amp; pension funds",IF(G577="particulares","c001x   - Households",IF(AND(G577="outras empresas nao financeiras",H577="1"),"c002x   - Micro &amp; SME",IF(AND(G577="outras empresas nao financeiras",OR(H577="0",H577="")),"c003x   - Corporates",IF(G577="instituicoes de credito","c004x   - Institutions",IF(G577="outras instituicoes financeiras","c005x   - Other financial corporations",IF(G577="setor publico","c008x   - Government, central banks &amp; supranationals",IF(AND(G577="",I577="Taxageste"),"c003x   - Corporates",IF(G577="","c005x   - Other financial corporations","")))))))))</f>
        <v>c005x   - Other financial corporations</v>
      </c>
      <c r="Y577" s="1">
        <f>SUM(N577:O577)</f>
        <v>0</v>
      </c>
      <c r="Z577">
        <f>IFERROR(D577-Y577,"")</f>
        <v>3461325.93</v>
      </c>
      <c r="AA577">
        <v>0</v>
      </c>
      <c r="AB577" t="str">
        <f t="shared" si="24"/>
        <v>000000000000000</v>
      </c>
      <c r="AC577" t="str">
        <f t="shared" si="25"/>
        <v>8027891356</v>
      </c>
      <c r="AD577" t="str">
        <f t="shared" si="26"/>
        <v>Type of identifier, other than LEI or MFI code</v>
      </c>
    </row>
    <row r="578" spans="1:30" x14ac:dyDescent="0.45">
      <c r="A578" t="s">
        <v>1592</v>
      </c>
      <c r="B578" t="s">
        <v>164</v>
      </c>
      <c r="C578" t="s">
        <v>21</v>
      </c>
      <c r="D578" s="23"/>
      <c r="E578">
        <v>137</v>
      </c>
      <c r="F578" t="s">
        <v>29</v>
      </c>
      <c r="G578" t="s">
        <v>34</v>
      </c>
      <c r="H578" t="s">
        <v>694</v>
      </c>
      <c r="I578" t="s">
        <v>30</v>
      </c>
      <c r="M578" t="s">
        <v>1362</v>
      </c>
      <c r="W578" t="s">
        <v>479</v>
      </c>
      <c r="X578" t="str">
        <f>+IF(P578="S128","c006x   - Insurance firms &amp; pension funds",IF(G578="particulares","c001x   - Households",IF(AND(G578="outras empresas nao financeiras",H578="1"),"c002x   - Micro &amp; SME",IF(AND(G578="outras empresas nao financeiras",OR(H578="0",H578="")),"c003x   - Corporates",IF(G578="instituicoes de credito","c004x   - Institutions",IF(G578="outras instituicoes financeiras","c005x   - Other financial corporations",IF(G578="setor publico","c008x   - Government, central banks &amp; supranationals",IF(AND(G578="",I578="Taxageste"),"c003x   - Corporates",IF(G578="","c005x   - Other financial corporations","")))))))))</f>
        <v>c005x   - Other financial corporations</v>
      </c>
      <c r="Y578" s="1">
        <f>SUM(N578:O578)</f>
        <v>0</v>
      </c>
      <c r="Z578">
        <f>IFERROR(D578-Y578,"")</f>
        <v>0</v>
      </c>
      <c r="AA578">
        <v>0</v>
      </c>
      <c r="AB578" t="str">
        <f t="shared" ref="AB578:AB641" si="27">IF(A578="",B578,A578)</f>
        <v>000000000000001</v>
      </c>
      <c r="AC578" t="str">
        <f t="shared" ref="AC578:AC641" si="28">IF(OR(V578="",V578="#"),B578,V578)</f>
        <v>7400615058</v>
      </c>
      <c r="AD578" t="str">
        <f t="shared" ref="AD578:AD641" si="29">IF(AC578="","",IF(AC578=V578,"LEI code","Type of identifier, other than LEI or MFI code"))</f>
        <v>Type of identifier, other than LEI or MFI code</v>
      </c>
    </row>
    <row r="579" spans="1:30" x14ac:dyDescent="0.45">
      <c r="A579" t="s">
        <v>375</v>
      </c>
      <c r="B579" t="s">
        <v>167</v>
      </c>
      <c r="C579" t="s">
        <v>21</v>
      </c>
      <c r="D579" s="23">
        <v>121.04</v>
      </c>
      <c r="F579" t="s">
        <v>29</v>
      </c>
      <c r="G579" t="s">
        <v>34</v>
      </c>
      <c r="H579" t="s">
        <v>694</v>
      </c>
      <c r="I579" t="s">
        <v>73</v>
      </c>
      <c r="M579" t="s">
        <v>1362</v>
      </c>
      <c r="W579" t="s">
        <v>479</v>
      </c>
      <c r="X579" t="str">
        <f>+IF(P579="S128","c006x   - Insurance firms &amp; pension funds",IF(G579="particulares","c001x   - Households",IF(AND(G579="outras empresas nao financeiras",H579="1"),"c002x   - Micro &amp; SME",IF(AND(G579="outras empresas nao financeiras",OR(H579="0",H579="")),"c003x   - Corporates",IF(G579="instituicoes de credito","c004x   - Institutions",IF(G579="outras instituicoes financeiras","c005x   - Other financial corporations",IF(G579="setor publico","c008x   - Government, central banks &amp; supranationals",IF(AND(G579="",I579="Taxageste"),"c003x   - Corporates",IF(G579="","c005x   - Other financial corporations","")))))))))</f>
        <v>c005x   - Other financial corporations</v>
      </c>
      <c r="Y579" s="1">
        <f>SUM(N579:O579)</f>
        <v>0</v>
      </c>
      <c r="Z579">
        <f>IFERROR(D579-Y579,"")</f>
        <v>121.04</v>
      </c>
      <c r="AA579">
        <v>0</v>
      </c>
      <c r="AB579" t="str">
        <f t="shared" si="27"/>
        <v>000000000114001</v>
      </c>
      <c r="AC579" t="str">
        <f t="shared" si="28"/>
        <v>2101355138</v>
      </c>
      <c r="AD579" t="str">
        <f t="shared" si="29"/>
        <v>Type of identifier, other than LEI or MFI code</v>
      </c>
    </row>
    <row r="580" spans="1:30" x14ac:dyDescent="0.45">
      <c r="A580" t="s">
        <v>375</v>
      </c>
      <c r="B580" t="s">
        <v>164</v>
      </c>
      <c r="C580" t="s">
        <v>21</v>
      </c>
      <c r="D580" s="23">
        <v>5075.0600000000004</v>
      </c>
      <c r="F580" t="s">
        <v>29</v>
      </c>
      <c r="G580" t="s">
        <v>34</v>
      </c>
      <c r="H580" t="s">
        <v>694</v>
      </c>
      <c r="I580" t="s">
        <v>30</v>
      </c>
      <c r="M580" t="s">
        <v>1362</v>
      </c>
      <c r="W580" t="s">
        <v>479</v>
      </c>
      <c r="X580" t="str">
        <f>+IF(P580="S128","c006x   - Insurance firms &amp; pension funds",IF(G580="particulares","c001x   - Households",IF(AND(G580="outras empresas nao financeiras",H580="1"),"c002x   - Micro &amp; SME",IF(AND(G580="outras empresas nao financeiras",OR(H580="0",H580="")),"c003x   - Corporates",IF(G580="instituicoes de credito","c004x   - Institutions",IF(G580="outras instituicoes financeiras","c005x   - Other financial corporations",IF(G580="setor publico","c008x   - Government, central banks &amp; supranationals",IF(AND(G580="",I580="Taxageste"),"c003x   - Corporates",IF(G580="","c005x   - Other financial corporations","")))))))))</f>
        <v>c005x   - Other financial corporations</v>
      </c>
      <c r="Y580" s="1">
        <f>SUM(N580:O580)</f>
        <v>0</v>
      </c>
      <c r="Z580">
        <f>IFERROR(D580-Y580,"")</f>
        <v>5075.0600000000004</v>
      </c>
      <c r="AA580">
        <v>0</v>
      </c>
      <c r="AB580" t="str">
        <f t="shared" si="27"/>
        <v>000000000114001</v>
      </c>
      <c r="AC580" t="str">
        <f t="shared" si="28"/>
        <v>7400615058</v>
      </c>
      <c r="AD580" t="str">
        <f t="shared" si="29"/>
        <v>Type of identifier, other than LEI or MFI code</v>
      </c>
    </row>
    <row r="581" spans="1:30" x14ac:dyDescent="0.45">
      <c r="A581" t="s">
        <v>32</v>
      </c>
      <c r="B581" t="s">
        <v>201</v>
      </c>
      <c r="C581" t="s">
        <v>21</v>
      </c>
      <c r="D581" s="23">
        <v>1968.34</v>
      </c>
      <c r="E581" s="23"/>
      <c r="F581" t="s">
        <v>22</v>
      </c>
      <c r="G581" t="s">
        <v>23</v>
      </c>
      <c r="H581" t="s">
        <v>694</v>
      </c>
      <c r="I581" t="s">
        <v>54</v>
      </c>
      <c r="K581">
        <v>1.1519900000000001</v>
      </c>
      <c r="M581" t="s">
        <v>1362</v>
      </c>
      <c r="X581" t="str">
        <f>+IF(P581="S128","c006x   - Insurance firms &amp; pension funds",IF(G581="particulares","c001x   - Households",IF(AND(G581="outras empresas nao financeiras",H581="1"),"c002x   - Micro &amp; SME",IF(AND(G581="outras empresas nao financeiras",OR(H581="0",H581="")),"c003x   - Corporates",IF(G581="instituicoes de credito","c004x   - Institutions",IF(G581="outras instituicoes financeiras","c005x   - Other financial corporations",IF(G581="setor publico","c008x   - Government, central banks &amp; supranationals",IF(AND(G581="",I581="Taxageste"),"c003x   - Corporates",IF(G581="","c005x   - Other financial corporations","")))))))))</f>
        <v>c004x   - Institutions</v>
      </c>
      <c r="Y581" s="1">
        <f>SUM(N581:O581)</f>
        <v>0</v>
      </c>
      <c r="Z581">
        <f>IFERROR(D581-Y581,"")</f>
        <v>1968.34</v>
      </c>
      <c r="AA581">
        <v>0</v>
      </c>
      <c r="AB581" t="str">
        <f t="shared" si="27"/>
        <v>000000000000000</v>
      </c>
      <c r="AC581" t="str">
        <f t="shared" si="28"/>
        <v>8046556500</v>
      </c>
      <c r="AD581" t="str">
        <f t="shared" si="29"/>
        <v>Type of identifier, other than LEI or MFI code</v>
      </c>
    </row>
    <row r="582" spans="1:30" x14ac:dyDescent="0.45">
      <c r="A582" t="s">
        <v>32</v>
      </c>
      <c r="B582" t="s">
        <v>706</v>
      </c>
      <c r="C582" t="s">
        <v>21</v>
      </c>
      <c r="D582" s="23">
        <v>3728143.2</v>
      </c>
      <c r="F582" t="s">
        <v>490</v>
      </c>
      <c r="H582" t="s">
        <v>694</v>
      </c>
      <c r="I582" t="s">
        <v>707</v>
      </c>
      <c r="M582" t="s">
        <v>1362</v>
      </c>
      <c r="X582" t="str">
        <f>+IF(P582="S128","c006x   - Insurance firms &amp; pension funds",IF(G582="particulares","c001x   - Households",IF(AND(G582="outras empresas nao financeiras",H582="1"),"c002x   - Micro &amp; SME",IF(AND(G582="outras empresas nao financeiras",OR(H582="0",H582="")),"c003x   - Corporates",IF(G582="instituicoes de credito","c004x   - Institutions",IF(G582="outras instituicoes financeiras","c005x   - Other financial corporations",IF(G582="setor publico","c008x   - Government, central banks &amp; supranationals",IF(AND(G582="",I582="Taxageste"),"c003x   - Corporates",IF(G582="","c005x   - Other financial corporations","")))))))))</f>
        <v>c005x   - Other financial corporations</v>
      </c>
      <c r="Y582" s="1">
        <f>SUM(N582:O582)</f>
        <v>0</v>
      </c>
      <c r="Z582">
        <f>IFERROR(D582-Y582,"")</f>
        <v>3728143.2</v>
      </c>
      <c r="AA582">
        <v>0</v>
      </c>
      <c r="AB582" t="str">
        <f t="shared" si="27"/>
        <v>000000000000000</v>
      </c>
      <c r="AC582" t="str">
        <f t="shared" si="28"/>
        <v>9000796656</v>
      </c>
      <c r="AD582" t="str">
        <f t="shared" si="29"/>
        <v>Type of identifier, other than LEI or MFI code</v>
      </c>
    </row>
    <row r="583" spans="1:30" x14ac:dyDescent="0.45">
      <c r="A583" t="s">
        <v>32</v>
      </c>
      <c r="B583" t="s">
        <v>706</v>
      </c>
      <c r="C583" t="s">
        <v>21</v>
      </c>
      <c r="D583" s="23">
        <v>722417.34</v>
      </c>
      <c r="F583" t="s">
        <v>22</v>
      </c>
      <c r="G583" t="s">
        <v>23</v>
      </c>
      <c r="H583" t="s">
        <v>694</v>
      </c>
      <c r="I583" t="s">
        <v>707</v>
      </c>
      <c r="K583">
        <v>0</v>
      </c>
      <c r="M583" t="s">
        <v>1362</v>
      </c>
      <c r="X583" t="str">
        <f>+IF(P583="S128","c006x   - Insurance firms &amp; pension funds",IF(G583="particulares","c001x   - Households",IF(AND(G583="outras empresas nao financeiras",H583="1"),"c002x   - Micro &amp; SME",IF(AND(G583="outras empresas nao financeiras",OR(H583="0",H583="")),"c003x   - Corporates",IF(G583="instituicoes de credito","c004x   - Institutions",IF(G583="outras instituicoes financeiras","c005x   - Other financial corporations",IF(G583="setor publico","c008x   - Government, central banks &amp; supranationals",IF(AND(G583="",I583="Taxageste"),"c003x   - Corporates",IF(G583="","c005x   - Other financial corporations","")))))))))</f>
        <v>c004x   - Institutions</v>
      </c>
      <c r="Y583" s="1">
        <f>SUM(N583:O583)</f>
        <v>0</v>
      </c>
      <c r="Z583">
        <f>IFERROR(D583-Y583,"")</f>
        <v>722417.34</v>
      </c>
      <c r="AA583">
        <v>0</v>
      </c>
      <c r="AB583" t="str">
        <f t="shared" si="27"/>
        <v>000000000000000</v>
      </c>
      <c r="AC583" t="str">
        <f t="shared" si="28"/>
        <v>9000796656</v>
      </c>
      <c r="AD583" t="str">
        <f t="shared" si="29"/>
        <v>Type of identifier, other than LEI or MFI code</v>
      </c>
    </row>
    <row r="584" spans="1:30" x14ac:dyDescent="0.45">
      <c r="A584" t="s">
        <v>32</v>
      </c>
      <c r="B584" t="s">
        <v>706</v>
      </c>
      <c r="C584" t="s">
        <v>21</v>
      </c>
      <c r="D584" s="23">
        <v>4468253.22</v>
      </c>
      <c r="F584" t="s">
        <v>1357</v>
      </c>
      <c r="G584" t="s">
        <v>23</v>
      </c>
      <c r="H584" t="s">
        <v>694</v>
      </c>
      <c r="I584" t="s">
        <v>707</v>
      </c>
      <c r="K584">
        <v>0</v>
      </c>
      <c r="M584" t="s">
        <v>1362</v>
      </c>
      <c r="X584" t="str">
        <f>+IF(P584="S128","c006x   - Insurance firms &amp; pension funds",IF(G584="particulares","c001x   - Households",IF(AND(G584="outras empresas nao financeiras",H584="1"),"c002x   - Micro &amp; SME",IF(AND(G584="outras empresas nao financeiras",OR(H584="0",H584="")),"c003x   - Corporates",IF(G584="instituicoes de credito","c004x   - Institutions",IF(G584="outras instituicoes financeiras","c005x   - Other financial corporations",IF(G584="setor publico","c008x   - Government, central banks &amp; supranationals",IF(AND(G584="",I584="Taxageste"),"c003x   - Corporates",IF(G584="","c005x   - Other financial corporations","")))))))))</f>
        <v>c004x   - Institutions</v>
      </c>
      <c r="Y584" s="1">
        <f>SUM(N584:O584)</f>
        <v>0</v>
      </c>
      <c r="Z584">
        <f>IFERROR(D584-Y584,"")</f>
        <v>4468253.22</v>
      </c>
      <c r="AA584">
        <v>0</v>
      </c>
      <c r="AB584" t="str">
        <f t="shared" si="27"/>
        <v>000000000000000</v>
      </c>
      <c r="AC584" t="str">
        <f t="shared" si="28"/>
        <v>9000796656</v>
      </c>
      <c r="AD584" t="str">
        <f t="shared" si="29"/>
        <v>Type of identifier, other than LEI or MFI code</v>
      </c>
    </row>
    <row r="585" spans="1:30" x14ac:dyDescent="0.45">
      <c r="A585" t="s">
        <v>32</v>
      </c>
      <c r="B585" t="s">
        <v>359</v>
      </c>
      <c r="C585" t="s">
        <v>21</v>
      </c>
      <c r="D585" s="23">
        <v>1204669.51</v>
      </c>
      <c r="E585">
        <v>4185.75</v>
      </c>
      <c r="F585" t="s">
        <v>26</v>
      </c>
      <c r="G585" t="s">
        <v>34</v>
      </c>
      <c r="H585" t="s">
        <v>694</v>
      </c>
      <c r="I585" t="s">
        <v>69</v>
      </c>
      <c r="K585">
        <v>1.40499</v>
      </c>
      <c r="L585">
        <v>1.40499</v>
      </c>
      <c r="M585" t="s">
        <v>1362</v>
      </c>
      <c r="W585" t="s">
        <v>479</v>
      </c>
      <c r="X585" t="str">
        <f>+IF(P585="S128","c006x   - Insurance firms &amp; pension funds",IF(G585="particulares","c001x   - Households",IF(AND(G585="outras empresas nao financeiras",H585="1"),"c002x   - Micro &amp; SME",IF(AND(G585="outras empresas nao financeiras",OR(H585="0",H585="")),"c003x   - Corporates",IF(G585="instituicoes de credito","c004x   - Institutions",IF(G585="outras instituicoes financeiras","c005x   - Other financial corporations",IF(G585="setor publico","c008x   - Government, central banks &amp; supranationals",IF(AND(G585="",I585="Taxageste"),"c003x   - Corporates",IF(G585="","c005x   - Other financial corporations","")))))))))</f>
        <v>c005x   - Other financial corporations</v>
      </c>
      <c r="Y585" s="1">
        <f>SUM(N585:O585)</f>
        <v>0</v>
      </c>
      <c r="Z585">
        <f>IFERROR(D585-Y585,"")</f>
        <v>1204669.51</v>
      </c>
      <c r="AA585">
        <v>0</v>
      </c>
      <c r="AB585" t="str">
        <f t="shared" si="27"/>
        <v>000000000000000</v>
      </c>
      <c r="AC585" t="str">
        <f t="shared" si="28"/>
        <v>8041492238</v>
      </c>
      <c r="AD585" t="str">
        <f t="shared" si="29"/>
        <v>Type of identifier, other than LEI or MFI code</v>
      </c>
    </row>
    <row r="586" spans="1:30" x14ac:dyDescent="0.45">
      <c r="A586" t="s">
        <v>32</v>
      </c>
      <c r="B586" t="s">
        <v>42</v>
      </c>
      <c r="C586" t="s">
        <v>21</v>
      </c>
      <c r="D586" s="23">
        <v>2818823.8</v>
      </c>
      <c r="E586">
        <v>2544.56</v>
      </c>
      <c r="F586" t="s">
        <v>26</v>
      </c>
      <c r="G586" t="s">
        <v>34</v>
      </c>
      <c r="H586" t="s">
        <v>694</v>
      </c>
      <c r="I586" t="s">
        <v>43</v>
      </c>
      <c r="K586">
        <v>1.3839900000000001</v>
      </c>
      <c r="L586">
        <v>1.3839900000000001</v>
      </c>
      <c r="M586" t="s">
        <v>1362</v>
      </c>
      <c r="X586" t="str">
        <f>+IF(P586="S128","c006x   - Insurance firms &amp; pension funds",IF(G586="particulares","c001x   - Households",IF(AND(G586="outras empresas nao financeiras",H586="1"),"c002x   - Micro &amp; SME",IF(AND(G586="outras empresas nao financeiras",OR(H586="0",H586="")),"c003x   - Corporates",IF(G586="instituicoes de credito","c004x   - Institutions",IF(G586="outras instituicoes financeiras","c005x   - Other financial corporations",IF(G586="setor publico","c008x   - Government, central banks &amp; supranationals",IF(AND(G586="",I586="Taxageste"),"c003x   - Corporates",IF(G586="","c005x   - Other financial corporations","")))))))))</f>
        <v>c005x   - Other financial corporations</v>
      </c>
      <c r="Y586" s="1">
        <f>SUM(N586:O586)</f>
        <v>0</v>
      </c>
      <c r="Z586">
        <f>IFERROR(D586-Y586,"")</f>
        <v>2818823.8</v>
      </c>
      <c r="AA586">
        <v>0</v>
      </c>
      <c r="AB586" t="str">
        <f t="shared" si="27"/>
        <v>000000000000000</v>
      </c>
      <c r="AC586" t="str">
        <f t="shared" si="28"/>
        <v>8037938734</v>
      </c>
      <c r="AD586" t="str">
        <f t="shared" si="29"/>
        <v>Type of identifier, other than LEI or MFI code</v>
      </c>
    </row>
    <row r="587" spans="1:30" x14ac:dyDescent="0.45">
      <c r="A587" t="s">
        <v>785</v>
      </c>
      <c r="B587" t="s">
        <v>167</v>
      </c>
      <c r="C587" t="s">
        <v>21</v>
      </c>
      <c r="D587" s="23">
        <v>-1</v>
      </c>
      <c r="E587" s="23"/>
      <c r="F587" t="s">
        <v>29</v>
      </c>
      <c r="G587" t="s">
        <v>34</v>
      </c>
      <c r="H587" t="s">
        <v>694</v>
      </c>
      <c r="I587" t="s">
        <v>73</v>
      </c>
      <c r="M587" t="s">
        <v>1362</v>
      </c>
      <c r="W587" t="s">
        <v>479</v>
      </c>
      <c r="X587" t="str">
        <f>+IF(P587="S128","c006x   - Insurance firms &amp; pension funds",IF(G587="particulares","c001x   - Households",IF(AND(G587="outras empresas nao financeiras",H587="1"),"c002x   - Micro &amp; SME",IF(AND(G587="outras empresas nao financeiras",OR(H587="0",H587="")),"c003x   - Corporates",IF(G587="instituicoes de credito","c004x   - Institutions",IF(G587="outras instituicoes financeiras","c005x   - Other financial corporations",IF(G587="setor publico","c008x   - Government, central banks &amp; supranationals",IF(AND(G587="",I587="Taxageste"),"c003x   - Corporates",IF(G587="","c005x   - Other financial corporations","")))))))))</f>
        <v>c005x   - Other financial corporations</v>
      </c>
      <c r="Y587" s="1">
        <f>SUM(N587:O587)</f>
        <v>0</v>
      </c>
      <c r="Z587">
        <f>IFERROR(D587-Y587,"")</f>
        <v>-1</v>
      </c>
      <c r="AA587">
        <v>0</v>
      </c>
      <c r="AB587" t="str">
        <f t="shared" si="27"/>
        <v>000100I240P3891</v>
      </c>
      <c r="AC587" t="str">
        <f t="shared" si="28"/>
        <v>2101355138</v>
      </c>
      <c r="AD587" t="str">
        <f t="shared" si="29"/>
        <v>Type of identifier, other than LEI or MFI code</v>
      </c>
    </row>
    <row r="588" spans="1:30" x14ac:dyDescent="0.45">
      <c r="A588" t="s">
        <v>1410</v>
      </c>
      <c r="B588" t="s">
        <v>167</v>
      </c>
      <c r="C588" t="s">
        <v>21</v>
      </c>
      <c r="D588" s="23">
        <v>113845883.34</v>
      </c>
      <c r="F588" t="s">
        <v>29</v>
      </c>
      <c r="G588" t="s">
        <v>34</v>
      </c>
      <c r="H588" t="s">
        <v>694</v>
      </c>
      <c r="I588" t="s">
        <v>73</v>
      </c>
      <c r="M588" t="s">
        <v>1362</v>
      </c>
      <c r="W588" t="s">
        <v>479</v>
      </c>
      <c r="X588" t="str">
        <f>+IF(P588="S128","c006x   - Insurance firms &amp; pension funds",IF(G588="particulares","c001x   - Households",IF(AND(G588="outras empresas nao financeiras",H588="1"),"c002x   - Micro &amp; SME",IF(AND(G588="outras empresas nao financeiras",OR(H588="0",H588="")),"c003x   - Corporates",IF(G588="instituicoes de credito","c004x   - Institutions",IF(G588="outras instituicoes financeiras","c005x   - Other financial corporations",IF(G588="setor publico","c008x   - Government, central banks &amp; supranationals",IF(AND(G588="",I588="Taxageste"),"c003x   - Corporates",IF(G588="","c005x   - Other financial corporations","")))))))))</f>
        <v>c005x   - Other financial corporations</v>
      </c>
      <c r="Y588" s="1">
        <f>SUM(N588:O588)</f>
        <v>0</v>
      </c>
      <c r="Z588">
        <f>IFERROR(D588-Y588,"")</f>
        <v>113845883.34</v>
      </c>
      <c r="AA588">
        <v>0</v>
      </c>
      <c r="AB588" t="str">
        <f t="shared" si="27"/>
        <v>000100I240P3830</v>
      </c>
      <c r="AC588" t="str">
        <f t="shared" si="28"/>
        <v>2101355138</v>
      </c>
      <c r="AD588" t="str">
        <f t="shared" si="29"/>
        <v>Type of identifier, other than LEI or MFI code</v>
      </c>
    </row>
    <row r="589" spans="1:30" x14ac:dyDescent="0.45">
      <c r="A589" t="s">
        <v>1299</v>
      </c>
      <c r="B589" t="s">
        <v>696</v>
      </c>
      <c r="C589" t="s">
        <v>21</v>
      </c>
      <c r="D589" s="23">
        <v>0.16</v>
      </c>
      <c r="F589" t="s">
        <v>485</v>
      </c>
      <c r="G589" t="s">
        <v>23</v>
      </c>
      <c r="H589" t="s">
        <v>694</v>
      </c>
      <c r="I589" t="s">
        <v>81</v>
      </c>
      <c r="M589" t="s">
        <v>1362</v>
      </c>
      <c r="X589" t="str">
        <f>+IF(P589="S128","c006x   - Insurance firms &amp; pension funds",IF(G589="particulares","c001x   - Households",IF(AND(G589="outras empresas nao financeiras",H589="1"),"c002x   - Micro &amp; SME",IF(AND(G589="outras empresas nao financeiras",OR(H589="0",H589="")),"c003x   - Corporates",IF(G589="instituicoes de credito","c004x   - Institutions",IF(G589="outras instituicoes financeiras","c005x   - Other financial corporations",IF(G589="setor publico","c008x   - Government, central banks &amp; supranationals",IF(AND(G589="",I589="Taxageste"),"c003x   - Corporates",IF(G589="","c005x   - Other financial corporations","")))))))))</f>
        <v>c004x   - Institutions</v>
      </c>
      <c r="Y589" s="1">
        <f>SUM(N589:O589)</f>
        <v>0</v>
      </c>
      <c r="Z589">
        <f>IFERROR(D589-Y589,"")</f>
        <v>0.16</v>
      </c>
      <c r="AA589">
        <v>0</v>
      </c>
      <c r="AB589" t="str">
        <f t="shared" si="27"/>
        <v>588804831842570</v>
      </c>
      <c r="AC589" t="str">
        <f t="shared" si="28"/>
        <v>9000699338</v>
      </c>
      <c r="AD589" t="str">
        <f t="shared" si="29"/>
        <v>Type of identifier, other than LEI or MFI code</v>
      </c>
    </row>
    <row r="590" spans="1:30" x14ac:dyDescent="0.45">
      <c r="A590" t="s">
        <v>759</v>
      </c>
      <c r="B590" t="s">
        <v>696</v>
      </c>
      <c r="C590" t="s">
        <v>21</v>
      </c>
      <c r="D590" s="23">
        <v>0.09</v>
      </c>
      <c r="F590" t="s">
        <v>485</v>
      </c>
      <c r="G590" t="s">
        <v>23</v>
      </c>
      <c r="H590" t="s">
        <v>694</v>
      </c>
      <c r="I590" t="s">
        <v>81</v>
      </c>
      <c r="M590" t="s">
        <v>1362</v>
      </c>
      <c r="X590" t="str">
        <f>+IF(P590="S128","c006x   - Insurance firms &amp; pension funds",IF(G590="particulares","c001x   - Households",IF(AND(G590="outras empresas nao financeiras",H590="1"),"c002x   - Micro &amp; SME",IF(AND(G590="outras empresas nao financeiras",OR(H590="0",H590="")),"c003x   - Corporates",IF(G590="instituicoes de credito","c004x   - Institutions",IF(G590="outras instituicoes financeiras","c005x   - Other financial corporations",IF(G590="setor publico","c008x   - Government, central banks &amp; supranationals",IF(AND(G590="",I590="Taxageste"),"c003x   - Corporates",IF(G590="","c005x   - Other financial corporations","")))))))))</f>
        <v>c004x   - Institutions</v>
      </c>
      <c r="Y590" s="1">
        <f>SUM(N590:O590)</f>
        <v>0</v>
      </c>
      <c r="Z590">
        <f>IFERROR(D590-Y590,"")</f>
        <v>0.09</v>
      </c>
      <c r="AA590">
        <v>0</v>
      </c>
      <c r="AB590" t="str">
        <f t="shared" si="27"/>
        <v>588804815654380</v>
      </c>
      <c r="AC590" t="str">
        <f t="shared" si="28"/>
        <v>9000699338</v>
      </c>
      <c r="AD590" t="str">
        <f t="shared" si="29"/>
        <v>Type of identifier, other than LEI or MFI code</v>
      </c>
    </row>
    <row r="591" spans="1:30" x14ac:dyDescent="0.45">
      <c r="A591" t="s">
        <v>730</v>
      </c>
      <c r="B591" t="s">
        <v>696</v>
      </c>
      <c r="C591" t="s">
        <v>21</v>
      </c>
      <c r="D591" s="23">
        <v>0.09</v>
      </c>
      <c r="E591" s="23"/>
      <c r="F591" t="s">
        <v>485</v>
      </c>
      <c r="G591" t="s">
        <v>23</v>
      </c>
      <c r="H591" t="s">
        <v>694</v>
      </c>
      <c r="I591" t="s">
        <v>81</v>
      </c>
      <c r="M591" t="s">
        <v>1362</v>
      </c>
      <c r="X591" t="str">
        <f>+IF(P591="S128","c006x   - Insurance firms &amp; pension funds",IF(G591="particulares","c001x   - Households",IF(AND(G591="outras empresas nao financeiras",H591="1"),"c002x   - Micro &amp; SME",IF(AND(G591="outras empresas nao financeiras",OR(H591="0",H591="")),"c003x   - Corporates",IF(G591="instituicoes de credito","c004x   - Institutions",IF(G591="outras instituicoes financeiras","c005x   - Other financial corporations",IF(G591="setor publico","c008x   - Government, central banks &amp; supranationals",IF(AND(G591="",I591="Taxageste"),"c003x   - Corporates",IF(G591="","c005x   - Other financial corporations","")))))))))</f>
        <v>c004x   - Institutions</v>
      </c>
      <c r="Y591" s="1">
        <f>SUM(N591:O591)</f>
        <v>0</v>
      </c>
      <c r="Z591">
        <f>IFERROR(D591-Y591,"")</f>
        <v>0.09</v>
      </c>
      <c r="AA591">
        <v>0</v>
      </c>
      <c r="AB591" t="str">
        <f t="shared" si="27"/>
        <v>588804815653320</v>
      </c>
      <c r="AC591" t="str">
        <f t="shared" si="28"/>
        <v>9000699338</v>
      </c>
      <c r="AD591" t="str">
        <f t="shared" si="29"/>
        <v>Type of identifier, other than LEI or MFI code</v>
      </c>
    </row>
    <row r="592" spans="1:30" x14ac:dyDescent="0.45">
      <c r="A592" t="s">
        <v>716</v>
      </c>
      <c r="B592" t="s">
        <v>699</v>
      </c>
      <c r="C592" t="s">
        <v>21</v>
      </c>
      <c r="D592" s="23">
        <v>0.01</v>
      </c>
      <c r="F592" t="s">
        <v>485</v>
      </c>
      <c r="G592" t="s">
        <v>23</v>
      </c>
      <c r="H592" t="s">
        <v>694</v>
      </c>
      <c r="I592" t="s">
        <v>700</v>
      </c>
      <c r="M592" t="s">
        <v>1362</v>
      </c>
      <c r="X592" t="str">
        <f>+IF(P592="S128","c006x   - Insurance firms &amp; pension funds",IF(G592="particulares","c001x   - Households",IF(AND(G592="outras empresas nao financeiras",H592="1"),"c002x   - Micro &amp; SME",IF(AND(G592="outras empresas nao financeiras",OR(H592="0",H592="")),"c003x   - Corporates",IF(G592="instituicoes de credito","c004x   - Institutions",IF(G592="outras instituicoes financeiras","c005x   - Other financial corporations",IF(G592="setor publico","c008x   - Government, central banks &amp; supranationals",IF(AND(G592="",I592="Taxageste"),"c003x   - Corporates",IF(G592="","c005x   - Other financial corporations","")))))))))</f>
        <v>c004x   - Institutions</v>
      </c>
      <c r="Y592" s="1">
        <f>SUM(N592:O592)</f>
        <v>0</v>
      </c>
      <c r="Z592">
        <f>IFERROR(D592-Y592,"")</f>
        <v>0.01</v>
      </c>
      <c r="AA592">
        <v>0</v>
      </c>
      <c r="AB592" t="str">
        <f t="shared" si="27"/>
        <v>588804815682170</v>
      </c>
      <c r="AC592" t="str">
        <f t="shared" si="28"/>
        <v>8000000013</v>
      </c>
      <c r="AD592" t="str">
        <f t="shared" si="29"/>
        <v>Type of identifier, other than LEI or MFI code</v>
      </c>
    </row>
    <row r="593" spans="1:30" x14ac:dyDescent="0.45">
      <c r="A593" t="s">
        <v>731</v>
      </c>
      <c r="B593" t="s">
        <v>699</v>
      </c>
      <c r="C593" t="s">
        <v>21</v>
      </c>
      <c r="D593" s="23">
        <v>0.01</v>
      </c>
      <c r="F593" t="s">
        <v>485</v>
      </c>
      <c r="G593" t="s">
        <v>23</v>
      </c>
      <c r="H593" t="s">
        <v>694</v>
      </c>
      <c r="I593" t="s">
        <v>700</v>
      </c>
      <c r="M593" t="s">
        <v>1362</v>
      </c>
      <c r="X593" t="str">
        <f>+IF(P593="S128","c006x   - Insurance firms &amp; pension funds",IF(G593="particulares","c001x   - Households",IF(AND(G593="outras empresas nao financeiras",H593="1"),"c002x   - Micro &amp; SME",IF(AND(G593="outras empresas nao financeiras",OR(H593="0",H593="")),"c003x   - Corporates",IF(G593="instituicoes de credito","c004x   - Institutions",IF(G593="outras instituicoes financeiras","c005x   - Other financial corporations",IF(G593="setor publico","c008x   - Government, central banks &amp; supranationals",IF(AND(G593="",I593="Taxageste"),"c003x   - Corporates",IF(G593="","c005x   - Other financial corporations","")))))))))</f>
        <v>c004x   - Institutions</v>
      </c>
      <c r="Y593" s="1">
        <f>SUM(N593:O593)</f>
        <v>0</v>
      </c>
      <c r="Z593">
        <f>IFERROR(D593-Y593,"")</f>
        <v>0.01</v>
      </c>
      <c r="AA593">
        <v>0</v>
      </c>
      <c r="AB593" t="str">
        <f t="shared" si="27"/>
        <v>588804816094800</v>
      </c>
      <c r="AC593" t="str">
        <f t="shared" si="28"/>
        <v>8000000013</v>
      </c>
      <c r="AD593" t="str">
        <f t="shared" si="29"/>
        <v>Type of identifier, other than LEI or MFI code</v>
      </c>
    </row>
    <row r="594" spans="1:30" x14ac:dyDescent="0.45">
      <c r="A594" t="s">
        <v>1083</v>
      </c>
      <c r="B594" t="s">
        <v>696</v>
      </c>
      <c r="C594" t="s">
        <v>21</v>
      </c>
      <c r="D594" s="23">
        <v>0.22</v>
      </c>
      <c r="F594" t="s">
        <v>485</v>
      </c>
      <c r="G594" t="s">
        <v>23</v>
      </c>
      <c r="H594" t="s">
        <v>694</v>
      </c>
      <c r="I594" t="s">
        <v>81</v>
      </c>
      <c r="M594" t="s">
        <v>1362</v>
      </c>
      <c r="X594" t="str">
        <f>+IF(P594="S128","c006x   - Insurance firms &amp; pension funds",IF(G594="particulares","c001x   - Households",IF(AND(G594="outras empresas nao financeiras",H594="1"),"c002x   - Micro &amp; SME",IF(AND(G594="outras empresas nao financeiras",OR(H594="0",H594="")),"c003x   - Corporates",IF(G594="instituicoes de credito","c004x   - Institutions",IF(G594="outras instituicoes financeiras","c005x   - Other financial corporations",IF(G594="setor publico","c008x   - Government, central banks &amp; supranationals",IF(AND(G594="",I594="Taxageste"),"c003x   - Corporates",IF(G594="","c005x   - Other financial corporations","")))))))))</f>
        <v>c004x   - Institutions</v>
      </c>
      <c r="Y594" s="1">
        <f>SUM(N594:O594)</f>
        <v>0</v>
      </c>
      <c r="Z594">
        <f>IFERROR(D594-Y594,"")</f>
        <v>0.22</v>
      </c>
      <c r="AA594">
        <v>0</v>
      </c>
      <c r="AB594" t="str">
        <f t="shared" si="27"/>
        <v>588804830644890</v>
      </c>
      <c r="AC594" t="str">
        <f t="shared" si="28"/>
        <v>9000699338</v>
      </c>
      <c r="AD594" t="str">
        <f t="shared" si="29"/>
        <v>Type of identifier, other than LEI or MFI code</v>
      </c>
    </row>
    <row r="595" spans="1:30" s="26" customFormat="1" x14ac:dyDescent="0.45">
      <c r="A595" t="s">
        <v>813</v>
      </c>
      <c r="B595" t="s">
        <v>699</v>
      </c>
      <c r="C595" t="s">
        <v>21</v>
      </c>
      <c r="D595" s="23">
        <v>0.4</v>
      </c>
      <c r="E595" s="23"/>
      <c r="F595" t="s">
        <v>485</v>
      </c>
      <c r="G595" t="s">
        <v>23</v>
      </c>
      <c r="H595" t="s">
        <v>694</v>
      </c>
      <c r="I595" t="s">
        <v>700</v>
      </c>
      <c r="J595"/>
      <c r="K595"/>
      <c r="L595"/>
      <c r="M595" t="s">
        <v>1362</v>
      </c>
      <c r="N595"/>
      <c r="O595"/>
      <c r="P595"/>
      <c r="Q595"/>
      <c r="R595"/>
      <c r="S595"/>
      <c r="T595"/>
      <c r="U595"/>
      <c r="V595"/>
      <c r="W595"/>
      <c r="X595" t="str">
        <f>+IF(P595="S128","c006x   - Insurance firms &amp; pension funds",IF(G595="particulares","c001x   - Households",IF(AND(G595="outras empresas nao financeiras",H595="1"),"c002x   - Micro &amp; SME",IF(AND(G595="outras empresas nao financeiras",OR(H595="0",H595="")),"c003x   - Corporates",IF(G595="instituicoes de credito","c004x   - Institutions",IF(G595="outras instituicoes financeiras","c005x   - Other financial corporations",IF(G595="setor publico","c008x   - Government, central banks &amp; supranationals",IF(AND(G595="",I595="Taxageste"),"c003x   - Corporates",IF(G595="","c005x   - Other financial corporations","")))))))))</f>
        <v>c004x   - Institutions</v>
      </c>
      <c r="Y595" s="1">
        <f>SUM(N595:O595)</f>
        <v>0</v>
      </c>
      <c r="Z595">
        <f>IFERROR(D595-Y595,"")</f>
        <v>0.4</v>
      </c>
      <c r="AA595">
        <v>0</v>
      </c>
      <c r="AB595" s="26" t="str">
        <f t="shared" si="27"/>
        <v>588804815175670</v>
      </c>
      <c r="AC595" s="26" t="str">
        <f t="shared" si="28"/>
        <v>8000000013</v>
      </c>
      <c r="AD595" s="26" t="str">
        <f t="shared" si="29"/>
        <v>Type of identifier, other than LEI or MFI code</v>
      </c>
    </row>
    <row r="596" spans="1:30" x14ac:dyDescent="0.45">
      <c r="A596" t="s">
        <v>815</v>
      </c>
      <c r="B596" t="s">
        <v>696</v>
      </c>
      <c r="C596" t="s">
        <v>21</v>
      </c>
      <c r="D596" s="23">
        <v>0.22</v>
      </c>
      <c r="F596" t="s">
        <v>485</v>
      </c>
      <c r="G596" t="s">
        <v>23</v>
      </c>
      <c r="H596" t="s">
        <v>694</v>
      </c>
      <c r="I596" t="s">
        <v>81</v>
      </c>
      <c r="M596" t="s">
        <v>1362</v>
      </c>
      <c r="X596" t="str">
        <f>+IF(P596="S128","c006x   - Insurance firms &amp; pension funds",IF(G596="particulares","c001x   - Households",IF(AND(G596="outras empresas nao financeiras",H596="1"),"c002x   - Micro &amp; SME",IF(AND(G596="outras empresas nao financeiras",OR(H596="0",H596="")),"c003x   - Corporates",IF(G596="instituicoes de credito","c004x   - Institutions",IF(G596="outras instituicoes financeiras","c005x   - Other financial corporations",IF(G596="setor publico","c008x   - Government, central banks &amp; supranationals",IF(AND(G596="",I596="Taxageste"),"c003x   - Corporates",IF(G596="","c005x   - Other financial corporations","")))))))))</f>
        <v>c004x   - Institutions</v>
      </c>
      <c r="Y596" s="1">
        <f>SUM(N596:O596)</f>
        <v>0</v>
      </c>
      <c r="Z596">
        <f>IFERROR(D596-Y596,"")</f>
        <v>0.22</v>
      </c>
      <c r="AA596">
        <v>0</v>
      </c>
      <c r="AB596" t="str">
        <f t="shared" si="27"/>
        <v>588804815653700</v>
      </c>
      <c r="AC596" t="str">
        <f t="shared" si="28"/>
        <v>9000699338</v>
      </c>
      <c r="AD596" t="str">
        <f t="shared" si="29"/>
        <v>Type of identifier, other than LEI or MFI code</v>
      </c>
    </row>
    <row r="597" spans="1:30" x14ac:dyDescent="0.45">
      <c r="A597" t="s">
        <v>817</v>
      </c>
      <c r="B597" t="s">
        <v>699</v>
      </c>
      <c r="C597" t="s">
        <v>21</v>
      </c>
      <c r="D597" s="23">
        <v>0.01</v>
      </c>
      <c r="F597" t="s">
        <v>485</v>
      </c>
      <c r="G597" t="s">
        <v>23</v>
      </c>
      <c r="H597" t="s">
        <v>694</v>
      </c>
      <c r="I597" t="s">
        <v>700</v>
      </c>
      <c r="M597" t="s">
        <v>1362</v>
      </c>
      <c r="X597" t="str">
        <f>+IF(P597="S128","c006x   - Insurance firms &amp; pension funds",IF(G597="particulares","c001x   - Households",IF(AND(G597="outras empresas nao financeiras",H597="1"),"c002x   - Micro &amp; SME",IF(AND(G597="outras empresas nao financeiras",OR(H597="0",H597="")),"c003x   - Corporates",IF(G597="instituicoes de credito","c004x   - Institutions",IF(G597="outras instituicoes financeiras","c005x   - Other financial corporations",IF(G597="setor publico","c008x   - Government, central banks &amp; supranationals",IF(AND(G597="",I597="Taxageste"),"c003x   - Corporates",IF(G597="","c005x   - Other financial corporations","")))))))))</f>
        <v>c004x   - Institutions</v>
      </c>
      <c r="Y597" s="1">
        <f>SUM(N597:O597)</f>
        <v>0</v>
      </c>
      <c r="Z597">
        <f>IFERROR(D597-Y597,"")</f>
        <v>0.01</v>
      </c>
      <c r="AA597">
        <v>0</v>
      </c>
      <c r="AB597" t="str">
        <f t="shared" si="27"/>
        <v>588804815655670</v>
      </c>
      <c r="AC597" t="str">
        <f t="shared" si="28"/>
        <v>8000000013</v>
      </c>
      <c r="AD597" t="str">
        <f t="shared" si="29"/>
        <v>Type of identifier, other than LEI or MFI code</v>
      </c>
    </row>
    <row r="598" spans="1:30" x14ac:dyDescent="0.45">
      <c r="A598" t="s">
        <v>906</v>
      </c>
      <c r="B598" t="s">
        <v>696</v>
      </c>
      <c r="C598" t="s">
        <v>21</v>
      </c>
      <c r="D598" s="23">
        <v>3.97</v>
      </c>
      <c r="F598" t="s">
        <v>485</v>
      </c>
      <c r="G598" t="s">
        <v>23</v>
      </c>
      <c r="H598" t="s">
        <v>694</v>
      </c>
      <c r="I598" t="s">
        <v>81</v>
      </c>
      <c r="M598" t="s">
        <v>1362</v>
      </c>
      <c r="X598" t="str">
        <f>+IF(P598="S128","c006x   - Insurance firms &amp; pension funds",IF(G598="particulares","c001x   - Households",IF(AND(G598="outras empresas nao financeiras",H598="1"),"c002x   - Micro &amp; SME",IF(AND(G598="outras empresas nao financeiras",OR(H598="0",H598="")),"c003x   - Corporates",IF(G598="instituicoes de credito","c004x   - Institutions",IF(G598="outras instituicoes financeiras","c005x   - Other financial corporations",IF(G598="setor publico","c008x   - Government, central banks &amp; supranationals",IF(AND(G598="",I598="Taxageste"),"c003x   - Corporates",IF(G598="","c005x   - Other financial corporations","")))))))))</f>
        <v>c004x   - Institutions</v>
      </c>
      <c r="Y598" s="1">
        <f>SUM(N598:O598)</f>
        <v>0</v>
      </c>
      <c r="Z598">
        <f>IFERROR(D598-Y598,"")</f>
        <v>3.97</v>
      </c>
      <c r="AA598">
        <v>0</v>
      </c>
      <c r="AB598" t="str">
        <f t="shared" si="27"/>
        <v>588804830645310</v>
      </c>
      <c r="AC598" t="str">
        <f t="shared" si="28"/>
        <v>9000699338</v>
      </c>
      <c r="AD598" t="str">
        <f t="shared" si="29"/>
        <v>Type of identifier, other than LEI or MFI code</v>
      </c>
    </row>
    <row r="599" spans="1:30" x14ac:dyDescent="0.45">
      <c r="A599" t="s">
        <v>924</v>
      </c>
      <c r="B599" t="s">
        <v>696</v>
      </c>
      <c r="C599" t="s">
        <v>21</v>
      </c>
      <c r="D599" s="23">
        <v>0.26</v>
      </c>
      <c r="F599" t="s">
        <v>485</v>
      </c>
      <c r="G599" t="s">
        <v>23</v>
      </c>
      <c r="H599" t="s">
        <v>694</v>
      </c>
      <c r="I599" t="s">
        <v>81</v>
      </c>
      <c r="M599" t="s">
        <v>1362</v>
      </c>
      <c r="X599" t="str">
        <f>+IF(P599="S128","c006x   - Insurance firms &amp; pension funds",IF(G599="particulares","c001x   - Households",IF(AND(G599="outras empresas nao financeiras",H599="1"),"c002x   - Micro &amp; SME",IF(AND(G599="outras empresas nao financeiras",OR(H599="0",H599="")),"c003x   - Corporates",IF(G599="instituicoes de credito","c004x   - Institutions",IF(G599="outras instituicoes financeiras","c005x   - Other financial corporations",IF(G599="setor publico","c008x   - Government, central banks &amp; supranationals",IF(AND(G599="",I599="Taxageste"),"c003x   - Corporates",IF(G599="","c005x   - Other financial corporations","")))))))))</f>
        <v>c004x   - Institutions</v>
      </c>
      <c r="Y599" s="1">
        <f>SUM(N599:O599)</f>
        <v>0</v>
      </c>
      <c r="Z599">
        <f>IFERROR(D599-Y599,"")</f>
        <v>0.26</v>
      </c>
      <c r="AA599">
        <v>0</v>
      </c>
      <c r="AB599" t="str">
        <f t="shared" si="27"/>
        <v>588804831316870</v>
      </c>
      <c r="AC599" t="str">
        <f t="shared" si="28"/>
        <v>9000699338</v>
      </c>
      <c r="AD599" t="str">
        <f t="shared" si="29"/>
        <v>Type of identifier, other than LEI or MFI code</v>
      </c>
    </row>
    <row r="600" spans="1:30" x14ac:dyDescent="0.45">
      <c r="A600" t="s">
        <v>896</v>
      </c>
      <c r="B600" t="s">
        <v>699</v>
      </c>
      <c r="C600" t="s">
        <v>21</v>
      </c>
      <c r="D600" s="23">
        <v>6.3</v>
      </c>
      <c r="F600" t="s">
        <v>485</v>
      </c>
      <c r="G600" t="s">
        <v>23</v>
      </c>
      <c r="H600" t="s">
        <v>694</v>
      </c>
      <c r="I600" t="s">
        <v>700</v>
      </c>
      <c r="M600" t="s">
        <v>1362</v>
      </c>
      <c r="X600" t="str">
        <f>+IF(P600="S128","c006x   - Insurance firms &amp; pension funds",IF(G600="particulares","c001x   - Households",IF(AND(G600="outras empresas nao financeiras",H600="1"),"c002x   - Micro &amp; SME",IF(AND(G600="outras empresas nao financeiras",OR(H600="0",H600="")),"c003x   - Corporates",IF(G600="instituicoes de credito","c004x   - Institutions",IF(G600="outras instituicoes financeiras","c005x   - Other financial corporations",IF(G600="setor publico","c008x   - Government, central banks &amp; supranationals",IF(AND(G600="",I600="Taxageste"),"c003x   - Corporates",IF(G600="","c005x   - Other financial corporations","")))))))))</f>
        <v>c004x   - Institutions</v>
      </c>
      <c r="Y600" s="1">
        <f>SUM(N600:O600)</f>
        <v>0</v>
      </c>
      <c r="Z600">
        <f>IFERROR(D600-Y600,"")</f>
        <v>6.3</v>
      </c>
      <c r="AA600">
        <v>0</v>
      </c>
      <c r="AB600" t="str">
        <f t="shared" si="27"/>
        <v>588804815189570</v>
      </c>
      <c r="AC600" t="str">
        <f t="shared" si="28"/>
        <v>8000000013</v>
      </c>
      <c r="AD600" t="str">
        <f t="shared" si="29"/>
        <v>Type of identifier, other than LEI or MFI code</v>
      </c>
    </row>
    <row r="601" spans="1:30" x14ac:dyDescent="0.45">
      <c r="A601" t="s">
        <v>907</v>
      </c>
      <c r="B601" t="s">
        <v>696</v>
      </c>
      <c r="C601" t="s">
        <v>21</v>
      </c>
      <c r="D601" s="23">
        <v>0.11</v>
      </c>
      <c r="F601" t="s">
        <v>485</v>
      </c>
      <c r="G601" t="s">
        <v>23</v>
      </c>
      <c r="H601" t="s">
        <v>694</v>
      </c>
      <c r="I601" t="s">
        <v>81</v>
      </c>
      <c r="M601" t="s">
        <v>1362</v>
      </c>
      <c r="X601" t="str">
        <f>+IF(P601="S128","c006x   - Insurance firms &amp; pension funds",IF(G601="particulares","c001x   - Households",IF(AND(G601="outras empresas nao financeiras",H601="1"),"c002x   - Micro &amp; SME",IF(AND(G601="outras empresas nao financeiras",OR(H601="0",H601="")),"c003x   - Corporates",IF(G601="instituicoes de credito","c004x   - Institutions",IF(G601="outras instituicoes financeiras","c005x   - Other financial corporations",IF(G601="setor publico","c008x   - Government, central banks &amp; supranationals",IF(AND(G601="",I601="Taxageste"),"c003x   - Corporates",IF(G601="","c005x   - Other financial corporations","")))))))))</f>
        <v>c004x   - Institutions</v>
      </c>
      <c r="Y601" s="1">
        <f>SUM(N601:O601)</f>
        <v>0</v>
      </c>
      <c r="Z601">
        <f>IFERROR(D601-Y601,"")</f>
        <v>0.11</v>
      </c>
      <c r="AA601">
        <v>0</v>
      </c>
      <c r="AB601" t="str">
        <f t="shared" si="27"/>
        <v>588804815653510</v>
      </c>
      <c r="AC601" t="str">
        <f t="shared" si="28"/>
        <v>9000699338</v>
      </c>
      <c r="AD601" t="str">
        <f t="shared" si="29"/>
        <v>Type of identifier, other than LEI or MFI code</v>
      </c>
    </row>
    <row r="602" spans="1:30" x14ac:dyDescent="0.45">
      <c r="A602" t="s">
        <v>909</v>
      </c>
      <c r="B602" t="s">
        <v>696</v>
      </c>
      <c r="C602" t="s">
        <v>21</v>
      </c>
      <c r="D602" s="23">
        <v>0.28999999999999998</v>
      </c>
      <c r="F602" t="s">
        <v>485</v>
      </c>
      <c r="G602" t="s">
        <v>23</v>
      </c>
      <c r="H602" t="s">
        <v>694</v>
      </c>
      <c r="I602" t="s">
        <v>81</v>
      </c>
      <c r="M602" t="s">
        <v>1362</v>
      </c>
      <c r="X602" s="26" t="str">
        <f>+IF(P602="S128","c006x   - Insurance firms &amp; pension funds",IF(G602="particulares","c001x   - Households",IF(AND(G602="outras empresas nao financeiras",H602="1"),"c002x   - Micro &amp; SME",IF(AND(G602="outras empresas nao financeiras",OR(H602="0",H602="")),"c003x   - Corporates",IF(G602="instituicoes de credito","c004x   - Institutions",IF(G602="outras instituicoes financeiras","c005x   - Other financial corporations",IF(G602="setor publico","c008x   - Government, central banks &amp; supranationals",IF(AND(G602="",I602="Taxageste"),"c003x   - Corporates",IF(G602="","c005x   - Other financial corporations","")))))))))</f>
        <v>c004x   - Institutions</v>
      </c>
      <c r="Y602" s="29">
        <f>SUM(N602:O602)</f>
        <v>0</v>
      </c>
      <c r="Z602" s="26">
        <f>IFERROR(D602-Y602,"")</f>
        <v>0.28999999999999998</v>
      </c>
      <c r="AA602" s="26">
        <v>0</v>
      </c>
      <c r="AB602" t="str">
        <f t="shared" si="27"/>
        <v>588804815653900</v>
      </c>
      <c r="AC602" t="str">
        <f t="shared" si="28"/>
        <v>9000699338</v>
      </c>
      <c r="AD602" t="str">
        <f t="shared" si="29"/>
        <v>Type of identifier, other than LEI or MFI code</v>
      </c>
    </row>
    <row r="603" spans="1:30" x14ac:dyDescent="0.45">
      <c r="A603" t="s">
        <v>910</v>
      </c>
      <c r="B603" t="s">
        <v>696</v>
      </c>
      <c r="C603" t="s">
        <v>21</v>
      </c>
      <c r="D603" s="23">
        <v>1.29</v>
      </c>
      <c r="E603" s="23"/>
      <c r="F603" t="s">
        <v>485</v>
      </c>
      <c r="G603" t="s">
        <v>23</v>
      </c>
      <c r="H603" t="s">
        <v>694</v>
      </c>
      <c r="I603" t="s">
        <v>81</v>
      </c>
      <c r="M603" t="s">
        <v>1362</v>
      </c>
      <c r="X603" t="str">
        <f>+IF(P603="S128","c006x   - Insurance firms &amp; pension funds",IF(G603="particulares","c001x   - Households",IF(AND(G603="outras empresas nao financeiras",H603="1"),"c002x   - Micro &amp; SME",IF(AND(G603="outras empresas nao financeiras",OR(H603="0",H603="")),"c003x   - Corporates",IF(G603="instituicoes de credito","c004x   - Institutions",IF(G603="outras instituicoes financeiras","c005x   - Other financial corporations",IF(G603="setor publico","c008x   - Government, central banks &amp; supranationals",IF(AND(G603="",I603="Taxageste"),"c003x   - Corporates",IF(G603="","c005x   - Other financial corporations","")))))))))</f>
        <v>c004x   - Institutions</v>
      </c>
      <c r="Y603" s="1">
        <f>SUM(N603:O603)</f>
        <v>0</v>
      </c>
      <c r="Z603">
        <f>IFERROR(D603-Y603,"")</f>
        <v>1.29</v>
      </c>
      <c r="AA603">
        <v>0</v>
      </c>
      <c r="AB603" t="str">
        <f t="shared" si="27"/>
        <v>588804815654570</v>
      </c>
      <c r="AC603" t="str">
        <f t="shared" si="28"/>
        <v>9000699338</v>
      </c>
      <c r="AD603" t="str">
        <f t="shared" si="29"/>
        <v>Type of identifier, other than LEI or MFI code</v>
      </c>
    </row>
    <row r="604" spans="1:30" x14ac:dyDescent="0.45">
      <c r="A604" t="s">
        <v>912</v>
      </c>
      <c r="B604" t="s">
        <v>699</v>
      </c>
      <c r="C604" t="s">
        <v>21</v>
      </c>
      <c r="D604" s="23">
        <v>0.01</v>
      </c>
      <c r="F604" t="s">
        <v>485</v>
      </c>
      <c r="G604" t="s">
        <v>23</v>
      </c>
      <c r="H604" t="s">
        <v>694</v>
      </c>
      <c r="I604" t="s">
        <v>700</v>
      </c>
      <c r="M604" t="s">
        <v>1362</v>
      </c>
      <c r="X604" t="str">
        <f>+IF(P604="S128","c006x   - Insurance firms &amp; pension funds",IF(G604="particulares","c001x   - Households",IF(AND(G604="outras empresas nao financeiras",H604="1"),"c002x   - Micro &amp; SME",IF(AND(G604="outras empresas nao financeiras",OR(H604="0",H604="")),"c003x   - Corporates",IF(G604="instituicoes de credito","c004x   - Institutions",IF(G604="outras instituicoes financeiras","c005x   - Other financial corporations",IF(G604="setor publico","c008x   - Government, central banks &amp; supranationals",IF(AND(G604="",I604="Taxageste"),"c003x   - Corporates",IF(G604="","c005x   - Other financial corporations","")))))))))</f>
        <v>c004x   - Institutions</v>
      </c>
      <c r="Y604" s="1">
        <f>SUM(N604:O604)</f>
        <v>0</v>
      </c>
      <c r="Z604">
        <f>IFERROR(D604-Y604,"")</f>
        <v>0.01</v>
      </c>
      <c r="AA604">
        <v>0</v>
      </c>
      <c r="AB604" t="str">
        <f t="shared" si="27"/>
        <v>588804815681790</v>
      </c>
      <c r="AC604" t="str">
        <f t="shared" si="28"/>
        <v>8000000013</v>
      </c>
      <c r="AD604" t="str">
        <f t="shared" si="29"/>
        <v>Type of identifier, other than LEI or MFI code</v>
      </c>
    </row>
    <row r="605" spans="1:30" x14ac:dyDescent="0.45">
      <c r="A605" t="s">
        <v>914</v>
      </c>
      <c r="B605" t="s">
        <v>699</v>
      </c>
      <c r="C605" t="s">
        <v>21</v>
      </c>
      <c r="D605" s="23">
        <v>0.39</v>
      </c>
      <c r="F605" t="s">
        <v>485</v>
      </c>
      <c r="G605" t="s">
        <v>23</v>
      </c>
      <c r="H605" t="s">
        <v>694</v>
      </c>
      <c r="I605" t="s">
        <v>700</v>
      </c>
      <c r="M605" t="s">
        <v>1362</v>
      </c>
      <c r="X605" t="str">
        <f>+IF(P605="S128","c006x   - Insurance firms &amp; pension funds",IF(G605="particulares","c001x   - Households",IF(AND(G605="outras empresas nao financeiras",H605="1"),"c002x   - Micro &amp; SME",IF(AND(G605="outras empresas nao financeiras",OR(H605="0",H605="")),"c003x   - Corporates",IF(G605="instituicoes de credito","c004x   - Institutions",IF(G605="outras instituicoes financeiras","c005x   - Other financial corporations",IF(G605="setor publico","c008x   - Government, central banks &amp; supranationals",IF(AND(G605="",I605="Taxageste"),"c003x   - Corporates",IF(G605="","c005x   - Other financial corporations","")))))))))</f>
        <v>c004x   - Institutions</v>
      </c>
      <c r="Y605" s="1">
        <f>SUM(N605:O605)</f>
        <v>0</v>
      </c>
      <c r="Z605">
        <f>IFERROR(D605-Y605,"")</f>
        <v>0.39</v>
      </c>
      <c r="AA605">
        <v>0</v>
      </c>
      <c r="AB605" t="str">
        <f t="shared" si="27"/>
        <v>588804815682400</v>
      </c>
      <c r="AC605" t="str">
        <f t="shared" si="28"/>
        <v>8000000013</v>
      </c>
      <c r="AD605" t="str">
        <f t="shared" si="29"/>
        <v>Type of identifier, other than LEI or MFI code</v>
      </c>
    </row>
    <row r="606" spans="1:30" x14ac:dyDescent="0.45">
      <c r="A606" t="s">
        <v>1077</v>
      </c>
      <c r="B606" t="s">
        <v>699</v>
      </c>
      <c r="C606" t="s">
        <v>21</v>
      </c>
      <c r="D606" s="23">
        <v>0.01</v>
      </c>
      <c r="E606" s="23"/>
      <c r="F606" t="s">
        <v>485</v>
      </c>
      <c r="G606" t="s">
        <v>23</v>
      </c>
      <c r="H606" t="s">
        <v>694</v>
      </c>
      <c r="I606" t="s">
        <v>700</v>
      </c>
      <c r="M606" t="s">
        <v>1362</v>
      </c>
      <c r="X606" t="str">
        <f>+IF(P606="S128","c006x   - Insurance firms &amp; pension funds",IF(G606="particulares","c001x   - Households",IF(AND(G606="outras empresas nao financeiras",H606="1"),"c002x   - Micro &amp; SME",IF(AND(G606="outras empresas nao financeiras",OR(H606="0",H606="")),"c003x   - Corporates",IF(G606="instituicoes de credito","c004x   - Institutions",IF(G606="outras instituicoes financeiras","c005x   - Other financial corporations",IF(G606="setor publico","c008x   - Government, central banks &amp; supranationals",IF(AND(G606="",I606="Taxageste"),"c003x   - Corporates",IF(G606="","c005x   - Other financial corporations","")))))))))</f>
        <v>c004x   - Institutions</v>
      </c>
      <c r="Y606" s="1">
        <f>SUM(N606:O606)</f>
        <v>0</v>
      </c>
      <c r="Z606">
        <f>IFERROR(D606-Y606,"")</f>
        <v>0.01</v>
      </c>
      <c r="AA606">
        <v>0</v>
      </c>
      <c r="AB606" t="str">
        <f t="shared" si="27"/>
        <v>588804816095330</v>
      </c>
      <c r="AC606" t="str">
        <f t="shared" si="28"/>
        <v>8000000013</v>
      </c>
      <c r="AD606" t="str">
        <f t="shared" si="29"/>
        <v>Type of identifier, other than LEI or MFI code</v>
      </c>
    </row>
    <row r="607" spans="1:30" x14ac:dyDescent="0.45">
      <c r="A607" t="s">
        <v>918</v>
      </c>
      <c r="B607" t="s">
        <v>696</v>
      </c>
      <c r="C607" t="s">
        <v>21</v>
      </c>
      <c r="D607" s="23">
        <v>0.1</v>
      </c>
      <c r="E607" s="23"/>
      <c r="F607" t="s">
        <v>485</v>
      </c>
      <c r="G607" t="s">
        <v>23</v>
      </c>
      <c r="H607" t="s">
        <v>694</v>
      </c>
      <c r="I607" t="s">
        <v>81</v>
      </c>
      <c r="M607" t="s">
        <v>1362</v>
      </c>
      <c r="X607" t="str">
        <f>+IF(P607="S128","c006x   - Insurance firms &amp; pension funds",IF(G607="particulares","c001x   - Households",IF(AND(G607="outras empresas nao financeiras",H607="1"),"c002x   - Micro &amp; SME",IF(AND(G607="outras empresas nao financeiras",OR(H607="0",H607="")),"c003x   - Corporates",IF(G607="instituicoes de credito","c004x   - Institutions",IF(G607="outras instituicoes financeiras","c005x   - Other financial corporations",IF(G607="setor publico","c008x   - Government, central banks &amp; supranationals",IF(AND(G607="",I607="Taxageste"),"c003x   - Corporates",IF(G607="","c005x   - Other financial corporations","")))))))))</f>
        <v>c004x   - Institutions</v>
      </c>
      <c r="Y607" s="1">
        <f>SUM(N607:O607)</f>
        <v>0</v>
      </c>
      <c r="Z607">
        <f>IFERROR(D607-Y607,"")</f>
        <v>0.1</v>
      </c>
      <c r="AA607">
        <v>0</v>
      </c>
      <c r="AB607" t="str">
        <f t="shared" si="27"/>
        <v>588804830385540</v>
      </c>
      <c r="AC607" t="str">
        <f t="shared" si="28"/>
        <v>9000699338</v>
      </c>
      <c r="AD607" t="str">
        <f t="shared" si="29"/>
        <v>Type of identifier, other than LEI or MFI code</v>
      </c>
    </row>
    <row r="608" spans="1:30" x14ac:dyDescent="0.45">
      <c r="A608" t="s">
        <v>820</v>
      </c>
      <c r="B608" t="s">
        <v>696</v>
      </c>
      <c r="C608" t="s">
        <v>21</v>
      </c>
      <c r="D608" s="23">
        <v>0.1</v>
      </c>
      <c r="E608" s="23"/>
      <c r="F608" t="s">
        <v>485</v>
      </c>
      <c r="G608" t="s">
        <v>23</v>
      </c>
      <c r="H608" t="s">
        <v>694</v>
      </c>
      <c r="I608" t="s">
        <v>81</v>
      </c>
      <c r="M608" t="s">
        <v>1362</v>
      </c>
      <c r="X608" t="str">
        <f>+IF(P608="S128","c006x   - Insurance firms &amp; pension funds",IF(G608="particulares","c001x   - Households",IF(AND(G608="outras empresas nao financeiras",H608="1"),"c002x   - Micro &amp; SME",IF(AND(G608="outras empresas nao financeiras",OR(H608="0",H608="")),"c003x   - Corporates",IF(G608="instituicoes de credito","c004x   - Institutions",IF(G608="outras instituicoes financeiras","c005x   - Other financial corporations",IF(G608="setor publico","c008x   - Government, central banks &amp; supranationals",IF(AND(G608="",I608="Taxageste"),"c003x   - Corporates",IF(G608="","c005x   - Other financial corporations","")))))))))</f>
        <v>c004x   - Institutions</v>
      </c>
      <c r="Y608" s="1">
        <f>SUM(N608:O608)</f>
        <v>0</v>
      </c>
      <c r="Z608">
        <f>IFERROR(D608-Y608,"")</f>
        <v>0.1</v>
      </c>
      <c r="AA608">
        <v>0</v>
      </c>
      <c r="AB608" t="str">
        <f t="shared" si="27"/>
        <v>588804830645120</v>
      </c>
      <c r="AC608" t="str">
        <f t="shared" si="28"/>
        <v>9000699338</v>
      </c>
      <c r="AD608" t="str">
        <f t="shared" si="29"/>
        <v>Type of identifier, other than LEI or MFI code</v>
      </c>
    </row>
    <row r="609" spans="1:30" x14ac:dyDescent="0.45">
      <c r="A609" t="s">
        <v>919</v>
      </c>
      <c r="B609" t="s">
        <v>696</v>
      </c>
      <c r="C609" t="s">
        <v>21</v>
      </c>
      <c r="D609" s="23">
        <v>0.42</v>
      </c>
      <c r="F609" t="s">
        <v>485</v>
      </c>
      <c r="G609" t="s">
        <v>23</v>
      </c>
      <c r="H609" t="s">
        <v>694</v>
      </c>
      <c r="I609" t="s">
        <v>81</v>
      </c>
      <c r="M609" t="s">
        <v>1362</v>
      </c>
      <c r="X609" t="str">
        <f>+IF(P609="S128","c006x   - Insurance firms &amp; pension funds",IF(G609="particulares","c001x   - Households",IF(AND(G609="outras empresas nao financeiras",H609="1"),"c002x   - Micro &amp; SME",IF(AND(G609="outras empresas nao financeiras",OR(H609="0",H609="")),"c003x   - Corporates",IF(G609="instituicoes de credito","c004x   - Institutions",IF(G609="outras instituicoes financeiras","c005x   - Other financial corporations",IF(G609="setor publico","c008x   - Government, central banks &amp; supranationals",IF(AND(G609="",I609="Taxageste"),"c003x   - Corporates",IF(G609="","c005x   - Other financial corporations","")))))))))</f>
        <v>c004x   - Institutions</v>
      </c>
      <c r="Y609" s="1">
        <f>SUM(N609:O609)</f>
        <v>0</v>
      </c>
      <c r="Z609">
        <f>IFERROR(D609-Y609,"")</f>
        <v>0.42</v>
      </c>
      <c r="AA609">
        <v>0</v>
      </c>
      <c r="AB609" t="str">
        <f t="shared" si="27"/>
        <v>588804830676600</v>
      </c>
      <c r="AC609" t="str">
        <f t="shared" si="28"/>
        <v>9000699338</v>
      </c>
      <c r="AD609" t="str">
        <f t="shared" si="29"/>
        <v>Type of identifier, other than LEI or MFI code</v>
      </c>
    </row>
    <row r="610" spans="1:30" x14ac:dyDescent="0.45">
      <c r="A610" t="s">
        <v>1084</v>
      </c>
      <c r="B610" t="s">
        <v>696</v>
      </c>
      <c r="C610" t="s">
        <v>21</v>
      </c>
      <c r="D610" s="23">
        <v>0.09</v>
      </c>
      <c r="E610" s="23"/>
      <c r="F610" t="s">
        <v>485</v>
      </c>
      <c r="G610" t="s">
        <v>23</v>
      </c>
      <c r="H610" t="s">
        <v>694</v>
      </c>
      <c r="I610" t="s">
        <v>81</v>
      </c>
      <c r="M610" t="s">
        <v>1362</v>
      </c>
      <c r="X610" t="str">
        <f>+IF(P610="S128","c006x   - Insurance firms &amp; pension funds",IF(G610="particulares","c001x   - Households",IF(AND(G610="outras empresas nao financeiras",H610="1"),"c002x   - Micro &amp; SME",IF(AND(G610="outras empresas nao financeiras",OR(H610="0",H610="")),"c003x   - Corporates",IF(G610="instituicoes de credito","c004x   - Institutions",IF(G610="outras instituicoes financeiras","c005x   - Other financial corporations",IF(G610="setor publico","c008x   - Government, central banks &amp; supranationals",IF(AND(G610="",I610="Taxageste"),"c003x   - Corporates",IF(G610="","c005x   - Other financial corporations","")))))))))</f>
        <v>c004x   - Institutions</v>
      </c>
      <c r="Y610" s="1">
        <f>SUM(N610:O610)</f>
        <v>0</v>
      </c>
      <c r="Z610">
        <f>IFERROR(D610-Y610,"")</f>
        <v>0.09</v>
      </c>
      <c r="AA610">
        <v>0</v>
      </c>
      <c r="AB610" t="str">
        <f t="shared" si="27"/>
        <v>588804830753910</v>
      </c>
      <c r="AC610" t="str">
        <f t="shared" si="28"/>
        <v>9000699338</v>
      </c>
      <c r="AD610" t="str">
        <f t="shared" si="29"/>
        <v>Type of identifier, other than LEI or MFI code</v>
      </c>
    </row>
    <row r="611" spans="1:30" x14ac:dyDescent="0.45">
      <c r="A611" t="s">
        <v>760</v>
      </c>
      <c r="B611" t="s">
        <v>696</v>
      </c>
      <c r="C611" t="s">
        <v>21</v>
      </c>
      <c r="D611" s="23">
        <v>0.11</v>
      </c>
      <c r="E611" s="23"/>
      <c r="F611" t="s">
        <v>485</v>
      </c>
      <c r="G611" t="s">
        <v>23</v>
      </c>
      <c r="H611" t="s">
        <v>694</v>
      </c>
      <c r="I611" t="s">
        <v>81</v>
      </c>
      <c r="M611" t="s">
        <v>1362</v>
      </c>
      <c r="X611" t="str">
        <f>+IF(P611="S128","c006x   - Insurance firms &amp; pension funds",IF(G611="particulares","c001x   - Households",IF(AND(G611="outras empresas nao financeiras",H611="1"),"c002x   - Micro &amp; SME",IF(AND(G611="outras empresas nao financeiras",OR(H611="0",H611="")),"c003x   - Corporates",IF(G611="instituicoes de credito","c004x   - Institutions",IF(G611="outras instituicoes financeiras","c005x   - Other financial corporations",IF(G611="setor publico","c008x   - Government, central banks &amp; supranationals",IF(AND(G611="",I611="Taxageste"),"c003x   - Corporates",IF(G611="","c005x   - Other financial corporations","")))))))))</f>
        <v>c004x   - Institutions</v>
      </c>
      <c r="Y611" s="1">
        <f>SUM(N611:O611)</f>
        <v>0</v>
      </c>
      <c r="Z611">
        <f>IFERROR(D611-Y611,"")</f>
        <v>0.11</v>
      </c>
      <c r="AA611">
        <v>0</v>
      </c>
      <c r="AB611" t="str">
        <f t="shared" si="27"/>
        <v>588804831263660</v>
      </c>
      <c r="AC611" t="str">
        <f t="shared" si="28"/>
        <v>9000699338</v>
      </c>
      <c r="AD611" t="str">
        <f t="shared" si="29"/>
        <v>Type of identifier, other than LEI or MFI code</v>
      </c>
    </row>
    <row r="612" spans="1:30" x14ac:dyDescent="0.45">
      <c r="A612" s="26" t="s">
        <v>1125</v>
      </c>
      <c r="B612" s="26" t="s">
        <v>696</v>
      </c>
      <c r="C612" s="26" t="s">
        <v>21</v>
      </c>
      <c r="D612" s="27">
        <v>0.1</v>
      </c>
      <c r="E612" s="26"/>
      <c r="F612" s="26" t="s">
        <v>485</v>
      </c>
      <c r="G612" s="26" t="s">
        <v>23</v>
      </c>
      <c r="H612" s="26" t="s">
        <v>694</v>
      </c>
      <c r="I612" s="26" t="s">
        <v>81</v>
      </c>
      <c r="J612" s="26"/>
      <c r="K612" s="28"/>
      <c r="L612" s="26"/>
      <c r="M612" s="26" t="s">
        <v>1362</v>
      </c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t="str">
        <f>+IF(P612="S128","c006x   - Insurance firms &amp; pension funds",IF(G612="particulares","c001x   - Households",IF(AND(G612="outras empresas nao financeiras",H612="1"),"c002x   - Micro &amp; SME",IF(AND(G612="outras empresas nao financeiras",OR(H612="0",H612="")),"c003x   - Corporates",IF(G612="instituicoes de credito","c004x   - Institutions",IF(G612="outras instituicoes financeiras","c005x   - Other financial corporations",IF(G612="setor publico","c008x   - Government, central banks &amp; supranationals",IF(AND(G612="",I612="Taxageste"),"c003x   - Corporates",IF(G612="","c005x   - Other financial corporations","")))))))))</f>
        <v>c004x   - Institutions</v>
      </c>
      <c r="Y612" s="1">
        <f>SUM(N612:O612)</f>
        <v>0</v>
      </c>
      <c r="Z612">
        <f>IFERROR(D612-Y612,"")</f>
        <v>0.1</v>
      </c>
      <c r="AA612">
        <v>0</v>
      </c>
      <c r="AB612" t="str">
        <f t="shared" si="27"/>
        <v>588804832535910</v>
      </c>
      <c r="AC612" t="str">
        <f t="shared" si="28"/>
        <v>9000699338</v>
      </c>
      <c r="AD612" t="str">
        <f t="shared" si="29"/>
        <v>Type of identifier, other than LEI or MFI code</v>
      </c>
    </row>
    <row r="613" spans="1:30" x14ac:dyDescent="0.45">
      <c r="A613" t="s">
        <v>904</v>
      </c>
      <c r="B613" t="s">
        <v>696</v>
      </c>
      <c r="C613" t="s">
        <v>21</v>
      </c>
      <c r="D613" s="23">
        <v>0.3</v>
      </c>
      <c r="F613" t="s">
        <v>485</v>
      </c>
      <c r="G613" t="s">
        <v>23</v>
      </c>
      <c r="H613" t="s">
        <v>694</v>
      </c>
      <c r="I613" t="s">
        <v>81</v>
      </c>
      <c r="M613" t="s">
        <v>1362</v>
      </c>
      <c r="X613" t="str">
        <f>+IF(P613="S128","c006x   - Insurance firms &amp; pension funds",IF(G613="particulares","c001x   - Households",IF(AND(G613="outras empresas nao financeiras",H613="1"),"c002x   - Micro &amp; SME",IF(AND(G613="outras empresas nao financeiras",OR(H613="0",H613="")),"c003x   - Corporates",IF(G613="instituicoes de credito","c004x   - Institutions",IF(G613="outras instituicoes financeiras","c005x   - Other financial corporations",IF(G613="setor publico","c008x   - Government, central banks &amp; supranationals",IF(AND(G613="",I613="Taxageste"),"c003x   - Corporates",IF(G613="","c005x   - Other financial corporations","")))))))))</f>
        <v>c004x   - Institutions</v>
      </c>
      <c r="Y613" s="1">
        <f>SUM(N613:O613)</f>
        <v>0</v>
      </c>
      <c r="Z613">
        <f>IFERROR(D613-Y613,"")</f>
        <v>0.3</v>
      </c>
      <c r="AA613">
        <v>0</v>
      </c>
      <c r="AB613" t="str">
        <f t="shared" si="27"/>
        <v>588804815653470</v>
      </c>
      <c r="AC613" t="str">
        <f t="shared" si="28"/>
        <v>9000699338</v>
      </c>
      <c r="AD613" t="str">
        <f t="shared" si="29"/>
        <v>Type of identifier, other than LEI or MFI code</v>
      </c>
    </row>
    <row r="614" spans="1:30" x14ac:dyDescent="0.45">
      <c r="A614" t="s">
        <v>821</v>
      </c>
      <c r="B614" t="s">
        <v>696</v>
      </c>
      <c r="C614" t="s">
        <v>21</v>
      </c>
      <c r="D614" s="23">
        <v>0.87</v>
      </c>
      <c r="E614" s="23"/>
      <c r="F614" t="s">
        <v>485</v>
      </c>
      <c r="G614" t="s">
        <v>23</v>
      </c>
      <c r="H614" t="s">
        <v>694</v>
      </c>
      <c r="I614" t="s">
        <v>81</v>
      </c>
      <c r="M614" t="s">
        <v>1362</v>
      </c>
      <c r="X614" t="str">
        <f>+IF(P614="S128","c006x   - Insurance firms &amp; pension funds",IF(G614="particulares","c001x   - Households",IF(AND(G614="outras empresas nao financeiras",H614="1"),"c002x   - Micro &amp; SME",IF(AND(G614="outras empresas nao financeiras",OR(H614="0",H614="")),"c003x   - Corporates",IF(G614="instituicoes de credito","c004x   - Institutions",IF(G614="outras instituicoes financeiras","c005x   - Other financial corporations",IF(G614="setor publico","c008x   - Government, central banks &amp; supranationals",IF(AND(G614="",I614="Taxageste"),"c003x   - Corporates",IF(G614="","c005x   - Other financial corporations","")))))))))</f>
        <v>c004x   - Institutions</v>
      </c>
      <c r="Y614" s="1">
        <f>SUM(N614:O614)</f>
        <v>0</v>
      </c>
      <c r="Z614">
        <f>IFERROR(D614-Y614,"")</f>
        <v>0.87</v>
      </c>
      <c r="AA614">
        <v>0</v>
      </c>
      <c r="AB614" t="str">
        <f t="shared" si="27"/>
        <v>588804830644930</v>
      </c>
      <c r="AC614" t="str">
        <f t="shared" si="28"/>
        <v>9000699338</v>
      </c>
      <c r="AD614" t="str">
        <f t="shared" si="29"/>
        <v>Type of identifier, other than LEI or MFI code</v>
      </c>
    </row>
    <row r="615" spans="1:30" x14ac:dyDescent="0.45">
      <c r="A615" t="s">
        <v>1300</v>
      </c>
      <c r="B615" t="s">
        <v>696</v>
      </c>
      <c r="C615" t="s">
        <v>21</v>
      </c>
      <c r="D615" s="23">
        <v>0.52</v>
      </c>
      <c r="F615" t="s">
        <v>485</v>
      </c>
      <c r="G615" t="s">
        <v>23</v>
      </c>
      <c r="H615" t="s">
        <v>694</v>
      </c>
      <c r="I615" t="s">
        <v>81</v>
      </c>
      <c r="M615" t="s">
        <v>1362</v>
      </c>
      <c r="X615" t="str">
        <f>+IF(P615="S128","c006x   - Insurance firms &amp; pension funds",IF(G615="particulares","c001x   - Households",IF(AND(G615="outras empresas nao financeiras",H615="1"),"c002x   - Micro &amp; SME",IF(AND(G615="outras empresas nao financeiras",OR(H615="0",H615="")),"c003x   - Corporates",IF(G615="instituicoes de credito","c004x   - Institutions",IF(G615="outras instituicoes financeiras","c005x   - Other financial corporations",IF(G615="setor publico","c008x   - Government, central banks &amp; supranationals",IF(AND(G615="",I615="Taxageste"),"c003x   - Corporates",IF(G615="","c005x   - Other financial corporations","")))))))))</f>
        <v>c004x   - Institutions</v>
      </c>
      <c r="Y615" s="1">
        <f>SUM(N615:O615)</f>
        <v>0</v>
      </c>
      <c r="Z615">
        <f>IFERROR(D615-Y615,"")</f>
        <v>0.52</v>
      </c>
      <c r="AA615">
        <v>0</v>
      </c>
      <c r="AB615" t="str">
        <f t="shared" si="27"/>
        <v>588804831738600</v>
      </c>
      <c r="AC615" t="str">
        <f t="shared" si="28"/>
        <v>9000699338</v>
      </c>
      <c r="AD615" t="str">
        <f t="shared" si="29"/>
        <v>Type of identifier, other than LEI or MFI code</v>
      </c>
    </row>
    <row r="616" spans="1:30" x14ac:dyDescent="0.45">
      <c r="A616" t="s">
        <v>819</v>
      </c>
      <c r="B616" t="s">
        <v>699</v>
      </c>
      <c r="C616" t="s">
        <v>21</v>
      </c>
      <c r="D616" s="23">
        <v>0.01</v>
      </c>
      <c r="E616" s="23"/>
      <c r="F616" t="s">
        <v>485</v>
      </c>
      <c r="G616" t="s">
        <v>23</v>
      </c>
      <c r="H616" t="s">
        <v>694</v>
      </c>
      <c r="I616" t="s">
        <v>700</v>
      </c>
      <c r="M616" t="s">
        <v>1362</v>
      </c>
      <c r="X616" t="str">
        <f>+IF(P616="S128","c006x   - Insurance firms &amp; pension funds",IF(G616="particulares","c001x   - Households",IF(AND(G616="outras empresas nao financeiras",H616="1"),"c002x   - Micro &amp; SME",IF(AND(G616="outras empresas nao financeiras",OR(H616="0",H616="")),"c003x   - Corporates",IF(G616="instituicoes de credito","c004x   - Institutions",IF(G616="outras instituicoes financeiras","c005x   - Other financial corporations",IF(G616="setor publico","c008x   - Government, central banks &amp; supranationals",IF(AND(G616="",I616="Taxageste"),"c003x   - Corporates",IF(G616="","c005x   - Other financial corporations","")))))))))</f>
        <v>c004x   - Institutions</v>
      </c>
      <c r="Y616" s="1">
        <f>SUM(N616:O616)</f>
        <v>0</v>
      </c>
      <c r="Z616">
        <f>IFERROR(D616-Y616,"")</f>
        <v>0.01</v>
      </c>
      <c r="AA616">
        <v>0</v>
      </c>
      <c r="AB616" t="str">
        <f t="shared" si="27"/>
        <v>588804816094420</v>
      </c>
      <c r="AC616" t="str">
        <f t="shared" si="28"/>
        <v>8000000013</v>
      </c>
      <c r="AD616" t="str">
        <f t="shared" si="29"/>
        <v>Type of identifier, other than LEI or MFI code</v>
      </c>
    </row>
    <row r="617" spans="1:30" x14ac:dyDescent="0.45">
      <c r="A617" t="s">
        <v>911</v>
      </c>
      <c r="B617" t="s">
        <v>699</v>
      </c>
      <c r="C617" t="s">
        <v>21</v>
      </c>
      <c r="D617" s="23">
        <v>0.02</v>
      </c>
      <c r="F617" t="s">
        <v>485</v>
      </c>
      <c r="G617" t="s">
        <v>23</v>
      </c>
      <c r="H617" t="s">
        <v>694</v>
      </c>
      <c r="I617" t="s">
        <v>700</v>
      </c>
      <c r="M617" t="s">
        <v>1362</v>
      </c>
      <c r="X617" t="str">
        <f>+IF(P617="S128","c006x   - Insurance firms &amp; pension funds",IF(G617="particulares","c001x   - Households",IF(AND(G617="outras empresas nao financeiras",H617="1"),"c002x   - Micro &amp; SME",IF(AND(G617="outras empresas nao financeiras",OR(H617="0",H617="")),"c003x   - Corporates",IF(G617="instituicoes de credito","c004x   - Institutions",IF(G617="outras instituicoes financeiras","c005x   - Other financial corporations",IF(G617="setor publico","c008x   - Government, central banks &amp; supranationals",IF(AND(G617="",I617="Taxageste"),"c003x   - Corporates",IF(G617="","c005x   - Other financial corporations","")))))))))</f>
        <v>c004x   - Institutions</v>
      </c>
      <c r="Y617" s="1">
        <f>SUM(N617:O617)</f>
        <v>0</v>
      </c>
      <c r="Z617">
        <f>IFERROR(D617-Y617,"")</f>
        <v>0.02</v>
      </c>
      <c r="AA617">
        <v>0</v>
      </c>
      <c r="AB617" t="str">
        <f t="shared" si="27"/>
        <v>588804815682360</v>
      </c>
      <c r="AC617" t="str">
        <f t="shared" si="28"/>
        <v>8000000013</v>
      </c>
      <c r="AD617" t="str">
        <f t="shared" si="29"/>
        <v>Type of identifier, other than LEI or MFI code</v>
      </c>
    </row>
    <row r="618" spans="1:30" x14ac:dyDescent="0.45">
      <c r="A618" t="s">
        <v>916</v>
      </c>
      <c r="B618" t="s">
        <v>699</v>
      </c>
      <c r="C618" t="s">
        <v>21</v>
      </c>
      <c r="D618" s="23">
        <v>0.01</v>
      </c>
      <c r="E618" s="23"/>
      <c r="F618" t="s">
        <v>485</v>
      </c>
      <c r="G618" t="s">
        <v>23</v>
      </c>
      <c r="H618" t="s">
        <v>694</v>
      </c>
      <c r="I618" t="s">
        <v>700</v>
      </c>
      <c r="M618" t="s">
        <v>1362</v>
      </c>
      <c r="X618" t="str">
        <f>+IF(P618="S128","c006x   - Insurance firms &amp; pension funds",IF(G618="particulares","c001x   - Households",IF(AND(G618="outras empresas nao financeiras",H618="1"),"c002x   - Micro &amp; SME",IF(AND(G618="outras empresas nao financeiras",OR(H618="0",H618="")),"c003x   - Corporates",IF(G618="instituicoes de credito","c004x   - Institutions",IF(G618="outras instituicoes financeiras","c005x   - Other financial corporations",IF(G618="setor publico","c008x   - Government, central banks &amp; supranationals",IF(AND(G618="",I618="Taxageste"),"c003x   - Corporates",IF(G618="","c005x   - Other financial corporations","")))))))))</f>
        <v>c004x   - Institutions</v>
      </c>
      <c r="Y618" s="1">
        <f>SUM(N618:O618)</f>
        <v>0</v>
      </c>
      <c r="Z618">
        <f>IFERROR(D618-Y618,"")</f>
        <v>0.01</v>
      </c>
      <c r="AA618">
        <v>0</v>
      </c>
      <c r="AB618" t="str">
        <f t="shared" si="27"/>
        <v>588804816095000</v>
      </c>
      <c r="AC618" t="str">
        <f t="shared" si="28"/>
        <v>8000000013</v>
      </c>
      <c r="AD618" t="str">
        <f t="shared" si="29"/>
        <v>Type of identifier, other than LEI or MFI code</v>
      </c>
    </row>
    <row r="619" spans="1:30" x14ac:dyDescent="0.45">
      <c r="A619" t="s">
        <v>757</v>
      </c>
      <c r="B619" t="s">
        <v>699</v>
      </c>
      <c r="C619" t="s">
        <v>21</v>
      </c>
      <c r="D619" s="23">
        <v>0.01</v>
      </c>
      <c r="E619" s="23"/>
      <c r="F619" t="s">
        <v>485</v>
      </c>
      <c r="G619" t="s">
        <v>23</v>
      </c>
      <c r="H619" t="s">
        <v>694</v>
      </c>
      <c r="I619" t="s">
        <v>700</v>
      </c>
      <c r="M619" t="s">
        <v>1362</v>
      </c>
      <c r="X619" t="str">
        <f>+IF(P619="S128","c006x   - Insurance firms &amp; pension funds",IF(G619="particulares","c001x   - Households",IF(AND(G619="outras empresas nao financeiras",H619="1"),"c002x   - Micro &amp; SME",IF(AND(G619="outras empresas nao financeiras",OR(H619="0",H619="")),"c003x   - Corporates",IF(G619="instituicoes de credito","c004x   - Institutions",IF(G619="outras instituicoes financeiras","c005x   - Other financial corporations",IF(G619="setor publico","c008x   - Government, central banks &amp; supranationals",IF(AND(G619="",I619="Taxageste"),"c003x   - Corporates",IF(G619="","c005x   - Other financial corporations","")))))))))</f>
        <v>c004x   - Institutions</v>
      </c>
      <c r="Y619" s="1">
        <f>SUM(N619:O619)</f>
        <v>0</v>
      </c>
      <c r="Z619">
        <f>IFERROR(D619-Y619,"")</f>
        <v>0.01</v>
      </c>
      <c r="AA619">
        <v>0</v>
      </c>
      <c r="AB619" t="str">
        <f t="shared" si="27"/>
        <v>588804815681980</v>
      </c>
      <c r="AC619" t="str">
        <f t="shared" si="28"/>
        <v>8000000013</v>
      </c>
      <c r="AD619" t="str">
        <f t="shared" si="29"/>
        <v>Type of identifier, other than LEI or MFI code</v>
      </c>
    </row>
    <row r="620" spans="1:30" x14ac:dyDescent="0.45">
      <c r="A620" t="s">
        <v>908</v>
      </c>
      <c r="B620" t="s">
        <v>696</v>
      </c>
      <c r="C620" t="s">
        <v>21</v>
      </c>
      <c r="D620" s="23">
        <v>0.1</v>
      </c>
      <c r="F620" t="s">
        <v>485</v>
      </c>
      <c r="G620" t="s">
        <v>23</v>
      </c>
      <c r="H620" t="s">
        <v>694</v>
      </c>
      <c r="I620" t="s">
        <v>81</v>
      </c>
      <c r="M620" t="s">
        <v>1362</v>
      </c>
      <c r="X620" t="str">
        <f>+IF(P620="S128","c006x   - Insurance firms &amp; pension funds",IF(G620="particulares","c001x   - Households",IF(AND(G620="outras empresas nao financeiras",H620="1"),"c002x   - Micro &amp; SME",IF(AND(G620="outras empresas nao financeiras",OR(H620="0",H620="")),"c003x   - Corporates",IF(G620="instituicoes de credito","c004x   - Institutions",IF(G620="outras instituicoes financeiras","c005x   - Other financial corporations",IF(G620="setor publico","c008x   - Government, central banks &amp; supranationals",IF(AND(G620="",I620="Taxageste"),"c003x   - Corporates",IF(G620="","c005x   - Other financial corporations","")))))))))</f>
        <v>c004x   - Institutions</v>
      </c>
      <c r="Y620" s="1">
        <f>SUM(N620:O620)</f>
        <v>0</v>
      </c>
      <c r="Z620">
        <f>IFERROR(D620-Y620,"")</f>
        <v>0.1</v>
      </c>
      <c r="AA620">
        <v>0</v>
      </c>
      <c r="AB620" t="str">
        <f t="shared" si="27"/>
        <v>588804815654420</v>
      </c>
      <c r="AC620" t="str">
        <f t="shared" si="28"/>
        <v>9000699338</v>
      </c>
      <c r="AD620" t="str">
        <f t="shared" si="29"/>
        <v>Type of identifier, other than LEI or MFI code</v>
      </c>
    </row>
    <row r="621" spans="1:30" x14ac:dyDescent="0.45">
      <c r="A621" t="s">
        <v>922</v>
      </c>
      <c r="B621" t="s">
        <v>696</v>
      </c>
      <c r="C621" t="s">
        <v>21</v>
      </c>
      <c r="D621" s="23">
        <v>0.45</v>
      </c>
      <c r="F621" t="s">
        <v>485</v>
      </c>
      <c r="G621" t="s">
        <v>23</v>
      </c>
      <c r="H621" t="s">
        <v>694</v>
      </c>
      <c r="I621" t="s">
        <v>81</v>
      </c>
      <c r="M621" t="s">
        <v>1362</v>
      </c>
      <c r="X621" t="str">
        <f>+IF(P621="S128","c006x   - Insurance firms &amp; pension funds",IF(G621="particulares","c001x   - Households",IF(AND(G621="outras empresas nao financeiras",H621="1"),"c002x   - Micro &amp; SME",IF(AND(G621="outras empresas nao financeiras",OR(H621="0",H621="")),"c003x   - Corporates",IF(G621="instituicoes de credito","c004x   - Institutions",IF(G621="outras instituicoes financeiras","c005x   - Other financial corporations",IF(G621="setor publico","c008x   - Government, central banks &amp; supranationals",IF(AND(G621="",I621="Taxageste"),"c003x   - Corporates",IF(G621="","c005x   - Other financial corporations","")))))))))</f>
        <v>c004x   - Institutions</v>
      </c>
      <c r="Y621" s="1">
        <f>SUM(N621:O621)</f>
        <v>0</v>
      </c>
      <c r="Z621">
        <f>IFERROR(D621-Y621,"")</f>
        <v>0.45</v>
      </c>
      <c r="AA621">
        <v>0</v>
      </c>
      <c r="AB621" t="str">
        <f t="shared" si="27"/>
        <v>588804830744900</v>
      </c>
      <c r="AC621" t="str">
        <f t="shared" si="28"/>
        <v>9000699338</v>
      </c>
      <c r="AD621" t="str">
        <f t="shared" si="29"/>
        <v>Type of identifier, other than LEI or MFI code</v>
      </c>
    </row>
    <row r="622" spans="1:30" x14ac:dyDescent="0.45">
      <c r="A622" t="s">
        <v>1092</v>
      </c>
      <c r="B622" t="s">
        <v>696</v>
      </c>
      <c r="C622" t="s">
        <v>21</v>
      </c>
      <c r="D622" s="23">
        <v>0.09</v>
      </c>
      <c r="E622" s="23"/>
      <c r="F622" t="s">
        <v>485</v>
      </c>
      <c r="G622" t="s">
        <v>23</v>
      </c>
      <c r="H622" t="s">
        <v>694</v>
      </c>
      <c r="I622" t="s">
        <v>81</v>
      </c>
      <c r="M622" t="s">
        <v>1362</v>
      </c>
      <c r="X622" t="str">
        <f>+IF(P622="S128","c006x   - Insurance firms &amp; pension funds",IF(G622="particulares","c001x   - Households",IF(AND(G622="outras empresas nao financeiras",H622="1"),"c002x   - Micro &amp; SME",IF(AND(G622="outras empresas nao financeiras",OR(H622="0",H622="")),"c003x   - Corporates",IF(G622="instituicoes de credito","c004x   - Institutions",IF(G622="outras instituicoes financeiras","c005x   - Other financial corporations",IF(G622="setor publico","c008x   - Government, central banks &amp; supranationals",IF(AND(G622="",I622="Taxageste"),"c003x   - Corporates",IF(G622="","c005x   - Other financial corporations","")))))))))</f>
        <v>c004x   - Institutions</v>
      </c>
      <c r="Y622" s="1">
        <f>SUM(N622:O622)</f>
        <v>0</v>
      </c>
      <c r="Z622">
        <f>IFERROR(D622-Y622,"")</f>
        <v>0.09</v>
      </c>
      <c r="AA622">
        <v>0</v>
      </c>
      <c r="AB622" t="str">
        <f t="shared" si="27"/>
        <v>588804832575100</v>
      </c>
      <c r="AC622" t="str">
        <f t="shared" si="28"/>
        <v>9000699338</v>
      </c>
      <c r="AD622" t="str">
        <f t="shared" si="29"/>
        <v>Type of identifier, other than LEI or MFI code</v>
      </c>
    </row>
    <row r="623" spans="1:30" x14ac:dyDescent="0.45">
      <c r="A623" t="s">
        <v>905</v>
      </c>
      <c r="B623" t="s">
        <v>699</v>
      </c>
      <c r="C623" t="s">
        <v>21</v>
      </c>
      <c r="D623" s="23">
        <v>0.66</v>
      </c>
      <c r="F623" t="s">
        <v>485</v>
      </c>
      <c r="G623" t="s">
        <v>23</v>
      </c>
      <c r="H623" t="s">
        <v>694</v>
      </c>
      <c r="I623" t="s">
        <v>700</v>
      </c>
      <c r="M623" t="s">
        <v>1362</v>
      </c>
      <c r="X623" t="str">
        <f>+IF(P623="S128","c006x   - Insurance firms &amp; pension funds",IF(G623="particulares","c001x   - Households",IF(AND(G623="outras empresas nao financeiras",H623="1"),"c002x   - Micro &amp; SME",IF(AND(G623="outras empresas nao financeiras",OR(H623="0",H623="")),"c003x   - Corporates",IF(G623="instituicoes de credito","c004x   - Institutions",IF(G623="outras instituicoes financeiras","c005x   - Other financial corporations",IF(G623="setor publico","c008x   - Government, central banks &amp; supranationals",IF(AND(G623="",I623="Taxageste"),"c003x   - Corporates",IF(G623="","c005x   - Other financial corporations","")))))))))</f>
        <v>c004x   - Institutions</v>
      </c>
      <c r="Y623" s="1">
        <f>SUM(N623:O623)</f>
        <v>0</v>
      </c>
      <c r="Z623">
        <f>IFERROR(D623-Y623,"")</f>
        <v>0.66</v>
      </c>
      <c r="AA623">
        <v>0</v>
      </c>
      <c r="AB623" t="str">
        <f t="shared" si="27"/>
        <v>588804815175860</v>
      </c>
      <c r="AC623" t="str">
        <f t="shared" si="28"/>
        <v>8000000013</v>
      </c>
      <c r="AD623" t="str">
        <f t="shared" si="29"/>
        <v>Type of identifier, other than LEI or MFI code</v>
      </c>
    </row>
    <row r="624" spans="1:30" x14ac:dyDescent="0.45">
      <c r="A624" t="s">
        <v>758</v>
      </c>
      <c r="B624" t="s">
        <v>696</v>
      </c>
      <c r="C624" t="s">
        <v>21</v>
      </c>
      <c r="D624" s="23">
        <v>0.12</v>
      </c>
      <c r="E624" s="23"/>
      <c r="F624" t="s">
        <v>485</v>
      </c>
      <c r="G624" t="s">
        <v>23</v>
      </c>
      <c r="H624" t="s">
        <v>694</v>
      </c>
      <c r="I624" t="s">
        <v>81</v>
      </c>
      <c r="M624" t="s">
        <v>1362</v>
      </c>
      <c r="X624" t="str">
        <f>+IF(P624="S128","c006x   - Insurance firms &amp; pension funds",IF(G624="particulares","c001x   - Households",IF(AND(G624="outras empresas nao financeiras",H624="1"),"c002x   - Micro &amp; SME",IF(AND(G624="outras empresas nao financeiras",OR(H624="0",H624="")),"c003x   - Corporates",IF(G624="instituicoes de credito","c004x   - Institutions",IF(G624="outras instituicoes financeiras","c005x   - Other financial corporations",IF(G624="setor publico","c008x   - Government, central banks &amp; supranationals",IF(AND(G624="",I624="Taxageste"),"c003x   - Corporates",IF(G624="","c005x   - Other financial corporations","")))))))))</f>
        <v>c004x   - Institutions</v>
      </c>
      <c r="Y624" s="1">
        <f>SUM(N624:O624)</f>
        <v>0</v>
      </c>
      <c r="Z624">
        <f>IFERROR(D624-Y624,"")</f>
        <v>0.12</v>
      </c>
      <c r="AA624">
        <v>0</v>
      </c>
      <c r="AB624" t="str">
        <f t="shared" si="27"/>
        <v>588804815653850</v>
      </c>
      <c r="AC624" t="str">
        <f t="shared" si="28"/>
        <v>9000699338</v>
      </c>
      <c r="AD624" t="str">
        <f t="shared" si="29"/>
        <v>Type of identifier, other than LEI or MFI code</v>
      </c>
    </row>
    <row r="625" spans="1:30" x14ac:dyDescent="0.45">
      <c r="A625" t="s">
        <v>816</v>
      </c>
      <c r="B625" t="s">
        <v>699</v>
      </c>
      <c r="C625" t="s">
        <v>21</v>
      </c>
      <c r="D625" s="23">
        <v>0.02</v>
      </c>
      <c r="E625" s="23"/>
      <c r="F625" t="s">
        <v>485</v>
      </c>
      <c r="G625" t="s">
        <v>23</v>
      </c>
      <c r="H625" t="s">
        <v>694</v>
      </c>
      <c r="I625" t="s">
        <v>700</v>
      </c>
      <c r="M625" t="s">
        <v>1362</v>
      </c>
      <c r="X625" t="str">
        <f>+IF(P625="S128","c006x   - Insurance firms &amp; pension funds",IF(G625="particulares","c001x   - Households",IF(AND(G625="outras empresas nao financeiras",H625="1"),"c002x   - Micro &amp; SME",IF(AND(G625="outras empresas nao financeiras",OR(H625="0",H625="")),"c003x   - Corporates",IF(G625="instituicoes de credito","c004x   - Institutions",IF(G625="outras instituicoes financeiras","c005x   - Other financial corporations",IF(G625="setor publico","c008x   - Government, central banks &amp; supranationals",IF(AND(G625="",I625="Taxageste"),"c003x   - Corporates",IF(G625="","c005x   - Other financial corporations","")))))))))</f>
        <v>c004x   - Institutions</v>
      </c>
      <c r="Y625" s="1">
        <f>SUM(N625:O625)</f>
        <v>0</v>
      </c>
      <c r="Z625">
        <f>IFERROR(D625-Y625,"")</f>
        <v>0.02</v>
      </c>
      <c r="AA625">
        <v>0</v>
      </c>
      <c r="AB625" t="str">
        <f t="shared" si="27"/>
        <v>588804815681500</v>
      </c>
      <c r="AC625" t="str">
        <f t="shared" si="28"/>
        <v>8000000013</v>
      </c>
      <c r="AD625" t="str">
        <f t="shared" si="29"/>
        <v>Type of identifier, other than LEI or MFI code</v>
      </c>
    </row>
    <row r="626" spans="1:30" s="26" customFormat="1" x14ac:dyDescent="0.45">
      <c r="A626" t="s">
        <v>915</v>
      </c>
      <c r="B626" t="s">
        <v>696</v>
      </c>
      <c r="C626" t="s">
        <v>21</v>
      </c>
      <c r="D626" s="23">
        <v>0.64</v>
      </c>
      <c r="E626" s="23"/>
      <c r="F626" t="s">
        <v>485</v>
      </c>
      <c r="G626" t="s">
        <v>23</v>
      </c>
      <c r="H626" t="s">
        <v>694</v>
      </c>
      <c r="I626" t="s">
        <v>81</v>
      </c>
      <c r="J626"/>
      <c r="K626"/>
      <c r="L626"/>
      <c r="M626" t="s">
        <v>1362</v>
      </c>
      <c r="N626"/>
      <c r="O626"/>
      <c r="P626"/>
      <c r="Q626"/>
      <c r="R626"/>
      <c r="S626"/>
      <c r="T626"/>
      <c r="U626"/>
      <c r="V626"/>
      <c r="W626"/>
      <c r="X626" t="str">
        <f>+IF(P626="S128","c006x   - Insurance firms &amp; pension funds",IF(G626="particulares","c001x   - Households",IF(AND(G626="outras empresas nao financeiras",H626="1"),"c002x   - Micro &amp; SME",IF(AND(G626="outras empresas nao financeiras",OR(H626="0",H626="")),"c003x   - Corporates",IF(G626="instituicoes de credito","c004x   - Institutions",IF(G626="outras instituicoes financeiras","c005x   - Other financial corporations",IF(G626="setor publico","c008x   - Government, central banks &amp; supranationals",IF(AND(G626="",I626="Taxageste"),"c003x   - Corporates",IF(G626="","c005x   - Other financial corporations","")))))))))</f>
        <v>c004x   - Institutions</v>
      </c>
      <c r="Y626" s="1">
        <f>SUM(N626:O626)</f>
        <v>0</v>
      </c>
      <c r="Z626">
        <f>IFERROR(D626-Y626,"")</f>
        <v>0.64</v>
      </c>
      <c r="AA626">
        <v>0</v>
      </c>
      <c r="AB626" s="26" t="str">
        <f t="shared" si="27"/>
        <v>588804830050560</v>
      </c>
      <c r="AC626" s="26" t="str">
        <f t="shared" si="28"/>
        <v>9000699338</v>
      </c>
      <c r="AD626" s="26" t="str">
        <f t="shared" si="29"/>
        <v>Type of identifier, other than LEI or MFI code</v>
      </c>
    </row>
    <row r="627" spans="1:30" x14ac:dyDescent="0.45">
      <c r="A627" t="s">
        <v>732</v>
      </c>
      <c r="B627" t="s">
        <v>696</v>
      </c>
      <c r="C627" t="s">
        <v>21</v>
      </c>
      <c r="D627" s="23">
        <v>0.17</v>
      </c>
      <c r="E627" s="23"/>
      <c r="F627" t="s">
        <v>485</v>
      </c>
      <c r="G627" t="s">
        <v>23</v>
      </c>
      <c r="H627" t="s">
        <v>694</v>
      </c>
      <c r="I627" t="s">
        <v>81</v>
      </c>
      <c r="M627" t="s">
        <v>1362</v>
      </c>
      <c r="X627" t="str">
        <f>+IF(P627="S128","c006x   - Insurance firms &amp; pension funds",IF(G627="particulares","c001x   - Households",IF(AND(G627="outras empresas nao financeiras",H627="1"),"c002x   - Micro &amp; SME",IF(AND(G627="outras empresas nao financeiras",OR(H627="0",H627="")),"c003x   - Corporates",IF(G627="instituicoes de credito","c004x   - Institutions",IF(G627="outras instituicoes financeiras","c005x   - Other financial corporations",IF(G627="setor publico","c008x   - Government, central banks &amp; supranationals",IF(AND(G627="",I627="Taxageste"),"c003x   - Corporates",IF(G627="","c005x   - Other financial corporations","")))))))))</f>
        <v>c004x   - Institutions</v>
      </c>
      <c r="Y627" s="1">
        <f>SUM(N627:O627)</f>
        <v>0</v>
      </c>
      <c r="Z627">
        <f>IFERROR(D627-Y627,"")</f>
        <v>0.17</v>
      </c>
      <c r="AA627">
        <v>0</v>
      </c>
      <c r="AB627" t="str">
        <f t="shared" si="27"/>
        <v>588804830656670</v>
      </c>
      <c r="AC627" t="str">
        <f t="shared" si="28"/>
        <v>9000699338</v>
      </c>
      <c r="AD627" t="str">
        <f t="shared" si="29"/>
        <v>Type of identifier, other than LEI or MFI code</v>
      </c>
    </row>
    <row r="628" spans="1:30" x14ac:dyDescent="0.45">
      <c r="A628" t="s">
        <v>989</v>
      </c>
      <c r="B628" t="s">
        <v>696</v>
      </c>
      <c r="C628" t="s">
        <v>21</v>
      </c>
      <c r="D628" s="23">
        <v>0.13</v>
      </c>
      <c r="F628" t="s">
        <v>485</v>
      </c>
      <c r="G628" t="s">
        <v>23</v>
      </c>
      <c r="H628" t="s">
        <v>694</v>
      </c>
      <c r="I628" t="s">
        <v>81</v>
      </c>
      <c r="M628" t="s">
        <v>1362</v>
      </c>
      <c r="X628" t="str">
        <f>+IF(P628="S128","c006x   - Insurance firms &amp; pension funds",IF(G628="particulares","c001x   - Households",IF(AND(G628="outras empresas nao financeiras",H628="1"),"c002x   - Micro &amp; SME",IF(AND(G628="outras empresas nao financeiras",OR(H628="0",H628="")),"c003x   - Corporates",IF(G628="instituicoes de credito","c004x   - Institutions",IF(G628="outras instituicoes financeiras","c005x   - Other financial corporations",IF(G628="setor publico","c008x   - Government, central banks &amp; supranationals",IF(AND(G628="",I628="Taxageste"),"c003x   - Corporates",IF(G628="","c005x   - Other financial corporations","")))))))))</f>
        <v>c004x   - Institutions</v>
      </c>
      <c r="Y628" s="1">
        <f>SUM(N628:O628)</f>
        <v>0</v>
      </c>
      <c r="Z628">
        <f>IFERROR(D628-Y628,"")</f>
        <v>0.13</v>
      </c>
      <c r="AA628">
        <v>0</v>
      </c>
      <c r="AB628" t="str">
        <f t="shared" si="27"/>
        <v>588804832515310</v>
      </c>
      <c r="AC628" t="str">
        <f t="shared" si="28"/>
        <v>9000699338</v>
      </c>
      <c r="AD628" t="str">
        <f t="shared" si="29"/>
        <v>Type of identifier, other than LEI or MFI code</v>
      </c>
    </row>
    <row r="629" spans="1:30" s="26" customFormat="1" x14ac:dyDescent="0.45">
      <c r="A629" t="s">
        <v>1093</v>
      </c>
      <c r="B629" t="s">
        <v>696</v>
      </c>
      <c r="C629" t="s">
        <v>21</v>
      </c>
      <c r="D629" s="23">
        <v>0.11</v>
      </c>
      <c r="E629" s="23"/>
      <c r="F629" t="s">
        <v>485</v>
      </c>
      <c r="G629" t="s">
        <v>23</v>
      </c>
      <c r="H629" t="s">
        <v>694</v>
      </c>
      <c r="I629" t="s">
        <v>81</v>
      </c>
      <c r="J629"/>
      <c r="K629"/>
      <c r="L629"/>
      <c r="M629" t="s">
        <v>1362</v>
      </c>
      <c r="N629"/>
      <c r="O629"/>
      <c r="P629"/>
      <c r="Q629"/>
      <c r="R629"/>
      <c r="S629"/>
      <c r="T629"/>
      <c r="U629"/>
      <c r="V629"/>
      <c r="W629"/>
      <c r="X629" t="str">
        <f>+IF(P629="S128","c006x   - Insurance firms &amp; pension funds",IF(G629="particulares","c001x   - Households",IF(AND(G629="outras empresas nao financeiras",H629="1"),"c002x   - Micro &amp; SME",IF(AND(G629="outras empresas nao financeiras",OR(H629="0",H629="")),"c003x   - Corporates",IF(G629="instituicoes de credito","c004x   - Institutions",IF(G629="outras instituicoes financeiras","c005x   - Other financial corporations",IF(G629="setor publico","c008x   - Government, central banks &amp; supranationals",IF(AND(G629="",I629="Taxageste"),"c003x   - Corporates",IF(G629="","c005x   - Other financial corporations","")))))))))</f>
        <v>c004x   - Institutions</v>
      </c>
      <c r="Y629" s="1">
        <f>SUM(N629:O629)</f>
        <v>0</v>
      </c>
      <c r="Z629">
        <f>IFERROR(D629-Y629,"")</f>
        <v>0.11</v>
      </c>
      <c r="AA629">
        <v>0</v>
      </c>
      <c r="AB629" s="26" t="str">
        <f t="shared" si="27"/>
        <v>588804833132030</v>
      </c>
      <c r="AC629" s="26" t="str">
        <f t="shared" si="28"/>
        <v>9000699338</v>
      </c>
      <c r="AD629" s="26" t="str">
        <f t="shared" si="29"/>
        <v>Type of identifier, other than LEI or MFI code</v>
      </c>
    </row>
    <row r="630" spans="1:30" x14ac:dyDescent="0.45">
      <c r="A630" s="26" t="s">
        <v>803</v>
      </c>
      <c r="B630" s="26" t="s">
        <v>696</v>
      </c>
      <c r="C630" s="26" t="s">
        <v>21</v>
      </c>
      <c r="D630" s="27">
        <v>0.21</v>
      </c>
      <c r="E630" s="26"/>
      <c r="F630" s="26" t="s">
        <v>485</v>
      </c>
      <c r="G630" s="26" t="s">
        <v>23</v>
      </c>
      <c r="H630" s="26" t="s">
        <v>694</v>
      </c>
      <c r="I630" s="26" t="s">
        <v>81</v>
      </c>
      <c r="J630" s="26"/>
      <c r="K630" s="28"/>
      <c r="L630" s="26"/>
      <c r="M630" s="26" t="s">
        <v>1362</v>
      </c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t="str">
        <f>+IF(P630="S128","c006x   - Insurance firms &amp; pension funds",IF(G630="particulares","c001x   - Households",IF(AND(G630="outras empresas nao financeiras",H630="1"),"c002x   - Micro &amp; SME",IF(AND(G630="outras empresas nao financeiras",OR(H630="0",H630="")),"c003x   - Corporates",IF(G630="instituicoes de credito","c004x   - Institutions",IF(G630="outras instituicoes financeiras","c005x   - Other financial corporations",IF(G630="setor publico","c008x   - Government, central banks &amp; supranationals",IF(AND(G630="",I630="Taxageste"),"c003x   - Corporates",IF(G630="","c005x   - Other financial corporations","")))))))))</f>
        <v>c004x   - Institutions</v>
      </c>
      <c r="Y630" s="1">
        <f>SUM(N630:O630)</f>
        <v>0</v>
      </c>
      <c r="Z630">
        <f>IFERROR(D630-Y630,"")</f>
        <v>0.21</v>
      </c>
      <c r="AA630">
        <v>0</v>
      </c>
      <c r="AB630" t="str">
        <f t="shared" si="27"/>
        <v>588804815654230</v>
      </c>
      <c r="AC630" t="str">
        <f t="shared" si="28"/>
        <v>9000699338</v>
      </c>
      <c r="AD630" t="str">
        <f t="shared" si="29"/>
        <v>Type of identifier, other than LEI or MFI code</v>
      </c>
    </row>
    <row r="631" spans="1:30" x14ac:dyDescent="0.45">
      <c r="A631" t="s">
        <v>1091</v>
      </c>
      <c r="B631" t="s">
        <v>696</v>
      </c>
      <c r="C631" t="s">
        <v>21</v>
      </c>
      <c r="D631" s="23">
        <v>0.18</v>
      </c>
      <c r="E631" s="23"/>
      <c r="F631" t="s">
        <v>485</v>
      </c>
      <c r="G631" t="s">
        <v>23</v>
      </c>
      <c r="H631" t="s">
        <v>694</v>
      </c>
      <c r="I631" t="s">
        <v>81</v>
      </c>
      <c r="M631" t="s">
        <v>1362</v>
      </c>
      <c r="X631" t="str">
        <f>+IF(P631="S128","c006x   - Insurance firms &amp; pension funds",IF(G631="particulares","c001x   - Households",IF(AND(G631="outras empresas nao financeiras",H631="1"),"c002x   - Micro &amp; SME",IF(AND(G631="outras empresas nao financeiras",OR(H631="0",H631="")),"c003x   - Corporates",IF(G631="instituicoes de credito","c004x   - Institutions",IF(G631="outras instituicoes financeiras","c005x   - Other financial corporations",IF(G631="setor publico","c008x   - Government, central banks &amp; supranationals",IF(AND(G631="",I631="Taxageste"),"c003x   - Corporates",IF(G631="","c005x   - Other financial corporations","")))))))))</f>
        <v>c004x   - Institutions</v>
      </c>
      <c r="Y631" s="1">
        <f>SUM(N631:O631)</f>
        <v>0</v>
      </c>
      <c r="Z631">
        <f>IFERROR(D631-Y631,"")</f>
        <v>0.18</v>
      </c>
      <c r="AA631">
        <v>0</v>
      </c>
      <c r="AB631" t="str">
        <f t="shared" si="27"/>
        <v>588804833230480</v>
      </c>
      <c r="AC631" t="str">
        <f t="shared" si="28"/>
        <v>9000699338</v>
      </c>
      <c r="AD631" t="str">
        <f t="shared" si="29"/>
        <v>Type of identifier, other than LEI or MFI code</v>
      </c>
    </row>
    <row r="632" spans="1:30" x14ac:dyDescent="0.45">
      <c r="A632" t="s">
        <v>814</v>
      </c>
      <c r="B632" t="s">
        <v>699</v>
      </c>
      <c r="C632" t="s">
        <v>21</v>
      </c>
      <c r="D632" s="23">
        <v>0.12</v>
      </c>
      <c r="F632" t="s">
        <v>485</v>
      </c>
      <c r="G632" t="s">
        <v>23</v>
      </c>
      <c r="H632" t="s">
        <v>694</v>
      </c>
      <c r="I632" t="s">
        <v>700</v>
      </c>
      <c r="M632" t="s">
        <v>1362</v>
      </c>
      <c r="X632" t="str">
        <f>+IF(P632="S128","c006x   - Insurance firms &amp; pension funds",IF(G632="particulares","c001x   - Households",IF(AND(G632="outras empresas nao financeiras",H632="1"),"c002x   - Micro &amp; SME",IF(AND(G632="outras empresas nao financeiras",OR(H632="0",H632="")),"c003x   - Corporates",IF(G632="instituicoes de credito","c004x   - Institutions",IF(G632="outras instituicoes financeiras","c005x   - Other financial corporations",IF(G632="setor publico","c008x   - Government, central banks &amp; supranationals",IF(AND(G632="",I632="Taxageste"),"c003x   - Corporates",IF(G632="","c005x   - Other financial corporations","")))))))))</f>
        <v>c004x   - Institutions</v>
      </c>
      <c r="Y632" s="1">
        <f>SUM(N632:O632)</f>
        <v>0</v>
      </c>
      <c r="Z632">
        <f>IFERROR(D632-Y632,"")</f>
        <v>0.12</v>
      </c>
      <c r="AA632">
        <v>0</v>
      </c>
      <c r="AB632" t="str">
        <f t="shared" si="27"/>
        <v>588804815139970</v>
      </c>
      <c r="AC632" t="str">
        <f t="shared" si="28"/>
        <v>8000000013</v>
      </c>
      <c r="AD632" t="str">
        <f t="shared" si="29"/>
        <v>Type of identifier, other than LEI or MFI code</v>
      </c>
    </row>
    <row r="633" spans="1:30" x14ac:dyDescent="0.45">
      <c r="A633" t="s">
        <v>1079</v>
      </c>
      <c r="B633" t="s">
        <v>696</v>
      </c>
      <c r="C633" t="s">
        <v>21</v>
      </c>
      <c r="D633" s="23">
        <v>0.08</v>
      </c>
      <c r="E633" s="23"/>
      <c r="F633" t="s">
        <v>485</v>
      </c>
      <c r="G633" t="s">
        <v>23</v>
      </c>
      <c r="H633" t="s">
        <v>694</v>
      </c>
      <c r="I633" t="s">
        <v>81</v>
      </c>
      <c r="M633" t="s">
        <v>1362</v>
      </c>
      <c r="X633" s="26" t="str">
        <f>+IF(P633="S128","c006x   - Insurance firms &amp; pension funds",IF(G633="particulares","c001x   - Households",IF(AND(G633="outras empresas nao financeiras",H633="1"),"c002x   - Micro &amp; SME",IF(AND(G633="outras empresas nao financeiras",OR(H633="0",H633="")),"c003x   - Corporates",IF(G633="instituicoes de credito","c004x   - Institutions",IF(G633="outras instituicoes financeiras","c005x   - Other financial corporations",IF(G633="setor publico","c008x   - Government, central banks &amp; supranationals",IF(AND(G633="",I633="Taxageste"),"c003x   - Corporates",IF(G633="","c005x   - Other financial corporations","")))))))))</f>
        <v>c004x   - Institutions</v>
      </c>
      <c r="Y633" s="29">
        <f>SUM(N633:O633)</f>
        <v>0</v>
      </c>
      <c r="Z633" s="26">
        <f>IFERROR(D633-Y633,"")</f>
        <v>0.08</v>
      </c>
      <c r="AA633" s="26">
        <v>0</v>
      </c>
      <c r="AB633" t="str">
        <f t="shared" si="27"/>
        <v>588804815653660</v>
      </c>
      <c r="AC633" t="str">
        <f t="shared" si="28"/>
        <v>9000699338</v>
      </c>
      <c r="AD633" t="str">
        <f t="shared" si="29"/>
        <v>Type of identifier, other than LEI or MFI code</v>
      </c>
    </row>
    <row r="634" spans="1:30" x14ac:dyDescent="0.45">
      <c r="A634" t="s">
        <v>1080</v>
      </c>
      <c r="B634" t="s">
        <v>699</v>
      </c>
      <c r="C634" t="s">
        <v>21</v>
      </c>
      <c r="D634" s="23">
        <v>0.01</v>
      </c>
      <c r="E634" s="23"/>
      <c r="F634" t="s">
        <v>485</v>
      </c>
      <c r="G634" t="s">
        <v>23</v>
      </c>
      <c r="H634" t="s">
        <v>694</v>
      </c>
      <c r="I634" t="s">
        <v>700</v>
      </c>
      <c r="M634" t="s">
        <v>1362</v>
      </c>
      <c r="X634" t="str">
        <f>+IF(P634="S128","c006x   - Insurance firms &amp; pension funds",IF(G634="particulares","c001x   - Households",IF(AND(G634="outras empresas nao financeiras",H634="1"),"c002x   - Micro &amp; SME",IF(AND(G634="outras empresas nao financeiras",OR(H634="0",H634="")),"c003x   - Corporates",IF(G634="instituicoes de credito","c004x   - Institutions",IF(G634="outras instituicoes financeiras","c005x   - Other financial corporations",IF(G634="setor publico","c008x   - Government, central banks &amp; supranationals",IF(AND(G634="",I634="Taxageste"),"c003x   - Corporates",IF(G634="","c005x   - Other financial corporations","")))))))))</f>
        <v>c004x   - Institutions</v>
      </c>
      <c r="Y634" s="1">
        <f>SUM(N634:O634)</f>
        <v>0</v>
      </c>
      <c r="Z634">
        <f>IFERROR(D634-Y634,"")</f>
        <v>0.01</v>
      </c>
      <c r="AA634">
        <v>0</v>
      </c>
      <c r="AB634" t="str">
        <f t="shared" si="27"/>
        <v>588804815655520</v>
      </c>
      <c r="AC634" t="str">
        <f t="shared" si="28"/>
        <v>8000000013</v>
      </c>
      <c r="AD634" t="str">
        <f t="shared" si="29"/>
        <v>Type of identifier, other than LEI or MFI code</v>
      </c>
    </row>
    <row r="635" spans="1:30" x14ac:dyDescent="0.45">
      <c r="A635" s="26" t="s">
        <v>1081</v>
      </c>
      <c r="B635" s="26" t="s">
        <v>699</v>
      </c>
      <c r="C635" s="26" t="s">
        <v>21</v>
      </c>
      <c r="D635" s="27">
        <v>0.01</v>
      </c>
      <c r="E635" s="26"/>
      <c r="F635" s="26" t="s">
        <v>485</v>
      </c>
      <c r="G635" s="26" t="s">
        <v>23</v>
      </c>
      <c r="H635" s="26" t="s">
        <v>694</v>
      </c>
      <c r="I635" s="26" t="s">
        <v>700</v>
      </c>
      <c r="J635" s="26"/>
      <c r="K635" s="28"/>
      <c r="L635" s="26"/>
      <c r="M635" s="26" t="s">
        <v>1362</v>
      </c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t="str">
        <f>+IF(P635="S128","c006x   - Insurance firms &amp; pension funds",IF(G635="particulares","c001x   - Households",IF(AND(G635="outras empresas nao financeiras",H635="1"),"c002x   - Micro &amp; SME",IF(AND(G635="outras empresas nao financeiras",OR(H635="0",H635="")),"c003x   - Corporates",IF(G635="instituicoes de credito","c004x   - Institutions",IF(G635="outras instituicoes financeiras","c005x   - Other financial corporations",IF(G635="setor publico","c008x   - Government, central banks &amp; supranationals",IF(AND(G635="",I635="Taxageste"),"c003x   - Corporates",IF(G635="","c005x   - Other financial corporations","")))))))))</f>
        <v>c004x   - Institutions</v>
      </c>
      <c r="Y635" s="1">
        <f>SUM(N635:O635)</f>
        <v>0</v>
      </c>
      <c r="Z635">
        <f>IFERROR(D635-Y635,"")</f>
        <v>0.01</v>
      </c>
      <c r="AA635">
        <v>0</v>
      </c>
      <c r="AB635" t="str">
        <f t="shared" si="27"/>
        <v>588804815682550</v>
      </c>
      <c r="AC635" t="str">
        <f t="shared" si="28"/>
        <v>8000000013</v>
      </c>
      <c r="AD635" t="str">
        <f t="shared" si="29"/>
        <v>Type of identifier, other than LEI or MFI code</v>
      </c>
    </row>
    <row r="636" spans="1:30" x14ac:dyDescent="0.45">
      <c r="A636" t="s">
        <v>920</v>
      </c>
      <c r="B636" t="s">
        <v>696</v>
      </c>
      <c r="C636" t="s">
        <v>21</v>
      </c>
      <c r="D636" s="23">
        <v>0.02</v>
      </c>
      <c r="F636" t="s">
        <v>485</v>
      </c>
      <c r="G636" t="s">
        <v>23</v>
      </c>
      <c r="H636" t="s">
        <v>694</v>
      </c>
      <c r="I636" t="s">
        <v>81</v>
      </c>
      <c r="M636" t="s">
        <v>1362</v>
      </c>
      <c r="X636" s="26" t="str">
        <f>+IF(P636="S128","c006x   - Insurance firms &amp; pension funds",IF(G636="particulares","c001x   - Households",IF(AND(G636="outras empresas nao financeiras",H636="1"),"c002x   - Micro &amp; SME",IF(AND(G636="outras empresas nao financeiras",OR(H636="0",H636="")),"c003x   - Corporates",IF(G636="instituicoes de credito","c004x   - Institutions",IF(G636="outras instituicoes financeiras","c005x   - Other financial corporations",IF(G636="setor publico","c008x   - Government, central banks &amp; supranationals",IF(AND(G636="",I636="Taxageste"),"c003x   - Corporates",IF(G636="","c005x   - Other financial corporations","")))))))))</f>
        <v>c004x   - Institutions</v>
      </c>
      <c r="Y636" s="29">
        <f>SUM(N636:O636)</f>
        <v>0</v>
      </c>
      <c r="Z636" s="26">
        <f>IFERROR(D636-Y636,"")</f>
        <v>0.02</v>
      </c>
      <c r="AA636" s="26">
        <v>0</v>
      </c>
      <c r="AB636" t="str">
        <f t="shared" si="27"/>
        <v>588804830645270</v>
      </c>
      <c r="AC636" t="str">
        <f t="shared" si="28"/>
        <v>9000699338</v>
      </c>
      <c r="AD636" t="str">
        <f t="shared" si="29"/>
        <v>Type of identifier, other than LEI or MFI code</v>
      </c>
    </row>
    <row r="637" spans="1:30" x14ac:dyDescent="0.45">
      <c r="A637" t="s">
        <v>822</v>
      </c>
      <c r="B637" t="s">
        <v>696</v>
      </c>
      <c r="C637" t="s">
        <v>21</v>
      </c>
      <c r="D637" s="23">
        <v>0.11</v>
      </c>
      <c r="E637" s="23"/>
      <c r="F637" t="s">
        <v>485</v>
      </c>
      <c r="G637" t="s">
        <v>23</v>
      </c>
      <c r="H637" t="s">
        <v>694</v>
      </c>
      <c r="I637" t="s">
        <v>81</v>
      </c>
      <c r="M637" t="s">
        <v>1362</v>
      </c>
      <c r="X637" t="str">
        <f>+IF(P637="S128","c006x   - Insurance firms &amp; pension funds",IF(G637="particulares","c001x   - Households",IF(AND(G637="outras empresas nao financeiras",H637="1"),"c002x   - Micro &amp; SME",IF(AND(G637="outras empresas nao financeiras",OR(H637="0",H637="")),"c003x   - Corporates",IF(G637="instituicoes de credito","c004x   - Institutions",IF(G637="outras instituicoes financeiras","c005x   - Other financial corporations",IF(G637="setor publico","c008x   - Government, central banks &amp; supranationals",IF(AND(G637="",I637="Taxageste"),"c003x   - Corporates",IF(G637="","c005x   - Other financial corporations","")))))))))</f>
        <v>c004x   - Institutions</v>
      </c>
      <c r="Y637" s="1">
        <f>SUM(N637:O637)</f>
        <v>0</v>
      </c>
      <c r="Z637">
        <f>IFERROR(D637-Y637,"")</f>
        <v>0.11</v>
      </c>
      <c r="AA637">
        <v>0</v>
      </c>
      <c r="AB637" t="str">
        <f t="shared" si="27"/>
        <v>588804830754060</v>
      </c>
      <c r="AC637" t="str">
        <f t="shared" si="28"/>
        <v>9000699338</v>
      </c>
      <c r="AD637" t="str">
        <f t="shared" si="29"/>
        <v>Type of identifier, other than LEI or MFI code</v>
      </c>
    </row>
    <row r="638" spans="1:30" x14ac:dyDescent="0.45">
      <c r="A638" t="s">
        <v>40</v>
      </c>
      <c r="B638" t="s">
        <v>55</v>
      </c>
      <c r="C638" t="s">
        <v>21</v>
      </c>
      <c r="D638" s="23">
        <v>163772.35</v>
      </c>
      <c r="E638" s="23">
        <v>2.46</v>
      </c>
      <c r="F638" t="s">
        <v>26</v>
      </c>
      <c r="G638" t="s">
        <v>34</v>
      </c>
      <c r="H638" t="s">
        <v>694</v>
      </c>
      <c r="I638" t="s">
        <v>56</v>
      </c>
      <c r="M638" t="s">
        <v>1362</v>
      </c>
      <c r="W638" t="s">
        <v>479</v>
      </c>
      <c r="X638" t="str">
        <f>+IF(P638="S128","c006x   - Insurance firms &amp; pension funds",IF(G638="particulares","c001x   - Households",IF(AND(G638="outras empresas nao financeiras",H638="1"),"c002x   - Micro &amp; SME",IF(AND(G638="outras empresas nao financeiras",OR(H638="0",H638="")),"c003x   - Corporates",IF(G638="instituicoes de credito","c004x   - Institutions",IF(G638="outras instituicoes financeiras","c005x   - Other financial corporations",IF(G638="setor publico","c008x   - Government, central banks &amp; supranationals",IF(AND(G638="",I638="Taxageste"),"c003x   - Corporates",IF(G638="","c005x   - Other financial corporations","")))))))))</f>
        <v>c005x   - Other financial corporations</v>
      </c>
      <c r="Y638" s="1">
        <f>SUM(N638:O638)</f>
        <v>0</v>
      </c>
      <c r="Z638">
        <f>IFERROR(D638-Y638,"")</f>
        <v>163772.35</v>
      </c>
      <c r="AA638">
        <v>0</v>
      </c>
      <c r="AB638" t="str">
        <f t="shared" si="27"/>
        <v>000001000000000</v>
      </c>
      <c r="AC638" t="str">
        <f t="shared" si="28"/>
        <v>7400685089</v>
      </c>
      <c r="AD638" t="str">
        <f t="shared" si="29"/>
        <v>Type of identifier, other than LEI or MFI code</v>
      </c>
    </row>
    <row r="639" spans="1:30" x14ac:dyDescent="0.45">
      <c r="A639" t="s">
        <v>1593</v>
      </c>
      <c r="B639" t="s">
        <v>164</v>
      </c>
      <c r="C639" t="s">
        <v>21</v>
      </c>
      <c r="D639" s="23"/>
      <c r="E639" s="23">
        <v>0.08</v>
      </c>
      <c r="F639" t="s">
        <v>29</v>
      </c>
      <c r="G639" t="s">
        <v>34</v>
      </c>
      <c r="H639" t="s">
        <v>694</v>
      </c>
      <c r="I639" t="s">
        <v>30</v>
      </c>
      <c r="M639" t="s">
        <v>1362</v>
      </c>
      <c r="W639" t="s">
        <v>479</v>
      </c>
      <c r="X639" t="str">
        <f>+IF(P639="S128","c006x   - Insurance firms &amp; pension funds",IF(G639="particulares","c001x   - Households",IF(AND(G639="outras empresas nao financeiras",H639="1"),"c002x   - Micro &amp; SME",IF(AND(G639="outras empresas nao financeiras",OR(H639="0",H639="")),"c003x   - Corporates",IF(G639="instituicoes de credito","c004x   - Institutions",IF(G639="outras instituicoes financeiras","c005x   - Other financial corporations",IF(G639="setor publico","c008x   - Government, central banks &amp; supranationals",IF(AND(G639="",I639="Taxageste"),"c003x   - Corporates",IF(G639="","c005x   - Other financial corporations","")))))))))</f>
        <v>c005x   - Other financial corporations</v>
      </c>
      <c r="Y639" s="1">
        <f>SUM(N639:O639)</f>
        <v>0</v>
      </c>
      <c r="Z639">
        <f>IFERROR(D639-Y639,"")</f>
        <v>0</v>
      </c>
      <c r="AA639">
        <v>0</v>
      </c>
      <c r="AB639" t="str">
        <f t="shared" si="27"/>
        <v>534000000000001</v>
      </c>
      <c r="AC639" t="str">
        <f t="shared" si="28"/>
        <v>7400615058</v>
      </c>
      <c r="AD639" t="str">
        <f t="shared" si="29"/>
        <v>Type of identifier, other than LEI or MFI code</v>
      </c>
    </row>
    <row r="640" spans="1:30" x14ac:dyDescent="0.45">
      <c r="A640" t="s">
        <v>460</v>
      </c>
      <c r="B640" t="s">
        <v>164</v>
      </c>
      <c r="C640" t="s">
        <v>21</v>
      </c>
      <c r="D640" s="23">
        <v>978.8</v>
      </c>
      <c r="E640">
        <v>1.43</v>
      </c>
      <c r="F640" t="s">
        <v>29</v>
      </c>
      <c r="G640" t="s">
        <v>34</v>
      </c>
      <c r="H640" t="s">
        <v>694</v>
      </c>
      <c r="I640" t="s">
        <v>30</v>
      </c>
      <c r="M640" t="s">
        <v>1362</v>
      </c>
      <c r="W640" t="s">
        <v>479</v>
      </c>
      <c r="X640" t="str">
        <f>+IF(P640="S128","c006x   - Insurance firms &amp; pension funds",IF(G640="particulares","c001x   - Households",IF(AND(G640="outras empresas nao financeiras",H640="1"),"c002x   - Micro &amp; SME",IF(AND(G640="outras empresas nao financeiras",OR(H640="0",H640="")),"c003x   - Corporates",IF(G640="instituicoes de credito","c004x   - Institutions",IF(G640="outras instituicoes financeiras","c005x   - Other financial corporations",IF(G640="setor publico","c008x   - Government, central banks &amp; supranationals",IF(AND(G640="",I640="Taxageste"),"c003x   - Corporates",IF(G640="","c005x   - Other financial corporations","")))))))))</f>
        <v>c005x   - Other financial corporations</v>
      </c>
      <c r="Y640" s="1">
        <f>SUM(N640:O640)</f>
        <v>0</v>
      </c>
      <c r="Z640">
        <f>IFERROR(D640-Y640,"")</f>
        <v>978.8</v>
      </c>
      <c r="AA640">
        <v>0</v>
      </c>
      <c r="AB640" t="str">
        <f t="shared" si="27"/>
        <v>534000000000000</v>
      </c>
      <c r="AC640" t="str">
        <f t="shared" si="28"/>
        <v>7400615058</v>
      </c>
      <c r="AD640" t="str">
        <f t="shared" si="29"/>
        <v>Type of identifier, other than LEI or MFI code</v>
      </c>
    </row>
    <row r="641" spans="1:30" x14ac:dyDescent="0.45">
      <c r="A641" t="s">
        <v>1063</v>
      </c>
      <c r="B641" t="s">
        <v>699</v>
      </c>
      <c r="C641" t="s">
        <v>21</v>
      </c>
      <c r="D641" s="23">
        <v>0.45</v>
      </c>
      <c r="E641" s="23"/>
      <c r="F641" t="s">
        <v>485</v>
      </c>
      <c r="G641" t="s">
        <v>23</v>
      </c>
      <c r="H641" t="s">
        <v>694</v>
      </c>
      <c r="I641" t="s">
        <v>700</v>
      </c>
      <c r="M641" t="s">
        <v>1362</v>
      </c>
      <c r="X641" t="str">
        <f>+IF(P641="S128","c006x   - Insurance firms &amp; pension funds",IF(G641="particulares","c001x   - Households",IF(AND(G641="outras empresas nao financeiras",H641="1"),"c002x   - Micro &amp; SME",IF(AND(G641="outras empresas nao financeiras",OR(H641="0",H641="")),"c003x   - Corporates",IF(G641="instituicoes de credito","c004x   - Institutions",IF(G641="outras instituicoes financeiras","c005x   - Other financial corporations",IF(G641="setor publico","c008x   - Government, central banks &amp; supranationals",IF(AND(G641="",I641="Taxageste"),"c003x   - Corporates",IF(G641="","c005x   - Other financial corporations","")))))))))</f>
        <v>c004x   - Institutions</v>
      </c>
      <c r="Y641" s="1">
        <f>SUM(N641:O641)</f>
        <v>0</v>
      </c>
      <c r="Z641">
        <f>IFERROR(D641-Y641,"")</f>
        <v>0.45</v>
      </c>
      <c r="AA641">
        <v>0</v>
      </c>
      <c r="AB641" t="str">
        <f t="shared" si="27"/>
        <v>599904815137350</v>
      </c>
      <c r="AC641" t="str">
        <f t="shared" si="28"/>
        <v>8000000013</v>
      </c>
      <c r="AD641" t="str">
        <f t="shared" si="29"/>
        <v>Type of identifier, other than LEI or MFI code</v>
      </c>
    </row>
    <row r="642" spans="1:30" x14ac:dyDescent="0.45">
      <c r="A642" t="s">
        <v>889</v>
      </c>
      <c r="B642" t="s">
        <v>699</v>
      </c>
      <c r="C642" t="s">
        <v>21</v>
      </c>
      <c r="D642" s="23">
        <v>1.1000000000000001</v>
      </c>
      <c r="E642" s="23"/>
      <c r="F642" t="s">
        <v>485</v>
      </c>
      <c r="G642" t="s">
        <v>23</v>
      </c>
      <c r="H642" t="s">
        <v>694</v>
      </c>
      <c r="I642" t="s">
        <v>700</v>
      </c>
      <c r="M642" t="s">
        <v>1362</v>
      </c>
      <c r="X642" t="str">
        <f>+IF(P642="S128","c006x   - Insurance firms &amp; pension funds",IF(G642="particulares","c001x   - Households",IF(AND(G642="outras empresas nao financeiras",H642="1"),"c002x   - Micro &amp; SME",IF(AND(G642="outras empresas nao financeiras",OR(H642="0",H642="")),"c003x   - Corporates",IF(G642="instituicoes de credito","c004x   - Institutions",IF(G642="outras instituicoes financeiras","c005x   - Other financial corporations",IF(G642="setor publico","c008x   - Government, central banks &amp; supranationals",IF(AND(G642="",I642="Taxageste"),"c003x   - Corporates",IF(G642="","c005x   - Other financial corporations","")))))))))</f>
        <v>c004x   - Institutions</v>
      </c>
      <c r="Y642" s="1">
        <f>SUM(N642:O642)</f>
        <v>0</v>
      </c>
      <c r="Z642">
        <f>IFERROR(D642-Y642,"")</f>
        <v>1.1000000000000001</v>
      </c>
      <c r="AA642">
        <v>0</v>
      </c>
      <c r="AB642" t="str">
        <f t="shared" ref="AB642:AB705" si="30">IF(A642="",B642,A642)</f>
        <v>599904815136520</v>
      </c>
      <c r="AC642" t="str">
        <f t="shared" ref="AC642:AC705" si="31">IF(OR(V642="",V642="#"),B642,V642)</f>
        <v>8000000013</v>
      </c>
      <c r="AD642" t="str">
        <f t="shared" ref="AD642:AD705" si="32">IF(AC642="","",IF(AC642=V642,"LEI code","Type of identifier, other than LEI or MFI code"))</f>
        <v>Type of identifier, other than LEI or MFI code</v>
      </c>
    </row>
    <row r="643" spans="1:30" x14ac:dyDescent="0.45">
      <c r="A643" s="26" t="s">
        <v>1097</v>
      </c>
      <c r="B643" s="26" t="s">
        <v>752</v>
      </c>
      <c r="C643" s="26" t="s">
        <v>21</v>
      </c>
      <c r="D643" s="27">
        <v>0.05</v>
      </c>
      <c r="E643" s="27"/>
      <c r="F643" s="26" t="s">
        <v>485</v>
      </c>
      <c r="G643" s="26" t="s">
        <v>23</v>
      </c>
      <c r="H643" s="26" t="s">
        <v>694</v>
      </c>
      <c r="I643" s="26" t="s">
        <v>753</v>
      </c>
      <c r="J643" s="26"/>
      <c r="K643" s="28"/>
      <c r="L643" s="28"/>
      <c r="M643" s="26" t="s">
        <v>1362</v>
      </c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t="str">
        <f>+IF(P643="S128","c006x   - Insurance firms &amp; pension funds",IF(G643="particulares","c001x   - Households",IF(AND(G643="outras empresas nao financeiras",H643="1"),"c002x   - Micro &amp; SME",IF(AND(G643="outras empresas nao financeiras",OR(H643="0",H643="")),"c003x   - Corporates",IF(G643="instituicoes de credito","c004x   - Institutions",IF(G643="outras instituicoes financeiras","c005x   - Other financial corporations",IF(G643="setor publico","c008x   - Government, central banks &amp; supranationals",IF(AND(G643="",I643="Taxageste"),"c003x   - Corporates",IF(G643="","c005x   - Other financial corporations","")))))))))</f>
        <v>c004x   - Institutions</v>
      </c>
      <c r="Y643" s="1">
        <f>SUM(N643:O643)</f>
        <v>0</v>
      </c>
      <c r="Z643">
        <f>IFERROR(D643-Y643,"")</f>
        <v>0.05</v>
      </c>
      <c r="AA643">
        <v>0</v>
      </c>
      <c r="AB643" t="str">
        <f t="shared" si="30"/>
        <v>599904815013600</v>
      </c>
      <c r="AC643" t="str">
        <f t="shared" si="31"/>
        <v>8003987621</v>
      </c>
      <c r="AD643" t="str">
        <f t="shared" si="32"/>
        <v>Type of identifier, other than LEI or MFI code</v>
      </c>
    </row>
    <row r="644" spans="1:30" x14ac:dyDescent="0.45">
      <c r="A644" t="s">
        <v>1065</v>
      </c>
      <c r="B644" t="s">
        <v>699</v>
      </c>
      <c r="C644" t="s">
        <v>21</v>
      </c>
      <c r="D644" s="23">
        <v>0.04</v>
      </c>
      <c r="F644" t="s">
        <v>485</v>
      </c>
      <c r="G644" t="s">
        <v>23</v>
      </c>
      <c r="H644" t="s">
        <v>694</v>
      </c>
      <c r="I644" t="s">
        <v>700</v>
      </c>
      <c r="M644" t="s">
        <v>1362</v>
      </c>
      <c r="X644" t="str">
        <f>+IF(P644="S128","c006x   - Insurance firms &amp; pension funds",IF(G644="particulares","c001x   - Households",IF(AND(G644="outras empresas nao financeiras",H644="1"),"c002x   - Micro &amp; SME",IF(AND(G644="outras empresas nao financeiras",OR(H644="0",H644="")),"c003x   - Corporates",IF(G644="instituicoes de credito","c004x   - Institutions",IF(G644="outras instituicoes financeiras","c005x   - Other financial corporations",IF(G644="setor publico","c008x   - Government, central banks &amp; supranationals",IF(AND(G644="",I644="Taxageste"),"c003x   - Corporates",IF(G644="","c005x   - Other financial corporations","")))))))))</f>
        <v>c004x   - Institutions</v>
      </c>
      <c r="Y644" s="1">
        <f>SUM(N644:O644)</f>
        <v>0</v>
      </c>
      <c r="Z644">
        <f>IFERROR(D644-Y644,"")</f>
        <v>0.04</v>
      </c>
      <c r="AA644">
        <v>0</v>
      </c>
      <c r="AB644" t="str">
        <f t="shared" si="30"/>
        <v>599904815137160</v>
      </c>
      <c r="AC644" t="str">
        <f t="shared" si="31"/>
        <v>8000000013</v>
      </c>
      <c r="AD644" t="str">
        <f t="shared" si="32"/>
        <v>Type of identifier, other than LEI or MFI code</v>
      </c>
    </row>
    <row r="645" spans="1:30" x14ac:dyDescent="0.45">
      <c r="A645" t="s">
        <v>1096</v>
      </c>
      <c r="B645" t="s">
        <v>699</v>
      </c>
      <c r="C645" t="s">
        <v>21</v>
      </c>
      <c r="D645" s="23">
        <v>0.04</v>
      </c>
      <c r="E645" s="23"/>
      <c r="F645" t="s">
        <v>485</v>
      </c>
      <c r="G645" t="s">
        <v>23</v>
      </c>
      <c r="H645" t="s">
        <v>694</v>
      </c>
      <c r="I645" t="s">
        <v>700</v>
      </c>
      <c r="M645" t="s">
        <v>1362</v>
      </c>
      <c r="X645" t="str">
        <f>+IF(P645="S128","c006x   - Insurance firms &amp; pension funds",IF(G645="particulares","c001x   - Households",IF(AND(G645="outras empresas nao financeiras",H645="1"),"c002x   - Micro &amp; SME",IF(AND(G645="outras empresas nao financeiras",OR(H645="0",H645="")),"c003x   - Corporates",IF(G645="instituicoes de credito","c004x   - Institutions",IF(G645="outras instituicoes financeiras","c005x   - Other financial corporations",IF(G645="setor publico","c008x   - Government, central banks &amp; supranationals",IF(AND(G645="",I645="Taxageste"),"c003x   - Corporates",IF(G645="","c005x   - Other financial corporations","")))))))))</f>
        <v>c004x   - Institutions</v>
      </c>
      <c r="Y645" s="1">
        <f>SUM(N645:O645)</f>
        <v>0</v>
      </c>
      <c r="Z645">
        <f>IFERROR(D645-Y645,"")</f>
        <v>0.04</v>
      </c>
      <c r="AA645">
        <v>0</v>
      </c>
      <c r="AB645" t="str">
        <f t="shared" si="30"/>
        <v>599904815137540</v>
      </c>
      <c r="AC645" t="str">
        <f t="shared" si="31"/>
        <v>8000000013</v>
      </c>
      <c r="AD645" t="str">
        <f t="shared" si="32"/>
        <v>Type of identifier, other than LEI or MFI code</v>
      </c>
    </row>
    <row r="646" spans="1:30" x14ac:dyDescent="0.45">
      <c r="A646" s="26" t="s">
        <v>1101</v>
      </c>
      <c r="B646" s="26" t="s">
        <v>699</v>
      </c>
      <c r="C646" s="26" t="s">
        <v>21</v>
      </c>
      <c r="D646" s="27">
        <v>0.05</v>
      </c>
      <c r="E646" s="27"/>
      <c r="F646" s="26" t="s">
        <v>485</v>
      </c>
      <c r="G646" s="26" t="s">
        <v>23</v>
      </c>
      <c r="H646" s="26" t="s">
        <v>694</v>
      </c>
      <c r="I646" s="26" t="s">
        <v>700</v>
      </c>
      <c r="J646" s="26"/>
      <c r="K646" s="28"/>
      <c r="L646" s="28"/>
      <c r="M646" s="26" t="s">
        <v>1362</v>
      </c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t="str">
        <f>+IF(P646="S128","c006x   - Insurance firms &amp; pension funds",IF(G646="particulares","c001x   - Households",IF(AND(G646="outras empresas nao financeiras",H646="1"),"c002x   - Micro &amp; SME",IF(AND(G646="outras empresas nao financeiras",OR(H646="0",H646="")),"c003x   - Corporates",IF(G646="instituicoes de credito","c004x   - Institutions",IF(G646="outras instituicoes financeiras","c005x   - Other financial corporations",IF(G646="setor publico","c008x   - Government, central banks &amp; supranationals",IF(AND(G646="",I646="Taxageste"),"c003x   - Corporates",IF(G646="","c005x   - Other financial corporations","")))))))))</f>
        <v>c004x   - Institutions</v>
      </c>
      <c r="Y646" s="1">
        <f>SUM(N646:O646)</f>
        <v>0</v>
      </c>
      <c r="Z646">
        <f>IFERROR(D646-Y646,"")</f>
        <v>0.05</v>
      </c>
      <c r="AA646">
        <v>0</v>
      </c>
      <c r="AB646" t="str">
        <f t="shared" si="30"/>
        <v>599904815137400</v>
      </c>
      <c r="AC646" t="str">
        <f t="shared" si="31"/>
        <v>8000000013</v>
      </c>
      <c r="AD646" t="str">
        <f t="shared" si="32"/>
        <v>Type of identifier, other than LEI or MFI code</v>
      </c>
    </row>
    <row r="647" spans="1:30" x14ac:dyDescent="0.45">
      <c r="A647" t="s">
        <v>1095</v>
      </c>
      <c r="B647" t="s">
        <v>699</v>
      </c>
      <c r="C647" t="s">
        <v>21</v>
      </c>
      <c r="D647" s="23">
        <v>0.87</v>
      </c>
      <c r="E647" s="23"/>
      <c r="F647" t="s">
        <v>485</v>
      </c>
      <c r="G647" t="s">
        <v>23</v>
      </c>
      <c r="H647" t="s">
        <v>694</v>
      </c>
      <c r="I647" t="s">
        <v>700</v>
      </c>
      <c r="M647" t="s">
        <v>1362</v>
      </c>
      <c r="X647" t="str">
        <f>+IF(P647="S128","c006x   - Insurance firms &amp; pension funds",IF(G647="particulares","c001x   - Households",IF(AND(G647="outras empresas nao financeiras",H647="1"),"c002x   - Micro &amp; SME",IF(AND(G647="outras empresas nao financeiras",OR(H647="0",H647="")),"c003x   - Corporates",IF(G647="instituicoes de credito","c004x   - Institutions",IF(G647="outras instituicoes financeiras","c005x   - Other financial corporations",IF(G647="setor publico","c008x   - Government, central banks &amp; supranationals",IF(AND(G647="",I647="Taxageste"),"c003x   - Corporates",IF(G647="","c005x   - Other financial corporations","")))))))))</f>
        <v>c004x   - Institutions</v>
      </c>
      <c r="Y647" s="1">
        <f>SUM(N647:O647)</f>
        <v>0</v>
      </c>
      <c r="Z647">
        <f>IFERROR(D647-Y647,"")</f>
        <v>0.87</v>
      </c>
      <c r="AA647">
        <v>0</v>
      </c>
      <c r="AB647" t="str">
        <f t="shared" si="30"/>
        <v>599904815004320</v>
      </c>
      <c r="AC647" t="str">
        <f t="shared" si="31"/>
        <v>8000000013</v>
      </c>
      <c r="AD647" t="str">
        <f t="shared" si="32"/>
        <v>Type of identifier, other than LEI or MFI code</v>
      </c>
    </row>
    <row r="648" spans="1:30" x14ac:dyDescent="0.45">
      <c r="A648" t="s">
        <v>1098</v>
      </c>
      <c r="B648" t="s">
        <v>699</v>
      </c>
      <c r="C648" t="s">
        <v>21</v>
      </c>
      <c r="D648" s="23">
        <v>0.05</v>
      </c>
      <c r="F648" t="s">
        <v>485</v>
      </c>
      <c r="G648" t="s">
        <v>23</v>
      </c>
      <c r="H648" t="s">
        <v>694</v>
      </c>
      <c r="I648" t="s">
        <v>700</v>
      </c>
      <c r="M648" t="s">
        <v>1362</v>
      </c>
      <c r="X648" t="str">
        <f>+IF(P648="S128","c006x   - Insurance firms &amp; pension funds",IF(G648="particulares","c001x   - Households",IF(AND(G648="outras empresas nao financeiras",H648="1"),"c002x   - Micro &amp; SME",IF(AND(G648="outras empresas nao financeiras",OR(H648="0",H648="")),"c003x   - Corporates",IF(G648="instituicoes de credito","c004x   - Institutions",IF(G648="outras instituicoes financeiras","c005x   - Other financial corporations",IF(G648="setor publico","c008x   - Government, central banks &amp; supranationals",IF(AND(G648="",I648="Taxageste"),"c003x   - Corporates",IF(G648="","c005x   - Other financial corporations","")))))))))</f>
        <v>c004x   - Institutions</v>
      </c>
      <c r="Y648" s="1">
        <f>SUM(N648:O648)</f>
        <v>0</v>
      </c>
      <c r="Z648">
        <f>IFERROR(D648-Y648,"")</f>
        <v>0.05</v>
      </c>
      <c r="AA648">
        <v>0</v>
      </c>
      <c r="AB648" t="str">
        <f t="shared" si="30"/>
        <v>599904815137010</v>
      </c>
      <c r="AC648" t="str">
        <f t="shared" si="31"/>
        <v>8000000013</v>
      </c>
      <c r="AD648" t="str">
        <f t="shared" si="32"/>
        <v>Type of identifier, other than LEI or MFI code</v>
      </c>
    </row>
    <row r="649" spans="1:30" x14ac:dyDescent="0.45">
      <c r="A649" t="s">
        <v>1112</v>
      </c>
      <c r="B649" t="s">
        <v>699</v>
      </c>
      <c r="C649" t="s">
        <v>21</v>
      </c>
      <c r="D649" s="23">
        <v>0.03</v>
      </c>
      <c r="E649" s="23"/>
      <c r="F649" t="s">
        <v>485</v>
      </c>
      <c r="G649" t="s">
        <v>23</v>
      </c>
      <c r="H649" t="s">
        <v>694</v>
      </c>
      <c r="I649" t="s">
        <v>700</v>
      </c>
      <c r="M649" t="s">
        <v>1362</v>
      </c>
      <c r="X649" t="str">
        <f>+IF(P649="S128","c006x   - Insurance firms &amp; pension funds",IF(G649="particulares","c001x   - Households",IF(AND(G649="outras empresas nao financeiras",H649="1"),"c002x   - Micro &amp; SME",IF(AND(G649="outras empresas nao financeiras",OR(H649="0",H649="")),"c003x   - Corporates",IF(G649="instituicoes de credito","c004x   - Institutions",IF(G649="outras instituicoes financeiras","c005x   - Other financial corporations",IF(G649="setor publico","c008x   - Government, central banks &amp; supranationals",IF(AND(G649="",I649="Taxageste"),"c003x   - Corporates",IF(G649="","c005x   - Other financial corporations","")))))))))</f>
        <v>c004x   - Institutions</v>
      </c>
      <c r="Y649" s="1">
        <f>SUM(N649:O649)</f>
        <v>0</v>
      </c>
      <c r="Z649">
        <f>IFERROR(D649-Y649,"")</f>
        <v>0.03</v>
      </c>
      <c r="AA649">
        <v>0</v>
      </c>
      <c r="AB649" t="str">
        <f t="shared" si="30"/>
        <v>599904815283660</v>
      </c>
      <c r="AC649" t="str">
        <f t="shared" si="31"/>
        <v>8000000013</v>
      </c>
      <c r="AD649" t="str">
        <f t="shared" si="32"/>
        <v>Type of identifier, other than LEI or MFI code</v>
      </c>
    </row>
    <row r="650" spans="1:30" x14ac:dyDescent="0.45">
      <c r="A650" t="s">
        <v>652</v>
      </c>
      <c r="B650" t="s">
        <v>447</v>
      </c>
      <c r="C650" t="s">
        <v>21</v>
      </c>
      <c r="D650" s="23">
        <v>221.69</v>
      </c>
      <c r="E650" s="23"/>
      <c r="F650" t="s">
        <v>490</v>
      </c>
      <c r="G650" t="s">
        <v>27</v>
      </c>
      <c r="H650" t="s">
        <v>694</v>
      </c>
      <c r="I650" t="s">
        <v>45</v>
      </c>
      <c r="M650" t="s">
        <v>1362</v>
      </c>
      <c r="W650" t="s">
        <v>479</v>
      </c>
      <c r="X650" t="str">
        <f>+IF(P650="S128","c006x   - Insurance firms &amp; pension funds",IF(G650="particulares","c001x   - Households",IF(AND(G650="outras empresas nao financeiras",H650="1"),"c002x   - Micro &amp; SME",IF(AND(G650="outras empresas nao financeiras",OR(H650="0",H650="")),"c003x   - Corporates",IF(G650="instituicoes de credito","c004x   - Institutions",IF(G650="outras instituicoes financeiras","c005x   - Other financial corporations",IF(G650="setor publico","c008x   - Government, central banks &amp; supranationals",IF(AND(G650="",I650="Taxageste"),"c003x   - Corporates",IF(G650="","c005x   - Other financial corporations","")))))))))</f>
        <v>c003x   - Corporates</v>
      </c>
      <c r="Y650" s="1">
        <f>SUM(N650:O650)</f>
        <v>0</v>
      </c>
      <c r="Z650">
        <f>IFERROR(D650-Y650,"")</f>
        <v>221.69</v>
      </c>
      <c r="AA650">
        <v>0</v>
      </c>
      <c r="AB650" t="str">
        <f t="shared" si="30"/>
        <v>599904815307790</v>
      </c>
      <c r="AC650" t="str">
        <f t="shared" si="31"/>
        <v>8000391312</v>
      </c>
      <c r="AD650" t="str">
        <f t="shared" si="32"/>
        <v>Type of identifier, other than LEI or MFI code</v>
      </c>
    </row>
    <row r="651" spans="1:30" x14ac:dyDescent="0.45">
      <c r="A651" t="s">
        <v>764</v>
      </c>
      <c r="B651" t="s">
        <v>699</v>
      </c>
      <c r="C651" t="s">
        <v>21</v>
      </c>
      <c r="D651" s="23">
        <v>0.02</v>
      </c>
      <c r="F651" t="s">
        <v>485</v>
      </c>
      <c r="G651" t="s">
        <v>23</v>
      </c>
      <c r="H651" t="s">
        <v>694</v>
      </c>
      <c r="I651" t="s">
        <v>700</v>
      </c>
      <c r="M651" t="s">
        <v>1362</v>
      </c>
      <c r="X651" t="str">
        <f>+IF(P651="S128","c006x   - Insurance firms &amp; pension funds",IF(G651="particulares","c001x   - Households",IF(AND(G651="outras empresas nao financeiras",H651="1"),"c002x   - Micro &amp; SME",IF(AND(G651="outras empresas nao financeiras",OR(H651="0",H651="")),"c003x   - Corporates",IF(G651="instituicoes de credito","c004x   - Institutions",IF(G651="outras instituicoes financeiras","c005x   - Other financial corporations",IF(G651="setor publico","c008x   - Government, central banks &amp; supranationals",IF(AND(G651="",I651="Taxageste"),"c003x   - Corporates",IF(G651="","c005x   - Other financial corporations","")))))))))</f>
        <v>c004x   - Institutions</v>
      </c>
      <c r="Y651" s="1">
        <f>SUM(N651:O651)</f>
        <v>0</v>
      </c>
      <c r="Z651">
        <f>IFERROR(D651-Y651,"")</f>
        <v>0.02</v>
      </c>
      <c r="AA651">
        <v>0</v>
      </c>
      <c r="AB651" t="str">
        <f t="shared" si="30"/>
        <v>599904815742570</v>
      </c>
      <c r="AC651" t="str">
        <f t="shared" si="31"/>
        <v>8000000013</v>
      </c>
      <c r="AD651" t="str">
        <f t="shared" si="32"/>
        <v>Type of identifier, other than LEI or MFI code</v>
      </c>
    </row>
    <row r="652" spans="1:30" x14ac:dyDescent="0.45">
      <c r="A652" t="s">
        <v>930</v>
      </c>
      <c r="B652" t="s">
        <v>699</v>
      </c>
      <c r="C652" t="s">
        <v>21</v>
      </c>
      <c r="D652" s="23">
        <v>0.04</v>
      </c>
      <c r="F652" t="s">
        <v>485</v>
      </c>
      <c r="G652" t="s">
        <v>23</v>
      </c>
      <c r="H652" t="s">
        <v>694</v>
      </c>
      <c r="I652" t="s">
        <v>700</v>
      </c>
      <c r="M652" t="s">
        <v>1362</v>
      </c>
      <c r="X652" t="str">
        <f>+IF(P652="S128","c006x   - Insurance firms &amp; pension funds",IF(G652="particulares","c001x   - Households",IF(AND(G652="outras empresas nao financeiras",H652="1"),"c002x   - Micro &amp; SME",IF(AND(G652="outras empresas nao financeiras",OR(H652="0",H652="")),"c003x   - Corporates",IF(G652="instituicoes de credito","c004x   - Institutions",IF(G652="outras instituicoes financeiras","c005x   - Other financial corporations",IF(G652="setor publico","c008x   - Government, central banks &amp; supranationals",IF(AND(G652="",I652="Taxageste"),"c003x   - Corporates",IF(G652="","c005x   - Other financial corporations","")))))))))</f>
        <v>c004x   - Institutions</v>
      </c>
      <c r="Y652" s="1">
        <f>SUM(N652:O652)</f>
        <v>0</v>
      </c>
      <c r="Z652">
        <f>IFERROR(D652-Y652,"")</f>
        <v>0.04</v>
      </c>
      <c r="AA652">
        <v>0</v>
      </c>
      <c r="AB652" t="str">
        <f t="shared" si="30"/>
        <v>599904815745530</v>
      </c>
      <c r="AC652" t="str">
        <f t="shared" si="31"/>
        <v>8000000013</v>
      </c>
      <c r="AD652" t="str">
        <f t="shared" si="32"/>
        <v>Type of identifier, other than LEI or MFI code</v>
      </c>
    </row>
    <row r="653" spans="1:30" x14ac:dyDescent="0.45">
      <c r="A653" t="s">
        <v>1181</v>
      </c>
      <c r="B653" t="s">
        <v>696</v>
      </c>
      <c r="C653" t="s">
        <v>21</v>
      </c>
      <c r="D653" s="23">
        <v>0.3</v>
      </c>
      <c r="F653" t="s">
        <v>485</v>
      </c>
      <c r="G653" t="s">
        <v>23</v>
      </c>
      <c r="H653" t="s">
        <v>694</v>
      </c>
      <c r="I653" t="s">
        <v>81</v>
      </c>
      <c r="M653" t="s">
        <v>1362</v>
      </c>
      <c r="X653" t="str">
        <f>+IF(P653="S128","c006x   - Insurance firms &amp; pension funds",IF(G653="particulares","c001x   - Households",IF(AND(G653="outras empresas nao financeiras",H653="1"),"c002x   - Micro &amp; SME",IF(AND(G653="outras empresas nao financeiras",OR(H653="0",H653="")),"c003x   - Corporates",IF(G653="instituicoes de credito","c004x   - Institutions",IF(G653="outras instituicoes financeiras","c005x   - Other financial corporations",IF(G653="setor publico","c008x   - Government, central banks &amp; supranationals",IF(AND(G653="",I653="Taxageste"),"c003x   - Corporates",IF(G653="","c005x   - Other financial corporations","")))))))))</f>
        <v>c004x   - Institutions</v>
      </c>
      <c r="Y653" s="1">
        <f>SUM(N653:O653)</f>
        <v>0</v>
      </c>
      <c r="Z653">
        <f>IFERROR(D653-Y653,"")</f>
        <v>0.3</v>
      </c>
      <c r="AA653">
        <v>0</v>
      </c>
      <c r="AB653" t="str">
        <f t="shared" si="30"/>
        <v>599904831655400</v>
      </c>
      <c r="AC653" t="str">
        <f t="shared" si="31"/>
        <v>9000699338</v>
      </c>
      <c r="AD653" t="str">
        <f t="shared" si="32"/>
        <v>Type of identifier, other than LEI or MFI code</v>
      </c>
    </row>
    <row r="654" spans="1:30" x14ac:dyDescent="0.45">
      <c r="A654" t="s">
        <v>1011</v>
      </c>
      <c r="B654" t="s">
        <v>706</v>
      </c>
      <c r="C654" t="s">
        <v>21</v>
      </c>
      <c r="D654" s="23">
        <v>0.66</v>
      </c>
      <c r="E654" s="23"/>
      <c r="F654" t="s">
        <v>485</v>
      </c>
      <c r="G654" t="s">
        <v>23</v>
      </c>
      <c r="H654" t="s">
        <v>694</v>
      </c>
      <c r="I654" t="s">
        <v>707</v>
      </c>
      <c r="M654" t="s">
        <v>1362</v>
      </c>
      <c r="X654" t="str">
        <f>+IF(P654="S128","c006x   - Insurance firms &amp; pension funds",IF(G654="particulares","c001x   - Households",IF(AND(G654="outras empresas nao financeiras",H654="1"),"c002x   - Micro &amp; SME",IF(AND(G654="outras empresas nao financeiras",OR(H654="0",H654="")),"c003x   - Corporates",IF(G654="instituicoes de credito","c004x   - Institutions",IF(G654="outras instituicoes financeiras","c005x   - Other financial corporations",IF(G654="setor publico","c008x   - Government, central banks &amp; supranationals",IF(AND(G654="",I654="Taxageste"),"c003x   - Corporates",IF(G654="","c005x   - Other financial corporations","")))))))))</f>
        <v>c004x   - Institutions</v>
      </c>
      <c r="Y654" s="1">
        <f>SUM(N654:O654)</f>
        <v>0</v>
      </c>
      <c r="Z654">
        <f>IFERROR(D654-Y654,"")</f>
        <v>0.66</v>
      </c>
      <c r="AA654">
        <v>0</v>
      </c>
      <c r="AB654" t="str">
        <f t="shared" si="30"/>
        <v>599904836790900</v>
      </c>
      <c r="AC654" t="str">
        <f t="shared" si="31"/>
        <v>9000796656</v>
      </c>
      <c r="AD654" t="str">
        <f t="shared" si="32"/>
        <v>Type of identifier, other than LEI or MFI code</v>
      </c>
    </row>
    <row r="655" spans="1:30" x14ac:dyDescent="0.45">
      <c r="A655" t="s">
        <v>840</v>
      </c>
      <c r="B655" t="s">
        <v>699</v>
      </c>
      <c r="C655" t="s">
        <v>21</v>
      </c>
      <c r="D655" s="23">
        <v>0.02</v>
      </c>
      <c r="F655" t="s">
        <v>485</v>
      </c>
      <c r="G655" t="s">
        <v>23</v>
      </c>
      <c r="H655" t="s">
        <v>694</v>
      </c>
      <c r="I655" t="s">
        <v>700</v>
      </c>
      <c r="M655" t="s">
        <v>1362</v>
      </c>
      <c r="X655" t="str">
        <f>+IF(P655="S128","c006x   - Insurance firms &amp; pension funds",IF(G655="particulares","c001x   - Households",IF(AND(G655="outras empresas nao financeiras",H655="1"),"c002x   - Micro &amp; SME",IF(AND(G655="outras empresas nao financeiras",OR(H655="0",H655="")),"c003x   - Corporates",IF(G655="instituicoes de credito","c004x   - Institutions",IF(G655="outras instituicoes financeiras","c005x   - Other financial corporations",IF(G655="setor publico","c008x   - Government, central banks &amp; supranationals",IF(AND(G655="",I655="Taxageste"),"c003x   - Corporates",IF(G655="","c005x   - Other financial corporations","")))))))))</f>
        <v>c004x   - Institutions</v>
      </c>
      <c r="Y655" s="1">
        <f>SUM(N655:O655)</f>
        <v>0</v>
      </c>
      <c r="Z655">
        <f>IFERROR(D655-Y655,"")</f>
        <v>0.02</v>
      </c>
      <c r="AA655">
        <v>0</v>
      </c>
      <c r="AB655" t="str">
        <f t="shared" si="30"/>
        <v>599904816718250</v>
      </c>
      <c r="AC655" t="str">
        <f t="shared" si="31"/>
        <v>8000000013</v>
      </c>
      <c r="AD655" t="str">
        <f t="shared" si="32"/>
        <v>Type of identifier, other than LEI or MFI code</v>
      </c>
    </row>
    <row r="656" spans="1:30" x14ac:dyDescent="0.45">
      <c r="A656" t="s">
        <v>1100</v>
      </c>
      <c r="B656" t="s">
        <v>699</v>
      </c>
      <c r="C656" t="s">
        <v>21</v>
      </c>
      <c r="D656">
        <v>0.4</v>
      </c>
      <c r="E656" s="23"/>
      <c r="F656" t="s">
        <v>485</v>
      </c>
      <c r="G656" t="s">
        <v>23</v>
      </c>
      <c r="H656" t="s">
        <v>694</v>
      </c>
      <c r="I656" t="s">
        <v>700</v>
      </c>
      <c r="M656" t="s">
        <v>1362</v>
      </c>
      <c r="X656" t="str">
        <f>+IF(P656="S128","c006x   - Insurance firms &amp; pension funds",IF(G656="particulares","c001x   - Households",IF(AND(G656="outras empresas nao financeiras",H656="1"),"c002x   - Micro &amp; SME",IF(AND(G656="outras empresas nao financeiras",OR(H656="0",H656="")),"c003x   - Corporates",IF(G656="instituicoes de credito","c004x   - Institutions",IF(G656="outras instituicoes financeiras","c005x   - Other financial corporations",IF(G656="setor publico","c008x   - Government, central banks &amp; supranationals",IF(AND(G656="",I656="Taxageste"),"c003x   - Corporates",IF(G656="","c005x   - Other financial corporations","")))))))))</f>
        <v>c004x   - Institutions</v>
      </c>
      <c r="Y656" s="1">
        <f>SUM(N656:O656)</f>
        <v>0</v>
      </c>
      <c r="Z656">
        <f>IFERROR(D656-Y656,"")</f>
        <v>0.4</v>
      </c>
      <c r="AA656">
        <v>0</v>
      </c>
      <c r="AB656" t="str">
        <f t="shared" si="30"/>
        <v>599904815137200</v>
      </c>
      <c r="AC656" t="str">
        <f t="shared" si="31"/>
        <v>8000000013</v>
      </c>
      <c r="AD656" t="str">
        <f t="shared" si="32"/>
        <v>Type of identifier, other than LEI or MFI code</v>
      </c>
    </row>
    <row r="657" spans="1:30" x14ac:dyDescent="0.45">
      <c r="A657" t="s">
        <v>1158</v>
      </c>
      <c r="B657" t="s">
        <v>699</v>
      </c>
      <c r="C657" t="s">
        <v>21</v>
      </c>
      <c r="D657" s="23">
        <v>0.02</v>
      </c>
      <c r="E657" s="23"/>
      <c r="F657" t="s">
        <v>485</v>
      </c>
      <c r="G657" t="s">
        <v>23</v>
      </c>
      <c r="H657" t="s">
        <v>694</v>
      </c>
      <c r="I657" t="s">
        <v>700</v>
      </c>
      <c r="M657" t="s">
        <v>1362</v>
      </c>
      <c r="X657" t="str">
        <f>+IF(P657="S128","c006x   - Insurance firms &amp; pension funds",IF(G657="particulares","c001x   - Households",IF(AND(G657="outras empresas nao financeiras",H657="1"),"c002x   - Micro &amp; SME",IF(AND(G657="outras empresas nao financeiras",OR(H657="0",H657="")),"c003x   - Corporates",IF(G657="instituicoes de credito","c004x   - Institutions",IF(G657="outras instituicoes financeiras","c005x   - Other financial corporations",IF(G657="setor publico","c008x   - Government, central banks &amp; supranationals",IF(AND(G657="",I657="Taxageste"),"c003x   - Corporates",IF(G657="","c005x   - Other financial corporations","")))))))))</f>
        <v>c004x   - Institutions</v>
      </c>
      <c r="Y657" s="1">
        <f>SUM(N657:O657)</f>
        <v>0</v>
      </c>
      <c r="Z657">
        <f>IFERROR(D657-Y657,"")</f>
        <v>0.02</v>
      </c>
      <c r="AA657">
        <v>0</v>
      </c>
      <c r="AB657" t="str">
        <f t="shared" si="30"/>
        <v>599904816718440</v>
      </c>
      <c r="AC657" t="str">
        <f t="shared" si="31"/>
        <v>8000000013</v>
      </c>
      <c r="AD657" t="str">
        <f t="shared" si="32"/>
        <v>Type of identifier, other than LEI or MFI code</v>
      </c>
    </row>
    <row r="658" spans="1:30" x14ac:dyDescent="0.45">
      <c r="A658" t="s">
        <v>772</v>
      </c>
      <c r="B658" t="s">
        <v>696</v>
      </c>
      <c r="C658" t="s">
        <v>21</v>
      </c>
      <c r="D658" s="23">
        <v>0.14000000000000001</v>
      </c>
      <c r="F658" t="s">
        <v>485</v>
      </c>
      <c r="G658" t="s">
        <v>23</v>
      </c>
      <c r="H658" t="s">
        <v>694</v>
      </c>
      <c r="I658" t="s">
        <v>81</v>
      </c>
      <c r="M658" t="s">
        <v>1362</v>
      </c>
      <c r="X658" t="str">
        <f>+IF(P658="S128","c006x   - Insurance firms &amp; pension funds",IF(G658="particulares","c001x   - Households",IF(AND(G658="outras empresas nao financeiras",H658="1"),"c002x   - Micro &amp; SME",IF(AND(G658="outras empresas nao financeiras",OR(H658="0",H658="")),"c003x   - Corporates",IF(G658="instituicoes de credito","c004x   - Institutions",IF(G658="outras instituicoes financeiras","c005x   - Other financial corporations",IF(G658="setor publico","c008x   - Government, central banks &amp; supranationals",IF(AND(G658="",I658="Taxageste"),"c003x   - Corporates",IF(G658="","c005x   - Other financial corporations","")))))))))</f>
        <v>c004x   - Institutions</v>
      </c>
      <c r="Y658" s="1">
        <f>SUM(N658:O658)</f>
        <v>0</v>
      </c>
      <c r="Z658">
        <f>IFERROR(D658-Y658,"")</f>
        <v>0.14000000000000001</v>
      </c>
      <c r="AA658">
        <v>0</v>
      </c>
      <c r="AB658" t="str">
        <f t="shared" si="30"/>
        <v>599904831524870</v>
      </c>
      <c r="AC658" t="str">
        <f t="shared" si="31"/>
        <v>9000699338</v>
      </c>
      <c r="AD658" t="str">
        <f t="shared" si="32"/>
        <v>Type of identifier, other than LEI or MFI code</v>
      </c>
    </row>
    <row r="659" spans="1:30" x14ac:dyDescent="0.45">
      <c r="A659" t="s">
        <v>831</v>
      </c>
      <c r="B659" t="s">
        <v>699</v>
      </c>
      <c r="C659" t="s">
        <v>21</v>
      </c>
      <c r="D659" s="23">
        <v>0.01</v>
      </c>
      <c r="F659" t="s">
        <v>485</v>
      </c>
      <c r="G659" t="s">
        <v>23</v>
      </c>
      <c r="H659" t="s">
        <v>694</v>
      </c>
      <c r="I659" t="s">
        <v>700</v>
      </c>
      <c r="M659" t="s">
        <v>1362</v>
      </c>
      <c r="X659" t="str">
        <f>+IF(P659="S128","c006x   - Insurance firms &amp; pension funds",IF(G659="particulares","c001x   - Households",IF(AND(G659="outras empresas nao financeiras",H659="1"),"c002x   - Micro &amp; SME",IF(AND(G659="outras empresas nao financeiras",OR(H659="0",H659="")),"c003x   - Corporates",IF(G659="instituicoes de credito","c004x   - Institutions",IF(G659="outras instituicoes financeiras","c005x   - Other financial corporations",IF(G659="setor publico","c008x   - Government, central banks &amp; supranationals",IF(AND(G659="",I659="Taxageste"),"c003x   - Corporates",IF(G659="","c005x   - Other financial corporations","")))))))))</f>
        <v>c004x   - Institutions</v>
      </c>
      <c r="Y659" s="1">
        <f>SUM(N659:O659)</f>
        <v>0</v>
      </c>
      <c r="Z659">
        <f>IFERROR(D659-Y659,"")</f>
        <v>0.01</v>
      </c>
      <c r="AA659">
        <v>0</v>
      </c>
      <c r="AB659" t="str">
        <f t="shared" si="30"/>
        <v>599904816718630</v>
      </c>
      <c r="AC659" t="str">
        <f t="shared" si="31"/>
        <v>8000000013</v>
      </c>
      <c r="AD659" t="str">
        <f t="shared" si="32"/>
        <v>Type of identifier, other than LEI or MFI code</v>
      </c>
    </row>
    <row r="660" spans="1:30" x14ac:dyDescent="0.45">
      <c r="A660" t="s">
        <v>1198</v>
      </c>
      <c r="B660" t="s">
        <v>696</v>
      </c>
      <c r="C660" t="s">
        <v>21</v>
      </c>
      <c r="D660" s="23">
        <v>0.08</v>
      </c>
      <c r="F660" t="s">
        <v>485</v>
      </c>
      <c r="G660" t="s">
        <v>23</v>
      </c>
      <c r="H660" t="s">
        <v>694</v>
      </c>
      <c r="I660" t="s">
        <v>81</v>
      </c>
      <c r="M660" t="s">
        <v>1362</v>
      </c>
      <c r="X660" t="str">
        <f>+IF(P660="S128","c006x   - Insurance firms &amp; pension funds",IF(G660="particulares","c001x   - Households",IF(AND(G660="outras empresas nao financeiras",H660="1"),"c002x   - Micro &amp; SME",IF(AND(G660="outras empresas nao financeiras",OR(H660="0",H660="")),"c003x   - Corporates",IF(G660="instituicoes de credito","c004x   - Institutions",IF(G660="outras instituicoes financeiras","c005x   - Other financial corporations",IF(G660="setor publico","c008x   - Government, central banks &amp; supranationals",IF(AND(G660="",I660="Taxageste"),"c003x   - Corporates",IF(G660="","c005x   - Other financial corporations","")))))))))</f>
        <v>c004x   - Institutions</v>
      </c>
      <c r="Y660" s="1">
        <f>SUM(N660:O660)</f>
        <v>0</v>
      </c>
      <c r="Z660">
        <f>IFERROR(D660-Y660,"")</f>
        <v>0.08</v>
      </c>
      <c r="AA660">
        <v>0</v>
      </c>
      <c r="AB660" t="str">
        <f t="shared" si="30"/>
        <v>599904831565540</v>
      </c>
      <c r="AC660" t="str">
        <f t="shared" si="31"/>
        <v>9000699338</v>
      </c>
      <c r="AD660" t="str">
        <f t="shared" si="32"/>
        <v>Type of identifier, other than LEI or MFI code</v>
      </c>
    </row>
    <row r="661" spans="1:30" x14ac:dyDescent="0.45">
      <c r="A661" t="s">
        <v>990</v>
      </c>
      <c r="B661" t="s">
        <v>696</v>
      </c>
      <c r="C661" t="s">
        <v>21</v>
      </c>
      <c r="D661" s="23">
        <v>0.23</v>
      </c>
      <c r="F661" t="s">
        <v>485</v>
      </c>
      <c r="G661" t="s">
        <v>23</v>
      </c>
      <c r="H661" t="s">
        <v>694</v>
      </c>
      <c r="I661" t="s">
        <v>81</v>
      </c>
      <c r="M661" t="s">
        <v>1362</v>
      </c>
      <c r="X661" t="str">
        <f>+IF(P661="S128","c006x   - Insurance firms &amp; pension funds",IF(G661="particulares","c001x   - Households",IF(AND(G661="outras empresas nao financeiras",H661="1"),"c002x   - Micro &amp; SME",IF(AND(G661="outras empresas nao financeiras",OR(H661="0",H661="")),"c003x   - Corporates",IF(G661="instituicoes de credito","c004x   - Institutions",IF(G661="outras instituicoes financeiras","c005x   - Other financial corporations",IF(G661="setor publico","c008x   - Government, central banks &amp; supranationals",IF(AND(G661="",I661="Taxageste"),"c003x   - Corporates",IF(G661="","c005x   - Other financial corporations","")))))))))</f>
        <v>c004x   - Institutions</v>
      </c>
      <c r="Y661" s="1">
        <f>SUM(N661:O661)</f>
        <v>0</v>
      </c>
      <c r="Z661">
        <f>IFERROR(D661-Y661,"")</f>
        <v>0.23</v>
      </c>
      <c r="AA661">
        <v>0</v>
      </c>
      <c r="AB661" t="str">
        <f t="shared" si="30"/>
        <v>599904831618370</v>
      </c>
      <c r="AC661" t="str">
        <f t="shared" si="31"/>
        <v>9000699338</v>
      </c>
      <c r="AD661" t="str">
        <f t="shared" si="32"/>
        <v>Type of identifier, other than LEI or MFI code</v>
      </c>
    </row>
    <row r="662" spans="1:30" x14ac:dyDescent="0.45">
      <c r="A662" t="s">
        <v>1195</v>
      </c>
      <c r="B662" t="s">
        <v>696</v>
      </c>
      <c r="C662" t="s">
        <v>21</v>
      </c>
      <c r="D662" s="23">
        <v>0.1</v>
      </c>
      <c r="F662" t="s">
        <v>485</v>
      </c>
      <c r="G662" t="s">
        <v>23</v>
      </c>
      <c r="H662" t="s">
        <v>694</v>
      </c>
      <c r="I662" t="s">
        <v>81</v>
      </c>
      <c r="M662" t="s">
        <v>1362</v>
      </c>
      <c r="X662" t="str">
        <f>+IF(P662="S128","c006x   - Insurance firms &amp; pension funds",IF(G662="particulares","c001x   - Households",IF(AND(G662="outras empresas nao financeiras",H662="1"),"c002x   - Micro &amp; SME",IF(AND(G662="outras empresas nao financeiras",OR(H662="0",H662="")),"c003x   - Corporates",IF(G662="instituicoes de credito","c004x   - Institutions",IF(G662="outras instituicoes financeiras","c005x   - Other financial corporations",IF(G662="setor publico","c008x   - Government, central banks &amp; supranationals",IF(AND(G662="",I662="Taxageste"),"c003x   - Corporates",IF(G662="","c005x   - Other financial corporations","")))))))))</f>
        <v>c004x   - Institutions</v>
      </c>
      <c r="Y662" s="1">
        <f>SUM(N662:O662)</f>
        <v>0</v>
      </c>
      <c r="Z662">
        <f>IFERROR(D662-Y662,"")</f>
        <v>0.1</v>
      </c>
      <c r="AA662">
        <v>0</v>
      </c>
      <c r="AB662" t="str">
        <f t="shared" si="30"/>
        <v>599904831401380</v>
      </c>
      <c r="AC662" t="str">
        <f t="shared" si="31"/>
        <v>9000699338</v>
      </c>
      <c r="AD662" t="str">
        <f t="shared" si="32"/>
        <v>Type of identifier, other than LEI or MFI code</v>
      </c>
    </row>
    <row r="663" spans="1:30" x14ac:dyDescent="0.45">
      <c r="A663" t="s">
        <v>1210</v>
      </c>
      <c r="B663" t="s">
        <v>696</v>
      </c>
      <c r="C663" t="s">
        <v>21</v>
      </c>
      <c r="D663" s="23">
        <v>0.14000000000000001</v>
      </c>
      <c r="F663" t="s">
        <v>485</v>
      </c>
      <c r="G663" t="s">
        <v>23</v>
      </c>
      <c r="H663" t="s">
        <v>694</v>
      </c>
      <c r="I663" t="s">
        <v>81</v>
      </c>
      <c r="M663" t="s">
        <v>1362</v>
      </c>
      <c r="X663" t="str">
        <f>+IF(P663="S128","c006x   - Insurance firms &amp; pension funds",IF(G663="particulares","c001x   - Households",IF(AND(G663="outras empresas nao financeiras",H663="1"),"c002x   - Micro &amp; SME",IF(AND(G663="outras empresas nao financeiras",OR(H663="0",H663="")),"c003x   - Corporates",IF(G663="instituicoes de credito","c004x   - Institutions",IF(G663="outras instituicoes financeiras","c005x   - Other financial corporations",IF(G663="setor publico","c008x   - Government, central banks &amp; supranationals",IF(AND(G663="",I663="Taxageste"),"c003x   - Corporates",IF(G663="","c005x   - Other financial corporations","")))))))))</f>
        <v>c004x   - Institutions</v>
      </c>
      <c r="Y663" s="1">
        <f>SUM(N663:O663)</f>
        <v>0</v>
      </c>
      <c r="Z663">
        <f>IFERROR(D663-Y663,"")</f>
        <v>0.14000000000000001</v>
      </c>
      <c r="AA663">
        <v>0</v>
      </c>
      <c r="AB663" t="str">
        <f t="shared" si="30"/>
        <v>599904831672470</v>
      </c>
      <c r="AC663" t="str">
        <f t="shared" si="31"/>
        <v>9000699338</v>
      </c>
      <c r="AD663" t="str">
        <f t="shared" si="32"/>
        <v>Type of identifier, other than LEI or MFI code</v>
      </c>
    </row>
    <row r="664" spans="1:30" x14ac:dyDescent="0.45">
      <c r="A664" t="s">
        <v>1018</v>
      </c>
      <c r="B664" t="s">
        <v>706</v>
      </c>
      <c r="C664" t="s">
        <v>21</v>
      </c>
      <c r="D664" s="23">
        <v>96.52</v>
      </c>
      <c r="E664" s="23"/>
      <c r="F664" t="s">
        <v>485</v>
      </c>
      <c r="G664" t="s">
        <v>23</v>
      </c>
      <c r="H664" t="s">
        <v>694</v>
      </c>
      <c r="I664" t="s">
        <v>707</v>
      </c>
      <c r="M664" t="s">
        <v>1362</v>
      </c>
      <c r="X664" t="str">
        <f>+IF(P664="S128","c006x   - Insurance firms &amp; pension funds",IF(G664="particulares","c001x   - Households",IF(AND(G664="outras empresas nao financeiras",H664="1"),"c002x   - Micro &amp; SME",IF(AND(G664="outras empresas nao financeiras",OR(H664="0",H664="")),"c003x   - Corporates",IF(G664="instituicoes de credito","c004x   - Institutions",IF(G664="outras instituicoes financeiras","c005x   - Other financial corporations",IF(G664="setor publico","c008x   - Government, central banks &amp; supranationals",IF(AND(G664="",I664="Taxageste"),"c003x   - Corporates",IF(G664="","c005x   - Other financial corporations","")))))))))</f>
        <v>c004x   - Institutions</v>
      </c>
      <c r="Y664" s="1">
        <f>SUM(N664:O664)</f>
        <v>0</v>
      </c>
      <c r="Z664">
        <f>IFERROR(D664-Y664,"")</f>
        <v>96.52</v>
      </c>
      <c r="AA664">
        <v>0</v>
      </c>
      <c r="AB664" t="str">
        <f t="shared" si="30"/>
        <v>599904891725540</v>
      </c>
      <c r="AC664" t="str">
        <f t="shared" si="31"/>
        <v>9000796656</v>
      </c>
      <c r="AD664" t="str">
        <f t="shared" si="32"/>
        <v>Type of identifier, other than LEI or MFI code</v>
      </c>
    </row>
    <row r="665" spans="1:30" x14ac:dyDescent="0.45">
      <c r="A665" t="s">
        <v>1212</v>
      </c>
      <c r="B665" t="s">
        <v>696</v>
      </c>
      <c r="C665" t="s">
        <v>21</v>
      </c>
      <c r="D665" s="23">
        <v>0.21</v>
      </c>
      <c r="F665" t="s">
        <v>485</v>
      </c>
      <c r="G665" t="s">
        <v>23</v>
      </c>
      <c r="H665" t="s">
        <v>694</v>
      </c>
      <c r="I665" t="s">
        <v>81</v>
      </c>
      <c r="M665" t="s">
        <v>1362</v>
      </c>
      <c r="X665" t="str">
        <f>+IF(P665="S128","c006x   - Insurance firms &amp; pension funds",IF(G665="particulares","c001x   - Households",IF(AND(G665="outras empresas nao financeiras",H665="1"),"c002x   - Micro &amp; SME",IF(AND(G665="outras empresas nao financeiras",OR(H665="0",H665="")),"c003x   - Corporates",IF(G665="instituicoes de credito","c004x   - Institutions",IF(G665="outras instituicoes financeiras","c005x   - Other financial corporations",IF(G665="setor publico","c008x   - Government, central banks &amp; supranationals",IF(AND(G665="",I665="Taxageste"),"c003x   - Corporates",IF(G665="","c005x   - Other financial corporations","")))))))))</f>
        <v>c004x   - Institutions</v>
      </c>
      <c r="Y665" s="1">
        <f>SUM(N665:O665)</f>
        <v>0</v>
      </c>
      <c r="Z665">
        <f>IFERROR(D665-Y665,"")</f>
        <v>0.21</v>
      </c>
      <c r="AA665">
        <v>0</v>
      </c>
      <c r="AB665" t="str">
        <f t="shared" si="30"/>
        <v>599904831731960</v>
      </c>
      <c r="AC665" t="str">
        <f t="shared" si="31"/>
        <v>9000699338</v>
      </c>
      <c r="AD665" t="str">
        <f t="shared" si="32"/>
        <v>Type of identifier, other than LEI or MFI code</v>
      </c>
    </row>
    <row r="666" spans="1:30" x14ac:dyDescent="0.45">
      <c r="A666" t="s">
        <v>1209</v>
      </c>
      <c r="B666" t="s">
        <v>696</v>
      </c>
      <c r="C666" t="s">
        <v>21</v>
      </c>
      <c r="D666" s="23">
        <v>0.1</v>
      </c>
      <c r="F666" t="s">
        <v>485</v>
      </c>
      <c r="G666" t="s">
        <v>23</v>
      </c>
      <c r="H666" t="s">
        <v>694</v>
      </c>
      <c r="I666" t="s">
        <v>81</v>
      </c>
      <c r="M666" t="s">
        <v>1362</v>
      </c>
      <c r="X666" t="str">
        <f>+IF(P666="S128","c006x   - Insurance firms &amp; pension funds",IF(G666="particulares","c001x   - Households",IF(AND(G666="outras empresas nao financeiras",H666="1"),"c002x   - Micro &amp; SME",IF(AND(G666="outras empresas nao financeiras",OR(H666="0",H666="")),"c003x   - Corporates",IF(G666="instituicoes de credito","c004x   - Institutions",IF(G666="outras instituicoes financeiras","c005x   - Other financial corporations",IF(G666="setor publico","c008x   - Government, central banks &amp; supranationals",IF(AND(G666="",I666="Taxageste"),"c003x   - Corporates",IF(G666="","c005x   - Other financial corporations","")))))))))</f>
        <v>c004x   - Institutions</v>
      </c>
      <c r="Y666" s="1">
        <f>SUM(N666:O666)</f>
        <v>0</v>
      </c>
      <c r="Z666">
        <f>IFERROR(D666-Y666,"")</f>
        <v>0.1</v>
      </c>
      <c r="AA666">
        <v>0</v>
      </c>
      <c r="AB666" t="str">
        <f t="shared" si="30"/>
        <v>599904831752220</v>
      </c>
      <c r="AC666" t="str">
        <f t="shared" si="31"/>
        <v>9000699338</v>
      </c>
      <c r="AD666" t="str">
        <f t="shared" si="32"/>
        <v>Type of identifier, other than LEI or MFI code</v>
      </c>
    </row>
    <row r="667" spans="1:30" x14ac:dyDescent="0.45">
      <c r="A667" t="s">
        <v>847</v>
      </c>
      <c r="B667" t="s">
        <v>696</v>
      </c>
      <c r="C667" t="s">
        <v>21</v>
      </c>
      <c r="D667" s="23">
        <v>0.3</v>
      </c>
      <c r="F667" t="s">
        <v>485</v>
      </c>
      <c r="G667" t="s">
        <v>23</v>
      </c>
      <c r="H667" t="s">
        <v>694</v>
      </c>
      <c r="I667" t="s">
        <v>81</v>
      </c>
      <c r="M667" t="s">
        <v>1362</v>
      </c>
      <c r="X667" t="str">
        <f>+IF(P667="S128","c006x   - Insurance firms &amp; pension funds",IF(G667="particulares","c001x   - Households",IF(AND(G667="outras empresas nao financeiras",H667="1"),"c002x   - Micro &amp; SME",IF(AND(G667="outras empresas nao financeiras",OR(H667="0",H667="")),"c003x   - Corporates",IF(G667="instituicoes de credito","c004x   - Institutions",IF(G667="outras instituicoes financeiras","c005x   - Other financial corporations",IF(G667="setor publico","c008x   - Government, central banks &amp; supranationals",IF(AND(G667="",I667="Taxageste"),"c003x   - Corporates",IF(G667="","c005x   - Other financial corporations","")))))))))</f>
        <v>c004x   - Institutions</v>
      </c>
      <c r="Y667" s="1">
        <f>SUM(N667:O667)</f>
        <v>0</v>
      </c>
      <c r="Z667">
        <f>IFERROR(D667-Y667,"")</f>
        <v>0.3</v>
      </c>
      <c r="AA667">
        <v>0</v>
      </c>
      <c r="AB667" t="str">
        <f t="shared" si="30"/>
        <v>599904830601490</v>
      </c>
      <c r="AC667" t="str">
        <f t="shared" si="31"/>
        <v>9000699338</v>
      </c>
      <c r="AD667" t="str">
        <f t="shared" si="32"/>
        <v>Type of identifier, other than LEI or MFI code</v>
      </c>
    </row>
    <row r="668" spans="1:30" x14ac:dyDescent="0.45">
      <c r="A668" t="s">
        <v>1155</v>
      </c>
      <c r="B668" t="s">
        <v>699</v>
      </c>
      <c r="C668" t="s">
        <v>21</v>
      </c>
      <c r="D668" s="23">
        <v>0.01</v>
      </c>
      <c r="E668" s="23"/>
      <c r="F668" t="s">
        <v>485</v>
      </c>
      <c r="G668" t="s">
        <v>23</v>
      </c>
      <c r="H668" t="s">
        <v>694</v>
      </c>
      <c r="I668" t="s">
        <v>700</v>
      </c>
      <c r="M668" t="s">
        <v>1362</v>
      </c>
      <c r="X668" t="str">
        <f>+IF(P668="S128","c006x   - Insurance firms &amp; pension funds",IF(G668="particulares","c001x   - Households",IF(AND(G668="outras empresas nao financeiras",H668="1"),"c002x   - Micro &amp; SME",IF(AND(G668="outras empresas nao financeiras",OR(H668="0",H668="")),"c003x   - Corporates",IF(G668="instituicoes de credito","c004x   - Institutions",IF(G668="outras instituicoes financeiras","c005x   - Other financial corporations",IF(G668="setor publico","c008x   - Government, central banks &amp; supranationals",IF(AND(G668="",I668="Taxageste"),"c003x   - Corporates",IF(G668="","c005x   - Other financial corporations","")))))))))</f>
        <v>c004x   - Institutions</v>
      </c>
      <c r="Y668" s="1">
        <f>SUM(N668:O668)</f>
        <v>0</v>
      </c>
      <c r="Z668">
        <f>IFERROR(D668-Y668,"")</f>
        <v>0.01</v>
      </c>
      <c r="AA668">
        <v>0</v>
      </c>
      <c r="AB668" t="str">
        <f t="shared" si="30"/>
        <v>599904816530910</v>
      </c>
      <c r="AC668" t="str">
        <f t="shared" si="31"/>
        <v>8000000013</v>
      </c>
      <c r="AD668" t="str">
        <f t="shared" si="32"/>
        <v>Type of identifier, other than LEI or MFI code</v>
      </c>
    </row>
    <row r="669" spans="1:30" x14ac:dyDescent="0.45">
      <c r="A669" t="s">
        <v>1202</v>
      </c>
      <c r="B669" t="s">
        <v>696</v>
      </c>
      <c r="C669" t="s">
        <v>21</v>
      </c>
      <c r="D669" s="23">
        <v>0.09</v>
      </c>
      <c r="F669" t="s">
        <v>485</v>
      </c>
      <c r="G669" t="s">
        <v>23</v>
      </c>
      <c r="H669" t="s">
        <v>694</v>
      </c>
      <c r="I669" t="s">
        <v>81</v>
      </c>
      <c r="M669" t="s">
        <v>1362</v>
      </c>
      <c r="X669" t="str">
        <f>+IF(P669="S128","c006x   - Insurance firms &amp; pension funds",IF(G669="particulares","c001x   - Households",IF(AND(G669="outras empresas nao financeiras",H669="1"),"c002x   - Micro &amp; SME",IF(AND(G669="outras empresas nao financeiras",OR(H669="0",H669="")),"c003x   - Corporates",IF(G669="instituicoes de credito","c004x   - Institutions",IF(G669="outras instituicoes financeiras","c005x   - Other financial corporations",IF(G669="setor publico","c008x   - Government, central banks &amp; supranationals",IF(AND(G669="",I669="Taxageste"),"c003x   - Corporates",IF(G669="","c005x   - Other financial corporations","")))))))))</f>
        <v>c004x   - Institutions</v>
      </c>
      <c r="Y669" s="1">
        <f>SUM(N669:O669)</f>
        <v>0</v>
      </c>
      <c r="Z669">
        <f>IFERROR(D669-Y669,"")</f>
        <v>0.09</v>
      </c>
      <c r="AA669">
        <v>0</v>
      </c>
      <c r="AB669" t="str">
        <f t="shared" si="30"/>
        <v>599904831545280</v>
      </c>
      <c r="AC669" t="str">
        <f t="shared" si="31"/>
        <v>9000699338</v>
      </c>
      <c r="AD669" t="str">
        <f t="shared" si="32"/>
        <v>Type of identifier, other than LEI or MFI code</v>
      </c>
    </row>
    <row r="670" spans="1:30" x14ac:dyDescent="0.45">
      <c r="A670" t="s">
        <v>868</v>
      </c>
      <c r="B670" t="s">
        <v>706</v>
      </c>
      <c r="C670" t="s">
        <v>21</v>
      </c>
      <c r="D670" s="23">
        <v>0.16</v>
      </c>
      <c r="E670" s="23"/>
      <c r="F670" t="s">
        <v>485</v>
      </c>
      <c r="G670" t="s">
        <v>23</v>
      </c>
      <c r="H670" t="s">
        <v>694</v>
      </c>
      <c r="I670" t="s">
        <v>707</v>
      </c>
      <c r="M670" t="s">
        <v>1362</v>
      </c>
      <c r="X670" t="str">
        <f>+IF(P670="S128","c006x   - Insurance firms &amp; pension funds",IF(G670="particulares","c001x   - Households",IF(AND(G670="outras empresas nao financeiras",H670="1"),"c002x   - Micro &amp; SME",IF(AND(G670="outras empresas nao financeiras",OR(H670="0",H670="")),"c003x   - Corporates",IF(G670="instituicoes de credito","c004x   - Institutions",IF(G670="outras instituicoes financeiras","c005x   - Other financial corporations",IF(G670="setor publico","c008x   - Government, central banks &amp; supranationals",IF(AND(G670="",I670="Taxageste"),"c003x   - Corporates",IF(G670="","c005x   - Other financial corporations","")))))))))</f>
        <v>c004x   - Institutions</v>
      </c>
      <c r="Y670" s="1">
        <f>SUM(N670:O670)</f>
        <v>0</v>
      </c>
      <c r="Z670">
        <f>IFERROR(D670-Y670,"")</f>
        <v>0.16</v>
      </c>
      <c r="AA670">
        <v>0</v>
      </c>
      <c r="AB670" t="str">
        <f t="shared" si="30"/>
        <v>599904836292030</v>
      </c>
      <c r="AC670" t="str">
        <f t="shared" si="31"/>
        <v>9000796656</v>
      </c>
      <c r="AD670" t="str">
        <f t="shared" si="32"/>
        <v>Type of identifier, other than LEI or MFI code</v>
      </c>
    </row>
    <row r="671" spans="1:30" x14ac:dyDescent="0.45">
      <c r="A671" t="s">
        <v>1089</v>
      </c>
      <c r="B671" t="s">
        <v>699</v>
      </c>
      <c r="C671" t="s">
        <v>21</v>
      </c>
      <c r="D671" s="23">
        <v>0.08</v>
      </c>
      <c r="F671" t="s">
        <v>485</v>
      </c>
      <c r="G671" t="s">
        <v>23</v>
      </c>
      <c r="H671" t="s">
        <v>694</v>
      </c>
      <c r="I671" t="s">
        <v>700</v>
      </c>
      <c r="M671" t="s">
        <v>1362</v>
      </c>
      <c r="X671" t="str">
        <f>+IF(P671="S128","c006x   - Insurance firms &amp; pension funds",IF(G671="particulares","c001x   - Households",IF(AND(G671="outras empresas nao financeiras",H671="1"),"c002x   - Micro &amp; SME",IF(AND(G671="outras empresas nao financeiras",OR(H671="0",H671="")),"c003x   - Corporates",IF(G671="instituicoes de credito","c004x   - Institutions",IF(G671="outras instituicoes financeiras","c005x   - Other financial corporations",IF(G671="setor publico","c008x   - Government, central banks &amp; supranationals",IF(AND(G671="",I671="Taxageste"),"c003x   - Corporates",IF(G671="","c005x   - Other financial corporations","")))))))))</f>
        <v>c004x   - Institutions</v>
      </c>
      <c r="Y671" s="1">
        <f>SUM(N671:O671)</f>
        <v>0</v>
      </c>
      <c r="Z671">
        <f>IFERROR(D671-Y671,"")</f>
        <v>0.08</v>
      </c>
      <c r="AA671">
        <v>0</v>
      </c>
      <c r="AB671" t="str">
        <f t="shared" si="30"/>
        <v>599904815283850</v>
      </c>
      <c r="AC671" t="str">
        <f t="shared" si="31"/>
        <v>8000000013</v>
      </c>
      <c r="AD671" t="str">
        <f t="shared" si="32"/>
        <v>Type of identifier, other than LEI or MFI code</v>
      </c>
    </row>
    <row r="672" spans="1:30" x14ac:dyDescent="0.45">
      <c r="A672" t="s">
        <v>1355</v>
      </c>
      <c r="B672" t="s">
        <v>699</v>
      </c>
      <c r="C672" t="s">
        <v>21</v>
      </c>
      <c r="D672" s="23">
        <v>0.01</v>
      </c>
      <c r="E672" s="23"/>
      <c r="F672" t="s">
        <v>485</v>
      </c>
      <c r="G672" t="s">
        <v>23</v>
      </c>
      <c r="H672" t="s">
        <v>694</v>
      </c>
      <c r="I672" t="s">
        <v>700</v>
      </c>
      <c r="M672" t="s">
        <v>1362</v>
      </c>
      <c r="X672" t="str">
        <f>+IF(P672="S128","c006x   - Insurance firms &amp; pension funds",IF(G672="particulares","c001x   - Households",IF(AND(G672="outras empresas nao financeiras",H672="1"),"c002x   - Micro &amp; SME",IF(AND(G672="outras empresas nao financeiras",OR(H672="0",H672="")),"c003x   - Corporates",IF(G672="instituicoes de credito","c004x   - Institutions",IF(G672="outras instituicoes financeiras","c005x   - Other financial corporations",IF(G672="setor publico","c008x   - Government, central banks &amp; supranationals",IF(AND(G672="",I672="Taxageste"),"c003x   - Corporates",IF(G672="","c005x   - Other financial corporations","")))))))))</f>
        <v>c004x   - Institutions</v>
      </c>
      <c r="Y672" s="1">
        <f>SUM(N672:O672)</f>
        <v>0</v>
      </c>
      <c r="Z672">
        <f>IFERROR(D672-Y672,"")</f>
        <v>0.01</v>
      </c>
      <c r="AA672">
        <v>0</v>
      </c>
      <c r="AB672" t="str">
        <f t="shared" si="30"/>
        <v>599904815284950</v>
      </c>
      <c r="AC672" t="str">
        <f t="shared" si="31"/>
        <v>8000000013</v>
      </c>
      <c r="AD672" t="str">
        <f t="shared" si="32"/>
        <v>Type of identifier, other than LEI or MFI code</v>
      </c>
    </row>
    <row r="673" spans="1:30" x14ac:dyDescent="0.45">
      <c r="A673" t="s">
        <v>502</v>
      </c>
      <c r="B673" t="s">
        <v>447</v>
      </c>
      <c r="C673" t="s">
        <v>21</v>
      </c>
      <c r="D673" s="23">
        <v>5.67</v>
      </c>
      <c r="E673" s="23"/>
      <c r="F673" t="s">
        <v>490</v>
      </c>
      <c r="G673" t="s">
        <v>27</v>
      </c>
      <c r="H673" t="s">
        <v>694</v>
      </c>
      <c r="I673" t="s">
        <v>45</v>
      </c>
      <c r="M673" t="s">
        <v>1362</v>
      </c>
      <c r="W673" t="s">
        <v>479</v>
      </c>
      <c r="X673" t="str">
        <f>+IF(P673="S128","c006x   - Insurance firms &amp; pension funds",IF(G673="particulares","c001x   - Households",IF(AND(G673="outras empresas nao financeiras",H673="1"),"c002x   - Micro &amp; SME",IF(AND(G673="outras empresas nao financeiras",OR(H673="0",H673="")),"c003x   - Corporates",IF(G673="instituicoes de credito","c004x   - Institutions",IF(G673="outras instituicoes financeiras","c005x   - Other financial corporations",IF(G673="setor publico","c008x   - Government, central banks &amp; supranationals",IF(AND(G673="",I673="Taxageste"),"c003x   - Corporates",IF(G673="","c005x   - Other financial corporations","")))))))))</f>
        <v>c003x   - Corporates</v>
      </c>
      <c r="Y673" s="1">
        <f>SUM(N673:O673)</f>
        <v>0</v>
      </c>
      <c r="Z673">
        <f>IFERROR(D673-Y673,"")</f>
        <v>5.67</v>
      </c>
      <c r="AA673">
        <v>0</v>
      </c>
      <c r="AB673" t="str">
        <f t="shared" si="30"/>
        <v>599904815306540</v>
      </c>
      <c r="AC673" t="str">
        <f t="shared" si="31"/>
        <v>8000391312</v>
      </c>
      <c r="AD673" t="str">
        <f t="shared" si="32"/>
        <v>Type of identifier, other than LEI or MFI code</v>
      </c>
    </row>
    <row r="674" spans="1:30" x14ac:dyDescent="0.45">
      <c r="A674" t="s">
        <v>1403</v>
      </c>
      <c r="B674" t="s">
        <v>447</v>
      </c>
      <c r="C674" t="s">
        <v>21</v>
      </c>
      <c r="D674" s="23">
        <v>0.01</v>
      </c>
      <c r="F674" t="s">
        <v>485</v>
      </c>
      <c r="G674" t="s">
        <v>27</v>
      </c>
      <c r="H674" t="s">
        <v>694</v>
      </c>
      <c r="I674" t="s">
        <v>45</v>
      </c>
      <c r="M674" t="s">
        <v>1362</v>
      </c>
      <c r="W674" t="s">
        <v>479</v>
      </c>
      <c r="X674" t="str">
        <f>+IF(P674="S128","c006x   - Insurance firms &amp; pension funds",IF(G674="particulares","c001x   - Households",IF(AND(G674="outras empresas nao financeiras",H674="1"),"c002x   - Micro &amp; SME",IF(AND(G674="outras empresas nao financeiras",OR(H674="0",H674="")),"c003x   - Corporates",IF(G674="instituicoes de credito","c004x   - Institutions",IF(G674="outras instituicoes financeiras","c005x   - Other financial corporations",IF(G674="setor publico","c008x   - Government, central banks &amp; supranationals",IF(AND(G674="",I674="Taxageste"),"c003x   - Corporates",IF(G674="","c005x   - Other financial corporations","")))))))))</f>
        <v>c003x   - Corporates</v>
      </c>
      <c r="Y674" s="1">
        <f>SUM(N674:O674)</f>
        <v>0</v>
      </c>
      <c r="Z674">
        <f>IFERROR(D674-Y674,"")</f>
        <v>0.01</v>
      </c>
      <c r="AA674">
        <v>0</v>
      </c>
      <c r="AB674" t="str">
        <f t="shared" si="30"/>
        <v>599904815307640</v>
      </c>
      <c r="AC674" t="str">
        <f t="shared" si="31"/>
        <v>8000391312</v>
      </c>
      <c r="AD674" t="str">
        <f t="shared" si="32"/>
        <v>Type of identifier, other than LEI or MFI code</v>
      </c>
    </row>
    <row r="675" spans="1:30" x14ac:dyDescent="0.45">
      <c r="A675" t="s">
        <v>1204</v>
      </c>
      <c r="B675" t="s">
        <v>696</v>
      </c>
      <c r="C675" t="s">
        <v>21</v>
      </c>
      <c r="D675" s="23">
        <v>0.11</v>
      </c>
      <c r="F675" t="s">
        <v>485</v>
      </c>
      <c r="G675" t="s">
        <v>23</v>
      </c>
      <c r="H675" t="s">
        <v>694</v>
      </c>
      <c r="I675" t="s">
        <v>81</v>
      </c>
      <c r="M675" t="s">
        <v>1362</v>
      </c>
      <c r="X675" t="str">
        <f>+IF(P675="S128","c006x   - Insurance firms &amp; pension funds",IF(G675="particulares","c001x   - Households",IF(AND(G675="outras empresas nao financeiras",H675="1"),"c002x   - Micro &amp; SME",IF(AND(G675="outras empresas nao financeiras",OR(H675="0",H675="")),"c003x   - Corporates",IF(G675="instituicoes de credito","c004x   - Institutions",IF(G675="outras instituicoes financeiras","c005x   - Other financial corporations",IF(G675="setor publico","c008x   - Government, central banks &amp; supranationals",IF(AND(G675="",I675="Taxageste"),"c003x   - Corporates",IF(G675="","c005x   - Other financial corporations","")))))))))</f>
        <v>c004x   - Institutions</v>
      </c>
      <c r="Y675" s="1">
        <f>SUM(N675:O675)</f>
        <v>0</v>
      </c>
      <c r="Z675">
        <f>IFERROR(D675-Y675,"")</f>
        <v>0.11</v>
      </c>
      <c r="AA675">
        <v>0</v>
      </c>
      <c r="AB675" t="str">
        <f t="shared" si="30"/>
        <v>599904831618220</v>
      </c>
      <c r="AC675" t="str">
        <f t="shared" si="31"/>
        <v>9000699338</v>
      </c>
      <c r="AD675" t="str">
        <f t="shared" si="32"/>
        <v>Type of identifier, other than LEI or MFI code</v>
      </c>
    </row>
    <row r="676" spans="1:30" x14ac:dyDescent="0.45">
      <c r="A676" t="s">
        <v>996</v>
      </c>
      <c r="B676" t="s">
        <v>696</v>
      </c>
      <c r="C676" t="s">
        <v>21</v>
      </c>
      <c r="D676" s="23">
        <v>0.08</v>
      </c>
      <c r="F676" t="s">
        <v>485</v>
      </c>
      <c r="G676" t="s">
        <v>23</v>
      </c>
      <c r="H676" t="s">
        <v>694</v>
      </c>
      <c r="I676" t="s">
        <v>81</v>
      </c>
      <c r="M676" t="s">
        <v>1362</v>
      </c>
      <c r="X676" t="str">
        <f>+IF(P676="S128","c006x   - Insurance firms &amp; pension funds",IF(G676="particulares","c001x   - Households",IF(AND(G676="outras empresas nao financeiras",H676="1"),"c002x   - Micro &amp; SME",IF(AND(G676="outras empresas nao financeiras",OR(H676="0",H676="")),"c003x   - Corporates",IF(G676="instituicoes de credito","c004x   - Institutions",IF(G676="outras instituicoes financeiras","c005x   - Other financial corporations",IF(G676="setor publico","c008x   - Government, central banks &amp; supranationals",IF(AND(G676="",I676="Taxageste"),"c003x   - Corporates",IF(G676="","c005x   - Other financial corporations","")))))))))</f>
        <v>c004x   - Institutions</v>
      </c>
      <c r="Y676" s="1">
        <f>SUM(N676:O676)</f>
        <v>0</v>
      </c>
      <c r="Z676">
        <f>IFERROR(D676-Y676,"")</f>
        <v>0.08</v>
      </c>
      <c r="AA676">
        <v>0</v>
      </c>
      <c r="AB676" t="str">
        <f t="shared" si="30"/>
        <v>599904832529820</v>
      </c>
      <c r="AC676" t="str">
        <f t="shared" si="31"/>
        <v>9000699338</v>
      </c>
      <c r="AD676" t="str">
        <f t="shared" si="32"/>
        <v>Type of identifier, other than LEI or MFI code</v>
      </c>
    </row>
    <row r="677" spans="1:30" x14ac:dyDescent="0.45">
      <c r="A677" t="s">
        <v>1201</v>
      </c>
      <c r="B677" t="s">
        <v>696</v>
      </c>
      <c r="C677" t="s">
        <v>21</v>
      </c>
      <c r="D677" s="23">
        <v>0.15</v>
      </c>
      <c r="E677" s="23"/>
      <c r="F677" t="s">
        <v>485</v>
      </c>
      <c r="G677" t="s">
        <v>23</v>
      </c>
      <c r="H677" t="s">
        <v>694</v>
      </c>
      <c r="I677" t="s">
        <v>81</v>
      </c>
      <c r="M677" t="s">
        <v>1362</v>
      </c>
      <c r="X677" t="str">
        <f>+IF(P677="S128","c006x   - Insurance firms &amp; pension funds",IF(G677="particulares","c001x   - Households",IF(AND(G677="outras empresas nao financeiras",H677="1"),"c002x   - Micro &amp; SME",IF(AND(G677="outras empresas nao financeiras",OR(H677="0",H677="")),"c003x   - Corporates",IF(G677="instituicoes de credito","c004x   - Institutions",IF(G677="outras instituicoes financeiras","c005x   - Other financial corporations",IF(G677="setor publico","c008x   - Government, central banks &amp; supranationals",IF(AND(G677="",I677="Taxageste"),"c003x   - Corporates",IF(G677="","c005x   - Other financial corporations","")))))))))</f>
        <v>c004x   - Institutions</v>
      </c>
      <c r="Y677" s="1">
        <f>SUM(N677:O677)</f>
        <v>0</v>
      </c>
      <c r="Z677">
        <f>IFERROR(D677-Y677,"")</f>
        <v>0.15</v>
      </c>
      <c r="AA677">
        <v>0</v>
      </c>
      <c r="AB677" t="str">
        <f t="shared" si="30"/>
        <v>599904831634040</v>
      </c>
      <c r="AC677" t="str">
        <f t="shared" si="31"/>
        <v>9000699338</v>
      </c>
      <c r="AD677" t="str">
        <f t="shared" si="32"/>
        <v>Type of identifier, other than LEI or MFI code</v>
      </c>
    </row>
    <row r="678" spans="1:30" x14ac:dyDescent="0.45">
      <c r="A678" t="s">
        <v>1208</v>
      </c>
      <c r="B678" t="s">
        <v>696</v>
      </c>
      <c r="C678" t="s">
        <v>21</v>
      </c>
      <c r="D678" s="23">
        <v>0.17</v>
      </c>
      <c r="F678" t="s">
        <v>485</v>
      </c>
      <c r="G678" t="s">
        <v>23</v>
      </c>
      <c r="H678" t="s">
        <v>694</v>
      </c>
      <c r="I678" t="s">
        <v>81</v>
      </c>
      <c r="M678" t="s">
        <v>1362</v>
      </c>
      <c r="X678" t="str">
        <f>+IF(P678="S128","c006x   - Insurance firms &amp; pension funds",IF(G678="particulares","c001x   - Households",IF(AND(G678="outras empresas nao financeiras",H678="1"),"c002x   - Micro &amp; SME",IF(AND(G678="outras empresas nao financeiras",OR(H678="0",H678="")),"c003x   - Corporates",IF(G678="instituicoes de credito","c004x   - Institutions",IF(G678="outras instituicoes financeiras","c005x   - Other financial corporations",IF(G678="setor publico","c008x   - Government, central banks &amp; supranationals",IF(AND(G678="",I678="Taxageste"),"c003x   - Corporates",IF(G678="","c005x   - Other financial corporations","")))))))))</f>
        <v>c004x   - Institutions</v>
      </c>
      <c r="Y678" s="1">
        <f>SUM(N678:O678)</f>
        <v>0</v>
      </c>
      <c r="Z678">
        <f>IFERROR(D678-Y678,"")</f>
        <v>0.17</v>
      </c>
      <c r="AA678">
        <v>0</v>
      </c>
      <c r="AB678" t="str">
        <f t="shared" si="30"/>
        <v>599904831638300</v>
      </c>
      <c r="AC678" t="str">
        <f t="shared" si="31"/>
        <v>9000699338</v>
      </c>
      <c r="AD678" t="str">
        <f t="shared" si="32"/>
        <v>Type of identifier, other than LEI or MFI code</v>
      </c>
    </row>
    <row r="679" spans="1:30" x14ac:dyDescent="0.45">
      <c r="A679" t="s">
        <v>1103</v>
      </c>
      <c r="B679" t="s">
        <v>699</v>
      </c>
      <c r="C679" t="s">
        <v>21</v>
      </c>
      <c r="D679" s="23">
        <v>0.01</v>
      </c>
      <c r="E679" s="23"/>
      <c r="F679" t="s">
        <v>485</v>
      </c>
      <c r="G679" t="s">
        <v>23</v>
      </c>
      <c r="H679" t="s">
        <v>694</v>
      </c>
      <c r="I679" t="s">
        <v>700</v>
      </c>
      <c r="M679" t="s">
        <v>1362</v>
      </c>
      <c r="X679" t="str">
        <f>+IF(P679="S128","c006x   - Insurance firms &amp; pension funds",IF(G679="particulares","c001x   - Households",IF(AND(G679="outras empresas nao financeiras",H679="1"),"c002x   - Micro &amp; SME",IF(AND(G679="outras empresas nao financeiras",OR(H679="0",H679="")),"c003x   - Corporates",IF(G679="instituicoes de credito","c004x   - Institutions",IF(G679="outras instituicoes financeiras","c005x   - Other financial corporations",IF(G679="setor publico","c008x   - Government, central banks &amp; supranationals",IF(AND(G679="",I679="Taxageste"),"c003x   - Corporates",IF(G679="","c005x   - Other financial corporations","")))))))))</f>
        <v>c004x   - Institutions</v>
      </c>
      <c r="Y679" s="1">
        <f>SUM(N679:O679)</f>
        <v>0</v>
      </c>
      <c r="Z679">
        <f>IFERROR(D679-Y679,"")</f>
        <v>0.01</v>
      </c>
      <c r="AA679">
        <v>0</v>
      </c>
      <c r="AB679" t="str">
        <f t="shared" si="30"/>
        <v>599904815266020</v>
      </c>
      <c r="AC679" t="str">
        <f t="shared" si="31"/>
        <v>8000000013</v>
      </c>
      <c r="AD679" t="str">
        <f t="shared" si="32"/>
        <v>Type of identifier, other than LEI or MFI code</v>
      </c>
    </row>
    <row r="680" spans="1:30" x14ac:dyDescent="0.45">
      <c r="A680" t="s">
        <v>936</v>
      </c>
      <c r="B680" t="s">
        <v>699</v>
      </c>
      <c r="C680" t="s">
        <v>21</v>
      </c>
      <c r="D680" s="23">
        <v>0.1</v>
      </c>
      <c r="F680" t="s">
        <v>485</v>
      </c>
      <c r="G680" t="s">
        <v>23</v>
      </c>
      <c r="H680" t="s">
        <v>694</v>
      </c>
      <c r="I680" t="s">
        <v>700</v>
      </c>
      <c r="M680" t="s">
        <v>1362</v>
      </c>
      <c r="X680" t="str">
        <f>+IF(P680="S128","c006x   - Insurance firms &amp; pension funds",IF(G680="particulares","c001x   - Households",IF(AND(G680="outras empresas nao financeiras",H680="1"),"c002x   - Micro &amp; SME",IF(AND(G680="outras empresas nao financeiras",OR(H680="0",H680="")),"c003x   - Corporates",IF(G680="instituicoes de credito","c004x   - Institutions",IF(G680="outras instituicoes financeiras","c005x   - Other financial corporations",IF(G680="setor publico","c008x   - Government, central banks &amp; supranationals",IF(AND(G680="",I680="Taxageste"),"c003x   - Corporates",IF(G680="","c005x   - Other financial corporations","")))))))))</f>
        <v>c004x   - Institutions</v>
      </c>
      <c r="Y680" s="1">
        <f>SUM(N680:O680)</f>
        <v>0</v>
      </c>
      <c r="Z680">
        <f>IFERROR(D680-Y680,"")</f>
        <v>0.1</v>
      </c>
      <c r="AA680">
        <v>0</v>
      </c>
      <c r="AB680" t="str">
        <f t="shared" si="30"/>
        <v>599904815760970</v>
      </c>
      <c r="AC680" t="str">
        <f t="shared" si="31"/>
        <v>8000000013</v>
      </c>
      <c r="AD680" t="str">
        <f t="shared" si="32"/>
        <v>Type of identifier, other than LEI or MFI code</v>
      </c>
    </row>
    <row r="681" spans="1:30" x14ac:dyDescent="0.45">
      <c r="A681" t="s">
        <v>1215</v>
      </c>
      <c r="B681" t="s">
        <v>696</v>
      </c>
      <c r="C681" t="s">
        <v>21</v>
      </c>
      <c r="D681" s="23">
        <v>0.14000000000000001</v>
      </c>
      <c r="F681" t="s">
        <v>485</v>
      </c>
      <c r="G681" t="s">
        <v>23</v>
      </c>
      <c r="H681" t="s">
        <v>694</v>
      </c>
      <c r="I681" t="s">
        <v>81</v>
      </c>
      <c r="M681" t="s">
        <v>1362</v>
      </c>
      <c r="X681" t="str">
        <f>+IF(P681="S128","c006x   - Insurance firms &amp; pension funds",IF(G681="particulares","c001x   - Households",IF(AND(G681="outras empresas nao financeiras",H681="1"),"c002x   - Micro &amp; SME",IF(AND(G681="outras empresas nao financeiras",OR(H681="0",H681="")),"c003x   - Corporates",IF(G681="instituicoes de credito","c004x   - Institutions",IF(G681="outras instituicoes financeiras","c005x   - Other financial corporations",IF(G681="setor publico","c008x   - Government, central banks &amp; supranationals",IF(AND(G681="",I681="Taxageste"),"c003x   - Corporates",IF(G681="","c005x   - Other financial corporations","")))))))))</f>
        <v>c004x   - Institutions</v>
      </c>
      <c r="Y681" s="1">
        <f>SUM(N681:O681)</f>
        <v>0</v>
      </c>
      <c r="Z681">
        <f>IFERROR(D681-Y681,"")</f>
        <v>0.14000000000000001</v>
      </c>
      <c r="AA681">
        <v>0</v>
      </c>
      <c r="AB681" t="str">
        <f t="shared" si="30"/>
        <v>599904831758780</v>
      </c>
      <c r="AC681" t="str">
        <f t="shared" si="31"/>
        <v>9000699338</v>
      </c>
      <c r="AD681" t="str">
        <f t="shared" si="32"/>
        <v>Type of identifier, other than LEI or MFI code</v>
      </c>
    </row>
    <row r="682" spans="1:30" s="26" customFormat="1" x14ac:dyDescent="0.45">
      <c r="A682" t="s">
        <v>1173</v>
      </c>
      <c r="B682" t="s">
        <v>696</v>
      </c>
      <c r="C682" t="s">
        <v>21</v>
      </c>
      <c r="D682" s="23">
        <v>0.15</v>
      </c>
      <c r="E682" s="23"/>
      <c r="F682" t="s">
        <v>485</v>
      </c>
      <c r="G682" t="s">
        <v>23</v>
      </c>
      <c r="H682" t="s">
        <v>694</v>
      </c>
      <c r="I682" t="s">
        <v>81</v>
      </c>
      <c r="J682"/>
      <c r="K682"/>
      <c r="L682"/>
      <c r="M682" t="s">
        <v>1362</v>
      </c>
      <c r="N682"/>
      <c r="O682"/>
      <c r="P682"/>
      <c r="Q682"/>
      <c r="R682"/>
      <c r="S682"/>
      <c r="T682"/>
      <c r="U682"/>
      <c r="V682"/>
      <c r="W682"/>
      <c r="X682" t="str">
        <f>+IF(P682="S128","c006x   - Insurance firms &amp; pension funds",IF(G682="particulares","c001x   - Households",IF(AND(G682="outras empresas nao financeiras",H682="1"),"c002x   - Micro &amp; SME",IF(AND(G682="outras empresas nao financeiras",OR(H682="0",H682="")),"c003x   - Corporates",IF(G682="instituicoes de credito","c004x   - Institutions",IF(G682="outras instituicoes financeiras","c005x   - Other financial corporations",IF(G682="setor publico","c008x   - Government, central banks &amp; supranationals",IF(AND(G682="",I682="Taxageste"),"c003x   - Corporates",IF(G682="","c005x   - Other financial corporations","")))))))))</f>
        <v>c004x   - Institutions</v>
      </c>
      <c r="Y682" s="1">
        <f>SUM(N682:O682)</f>
        <v>0</v>
      </c>
      <c r="Z682">
        <f>IFERROR(D682-Y682,"")</f>
        <v>0.15</v>
      </c>
      <c r="AA682">
        <v>0</v>
      </c>
      <c r="AB682" s="26" t="str">
        <f t="shared" si="30"/>
        <v>599904830658490</v>
      </c>
      <c r="AC682" s="26" t="str">
        <f t="shared" si="31"/>
        <v>9000699338</v>
      </c>
      <c r="AD682" s="26" t="str">
        <f t="shared" si="32"/>
        <v>Type of identifier, other than LEI or MFI code</v>
      </c>
    </row>
    <row r="683" spans="1:30" x14ac:dyDescent="0.45">
      <c r="A683" t="s">
        <v>845</v>
      </c>
      <c r="B683" t="s">
        <v>706</v>
      </c>
      <c r="C683" t="s">
        <v>21</v>
      </c>
      <c r="D683" s="23">
        <v>0.28999999999999998</v>
      </c>
      <c r="E683" s="23"/>
      <c r="F683" t="s">
        <v>485</v>
      </c>
      <c r="G683" t="s">
        <v>23</v>
      </c>
      <c r="H683" t="s">
        <v>694</v>
      </c>
      <c r="I683" t="s">
        <v>707</v>
      </c>
      <c r="M683" t="s">
        <v>1362</v>
      </c>
      <c r="X683" t="str">
        <f>+IF(P683="S128","c006x   - Insurance firms &amp; pension funds",IF(G683="particulares","c001x   - Households",IF(AND(G683="outras empresas nao financeiras",H683="1"),"c002x   - Micro &amp; SME",IF(AND(G683="outras empresas nao financeiras",OR(H683="0",H683="")),"c003x   - Corporates",IF(G683="instituicoes de credito","c004x   - Institutions",IF(G683="outras instituicoes financeiras","c005x   - Other financial corporations",IF(G683="setor publico","c008x   - Government, central banks &amp; supranationals",IF(AND(G683="",I683="Taxageste"),"c003x   - Corporates",IF(G683="","c005x   - Other financial corporations","")))))))))</f>
        <v>c004x   - Institutions</v>
      </c>
      <c r="Y683" s="1">
        <f>SUM(N683:O683)</f>
        <v>0</v>
      </c>
      <c r="Z683">
        <f>IFERROR(D683-Y683,"")</f>
        <v>0.28999999999999998</v>
      </c>
      <c r="AA683">
        <v>0</v>
      </c>
      <c r="AB683" t="str">
        <f t="shared" si="30"/>
        <v>599904830662040</v>
      </c>
      <c r="AC683" t="str">
        <f t="shared" si="31"/>
        <v>9000796656</v>
      </c>
      <c r="AD683" t="str">
        <f t="shared" si="32"/>
        <v>Type of identifier, other than LEI or MFI code</v>
      </c>
    </row>
    <row r="684" spans="1:30" x14ac:dyDescent="0.45">
      <c r="A684" t="s">
        <v>823</v>
      </c>
      <c r="B684" t="s">
        <v>699</v>
      </c>
      <c r="C684" t="s">
        <v>21</v>
      </c>
      <c r="D684" s="23">
        <v>2.4900000000000002</v>
      </c>
      <c r="E684" s="23"/>
      <c r="F684" t="s">
        <v>485</v>
      </c>
      <c r="G684" t="s">
        <v>23</v>
      </c>
      <c r="H684" t="s">
        <v>694</v>
      </c>
      <c r="I684" t="s">
        <v>700</v>
      </c>
      <c r="M684" t="s">
        <v>1362</v>
      </c>
      <c r="X684" t="str">
        <f>+IF(P684="S128","c006x   - Insurance firms &amp; pension funds",IF(G684="particulares","c001x   - Households",IF(AND(G684="outras empresas nao financeiras",H684="1"),"c002x   - Micro &amp; SME",IF(AND(G684="outras empresas nao financeiras",OR(H684="0",H684="")),"c003x   - Corporates",IF(G684="instituicoes de credito","c004x   - Institutions",IF(G684="outras instituicoes financeiras","c005x   - Other financial corporations",IF(G684="setor publico","c008x   - Government, central banks &amp; supranationals",IF(AND(G684="",I684="Taxageste"),"c003x   - Corporates",IF(G684="","c005x   - Other financial corporations","")))))))))</f>
        <v>c004x   - Institutions</v>
      </c>
      <c r="Y684" s="1">
        <f>SUM(N684:O684)</f>
        <v>0</v>
      </c>
      <c r="Z684">
        <f>IFERROR(D684-Y684,"")</f>
        <v>2.4900000000000002</v>
      </c>
      <c r="AA684">
        <v>0</v>
      </c>
      <c r="AB684" t="str">
        <f t="shared" si="30"/>
        <v>599904815281080</v>
      </c>
      <c r="AC684" t="str">
        <f t="shared" si="31"/>
        <v>8000000013</v>
      </c>
      <c r="AD684" t="str">
        <f t="shared" si="32"/>
        <v>Type of identifier, other than LEI or MFI code</v>
      </c>
    </row>
    <row r="685" spans="1:30" x14ac:dyDescent="0.45">
      <c r="A685" t="s">
        <v>1238</v>
      </c>
      <c r="B685" t="s">
        <v>696</v>
      </c>
      <c r="C685" t="s">
        <v>21</v>
      </c>
      <c r="D685" s="23">
        <v>0.27</v>
      </c>
      <c r="E685" s="23"/>
      <c r="F685" t="s">
        <v>485</v>
      </c>
      <c r="G685" t="s">
        <v>23</v>
      </c>
      <c r="H685" t="s">
        <v>694</v>
      </c>
      <c r="I685" t="s">
        <v>81</v>
      </c>
      <c r="M685" t="s">
        <v>1362</v>
      </c>
      <c r="X685" t="str">
        <f>+IF(P685="S128","c006x   - Insurance firms &amp; pension funds",IF(G685="particulares","c001x   - Households",IF(AND(G685="outras empresas nao financeiras",H685="1"),"c002x   - Micro &amp; SME",IF(AND(G685="outras empresas nao financeiras",OR(H685="0",H685="")),"c003x   - Corporates",IF(G685="instituicoes de credito","c004x   - Institutions",IF(G685="outras instituicoes financeiras","c005x   - Other financial corporations",IF(G685="setor publico","c008x   - Government, central banks &amp; supranationals",IF(AND(G685="",I685="Taxageste"),"c003x   - Corporates",IF(G685="","c005x   - Other financial corporations","")))))))))</f>
        <v>c004x   - Institutions</v>
      </c>
      <c r="Y685" s="1">
        <f>SUM(N685:O685)</f>
        <v>0</v>
      </c>
      <c r="Z685">
        <f>IFERROR(D685-Y685,"")</f>
        <v>0.27</v>
      </c>
      <c r="AA685">
        <v>0</v>
      </c>
      <c r="AB685" t="str">
        <f t="shared" si="30"/>
        <v>599904832573620</v>
      </c>
      <c r="AC685" t="str">
        <f t="shared" si="31"/>
        <v>9000699338</v>
      </c>
      <c r="AD685" t="str">
        <f t="shared" si="32"/>
        <v>Type of identifier, other than LEI or MFI code</v>
      </c>
    </row>
    <row r="686" spans="1:30" x14ac:dyDescent="0.45">
      <c r="A686" t="s">
        <v>1240</v>
      </c>
      <c r="B686" t="s">
        <v>696</v>
      </c>
      <c r="C686" t="s">
        <v>21</v>
      </c>
      <c r="D686" s="23">
        <v>0.09</v>
      </c>
      <c r="E686" s="23"/>
      <c r="F686" t="s">
        <v>485</v>
      </c>
      <c r="G686" t="s">
        <v>23</v>
      </c>
      <c r="H686" t="s">
        <v>694</v>
      </c>
      <c r="I686" t="s">
        <v>81</v>
      </c>
      <c r="M686" t="s">
        <v>1362</v>
      </c>
      <c r="X686" t="str">
        <f>+IF(P686="S128","c006x   - Insurance firms &amp; pension funds",IF(G686="particulares","c001x   - Households",IF(AND(G686="outras empresas nao financeiras",H686="1"),"c002x   - Micro &amp; SME",IF(AND(G686="outras empresas nao financeiras",OR(H686="0",H686="")),"c003x   - Corporates",IF(G686="instituicoes de credito","c004x   - Institutions",IF(G686="outras instituicoes financeiras","c005x   - Other financial corporations",IF(G686="setor publico","c008x   - Government, central banks &amp; supranationals",IF(AND(G686="",I686="Taxageste"),"c003x   - Corporates",IF(G686="","c005x   - Other financial corporations","")))))))))</f>
        <v>c004x   - Institutions</v>
      </c>
      <c r="Y686" s="1">
        <f>SUM(N686:O686)</f>
        <v>0</v>
      </c>
      <c r="Z686">
        <f>IFERROR(D686-Y686,"")</f>
        <v>0.09</v>
      </c>
      <c r="AA686">
        <v>0</v>
      </c>
      <c r="AB686" t="str">
        <f t="shared" si="30"/>
        <v>599904832597710</v>
      </c>
      <c r="AC686" t="str">
        <f t="shared" si="31"/>
        <v>9000699338</v>
      </c>
      <c r="AD686" t="str">
        <f t="shared" si="32"/>
        <v>Type of identifier, other than LEI or MFI code</v>
      </c>
    </row>
    <row r="687" spans="1:30" x14ac:dyDescent="0.45">
      <c r="A687" t="s">
        <v>647</v>
      </c>
      <c r="B687" t="s">
        <v>447</v>
      </c>
      <c r="C687" t="s">
        <v>21</v>
      </c>
      <c r="D687" s="23">
        <v>4.6500000000000004</v>
      </c>
      <c r="F687" t="s">
        <v>490</v>
      </c>
      <c r="G687" t="s">
        <v>27</v>
      </c>
      <c r="H687" t="s">
        <v>694</v>
      </c>
      <c r="I687" t="s">
        <v>45</v>
      </c>
      <c r="M687" t="s">
        <v>1362</v>
      </c>
      <c r="W687" t="s">
        <v>479</v>
      </c>
      <c r="X687" s="26" t="str">
        <f>+IF(P687="S128","c006x   - Insurance firms &amp; pension funds",IF(G687="particulares","c001x   - Households",IF(AND(G687="outras empresas nao financeiras",H687="1"),"c002x   - Micro &amp; SME",IF(AND(G687="outras empresas nao financeiras",OR(H687="0",H687="")),"c003x   - Corporates",IF(G687="instituicoes de credito","c004x   - Institutions",IF(G687="outras instituicoes financeiras","c005x   - Other financial corporations",IF(G687="setor publico","c008x   - Government, central banks &amp; supranationals",IF(AND(G687="",I687="Taxageste"),"c003x   - Corporates",IF(G687="","c005x   - Other financial corporations","")))))))))</f>
        <v>c003x   - Corporates</v>
      </c>
      <c r="Y687" s="29">
        <f>SUM(N687:O687)</f>
        <v>0</v>
      </c>
      <c r="Z687" s="26">
        <f>IFERROR(D687-Y687,"")</f>
        <v>4.6500000000000004</v>
      </c>
      <c r="AA687" s="26">
        <v>0</v>
      </c>
      <c r="AB687" t="str">
        <f t="shared" si="30"/>
        <v>599904815306690</v>
      </c>
      <c r="AC687" t="str">
        <f t="shared" si="31"/>
        <v>8000391312</v>
      </c>
      <c r="AD687" t="str">
        <f t="shared" si="32"/>
        <v>Type of identifier, other than LEI or MFI code</v>
      </c>
    </row>
    <row r="688" spans="1:30" x14ac:dyDescent="0.45">
      <c r="A688" t="s">
        <v>941</v>
      </c>
      <c r="B688" t="s">
        <v>699</v>
      </c>
      <c r="C688" t="s">
        <v>21</v>
      </c>
      <c r="D688" s="23">
        <v>0.02</v>
      </c>
      <c r="E688" s="23"/>
      <c r="F688" t="s">
        <v>485</v>
      </c>
      <c r="G688" t="s">
        <v>23</v>
      </c>
      <c r="H688" t="s">
        <v>694</v>
      </c>
      <c r="I688" t="s">
        <v>700</v>
      </c>
      <c r="M688" t="s">
        <v>1362</v>
      </c>
      <c r="X688" t="str">
        <f>+IF(P688="S128","c006x   - Insurance firms &amp; pension funds",IF(G688="particulares","c001x   - Households",IF(AND(G688="outras empresas nao financeiras",H688="1"),"c002x   - Micro &amp; SME",IF(AND(G688="outras empresas nao financeiras",OR(H688="0",H688="")),"c003x   - Corporates",IF(G688="instituicoes de credito","c004x   - Institutions",IF(G688="outras instituicoes financeiras","c005x   - Other financial corporations",IF(G688="setor publico","c008x   - Government, central banks &amp; supranationals",IF(AND(G688="",I688="Taxageste"),"c003x   - Corporates",IF(G688="","c005x   - Other financial corporations","")))))))))</f>
        <v>c004x   - Institutions</v>
      </c>
      <c r="Y688" s="1">
        <f>SUM(N688:O688)</f>
        <v>0</v>
      </c>
      <c r="Z688">
        <f>IFERROR(D688-Y688,"")</f>
        <v>0.02</v>
      </c>
      <c r="AA688">
        <v>0</v>
      </c>
      <c r="AB688" t="str">
        <f t="shared" si="30"/>
        <v>599904816238890</v>
      </c>
      <c r="AC688" t="str">
        <f t="shared" si="31"/>
        <v>8000000013</v>
      </c>
      <c r="AD688" t="str">
        <f t="shared" si="32"/>
        <v>Type of identifier, other than LEI or MFI code</v>
      </c>
    </row>
    <row r="689" spans="1:30" x14ac:dyDescent="0.45">
      <c r="A689" t="s">
        <v>1014</v>
      </c>
      <c r="B689" t="s">
        <v>706</v>
      </c>
      <c r="C689" t="s">
        <v>21</v>
      </c>
      <c r="D689" s="23">
        <v>1.19</v>
      </c>
      <c r="F689" t="s">
        <v>485</v>
      </c>
      <c r="G689" t="s">
        <v>23</v>
      </c>
      <c r="H689" t="s">
        <v>694</v>
      </c>
      <c r="I689" t="s">
        <v>707</v>
      </c>
      <c r="M689" t="s">
        <v>1362</v>
      </c>
      <c r="X689" t="str">
        <f>+IF(P689="S128","c006x   - Insurance firms &amp; pension funds",IF(G689="particulares","c001x   - Households",IF(AND(G689="outras empresas nao financeiras",H689="1"),"c002x   - Micro &amp; SME",IF(AND(G689="outras empresas nao financeiras",OR(H689="0",H689="")),"c003x   - Corporates",IF(G689="instituicoes de credito","c004x   - Institutions",IF(G689="outras instituicoes financeiras","c005x   - Other financial corporations",IF(G689="setor publico","c008x   - Government, central banks &amp; supranationals",IF(AND(G689="",I689="Taxageste"),"c003x   - Corporates",IF(G689="","c005x   - Other financial corporations","")))))))))</f>
        <v>c004x   - Institutions</v>
      </c>
      <c r="Y689" s="1">
        <f>SUM(N689:O689)</f>
        <v>0</v>
      </c>
      <c r="Z689">
        <f>IFERROR(D689-Y689,"")</f>
        <v>1.19</v>
      </c>
      <c r="AA689">
        <v>0</v>
      </c>
      <c r="AB689" t="str">
        <f t="shared" si="30"/>
        <v>599904833864040</v>
      </c>
      <c r="AC689" t="str">
        <f t="shared" si="31"/>
        <v>9000796656</v>
      </c>
      <c r="AD689" t="str">
        <f t="shared" si="32"/>
        <v>Type of identifier, other than LEI or MFI code</v>
      </c>
    </row>
    <row r="690" spans="1:30" x14ac:dyDescent="0.45">
      <c r="A690" t="s">
        <v>849</v>
      </c>
      <c r="B690" t="s">
        <v>696</v>
      </c>
      <c r="C690" t="s">
        <v>21</v>
      </c>
      <c r="D690" s="23">
        <v>0.16</v>
      </c>
      <c r="E690" s="23"/>
      <c r="F690" t="s">
        <v>485</v>
      </c>
      <c r="G690" t="s">
        <v>23</v>
      </c>
      <c r="H690" t="s">
        <v>694</v>
      </c>
      <c r="I690" t="s">
        <v>81</v>
      </c>
      <c r="M690" t="s">
        <v>1362</v>
      </c>
      <c r="X690" t="str">
        <f>+IF(P690="S128","c006x   - Insurance firms &amp; pension funds",IF(G690="particulares","c001x   - Households",IF(AND(G690="outras empresas nao financeiras",H690="1"),"c002x   - Micro &amp; SME",IF(AND(G690="outras empresas nao financeiras",OR(H690="0",H690="")),"c003x   - Corporates",IF(G690="instituicoes de credito","c004x   - Institutions",IF(G690="outras instituicoes financeiras","c005x   - Other financial corporations",IF(G690="setor publico","c008x   - Government, central banks &amp; supranationals",IF(AND(G690="",I690="Taxageste"),"c003x   - Corporates",IF(G690="","c005x   - Other financial corporations","")))))))))</f>
        <v>c004x   - Institutions</v>
      </c>
      <c r="Y690" s="1">
        <f>SUM(N690:O690)</f>
        <v>0</v>
      </c>
      <c r="Z690">
        <f>IFERROR(D690-Y690,"")</f>
        <v>0.16</v>
      </c>
      <c r="AA690">
        <v>0</v>
      </c>
      <c r="AB690" t="str">
        <f t="shared" si="30"/>
        <v>599904830809470</v>
      </c>
      <c r="AC690" t="str">
        <f t="shared" si="31"/>
        <v>9000699338</v>
      </c>
      <c r="AD690" t="str">
        <f t="shared" si="32"/>
        <v>Type of identifier, other than LEI or MFI code</v>
      </c>
    </row>
    <row r="691" spans="1:30" x14ac:dyDescent="0.45">
      <c r="A691" t="s">
        <v>1132</v>
      </c>
      <c r="B691" t="s">
        <v>696</v>
      </c>
      <c r="C691" t="s">
        <v>21</v>
      </c>
      <c r="D691" s="23">
        <v>7.0000000000000007E-2</v>
      </c>
      <c r="E691" s="23"/>
      <c r="F691" t="s">
        <v>485</v>
      </c>
      <c r="G691" t="s">
        <v>23</v>
      </c>
      <c r="H691" t="s">
        <v>694</v>
      </c>
      <c r="I691" t="s">
        <v>81</v>
      </c>
      <c r="M691" t="s">
        <v>1362</v>
      </c>
      <c r="X691" t="str">
        <f>+IF(P691="S128","c006x   - Insurance firms &amp; pension funds",IF(G691="particulares","c001x   - Households",IF(AND(G691="outras empresas nao financeiras",H691="1"),"c002x   - Micro &amp; SME",IF(AND(G691="outras empresas nao financeiras",OR(H691="0",H691="")),"c003x   - Corporates",IF(G691="instituicoes de credito","c004x   - Institutions",IF(G691="outras instituicoes financeiras","c005x   - Other financial corporations",IF(G691="setor publico","c008x   - Government, central banks &amp; supranationals",IF(AND(G691="",I691="Taxageste"),"c003x   - Corporates",IF(G691="","c005x   - Other financial corporations","")))))))))</f>
        <v>c004x   - Institutions</v>
      </c>
      <c r="Y691" s="1">
        <f>SUM(N691:O691)</f>
        <v>0</v>
      </c>
      <c r="Z691">
        <f>IFERROR(D691-Y691,"")</f>
        <v>7.0000000000000007E-2</v>
      </c>
      <c r="AA691">
        <v>0</v>
      </c>
      <c r="AB691" t="str">
        <f t="shared" si="30"/>
        <v>599904816261560</v>
      </c>
      <c r="AC691" t="str">
        <f t="shared" si="31"/>
        <v>9000699338</v>
      </c>
      <c r="AD691" t="str">
        <f t="shared" si="32"/>
        <v>Type of identifier, other than LEI or MFI code</v>
      </c>
    </row>
    <row r="692" spans="1:30" x14ac:dyDescent="0.45">
      <c r="A692" t="s">
        <v>569</v>
      </c>
      <c r="B692" t="s">
        <v>447</v>
      </c>
      <c r="C692" t="s">
        <v>21</v>
      </c>
      <c r="D692" s="23">
        <v>157.02000000000001</v>
      </c>
      <c r="E692" s="23"/>
      <c r="F692" t="s">
        <v>490</v>
      </c>
      <c r="G692" t="s">
        <v>27</v>
      </c>
      <c r="H692" t="s">
        <v>694</v>
      </c>
      <c r="I692" t="s">
        <v>45</v>
      </c>
      <c r="M692" t="s">
        <v>1362</v>
      </c>
      <c r="W692" t="s">
        <v>479</v>
      </c>
      <c r="X692" t="str">
        <f>+IF(P692="S128","c006x   - Insurance firms &amp; pension funds",IF(G692="particulares","c001x   - Households",IF(AND(G692="outras empresas nao financeiras",H692="1"),"c002x   - Micro &amp; SME",IF(AND(G692="outras empresas nao financeiras",OR(H692="0",H692="")),"c003x   - Corporates",IF(G692="instituicoes de credito","c004x   - Institutions",IF(G692="outras instituicoes financeiras","c005x   - Other financial corporations",IF(G692="setor publico","c008x   - Government, central banks &amp; supranationals",IF(AND(G692="",I692="Taxageste"),"c003x   - Corporates",IF(G692="","c005x   - Other financial corporations","")))))))))</f>
        <v>c003x   - Corporates</v>
      </c>
      <c r="Y692" s="1">
        <f>SUM(N692:O692)</f>
        <v>0</v>
      </c>
      <c r="Z692">
        <f>IFERROR(D692-Y692,"")</f>
        <v>157.02000000000001</v>
      </c>
      <c r="AA692">
        <v>0</v>
      </c>
      <c r="AB692" t="str">
        <f t="shared" si="30"/>
        <v>599904833903700</v>
      </c>
      <c r="AC692" t="str">
        <f t="shared" si="31"/>
        <v>8000391312</v>
      </c>
      <c r="AD692" t="str">
        <f t="shared" si="32"/>
        <v>Type of identifier, other than LEI or MFI code</v>
      </c>
    </row>
    <row r="693" spans="1:30" x14ac:dyDescent="0.45">
      <c r="A693" t="s">
        <v>935</v>
      </c>
      <c r="B693" t="s">
        <v>696</v>
      </c>
      <c r="C693" t="s">
        <v>21</v>
      </c>
      <c r="D693" s="23">
        <v>0.03</v>
      </c>
      <c r="E693" s="23"/>
      <c r="F693" t="s">
        <v>485</v>
      </c>
      <c r="G693" t="s">
        <v>23</v>
      </c>
      <c r="H693" t="s">
        <v>694</v>
      </c>
      <c r="I693" t="s">
        <v>81</v>
      </c>
      <c r="M693" t="s">
        <v>1362</v>
      </c>
      <c r="X693" t="str">
        <f>+IF(P693="S128","c006x   - Insurance firms &amp; pension funds",IF(G693="particulares","c001x   - Households",IF(AND(G693="outras empresas nao financeiras",H693="1"),"c002x   - Micro &amp; SME",IF(AND(G693="outras empresas nao financeiras",OR(H693="0",H693="")),"c003x   - Corporates",IF(G693="instituicoes de credito","c004x   - Institutions",IF(G693="outras instituicoes financeiras","c005x   - Other financial corporations",IF(G693="setor publico","c008x   - Government, central banks &amp; supranationals",IF(AND(G693="",I693="Taxageste"),"c003x   - Corporates",IF(G693="","c005x   - Other financial corporations","")))))))))</f>
        <v>c004x   - Institutions</v>
      </c>
      <c r="Y693" s="1">
        <f>SUM(N693:O693)</f>
        <v>0</v>
      </c>
      <c r="Z693">
        <f>IFERROR(D693-Y693,"")</f>
        <v>0.03</v>
      </c>
      <c r="AA693">
        <v>0</v>
      </c>
      <c r="AB693" t="str">
        <f t="shared" si="30"/>
        <v>599904816261750</v>
      </c>
      <c r="AC693" t="str">
        <f t="shared" si="31"/>
        <v>9000699338</v>
      </c>
      <c r="AD693" t="str">
        <f t="shared" si="32"/>
        <v>Type of identifier, other than LEI or MFI code</v>
      </c>
    </row>
    <row r="694" spans="1:30" x14ac:dyDescent="0.45">
      <c r="A694" t="s">
        <v>1241</v>
      </c>
      <c r="B694" t="s">
        <v>696</v>
      </c>
      <c r="C694" t="s">
        <v>21</v>
      </c>
      <c r="D694" s="23">
        <v>0.09</v>
      </c>
      <c r="F694" t="s">
        <v>485</v>
      </c>
      <c r="G694" t="s">
        <v>23</v>
      </c>
      <c r="H694" t="s">
        <v>694</v>
      </c>
      <c r="I694" t="s">
        <v>81</v>
      </c>
      <c r="M694" t="s">
        <v>1362</v>
      </c>
      <c r="X694" t="str">
        <f>+IF(P694="S128","c006x   - Insurance firms &amp; pension funds",IF(G694="particulares","c001x   - Households",IF(AND(G694="outras empresas nao financeiras",H694="1"),"c002x   - Micro &amp; SME",IF(AND(G694="outras empresas nao financeiras",OR(H694="0",H694="")),"c003x   - Corporates",IF(G694="instituicoes de credito","c004x   - Institutions",IF(G694="outras instituicoes financeiras","c005x   - Other financial corporations",IF(G694="setor publico","c008x   - Government, central banks &amp; supranationals",IF(AND(G694="",I694="Taxageste"),"c003x   - Corporates",IF(G694="","c005x   - Other financial corporations","")))))))))</f>
        <v>c004x   - Institutions</v>
      </c>
      <c r="Y694" s="1">
        <f>SUM(N694:O694)</f>
        <v>0</v>
      </c>
      <c r="Z694">
        <f>IFERROR(D694-Y694,"")</f>
        <v>0.09</v>
      </c>
      <c r="AA694">
        <v>0</v>
      </c>
      <c r="AB694" t="str">
        <f t="shared" si="30"/>
        <v>599904832711680</v>
      </c>
      <c r="AC694" t="str">
        <f t="shared" si="31"/>
        <v>9000699338</v>
      </c>
      <c r="AD694" t="str">
        <f t="shared" si="32"/>
        <v>Type of identifier, other than LEI or MFI code</v>
      </c>
    </row>
    <row r="695" spans="1:30" x14ac:dyDescent="0.45">
      <c r="A695" t="s">
        <v>1213</v>
      </c>
      <c r="B695" t="s">
        <v>696</v>
      </c>
      <c r="C695" t="s">
        <v>21</v>
      </c>
      <c r="D695" s="23">
        <v>0.6</v>
      </c>
      <c r="F695" t="s">
        <v>485</v>
      </c>
      <c r="G695" t="s">
        <v>23</v>
      </c>
      <c r="H695" t="s">
        <v>694</v>
      </c>
      <c r="I695" t="s">
        <v>81</v>
      </c>
      <c r="M695" t="s">
        <v>1362</v>
      </c>
      <c r="X695" t="str">
        <f>+IF(P695="S128","c006x   - Insurance firms &amp; pension funds",IF(G695="particulares","c001x   - Households",IF(AND(G695="outras empresas nao financeiras",H695="1"),"c002x   - Micro &amp; SME",IF(AND(G695="outras empresas nao financeiras",OR(H695="0",H695="")),"c003x   - Corporates",IF(G695="instituicoes de credito","c004x   - Institutions",IF(G695="outras instituicoes financeiras","c005x   - Other financial corporations",IF(G695="setor publico","c008x   - Government, central banks &amp; supranationals",IF(AND(G695="",I695="Taxageste"),"c003x   - Corporates",IF(G695="","c005x   - Other financial corporations","")))))))))</f>
        <v>c004x   - Institutions</v>
      </c>
      <c r="Y695" s="1">
        <f>SUM(N695:O695)</f>
        <v>0</v>
      </c>
      <c r="Z695">
        <f>IFERROR(D695-Y695,"")</f>
        <v>0.6</v>
      </c>
      <c r="AA695">
        <v>0</v>
      </c>
      <c r="AB695" t="str">
        <f t="shared" si="30"/>
        <v>599904832221680</v>
      </c>
      <c r="AC695" t="str">
        <f t="shared" si="31"/>
        <v>9000699338</v>
      </c>
      <c r="AD695" t="str">
        <f t="shared" si="32"/>
        <v>Type of identifier, other than LEI or MFI code</v>
      </c>
    </row>
    <row r="696" spans="1:30" x14ac:dyDescent="0.45">
      <c r="A696" t="s">
        <v>1133</v>
      </c>
      <c r="B696" t="s">
        <v>696</v>
      </c>
      <c r="C696" t="s">
        <v>21</v>
      </c>
      <c r="D696" s="23">
        <v>0.04</v>
      </c>
      <c r="E696" s="23"/>
      <c r="F696" t="s">
        <v>485</v>
      </c>
      <c r="G696" t="s">
        <v>23</v>
      </c>
      <c r="H696" t="s">
        <v>694</v>
      </c>
      <c r="I696" t="s">
        <v>81</v>
      </c>
      <c r="M696" t="s">
        <v>1362</v>
      </c>
      <c r="X696" t="str">
        <f>+IF(P696="S128","c006x   - Insurance firms &amp; pension funds",IF(G696="particulares","c001x   - Households",IF(AND(G696="outras empresas nao financeiras",H696="1"),"c002x   - Micro &amp; SME",IF(AND(G696="outras empresas nao financeiras",OR(H696="0",H696="")),"c003x   - Corporates",IF(G696="instituicoes de credito","c004x   - Institutions",IF(G696="outras instituicoes financeiras","c005x   - Other financial corporations",IF(G696="setor publico","c008x   - Government, central banks &amp; supranationals",IF(AND(G696="",I696="Taxageste"),"c003x   - Corporates",IF(G696="","c005x   - Other financial corporations","")))))))))</f>
        <v>c004x   - Institutions</v>
      </c>
      <c r="Y696" s="1">
        <f>SUM(N696:O696)</f>
        <v>0</v>
      </c>
      <c r="Z696">
        <f>IFERROR(D696-Y696,"")</f>
        <v>0.04</v>
      </c>
      <c r="AA696">
        <v>0</v>
      </c>
      <c r="AB696" t="str">
        <f t="shared" si="30"/>
        <v>599904816261940</v>
      </c>
      <c r="AC696" t="str">
        <f t="shared" si="31"/>
        <v>9000699338</v>
      </c>
      <c r="AD696" t="str">
        <f t="shared" si="32"/>
        <v>Type of identifier, other than LEI or MFI code</v>
      </c>
    </row>
    <row r="697" spans="1:30" x14ac:dyDescent="0.45">
      <c r="A697" t="s">
        <v>1119</v>
      </c>
      <c r="B697" t="s">
        <v>696</v>
      </c>
      <c r="C697" t="s">
        <v>21</v>
      </c>
      <c r="D697" s="23">
        <v>0.01</v>
      </c>
      <c r="F697" t="s">
        <v>485</v>
      </c>
      <c r="G697" t="s">
        <v>23</v>
      </c>
      <c r="H697" t="s">
        <v>694</v>
      </c>
      <c r="I697" t="s">
        <v>81</v>
      </c>
      <c r="M697" t="s">
        <v>1362</v>
      </c>
      <c r="X697" t="str">
        <f>+IF(P697="S128","c006x   - Insurance firms &amp; pension funds",IF(G697="particulares","c001x   - Households",IF(AND(G697="outras empresas nao financeiras",H697="1"),"c002x   - Micro &amp; SME",IF(AND(G697="outras empresas nao financeiras",OR(H697="0",H697="")),"c003x   - Corporates",IF(G697="instituicoes de credito","c004x   - Institutions",IF(G697="outras instituicoes financeiras","c005x   - Other financial corporations",IF(G697="setor publico","c008x   - Government, central banks &amp; supranationals",IF(AND(G697="",I697="Taxageste"),"c003x   - Corporates",IF(G697="","c005x   - Other financial corporations","")))))))))</f>
        <v>c004x   - Institutions</v>
      </c>
      <c r="Y697" s="1">
        <f>SUM(N697:O697)</f>
        <v>0</v>
      </c>
      <c r="Z697">
        <f>IFERROR(D697-Y697,"")</f>
        <v>0.01</v>
      </c>
      <c r="AA697">
        <v>0</v>
      </c>
      <c r="AB697" t="str">
        <f t="shared" si="30"/>
        <v>599904816262130</v>
      </c>
      <c r="AC697" t="str">
        <f t="shared" si="31"/>
        <v>9000699338</v>
      </c>
      <c r="AD697" t="str">
        <f t="shared" si="32"/>
        <v>Type of identifier, other than LEI or MFI code</v>
      </c>
    </row>
    <row r="698" spans="1:30" x14ac:dyDescent="0.45">
      <c r="A698" t="s">
        <v>646</v>
      </c>
      <c r="B698" t="s">
        <v>447</v>
      </c>
      <c r="C698" t="s">
        <v>21</v>
      </c>
      <c r="D698" s="23">
        <v>7.31</v>
      </c>
      <c r="F698" t="s">
        <v>490</v>
      </c>
      <c r="G698" t="s">
        <v>27</v>
      </c>
      <c r="H698" t="s">
        <v>694</v>
      </c>
      <c r="I698" t="s">
        <v>45</v>
      </c>
      <c r="M698" t="s">
        <v>1362</v>
      </c>
      <c r="W698" t="s">
        <v>479</v>
      </c>
      <c r="X698" t="str">
        <f>+IF(P698="S128","c006x   - Insurance firms &amp; pension funds",IF(G698="particulares","c001x   - Households",IF(AND(G698="outras empresas nao financeiras",H698="1"),"c002x   - Micro &amp; SME",IF(AND(G698="outras empresas nao financeiras",OR(H698="0",H698="")),"c003x   - Corporates",IF(G698="instituicoes de credito","c004x   - Institutions",IF(G698="outras instituicoes financeiras","c005x   - Other financial corporations",IF(G698="setor publico","c008x   - Government, central banks &amp; supranationals",IF(AND(G698="",I698="Taxageste"),"c003x   - Corporates",IF(G698="","c005x   - Other financial corporations","")))))))))</f>
        <v>c003x   - Corporates</v>
      </c>
      <c r="Y698" s="1">
        <f>SUM(N698:O698)</f>
        <v>0</v>
      </c>
      <c r="Z698">
        <f>IFERROR(D698-Y698,"")</f>
        <v>7.31</v>
      </c>
      <c r="AA698">
        <v>0</v>
      </c>
      <c r="AB698" t="str">
        <f t="shared" si="30"/>
        <v>599904836417420</v>
      </c>
      <c r="AC698" t="str">
        <f t="shared" si="31"/>
        <v>8000391312</v>
      </c>
      <c r="AD698" t="str">
        <f t="shared" si="32"/>
        <v>Type of identifier, other than LEI or MFI code</v>
      </c>
    </row>
    <row r="699" spans="1:30" x14ac:dyDescent="0.45">
      <c r="A699" t="s">
        <v>1135</v>
      </c>
      <c r="B699" t="s">
        <v>696</v>
      </c>
      <c r="C699" t="s">
        <v>21</v>
      </c>
      <c r="D699" s="23">
        <v>0.05</v>
      </c>
      <c r="E699" s="23"/>
      <c r="F699" t="s">
        <v>485</v>
      </c>
      <c r="G699" t="s">
        <v>23</v>
      </c>
      <c r="H699" t="s">
        <v>694</v>
      </c>
      <c r="I699" t="s">
        <v>81</v>
      </c>
      <c r="M699" t="s">
        <v>1362</v>
      </c>
      <c r="X699" t="str">
        <f>+IF(P699="S128","c006x   - Insurance firms &amp; pension funds",IF(G699="particulares","c001x   - Households",IF(AND(G699="outras empresas nao financeiras",H699="1"),"c002x   - Micro &amp; SME",IF(AND(G699="outras empresas nao financeiras",OR(H699="0",H699="")),"c003x   - Corporates",IF(G699="instituicoes de credito","c004x   - Institutions",IF(G699="outras instituicoes financeiras","c005x   - Other financial corporations",IF(G699="setor publico","c008x   - Government, central banks &amp; supranationals",IF(AND(G699="",I699="Taxageste"),"c003x   - Corporates",IF(G699="","c005x   - Other financial corporations","")))))))))</f>
        <v>c004x   - Institutions</v>
      </c>
      <c r="Y699" s="1">
        <f>SUM(N699:O699)</f>
        <v>0</v>
      </c>
      <c r="Z699">
        <f>IFERROR(D699-Y699,"")</f>
        <v>0.05</v>
      </c>
      <c r="AA699">
        <v>0</v>
      </c>
      <c r="AB699" t="str">
        <f t="shared" si="30"/>
        <v>599904816262320</v>
      </c>
      <c r="AC699" t="str">
        <f t="shared" si="31"/>
        <v>9000699338</v>
      </c>
      <c r="AD699" t="str">
        <f t="shared" si="32"/>
        <v>Type of identifier, other than LEI or MFI code</v>
      </c>
    </row>
    <row r="700" spans="1:30" x14ac:dyDescent="0.45">
      <c r="A700" t="s">
        <v>735</v>
      </c>
      <c r="B700" t="s">
        <v>696</v>
      </c>
      <c r="C700" t="s">
        <v>21</v>
      </c>
      <c r="D700" s="23">
        <v>0.26</v>
      </c>
      <c r="F700" t="s">
        <v>485</v>
      </c>
      <c r="G700" t="s">
        <v>23</v>
      </c>
      <c r="H700" t="s">
        <v>694</v>
      </c>
      <c r="I700" t="s">
        <v>81</v>
      </c>
      <c r="M700" t="s">
        <v>1362</v>
      </c>
      <c r="X700" t="str">
        <f>+IF(P700="S128","c006x   - Insurance firms &amp; pension funds",IF(G700="particulares","c001x   - Households",IF(AND(G700="outras empresas nao financeiras",H700="1"),"c002x   - Micro &amp; SME",IF(AND(G700="outras empresas nao financeiras",OR(H700="0",H700="")),"c003x   - Corporates",IF(G700="instituicoes de credito","c004x   - Institutions",IF(G700="outras instituicoes financeiras","c005x   - Other financial corporations",IF(G700="setor publico","c008x   - Government, central banks &amp; supranationals",IF(AND(G700="",I700="Taxageste"),"c003x   - Corporates",IF(G700="","c005x   - Other financial corporations","")))))))))</f>
        <v>c004x   - Institutions</v>
      </c>
      <c r="Y700" s="1">
        <f>SUM(N700:O700)</f>
        <v>0</v>
      </c>
      <c r="Z700">
        <f>IFERROR(D700-Y700,"")</f>
        <v>0.26</v>
      </c>
      <c r="AA700">
        <v>0</v>
      </c>
      <c r="AB700" t="str">
        <f t="shared" si="30"/>
        <v>599904816262510</v>
      </c>
      <c r="AC700" t="str">
        <f t="shared" si="31"/>
        <v>9000699338</v>
      </c>
      <c r="AD700" t="str">
        <f t="shared" si="32"/>
        <v>Type of identifier, other than LEI or MFI code</v>
      </c>
    </row>
    <row r="701" spans="1:30" x14ac:dyDescent="0.45">
      <c r="A701" t="s">
        <v>1099</v>
      </c>
      <c r="B701" t="s">
        <v>699</v>
      </c>
      <c r="C701" t="s">
        <v>21</v>
      </c>
      <c r="D701" s="23">
        <v>0.09</v>
      </c>
      <c r="E701" s="23"/>
      <c r="F701" t="s">
        <v>485</v>
      </c>
      <c r="G701" t="s">
        <v>23</v>
      </c>
      <c r="H701" t="s">
        <v>694</v>
      </c>
      <c r="I701" t="s">
        <v>700</v>
      </c>
      <c r="M701" t="s">
        <v>1362</v>
      </c>
      <c r="X701" t="str">
        <f>+IF(P701="S128","c006x   - Insurance firms &amp; pension funds",IF(G701="particulares","c001x   - Households",IF(AND(G701="outras empresas nao financeiras",H701="1"),"c002x   - Micro &amp; SME",IF(AND(G701="outras empresas nao financeiras",OR(H701="0",H701="")),"c003x   - Corporates",IF(G701="instituicoes de credito","c004x   - Institutions",IF(G701="outras instituicoes financeiras","c005x   - Other financial corporations",IF(G701="setor publico","c008x   - Government, central banks &amp; supranationals",IF(AND(G701="",I701="Taxageste"),"c003x   - Corporates",IF(G701="","c005x   - Other financial corporations","")))))))))</f>
        <v>c004x   - Institutions</v>
      </c>
      <c r="Y701" s="1">
        <f>SUM(N701:O701)</f>
        <v>0</v>
      </c>
      <c r="Z701">
        <f>IFERROR(D701-Y701,"")</f>
        <v>0.09</v>
      </c>
      <c r="AA701">
        <v>0</v>
      </c>
      <c r="AB701" t="str">
        <f t="shared" si="30"/>
        <v>599904815278860</v>
      </c>
      <c r="AC701" t="str">
        <f t="shared" si="31"/>
        <v>8000000013</v>
      </c>
      <c r="AD701" t="str">
        <f t="shared" si="32"/>
        <v>Type of identifier, other than LEI or MFI code</v>
      </c>
    </row>
    <row r="702" spans="1:30" x14ac:dyDescent="0.45">
      <c r="A702" t="s">
        <v>1113</v>
      </c>
      <c r="B702" t="s">
        <v>699</v>
      </c>
      <c r="C702" t="s">
        <v>21</v>
      </c>
      <c r="D702" s="23">
        <v>0.05</v>
      </c>
      <c r="F702" t="s">
        <v>485</v>
      </c>
      <c r="G702" t="s">
        <v>23</v>
      </c>
      <c r="H702" t="s">
        <v>694</v>
      </c>
      <c r="I702" t="s">
        <v>700</v>
      </c>
      <c r="M702" t="s">
        <v>1362</v>
      </c>
      <c r="X702" t="str">
        <f>+IF(P702="S128","c006x   - Insurance firms &amp; pension funds",IF(G702="particulares","c001x   - Households",IF(AND(G702="outras empresas nao financeiras",H702="1"),"c002x   - Micro &amp; SME",IF(AND(G702="outras empresas nao financeiras",OR(H702="0",H702="")),"c003x   - Corporates",IF(G702="instituicoes de credito","c004x   - Institutions",IF(G702="outras instituicoes financeiras","c005x   - Other financial corporations",IF(G702="setor publico","c008x   - Government, central banks &amp; supranationals",IF(AND(G702="",I702="Taxageste"),"c003x   - Corporates",IF(G702="","c005x   - Other financial corporations","")))))))))</f>
        <v>c004x   - Institutions</v>
      </c>
      <c r="Y702" s="1">
        <f>SUM(N702:O702)</f>
        <v>0</v>
      </c>
      <c r="Z702">
        <f>IFERROR(D702-Y702,"")</f>
        <v>0.05</v>
      </c>
      <c r="AA702">
        <v>0</v>
      </c>
      <c r="AB702" t="str">
        <f t="shared" si="30"/>
        <v>599904815285140</v>
      </c>
      <c r="AC702" t="str">
        <f t="shared" si="31"/>
        <v>8000000013</v>
      </c>
      <c r="AD702" t="str">
        <f t="shared" si="32"/>
        <v>Type of identifier, other than LEI or MFI code</v>
      </c>
    </row>
    <row r="703" spans="1:30" x14ac:dyDescent="0.45">
      <c r="A703" t="s">
        <v>563</v>
      </c>
      <c r="B703" t="s">
        <v>447</v>
      </c>
      <c r="C703" t="s">
        <v>21</v>
      </c>
      <c r="D703" s="23">
        <v>4.6500000000000004</v>
      </c>
      <c r="F703" t="s">
        <v>490</v>
      </c>
      <c r="G703" t="s">
        <v>27</v>
      </c>
      <c r="H703" t="s">
        <v>694</v>
      </c>
      <c r="I703" t="s">
        <v>45</v>
      </c>
      <c r="K703" s="24"/>
      <c r="M703" t="s">
        <v>1362</v>
      </c>
      <c r="W703" t="s">
        <v>479</v>
      </c>
      <c r="X703" t="str">
        <f>+IF(P703="S128","c006x   - Insurance firms &amp; pension funds",IF(G703="particulares","c001x   - Households",IF(AND(G703="outras empresas nao financeiras",H703="1"),"c002x   - Micro &amp; SME",IF(AND(G703="outras empresas nao financeiras",OR(H703="0",H703="")),"c003x   - Corporates",IF(G703="instituicoes de credito","c004x   - Institutions",IF(G703="outras instituicoes financeiras","c005x   - Other financial corporations",IF(G703="setor publico","c008x   - Government, central banks &amp; supranationals",IF(AND(G703="",I703="Taxageste"),"c003x   - Corporates",IF(G703="","c005x   - Other financial corporations","")))))))))</f>
        <v>c003x   - Corporates</v>
      </c>
      <c r="Y703" s="1">
        <f>SUM(N703:O703)</f>
        <v>0</v>
      </c>
      <c r="Z703">
        <f>IFERROR(D703-Y703,"")</f>
        <v>4.6500000000000004</v>
      </c>
      <c r="AA703">
        <v>0</v>
      </c>
      <c r="AB703" t="str">
        <f t="shared" si="30"/>
        <v>599904815306730</v>
      </c>
      <c r="AC703" t="str">
        <f t="shared" si="31"/>
        <v>8000391312</v>
      </c>
      <c r="AD703" t="str">
        <f t="shared" si="32"/>
        <v>Type of identifier, other than LEI or MFI code</v>
      </c>
    </row>
    <row r="704" spans="1:30" x14ac:dyDescent="0.45">
      <c r="A704" t="s">
        <v>1136</v>
      </c>
      <c r="B704" t="s">
        <v>696</v>
      </c>
      <c r="C704" t="s">
        <v>21</v>
      </c>
      <c r="D704" s="23">
        <v>0.26</v>
      </c>
      <c r="F704" t="s">
        <v>485</v>
      </c>
      <c r="G704" t="s">
        <v>23</v>
      </c>
      <c r="H704" t="s">
        <v>694</v>
      </c>
      <c r="I704" t="s">
        <v>81</v>
      </c>
      <c r="M704" t="s">
        <v>1362</v>
      </c>
      <c r="X704" t="str">
        <f>+IF(P704="S128","c006x   - Insurance firms &amp; pension funds",IF(G704="particulares","c001x   - Households",IF(AND(G704="outras empresas nao financeiras",H704="1"),"c002x   - Micro &amp; SME",IF(AND(G704="outras empresas nao financeiras",OR(H704="0",H704="")),"c003x   - Corporates",IF(G704="instituicoes de credito","c004x   - Institutions",IF(G704="outras instituicoes financeiras","c005x   - Other financial corporations",IF(G704="setor publico","c008x   - Government, central banks &amp; supranationals",IF(AND(G704="",I704="Taxageste"),"c003x   - Corporates",IF(G704="","c005x   - Other financial corporations","")))))))))</f>
        <v>c004x   - Institutions</v>
      </c>
      <c r="Y704" s="1">
        <f>SUM(N704:O704)</f>
        <v>0</v>
      </c>
      <c r="Z704">
        <f>IFERROR(D704-Y704,"")</f>
        <v>0.26</v>
      </c>
      <c r="AA704">
        <v>0</v>
      </c>
      <c r="AB704" t="str">
        <f t="shared" si="30"/>
        <v>599904816262700</v>
      </c>
      <c r="AC704" t="str">
        <f t="shared" si="31"/>
        <v>9000699338</v>
      </c>
      <c r="AD704" t="str">
        <f t="shared" si="32"/>
        <v>Type of identifier, other than LEI or MFI code</v>
      </c>
    </row>
    <row r="705" spans="1:30" x14ac:dyDescent="0.45">
      <c r="A705" t="s">
        <v>1144</v>
      </c>
      <c r="B705" t="s">
        <v>696</v>
      </c>
      <c r="C705" t="s">
        <v>21</v>
      </c>
      <c r="D705" s="23">
        <v>0.11</v>
      </c>
      <c r="E705" s="23"/>
      <c r="F705" t="s">
        <v>485</v>
      </c>
      <c r="G705" t="s">
        <v>23</v>
      </c>
      <c r="H705" t="s">
        <v>694</v>
      </c>
      <c r="I705" t="s">
        <v>81</v>
      </c>
      <c r="M705" t="s">
        <v>1362</v>
      </c>
      <c r="X705" t="str">
        <f>+IF(P705="S128","c006x   - Insurance firms &amp; pension funds",IF(G705="particulares","c001x   - Households",IF(AND(G705="outras empresas nao financeiras",H705="1"),"c002x   - Micro &amp; SME",IF(AND(G705="outras empresas nao financeiras",OR(H705="0",H705="")),"c003x   - Corporates",IF(G705="instituicoes de credito","c004x   - Institutions",IF(G705="outras instituicoes financeiras","c005x   - Other financial corporations",IF(G705="setor publico","c008x   - Government, central banks &amp; supranationals",IF(AND(G705="",I705="Taxageste"),"c003x   - Corporates",IF(G705="","c005x   - Other financial corporations","")))))))))</f>
        <v>c004x   - Institutions</v>
      </c>
      <c r="Y705" s="1">
        <f>SUM(N705:O705)</f>
        <v>0</v>
      </c>
      <c r="Z705">
        <f>IFERROR(D705-Y705,"")</f>
        <v>0.11</v>
      </c>
      <c r="AA705">
        <v>0</v>
      </c>
      <c r="AB705" t="str">
        <f t="shared" si="30"/>
        <v>599904832822290</v>
      </c>
      <c r="AC705" t="str">
        <f t="shared" si="31"/>
        <v>9000699338</v>
      </c>
      <c r="AD705" t="str">
        <f t="shared" si="32"/>
        <v>Type of identifier, other than LEI or MFI code</v>
      </c>
    </row>
    <row r="706" spans="1:30" x14ac:dyDescent="0.45">
      <c r="A706" t="s">
        <v>1085</v>
      </c>
      <c r="B706" t="s">
        <v>696</v>
      </c>
      <c r="C706" t="s">
        <v>21</v>
      </c>
      <c r="D706" s="23">
        <v>0.1</v>
      </c>
      <c r="F706" t="s">
        <v>485</v>
      </c>
      <c r="G706" t="s">
        <v>23</v>
      </c>
      <c r="H706" t="s">
        <v>694</v>
      </c>
      <c r="I706" t="s">
        <v>81</v>
      </c>
      <c r="M706" t="s">
        <v>1362</v>
      </c>
      <c r="X706" t="str">
        <f>+IF(P706="S128","c006x   - Insurance firms &amp; pension funds",IF(G706="particulares","c001x   - Households",IF(AND(G706="outras empresas nao financeiras",H706="1"),"c002x   - Micro &amp; SME",IF(AND(G706="outras empresas nao financeiras",OR(H706="0",H706="")),"c003x   - Corporates",IF(G706="instituicoes de credito","c004x   - Institutions",IF(G706="outras instituicoes financeiras","c005x   - Other financial corporations",IF(G706="setor publico","c008x   - Government, central banks &amp; supranationals",IF(AND(G706="",I706="Taxageste"),"c003x   - Corporates",IF(G706="","c005x   - Other financial corporations","")))))))))</f>
        <v>c004x   - Institutions</v>
      </c>
      <c r="Y706" s="1">
        <f>SUM(N706:O706)</f>
        <v>0</v>
      </c>
      <c r="Z706">
        <f>IFERROR(D706-Y706,"")</f>
        <v>0.1</v>
      </c>
      <c r="AA706">
        <v>0</v>
      </c>
      <c r="AB706" t="str">
        <f t="shared" ref="AB706:AB769" si="33">IF(A706="",B706,A706)</f>
        <v>599904816262900</v>
      </c>
      <c r="AC706" t="str">
        <f t="shared" ref="AC706:AC769" si="34">IF(OR(V706="",V706="#"),B706,V706)</f>
        <v>9000699338</v>
      </c>
      <c r="AD706" t="str">
        <f t="shared" ref="AD706:AD769" si="35">IF(AC706="","",IF(AC706=V706,"LEI code","Type of identifier, other than LEI or MFI code"))</f>
        <v>Type of identifier, other than LEI or MFI code</v>
      </c>
    </row>
    <row r="707" spans="1:30" x14ac:dyDescent="0.45">
      <c r="A707" t="s">
        <v>1242</v>
      </c>
      <c r="B707" t="s">
        <v>696</v>
      </c>
      <c r="C707" t="s">
        <v>21</v>
      </c>
      <c r="D707" s="23">
        <v>0.27</v>
      </c>
      <c r="E707" s="23"/>
      <c r="F707" t="s">
        <v>485</v>
      </c>
      <c r="G707" t="s">
        <v>23</v>
      </c>
      <c r="H707" t="s">
        <v>694</v>
      </c>
      <c r="I707" t="s">
        <v>81</v>
      </c>
      <c r="M707" t="s">
        <v>1362</v>
      </c>
      <c r="X707" t="str">
        <f>+IF(P707="S128","c006x   - Insurance firms &amp; pension funds",IF(G707="particulares","c001x   - Households",IF(AND(G707="outras empresas nao financeiras",H707="1"),"c002x   - Micro &amp; SME",IF(AND(G707="outras empresas nao financeiras",OR(H707="0",H707="")),"c003x   - Corporates",IF(G707="instituicoes de credito","c004x   - Institutions",IF(G707="outras instituicoes financeiras","c005x   - Other financial corporations",IF(G707="setor publico","c008x   - Government, central banks &amp; supranationals",IF(AND(G707="",I707="Taxageste"),"c003x   - Corporates",IF(G707="","c005x   - Other financial corporations","")))))))))</f>
        <v>c004x   - Institutions</v>
      </c>
      <c r="Y707" s="1">
        <f>SUM(N707:O707)</f>
        <v>0</v>
      </c>
      <c r="Z707">
        <f>IFERROR(D707-Y707,"")</f>
        <v>0.27</v>
      </c>
      <c r="AA707">
        <v>0</v>
      </c>
      <c r="AB707" t="str">
        <f t="shared" si="33"/>
        <v>599904832822520</v>
      </c>
      <c r="AC707" t="str">
        <f t="shared" si="34"/>
        <v>9000699338</v>
      </c>
      <c r="AD707" t="str">
        <f t="shared" si="35"/>
        <v>Type of identifier, other than LEI or MFI code</v>
      </c>
    </row>
    <row r="708" spans="1:30" x14ac:dyDescent="0.45">
      <c r="A708" t="s">
        <v>1118</v>
      </c>
      <c r="B708" t="s">
        <v>699</v>
      </c>
      <c r="C708" t="s">
        <v>21</v>
      </c>
      <c r="D708" s="23">
        <v>0.01</v>
      </c>
      <c r="F708" t="s">
        <v>485</v>
      </c>
      <c r="G708" t="s">
        <v>23</v>
      </c>
      <c r="H708" t="s">
        <v>694</v>
      </c>
      <c r="I708" t="s">
        <v>700</v>
      </c>
      <c r="M708" t="s">
        <v>1362</v>
      </c>
      <c r="X708" t="str">
        <f>+IF(P708="S128","c006x   - Insurance firms &amp; pension funds",IF(G708="particulares","c001x   - Households",IF(AND(G708="outras empresas nao financeiras",H708="1"),"c002x   - Micro &amp; SME",IF(AND(G708="outras empresas nao financeiras",OR(H708="0",H708="")),"c003x   - Corporates",IF(G708="instituicoes de credito","c004x   - Institutions",IF(G708="outras instituicoes financeiras","c005x   - Other financial corporations",IF(G708="setor publico","c008x   - Government, central banks &amp; supranationals",IF(AND(G708="",I708="Taxageste"),"c003x   - Corporates",IF(G708="","c005x   - Other financial corporations","")))))))))</f>
        <v>c004x   - Institutions</v>
      </c>
      <c r="Y708" s="1">
        <f>SUM(N708:O708)</f>
        <v>0</v>
      </c>
      <c r="Z708">
        <f>IFERROR(D708-Y708,"")</f>
        <v>0.01</v>
      </c>
      <c r="AA708">
        <v>0</v>
      </c>
      <c r="AB708" t="str">
        <f t="shared" si="33"/>
        <v>599904815643400</v>
      </c>
      <c r="AC708" t="str">
        <f t="shared" si="34"/>
        <v>8000000013</v>
      </c>
      <c r="AD708" t="str">
        <f t="shared" si="35"/>
        <v>Type of identifier, other than LEI or MFI code</v>
      </c>
    </row>
    <row r="709" spans="1:30" x14ac:dyDescent="0.45">
      <c r="A709" t="s">
        <v>1138</v>
      </c>
      <c r="B709" t="s">
        <v>696</v>
      </c>
      <c r="C709" t="s">
        <v>21</v>
      </c>
      <c r="D709" s="23">
        <v>0.56999999999999995</v>
      </c>
      <c r="E709" s="23"/>
      <c r="F709" t="s">
        <v>485</v>
      </c>
      <c r="G709" t="s">
        <v>23</v>
      </c>
      <c r="H709" t="s">
        <v>694</v>
      </c>
      <c r="I709" t="s">
        <v>81</v>
      </c>
      <c r="M709" t="s">
        <v>1362</v>
      </c>
      <c r="X709" t="str">
        <f>+IF(P709="S128","c006x   - Insurance firms &amp; pension funds",IF(G709="particulares","c001x   - Households",IF(AND(G709="outras empresas nao financeiras",H709="1"),"c002x   - Micro &amp; SME",IF(AND(G709="outras empresas nao financeiras",OR(H709="0",H709="")),"c003x   - Corporates",IF(G709="instituicoes de credito","c004x   - Institutions",IF(G709="outras instituicoes financeiras","c005x   - Other financial corporations",IF(G709="setor publico","c008x   - Government, central banks &amp; supranationals",IF(AND(G709="",I709="Taxageste"),"c003x   - Corporates",IF(G709="","c005x   - Other financial corporations","")))))))))</f>
        <v>c004x   - Institutions</v>
      </c>
      <c r="Y709" s="1">
        <f>SUM(N709:O709)</f>
        <v>0</v>
      </c>
      <c r="Z709">
        <f>IFERROR(D709-Y709,"")</f>
        <v>0.56999999999999995</v>
      </c>
      <c r="AA709">
        <v>0</v>
      </c>
      <c r="AB709" t="str">
        <f t="shared" si="33"/>
        <v>599904816263190</v>
      </c>
      <c r="AC709" t="str">
        <f t="shared" si="34"/>
        <v>9000699338</v>
      </c>
      <c r="AD709" t="str">
        <f t="shared" si="35"/>
        <v>Type of identifier, other than LEI or MFI code</v>
      </c>
    </row>
    <row r="710" spans="1:30" x14ac:dyDescent="0.45">
      <c r="A710" t="s">
        <v>953</v>
      </c>
      <c r="B710" t="s">
        <v>696</v>
      </c>
      <c r="C710" t="s">
        <v>21</v>
      </c>
      <c r="D710" s="23">
        <v>0.13</v>
      </c>
      <c r="F710" t="s">
        <v>485</v>
      </c>
      <c r="G710" t="s">
        <v>23</v>
      </c>
      <c r="H710" t="s">
        <v>694</v>
      </c>
      <c r="I710" t="s">
        <v>81</v>
      </c>
      <c r="M710" t="s">
        <v>1362</v>
      </c>
      <c r="X710" t="str">
        <f>+IF(P710="S128","c006x   - Insurance firms &amp; pension funds",IF(G710="particulares","c001x   - Households",IF(AND(G710="outras empresas nao financeiras",H710="1"),"c002x   - Micro &amp; SME",IF(AND(G710="outras empresas nao financeiras",OR(H710="0",H710="")),"c003x   - Corporates",IF(G710="instituicoes de credito","c004x   - Institutions",IF(G710="outras instituicoes financeiras","c005x   - Other financial corporations",IF(G710="setor publico","c008x   - Government, central banks &amp; supranationals",IF(AND(G710="",I710="Taxageste"),"c003x   - Corporates",IF(G710="","c005x   - Other financial corporations","")))))))))</f>
        <v>c004x   - Institutions</v>
      </c>
      <c r="Y710" s="1">
        <f>SUM(N710:O710)</f>
        <v>0</v>
      </c>
      <c r="Z710">
        <f>IFERROR(D710-Y710,"")</f>
        <v>0.13</v>
      </c>
      <c r="AA710">
        <v>0</v>
      </c>
      <c r="AB710" t="str">
        <f t="shared" si="33"/>
        <v>599904830905040</v>
      </c>
      <c r="AC710" t="str">
        <f t="shared" si="34"/>
        <v>9000699338</v>
      </c>
      <c r="AD710" t="str">
        <f t="shared" si="35"/>
        <v>Type of identifier, other than LEI or MFI code</v>
      </c>
    </row>
    <row r="711" spans="1:30" x14ac:dyDescent="0.45">
      <c r="A711" t="s">
        <v>942</v>
      </c>
      <c r="B711" t="s">
        <v>696</v>
      </c>
      <c r="C711" t="s">
        <v>21</v>
      </c>
      <c r="D711" s="23">
        <v>0.11</v>
      </c>
      <c r="F711" t="s">
        <v>485</v>
      </c>
      <c r="G711" t="s">
        <v>23</v>
      </c>
      <c r="H711" t="s">
        <v>694</v>
      </c>
      <c r="I711" t="s">
        <v>81</v>
      </c>
      <c r="M711" t="s">
        <v>1362</v>
      </c>
      <c r="X711" t="str">
        <f>+IF(P711="S128","c006x   - Insurance firms &amp; pension funds",IF(G711="particulares","c001x   - Households",IF(AND(G711="outras empresas nao financeiras",H711="1"),"c002x   - Micro &amp; SME",IF(AND(G711="outras empresas nao financeiras",OR(H711="0",H711="")),"c003x   - Corporates",IF(G711="instituicoes de credito","c004x   - Institutions",IF(G711="outras instituicoes financeiras","c005x   - Other financial corporations",IF(G711="setor publico","c008x   - Government, central banks &amp; supranationals",IF(AND(G711="",I711="Taxageste"),"c003x   - Corporates",IF(G711="","c005x   - Other financial corporations","")))))))))</f>
        <v>c004x   - Institutions</v>
      </c>
      <c r="Y711" s="1">
        <f>SUM(N711:O711)</f>
        <v>0</v>
      </c>
      <c r="Z711">
        <f>IFERROR(D711-Y711,"")</f>
        <v>0.11</v>
      </c>
      <c r="AA711">
        <v>0</v>
      </c>
      <c r="AB711" t="str">
        <f t="shared" si="33"/>
        <v>599904816263380</v>
      </c>
      <c r="AC711" t="str">
        <f t="shared" si="34"/>
        <v>9000699338</v>
      </c>
      <c r="AD711" t="str">
        <f t="shared" si="35"/>
        <v>Type of identifier, other than LEI or MFI code</v>
      </c>
    </row>
    <row r="712" spans="1:30" x14ac:dyDescent="0.45">
      <c r="A712" t="s">
        <v>1005</v>
      </c>
      <c r="B712" t="s">
        <v>696</v>
      </c>
      <c r="C712" t="s">
        <v>21</v>
      </c>
      <c r="D712" s="23">
        <v>0.14000000000000001</v>
      </c>
      <c r="F712" t="s">
        <v>485</v>
      </c>
      <c r="G712" t="s">
        <v>23</v>
      </c>
      <c r="H712" t="s">
        <v>694</v>
      </c>
      <c r="I712" t="s">
        <v>81</v>
      </c>
      <c r="M712" t="s">
        <v>1362</v>
      </c>
      <c r="X712" t="str">
        <f>+IF(P712="S128","c006x   - Insurance firms &amp; pension funds",IF(G712="particulares","c001x   - Households",IF(AND(G712="outras empresas nao financeiras",H712="1"),"c002x   - Micro &amp; SME",IF(AND(G712="outras empresas nao financeiras",OR(H712="0",H712="")),"c003x   - Corporates",IF(G712="instituicoes de credito","c004x   - Institutions",IF(G712="outras instituicoes financeiras","c005x   - Other financial corporations",IF(G712="setor publico","c008x   - Government, central banks &amp; supranationals",IF(AND(G712="",I712="Taxageste"),"c003x   - Corporates",IF(G712="","c005x   - Other financial corporations","")))))))))</f>
        <v>c004x   - Institutions</v>
      </c>
      <c r="Y712" s="1">
        <f>SUM(N712:O712)</f>
        <v>0</v>
      </c>
      <c r="Z712">
        <f>IFERROR(D712-Y712,"")</f>
        <v>0.14000000000000001</v>
      </c>
      <c r="AA712">
        <v>0</v>
      </c>
      <c r="AB712" t="str">
        <f t="shared" si="33"/>
        <v>599904832838320</v>
      </c>
      <c r="AC712" t="str">
        <f t="shared" si="34"/>
        <v>9000699338</v>
      </c>
      <c r="AD712" t="str">
        <f t="shared" si="35"/>
        <v>Type of identifier, other than LEI or MFI code</v>
      </c>
    </row>
    <row r="713" spans="1:30" x14ac:dyDescent="0.45">
      <c r="A713" t="s">
        <v>982</v>
      </c>
      <c r="B713" t="s">
        <v>696</v>
      </c>
      <c r="C713" t="s">
        <v>21</v>
      </c>
      <c r="D713" s="23">
        <v>0.09</v>
      </c>
      <c r="E713" s="23"/>
      <c r="F713" t="s">
        <v>485</v>
      </c>
      <c r="G713" t="s">
        <v>23</v>
      </c>
      <c r="H713" t="s">
        <v>694</v>
      </c>
      <c r="I713" t="s">
        <v>81</v>
      </c>
      <c r="M713" t="s">
        <v>1362</v>
      </c>
      <c r="X713" t="str">
        <f>+IF(P713="S128","c006x   - Insurance firms &amp; pension funds",IF(G713="particulares","c001x   - Households",IF(AND(G713="outras empresas nao financeiras",H713="1"),"c002x   - Micro &amp; SME",IF(AND(G713="outras empresas nao financeiras",OR(H713="0",H713="")),"c003x   - Corporates",IF(G713="instituicoes de credito","c004x   - Institutions",IF(G713="outras instituicoes financeiras","c005x   - Other financial corporations",IF(G713="setor publico","c008x   - Government, central banks &amp; supranationals",IF(AND(G713="",I713="Taxageste"),"c003x   - Corporates",IF(G713="","c005x   - Other financial corporations","")))))))))</f>
        <v>c004x   - Institutions</v>
      </c>
      <c r="Y713" s="1">
        <f>SUM(N713:O713)</f>
        <v>0</v>
      </c>
      <c r="Z713">
        <f>IFERROR(D713-Y713,"")</f>
        <v>0.09</v>
      </c>
      <c r="AA713">
        <v>0</v>
      </c>
      <c r="AB713" t="str">
        <f t="shared" si="33"/>
        <v>599904830926210</v>
      </c>
      <c r="AC713" t="str">
        <f t="shared" si="34"/>
        <v>9000699338</v>
      </c>
      <c r="AD713" t="str">
        <f t="shared" si="35"/>
        <v>Type of identifier, other than LEI or MFI code</v>
      </c>
    </row>
    <row r="714" spans="1:30" x14ac:dyDescent="0.45">
      <c r="A714" t="s">
        <v>1178</v>
      </c>
      <c r="B714" t="s">
        <v>696</v>
      </c>
      <c r="C714" t="s">
        <v>21</v>
      </c>
      <c r="D714" s="23">
        <v>0.3</v>
      </c>
      <c r="F714" t="s">
        <v>485</v>
      </c>
      <c r="G714" t="s">
        <v>23</v>
      </c>
      <c r="H714" t="s">
        <v>694</v>
      </c>
      <c r="I714" t="s">
        <v>81</v>
      </c>
      <c r="M714" t="s">
        <v>1362</v>
      </c>
      <c r="X714" t="str">
        <f>+IF(P714="S128","c006x   - Insurance firms &amp; pension funds",IF(G714="particulares","c001x   - Households",IF(AND(G714="outras empresas nao financeiras",H714="1"),"c002x   - Micro &amp; SME",IF(AND(G714="outras empresas nao financeiras",OR(H714="0",H714="")),"c003x   - Corporates",IF(G714="instituicoes de credito","c004x   - Institutions",IF(G714="outras instituicoes financeiras","c005x   - Other financial corporations",IF(G714="setor publico","c008x   - Government, central banks &amp; supranationals",IF(AND(G714="",I714="Taxageste"),"c003x   - Corporates",IF(G714="","c005x   - Other financial corporations","")))))))))</f>
        <v>c004x   - Institutions</v>
      </c>
      <c r="Y714" s="1">
        <f>SUM(N714:O714)</f>
        <v>0</v>
      </c>
      <c r="Z714">
        <f>IFERROR(D714-Y714,"")</f>
        <v>0.3</v>
      </c>
      <c r="AA714">
        <v>0</v>
      </c>
      <c r="AB714" t="str">
        <f t="shared" si="33"/>
        <v>599904830930300</v>
      </c>
      <c r="AC714" t="str">
        <f t="shared" si="34"/>
        <v>9000699338</v>
      </c>
      <c r="AD714" t="str">
        <f t="shared" si="35"/>
        <v>Type of identifier, other than LEI or MFI code</v>
      </c>
    </row>
    <row r="715" spans="1:30" x14ac:dyDescent="0.45">
      <c r="A715" t="s">
        <v>1140</v>
      </c>
      <c r="B715" t="s">
        <v>696</v>
      </c>
      <c r="C715" t="s">
        <v>21</v>
      </c>
      <c r="D715" s="23">
        <v>0.11</v>
      </c>
      <c r="E715" s="23"/>
      <c r="F715" t="s">
        <v>485</v>
      </c>
      <c r="G715" t="s">
        <v>23</v>
      </c>
      <c r="H715" t="s">
        <v>694</v>
      </c>
      <c r="I715" t="s">
        <v>81</v>
      </c>
      <c r="M715" t="s">
        <v>1362</v>
      </c>
      <c r="X715" t="str">
        <f>+IF(P715="S128","c006x   - Insurance firms &amp; pension funds",IF(G715="particulares","c001x   - Households",IF(AND(G715="outras empresas nao financeiras",H715="1"),"c002x   - Micro &amp; SME",IF(AND(G715="outras empresas nao financeiras",OR(H715="0",H715="")),"c003x   - Corporates",IF(G715="instituicoes de credito","c004x   - Institutions",IF(G715="outras instituicoes financeiras","c005x   - Other financial corporations",IF(G715="setor publico","c008x   - Government, central banks &amp; supranationals",IF(AND(G715="",I715="Taxageste"),"c003x   - Corporates",IF(G715="","c005x   - Other financial corporations","")))))))))</f>
        <v>c004x   - Institutions</v>
      </c>
      <c r="Y715" s="1">
        <f>SUM(N715:O715)</f>
        <v>0</v>
      </c>
      <c r="Z715">
        <f>IFERROR(D715-Y715,"")</f>
        <v>0.11</v>
      </c>
      <c r="AA715">
        <v>0</v>
      </c>
      <c r="AB715" t="str">
        <f t="shared" si="33"/>
        <v>599904816263570</v>
      </c>
      <c r="AC715" t="str">
        <f t="shared" si="34"/>
        <v>9000699338</v>
      </c>
      <c r="AD715" t="str">
        <f t="shared" si="35"/>
        <v>Type of identifier, other than LEI or MFI code</v>
      </c>
    </row>
    <row r="716" spans="1:30" x14ac:dyDescent="0.45">
      <c r="A716" t="s">
        <v>711</v>
      </c>
      <c r="B716" t="s">
        <v>706</v>
      </c>
      <c r="C716" t="s">
        <v>21</v>
      </c>
      <c r="D716" s="23">
        <v>0.46</v>
      </c>
      <c r="F716" t="s">
        <v>485</v>
      </c>
      <c r="G716" t="s">
        <v>23</v>
      </c>
      <c r="H716" t="s">
        <v>694</v>
      </c>
      <c r="I716" t="s">
        <v>707</v>
      </c>
      <c r="M716" t="s">
        <v>1362</v>
      </c>
      <c r="X716" t="str">
        <f>+IF(P716="S128","c006x   - Insurance firms &amp; pension funds",IF(G716="particulares","c001x   - Households",IF(AND(G716="outras empresas nao financeiras",H716="1"),"c002x   - Micro &amp; SME",IF(AND(G716="outras empresas nao financeiras",OR(H716="0",H716="")),"c003x   - Corporates",IF(G716="instituicoes de credito","c004x   - Institutions",IF(G716="outras instituicoes financeiras","c005x   - Other financial corporations",IF(G716="setor publico","c008x   - Government, central banks &amp; supranationals",IF(AND(G716="",I716="Taxageste"),"c003x   - Corporates",IF(G716="","c005x   - Other financial corporations","")))))))))</f>
        <v>c004x   - Institutions</v>
      </c>
      <c r="Y716" s="1">
        <f>SUM(N716:O716)</f>
        <v>0</v>
      </c>
      <c r="Z716">
        <f>IFERROR(D716-Y716,"")</f>
        <v>0.46</v>
      </c>
      <c r="AA716">
        <v>0</v>
      </c>
      <c r="AB716" t="str">
        <f t="shared" si="33"/>
        <v>599904834357780</v>
      </c>
      <c r="AC716" t="str">
        <f t="shared" si="34"/>
        <v>9000796656</v>
      </c>
      <c r="AD716" t="str">
        <f t="shared" si="35"/>
        <v>Type of identifier, other than LEI or MFI code</v>
      </c>
    </row>
    <row r="717" spans="1:30" x14ac:dyDescent="0.45">
      <c r="A717" t="s">
        <v>864</v>
      </c>
      <c r="B717" t="s">
        <v>696</v>
      </c>
      <c r="C717" t="s">
        <v>21</v>
      </c>
      <c r="D717" s="23">
        <v>0.11</v>
      </c>
      <c r="F717" t="s">
        <v>485</v>
      </c>
      <c r="G717" t="s">
        <v>23</v>
      </c>
      <c r="H717" t="s">
        <v>694</v>
      </c>
      <c r="I717" t="s">
        <v>81</v>
      </c>
      <c r="M717" t="s">
        <v>1362</v>
      </c>
      <c r="X717" t="str">
        <f>+IF(P717="S128","c006x   - Insurance firms &amp; pension funds",IF(G717="particulares","c001x   - Households",IF(AND(G717="outras empresas nao financeiras",H717="1"),"c002x   - Micro &amp; SME",IF(AND(G717="outras empresas nao financeiras",OR(H717="0",H717="")),"c003x   - Corporates",IF(G717="instituicoes de credito","c004x   - Institutions",IF(G717="outras instituicoes financeiras","c005x   - Other financial corporations",IF(G717="setor publico","c008x   - Government, central banks &amp; supranationals",IF(AND(G717="",I717="Taxageste"),"c003x   - Corporates",IF(G717="","c005x   - Other financial corporations","")))))))))</f>
        <v>c004x   - Institutions</v>
      </c>
      <c r="Y717" s="1">
        <f>SUM(N717:O717)</f>
        <v>0</v>
      </c>
      <c r="Z717">
        <f>IFERROR(D717-Y717,"")</f>
        <v>0.11</v>
      </c>
      <c r="AA717">
        <v>0</v>
      </c>
      <c r="AB717" t="str">
        <f t="shared" si="33"/>
        <v>599904832849910</v>
      </c>
      <c r="AC717" t="str">
        <f t="shared" si="34"/>
        <v>9000699338</v>
      </c>
      <c r="AD717" t="str">
        <f t="shared" si="35"/>
        <v>Type of identifier, other than LEI or MFI code</v>
      </c>
    </row>
    <row r="718" spans="1:30" x14ac:dyDescent="0.45">
      <c r="A718" t="s">
        <v>1128</v>
      </c>
      <c r="B718" t="s">
        <v>696</v>
      </c>
      <c r="C718" t="s">
        <v>21</v>
      </c>
      <c r="D718" s="23">
        <v>0.32</v>
      </c>
      <c r="E718" s="23"/>
      <c r="F718" t="s">
        <v>485</v>
      </c>
      <c r="G718" t="s">
        <v>23</v>
      </c>
      <c r="H718" t="s">
        <v>694</v>
      </c>
      <c r="I718" t="s">
        <v>81</v>
      </c>
      <c r="M718" t="s">
        <v>1362</v>
      </c>
      <c r="X718" t="str">
        <f>+IF(P718="S128","c006x   - Insurance firms &amp; pension funds",IF(G718="particulares","c001x   - Households",IF(AND(G718="outras empresas nao financeiras",H718="1"),"c002x   - Micro &amp; SME",IF(AND(G718="outras empresas nao financeiras",OR(H718="0",H718="")),"c003x   - Corporates",IF(G718="instituicoes de credito","c004x   - Institutions",IF(G718="outras instituicoes financeiras","c005x   - Other financial corporations",IF(G718="setor publico","c008x   - Government, central banks &amp; supranationals",IF(AND(G718="",I718="Taxageste"),"c003x   - Corporates",IF(G718="","c005x   - Other financial corporations","")))))))))</f>
        <v>c004x   - Institutions</v>
      </c>
      <c r="Y718" s="1">
        <f>SUM(N718:O718)</f>
        <v>0</v>
      </c>
      <c r="Z718">
        <f>IFERROR(D718-Y718,"")</f>
        <v>0.32</v>
      </c>
      <c r="AA718">
        <v>0</v>
      </c>
      <c r="AB718" t="str">
        <f t="shared" si="33"/>
        <v>599904816263760</v>
      </c>
      <c r="AC718" t="str">
        <f t="shared" si="34"/>
        <v>9000699338</v>
      </c>
      <c r="AD718" t="str">
        <f t="shared" si="35"/>
        <v>Type of identifier, other than LEI or MFI code</v>
      </c>
    </row>
    <row r="719" spans="1:30" x14ac:dyDescent="0.45">
      <c r="A719" t="s">
        <v>917</v>
      </c>
      <c r="B719" t="s">
        <v>699</v>
      </c>
      <c r="C719" t="s">
        <v>21</v>
      </c>
      <c r="D719" s="23">
        <v>0.01</v>
      </c>
      <c r="F719" t="s">
        <v>485</v>
      </c>
      <c r="G719" t="s">
        <v>23</v>
      </c>
      <c r="H719" t="s">
        <v>694</v>
      </c>
      <c r="I719" t="s">
        <v>700</v>
      </c>
      <c r="M719" t="s">
        <v>1362</v>
      </c>
      <c r="X719" t="str">
        <f>+IF(P719="S128","c006x   - Insurance firms &amp; pension funds",IF(G719="particulares","c001x   - Households",IF(AND(G719="outras empresas nao financeiras",H719="1"),"c002x   - Micro &amp; SME",IF(AND(G719="outras empresas nao financeiras",OR(H719="0",H719="")),"c003x   - Corporates",IF(G719="instituicoes de credito","c004x   - Institutions",IF(G719="outras instituicoes financeiras","c005x   - Other financial corporations",IF(G719="setor publico","c008x   - Government, central banks &amp; supranationals",IF(AND(G719="",I719="Taxageste"),"c003x   - Corporates",IF(G719="","c005x   - Other financial corporations","")))))))))</f>
        <v>c004x   - Institutions</v>
      </c>
      <c r="Y719" s="1">
        <f>SUM(N719:O719)</f>
        <v>0</v>
      </c>
      <c r="Z719">
        <f>IFERROR(D719-Y719,"")</f>
        <v>0.01</v>
      </c>
      <c r="AA719">
        <v>0</v>
      </c>
      <c r="AB719" t="str">
        <f t="shared" si="33"/>
        <v>599904815644650</v>
      </c>
      <c r="AC719" t="str">
        <f t="shared" si="34"/>
        <v>8000000013</v>
      </c>
      <c r="AD719" t="str">
        <f t="shared" si="35"/>
        <v>Type of identifier, other than LEI or MFI code</v>
      </c>
    </row>
    <row r="720" spans="1:30" x14ac:dyDescent="0.45">
      <c r="A720" t="s">
        <v>1141</v>
      </c>
      <c r="B720" t="s">
        <v>696</v>
      </c>
      <c r="C720" t="s">
        <v>21</v>
      </c>
      <c r="D720" s="23">
        <v>0.19</v>
      </c>
      <c r="E720" s="23"/>
      <c r="F720" t="s">
        <v>485</v>
      </c>
      <c r="G720" t="s">
        <v>23</v>
      </c>
      <c r="H720" t="s">
        <v>694</v>
      </c>
      <c r="I720" t="s">
        <v>81</v>
      </c>
      <c r="M720" t="s">
        <v>1362</v>
      </c>
      <c r="X720" t="str">
        <f>+IF(P720="S128","c006x   - Insurance firms &amp; pension funds",IF(G720="particulares","c001x   - Households",IF(AND(G720="outras empresas nao financeiras",H720="1"),"c002x   - Micro &amp; SME",IF(AND(G720="outras empresas nao financeiras",OR(H720="0",H720="")),"c003x   - Corporates",IF(G720="instituicoes de credito","c004x   - Institutions",IF(G720="outras instituicoes financeiras","c005x   - Other financial corporations",IF(G720="setor publico","c008x   - Government, central banks &amp; supranationals",IF(AND(G720="",I720="Taxageste"),"c003x   - Corporates",IF(G720="","c005x   - Other financial corporations","")))))))))</f>
        <v>c004x   - Institutions</v>
      </c>
      <c r="Y720" s="1">
        <f>SUM(N720:O720)</f>
        <v>0</v>
      </c>
      <c r="Z720">
        <f>IFERROR(D720-Y720,"")</f>
        <v>0.19</v>
      </c>
      <c r="AA720">
        <v>0</v>
      </c>
      <c r="AB720" t="str">
        <f t="shared" si="33"/>
        <v>599904816263950</v>
      </c>
      <c r="AC720" t="str">
        <f t="shared" si="34"/>
        <v>9000699338</v>
      </c>
      <c r="AD720" t="str">
        <f t="shared" si="35"/>
        <v>Type of identifier, other than LEI or MFI code</v>
      </c>
    </row>
    <row r="721" spans="1:30" x14ac:dyDescent="0.45">
      <c r="A721" t="s">
        <v>975</v>
      </c>
      <c r="B721" t="s">
        <v>696</v>
      </c>
      <c r="C721" t="s">
        <v>21</v>
      </c>
      <c r="D721" s="23">
        <v>0.48</v>
      </c>
      <c r="F721" t="s">
        <v>485</v>
      </c>
      <c r="G721" t="s">
        <v>23</v>
      </c>
      <c r="H721" t="s">
        <v>694</v>
      </c>
      <c r="I721" t="s">
        <v>81</v>
      </c>
      <c r="M721" t="s">
        <v>1362</v>
      </c>
      <c r="X721" t="str">
        <f>+IF(P721="S128","c006x   - Insurance firms &amp; pension funds",IF(G721="particulares","c001x   - Households",IF(AND(G721="outras empresas nao financeiras",H721="1"),"c002x   - Micro &amp; SME",IF(AND(G721="outras empresas nao financeiras",OR(H721="0",H721="")),"c003x   - Corporates",IF(G721="instituicoes de credito","c004x   - Institutions",IF(G721="outras instituicoes financeiras","c005x   - Other financial corporations",IF(G721="setor publico","c008x   - Government, central banks &amp; supranationals",IF(AND(G721="",I721="Taxageste"),"c003x   - Corporates",IF(G721="","c005x   - Other financial corporations","")))))))))</f>
        <v>c004x   - Institutions</v>
      </c>
      <c r="Y721" s="1">
        <f>SUM(N721:O721)</f>
        <v>0</v>
      </c>
      <c r="Z721">
        <f>IFERROR(D721-Y721,"")</f>
        <v>0.48</v>
      </c>
      <c r="AA721">
        <v>0</v>
      </c>
      <c r="AB721" t="str">
        <f t="shared" si="33"/>
        <v>599904830971830</v>
      </c>
      <c r="AC721" t="str">
        <f t="shared" si="34"/>
        <v>9000699338</v>
      </c>
      <c r="AD721" t="str">
        <f t="shared" si="35"/>
        <v>Type of identifier, other than LEI or MFI code</v>
      </c>
    </row>
    <row r="722" spans="1:30" x14ac:dyDescent="0.45">
      <c r="A722" t="s">
        <v>1219</v>
      </c>
      <c r="B722" t="s">
        <v>696</v>
      </c>
      <c r="C722" t="s">
        <v>21</v>
      </c>
      <c r="D722" s="23">
        <v>0.2</v>
      </c>
      <c r="E722" s="23"/>
      <c r="F722" t="s">
        <v>485</v>
      </c>
      <c r="G722" t="s">
        <v>23</v>
      </c>
      <c r="H722" t="s">
        <v>694</v>
      </c>
      <c r="I722" t="s">
        <v>81</v>
      </c>
      <c r="M722" t="s">
        <v>1362</v>
      </c>
      <c r="X722" t="str">
        <f>+IF(P722="S128","c006x   - Insurance firms &amp; pension funds",IF(G722="particulares","c001x   - Households",IF(AND(G722="outras empresas nao financeiras",H722="1"),"c002x   - Micro &amp; SME",IF(AND(G722="outras empresas nao financeiras",OR(H722="0",H722="")),"c003x   - Corporates",IF(G722="instituicoes de credito","c004x   - Institutions",IF(G722="outras instituicoes financeiras","c005x   - Other financial corporations",IF(G722="setor publico","c008x   - Government, central banks &amp; supranationals",IF(AND(G722="",I722="Taxageste"),"c003x   - Corporates",IF(G722="","c005x   - Other financial corporations","")))))))))</f>
        <v>c004x   - Institutions</v>
      </c>
      <c r="Y722" s="1">
        <f>SUM(N722:O722)</f>
        <v>0</v>
      </c>
      <c r="Z722">
        <f>IFERROR(D722-Y722,"")</f>
        <v>0.2</v>
      </c>
      <c r="AA722">
        <v>0</v>
      </c>
      <c r="AB722" t="str">
        <f t="shared" si="33"/>
        <v>599904832284390</v>
      </c>
      <c r="AC722" t="str">
        <f t="shared" si="34"/>
        <v>9000699338</v>
      </c>
      <c r="AD722" t="str">
        <f t="shared" si="35"/>
        <v>Type of identifier, other than LEI or MFI code</v>
      </c>
    </row>
    <row r="723" spans="1:30" x14ac:dyDescent="0.45">
      <c r="A723" t="s">
        <v>834</v>
      </c>
      <c r="B723" t="s">
        <v>696</v>
      </c>
      <c r="C723" t="s">
        <v>21</v>
      </c>
      <c r="D723" s="23">
        <v>0.23</v>
      </c>
      <c r="F723" t="s">
        <v>485</v>
      </c>
      <c r="G723" t="s">
        <v>23</v>
      </c>
      <c r="H723" t="s">
        <v>694</v>
      </c>
      <c r="I723" t="s">
        <v>81</v>
      </c>
      <c r="M723" t="s">
        <v>1362</v>
      </c>
      <c r="X723" t="str">
        <f>+IF(P723="S128","c006x   - Insurance firms &amp; pension funds",IF(G723="particulares","c001x   - Households",IF(AND(G723="outras empresas nao financeiras",H723="1"),"c002x   - Micro &amp; SME",IF(AND(G723="outras empresas nao financeiras",OR(H723="0",H723="")),"c003x   - Corporates",IF(G723="instituicoes de credito","c004x   - Institutions",IF(G723="outras instituicoes financeiras","c005x   - Other financial corporations",IF(G723="setor publico","c008x   - Government, central banks &amp; supranationals",IF(AND(G723="",I723="Taxageste"),"c003x   - Corporates",IF(G723="","c005x   - Other financial corporations","")))))))))</f>
        <v>c004x   - Institutions</v>
      </c>
      <c r="Y723" s="1">
        <f>SUM(N723:O723)</f>
        <v>0</v>
      </c>
      <c r="Z723">
        <f>IFERROR(D723-Y723,"")</f>
        <v>0.23</v>
      </c>
      <c r="AA723">
        <v>0</v>
      </c>
      <c r="AB723" t="str">
        <f t="shared" si="33"/>
        <v>599904816264140</v>
      </c>
      <c r="AC723" t="str">
        <f t="shared" si="34"/>
        <v>9000699338</v>
      </c>
      <c r="AD723" t="str">
        <f t="shared" si="35"/>
        <v>Type of identifier, other than LEI or MFI code</v>
      </c>
    </row>
    <row r="724" spans="1:30" x14ac:dyDescent="0.45">
      <c r="A724" t="s">
        <v>648</v>
      </c>
      <c r="B724" t="s">
        <v>447</v>
      </c>
      <c r="C724" t="s">
        <v>21</v>
      </c>
      <c r="D724" s="23">
        <v>6.15</v>
      </c>
      <c r="E724" s="23"/>
      <c r="F724" t="s">
        <v>490</v>
      </c>
      <c r="G724" t="s">
        <v>27</v>
      </c>
      <c r="H724" t="s">
        <v>694</v>
      </c>
      <c r="I724" t="s">
        <v>45</v>
      </c>
      <c r="M724" t="s">
        <v>1362</v>
      </c>
      <c r="W724" t="s">
        <v>479</v>
      </c>
      <c r="X724" t="str">
        <f>+IF(P724="S128","c006x   - Insurance firms &amp; pension funds",IF(G724="particulares","c001x   - Households",IF(AND(G724="outras empresas nao financeiras",H724="1"),"c002x   - Micro &amp; SME",IF(AND(G724="outras empresas nao financeiras",OR(H724="0",H724="")),"c003x   - Corporates",IF(G724="instituicoes de credito","c004x   - Institutions",IF(G724="outras instituicoes financeiras","c005x   - Other financial corporations",IF(G724="setor publico","c008x   - Government, central banks &amp; supranationals",IF(AND(G724="",I724="Taxageste"),"c003x   - Corporates",IF(G724="","c005x   - Other financial corporations","")))))))))</f>
        <v>c003x   - Corporates</v>
      </c>
      <c r="Y724" s="1">
        <f>SUM(N724:O724)</f>
        <v>0</v>
      </c>
      <c r="Z724">
        <f>IFERROR(D724-Y724,"")</f>
        <v>6.15</v>
      </c>
      <c r="AA724">
        <v>0</v>
      </c>
      <c r="AB724" t="str">
        <f t="shared" si="33"/>
        <v>599904815306880</v>
      </c>
      <c r="AC724" t="str">
        <f t="shared" si="34"/>
        <v>8000391312</v>
      </c>
      <c r="AD724" t="str">
        <f t="shared" si="35"/>
        <v>Type of identifier, other than LEI or MFI code</v>
      </c>
    </row>
    <row r="725" spans="1:30" x14ac:dyDescent="0.45">
      <c r="A725" t="s">
        <v>1007</v>
      </c>
      <c r="B725" t="s">
        <v>696</v>
      </c>
      <c r="C725" t="s">
        <v>21</v>
      </c>
      <c r="D725" s="23">
        <v>0.28999999999999998</v>
      </c>
      <c r="F725" t="s">
        <v>485</v>
      </c>
      <c r="G725" t="s">
        <v>23</v>
      </c>
      <c r="H725" t="s">
        <v>694</v>
      </c>
      <c r="I725" t="s">
        <v>81</v>
      </c>
      <c r="M725" t="s">
        <v>1362</v>
      </c>
      <c r="X725" t="str">
        <f>+IF(P725="S128","c006x   - Insurance firms &amp; pension funds",IF(G725="particulares","c001x   - Households",IF(AND(G725="outras empresas nao financeiras",H725="1"),"c002x   - Micro &amp; SME",IF(AND(G725="outras empresas nao financeiras",OR(H725="0",H725="")),"c003x   - Corporates",IF(G725="instituicoes de credito","c004x   - Institutions",IF(G725="outras instituicoes financeiras","c005x   - Other financial corporations",IF(G725="setor publico","c008x   - Government, central banks &amp; supranationals",IF(AND(G725="",I725="Taxageste"),"c003x   - Corporates",IF(G725="","c005x   - Other financial corporations","")))))))))</f>
        <v>c004x   - Institutions</v>
      </c>
      <c r="Y725" s="1">
        <f>SUM(N725:O725)</f>
        <v>0</v>
      </c>
      <c r="Z725">
        <f>IFERROR(D725-Y725,"")</f>
        <v>0.28999999999999998</v>
      </c>
      <c r="AA725">
        <v>0</v>
      </c>
      <c r="AB725" t="str">
        <f t="shared" si="33"/>
        <v>599904832884700</v>
      </c>
      <c r="AC725" t="str">
        <f t="shared" si="34"/>
        <v>9000699338</v>
      </c>
      <c r="AD725" t="str">
        <f t="shared" si="35"/>
        <v>Type of identifier, other than LEI or MFI code</v>
      </c>
    </row>
    <row r="726" spans="1:30" x14ac:dyDescent="0.45">
      <c r="A726" t="s">
        <v>1143</v>
      </c>
      <c r="B726" t="s">
        <v>696</v>
      </c>
      <c r="C726" t="s">
        <v>21</v>
      </c>
      <c r="D726" s="23">
        <v>0.17</v>
      </c>
      <c r="E726" s="23"/>
      <c r="F726" t="s">
        <v>485</v>
      </c>
      <c r="G726" t="s">
        <v>23</v>
      </c>
      <c r="H726" t="s">
        <v>694</v>
      </c>
      <c r="I726" t="s">
        <v>81</v>
      </c>
      <c r="M726" t="s">
        <v>1362</v>
      </c>
      <c r="X726" t="str">
        <f>+IF(P726="S128","c006x   - Insurance firms &amp; pension funds",IF(G726="particulares","c001x   - Households",IF(AND(G726="outras empresas nao financeiras",H726="1"),"c002x   - Micro &amp; SME",IF(AND(G726="outras empresas nao financeiras",OR(H726="0",H726="")),"c003x   - Corporates",IF(G726="instituicoes de credito","c004x   - Institutions",IF(G726="outras instituicoes financeiras","c005x   - Other financial corporations",IF(G726="setor publico","c008x   - Government, central banks &amp; supranationals",IF(AND(G726="",I726="Taxageste"),"c003x   - Corporates",IF(G726="","c005x   - Other financial corporations","")))))))))</f>
        <v>c004x   - Institutions</v>
      </c>
      <c r="Y726" s="1">
        <f>SUM(N726:O726)</f>
        <v>0</v>
      </c>
      <c r="Z726">
        <f>IFERROR(D726-Y726,"")</f>
        <v>0.17</v>
      </c>
      <c r="AA726">
        <v>0</v>
      </c>
      <c r="AB726" t="str">
        <f t="shared" si="33"/>
        <v>599904816264330</v>
      </c>
      <c r="AC726" t="str">
        <f t="shared" si="34"/>
        <v>9000699338</v>
      </c>
      <c r="AD726" t="str">
        <f t="shared" si="35"/>
        <v>Type of identifier, other than LEI or MFI code</v>
      </c>
    </row>
    <row r="727" spans="1:30" x14ac:dyDescent="0.45">
      <c r="A727" t="s">
        <v>984</v>
      </c>
      <c r="B727" t="s">
        <v>696</v>
      </c>
      <c r="C727" t="s">
        <v>21</v>
      </c>
      <c r="D727" s="23">
        <v>0.11</v>
      </c>
      <c r="F727" t="s">
        <v>485</v>
      </c>
      <c r="G727" t="s">
        <v>23</v>
      </c>
      <c r="H727" t="s">
        <v>694</v>
      </c>
      <c r="I727" t="s">
        <v>81</v>
      </c>
      <c r="M727" t="s">
        <v>1362</v>
      </c>
      <c r="X727" t="str">
        <f>+IF(P727="S128","c006x   - Insurance firms &amp; pension funds",IF(G727="particulares","c001x   - Households",IF(AND(G727="outras empresas nao financeiras",H727="1"),"c002x   - Micro &amp; SME",IF(AND(G727="outras empresas nao financeiras",OR(H727="0",H727="")),"c003x   - Corporates",IF(G727="instituicoes de credito","c004x   - Institutions",IF(G727="outras instituicoes financeiras","c005x   - Other financial corporations",IF(G727="setor publico","c008x   - Government, central banks &amp; supranationals",IF(AND(G727="",I727="Taxageste"),"c003x   - Corporates",IF(G727="","c005x   - Other financial corporations","")))))))))</f>
        <v>c004x   - Institutions</v>
      </c>
      <c r="Y727" s="1">
        <f>SUM(N727:O727)</f>
        <v>0</v>
      </c>
      <c r="Z727">
        <f>IFERROR(D727-Y727,"")</f>
        <v>0.11</v>
      </c>
      <c r="AA727">
        <v>0</v>
      </c>
      <c r="AB727" t="str">
        <f t="shared" si="33"/>
        <v>599904831017190</v>
      </c>
      <c r="AC727" t="str">
        <f t="shared" si="34"/>
        <v>9000699338</v>
      </c>
      <c r="AD727" t="str">
        <f t="shared" si="35"/>
        <v>Type of identifier, other than LEI or MFI code</v>
      </c>
    </row>
    <row r="728" spans="1:30" x14ac:dyDescent="0.45">
      <c r="A728" t="s">
        <v>1247</v>
      </c>
      <c r="B728" t="s">
        <v>696</v>
      </c>
      <c r="C728" t="s">
        <v>21</v>
      </c>
      <c r="D728" s="23">
        <v>0.19</v>
      </c>
      <c r="E728" s="23"/>
      <c r="F728" t="s">
        <v>485</v>
      </c>
      <c r="G728" t="s">
        <v>23</v>
      </c>
      <c r="H728" t="s">
        <v>694</v>
      </c>
      <c r="I728" t="s">
        <v>81</v>
      </c>
      <c r="M728" t="s">
        <v>1362</v>
      </c>
      <c r="X728" t="str">
        <f>+IF(P728="S128","c006x   - Insurance firms &amp; pension funds",IF(G728="particulares","c001x   - Households",IF(AND(G728="outras empresas nao financeiras",H728="1"),"c002x   - Micro &amp; SME",IF(AND(G728="outras empresas nao financeiras",OR(H728="0",H728="")),"c003x   - Corporates",IF(G728="instituicoes de credito","c004x   - Institutions",IF(G728="outras instituicoes financeiras","c005x   - Other financial corporations",IF(G728="setor publico","c008x   - Government, central banks &amp; supranationals",IF(AND(G728="",I728="Taxageste"),"c003x   - Corporates",IF(G728="","c005x   - Other financial corporations","")))))))))</f>
        <v>c004x   - Institutions</v>
      </c>
      <c r="Y728" s="1">
        <f>SUM(N728:O728)</f>
        <v>0</v>
      </c>
      <c r="Z728">
        <f>IFERROR(D728-Y728,"")</f>
        <v>0.19</v>
      </c>
      <c r="AA728">
        <v>0</v>
      </c>
      <c r="AB728" t="str">
        <f t="shared" si="33"/>
        <v>599904832899890</v>
      </c>
      <c r="AC728" t="str">
        <f t="shared" si="34"/>
        <v>9000699338</v>
      </c>
      <c r="AD728" t="str">
        <f t="shared" si="35"/>
        <v>Type of identifier, other than LEI or MFI code</v>
      </c>
    </row>
    <row r="729" spans="1:30" x14ac:dyDescent="0.45">
      <c r="A729" t="s">
        <v>1082</v>
      </c>
      <c r="B729" t="s">
        <v>696</v>
      </c>
      <c r="C729" t="s">
        <v>21</v>
      </c>
      <c r="D729" s="23">
        <v>0.43</v>
      </c>
      <c r="F729" t="s">
        <v>485</v>
      </c>
      <c r="G729" t="s">
        <v>23</v>
      </c>
      <c r="H729" t="s">
        <v>694</v>
      </c>
      <c r="I729" t="s">
        <v>81</v>
      </c>
      <c r="M729" t="s">
        <v>1362</v>
      </c>
      <c r="X729" t="str">
        <f>+IF(P729="S128","c006x   - Insurance firms &amp; pension funds",IF(G729="particulares","c001x   - Households",IF(AND(G729="outras empresas nao financeiras",H729="1"),"c002x   - Micro &amp; SME",IF(AND(G729="outras empresas nao financeiras",OR(H729="0",H729="")),"c003x   - Corporates",IF(G729="instituicoes de credito","c004x   - Institutions",IF(G729="outras instituicoes financeiras","c005x   - Other financial corporations",IF(G729="setor publico","c008x   - Government, central banks &amp; supranationals",IF(AND(G729="",I729="Taxageste"),"c003x   - Corporates",IF(G729="","c005x   - Other financial corporations","")))))))))</f>
        <v>c004x   - Institutions</v>
      </c>
      <c r="Y729" s="1">
        <f>SUM(N729:O729)</f>
        <v>0</v>
      </c>
      <c r="Z729">
        <f>IFERROR(D729-Y729,"")</f>
        <v>0.43</v>
      </c>
      <c r="AA729">
        <v>0</v>
      </c>
      <c r="AB729" t="str">
        <f t="shared" si="33"/>
        <v>599904816264520</v>
      </c>
      <c r="AC729" t="str">
        <f t="shared" si="34"/>
        <v>9000699338</v>
      </c>
      <c r="AD729" t="str">
        <f t="shared" si="35"/>
        <v>Type of identifier, other than LEI or MFI code</v>
      </c>
    </row>
    <row r="730" spans="1:30" x14ac:dyDescent="0.45">
      <c r="A730" t="s">
        <v>1145</v>
      </c>
      <c r="B730" t="s">
        <v>696</v>
      </c>
      <c r="C730" t="s">
        <v>21</v>
      </c>
      <c r="D730" s="23">
        <v>0.11</v>
      </c>
      <c r="E730" s="23"/>
      <c r="F730" t="s">
        <v>485</v>
      </c>
      <c r="G730" t="s">
        <v>23</v>
      </c>
      <c r="H730" t="s">
        <v>694</v>
      </c>
      <c r="I730" t="s">
        <v>81</v>
      </c>
      <c r="M730" t="s">
        <v>1362</v>
      </c>
      <c r="X730" t="str">
        <f>+IF(P730="S128","c006x   - Insurance firms &amp; pension funds",IF(G730="particulares","c001x   - Households",IF(AND(G730="outras empresas nao financeiras",H730="1"),"c002x   - Micro &amp; SME",IF(AND(G730="outras empresas nao financeiras",OR(H730="0",H730="")),"c003x   - Corporates",IF(G730="instituicoes de credito","c004x   - Institutions",IF(G730="outras instituicoes financeiras","c005x   - Other financial corporations",IF(G730="setor publico","c008x   - Government, central banks &amp; supranationals",IF(AND(G730="",I730="Taxageste"),"c003x   - Corporates",IF(G730="","c005x   - Other financial corporations","")))))))))</f>
        <v>c004x   - Institutions</v>
      </c>
      <c r="Y730" s="1">
        <f>SUM(N730:O730)</f>
        <v>0</v>
      </c>
      <c r="Z730">
        <f>IFERROR(D730-Y730,"")</f>
        <v>0.11</v>
      </c>
      <c r="AA730">
        <v>0</v>
      </c>
      <c r="AB730" t="str">
        <f t="shared" si="33"/>
        <v>599904816264710</v>
      </c>
      <c r="AC730" t="str">
        <f t="shared" si="34"/>
        <v>9000699338</v>
      </c>
      <c r="AD730" t="str">
        <f t="shared" si="35"/>
        <v>Type of identifier, other than LEI or MFI code</v>
      </c>
    </row>
    <row r="731" spans="1:30" x14ac:dyDescent="0.45">
      <c r="A731" t="s">
        <v>1221</v>
      </c>
      <c r="B731" t="s">
        <v>696</v>
      </c>
      <c r="C731" t="s">
        <v>21</v>
      </c>
      <c r="D731" s="23">
        <v>0.24</v>
      </c>
      <c r="F731" t="s">
        <v>485</v>
      </c>
      <c r="G731" t="s">
        <v>23</v>
      </c>
      <c r="H731" t="s">
        <v>694</v>
      </c>
      <c r="I731" t="s">
        <v>81</v>
      </c>
      <c r="M731" t="s">
        <v>1362</v>
      </c>
      <c r="X731" t="str">
        <f>+IF(P731="S128","c006x   - Insurance firms &amp; pension funds",IF(G731="particulares","c001x   - Households",IF(AND(G731="outras empresas nao financeiras",H731="1"),"c002x   - Micro &amp; SME",IF(AND(G731="outras empresas nao financeiras",OR(H731="0",H731="")),"c003x   - Corporates",IF(G731="instituicoes de credito","c004x   - Institutions",IF(G731="outras instituicoes financeiras","c005x   - Other financial corporations",IF(G731="setor publico","c008x   - Government, central banks &amp; supranationals",IF(AND(G731="",I731="Taxageste"),"c003x   - Corporates",IF(G731="","c005x   - Other financial corporations","")))))))))</f>
        <v>c004x   - Institutions</v>
      </c>
      <c r="Y731" s="1">
        <f>SUM(N731:O731)</f>
        <v>0</v>
      </c>
      <c r="Z731">
        <f>IFERROR(D731-Y731,"")</f>
        <v>0.24</v>
      </c>
      <c r="AA731">
        <v>0</v>
      </c>
      <c r="AB731" t="str">
        <f t="shared" si="33"/>
        <v>599904832317190</v>
      </c>
      <c r="AC731" t="str">
        <f t="shared" si="34"/>
        <v>9000699338</v>
      </c>
      <c r="AD731" t="str">
        <f t="shared" si="35"/>
        <v>Type of identifier, other than LEI or MFI code</v>
      </c>
    </row>
    <row r="732" spans="1:30" x14ac:dyDescent="0.45">
      <c r="A732" t="s">
        <v>949</v>
      </c>
      <c r="B732" t="s">
        <v>696</v>
      </c>
      <c r="C732" t="s">
        <v>21</v>
      </c>
      <c r="D732" s="23">
        <v>0.43</v>
      </c>
      <c r="F732" t="s">
        <v>485</v>
      </c>
      <c r="G732" t="s">
        <v>23</v>
      </c>
      <c r="H732" t="s">
        <v>694</v>
      </c>
      <c r="I732" t="s">
        <v>81</v>
      </c>
      <c r="K732" s="24"/>
      <c r="M732" t="s">
        <v>1362</v>
      </c>
      <c r="X732" t="str">
        <f>+IF(P732="S128","c006x   - Insurance firms &amp; pension funds",IF(G732="particulares","c001x   - Households",IF(AND(G732="outras empresas nao financeiras",H732="1"),"c002x   - Micro &amp; SME",IF(AND(G732="outras empresas nao financeiras",OR(H732="0",H732="")),"c003x   - Corporates",IF(G732="instituicoes de credito","c004x   - Institutions",IF(G732="outras instituicoes financeiras","c005x   - Other financial corporations",IF(G732="setor publico","c008x   - Government, central banks &amp; supranationals",IF(AND(G732="",I732="Taxageste"),"c003x   - Corporates",IF(G732="","c005x   - Other financial corporations","")))))))))</f>
        <v>c004x   - Institutions</v>
      </c>
      <c r="Y732" s="1">
        <f>SUM(N732:O732)</f>
        <v>0</v>
      </c>
      <c r="Z732">
        <f>IFERROR(D732-Y732,"")</f>
        <v>0.43</v>
      </c>
      <c r="AA732">
        <v>0</v>
      </c>
      <c r="AB732" t="str">
        <f t="shared" si="33"/>
        <v>599904816264900</v>
      </c>
      <c r="AC732" t="str">
        <f t="shared" si="34"/>
        <v>9000699338</v>
      </c>
      <c r="AD732" t="str">
        <f t="shared" si="35"/>
        <v>Type of identifier, other than LEI or MFI code</v>
      </c>
    </row>
    <row r="733" spans="1:30" x14ac:dyDescent="0.45">
      <c r="A733" t="s">
        <v>1146</v>
      </c>
      <c r="B733" t="s">
        <v>696</v>
      </c>
      <c r="C733" t="s">
        <v>21</v>
      </c>
      <c r="D733" s="23">
        <v>0.25</v>
      </c>
      <c r="F733" t="s">
        <v>485</v>
      </c>
      <c r="G733" t="s">
        <v>23</v>
      </c>
      <c r="H733" t="s">
        <v>694</v>
      </c>
      <c r="I733" t="s">
        <v>81</v>
      </c>
      <c r="M733" t="s">
        <v>1362</v>
      </c>
      <c r="X733" t="str">
        <f>+IF(P733="S128","c006x   - Insurance firms &amp; pension funds",IF(G733="particulares","c001x   - Households",IF(AND(G733="outras empresas nao financeiras",H733="1"),"c002x   - Micro &amp; SME",IF(AND(G733="outras empresas nao financeiras",OR(H733="0",H733="")),"c003x   - Corporates",IF(G733="instituicoes de credito","c004x   - Institutions",IF(G733="outras instituicoes financeiras","c005x   - Other financial corporations",IF(G733="setor publico","c008x   - Government, central banks &amp; supranationals",IF(AND(G733="",I733="Taxageste"),"c003x   - Corporates",IF(G733="","c005x   - Other financial corporations","")))))))))</f>
        <v>c004x   - Institutions</v>
      </c>
      <c r="Y733" s="1">
        <f>SUM(N733:O733)</f>
        <v>0</v>
      </c>
      <c r="Z733">
        <f>IFERROR(D733-Y733,"")</f>
        <v>0.25</v>
      </c>
      <c r="AA733">
        <v>0</v>
      </c>
      <c r="AB733" t="str">
        <f t="shared" si="33"/>
        <v>599904816265100</v>
      </c>
      <c r="AC733" t="str">
        <f t="shared" si="34"/>
        <v>9000699338</v>
      </c>
      <c r="AD733" t="str">
        <f t="shared" si="35"/>
        <v>Type of identifier, other than LEI or MFI code</v>
      </c>
    </row>
    <row r="734" spans="1:30" x14ac:dyDescent="0.45">
      <c r="A734" t="s">
        <v>1180</v>
      </c>
      <c r="B734" t="s">
        <v>706</v>
      </c>
      <c r="C734" t="s">
        <v>21</v>
      </c>
      <c r="D734" s="23">
        <v>0.28000000000000003</v>
      </c>
      <c r="F734" t="s">
        <v>485</v>
      </c>
      <c r="G734" t="s">
        <v>23</v>
      </c>
      <c r="H734" t="s">
        <v>694</v>
      </c>
      <c r="I734" t="s">
        <v>707</v>
      </c>
      <c r="M734" t="s">
        <v>1362</v>
      </c>
      <c r="X734" t="str">
        <f>+IF(P734="S128","c006x   - Insurance firms &amp; pension funds",IF(G734="particulares","c001x   - Households",IF(AND(G734="outras empresas nao financeiras",H734="1"),"c002x   - Micro &amp; SME",IF(AND(G734="outras empresas nao financeiras",OR(H734="0",H734="")),"c003x   - Corporates",IF(G734="instituicoes de credito","c004x   - Institutions",IF(G734="outras instituicoes financeiras","c005x   - Other financial corporations",IF(G734="setor publico","c008x   - Government, central banks &amp; supranationals",IF(AND(G734="",I734="Taxageste"),"c003x   - Corporates",IF(G734="","c005x   - Other financial corporations","")))))))))</f>
        <v>c004x   - Institutions</v>
      </c>
      <c r="Y734" s="1">
        <f>SUM(N734:O734)</f>
        <v>0</v>
      </c>
      <c r="Z734">
        <f>IFERROR(D734-Y734,"")</f>
        <v>0.28000000000000003</v>
      </c>
      <c r="AA734">
        <v>0</v>
      </c>
      <c r="AB734" t="str">
        <f t="shared" si="33"/>
        <v>599904831081820</v>
      </c>
      <c r="AC734" t="str">
        <f t="shared" si="34"/>
        <v>9000796656</v>
      </c>
      <c r="AD734" t="str">
        <f t="shared" si="35"/>
        <v>Type of identifier, other than LEI or MFI code</v>
      </c>
    </row>
    <row r="735" spans="1:30" x14ac:dyDescent="0.45">
      <c r="A735" t="s">
        <v>1134</v>
      </c>
      <c r="B735" t="s">
        <v>696</v>
      </c>
      <c r="C735" t="s">
        <v>21</v>
      </c>
      <c r="D735" s="23">
        <v>0.13</v>
      </c>
      <c r="F735" t="s">
        <v>485</v>
      </c>
      <c r="G735" t="s">
        <v>23</v>
      </c>
      <c r="H735" t="s">
        <v>694</v>
      </c>
      <c r="I735" t="s">
        <v>81</v>
      </c>
      <c r="M735" t="s">
        <v>1362</v>
      </c>
      <c r="X735" t="str">
        <f>+IF(P735="S128","c006x   - Insurance firms &amp; pension funds",IF(G735="particulares","c001x   - Households",IF(AND(G735="outras empresas nao financeiras",H735="1"),"c002x   - Micro &amp; SME",IF(AND(G735="outras empresas nao financeiras",OR(H735="0",H735="")),"c003x   - Corporates",IF(G735="instituicoes de credito","c004x   - Institutions",IF(G735="outras instituicoes financeiras","c005x   - Other financial corporations",IF(G735="setor publico","c008x   - Government, central banks &amp; supranationals",IF(AND(G735="",I735="Taxageste"),"c003x   - Corporates",IF(G735="","c005x   - Other financial corporations","")))))))))</f>
        <v>c004x   - Institutions</v>
      </c>
      <c r="Y735" s="1">
        <f>SUM(N735:O735)</f>
        <v>0</v>
      </c>
      <c r="Z735">
        <f>IFERROR(D735-Y735,"")</f>
        <v>0.13</v>
      </c>
      <c r="AA735">
        <v>0</v>
      </c>
      <c r="AB735" t="str">
        <f t="shared" si="33"/>
        <v>599904816265390</v>
      </c>
      <c r="AC735" t="str">
        <f t="shared" si="34"/>
        <v>9000699338</v>
      </c>
      <c r="AD735" t="str">
        <f t="shared" si="35"/>
        <v>Type of identifier, other than LEI or MFI code</v>
      </c>
    </row>
    <row r="736" spans="1:30" x14ac:dyDescent="0.45">
      <c r="A736" t="s">
        <v>1129</v>
      </c>
      <c r="B736" t="s">
        <v>699</v>
      </c>
      <c r="C736" t="s">
        <v>21</v>
      </c>
      <c r="D736" s="23">
        <v>0.01</v>
      </c>
      <c r="E736" s="23"/>
      <c r="F736" t="s">
        <v>485</v>
      </c>
      <c r="G736" t="s">
        <v>23</v>
      </c>
      <c r="H736" t="s">
        <v>694</v>
      </c>
      <c r="I736" t="s">
        <v>700</v>
      </c>
      <c r="M736" t="s">
        <v>1362</v>
      </c>
      <c r="X736" t="str">
        <f>+IF(P736="S128","c006x   - Insurance firms &amp; pension funds",IF(G736="particulares","c001x   - Households",IF(AND(G736="outras empresas nao financeiras",H736="1"),"c002x   - Micro &amp; SME",IF(AND(G736="outras empresas nao financeiras",OR(H736="0",H736="")),"c003x   - Corporates",IF(G736="instituicoes de credito","c004x   - Institutions",IF(G736="outras instituicoes financeiras","c005x   - Other financial corporations",IF(G736="setor publico","c008x   - Government, central banks &amp; supranationals",IF(AND(G736="",I736="Taxageste"),"c003x   - Corporates",IF(G736="","c005x   - Other financial corporations","")))))))))</f>
        <v>c004x   - Institutions</v>
      </c>
      <c r="Y736" s="1">
        <f>SUM(N736:O736)</f>
        <v>0</v>
      </c>
      <c r="Z736">
        <f>IFERROR(D736-Y736,"")</f>
        <v>0.01</v>
      </c>
      <c r="AA736">
        <v>0</v>
      </c>
      <c r="AB736" t="str">
        <f t="shared" si="33"/>
        <v>599904815918020</v>
      </c>
      <c r="AC736" t="str">
        <f t="shared" si="34"/>
        <v>8000000013</v>
      </c>
      <c r="AD736" t="str">
        <f t="shared" si="35"/>
        <v>Type of identifier, other than LEI or MFI code</v>
      </c>
    </row>
    <row r="737" spans="1:30" x14ac:dyDescent="0.45">
      <c r="A737" t="s">
        <v>850</v>
      </c>
      <c r="B737" t="s">
        <v>696</v>
      </c>
      <c r="C737" t="s">
        <v>21</v>
      </c>
      <c r="D737" s="23">
        <v>0.11</v>
      </c>
      <c r="F737" t="s">
        <v>485</v>
      </c>
      <c r="G737" t="s">
        <v>23</v>
      </c>
      <c r="H737" t="s">
        <v>694</v>
      </c>
      <c r="I737" t="s">
        <v>81</v>
      </c>
      <c r="M737" t="s">
        <v>1362</v>
      </c>
      <c r="X737" t="str">
        <f>+IF(P737="S128","c006x   - Insurance firms &amp; pension funds",IF(G737="particulares","c001x   - Households",IF(AND(G737="outras empresas nao financeiras",H737="1"),"c002x   - Micro &amp; SME",IF(AND(G737="outras empresas nao financeiras",OR(H737="0",H737="")),"c003x   - Corporates",IF(G737="instituicoes de credito","c004x   - Institutions",IF(G737="outras instituicoes financeiras","c005x   - Other financial corporations",IF(G737="setor publico","c008x   - Government, central banks &amp; supranationals",IF(AND(G737="",I737="Taxageste"),"c003x   - Corporates",IF(G737="","c005x   - Other financial corporations","")))))))))</f>
        <v>c004x   - Institutions</v>
      </c>
      <c r="Y737" s="1">
        <f>SUM(N737:O737)</f>
        <v>0</v>
      </c>
      <c r="Z737">
        <f>IFERROR(D737-Y737,"")</f>
        <v>0.11</v>
      </c>
      <c r="AA737">
        <v>0</v>
      </c>
      <c r="AB737" t="str">
        <f t="shared" si="33"/>
        <v>599904831095190</v>
      </c>
      <c r="AC737" t="str">
        <f t="shared" si="34"/>
        <v>9000699338</v>
      </c>
      <c r="AD737" t="str">
        <f t="shared" si="35"/>
        <v>Type of identifier, other than LEI or MFI code</v>
      </c>
    </row>
    <row r="738" spans="1:30" x14ac:dyDescent="0.45">
      <c r="A738" t="s">
        <v>1148</v>
      </c>
      <c r="B738" t="s">
        <v>696</v>
      </c>
      <c r="C738" t="s">
        <v>21</v>
      </c>
      <c r="D738" s="23">
        <v>0.1</v>
      </c>
      <c r="E738" s="23"/>
      <c r="F738" t="s">
        <v>485</v>
      </c>
      <c r="G738" t="s">
        <v>23</v>
      </c>
      <c r="H738" t="s">
        <v>694</v>
      </c>
      <c r="I738" t="s">
        <v>81</v>
      </c>
      <c r="M738" t="s">
        <v>1362</v>
      </c>
      <c r="X738" t="str">
        <f>+IF(P738="S128","c006x   - Insurance firms &amp; pension funds",IF(G738="particulares","c001x   - Households",IF(AND(G738="outras empresas nao financeiras",H738="1"),"c002x   - Micro &amp; SME",IF(AND(G738="outras empresas nao financeiras",OR(H738="0",H738="")),"c003x   - Corporates",IF(G738="instituicoes de credito","c004x   - Institutions",IF(G738="outras instituicoes financeiras","c005x   - Other financial corporations",IF(G738="setor publico","c008x   - Government, central banks &amp; supranationals",IF(AND(G738="",I738="Taxageste"),"c003x   - Corporates",IF(G738="","c005x   - Other financial corporations","")))))))))</f>
        <v>c004x   - Institutions</v>
      </c>
      <c r="Y738" s="1">
        <f>SUM(N738:O738)</f>
        <v>0</v>
      </c>
      <c r="Z738">
        <f>IFERROR(D738-Y738,"")</f>
        <v>0.1</v>
      </c>
      <c r="AA738">
        <v>0</v>
      </c>
      <c r="AB738" t="str">
        <f t="shared" si="33"/>
        <v>599904816265580</v>
      </c>
      <c r="AC738" t="str">
        <f t="shared" si="34"/>
        <v>9000699338</v>
      </c>
      <c r="AD738" t="str">
        <f t="shared" si="35"/>
        <v>Type of identifier, other than LEI or MFI code</v>
      </c>
    </row>
    <row r="739" spans="1:30" x14ac:dyDescent="0.45">
      <c r="A739" t="s">
        <v>751</v>
      </c>
      <c r="B739" t="s">
        <v>752</v>
      </c>
      <c r="C739" t="s">
        <v>21</v>
      </c>
      <c r="D739" s="23">
        <v>0.05</v>
      </c>
      <c r="F739" t="s">
        <v>485</v>
      </c>
      <c r="G739" t="s">
        <v>23</v>
      </c>
      <c r="H739" t="s">
        <v>694</v>
      </c>
      <c r="I739" t="s">
        <v>753</v>
      </c>
      <c r="M739" t="s">
        <v>1362</v>
      </c>
      <c r="X739" t="str">
        <f>+IF(P739="S128","c006x   - Insurance firms &amp; pension funds",IF(G739="particulares","c001x   - Households",IF(AND(G739="outras empresas nao financeiras",H739="1"),"c002x   - Micro &amp; SME",IF(AND(G739="outras empresas nao financeiras",OR(H739="0",H739="")),"c003x   - Corporates",IF(G739="instituicoes de credito","c004x   - Institutions",IF(G739="outras instituicoes financeiras","c005x   - Other financial corporations",IF(G739="setor publico","c008x   - Government, central banks &amp; supranationals",IF(AND(G739="",I739="Taxageste"),"c003x   - Corporates",IF(G739="","c005x   - Other financial corporations","")))))))))</f>
        <v>c004x   - Institutions</v>
      </c>
      <c r="Y739" s="1">
        <f>SUM(N739:O739)</f>
        <v>0</v>
      </c>
      <c r="Z739">
        <f>IFERROR(D739-Y739,"")</f>
        <v>0.05</v>
      </c>
      <c r="AA739">
        <v>0</v>
      </c>
      <c r="AB739" t="str">
        <f t="shared" si="33"/>
        <v>599904815013560</v>
      </c>
      <c r="AC739" t="str">
        <f t="shared" si="34"/>
        <v>8003987621</v>
      </c>
      <c r="AD739" t="str">
        <f t="shared" si="35"/>
        <v>Type of identifier, other than LEI or MFI code</v>
      </c>
    </row>
    <row r="740" spans="1:30" x14ac:dyDescent="0.45">
      <c r="A740" t="s">
        <v>767</v>
      </c>
      <c r="B740" t="s">
        <v>696</v>
      </c>
      <c r="C740" t="s">
        <v>21</v>
      </c>
      <c r="D740" s="23">
        <v>0.86</v>
      </c>
      <c r="E740" s="23"/>
      <c r="F740" t="s">
        <v>485</v>
      </c>
      <c r="G740" t="s">
        <v>23</v>
      </c>
      <c r="H740" t="s">
        <v>694</v>
      </c>
      <c r="I740" t="s">
        <v>81</v>
      </c>
      <c r="M740" t="s">
        <v>1362</v>
      </c>
      <c r="X740" t="str">
        <f>+IF(P740="S128","c006x   - Insurance firms &amp; pension funds",IF(G740="particulares","c001x   - Households",IF(AND(G740="outras empresas nao financeiras",H740="1"),"c002x   - Micro &amp; SME",IF(AND(G740="outras empresas nao financeiras",OR(H740="0",H740="")),"c003x   - Corporates",IF(G740="instituicoes de credito","c004x   - Institutions",IF(G740="outras instituicoes financeiras","c005x   - Other financial corporations",IF(G740="setor publico","c008x   - Government, central banks &amp; supranationals",IF(AND(G740="",I740="Taxageste"),"c003x   - Corporates",IF(G740="","c005x   - Other financial corporations","")))))))))</f>
        <v>c004x   - Institutions</v>
      </c>
      <c r="Y740" s="1">
        <f>SUM(N740:O740)</f>
        <v>0</v>
      </c>
      <c r="Z740">
        <f>IFERROR(D740-Y740,"")</f>
        <v>0.86</v>
      </c>
      <c r="AA740">
        <v>0</v>
      </c>
      <c r="AB740" t="str">
        <f t="shared" si="33"/>
        <v>599904816265770</v>
      </c>
      <c r="AC740" t="str">
        <f t="shared" si="34"/>
        <v>9000699338</v>
      </c>
      <c r="AD740" t="str">
        <f t="shared" si="35"/>
        <v>Type of identifier, other than LEI or MFI code</v>
      </c>
    </row>
    <row r="741" spans="1:30" x14ac:dyDescent="0.45">
      <c r="A741" t="s">
        <v>1110</v>
      </c>
      <c r="B741" t="s">
        <v>699</v>
      </c>
      <c r="C741" t="s">
        <v>21</v>
      </c>
      <c r="D741" s="23">
        <v>0.01</v>
      </c>
      <c r="F741" t="s">
        <v>485</v>
      </c>
      <c r="G741" t="s">
        <v>23</v>
      </c>
      <c r="H741" t="s">
        <v>694</v>
      </c>
      <c r="I741" t="s">
        <v>700</v>
      </c>
      <c r="M741" t="s">
        <v>1362</v>
      </c>
      <c r="X741" t="str">
        <f>+IF(P741="S128","c006x   - Insurance firms &amp; pension funds",IF(G741="particulares","c001x   - Households",IF(AND(G741="outras empresas nao financeiras",H741="1"),"c002x   - Micro &amp; SME",IF(AND(G741="outras empresas nao financeiras",OR(H741="0",H741="")),"c003x   - Corporates",IF(G741="instituicoes de credito","c004x   - Institutions",IF(G741="outras instituicoes financeiras","c005x   - Other financial corporations",IF(G741="setor publico","c008x   - Government, central banks &amp; supranationals",IF(AND(G741="",I741="Taxageste"),"c003x   - Corporates",IF(G741="","c005x   - Other financial corporations","")))))))))</f>
        <v>c004x   - Institutions</v>
      </c>
      <c r="Y741" s="1">
        <f>SUM(N741:O741)</f>
        <v>0</v>
      </c>
      <c r="Z741">
        <f>IFERROR(D741-Y741,"")</f>
        <v>0.01</v>
      </c>
      <c r="AA741">
        <v>0</v>
      </c>
      <c r="AB741" t="str">
        <f t="shared" si="33"/>
        <v>599904815284760</v>
      </c>
      <c r="AC741" t="str">
        <f t="shared" si="34"/>
        <v>8000000013</v>
      </c>
      <c r="AD741" t="str">
        <f t="shared" si="35"/>
        <v>Type of identifier, other than LEI or MFI code</v>
      </c>
    </row>
    <row r="742" spans="1:30" x14ac:dyDescent="0.45">
      <c r="A742" t="s">
        <v>642</v>
      </c>
      <c r="B742" t="s">
        <v>447</v>
      </c>
      <c r="C742" t="s">
        <v>21</v>
      </c>
      <c r="D742" s="23">
        <v>0.01</v>
      </c>
      <c r="E742" s="23"/>
      <c r="F742" t="s">
        <v>485</v>
      </c>
      <c r="G742" t="s">
        <v>27</v>
      </c>
      <c r="H742" t="s">
        <v>694</v>
      </c>
      <c r="I742" t="s">
        <v>45</v>
      </c>
      <c r="M742" t="s">
        <v>1362</v>
      </c>
      <c r="W742" t="s">
        <v>479</v>
      </c>
      <c r="X742" t="str">
        <f>+IF(P742="S128","c006x   - Insurance firms &amp; pension funds",IF(G742="particulares","c001x   - Households",IF(AND(G742="outras empresas nao financeiras",H742="1"),"c002x   - Micro &amp; SME",IF(AND(G742="outras empresas nao financeiras",OR(H742="0",H742="")),"c003x   - Corporates",IF(G742="instituicoes de credito","c004x   - Institutions",IF(G742="outras instituicoes financeiras","c005x   - Other financial corporations",IF(G742="setor publico","c008x   - Government, central banks &amp; supranationals",IF(AND(G742="",I742="Taxageste"),"c003x   - Corporates",IF(G742="","c005x   - Other financial corporations","")))))))))</f>
        <v>c003x   - Corporates</v>
      </c>
      <c r="Y742" s="1">
        <f>SUM(N742:O742)</f>
        <v>0</v>
      </c>
      <c r="Z742">
        <f>IFERROR(D742-Y742,"")</f>
        <v>0.01</v>
      </c>
      <c r="AA742">
        <v>0</v>
      </c>
      <c r="AB742" t="str">
        <f t="shared" si="33"/>
        <v>599904815306350</v>
      </c>
      <c r="AC742" t="str">
        <f t="shared" si="34"/>
        <v>8000391312</v>
      </c>
      <c r="AD742" t="str">
        <f t="shared" si="35"/>
        <v>Type of identifier, other than LEI or MFI code</v>
      </c>
    </row>
    <row r="743" spans="1:30" x14ac:dyDescent="0.45">
      <c r="A743" t="s">
        <v>568</v>
      </c>
      <c r="B743" t="s">
        <v>447</v>
      </c>
      <c r="C743" t="s">
        <v>21</v>
      </c>
      <c r="D743" s="23">
        <v>7.15</v>
      </c>
      <c r="F743" t="s">
        <v>490</v>
      </c>
      <c r="G743" t="s">
        <v>27</v>
      </c>
      <c r="H743" t="s">
        <v>694</v>
      </c>
      <c r="I743" t="s">
        <v>45</v>
      </c>
      <c r="M743" t="s">
        <v>1362</v>
      </c>
      <c r="W743" t="s">
        <v>479</v>
      </c>
      <c r="X743" t="str">
        <f>+IF(P743="S128","c006x   - Insurance firms &amp; pension funds",IF(G743="particulares","c001x   - Households",IF(AND(G743="outras empresas nao financeiras",H743="1"),"c002x   - Micro &amp; SME",IF(AND(G743="outras empresas nao financeiras",OR(H743="0",H743="")),"c003x   - Corporates",IF(G743="instituicoes de credito","c004x   - Institutions",IF(G743="outras instituicoes financeiras","c005x   - Other financial corporations",IF(G743="setor publico","c008x   - Government, central banks &amp; supranationals",IF(AND(G743="",I743="Taxageste"),"c003x   - Corporates",IF(G743="","c005x   - Other financial corporations","")))))))))</f>
        <v>c003x   - Corporates</v>
      </c>
      <c r="Y743" s="1">
        <f>SUM(N743:O743)</f>
        <v>0</v>
      </c>
      <c r="Z743">
        <f>IFERROR(D743-Y743,"")</f>
        <v>7.15</v>
      </c>
      <c r="AA743">
        <v>0</v>
      </c>
      <c r="AB743" t="str">
        <f t="shared" si="33"/>
        <v>599904815306920</v>
      </c>
      <c r="AC743" t="str">
        <f t="shared" si="34"/>
        <v>8000391312</v>
      </c>
      <c r="AD743" t="str">
        <f t="shared" si="35"/>
        <v>Type of identifier, other than LEI or MFI code</v>
      </c>
    </row>
    <row r="744" spans="1:30" x14ac:dyDescent="0.45">
      <c r="A744" t="s">
        <v>811</v>
      </c>
      <c r="B744" t="s">
        <v>696</v>
      </c>
      <c r="C744" t="s">
        <v>21</v>
      </c>
      <c r="D744" s="23">
        <v>0.99</v>
      </c>
      <c r="E744" s="23"/>
      <c r="F744" t="s">
        <v>485</v>
      </c>
      <c r="G744" t="s">
        <v>23</v>
      </c>
      <c r="H744" t="s">
        <v>694</v>
      </c>
      <c r="I744" t="s">
        <v>81</v>
      </c>
      <c r="M744" t="s">
        <v>1362</v>
      </c>
      <c r="X744" t="str">
        <f>+IF(P744="S128","c006x   - Insurance firms &amp; pension funds",IF(G744="particulares","c001x   - Households",IF(AND(G744="outras empresas nao financeiras",H744="1"),"c002x   - Micro &amp; SME",IF(AND(G744="outras empresas nao financeiras",OR(H744="0",H744="")),"c003x   - Corporates",IF(G744="instituicoes de credito","c004x   - Institutions",IF(G744="outras instituicoes financeiras","c005x   - Other financial corporations",IF(G744="setor publico","c008x   - Government, central banks &amp; supranationals",IF(AND(G744="",I744="Taxageste"),"c003x   - Corporates",IF(G744="","c005x   - Other financial corporations","")))))))))</f>
        <v>c004x   - Institutions</v>
      </c>
      <c r="Y744" s="1">
        <f>SUM(N744:O744)</f>
        <v>0</v>
      </c>
      <c r="Z744">
        <f>IFERROR(D744-Y744,"")</f>
        <v>0.99</v>
      </c>
      <c r="AA744">
        <v>0</v>
      </c>
      <c r="AB744" t="str">
        <f t="shared" si="33"/>
        <v>599904831758970</v>
      </c>
      <c r="AC744" t="str">
        <f t="shared" si="34"/>
        <v>9000699338</v>
      </c>
      <c r="AD744" t="str">
        <f t="shared" si="35"/>
        <v>Type of identifier, other than LEI or MFI code</v>
      </c>
    </row>
    <row r="745" spans="1:30" x14ac:dyDescent="0.45">
      <c r="A745" t="s">
        <v>1216</v>
      </c>
      <c r="B745" t="s">
        <v>696</v>
      </c>
      <c r="C745" t="s">
        <v>21</v>
      </c>
      <c r="D745" s="23">
        <v>0.33</v>
      </c>
      <c r="F745" t="s">
        <v>485</v>
      </c>
      <c r="G745" t="s">
        <v>23</v>
      </c>
      <c r="H745" t="s">
        <v>694</v>
      </c>
      <c r="I745" t="s">
        <v>81</v>
      </c>
      <c r="M745" t="s">
        <v>1362</v>
      </c>
      <c r="X745" t="str">
        <f>+IF(P745="S128","c006x   - Insurance firms &amp; pension funds",IF(G745="particulares","c001x   - Households",IF(AND(G745="outras empresas nao financeiras",H745="1"),"c002x   - Micro &amp; SME",IF(AND(G745="outras empresas nao financeiras",OR(H745="0",H745="")),"c003x   - Corporates",IF(G745="instituicoes de credito","c004x   - Institutions",IF(G745="outras instituicoes financeiras","c005x   - Other financial corporations",IF(G745="setor publico","c008x   - Government, central banks &amp; supranationals",IF(AND(G745="",I745="Taxageste"),"c003x   - Corporates",IF(G745="","c005x   - Other financial corporations","")))))))))</f>
        <v>c004x   - Institutions</v>
      </c>
      <c r="Y745" s="1">
        <f>SUM(N745:O745)</f>
        <v>0</v>
      </c>
      <c r="Z745">
        <f>IFERROR(D745-Y745,"")</f>
        <v>0.33</v>
      </c>
      <c r="AA745">
        <v>0</v>
      </c>
      <c r="AB745" t="str">
        <f t="shared" si="33"/>
        <v>599904832357140</v>
      </c>
      <c r="AC745" t="str">
        <f t="shared" si="34"/>
        <v>9000699338</v>
      </c>
      <c r="AD745" t="str">
        <f t="shared" si="35"/>
        <v>Type of identifier, other than LEI or MFI code</v>
      </c>
    </row>
    <row r="746" spans="1:30" x14ac:dyDescent="0.45">
      <c r="A746" t="s">
        <v>1102</v>
      </c>
      <c r="B746" t="s">
        <v>699</v>
      </c>
      <c r="C746" t="s">
        <v>21</v>
      </c>
      <c r="D746" s="23">
        <v>0.05</v>
      </c>
      <c r="E746" s="23"/>
      <c r="F746" t="s">
        <v>485</v>
      </c>
      <c r="G746" t="s">
        <v>23</v>
      </c>
      <c r="H746" t="s">
        <v>694</v>
      </c>
      <c r="I746" t="s">
        <v>700</v>
      </c>
      <c r="M746" t="s">
        <v>1362</v>
      </c>
      <c r="X746" t="str">
        <f>+IF(P746="S128","c006x   - Insurance firms &amp; pension funds",IF(G746="particulares","c001x   - Households",IF(AND(G746="outras empresas nao financeiras",H746="1"),"c002x   - Micro &amp; SME",IF(AND(G746="outras empresas nao financeiras",OR(H746="0",H746="")),"c003x   - Corporates",IF(G746="instituicoes de credito","c004x   - Institutions",IF(G746="outras instituicoes financeiras","c005x   - Other financial corporations",IF(G746="setor publico","c008x   - Government, central banks &amp; supranationals",IF(AND(G746="",I746="Taxageste"),"c003x   - Corporates",IF(G746="","c005x   - Other financial corporations","")))))))))</f>
        <v>c004x   - Institutions</v>
      </c>
      <c r="Y746" s="1">
        <f>SUM(N746:O746)</f>
        <v>0</v>
      </c>
      <c r="Z746">
        <f>IFERROR(D746-Y746,"")</f>
        <v>0.05</v>
      </c>
      <c r="AA746">
        <v>0</v>
      </c>
      <c r="AB746" t="str">
        <f t="shared" si="33"/>
        <v>599904815282560</v>
      </c>
      <c r="AC746" t="str">
        <f t="shared" si="34"/>
        <v>8000000013</v>
      </c>
      <c r="AD746" t="str">
        <f t="shared" si="35"/>
        <v>Type of identifier, other than LEI or MFI code</v>
      </c>
    </row>
    <row r="747" spans="1:30" x14ac:dyDescent="0.45">
      <c r="A747" t="s">
        <v>775</v>
      </c>
      <c r="B747" t="s">
        <v>696</v>
      </c>
      <c r="C747" t="s">
        <v>21</v>
      </c>
      <c r="D747" s="23">
        <v>0.1</v>
      </c>
      <c r="F747" t="s">
        <v>485</v>
      </c>
      <c r="G747" t="s">
        <v>23</v>
      </c>
      <c r="H747" t="s">
        <v>694</v>
      </c>
      <c r="I747" t="s">
        <v>81</v>
      </c>
      <c r="M747" t="s">
        <v>1362</v>
      </c>
      <c r="X747" t="str">
        <f>+IF(P747="S128","c006x   - Insurance firms &amp; pension funds",IF(G747="particulares","c001x   - Households",IF(AND(G747="outras empresas nao financeiras",H747="1"),"c002x   - Micro &amp; SME",IF(AND(G747="outras empresas nao financeiras",OR(H747="0",H747="")),"c003x   - Corporates",IF(G747="instituicoes de credito","c004x   - Institutions",IF(G747="outras instituicoes financeiras","c005x   - Other financial corporations",IF(G747="setor publico","c008x   - Government, central banks &amp; supranationals",IF(AND(G747="",I747="Taxageste"),"c003x   - Corporates",IF(G747="","c005x   - Other financial corporations","")))))))))</f>
        <v>c004x   - Institutions</v>
      </c>
      <c r="Y747" s="1">
        <f>SUM(N747:O747)</f>
        <v>0</v>
      </c>
      <c r="Z747">
        <f>IFERROR(D747-Y747,"")</f>
        <v>0.1</v>
      </c>
      <c r="AA747">
        <v>0</v>
      </c>
      <c r="AB747" t="str">
        <f t="shared" si="33"/>
        <v>599904831156010</v>
      </c>
      <c r="AC747" t="str">
        <f t="shared" si="34"/>
        <v>9000699338</v>
      </c>
      <c r="AD747" t="str">
        <f t="shared" si="35"/>
        <v>Type of identifier, other than LEI or MFI code</v>
      </c>
    </row>
    <row r="748" spans="1:30" x14ac:dyDescent="0.45">
      <c r="A748" t="s">
        <v>1151</v>
      </c>
      <c r="B748" t="s">
        <v>699</v>
      </c>
      <c r="C748" t="s">
        <v>21</v>
      </c>
      <c r="D748" s="23">
        <v>0.01</v>
      </c>
      <c r="F748" t="s">
        <v>485</v>
      </c>
      <c r="G748" t="s">
        <v>23</v>
      </c>
      <c r="H748" t="s">
        <v>694</v>
      </c>
      <c r="I748" t="s">
        <v>700</v>
      </c>
      <c r="M748" t="s">
        <v>1362</v>
      </c>
      <c r="X748" t="str">
        <f>+IF(P748="S128","c006x   - Insurance firms &amp; pension funds",IF(G748="particulares","c001x   - Households",IF(AND(G748="outras empresas nao financeiras",H748="1"),"c002x   - Micro &amp; SME",IF(AND(G748="outras empresas nao financeiras",OR(H748="0",H748="")),"c003x   - Corporates",IF(G748="instituicoes de credito","c004x   - Institutions",IF(G748="outras instituicoes financeiras","c005x   - Other financial corporations",IF(G748="setor publico","c008x   - Government, central banks &amp; supranationals",IF(AND(G748="",I748="Taxageste"),"c003x   - Corporates",IF(G748="","c005x   - Other financial corporations","")))))))))</f>
        <v>c004x   - Institutions</v>
      </c>
      <c r="Y748" s="1">
        <f>SUM(N748:O748)</f>
        <v>0</v>
      </c>
      <c r="Z748">
        <f>IFERROR(D748-Y748,"")</f>
        <v>0.01</v>
      </c>
      <c r="AA748">
        <v>0</v>
      </c>
      <c r="AB748" t="str">
        <f t="shared" si="33"/>
        <v>599904816307580</v>
      </c>
      <c r="AC748" t="str">
        <f t="shared" si="34"/>
        <v>8000000013</v>
      </c>
      <c r="AD748" t="str">
        <f t="shared" si="35"/>
        <v>Type of identifier, other than LEI or MFI code</v>
      </c>
    </row>
    <row r="749" spans="1:30" x14ac:dyDescent="0.45">
      <c r="A749" t="s">
        <v>1120</v>
      </c>
      <c r="B749" t="s">
        <v>699</v>
      </c>
      <c r="C749" t="s">
        <v>21</v>
      </c>
      <c r="D749" s="23">
        <v>0.02</v>
      </c>
      <c r="E749" s="23"/>
      <c r="F749" t="s">
        <v>485</v>
      </c>
      <c r="G749" t="s">
        <v>23</v>
      </c>
      <c r="H749" t="s">
        <v>694</v>
      </c>
      <c r="I749" t="s">
        <v>700</v>
      </c>
      <c r="M749" t="s">
        <v>1362</v>
      </c>
      <c r="X749" t="str">
        <f>+IF(P749="S128","c006x   - Insurance firms &amp; pension funds",IF(G749="particulares","c001x   - Households",IF(AND(G749="outras empresas nao financeiras",H749="1"),"c002x   - Micro &amp; SME",IF(AND(G749="outras empresas nao financeiras",OR(H749="0",H749="")),"c003x   - Corporates",IF(G749="instituicoes de credito","c004x   - Institutions",IF(G749="outras instituicoes financeiras","c005x   - Other financial corporations",IF(G749="setor publico","c008x   - Government, central banks &amp; supranationals",IF(AND(G749="",I749="Taxageste"),"c003x   - Corporates",IF(G749="","c005x   - Other financial corporations","")))))))))</f>
        <v>c004x   - Institutions</v>
      </c>
      <c r="Y749" s="1">
        <f>SUM(N749:O749)</f>
        <v>0</v>
      </c>
      <c r="Z749">
        <f>IFERROR(D749-Y749,"")</f>
        <v>0.02</v>
      </c>
      <c r="AA749">
        <v>0</v>
      </c>
      <c r="AB749" t="str">
        <f t="shared" si="33"/>
        <v>599904815674980</v>
      </c>
      <c r="AC749" t="str">
        <f t="shared" si="34"/>
        <v>8000000013</v>
      </c>
      <c r="AD749" t="str">
        <f t="shared" si="35"/>
        <v>Type of identifier, other than LEI or MFI code</v>
      </c>
    </row>
    <row r="750" spans="1:30" x14ac:dyDescent="0.45">
      <c r="A750" t="s">
        <v>762</v>
      </c>
      <c r="B750" t="s">
        <v>699</v>
      </c>
      <c r="C750" t="s">
        <v>21</v>
      </c>
      <c r="D750" s="23">
        <v>0.05</v>
      </c>
      <c r="F750" t="s">
        <v>485</v>
      </c>
      <c r="G750" t="s">
        <v>23</v>
      </c>
      <c r="H750" t="s">
        <v>694</v>
      </c>
      <c r="I750" t="s">
        <v>700</v>
      </c>
      <c r="M750" t="s">
        <v>1362</v>
      </c>
      <c r="X750" t="str">
        <f>+IF(P750="S128","c006x   - Insurance firms &amp; pension funds",IF(G750="particulares","c001x   - Households",IF(AND(G750="outras empresas nao financeiras",H750="1"),"c002x   - Micro &amp; SME",IF(AND(G750="outras empresas nao financeiras",OR(H750="0",H750="")),"c003x   - Corporates",IF(G750="instituicoes de credito","c004x   - Institutions",IF(G750="outras instituicoes financeiras","c005x   - Other financial corporations",IF(G750="setor publico","c008x   - Government, central banks &amp; supranationals",IF(AND(G750="",I750="Taxageste"),"c003x   - Corporates",IF(G750="","c005x   - Other financial corporations","")))))))))</f>
        <v>c004x   - Institutions</v>
      </c>
      <c r="Y750" s="1">
        <f>SUM(N750:O750)</f>
        <v>0</v>
      </c>
      <c r="Z750">
        <f>IFERROR(D750-Y750,"")</f>
        <v>0.05</v>
      </c>
      <c r="AA750">
        <v>0</v>
      </c>
      <c r="AB750" t="str">
        <f t="shared" si="33"/>
        <v>599904815675170</v>
      </c>
      <c r="AC750" t="str">
        <f t="shared" si="34"/>
        <v>8000000013</v>
      </c>
      <c r="AD750" t="str">
        <f t="shared" si="35"/>
        <v>Type of identifier, other than LEI or MFI code</v>
      </c>
    </row>
    <row r="751" spans="1:30" x14ac:dyDescent="0.45">
      <c r="A751" t="s">
        <v>1169</v>
      </c>
      <c r="B751" t="s">
        <v>696</v>
      </c>
      <c r="C751" t="s">
        <v>21</v>
      </c>
      <c r="D751" s="23">
        <v>0.17</v>
      </c>
      <c r="E751" s="23"/>
      <c r="F751" t="s">
        <v>485</v>
      </c>
      <c r="G751" t="s">
        <v>23</v>
      </c>
      <c r="H751" t="s">
        <v>694</v>
      </c>
      <c r="I751" t="s">
        <v>81</v>
      </c>
      <c r="M751" t="s">
        <v>1362</v>
      </c>
      <c r="X751" t="str">
        <f>+IF(P751="S128","c006x   - Insurance firms &amp; pension funds",IF(G751="particulares","c001x   - Households",IF(AND(G751="outras empresas nao financeiras",H751="1"),"c002x   - Micro &amp; SME",IF(AND(G751="outras empresas nao financeiras",OR(H751="0",H751="")),"c003x   - Corporates",IF(G751="instituicoes de credito","c004x   - Institutions",IF(G751="outras instituicoes financeiras","c005x   - Other financial corporations",IF(G751="setor publico","c008x   - Government, central banks &amp; supranationals",IF(AND(G751="",I751="Taxageste"),"c003x   - Corporates",IF(G751="","c005x   - Other financial corporations","")))))))))</f>
        <v>c004x   - Institutions</v>
      </c>
      <c r="Y751" s="1">
        <f>SUM(N751:O751)</f>
        <v>0</v>
      </c>
      <c r="Z751">
        <f>IFERROR(D751-Y751,"")</f>
        <v>0.17</v>
      </c>
      <c r="AA751">
        <v>0</v>
      </c>
      <c r="AB751" t="str">
        <f t="shared" si="33"/>
        <v>599904830441010</v>
      </c>
      <c r="AC751" t="str">
        <f t="shared" si="34"/>
        <v>9000699338</v>
      </c>
      <c r="AD751" t="str">
        <f t="shared" si="35"/>
        <v>Type of identifier, other than LEI or MFI code</v>
      </c>
    </row>
    <row r="752" spans="1:30" x14ac:dyDescent="0.45">
      <c r="A752" t="s">
        <v>643</v>
      </c>
      <c r="B752" t="s">
        <v>447</v>
      </c>
      <c r="C752" t="s">
        <v>21</v>
      </c>
      <c r="D752" s="23">
        <v>7.15</v>
      </c>
      <c r="F752" t="s">
        <v>490</v>
      </c>
      <c r="G752" t="s">
        <v>27</v>
      </c>
      <c r="H752" t="s">
        <v>694</v>
      </c>
      <c r="I752" t="s">
        <v>45</v>
      </c>
      <c r="M752" t="s">
        <v>1362</v>
      </c>
      <c r="W752" t="s">
        <v>479</v>
      </c>
      <c r="X752" t="str">
        <f>+IF(P752="S128","c006x   - Insurance firms &amp; pension funds",IF(G752="particulares","c001x   - Households",IF(AND(G752="outras empresas nao financeiras",H752="1"),"c002x   - Micro &amp; SME",IF(AND(G752="outras empresas nao financeiras",OR(H752="0",H752="")),"c003x   - Corporates",IF(G752="instituicoes de credito","c004x   - Institutions",IF(G752="outras instituicoes financeiras","c005x   - Other financial corporations",IF(G752="setor publico","c008x   - Government, central banks &amp; supranationals",IF(AND(G752="",I752="Taxageste"),"c003x   - Corporates",IF(G752="","c005x   - Other financial corporations","")))))))))</f>
        <v>c003x   - Corporates</v>
      </c>
      <c r="Y752" s="1">
        <f>SUM(N752:O752)</f>
        <v>0</v>
      </c>
      <c r="Z752">
        <f>IFERROR(D752-Y752,"")</f>
        <v>7.15</v>
      </c>
      <c r="AA752">
        <v>0</v>
      </c>
      <c r="AB752" t="str">
        <f t="shared" si="33"/>
        <v>599904815307110</v>
      </c>
      <c r="AC752" t="str">
        <f t="shared" si="34"/>
        <v>8000391312</v>
      </c>
      <c r="AD752" t="str">
        <f t="shared" si="35"/>
        <v>Type of identifier, other than LEI or MFI code</v>
      </c>
    </row>
    <row r="753" spans="1:30" x14ac:dyDescent="0.45">
      <c r="A753" t="s">
        <v>969</v>
      </c>
      <c r="B753" t="s">
        <v>696</v>
      </c>
      <c r="C753" t="s">
        <v>21</v>
      </c>
      <c r="D753" s="23">
        <v>0.1</v>
      </c>
      <c r="E753" s="23"/>
      <c r="F753" t="s">
        <v>485</v>
      </c>
      <c r="G753" t="s">
        <v>23</v>
      </c>
      <c r="H753" t="s">
        <v>694</v>
      </c>
      <c r="I753" t="s">
        <v>81</v>
      </c>
      <c r="M753" t="s">
        <v>1362</v>
      </c>
      <c r="X753" t="str">
        <f>+IF(P753="S128","c006x   - Insurance firms &amp; pension funds",IF(G753="particulares","c001x   - Households",IF(AND(G753="outras empresas nao financeiras",H753="1"),"c002x   - Micro &amp; SME",IF(AND(G753="outras empresas nao financeiras",OR(H753="0",H753="")),"c003x   - Corporates",IF(G753="instituicoes de credito","c004x   - Institutions",IF(G753="outras instituicoes financeiras","c005x   - Other financial corporations",IF(G753="setor publico","c008x   - Government, central banks &amp; supranationals",IF(AND(G753="",I753="Taxageste"),"c003x   - Corporates",IF(G753="","c005x   - Other financial corporations","")))))))))</f>
        <v>c004x   - Institutions</v>
      </c>
      <c r="Y753" s="1">
        <f>SUM(N753:O753)</f>
        <v>0</v>
      </c>
      <c r="Z753">
        <f>IFERROR(D753-Y753,"")</f>
        <v>0.1</v>
      </c>
      <c r="AA753">
        <v>0</v>
      </c>
      <c r="AB753" t="str">
        <f t="shared" si="33"/>
        <v>599904830441200</v>
      </c>
      <c r="AC753" t="str">
        <f t="shared" si="34"/>
        <v>9000699338</v>
      </c>
      <c r="AD753" t="str">
        <f t="shared" si="35"/>
        <v>Type of identifier, other than LEI or MFI code</v>
      </c>
    </row>
    <row r="754" spans="1:30" x14ac:dyDescent="0.45">
      <c r="A754" t="s">
        <v>928</v>
      </c>
      <c r="B754" t="s">
        <v>699</v>
      </c>
      <c r="C754" t="s">
        <v>21</v>
      </c>
      <c r="D754" s="23">
        <v>0.45</v>
      </c>
      <c r="F754" t="s">
        <v>485</v>
      </c>
      <c r="G754" t="s">
        <v>23</v>
      </c>
      <c r="H754" t="s">
        <v>694</v>
      </c>
      <c r="I754" t="s">
        <v>700</v>
      </c>
      <c r="M754" t="s">
        <v>1362</v>
      </c>
      <c r="X754" t="str">
        <f>+IF(P754="S128","c006x   - Insurance firms &amp; pension funds",IF(G754="particulares","c001x   - Households",IF(AND(G754="outras empresas nao financeiras",H754="1"),"c002x   - Micro &amp; SME",IF(AND(G754="outras empresas nao financeiras",OR(H754="0",H754="")),"c003x   - Corporates",IF(G754="instituicoes de credito","c004x   - Institutions",IF(G754="outras instituicoes financeiras","c005x   - Other financial corporations",IF(G754="setor publico","c008x   - Government, central banks &amp; supranationals",IF(AND(G754="",I754="Taxageste"),"c003x   - Corporates",IF(G754="","c005x   - Other financial corporations","")))))))))</f>
        <v>c004x   - Institutions</v>
      </c>
      <c r="Y754" s="1">
        <f>SUM(N754:O754)</f>
        <v>0</v>
      </c>
      <c r="Z754">
        <f>IFERROR(D754-Y754,"")</f>
        <v>0.45</v>
      </c>
      <c r="AA754">
        <v>0</v>
      </c>
      <c r="AB754" t="str">
        <f t="shared" si="33"/>
        <v>599904816311510</v>
      </c>
      <c r="AC754" t="str">
        <f t="shared" si="34"/>
        <v>8000000013</v>
      </c>
      <c r="AD754" t="str">
        <f t="shared" si="35"/>
        <v>Type of identifier, other than LEI or MFI code</v>
      </c>
    </row>
    <row r="755" spans="1:30" x14ac:dyDescent="0.45">
      <c r="A755" t="s">
        <v>1123</v>
      </c>
      <c r="B755" t="s">
        <v>699</v>
      </c>
      <c r="C755" t="s">
        <v>21</v>
      </c>
      <c r="D755" s="23">
        <v>0.02</v>
      </c>
      <c r="F755" t="s">
        <v>485</v>
      </c>
      <c r="G755" t="s">
        <v>23</v>
      </c>
      <c r="H755" t="s">
        <v>694</v>
      </c>
      <c r="I755" t="s">
        <v>700</v>
      </c>
      <c r="M755" t="s">
        <v>1362</v>
      </c>
      <c r="X755" t="str">
        <f>+IF(P755="S128","c006x   - Insurance firms &amp; pension funds",IF(G755="particulares","c001x   - Households",IF(AND(G755="outras empresas nao financeiras",H755="1"),"c002x   - Micro &amp; SME",IF(AND(G755="outras empresas nao financeiras",OR(H755="0",H755="")),"c003x   - Corporates",IF(G755="instituicoes de credito","c004x   - Institutions",IF(G755="outras instituicoes financeiras","c005x   - Other financial corporations",IF(G755="setor publico","c008x   - Government, central banks &amp; supranationals",IF(AND(G755="",I755="Taxageste"),"c003x   - Corporates",IF(G755="","c005x   - Other financial corporations","")))))))))</f>
        <v>c004x   - Institutions</v>
      </c>
      <c r="Y755" s="1">
        <f>SUM(N755:O755)</f>
        <v>0</v>
      </c>
      <c r="Z755">
        <f>IFERROR(D755-Y755,"")</f>
        <v>0.02</v>
      </c>
      <c r="AA755">
        <v>0</v>
      </c>
      <c r="AB755" t="str">
        <f t="shared" si="33"/>
        <v>599904815675360</v>
      </c>
      <c r="AC755" t="str">
        <f t="shared" si="34"/>
        <v>8000000013</v>
      </c>
      <c r="AD755" t="str">
        <f t="shared" si="35"/>
        <v>Type of identifier, other than LEI or MFI code</v>
      </c>
    </row>
    <row r="756" spans="1:30" x14ac:dyDescent="0.45">
      <c r="A756" t="s">
        <v>1179</v>
      </c>
      <c r="B756" t="s">
        <v>696</v>
      </c>
      <c r="C756" t="s">
        <v>21</v>
      </c>
      <c r="D756" s="23">
        <v>0.1</v>
      </c>
      <c r="F756" t="s">
        <v>485</v>
      </c>
      <c r="G756" t="s">
        <v>23</v>
      </c>
      <c r="H756" t="s">
        <v>694</v>
      </c>
      <c r="I756" t="s">
        <v>81</v>
      </c>
      <c r="M756" t="s">
        <v>1362</v>
      </c>
      <c r="X756" t="str">
        <f>+IF(P756="S128","c006x   - Insurance firms &amp; pension funds",IF(G756="particulares","c001x   - Households",IF(AND(G756="outras empresas nao financeiras",H756="1"),"c002x   - Micro &amp; SME",IF(AND(G756="outras empresas nao financeiras",OR(H756="0",H756="")),"c003x   - Corporates",IF(G756="instituicoes de credito","c004x   - Institutions",IF(G756="outras instituicoes financeiras","c005x   - Other financial corporations",IF(G756="setor publico","c008x   - Government, central banks &amp; supranationals",IF(AND(G756="",I756="Taxageste"),"c003x   - Corporates",IF(G756="","c005x   - Other financial corporations","")))))))))</f>
        <v>c004x   - Institutions</v>
      </c>
      <c r="Y756" s="1">
        <f>SUM(N756:O756)</f>
        <v>0</v>
      </c>
      <c r="Z756">
        <f>IFERROR(D756-Y756,"")</f>
        <v>0.1</v>
      </c>
      <c r="AA756">
        <v>0</v>
      </c>
      <c r="AB756" t="str">
        <f t="shared" si="33"/>
        <v>599904831229300</v>
      </c>
      <c r="AC756" t="str">
        <f t="shared" si="34"/>
        <v>9000699338</v>
      </c>
      <c r="AD756" t="str">
        <f t="shared" si="35"/>
        <v>Type of identifier, other than LEI or MFI code</v>
      </c>
    </row>
    <row r="757" spans="1:30" x14ac:dyDescent="0.45">
      <c r="A757" t="s">
        <v>1008</v>
      </c>
      <c r="B757" t="s">
        <v>696</v>
      </c>
      <c r="C757" t="s">
        <v>21</v>
      </c>
      <c r="D757" s="23">
        <v>0.11</v>
      </c>
      <c r="E757" s="23"/>
      <c r="F757" t="s">
        <v>485</v>
      </c>
      <c r="G757" t="s">
        <v>23</v>
      </c>
      <c r="H757" t="s">
        <v>694</v>
      </c>
      <c r="I757" t="s">
        <v>81</v>
      </c>
      <c r="M757" t="s">
        <v>1362</v>
      </c>
      <c r="X757" t="str">
        <f>+IF(P757="S128","c006x   - Insurance firms &amp; pension funds",IF(G757="particulares","c001x   - Households",IF(AND(G757="outras empresas nao financeiras",H757="1"),"c002x   - Micro &amp; SME",IF(AND(G757="outras empresas nao financeiras",OR(H757="0",H757="")),"c003x   - Corporates",IF(G757="instituicoes de credito","c004x   - Institutions",IF(G757="outras instituicoes financeiras","c005x   - Other financial corporations",IF(G757="setor publico","c008x   - Government, central banks &amp; supranationals",IF(AND(G757="",I757="Taxageste"),"c003x   - Corporates",IF(G757="","c005x   - Other financial corporations","")))))))))</f>
        <v>c004x   - Institutions</v>
      </c>
      <c r="Y757" s="1">
        <f>SUM(N757:O757)</f>
        <v>0</v>
      </c>
      <c r="Z757">
        <f>IFERROR(D757-Y757,"")</f>
        <v>0.11</v>
      </c>
      <c r="AA757">
        <v>0</v>
      </c>
      <c r="AB757" t="str">
        <f t="shared" si="33"/>
        <v>599904833172470</v>
      </c>
      <c r="AC757" t="str">
        <f t="shared" si="34"/>
        <v>9000699338</v>
      </c>
      <c r="AD757" t="str">
        <f t="shared" si="35"/>
        <v>Type of identifier, other than LEI or MFI code</v>
      </c>
    </row>
    <row r="758" spans="1:30" s="26" customFormat="1" x14ac:dyDescent="0.45">
      <c r="A758" t="s">
        <v>1223</v>
      </c>
      <c r="B758" t="s">
        <v>696</v>
      </c>
      <c r="C758" t="s">
        <v>21</v>
      </c>
      <c r="D758" s="23">
        <v>0.19</v>
      </c>
      <c r="E758"/>
      <c r="F758" t="s">
        <v>485</v>
      </c>
      <c r="G758" t="s">
        <v>23</v>
      </c>
      <c r="H758" t="s">
        <v>694</v>
      </c>
      <c r="I758" t="s">
        <v>81</v>
      </c>
      <c r="J758"/>
      <c r="K758"/>
      <c r="L758"/>
      <c r="M758" t="s">
        <v>1362</v>
      </c>
      <c r="N758"/>
      <c r="O758"/>
      <c r="P758"/>
      <c r="Q758"/>
      <c r="R758"/>
      <c r="S758"/>
      <c r="T758"/>
      <c r="U758"/>
      <c r="V758"/>
      <c r="W758"/>
      <c r="X758" t="str">
        <f>+IF(P758="S128","c006x   - Insurance firms &amp; pension funds",IF(G758="particulares","c001x   - Households",IF(AND(G758="outras empresas nao financeiras",H758="1"),"c002x   - Micro &amp; SME",IF(AND(G758="outras empresas nao financeiras",OR(H758="0",H758="")),"c003x   - Corporates",IF(G758="instituicoes de credito","c004x   - Institutions",IF(G758="outras instituicoes financeiras","c005x   - Other financial corporations",IF(G758="setor publico","c008x   - Government, central banks &amp; supranationals",IF(AND(G758="",I758="Taxageste"),"c003x   - Corporates",IF(G758="","c005x   - Other financial corporations","")))))))))</f>
        <v>c004x   - Institutions</v>
      </c>
      <c r="Y758" s="1">
        <f>SUM(N758:O758)</f>
        <v>0</v>
      </c>
      <c r="Z758">
        <f>IFERROR(D758-Y758,"")</f>
        <v>0.19</v>
      </c>
      <c r="AA758">
        <v>0</v>
      </c>
      <c r="AB758" s="26" t="str">
        <f t="shared" si="33"/>
        <v>599904832399440</v>
      </c>
      <c r="AC758" s="26" t="str">
        <f t="shared" si="34"/>
        <v>9000699338</v>
      </c>
      <c r="AD758" s="26" t="str">
        <f t="shared" si="35"/>
        <v>Type of identifier, other than LEI or MFI code</v>
      </c>
    </row>
    <row r="759" spans="1:30" x14ac:dyDescent="0.45">
      <c r="A759" t="s">
        <v>1152</v>
      </c>
      <c r="B759" t="s">
        <v>699</v>
      </c>
      <c r="C759" t="s">
        <v>21</v>
      </c>
      <c r="D759" s="23">
        <v>0.03</v>
      </c>
      <c r="E759" s="23"/>
      <c r="F759" t="s">
        <v>485</v>
      </c>
      <c r="G759" t="s">
        <v>23</v>
      </c>
      <c r="H759" t="s">
        <v>694</v>
      </c>
      <c r="I759" t="s">
        <v>700</v>
      </c>
      <c r="M759" t="s">
        <v>1362</v>
      </c>
      <c r="X759" t="str">
        <f>+IF(P759="S128","c006x   - Insurance firms &amp; pension funds",IF(G759="particulares","c001x   - Households",IF(AND(G759="outras empresas nao financeiras",H759="1"),"c002x   - Micro &amp; SME",IF(AND(G759="outras empresas nao financeiras",OR(H759="0",H759="")),"c003x   - Corporates",IF(G759="instituicoes de credito","c004x   - Institutions",IF(G759="outras instituicoes financeiras","c005x   - Other financial corporations",IF(G759="setor publico","c008x   - Government, central banks &amp; supranationals",IF(AND(G759="",I759="Taxageste"),"c003x   - Corporates",IF(G759="","c005x   - Other financial corporations","")))))))))</f>
        <v>c004x   - Institutions</v>
      </c>
      <c r="Y759" s="1">
        <f>SUM(N759:O759)</f>
        <v>0</v>
      </c>
      <c r="Z759">
        <f>IFERROR(D759-Y759,"")</f>
        <v>0.03</v>
      </c>
      <c r="AA759">
        <v>0</v>
      </c>
      <c r="AB759" t="str">
        <f t="shared" si="33"/>
        <v>599904816326400</v>
      </c>
      <c r="AC759" t="str">
        <f t="shared" si="34"/>
        <v>8000000013</v>
      </c>
      <c r="AD759" t="str">
        <f t="shared" si="35"/>
        <v>Type of identifier, other than LEI or MFI code</v>
      </c>
    </row>
    <row r="760" spans="1:30" x14ac:dyDescent="0.45">
      <c r="A760" t="s">
        <v>1104</v>
      </c>
      <c r="B760" t="s">
        <v>699</v>
      </c>
      <c r="C760" t="s">
        <v>21</v>
      </c>
      <c r="D760" s="23">
        <v>0.04</v>
      </c>
      <c r="F760" t="s">
        <v>485</v>
      </c>
      <c r="G760" t="s">
        <v>23</v>
      </c>
      <c r="H760" t="s">
        <v>694</v>
      </c>
      <c r="I760" t="s">
        <v>700</v>
      </c>
      <c r="M760" t="s">
        <v>1362</v>
      </c>
      <c r="X760" t="str">
        <f>+IF(P760="S128","c006x   - Insurance firms &amp; pension funds",IF(G760="particulares","c001x   - Households",IF(AND(G760="outras empresas nao financeiras",H760="1"),"c002x   - Micro &amp; SME",IF(AND(G760="outras empresas nao financeiras",OR(H760="0",H760="")),"c003x   - Corporates",IF(G760="instituicoes de credito","c004x   - Institutions",IF(G760="outras instituicoes financeiras","c005x   - Other financial corporations",IF(G760="setor publico","c008x   - Government, central banks &amp; supranationals",IF(AND(G760="",I760="Taxageste"),"c003x   - Corporates",IF(G760="","c005x   - Other financial corporations","")))))))))</f>
        <v>c004x   - Institutions</v>
      </c>
      <c r="Y760" s="1">
        <f>SUM(N760:O760)</f>
        <v>0</v>
      </c>
      <c r="Z760">
        <f>IFERROR(D760-Y760,"")</f>
        <v>0.04</v>
      </c>
      <c r="AA760">
        <v>0</v>
      </c>
      <c r="AB760" t="str">
        <f t="shared" si="33"/>
        <v>599904815675600</v>
      </c>
      <c r="AC760" t="str">
        <f t="shared" si="34"/>
        <v>8000000013</v>
      </c>
      <c r="AD760" t="str">
        <f t="shared" si="35"/>
        <v>Type of identifier, other than LEI or MFI code</v>
      </c>
    </row>
    <row r="761" spans="1:30" x14ac:dyDescent="0.45">
      <c r="A761" t="s">
        <v>1225</v>
      </c>
      <c r="B761" t="s">
        <v>696</v>
      </c>
      <c r="C761" t="s">
        <v>21</v>
      </c>
      <c r="D761" s="23">
        <v>0.24</v>
      </c>
      <c r="E761" s="23"/>
      <c r="F761" t="s">
        <v>485</v>
      </c>
      <c r="G761" t="s">
        <v>23</v>
      </c>
      <c r="H761" t="s">
        <v>694</v>
      </c>
      <c r="I761" t="s">
        <v>81</v>
      </c>
      <c r="M761" t="s">
        <v>1362</v>
      </c>
      <c r="X761" t="str">
        <f>+IF(P761="S128","c006x   - Insurance firms &amp; pension funds",IF(G761="particulares","c001x   - Households",IF(AND(G761="outras empresas nao financeiras",H761="1"),"c002x   - Micro &amp; SME",IF(AND(G761="outras empresas nao financeiras",OR(H761="0",H761="")),"c003x   - Corporates",IF(G761="instituicoes de credito","c004x   - Institutions",IF(G761="outras instituicoes financeiras","c005x   - Other financial corporations",IF(G761="setor publico","c008x   - Government, central banks &amp; supranationals",IF(AND(G761="",I761="Taxageste"),"c003x   - Corporates",IF(G761="","c005x   - Other financial corporations","")))))))))</f>
        <v>c004x   - Institutions</v>
      </c>
      <c r="Y761" s="1">
        <f>SUM(N761:O761)</f>
        <v>0</v>
      </c>
      <c r="Z761">
        <f>IFERROR(D761-Y761,"")</f>
        <v>0.24</v>
      </c>
      <c r="AA761">
        <v>0</v>
      </c>
      <c r="AB761" t="str">
        <f t="shared" si="33"/>
        <v>599904832399630</v>
      </c>
      <c r="AC761" t="str">
        <f t="shared" si="34"/>
        <v>9000699338</v>
      </c>
      <c r="AD761" t="str">
        <f t="shared" si="35"/>
        <v>Type of identifier, other than LEI or MFI code</v>
      </c>
    </row>
    <row r="762" spans="1:30" x14ac:dyDescent="0.45">
      <c r="A762" t="s">
        <v>854</v>
      </c>
      <c r="B762" t="s">
        <v>696</v>
      </c>
      <c r="C762" t="s">
        <v>21</v>
      </c>
      <c r="D762" s="23">
        <v>0.28999999999999998</v>
      </c>
      <c r="F762" t="s">
        <v>485</v>
      </c>
      <c r="G762" t="s">
        <v>23</v>
      </c>
      <c r="H762" t="s">
        <v>694</v>
      </c>
      <c r="I762" t="s">
        <v>81</v>
      </c>
      <c r="M762" t="s">
        <v>1362</v>
      </c>
      <c r="X762" t="str">
        <f>+IF(P762="S128","c006x   - Insurance firms &amp; pension funds",IF(G762="particulares","c001x   - Households",IF(AND(G762="outras empresas nao financeiras",H762="1"),"c002x   - Micro &amp; SME",IF(AND(G762="outras empresas nao financeiras",OR(H762="0",H762="")),"c003x   - Corporates",IF(G762="instituicoes de credito","c004x   - Institutions",IF(G762="outras instituicoes financeiras","c005x   - Other financial corporations",IF(G762="setor publico","c008x   - Government, central banks &amp; supranationals",IF(AND(G762="",I762="Taxageste"),"c003x   - Corporates",IF(G762="","c005x   - Other financial corporations","")))))))))</f>
        <v>c004x   - Institutions</v>
      </c>
      <c r="Y762" s="1">
        <f>SUM(N762:O762)</f>
        <v>0</v>
      </c>
      <c r="Z762">
        <f>IFERROR(D762-Y762,"")</f>
        <v>0.28999999999999998</v>
      </c>
      <c r="AA762">
        <v>0</v>
      </c>
      <c r="AB762" t="str">
        <f t="shared" si="33"/>
        <v>599904833215760</v>
      </c>
      <c r="AC762" t="str">
        <f t="shared" si="34"/>
        <v>9000699338</v>
      </c>
      <c r="AD762" t="str">
        <f t="shared" si="35"/>
        <v>Type of identifier, other than LEI or MFI code</v>
      </c>
    </row>
    <row r="763" spans="1:30" x14ac:dyDescent="0.45">
      <c r="A763" t="s">
        <v>956</v>
      </c>
      <c r="B763" t="s">
        <v>699</v>
      </c>
      <c r="C763" t="s">
        <v>21</v>
      </c>
      <c r="D763" s="23">
        <v>0.02</v>
      </c>
      <c r="E763" s="23"/>
      <c r="F763" t="s">
        <v>485</v>
      </c>
      <c r="G763" t="s">
        <v>23</v>
      </c>
      <c r="H763" t="s">
        <v>694</v>
      </c>
      <c r="I763" t="s">
        <v>700</v>
      </c>
      <c r="M763" t="s">
        <v>1362</v>
      </c>
      <c r="X763" s="26" t="str">
        <f>+IF(P763="S128","c006x   - Insurance firms &amp; pension funds",IF(G763="particulares","c001x   - Households",IF(AND(G763="outras empresas nao financeiras",H763="1"),"c002x   - Micro &amp; SME",IF(AND(G763="outras empresas nao financeiras",OR(H763="0",H763="")),"c003x   - Corporates",IF(G763="instituicoes de credito","c004x   - Institutions",IF(G763="outras instituicoes financeiras","c005x   - Other financial corporations",IF(G763="setor publico","c008x   - Government, central banks &amp; supranationals",IF(AND(G763="",I763="Taxageste"),"c003x   - Corporates",IF(G763="","c005x   - Other financial corporations","")))))))))</f>
        <v>c004x   - Institutions</v>
      </c>
      <c r="Y763" s="29">
        <f>SUM(N763:O763)</f>
        <v>0</v>
      </c>
      <c r="Z763" s="26">
        <f>IFERROR(D763-Y763,"")</f>
        <v>0.02</v>
      </c>
      <c r="AA763" s="26">
        <v>0</v>
      </c>
      <c r="AB763" t="str">
        <f t="shared" si="33"/>
        <v>599904816347000</v>
      </c>
      <c r="AC763" t="str">
        <f t="shared" si="34"/>
        <v>8000000013</v>
      </c>
      <c r="AD763" t="str">
        <f t="shared" si="35"/>
        <v>Type of identifier, other than LEI or MFI code</v>
      </c>
    </row>
    <row r="764" spans="1:30" x14ac:dyDescent="0.45">
      <c r="A764" t="s">
        <v>1010</v>
      </c>
      <c r="B764" t="s">
        <v>696</v>
      </c>
      <c r="C764" t="s">
        <v>21</v>
      </c>
      <c r="D764" s="23">
        <v>0.17</v>
      </c>
      <c r="F764" t="s">
        <v>485</v>
      </c>
      <c r="G764" t="s">
        <v>23</v>
      </c>
      <c r="H764" t="s">
        <v>694</v>
      </c>
      <c r="I764" t="s">
        <v>81</v>
      </c>
      <c r="M764" t="s">
        <v>1362</v>
      </c>
      <c r="X764" t="str">
        <f>+IF(P764="S128","c006x   - Insurance firms &amp; pension funds",IF(G764="particulares","c001x   - Households",IF(AND(G764="outras empresas nao financeiras",H764="1"),"c002x   - Micro &amp; SME",IF(AND(G764="outras empresas nao financeiras",OR(H764="0",H764="")),"c003x   - Corporates",IF(G764="instituicoes de credito","c004x   - Institutions",IF(G764="outras instituicoes financeiras","c005x   - Other financial corporations",IF(G764="setor publico","c008x   - Government, central banks &amp; supranationals",IF(AND(G764="",I764="Taxageste"),"c003x   - Corporates",IF(G764="","c005x   - Other financial corporations","")))))))))</f>
        <v>c004x   - Institutions</v>
      </c>
      <c r="Y764" s="1">
        <f>SUM(N764:O764)</f>
        <v>0</v>
      </c>
      <c r="Z764">
        <f>IFERROR(D764-Y764,"")</f>
        <v>0.17</v>
      </c>
      <c r="AA764">
        <v>0</v>
      </c>
      <c r="AB764" t="str">
        <f t="shared" si="33"/>
        <v>599904833223330</v>
      </c>
      <c r="AC764" t="str">
        <f t="shared" si="34"/>
        <v>9000699338</v>
      </c>
      <c r="AD764" t="str">
        <f t="shared" si="35"/>
        <v>Type of identifier, other than LEI or MFI code</v>
      </c>
    </row>
    <row r="765" spans="1:30" x14ac:dyDescent="0.45">
      <c r="A765" t="s">
        <v>1015</v>
      </c>
      <c r="B765" t="s">
        <v>706</v>
      </c>
      <c r="C765" t="s">
        <v>21</v>
      </c>
      <c r="D765" s="23">
        <v>0.79</v>
      </c>
      <c r="E765" s="23"/>
      <c r="F765" t="s">
        <v>485</v>
      </c>
      <c r="G765" t="s">
        <v>23</v>
      </c>
      <c r="H765" t="s">
        <v>694</v>
      </c>
      <c r="I765" t="s">
        <v>707</v>
      </c>
      <c r="M765" t="s">
        <v>1362</v>
      </c>
      <c r="X765" t="str">
        <f>+IF(P765="S128","c006x   - Insurance firms &amp; pension funds",IF(G765="particulares","c001x   - Households",IF(AND(G765="outras empresas nao financeiras",H765="1"),"c002x   - Micro &amp; SME",IF(AND(G765="outras empresas nao financeiras",OR(H765="0",H765="")),"c003x   - Corporates",IF(G765="instituicoes de credito","c004x   - Institutions",IF(G765="outras instituicoes financeiras","c005x   - Other financial corporations",IF(G765="setor publico","c008x   - Government, central banks &amp; supranationals",IF(AND(G765="",I765="Taxageste"),"c003x   - Corporates",IF(G765="","c005x   - Other financial corporations","")))))))))</f>
        <v>c004x   - Institutions</v>
      </c>
      <c r="Y765" s="1">
        <f>SUM(N765:O765)</f>
        <v>0</v>
      </c>
      <c r="Z765">
        <f>IFERROR(D765-Y765,"")</f>
        <v>0.79</v>
      </c>
      <c r="AA765">
        <v>0</v>
      </c>
      <c r="AB765" t="str">
        <f t="shared" si="33"/>
        <v>599904835462910</v>
      </c>
      <c r="AC765" t="str">
        <f t="shared" si="34"/>
        <v>9000796656</v>
      </c>
      <c r="AD765" t="str">
        <f t="shared" si="35"/>
        <v>Type of identifier, other than LEI or MFI code</v>
      </c>
    </row>
    <row r="766" spans="1:30" x14ac:dyDescent="0.45">
      <c r="A766" t="s">
        <v>828</v>
      </c>
      <c r="B766" t="s">
        <v>699</v>
      </c>
      <c r="C766" t="s">
        <v>21</v>
      </c>
      <c r="D766" s="23">
        <v>0.01</v>
      </c>
      <c r="F766" t="s">
        <v>485</v>
      </c>
      <c r="G766" t="s">
        <v>23</v>
      </c>
      <c r="H766" t="s">
        <v>694</v>
      </c>
      <c r="I766" t="s">
        <v>700</v>
      </c>
      <c r="M766" t="s">
        <v>1362</v>
      </c>
      <c r="X766" t="str">
        <f>+IF(P766="S128","c006x   - Insurance firms &amp; pension funds",IF(G766="particulares","c001x   - Households",IF(AND(G766="outras empresas nao financeiras",H766="1"),"c002x   - Micro &amp; SME",IF(AND(G766="outras empresas nao financeiras",OR(H766="0",H766="")),"c003x   - Corporates",IF(G766="instituicoes de credito","c004x   - Institutions",IF(G766="outras instituicoes financeiras","c005x   - Other financial corporations",IF(G766="setor publico","c008x   - Government, central banks &amp; supranationals",IF(AND(G766="",I766="Taxageste"),"c003x   - Corporates",IF(G766="","c005x   - Other financial corporations","")))))))))</f>
        <v>c004x   - Institutions</v>
      </c>
      <c r="Y766" s="1">
        <f>SUM(N766:O766)</f>
        <v>0</v>
      </c>
      <c r="Z766">
        <f>IFERROR(D766-Y766,"")</f>
        <v>0.01</v>
      </c>
      <c r="AA766">
        <v>0</v>
      </c>
      <c r="AB766" t="str">
        <f t="shared" si="33"/>
        <v>599904816094950</v>
      </c>
      <c r="AC766" t="str">
        <f t="shared" si="34"/>
        <v>8000000013</v>
      </c>
      <c r="AD766" t="str">
        <f t="shared" si="35"/>
        <v>Type of identifier, other than LEI or MFI code</v>
      </c>
    </row>
    <row r="767" spans="1:30" x14ac:dyDescent="0.45">
      <c r="A767" t="s">
        <v>842</v>
      </c>
      <c r="B767" t="s">
        <v>699</v>
      </c>
      <c r="C767" t="s">
        <v>21</v>
      </c>
      <c r="D767" s="23">
        <v>0.01</v>
      </c>
      <c r="F767" t="s">
        <v>485</v>
      </c>
      <c r="G767" t="s">
        <v>23</v>
      </c>
      <c r="H767" t="s">
        <v>694</v>
      </c>
      <c r="I767" t="s">
        <v>700</v>
      </c>
      <c r="M767" t="s">
        <v>1362</v>
      </c>
      <c r="X767" t="str">
        <f>+IF(P767="S128","c006x   - Insurance firms &amp; pension funds",IF(G767="particulares","c001x   - Households",IF(AND(G767="outras empresas nao financeiras",H767="1"),"c002x   - Micro &amp; SME",IF(AND(G767="outras empresas nao financeiras",OR(H767="0",H767="")),"c003x   - Corporates",IF(G767="instituicoes de credito","c004x   - Institutions",IF(G767="outras instituicoes financeiras","c005x   - Other financial corporations",IF(G767="setor publico","c008x   - Government, central banks &amp; supranationals",IF(AND(G767="",I767="Taxageste"),"c003x   - Corporates",IF(G767="","c005x   - Other financial corporations","")))))))))</f>
        <v>c004x   - Institutions</v>
      </c>
      <c r="Y767" s="1">
        <f>SUM(N767:O767)</f>
        <v>0</v>
      </c>
      <c r="Z767">
        <f>IFERROR(D767-Y767,"")</f>
        <v>0.01</v>
      </c>
      <c r="AA767">
        <v>0</v>
      </c>
      <c r="AB767" t="str">
        <f t="shared" si="33"/>
        <v>599904816347680</v>
      </c>
      <c r="AC767" t="str">
        <f t="shared" si="34"/>
        <v>8000000013</v>
      </c>
      <c r="AD767" t="str">
        <f t="shared" si="35"/>
        <v>Type of identifier, other than LEI or MFI code</v>
      </c>
    </row>
    <row r="768" spans="1:30" x14ac:dyDescent="0.45">
      <c r="A768" t="s">
        <v>1253</v>
      </c>
      <c r="B768" t="s">
        <v>696</v>
      </c>
      <c r="C768" t="s">
        <v>21</v>
      </c>
      <c r="D768" s="23">
        <v>0.13</v>
      </c>
      <c r="E768" s="23"/>
      <c r="F768" t="s">
        <v>485</v>
      </c>
      <c r="G768" t="s">
        <v>23</v>
      </c>
      <c r="H768" t="s">
        <v>694</v>
      </c>
      <c r="I768" t="s">
        <v>81</v>
      </c>
      <c r="M768" t="s">
        <v>1362</v>
      </c>
      <c r="X768" t="str">
        <f>+IF(P768="S128","c006x   - Insurance firms &amp; pension funds",IF(G768="particulares","c001x   - Households",IF(AND(G768="outras empresas nao financeiras",H768="1"),"c002x   - Micro &amp; SME",IF(AND(G768="outras empresas nao financeiras",OR(H768="0",H768="")),"c003x   - Corporates",IF(G768="instituicoes de credito","c004x   - Institutions",IF(G768="outras instituicoes financeiras","c005x   - Other financial corporations",IF(G768="setor publico","c008x   - Government, central banks &amp; supranationals",IF(AND(G768="",I768="Taxageste"),"c003x   - Corporates",IF(G768="","c005x   - Other financial corporations","")))))))))</f>
        <v>c004x   - Institutions</v>
      </c>
      <c r="Y768" s="1">
        <f>SUM(N768:O768)</f>
        <v>0</v>
      </c>
      <c r="Z768">
        <f>IFERROR(D768-Y768,"")</f>
        <v>0.13</v>
      </c>
      <c r="AA768">
        <v>0</v>
      </c>
      <c r="AB768" t="str">
        <f t="shared" si="33"/>
        <v>599904833246280</v>
      </c>
      <c r="AC768" t="str">
        <f t="shared" si="34"/>
        <v>9000699338</v>
      </c>
      <c r="AD768" t="str">
        <f t="shared" si="35"/>
        <v>Type of identifier, other than LEI or MFI code</v>
      </c>
    </row>
    <row r="769" spans="1:30" x14ac:dyDescent="0.45">
      <c r="A769" t="s">
        <v>1220</v>
      </c>
      <c r="B769" t="s">
        <v>706</v>
      </c>
      <c r="C769" t="s">
        <v>21</v>
      </c>
      <c r="D769" s="23">
        <v>1.24</v>
      </c>
      <c r="F769" t="s">
        <v>485</v>
      </c>
      <c r="G769" t="s">
        <v>23</v>
      </c>
      <c r="H769" t="s">
        <v>694</v>
      </c>
      <c r="I769" t="s">
        <v>707</v>
      </c>
      <c r="M769" t="s">
        <v>1362</v>
      </c>
      <c r="X769" t="str">
        <f>+IF(P769="S128","c006x   - Insurance firms &amp; pension funds",IF(G769="particulares","c001x   - Households",IF(AND(G769="outras empresas nao financeiras",H769="1"),"c002x   - Micro &amp; SME",IF(AND(G769="outras empresas nao financeiras",OR(H769="0",H769="")),"c003x   - Corporates",IF(G769="instituicoes de credito","c004x   - Institutions",IF(G769="outras instituicoes financeiras","c005x   - Other financial corporations",IF(G769="setor publico","c008x   - Government, central banks &amp; supranationals",IF(AND(G769="",I769="Taxageste"),"c003x   - Corporates",IF(G769="","c005x   - Other financial corporations","")))))))))</f>
        <v>c004x   - Institutions</v>
      </c>
      <c r="Y769" s="1">
        <f>SUM(N769:O769)</f>
        <v>0</v>
      </c>
      <c r="Z769">
        <f>IFERROR(D769-Y769,"")</f>
        <v>1.24</v>
      </c>
      <c r="AA769">
        <v>0</v>
      </c>
      <c r="AB769" t="str">
        <f t="shared" si="33"/>
        <v>599904832419600</v>
      </c>
      <c r="AC769" t="str">
        <f t="shared" si="34"/>
        <v>9000796656</v>
      </c>
      <c r="AD769" t="str">
        <f t="shared" si="35"/>
        <v>Type of identifier, other than LEI or MFI code</v>
      </c>
    </row>
    <row r="770" spans="1:30" x14ac:dyDescent="0.45">
      <c r="A770" t="s">
        <v>1190</v>
      </c>
      <c r="B770" t="s">
        <v>696</v>
      </c>
      <c r="C770" t="s">
        <v>21</v>
      </c>
      <c r="D770" s="23">
        <v>1.01</v>
      </c>
      <c r="F770" t="s">
        <v>485</v>
      </c>
      <c r="G770" t="s">
        <v>23</v>
      </c>
      <c r="H770" t="s">
        <v>694</v>
      </c>
      <c r="I770" t="s">
        <v>81</v>
      </c>
      <c r="M770" t="s">
        <v>1362</v>
      </c>
      <c r="X770" t="str">
        <f>+IF(P770="S128","c006x   - Insurance firms &amp; pension funds",IF(G770="particulares","c001x   - Households",IF(AND(G770="outras empresas nao financeiras",H770="1"),"c002x   - Micro &amp; SME",IF(AND(G770="outras empresas nao financeiras",OR(H770="0",H770="")),"c003x   - Corporates",IF(G770="instituicoes de credito","c004x   - Institutions",IF(G770="outras instituicoes financeiras","c005x   - Other financial corporations",IF(G770="setor publico","c008x   - Government, central banks &amp; supranationals",IF(AND(G770="",I770="Taxageste"),"c003x   - Corporates",IF(G770="","c005x   - Other financial corporations","")))))))))</f>
        <v>c004x   - Institutions</v>
      </c>
      <c r="Y770" s="1">
        <f>SUM(N770:O770)</f>
        <v>0</v>
      </c>
      <c r="Z770">
        <f>IFERROR(D770-Y770,"")</f>
        <v>1.01</v>
      </c>
      <c r="AA770">
        <v>0</v>
      </c>
      <c r="AB770" t="str">
        <f t="shared" ref="AB770:AB833" si="36">IF(A770="",B770,A770)</f>
        <v>599904831297900</v>
      </c>
      <c r="AC770" t="str">
        <f t="shared" ref="AC770:AC833" si="37">IF(OR(V770="",V770="#"),B770,V770)</f>
        <v>9000699338</v>
      </c>
      <c r="AD770" t="str">
        <f t="shared" ref="AD770:AD833" si="38">IF(AC770="","",IF(AC770=V770,"LEI code","Type of identifier, other than LEI or MFI code"))</f>
        <v>Type of identifier, other than LEI or MFI code</v>
      </c>
    </row>
    <row r="771" spans="1:30" x14ac:dyDescent="0.45">
      <c r="A771" t="s">
        <v>1160</v>
      </c>
      <c r="B771" t="s">
        <v>696</v>
      </c>
      <c r="C771" t="s">
        <v>21</v>
      </c>
      <c r="D771" s="23">
        <v>0.11</v>
      </c>
      <c r="F771" t="s">
        <v>485</v>
      </c>
      <c r="G771" t="s">
        <v>23</v>
      </c>
      <c r="H771" t="s">
        <v>694</v>
      </c>
      <c r="I771" t="s">
        <v>81</v>
      </c>
      <c r="M771" t="s">
        <v>1362</v>
      </c>
      <c r="X771" t="str">
        <f>+IF(P771="S128","c006x   - Insurance firms &amp; pension funds",IF(G771="particulares","c001x   - Households",IF(AND(G771="outras empresas nao financeiras",H771="1"),"c002x   - Micro &amp; SME",IF(AND(G771="outras empresas nao financeiras",OR(H771="0",H771="")),"c003x   - Corporates",IF(G771="instituicoes de credito","c004x   - Institutions",IF(G771="outras instituicoes financeiras","c005x   - Other financial corporations",IF(G771="setor publico","c008x   - Government, central banks &amp; supranationals",IF(AND(G771="",I771="Taxageste"),"c003x   - Corporates",IF(G771="","c005x   - Other financial corporations","")))))))))</f>
        <v>c004x   - Institutions</v>
      </c>
      <c r="Y771" s="1">
        <f>SUM(N771:O771)</f>
        <v>0</v>
      </c>
      <c r="Z771">
        <f>IFERROR(D771-Y771,"")</f>
        <v>0.11</v>
      </c>
      <c r="AA771">
        <v>0</v>
      </c>
      <c r="AB771" t="str">
        <f t="shared" si="36"/>
        <v>599904830044470</v>
      </c>
      <c r="AC771" t="str">
        <f t="shared" si="37"/>
        <v>9000699338</v>
      </c>
      <c r="AD771" t="str">
        <f t="shared" si="38"/>
        <v>Type of identifier, other than LEI or MFI code</v>
      </c>
    </row>
    <row r="772" spans="1:30" x14ac:dyDescent="0.45">
      <c r="A772" t="s">
        <v>645</v>
      </c>
      <c r="B772" t="s">
        <v>447</v>
      </c>
      <c r="C772" t="s">
        <v>21</v>
      </c>
      <c r="D772" s="23">
        <v>5.03</v>
      </c>
      <c r="F772" t="s">
        <v>490</v>
      </c>
      <c r="G772" t="s">
        <v>27</v>
      </c>
      <c r="H772" t="s">
        <v>694</v>
      </c>
      <c r="I772" t="s">
        <v>45</v>
      </c>
      <c r="M772" t="s">
        <v>1362</v>
      </c>
      <c r="W772" t="s">
        <v>479</v>
      </c>
      <c r="X772" t="str">
        <f>+IF(P772="S128","c006x   - Insurance firms &amp; pension funds",IF(G772="particulares","c001x   - Households",IF(AND(G772="outras empresas nao financeiras",H772="1"),"c002x   - Micro &amp; SME",IF(AND(G772="outras empresas nao financeiras",OR(H772="0",H772="")),"c003x   - Corporates",IF(G772="instituicoes de credito","c004x   - Institutions",IF(G772="outras instituicoes financeiras","c005x   - Other financial corporations",IF(G772="setor publico","c008x   - Government, central banks &amp; supranationals",IF(AND(G772="",I772="Taxageste"),"c003x   - Corporates",IF(G772="","c005x   - Other financial corporations","")))))))))</f>
        <v>c003x   - Corporates</v>
      </c>
      <c r="Y772" s="1">
        <f>SUM(N772:O772)</f>
        <v>0</v>
      </c>
      <c r="Z772">
        <f>IFERROR(D772-Y772,"")</f>
        <v>5.03</v>
      </c>
      <c r="AA772">
        <v>0</v>
      </c>
      <c r="AB772" t="str">
        <f t="shared" si="36"/>
        <v>599904815306400</v>
      </c>
      <c r="AC772" t="str">
        <f t="shared" si="37"/>
        <v>8000391312</v>
      </c>
      <c r="AD772" t="str">
        <f t="shared" si="38"/>
        <v>Type of identifier, other than LEI or MFI code</v>
      </c>
    </row>
    <row r="773" spans="1:30" x14ac:dyDescent="0.45">
      <c r="A773" t="s">
        <v>650</v>
      </c>
      <c r="B773" t="s">
        <v>447</v>
      </c>
      <c r="C773" t="s">
        <v>21</v>
      </c>
      <c r="D773" s="23">
        <v>14.13</v>
      </c>
      <c r="E773" s="23"/>
      <c r="F773" t="s">
        <v>490</v>
      </c>
      <c r="G773" t="s">
        <v>27</v>
      </c>
      <c r="H773" t="s">
        <v>694</v>
      </c>
      <c r="I773" t="s">
        <v>45</v>
      </c>
      <c r="M773" t="s">
        <v>1362</v>
      </c>
      <c r="W773" t="s">
        <v>479</v>
      </c>
      <c r="X773" t="str">
        <f>+IF(P773="S128","c006x   - Insurance firms &amp; pension funds",IF(G773="particulares","c001x   - Households",IF(AND(G773="outras empresas nao financeiras",H773="1"),"c002x   - Micro &amp; SME",IF(AND(G773="outras empresas nao financeiras",OR(H773="0",H773="")),"c003x   - Corporates",IF(G773="instituicoes de credito","c004x   - Institutions",IF(G773="outras instituicoes financeiras","c005x   - Other financial corporations",IF(G773="setor publico","c008x   - Government, central banks &amp; supranationals",IF(AND(G773="",I773="Taxageste"),"c003x   - Corporates",IF(G773="","c005x   - Other financial corporations","")))))))))</f>
        <v>c003x   - Corporates</v>
      </c>
      <c r="Y773" s="1">
        <f>SUM(N773:O773)</f>
        <v>0</v>
      </c>
      <c r="Z773">
        <f>IFERROR(D773-Y773,"")</f>
        <v>14.13</v>
      </c>
      <c r="AA773">
        <v>0</v>
      </c>
      <c r="AB773" t="str">
        <f t="shared" si="36"/>
        <v>599904815307260</v>
      </c>
      <c r="AC773" t="str">
        <f t="shared" si="37"/>
        <v>8000391312</v>
      </c>
      <c r="AD773" t="str">
        <f t="shared" si="38"/>
        <v>Type of identifier, other than LEI or MFI code</v>
      </c>
    </row>
    <row r="774" spans="1:30" x14ac:dyDescent="0.45">
      <c r="A774" t="s">
        <v>1192</v>
      </c>
      <c r="B774" t="s">
        <v>696</v>
      </c>
      <c r="C774" t="s">
        <v>21</v>
      </c>
      <c r="D774" s="23">
        <v>0.13</v>
      </c>
      <c r="F774" t="s">
        <v>485</v>
      </c>
      <c r="G774" t="s">
        <v>23</v>
      </c>
      <c r="H774" t="s">
        <v>694</v>
      </c>
      <c r="I774" t="s">
        <v>81</v>
      </c>
      <c r="M774" t="s">
        <v>1362</v>
      </c>
      <c r="X774" t="str">
        <f>+IF(P774="S128","c006x   - Insurance firms &amp; pension funds",IF(G774="particulares","c001x   - Households",IF(AND(G774="outras empresas nao financeiras",H774="1"),"c002x   - Micro &amp; SME",IF(AND(G774="outras empresas nao financeiras",OR(H774="0",H774="")),"c003x   - Corporates",IF(G774="instituicoes de credito","c004x   - Institutions",IF(G774="outras instituicoes financeiras","c005x   - Other financial corporations",IF(G774="setor publico","c008x   - Government, central banks &amp; supranationals",IF(AND(G774="",I774="Taxageste"),"c003x   - Corporates",IF(G774="","c005x   - Other financial corporations","")))))))))</f>
        <v>c004x   - Institutions</v>
      </c>
      <c r="Y774" s="1">
        <f>SUM(N774:O774)</f>
        <v>0</v>
      </c>
      <c r="Z774">
        <f>IFERROR(D774-Y774,"")</f>
        <v>0.13</v>
      </c>
      <c r="AA774">
        <v>0</v>
      </c>
      <c r="AB774" t="str">
        <f t="shared" si="36"/>
        <v>599904831352190</v>
      </c>
      <c r="AC774" t="str">
        <f t="shared" si="37"/>
        <v>9000699338</v>
      </c>
      <c r="AD774" t="str">
        <f t="shared" si="38"/>
        <v>Type of identifier, other than LEI or MFI code</v>
      </c>
    </row>
    <row r="775" spans="1:30" x14ac:dyDescent="0.45">
      <c r="A775" t="s">
        <v>1194</v>
      </c>
      <c r="B775" t="s">
        <v>696</v>
      </c>
      <c r="C775" t="s">
        <v>21</v>
      </c>
      <c r="D775" s="23">
        <v>0.15</v>
      </c>
      <c r="E775" s="23"/>
      <c r="F775" t="s">
        <v>485</v>
      </c>
      <c r="G775" t="s">
        <v>23</v>
      </c>
      <c r="H775" t="s">
        <v>694</v>
      </c>
      <c r="I775" t="s">
        <v>81</v>
      </c>
      <c r="M775" t="s">
        <v>1362</v>
      </c>
      <c r="X775" t="str">
        <f>+IF(P775="S128","c006x   - Insurance firms &amp; pension funds",IF(G775="particulares","c001x   - Households",IF(AND(G775="outras empresas nao financeiras",H775="1"),"c002x   - Micro &amp; SME",IF(AND(G775="outras empresas nao financeiras",OR(H775="0",H775="")),"c003x   - Corporates",IF(G775="instituicoes de credito","c004x   - Institutions",IF(G775="outras instituicoes financeiras","c005x   - Other financial corporations",IF(G775="setor publico","c008x   - Government, central banks &amp; supranationals",IF(AND(G775="",I775="Taxageste"),"c003x   - Corporates",IF(G775="","c005x   - Other financial corporations","")))))))))</f>
        <v>c004x   - Institutions</v>
      </c>
      <c r="Y775" s="1">
        <f>SUM(N775:O775)</f>
        <v>0</v>
      </c>
      <c r="Z775">
        <f>IFERROR(D775-Y775,"")</f>
        <v>0.15</v>
      </c>
      <c r="AA775">
        <v>0</v>
      </c>
      <c r="AB775" t="str">
        <f t="shared" si="36"/>
        <v>599904831356060</v>
      </c>
      <c r="AC775" t="str">
        <f t="shared" si="37"/>
        <v>9000699338</v>
      </c>
      <c r="AD775" t="str">
        <f t="shared" si="38"/>
        <v>Type of identifier, other than LEI or MFI code</v>
      </c>
    </row>
    <row r="776" spans="1:30" x14ac:dyDescent="0.45">
      <c r="A776" t="s">
        <v>1260</v>
      </c>
      <c r="B776" t="s">
        <v>706</v>
      </c>
      <c r="C776" t="s">
        <v>21</v>
      </c>
      <c r="D776" s="23">
        <v>0.2</v>
      </c>
      <c r="E776" s="23"/>
      <c r="F776" t="s">
        <v>485</v>
      </c>
      <c r="G776" t="s">
        <v>23</v>
      </c>
      <c r="H776" t="s">
        <v>694</v>
      </c>
      <c r="I776" t="s">
        <v>707</v>
      </c>
      <c r="M776" t="s">
        <v>1362</v>
      </c>
      <c r="X776" t="str">
        <f>+IF(P776="S128","c006x   - Insurance firms &amp; pension funds",IF(G776="particulares","c001x   - Households",IF(AND(G776="outras empresas nao financeiras",H776="1"),"c002x   - Micro &amp; SME",IF(AND(G776="outras empresas nao financeiras",OR(H776="0",H776="")),"c003x   - Corporates",IF(G776="instituicoes de credito","c004x   - Institutions",IF(G776="outras instituicoes financeiras","c005x   - Other financial corporations",IF(G776="setor publico","c008x   - Government, central banks &amp; supranationals",IF(AND(G776="",I776="Taxageste"),"c003x   - Corporates",IF(G776="","c005x   - Other financial corporations","")))))))))</f>
        <v>c004x   - Institutions</v>
      </c>
      <c r="Y776" s="1">
        <f>SUM(N776:O776)</f>
        <v>0</v>
      </c>
      <c r="Z776">
        <f>IFERROR(D776-Y776,"")</f>
        <v>0.2</v>
      </c>
      <c r="AA776">
        <v>0</v>
      </c>
      <c r="AB776" t="str">
        <f t="shared" si="36"/>
        <v>599904835787360</v>
      </c>
      <c r="AC776" t="str">
        <f t="shared" si="37"/>
        <v>9000796656</v>
      </c>
      <c r="AD776" t="str">
        <f t="shared" si="38"/>
        <v>Type of identifier, other than LEI or MFI code</v>
      </c>
    </row>
    <row r="777" spans="1:30" x14ac:dyDescent="0.45">
      <c r="A777" t="s">
        <v>976</v>
      </c>
      <c r="B777" t="s">
        <v>696</v>
      </c>
      <c r="C777" t="s">
        <v>21</v>
      </c>
      <c r="D777" s="23">
        <v>0.1</v>
      </c>
      <c r="E777" s="23"/>
      <c r="F777" t="s">
        <v>485</v>
      </c>
      <c r="G777" t="s">
        <v>23</v>
      </c>
      <c r="H777" t="s">
        <v>694</v>
      </c>
      <c r="I777" t="s">
        <v>81</v>
      </c>
      <c r="M777" t="s">
        <v>1362</v>
      </c>
      <c r="X777" t="str">
        <f>+IF(P777="S128","c006x   - Insurance firms &amp; pension funds",IF(G777="particulares","c001x   - Households",IF(AND(G777="outras empresas nao financeiras",H777="1"),"c002x   - Micro &amp; SME",IF(AND(G777="outras empresas nao financeiras",OR(H777="0",H777="")),"c003x   - Corporates",IF(G777="instituicoes de credito","c004x   - Institutions",IF(G777="outras instituicoes financeiras","c005x   - Other financial corporations",IF(G777="setor publico","c008x   - Government, central banks &amp; supranationals",IF(AND(G777="",I777="Taxageste"),"c003x   - Corporates",IF(G777="","c005x   - Other financial corporations","")))))))))</f>
        <v>c004x   - Institutions</v>
      </c>
      <c r="Y777" s="1">
        <f>SUM(N777:O777)</f>
        <v>0</v>
      </c>
      <c r="Z777">
        <f>IFERROR(D777-Y777,"")</f>
        <v>0.1</v>
      </c>
      <c r="AA777">
        <v>0</v>
      </c>
      <c r="AB777" t="str">
        <f t="shared" si="36"/>
        <v>599904830508690</v>
      </c>
      <c r="AC777" t="str">
        <f t="shared" si="37"/>
        <v>9000699338</v>
      </c>
      <c r="AD777" t="str">
        <f t="shared" si="38"/>
        <v>Type of identifier, other than LEI or MFI code</v>
      </c>
    </row>
    <row r="778" spans="1:30" x14ac:dyDescent="0.45">
      <c r="A778" t="s">
        <v>830</v>
      </c>
      <c r="B778" t="s">
        <v>699</v>
      </c>
      <c r="C778" t="s">
        <v>21</v>
      </c>
      <c r="D778" s="23">
        <v>7.0000000000000007E-2</v>
      </c>
      <c r="E778" s="23"/>
      <c r="F778" t="s">
        <v>485</v>
      </c>
      <c r="G778" t="s">
        <v>23</v>
      </c>
      <c r="H778" t="s">
        <v>694</v>
      </c>
      <c r="I778" t="s">
        <v>700</v>
      </c>
      <c r="M778" t="s">
        <v>1362</v>
      </c>
      <c r="X778" t="str">
        <f>+IF(P778="S128","c006x   - Insurance firms &amp; pension funds",IF(G778="particulares","c001x   - Households",IF(AND(G778="outras empresas nao financeiras",H778="1"),"c002x   - Micro &amp; SME",IF(AND(G778="outras empresas nao financeiras",OR(H778="0",H778="")),"c003x   - Corporates",IF(G778="instituicoes de credito","c004x   - Institutions",IF(G778="outras instituicoes financeiras","c005x   - Other financial corporations",IF(G778="setor publico","c008x   - Government, central banks &amp; supranationals",IF(AND(G778="",I778="Taxageste"),"c003x   - Corporates",IF(G778="","c005x   - Other financial corporations","")))))))))</f>
        <v>c004x   - Institutions</v>
      </c>
      <c r="Y778" s="1">
        <f>SUM(N778:O778)</f>
        <v>0</v>
      </c>
      <c r="Z778">
        <f>IFERROR(D778-Y778,"")</f>
        <v>7.0000000000000007E-2</v>
      </c>
      <c r="AA778">
        <v>0</v>
      </c>
      <c r="AB778" t="str">
        <f t="shared" si="36"/>
        <v>599904815790430</v>
      </c>
      <c r="AC778" t="str">
        <f t="shared" si="37"/>
        <v>8000000013</v>
      </c>
      <c r="AD778" t="str">
        <f t="shared" si="38"/>
        <v>Type of identifier, other than LEI or MFI code</v>
      </c>
    </row>
    <row r="779" spans="1:30" x14ac:dyDescent="0.45">
      <c r="A779" t="s">
        <v>1090</v>
      </c>
      <c r="B779" t="s">
        <v>699</v>
      </c>
      <c r="C779" t="s">
        <v>21</v>
      </c>
      <c r="D779" s="23">
        <v>0.02</v>
      </c>
      <c r="F779" t="s">
        <v>485</v>
      </c>
      <c r="G779" t="s">
        <v>23</v>
      </c>
      <c r="H779" t="s">
        <v>694</v>
      </c>
      <c r="I779" t="s">
        <v>700</v>
      </c>
      <c r="M779" t="s">
        <v>1362</v>
      </c>
      <c r="X779" t="str">
        <f>+IF(P779="S128","c006x   - Insurance firms &amp; pension funds",IF(G779="particulares","c001x   - Households",IF(AND(G779="outras empresas nao financeiras",H779="1"),"c002x   - Micro &amp; SME",IF(AND(G779="outras empresas nao financeiras",OR(H779="0",H779="")),"c003x   - Corporates",IF(G779="instituicoes de credito","c004x   - Institutions",IF(G779="outras instituicoes financeiras","c005x   - Other financial corporations",IF(G779="setor publico","c008x   - Government, central banks &amp; supranationals",IF(AND(G779="",I779="Taxageste"),"c003x   - Corporates",IF(G779="","c005x   - Other financial corporations","")))))))))</f>
        <v>c004x   - Institutions</v>
      </c>
      <c r="Y779" s="1">
        <f>SUM(N779:O779)</f>
        <v>0</v>
      </c>
      <c r="Z779">
        <f>IFERROR(D779-Y779,"")</f>
        <v>0.02</v>
      </c>
      <c r="AA779">
        <v>0</v>
      </c>
      <c r="AB779" t="str">
        <f t="shared" si="36"/>
        <v>599904815283090</v>
      </c>
      <c r="AC779" t="str">
        <f t="shared" si="37"/>
        <v>8000000013</v>
      </c>
      <c r="AD779" t="str">
        <f t="shared" si="38"/>
        <v>Type of identifier, other than LEI or MFI code</v>
      </c>
    </row>
    <row r="780" spans="1:30" x14ac:dyDescent="0.45">
      <c r="A780" t="s">
        <v>1191</v>
      </c>
      <c r="B780" t="s">
        <v>696</v>
      </c>
      <c r="C780" t="s">
        <v>21</v>
      </c>
      <c r="D780" s="23">
        <v>0.86</v>
      </c>
      <c r="E780" s="23"/>
      <c r="F780" t="s">
        <v>485</v>
      </c>
      <c r="G780" t="s">
        <v>23</v>
      </c>
      <c r="H780" t="s">
        <v>694</v>
      </c>
      <c r="I780" t="s">
        <v>81</v>
      </c>
      <c r="M780" t="s">
        <v>1362</v>
      </c>
      <c r="X780" t="str">
        <f>+IF(P780="S128","c006x   - Insurance firms &amp; pension funds",IF(G780="particulares","c001x   - Households",IF(AND(G780="outras empresas nao financeiras",H780="1"),"c002x   - Micro &amp; SME",IF(AND(G780="outras empresas nao financeiras",OR(H780="0",H780="")),"c003x   - Corporates",IF(G780="instituicoes de credito","c004x   - Institutions",IF(G780="outras instituicoes financeiras","c005x   - Other financial corporations",IF(G780="setor publico","c008x   - Government, central banks &amp; supranationals",IF(AND(G780="",I780="Taxageste"),"c003x   - Corporates",IF(G780="","c005x   - Other financial corporations","")))))))))</f>
        <v>c004x   - Institutions</v>
      </c>
      <c r="Y780" s="1">
        <f>SUM(N780:O780)</f>
        <v>0</v>
      </c>
      <c r="Z780">
        <f>IFERROR(D780-Y780,"")</f>
        <v>0.86</v>
      </c>
      <c r="AA780">
        <v>0</v>
      </c>
      <c r="AB780" t="str">
        <f t="shared" si="36"/>
        <v>599904831386240</v>
      </c>
      <c r="AC780" t="str">
        <f t="shared" si="37"/>
        <v>9000699338</v>
      </c>
      <c r="AD780" t="str">
        <f t="shared" si="38"/>
        <v>Type of identifier, other than LEI or MFI code</v>
      </c>
    </row>
    <row r="781" spans="1:30" x14ac:dyDescent="0.45">
      <c r="A781" t="s">
        <v>1004</v>
      </c>
      <c r="B781" t="s">
        <v>706</v>
      </c>
      <c r="C781" t="s">
        <v>21</v>
      </c>
      <c r="D781" s="23">
        <v>0.19</v>
      </c>
      <c r="F781" t="s">
        <v>485</v>
      </c>
      <c r="G781" t="s">
        <v>23</v>
      </c>
      <c r="H781" t="s">
        <v>694</v>
      </c>
      <c r="I781" t="s">
        <v>707</v>
      </c>
      <c r="M781" t="s">
        <v>1362</v>
      </c>
      <c r="X781" t="str">
        <f>+IF(P781="S128","c006x   - Insurance firms &amp; pension funds",IF(G781="particulares","c001x   - Households",IF(AND(G781="outras empresas nao financeiras",H781="1"),"c002x   - Micro &amp; SME",IF(AND(G781="outras empresas nao financeiras",OR(H781="0",H781="")),"c003x   - Corporates",IF(G781="instituicoes de credito","c004x   - Institutions",IF(G781="outras instituicoes financeiras","c005x   - Other financial corporations",IF(G781="setor publico","c008x   - Government, central banks &amp; supranationals",IF(AND(G781="",I781="Taxageste"),"c003x   - Corporates",IF(G781="","c005x   - Other financial corporations","")))))))))</f>
        <v>c004x   - Institutions</v>
      </c>
      <c r="Y781" s="1">
        <f>SUM(N781:O781)</f>
        <v>0</v>
      </c>
      <c r="Z781">
        <f>IFERROR(D781-Y781,"")</f>
        <v>0.19</v>
      </c>
      <c r="AA781">
        <v>0</v>
      </c>
      <c r="AB781" t="str">
        <f t="shared" si="36"/>
        <v>599904833295100</v>
      </c>
      <c r="AC781" t="str">
        <f t="shared" si="37"/>
        <v>9000796656</v>
      </c>
      <c r="AD781" t="str">
        <f t="shared" si="38"/>
        <v>Type of identifier, other than LEI or MFI code</v>
      </c>
    </row>
    <row r="782" spans="1:30" x14ac:dyDescent="0.45">
      <c r="A782" t="s">
        <v>851</v>
      </c>
      <c r="B782" t="s">
        <v>696</v>
      </c>
      <c r="C782" t="s">
        <v>21</v>
      </c>
      <c r="D782" s="23">
        <v>0.86</v>
      </c>
      <c r="E782" s="23"/>
      <c r="F782" t="s">
        <v>485</v>
      </c>
      <c r="G782" t="s">
        <v>23</v>
      </c>
      <c r="H782" t="s">
        <v>694</v>
      </c>
      <c r="I782" t="s">
        <v>81</v>
      </c>
      <c r="M782" t="s">
        <v>1362</v>
      </c>
      <c r="X782" t="str">
        <f>+IF(P782="S128","c006x   - Insurance firms &amp; pension funds",IF(G782="particulares","c001x   - Households",IF(AND(G782="outras empresas nao financeiras",H782="1"),"c002x   - Micro &amp; SME",IF(AND(G782="outras empresas nao financeiras",OR(H782="0",H782="")),"c003x   - Corporates",IF(G782="instituicoes de credito","c004x   - Institutions",IF(G782="outras instituicoes financeiras","c005x   - Other financial corporations",IF(G782="setor publico","c008x   - Government, central banks &amp; supranationals",IF(AND(G782="",I782="Taxageste"),"c003x   - Corporates",IF(G782="","c005x   - Other financial corporations","")))))))))</f>
        <v>c004x   - Institutions</v>
      </c>
      <c r="Y782" s="1">
        <f>SUM(N782:O782)</f>
        <v>0</v>
      </c>
      <c r="Z782">
        <f>IFERROR(D782-Y782,"")</f>
        <v>0.86</v>
      </c>
      <c r="AA782">
        <v>0</v>
      </c>
      <c r="AB782" t="str">
        <f t="shared" si="36"/>
        <v>599904831386430</v>
      </c>
      <c r="AC782" t="str">
        <f t="shared" si="37"/>
        <v>9000699338</v>
      </c>
      <c r="AD782" t="str">
        <f t="shared" si="38"/>
        <v>Type of identifier, other than LEI or MFI code</v>
      </c>
    </row>
    <row r="783" spans="1:30" x14ac:dyDescent="0.45">
      <c r="A783" t="s">
        <v>1170</v>
      </c>
      <c r="B783" t="s">
        <v>696</v>
      </c>
      <c r="C783" t="s">
        <v>21</v>
      </c>
      <c r="D783" s="23">
        <v>0.1</v>
      </c>
      <c r="F783" t="s">
        <v>485</v>
      </c>
      <c r="G783" t="s">
        <v>23</v>
      </c>
      <c r="H783" t="s">
        <v>694</v>
      </c>
      <c r="I783" t="s">
        <v>81</v>
      </c>
      <c r="M783" t="s">
        <v>1362</v>
      </c>
      <c r="X783" t="str">
        <f>+IF(P783="S128","c006x   - Insurance firms &amp; pension funds",IF(G783="particulares","c001x   - Households",IF(AND(G783="outras empresas nao financeiras",H783="1"),"c002x   - Micro &amp; SME",IF(AND(G783="outras empresas nao financeiras",OR(H783="0",H783="")),"c003x   - Corporates",IF(G783="instituicoes de credito","c004x   - Institutions",IF(G783="outras instituicoes financeiras","c005x   - Other financial corporations",IF(G783="setor publico","c008x   - Government, central banks &amp; supranationals",IF(AND(G783="",I783="Taxageste"),"c003x   - Corporates",IF(G783="","c005x   - Other financial corporations","")))))))))</f>
        <v>c004x   - Institutions</v>
      </c>
      <c r="Y783" s="1">
        <f>SUM(N783:O783)</f>
        <v>0</v>
      </c>
      <c r="Z783">
        <f>IFERROR(D783-Y783,"")</f>
        <v>0.1</v>
      </c>
      <c r="AA783">
        <v>0</v>
      </c>
      <c r="AB783" t="str">
        <f t="shared" si="36"/>
        <v>599904830543900</v>
      </c>
      <c r="AC783" t="str">
        <f t="shared" si="37"/>
        <v>9000699338</v>
      </c>
      <c r="AD783" t="str">
        <f t="shared" si="38"/>
        <v>Type of identifier, other than LEI or MFI code</v>
      </c>
    </row>
    <row r="784" spans="1:30" x14ac:dyDescent="0.45">
      <c r="A784" t="s">
        <v>970</v>
      </c>
      <c r="B784" t="s">
        <v>696</v>
      </c>
      <c r="C784" t="s">
        <v>21</v>
      </c>
      <c r="D784" s="23">
        <v>0.1</v>
      </c>
      <c r="E784" s="23"/>
      <c r="F784" t="s">
        <v>485</v>
      </c>
      <c r="G784" t="s">
        <v>23</v>
      </c>
      <c r="H784" t="s">
        <v>694</v>
      </c>
      <c r="I784" t="s">
        <v>81</v>
      </c>
      <c r="M784" t="s">
        <v>1362</v>
      </c>
      <c r="X784" t="str">
        <f>+IF(P784="S128","c006x   - Insurance firms &amp; pension funds",IF(G784="particulares","c001x   - Households",IF(AND(G784="outras empresas nao financeiras",H784="1"),"c002x   - Micro &amp; SME",IF(AND(G784="outras empresas nao financeiras",OR(H784="0",H784="")),"c003x   - Corporates",IF(G784="instituicoes de credito","c004x   - Institutions",IF(G784="outras instituicoes financeiras","c005x   - Other financial corporations",IF(G784="setor publico","c008x   - Government, central banks &amp; supranationals",IF(AND(G784="",I784="Taxageste"),"c003x   - Corporates",IF(G784="","c005x   - Other financial corporations","")))))))))</f>
        <v>c004x   - Institutions</v>
      </c>
      <c r="Y784" s="1">
        <f>SUM(N784:O784)</f>
        <v>0</v>
      </c>
      <c r="Z784">
        <f>IFERROR(D784-Y784,"")</f>
        <v>0.1</v>
      </c>
      <c r="AA784">
        <v>0</v>
      </c>
      <c r="AB784" t="str">
        <f t="shared" si="36"/>
        <v>599904830084230</v>
      </c>
      <c r="AC784" t="str">
        <f t="shared" si="37"/>
        <v>9000699338</v>
      </c>
      <c r="AD784" t="str">
        <f t="shared" si="38"/>
        <v>Type of identifier, other than LEI or MFI code</v>
      </c>
    </row>
    <row r="785" spans="1:30" x14ac:dyDescent="0.45">
      <c r="A785" t="s">
        <v>1131</v>
      </c>
      <c r="B785" t="s">
        <v>699</v>
      </c>
      <c r="C785" t="s">
        <v>21</v>
      </c>
      <c r="D785" s="23">
        <v>0.04</v>
      </c>
      <c r="F785" t="s">
        <v>485</v>
      </c>
      <c r="G785" t="s">
        <v>23</v>
      </c>
      <c r="H785" t="s">
        <v>694</v>
      </c>
      <c r="I785" t="s">
        <v>700</v>
      </c>
      <c r="M785" t="s">
        <v>1362</v>
      </c>
      <c r="X785" t="str">
        <f>+IF(P785="S128","c006x   - Insurance firms &amp; pension funds",IF(G785="particulares","c001x   - Households",IF(AND(G785="outras empresas nao financeiras",H785="1"),"c002x   - Micro &amp; SME",IF(AND(G785="outras empresas nao financeiras",OR(H785="0",H785="")),"c003x   - Corporates",IF(G785="instituicoes de credito","c004x   - Institutions",IF(G785="outras instituicoes financeiras","c005x   - Other financial corporations",IF(G785="setor publico","c008x   - Government, central banks &amp; supranationals",IF(AND(G785="",I785="Taxageste"),"c003x   - Corporates",IF(G785="","c005x   - Other financial corporations","")))))))))</f>
        <v>c004x   - Institutions</v>
      </c>
      <c r="Y785" s="1">
        <f>SUM(N785:O785)</f>
        <v>0</v>
      </c>
      <c r="Z785">
        <f>IFERROR(D785-Y785,"")</f>
        <v>0.04</v>
      </c>
      <c r="AA785">
        <v>0</v>
      </c>
      <c r="AB785" t="str">
        <f t="shared" si="36"/>
        <v>599904816160490</v>
      </c>
      <c r="AC785" t="str">
        <f t="shared" si="37"/>
        <v>8000000013</v>
      </c>
      <c r="AD785" t="str">
        <f t="shared" si="38"/>
        <v>Type of identifier, other than LEI or MFI code</v>
      </c>
    </row>
    <row r="786" spans="1:30" x14ac:dyDescent="0.45">
      <c r="A786" t="s">
        <v>857</v>
      </c>
      <c r="B786" t="s">
        <v>696</v>
      </c>
      <c r="C786" t="s">
        <v>21</v>
      </c>
      <c r="D786" s="23">
        <v>0.23</v>
      </c>
      <c r="E786" s="23"/>
      <c r="F786" t="s">
        <v>485</v>
      </c>
      <c r="G786" t="s">
        <v>23</v>
      </c>
      <c r="H786" t="s">
        <v>694</v>
      </c>
      <c r="I786" t="s">
        <v>81</v>
      </c>
      <c r="M786" t="s">
        <v>1362</v>
      </c>
      <c r="X786" t="str">
        <f>+IF(P786="S128","c006x   - Insurance firms &amp; pension funds",IF(G786="particulares","c001x   - Households",IF(AND(G786="outras empresas nao financeiras",H786="1"),"c002x   - Micro &amp; SME",IF(AND(G786="outras empresas nao financeiras",OR(H786="0",H786="")),"c003x   - Corporates",IF(G786="instituicoes de credito","c004x   - Institutions",IF(G786="outras instituicoes financeiras","c005x   - Other financial corporations",IF(G786="setor publico","c008x   - Government, central banks &amp; supranationals",IF(AND(G786="",I786="Taxageste"),"c003x   - Corporates",IF(G786="","c005x   - Other financial corporations","")))))))))</f>
        <v>c004x   - Institutions</v>
      </c>
      <c r="Y786" s="1">
        <f>SUM(N786:O786)</f>
        <v>0</v>
      </c>
      <c r="Z786">
        <f>IFERROR(D786-Y786,"")</f>
        <v>0.23</v>
      </c>
      <c r="AA786">
        <v>0</v>
      </c>
      <c r="AB786" t="str">
        <f t="shared" si="36"/>
        <v>599904832468850</v>
      </c>
      <c r="AC786" t="str">
        <f t="shared" si="37"/>
        <v>9000699338</v>
      </c>
      <c r="AD786" t="str">
        <f t="shared" si="38"/>
        <v>Type of identifier, other than LEI or MFI code</v>
      </c>
    </row>
    <row r="787" spans="1:30" x14ac:dyDescent="0.45">
      <c r="A787" t="s">
        <v>927</v>
      </c>
      <c r="B787" t="s">
        <v>699</v>
      </c>
      <c r="C787" t="s">
        <v>21</v>
      </c>
      <c r="D787" s="23">
        <v>0.04</v>
      </c>
      <c r="F787" t="s">
        <v>485</v>
      </c>
      <c r="G787" t="s">
        <v>23</v>
      </c>
      <c r="H787" t="s">
        <v>694</v>
      </c>
      <c r="I787" t="s">
        <v>700</v>
      </c>
      <c r="M787" t="s">
        <v>1362</v>
      </c>
      <c r="X787" t="str">
        <f>+IF(P787="S128","c006x   - Insurance firms &amp; pension funds",IF(G787="particulares","c001x   - Households",IF(AND(G787="outras empresas nao financeiras",H787="1"),"c002x   - Micro &amp; SME",IF(AND(G787="outras empresas nao financeiras",OR(H787="0",H787="")),"c003x   - Corporates",IF(G787="instituicoes de credito","c004x   - Institutions",IF(G787="outras instituicoes financeiras","c005x   - Other financial corporations",IF(G787="setor publico","c008x   - Government, central banks &amp; supranationals",IF(AND(G787="",I787="Taxageste"),"c003x   - Corporates",IF(G787="","c005x   - Other financial corporations","")))))))))</f>
        <v>c004x   - Institutions</v>
      </c>
      <c r="Y787" s="1">
        <f>SUM(N787:O787)</f>
        <v>0</v>
      </c>
      <c r="Z787">
        <f>IFERROR(D787-Y787,"")</f>
        <v>0.04</v>
      </c>
      <c r="AA787">
        <v>0</v>
      </c>
      <c r="AB787" t="str">
        <f t="shared" si="36"/>
        <v>599904815383780</v>
      </c>
      <c r="AC787" t="str">
        <f t="shared" si="37"/>
        <v>8000000013</v>
      </c>
      <c r="AD787" t="str">
        <f t="shared" si="38"/>
        <v>Type of identifier, other than LEI or MFI code</v>
      </c>
    </row>
    <row r="788" spans="1:30" x14ac:dyDescent="0.45">
      <c r="A788" t="s">
        <v>651</v>
      </c>
      <c r="B788" t="s">
        <v>447</v>
      </c>
      <c r="C788" t="s">
        <v>21</v>
      </c>
      <c r="D788" s="23">
        <v>4.95</v>
      </c>
      <c r="E788" s="23"/>
      <c r="F788" t="s">
        <v>490</v>
      </c>
      <c r="G788" t="s">
        <v>27</v>
      </c>
      <c r="H788" t="s">
        <v>694</v>
      </c>
      <c r="I788" t="s">
        <v>45</v>
      </c>
      <c r="M788" t="s">
        <v>1362</v>
      </c>
      <c r="W788" t="s">
        <v>479</v>
      </c>
      <c r="X788" t="str">
        <f>+IF(P788="S128","c006x   - Insurance firms &amp; pension funds",IF(G788="particulares","c001x   - Households",IF(AND(G788="outras empresas nao financeiras",H788="1"),"c002x   - Micro &amp; SME",IF(AND(G788="outras empresas nao financeiras",OR(H788="0",H788="")),"c003x   - Corporates",IF(G788="instituicoes de credito","c004x   - Institutions",IF(G788="outras instituicoes financeiras","c005x   - Other financial corporations",IF(G788="setor publico","c008x   - Government, central banks &amp; supranationals",IF(AND(G788="",I788="Taxageste"),"c003x   - Corporates",IF(G788="","c005x   - Other financial corporations","")))))))))</f>
        <v>c003x   - Corporates</v>
      </c>
      <c r="Y788" s="1">
        <f>SUM(N788:O788)</f>
        <v>0</v>
      </c>
      <c r="Z788">
        <f>IFERROR(D788-Y788,"")</f>
        <v>4.95</v>
      </c>
      <c r="AA788">
        <v>0</v>
      </c>
      <c r="AB788" t="str">
        <f t="shared" si="36"/>
        <v>599904815307450</v>
      </c>
      <c r="AC788" t="str">
        <f t="shared" si="37"/>
        <v>8000391312</v>
      </c>
      <c r="AD788" t="str">
        <f t="shared" si="38"/>
        <v>Type of identifier, other than LEI or MFI code</v>
      </c>
    </row>
    <row r="789" spans="1:30" x14ac:dyDescent="0.45">
      <c r="A789" t="s">
        <v>1224</v>
      </c>
      <c r="B789" t="s">
        <v>696</v>
      </c>
      <c r="C789" t="s">
        <v>21</v>
      </c>
      <c r="D789" s="23">
        <v>0.1</v>
      </c>
      <c r="F789" t="s">
        <v>485</v>
      </c>
      <c r="G789" t="s">
        <v>23</v>
      </c>
      <c r="H789" t="s">
        <v>694</v>
      </c>
      <c r="I789" t="s">
        <v>81</v>
      </c>
      <c r="M789" t="s">
        <v>1362</v>
      </c>
      <c r="X789" t="str">
        <f>+IF(P789="S128","c006x   - Insurance firms &amp; pension funds",IF(G789="particulares","c001x   - Households",IF(AND(G789="outras empresas nao financeiras",H789="1"),"c002x   - Micro &amp; SME",IF(AND(G789="outras empresas nao financeiras",OR(H789="0",H789="")),"c003x   - Corporates",IF(G789="instituicoes de credito","c004x   - Institutions",IF(G789="outras instituicoes financeiras","c005x   - Other financial corporations",IF(G789="setor publico","c008x   - Government, central banks &amp; supranationals",IF(AND(G789="",I789="Taxageste"),"c003x   - Corporates",IF(G789="","c005x   - Other financial corporations","")))))))))</f>
        <v>c004x   - Institutions</v>
      </c>
      <c r="Y789" s="1">
        <f>SUM(N789:O789)</f>
        <v>0</v>
      </c>
      <c r="Z789">
        <f>IFERROR(D789-Y789,"")</f>
        <v>0.1</v>
      </c>
      <c r="AA789">
        <v>0</v>
      </c>
      <c r="AB789" t="str">
        <f t="shared" si="36"/>
        <v>599904832482470</v>
      </c>
      <c r="AC789" t="str">
        <f t="shared" si="37"/>
        <v>9000699338</v>
      </c>
      <c r="AD789" t="str">
        <f t="shared" si="38"/>
        <v>Type of identifier, other than LEI or MFI code</v>
      </c>
    </row>
    <row r="790" spans="1:30" x14ac:dyDescent="0.45">
      <c r="A790" t="s">
        <v>1255</v>
      </c>
      <c r="B790" t="s">
        <v>696</v>
      </c>
      <c r="C790" t="s">
        <v>21</v>
      </c>
      <c r="D790" s="23">
        <v>0.13</v>
      </c>
      <c r="E790" s="23"/>
      <c r="F790" t="s">
        <v>485</v>
      </c>
      <c r="G790" t="s">
        <v>23</v>
      </c>
      <c r="H790" t="s">
        <v>694</v>
      </c>
      <c r="I790" t="s">
        <v>81</v>
      </c>
      <c r="M790" t="s">
        <v>1362</v>
      </c>
      <c r="X790" t="str">
        <f>+IF(P790="S128","c006x   - Insurance firms &amp; pension funds",IF(G790="particulares","c001x   - Households",IF(AND(G790="outras empresas nao financeiras",H790="1"),"c002x   - Micro &amp; SME",IF(AND(G790="outras empresas nao financeiras",OR(H790="0",H790="")),"c003x   - Corporates",IF(G790="instituicoes de credito","c004x   - Institutions",IF(G790="outras instituicoes financeiras","c005x   - Other financial corporations",IF(G790="setor publico","c008x   - Government, central banks &amp; supranationals",IF(AND(G790="",I790="Taxageste"),"c003x   - Corporates",IF(G790="","c005x   - Other financial corporations","")))))))))</f>
        <v>c004x   - Institutions</v>
      </c>
      <c r="Y790" s="1">
        <f>SUM(N790:O790)</f>
        <v>0</v>
      </c>
      <c r="Z790">
        <f>IFERROR(D790-Y790,"")</f>
        <v>0.13</v>
      </c>
      <c r="AA790">
        <v>0</v>
      </c>
      <c r="AB790" t="str">
        <f t="shared" si="36"/>
        <v>599904833381760</v>
      </c>
      <c r="AC790" t="str">
        <f t="shared" si="37"/>
        <v>9000699338</v>
      </c>
      <c r="AD790" t="str">
        <f t="shared" si="38"/>
        <v>Type of identifier, other than LEI or MFI code</v>
      </c>
    </row>
    <row r="791" spans="1:30" x14ac:dyDescent="0.45">
      <c r="A791" t="s">
        <v>1230</v>
      </c>
      <c r="B791" t="s">
        <v>696</v>
      </c>
      <c r="C791" t="s">
        <v>21</v>
      </c>
      <c r="D791" s="23">
        <v>0.12</v>
      </c>
      <c r="F791" t="s">
        <v>485</v>
      </c>
      <c r="G791" t="s">
        <v>23</v>
      </c>
      <c r="H791" t="s">
        <v>694</v>
      </c>
      <c r="I791" t="s">
        <v>81</v>
      </c>
      <c r="M791" t="s">
        <v>1362</v>
      </c>
      <c r="X791" t="str">
        <f>+IF(P791="S128","c006x   - Insurance firms &amp; pension funds",IF(G791="particulares","c001x   - Households",IF(AND(G791="outras empresas nao financeiras",H791="1"),"c002x   - Micro &amp; SME",IF(AND(G791="outras empresas nao financeiras",OR(H791="0",H791="")),"c003x   - Corporates",IF(G791="instituicoes de credito","c004x   - Institutions",IF(G791="outras instituicoes financeiras","c005x   - Other financial corporations",IF(G791="setor publico","c008x   - Government, central banks &amp; supranationals",IF(AND(G791="",I791="Taxageste"),"c003x   - Corporates",IF(G791="","c005x   - Other financial corporations","")))))))))</f>
        <v>c004x   - Institutions</v>
      </c>
      <c r="Y791" s="1">
        <f>SUM(N791:O791)</f>
        <v>0</v>
      </c>
      <c r="Z791">
        <f>IFERROR(D791-Y791,"")</f>
        <v>0.12</v>
      </c>
      <c r="AA791">
        <v>0</v>
      </c>
      <c r="AB791" t="str">
        <f t="shared" si="36"/>
        <v>599904832486720</v>
      </c>
      <c r="AC791" t="str">
        <f t="shared" si="37"/>
        <v>9000699338</v>
      </c>
      <c r="AD791" t="str">
        <f t="shared" si="38"/>
        <v>Type of identifier, other than LEI or MFI code</v>
      </c>
    </row>
    <row r="792" spans="1:30" x14ac:dyDescent="0.45">
      <c r="A792" t="s">
        <v>1200</v>
      </c>
      <c r="B792" t="s">
        <v>696</v>
      </c>
      <c r="C792" t="s">
        <v>21</v>
      </c>
      <c r="D792" s="23">
        <v>0.43</v>
      </c>
      <c r="E792" s="23"/>
      <c r="F792" t="s">
        <v>485</v>
      </c>
      <c r="G792" t="s">
        <v>23</v>
      </c>
      <c r="H792" t="s">
        <v>694</v>
      </c>
      <c r="I792" t="s">
        <v>81</v>
      </c>
      <c r="M792" t="s">
        <v>1362</v>
      </c>
      <c r="X792" t="str">
        <f>+IF(P792="S128","c006x   - Insurance firms &amp; pension funds",IF(G792="particulares","c001x   - Households",IF(AND(G792="outras empresas nao financeiras",H792="1"),"c002x   - Micro &amp; SME",IF(AND(G792="outras empresas nao financeiras",OR(H792="0",H792="")),"c003x   - Corporates",IF(G792="instituicoes de credito","c004x   - Institutions",IF(G792="outras instituicoes financeiras","c005x   - Other financial corporations",IF(G792="setor publico","c008x   - Government, central banks &amp; supranationals",IF(AND(G792="",I792="Taxageste"),"c003x   - Corporates",IF(G792="","c005x   - Other financial corporations","")))))))))</f>
        <v>c004x   - Institutions</v>
      </c>
      <c r="Y792" s="1">
        <f>SUM(N792:O792)</f>
        <v>0</v>
      </c>
      <c r="Z792">
        <f>IFERROR(D792-Y792,"")</f>
        <v>0.43</v>
      </c>
      <c r="AA792">
        <v>0</v>
      </c>
      <c r="AB792" t="str">
        <f t="shared" si="36"/>
        <v>599904831436490</v>
      </c>
      <c r="AC792" t="str">
        <f t="shared" si="37"/>
        <v>9000699338</v>
      </c>
      <c r="AD792" t="str">
        <f t="shared" si="38"/>
        <v>Type of identifier, other than LEI or MFI code</v>
      </c>
    </row>
    <row r="793" spans="1:30" x14ac:dyDescent="0.45">
      <c r="A793" t="s">
        <v>844</v>
      </c>
      <c r="B793" t="s">
        <v>696</v>
      </c>
      <c r="C793" t="s">
        <v>21</v>
      </c>
      <c r="D793" s="23">
        <v>0.09</v>
      </c>
      <c r="F793" t="s">
        <v>485</v>
      </c>
      <c r="G793" t="s">
        <v>23</v>
      </c>
      <c r="H793" t="s">
        <v>694</v>
      </c>
      <c r="I793" t="s">
        <v>81</v>
      </c>
      <c r="M793" t="s">
        <v>1362</v>
      </c>
      <c r="X793" t="str">
        <f>+IF(P793="S128","c006x   - Insurance firms &amp; pension funds",IF(G793="particulares","c001x   - Households",IF(AND(G793="outras empresas nao financeiras",H793="1"),"c002x   - Micro &amp; SME",IF(AND(G793="outras empresas nao financeiras",OR(H793="0",H793="")),"c003x   - Corporates",IF(G793="instituicoes de credito","c004x   - Institutions",IF(G793="outras instituicoes financeiras","c005x   - Other financial corporations",IF(G793="setor publico","c008x   - Government, central banks &amp; supranationals",IF(AND(G793="",I793="Taxageste"),"c003x   - Corporates",IF(G793="","c005x   - Other financial corporations","")))))))))</f>
        <v>c004x   - Institutions</v>
      </c>
      <c r="Y793" s="1">
        <f>SUM(N793:O793)</f>
        <v>0</v>
      </c>
      <c r="Z793">
        <f>IFERROR(D793-Y793,"")</f>
        <v>0.09</v>
      </c>
      <c r="AA793">
        <v>0</v>
      </c>
      <c r="AB793" t="str">
        <f t="shared" si="36"/>
        <v>599904830098020</v>
      </c>
      <c r="AC793" t="str">
        <f t="shared" si="37"/>
        <v>9000699338</v>
      </c>
      <c r="AD793" t="str">
        <f t="shared" si="38"/>
        <v>Type of identifier, other than LEI or MFI code</v>
      </c>
    </row>
    <row r="794" spans="1:30" x14ac:dyDescent="0.45">
      <c r="A794" t="s">
        <v>1197</v>
      </c>
      <c r="B794" t="s">
        <v>696</v>
      </c>
      <c r="C794" t="s">
        <v>21</v>
      </c>
      <c r="D794" s="23">
        <v>0.86</v>
      </c>
      <c r="E794" s="23"/>
      <c r="F794" t="s">
        <v>485</v>
      </c>
      <c r="G794" t="s">
        <v>23</v>
      </c>
      <c r="H794" t="s">
        <v>694</v>
      </c>
      <c r="I794" t="s">
        <v>81</v>
      </c>
      <c r="M794" t="s">
        <v>1362</v>
      </c>
      <c r="X794" t="str">
        <f>+IF(P794="S128","c006x   - Insurance firms &amp; pension funds",IF(G794="particulares","c001x   - Households",IF(AND(G794="outras empresas nao financeiras",H794="1"),"c002x   - Micro &amp; SME",IF(AND(G794="outras empresas nao financeiras",OR(H794="0",H794="")),"c003x   - Corporates",IF(G794="instituicoes de credito","c004x   - Institutions",IF(G794="outras instituicoes financeiras","c005x   - Other financial corporations",IF(G794="setor publico","c008x   - Government, central banks &amp; supranationals",IF(AND(G794="",I794="Taxageste"),"c003x   - Corporates",IF(G794="","c005x   - Other financial corporations","")))))))))</f>
        <v>c004x   - Institutions</v>
      </c>
      <c r="Y794" s="1">
        <f>SUM(N794:O794)</f>
        <v>0</v>
      </c>
      <c r="Z794">
        <f>IFERROR(D794-Y794,"")</f>
        <v>0.86</v>
      </c>
      <c r="AA794">
        <v>0</v>
      </c>
      <c r="AB794" t="str">
        <f t="shared" si="36"/>
        <v>599904831386390</v>
      </c>
      <c r="AC794" t="str">
        <f t="shared" si="37"/>
        <v>9000699338</v>
      </c>
      <c r="AD794" t="str">
        <f t="shared" si="38"/>
        <v>Type of identifier, other than LEI or MFI code</v>
      </c>
    </row>
    <row r="795" spans="1:30" x14ac:dyDescent="0.45">
      <c r="A795" t="s">
        <v>1111</v>
      </c>
      <c r="B795" t="s">
        <v>699</v>
      </c>
      <c r="C795" t="s">
        <v>21</v>
      </c>
      <c r="D795" s="23">
        <v>0.01</v>
      </c>
      <c r="F795" t="s">
        <v>485</v>
      </c>
      <c r="G795" t="s">
        <v>23</v>
      </c>
      <c r="H795" t="s">
        <v>694</v>
      </c>
      <c r="I795" t="s">
        <v>700</v>
      </c>
      <c r="M795" t="s">
        <v>1362</v>
      </c>
      <c r="X795" t="str">
        <f>+IF(P795="S128","c006x   - Insurance firms &amp; pension funds",IF(G795="particulares","c001x   - Households",IF(AND(G795="outras empresas nao financeiras",H795="1"),"c002x   - Micro &amp; SME",IF(AND(G795="outras empresas nao financeiras",OR(H795="0",H795="")),"c003x   - Corporates",IF(G795="instituicoes de credito","c004x   - Institutions",IF(G795="outras instituicoes financeiras","c005x   - Other financial corporations",IF(G795="setor publico","c008x   - Government, central banks &amp; supranationals",IF(AND(G795="",I795="Taxageste"),"c003x   - Corporates",IF(G795="","c005x   - Other financial corporations","")))))))))</f>
        <v>c004x   - Institutions</v>
      </c>
      <c r="Y795" s="1">
        <f>SUM(N795:O795)</f>
        <v>0</v>
      </c>
      <c r="Z795">
        <f>IFERROR(D795-Y795,"")</f>
        <v>0.01</v>
      </c>
      <c r="AA795">
        <v>0</v>
      </c>
      <c r="AB795" t="str">
        <f t="shared" si="36"/>
        <v>599904815283130</v>
      </c>
      <c r="AC795" t="str">
        <f t="shared" si="37"/>
        <v>8000000013</v>
      </c>
      <c r="AD795" t="str">
        <f t="shared" si="38"/>
        <v>Type of identifier, other than LEI or MFI code</v>
      </c>
    </row>
    <row r="796" spans="1:30" x14ac:dyDescent="0.45">
      <c r="A796" t="s">
        <v>1106</v>
      </c>
      <c r="B796" t="s">
        <v>699</v>
      </c>
      <c r="C796" t="s">
        <v>21</v>
      </c>
      <c r="D796" s="23">
        <v>0.69</v>
      </c>
      <c r="E796" s="23"/>
      <c r="F796" t="s">
        <v>485</v>
      </c>
      <c r="G796" t="s">
        <v>23</v>
      </c>
      <c r="H796" t="s">
        <v>694</v>
      </c>
      <c r="I796" t="s">
        <v>700</v>
      </c>
      <c r="M796" t="s">
        <v>1362</v>
      </c>
      <c r="X796" t="str">
        <f>+IF(P796="S128","c006x   - Insurance firms &amp; pension funds",IF(G796="particulares","c001x   - Households",IF(AND(G796="outras empresas nao financeiras",H796="1"),"c002x   - Micro &amp; SME",IF(AND(G796="outras empresas nao financeiras",OR(H796="0",H796="")),"c003x   - Corporates",IF(G796="instituicoes de credito","c004x   - Institutions",IF(G796="outras instituicoes financeiras","c005x   - Other financial corporations",IF(G796="setor publico","c008x   - Government, central banks &amp; supranationals",IF(AND(G796="",I796="Taxageste"),"c003x   - Corporates",IF(G796="","c005x   - Other financial corporations","")))))))))</f>
        <v>c004x   - Institutions</v>
      </c>
      <c r="Y796" s="1">
        <f>SUM(N796:O796)</f>
        <v>0</v>
      </c>
      <c r="Z796">
        <f>IFERROR(D796-Y796,"")</f>
        <v>0.69</v>
      </c>
      <c r="AA796">
        <v>0</v>
      </c>
      <c r="AB796" t="str">
        <f t="shared" si="36"/>
        <v>599904815283510</v>
      </c>
      <c r="AC796" t="str">
        <f t="shared" si="37"/>
        <v>8000000013</v>
      </c>
      <c r="AD796" t="str">
        <f t="shared" si="38"/>
        <v>Type of identifier, other than LEI or MFI code</v>
      </c>
    </row>
    <row r="797" spans="1:30" x14ac:dyDescent="0.45">
      <c r="A797" t="s">
        <v>962</v>
      </c>
      <c r="B797" t="s">
        <v>696</v>
      </c>
      <c r="C797" t="s">
        <v>21</v>
      </c>
      <c r="D797" s="23">
        <v>0.22</v>
      </c>
      <c r="F797" t="s">
        <v>485</v>
      </c>
      <c r="G797" t="s">
        <v>23</v>
      </c>
      <c r="H797" t="s">
        <v>694</v>
      </c>
      <c r="I797" t="s">
        <v>81</v>
      </c>
      <c r="M797" t="s">
        <v>1362</v>
      </c>
      <c r="X797" t="str">
        <f>+IF(P797="S128","c006x   - Insurance firms &amp; pension funds",IF(G797="particulares","c001x   - Households",IF(AND(G797="outras empresas nao financeiras",H797="1"),"c002x   - Micro &amp; SME",IF(AND(G797="outras empresas nao financeiras",OR(H797="0",H797="")),"c003x   - Corporates",IF(G797="instituicoes de credito","c004x   - Institutions",IF(G797="outras instituicoes financeiras","c005x   - Other financial corporations",IF(G797="setor publico","c008x   - Government, central banks &amp; supranationals",IF(AND(G797="",I797="Taxageste"),"c003x   - Corporates",IF(G797="","c005x   - Other financial corporations","")))))))))</f>
        <v>c004x   - Institutions</v>
      </c>
      <c r="Y797" s="1">
        <f>SUM(N797:O797)</f>
        <v>0</v>
      </c>
      <c r="Z797">
        <f>IFERROR(D797-Y797,"")</f>
        <v>0.22</v>
      </c>
      <c r="AA797">
        <v>0</v>
      </c>
      <c r="AB797" t="str">
        <f t="shared" si="36"/>
        <v>599904830061240</v>
      </c>
      <c r="AC797" t="str">
        <f t="shared" si="37"/>
        <v>9000699338</v>
      </c>
      <c r="AD797" t="str">
        <f t="shared" si="38"/>
        <v>Type of identifier, other than LEI or MFI code</v>
      </c>
    </row>
    <row r="798" spans="1:30" x14ac:dyDescent="0.45">
      <c r="A798" t="s">
        <v>971</v>
      </c>
      <c r="B798" t="s">
        <v>696</v>
      </c>
      <c r="C798" t="s">
        <v>21</v>
      </c>
      <c r="D798" s="23">
        <v>0.15</v>
      </c>
      <c r="E798" s="23"/>
      <c r="F798" t="s">
        <v>485</v>
      </c>
      <c r="G798" t="s">
        <v>23</v>
      </c>
      <c r="H798" t="s">
        <v>694</v>
      </c>
      <c r="I798" t="s">
        <v>81</v>
      </c>
      <c r="M798" t="s">
        <v>1362</v>
      </c>
      <c r="X798" t="str">
        <f>+IF(P798="S128","c006x   - Insurance firms &amp; pension funds",IF(G798="particulares","c001x   - Households",IF(AND(G798="outras empresas nao financeiras",H798="1"),"c002x   - Micro &amp; SME",IF(AND(G798="outras empresas nao financeiras",OR(H798="0",H798="")),"c003x   - Corporates",IF(G798="instituicoes de credito","c004x   - Institutions",IF(G798="outras instituicoes financeiras","c005x   - Other financial corporations",IF(G798="setor publico","c008x   - Government, central banks &amp; supranationals",IF(AND(G798="",I798="Taxageste"),"c003x   - Corporates",IF(G798="","c005x   - Other financial corporations","")))))))))</f>
        <v>c004x   - Institutions</v>
      </c>
      <c r="Y798" s="1">
        <f>SUM(N798:O798)</f>
        <v>0</v>
      </c>
      <c r="Z798">
        <f>IFERROR(D798-Y798,"")</f>
        <v>0.15</v>
      </c>
      <c r="AA798">
        <v>0</v>
      </c>
      <c r="AB798" t="str">
        <f t="shared" si="36"/>
        <v>599904830123080</v>
      </c>
      <c r="AC798" t="str">
        <f t="shared" si="37"/>
        <v>9000699338</v>
      </c>
      <c r="AD798" t="str">
        <f t="shared" si="38"/>
        <v>Type of identifier, other than LEI or MFI code</v>
      </c>
    </row>
    <row r="799" spans="1:30" x14ac:dyDescent="0.45">
      <c r="A799" t="s">
        <v>846</v>
      </c>
      <c r="B799" t="s">
        <v>696</v>
      </c>
      <c r="C799" t="s">
        <v>21</v>
      </c>
      <c r="D799" s="23">
        <v>0.19</v>
      </c>
      <c r="F799" t="s">
        <v>485</v>
      </c>
      <c r="G799" t="s">
        <v>23</v>
      </c>
      <c r="H799" t="s">
        <v>694</v>
      </c>
      <c r="I799" t="s">
        <v>81</v>
      </c>
      <c r="M799" t="s">
        <v>1362</v>
      </c>
      <c r="X799" t="str">
        <f>+IF(P799="S128","c006x   - Insurance firms &amp; pension funds",IF(G799="particulares","c001x   - Households",IF(AND(G799="outras empresas nao financeiras",H799="1"),"c002x   - Micro &amp; SME",IF(AND(G799="outras empresas nao financeiras",OR(H799="0",H799="")),"c003x   - Corporates",IF(G799="instituicoes de credito","c004x   - Institutions",IF(G799="outras instituicoes financeiras","c005x   - Other financial corporations",IF(G799="setor publico","c008x   - Government, central banks &amp; supranationals",IF(AND(G799="",I799="Taxageste"),"c003x   - Corporates",IF(G799="","c005x   - Other financial corporations","")))))))))</f>
        <v>c004x   - Institutions</v>
      </c>
      <c r="Y799" s="1">
        <f>SUM(N799:O799)</f>
        <v>0</v>
      </c>
      <c r="Z799">
        <f>IFERROR(D799-Y799,"")</f>
        <v>0.19</v>
      </c>
      <c r="AA799">
        <v>0</v>
      </c>
      <c r="AB799" t="str">
        <f t="shared" si="36"/>
        <v>599904830395650</v>
      </c>
      <c r="AC799" t="str">
        <f t="shared" si="37"/>
        <v>9000699338</v>
      </c>
      <c r="AD799" t="str">
        <f t="shared" si="38"/>
        <v>Type of identifier, other than LEI or MFI code</v>
      </c>
    </row>
    <row r="800" spans="1:30" x14ac:dyDescent="0.45">
      <c r="A800" t="s">
        <v>913</v>
      </c>
      <c r="B800" t="s">
        <v>696</v>
      </c>
      <c r="C800" t="s">
        <v>21</v>
      </c>
      <c r="D800" s="23">
        <v>0.13</v>
      </c>
      <c r="E800" s="23"/>
      <c r="F800" t="s">
        <v>485</v>
      </c>
      <c r="G800" t="s">
        <v>23</v>
      </c>
      <c r="H800" t="s">
        <v>694</v>
      </c>
      <c r="I800" t="s">
        <v>81</v>
      </c>
      <c r="M800" t="s">
        <v>1362</v>
      </c>
      <c r="X800" t="str">
        <f>+IF(P800="S128","c006x   - Insurance firms &amp; pension funds",IF(G800="particulares","c001x   - Households",IF(AND(G800="outras empresas nao financeiras",H800="1"),"c002x   - Micro &amp; SME",IF(AND(G800="outras empresas nao financeiras",OR(H800="0",H800="")),"c003x   - Corporates",IF(G800="instituicoes de credito","c004x   - Institutions",IF(G800="outras instituicoes financeiras","c005x   - Other financial corporations",IF(G800="setor publico","c008x   - Government, central banks &amp; supranationals",IF(AND(G800="",I800="Taxageste"),"c003x   - Corporates",IF(G800="","c005x   - Other financial corporations","")))))))))</f>
        <v>c004x   - Institutions</v>
      </c>
      <c r="Y800" s="1">
        <f>SUM(N800:O800)</f>
        <v>0</v>
      </c>
      <c r="Z800">
        <f>IFERROR(D800-Y800,"")</f>
        <v>0.13</v>
      </c>
      <c r="AA800">
        <v>0</v>
      </c>
      <c r="AB800" t="str">
        <f t="shared" si="36"/>
        <v>599904831217850</v>
      </c>
      <c r="AC800" t="str">
        <f t="shared" si="37"/>
        <v>9000699338</v>
      </c>
      <c r="AD800" t="str">
        <f t="shared" si="38"/>
        <v>Type of identifier, other than LEI or MFI code</v>
      </c>
    </row>
    <row r="801" spans="1:30" x14ac:dyDescent="0.45">
      <c r="A801" t="s">
        <v>843</v>
      </c>
      <c r="B801" t="s">
        <v>699</v>
      </c>
      <c r="C801" t="s">
        <v>21</v>
      </c>
      <c r="D801" s="23">
        <v>0.01</v>
      </c>
      <c r="F801" t="s">
        <v>485</v>
      </c>
      <c r="G801" t="s">
        <v>23</v>
      </c>
      <c r="H801" t="s">
        <v>694</v>
      </c>
      <c r="I801" t="s">
        <v>700</v>
      </c>
      <c r="M801" t="s">
        <v>1362</v>
      </c>
      <c r="X801" t="str">
        <f>+IF(P801="S128","c006x   - Insurance firms &amp; pension funds",IF(G801="particulares","c001x   - Households",IF(AND(G801="outras empresas nao financeiras",H801="1"),"c002x   - Micro &amp; SME",IF(AND(G801="outras empresas nao financeiras",OR(H801="0",H801="")),"c003x   - Corporates",IF(G801="instituicoes de credito","c004x   - Institutions",IF(G801="outras instituicoes financeiras","c005x   - Other financial corporations",IF(G801="setor publico","c008x   - Government, central banks &amp; supranationals",IF(AND(G801="",I801="Taxageste"),"c003x   - Corporates",IF(G801="","c005x   - Other financial corporations","")))))))))</f>
        <v>c004x   - Institutions</v>
      </c>
      <c r="Y801" s="1">
        <f>SUM(N801:O801)</f>
        <v>0</v>
      </c>
      <c r="Z801">
        <f>IFERROR(D801-Y801,"")</f>
        <v>0.01</v>
      </c>
      <c r="AA801">
        <v>0</v>
      </c>
      <c r="AB801" t="str">
        <f t="shared" si="36"/>
        <v>599904816718590</v>
      </c>
      <c r="AC801" t="str">
        <f t="shared" si="37"/>
        <v>8000000013</v>
      </c>
      <c r="AD801" t="str">
        <f t="shared" si="38"/>
        <v>Type of identifier, other than LEI or MFI code</v>
      </c>
    </row>
    <row r="802" spans="1:30" x14ac:dyDescent="0.45">
      <c r="A802" t="s">
        <v>781</v>
      </c>
      <c r="B802" t="s">
        <v>696</v>
      </c>
      <c r="C802" t="s">
        <v>21</v>
      </c>
      <c r="D802" s="23">
        <v>0.08</v>
      </c>
      <c r="E802" s="23"/>
      <c r="F802" t="s">
        <v>485</v>
      </c>
      <c r="G802" t="s">
        <v>23</v>
      </c>
      <c r="H802" t="s">
        <v>694</v>
      </c>
      <c r="I802" t="s">
        <v>81</v>
      </c>
      <c r="M802" t="s">
        <v>1362</v>
      </c>
      <c r="X802" t="str">
        <f>+IF(P802="S128","c006x   - Insurance firms &amp; pension funds",IF(G802="particulares","c001x   - Households",IF(AND(G802="outras empresas nao financeiras",H802="1"),"c002x   - Micro &amp; SME",IF(AND(G802="outras empresas nao financeiras",OR(H802="0",H802="")),"c003x   - Corporates",IF(G802="instituicoes de credito","c004x   - Institutions",IF(G802="outras instituicoes financeiras","c005x   - Other financial corporations",IF(G802="setor publico","c008x   - Government, central banks &amp; supranationals",IF(AND(G802="",I802="Taxageste"),"c003x   - Corporates",IF(G802="","c005x   - Other financial corporations","")))))))))</f>
        <v>c004x   - Institutions</v>
      </c>
      <c r="Y802" s="1">
        <f>SUM(N802:O802)</f>
        <v>0</v>
      </c>
      <c r="Z802">
        <f>IFERROR(D802-Y802,"")</f>
        <v>0.08</v>
      </c>
      <c r="AA802">
        <v>0</v>
      </c>
      <c r="AB802" t="str">
        <f t="shared" si="36"/>
        <v>599904832711720</v>
      </c>
      <c r="AC802" t="str">
        <f t="shared" si="37"/>
        <v>9000699338</v>
      </c>
      <c r="AD802" t="str">
        <f t="shared" si="38"/>
        <v>Type of identifier, other than LEI or MFI code</v>
      </c>
    </row>
    <row r="803" spans="1:30" x14ac:dyDescent="0.45">
      <c r="A803" t="s">
        <v>1147</v>
      </c>
      <c r="B803" t="s">
        <v>696</v>
      </c>
      <c r="C803" t="s">
        <v>21</v>
      </c>
      <c r="D803" s="23">
        <v>0.1</v>
      </c>
      <c r="F803" t="s">
        <v>485</v>
      </c>
      <c r="G803" t="s">
        <v>23</v>
      </c>
      <c r="H803" t="s">
        <v>694</v>
      </c>
      <c r="I803" t="s">
        <v>81</v>
      </c>
      <c r="M803" t="s">
        <v>1362</v>
      </c>
      <c r="X803" t="str">
        <f>+IF(P803="S128","c006x   - Insurance firms &amp; pension funds",IF(G803="particulares","c001x   - Households",IF(AND(G803="outras empresas nao financeiras",H803="1"),"c002x   - Micro &amp; SME",IF(AND(G803="outras empresas nao financeiras",OR(H803="0",H803="")),"c003x   - Corporates",IF(G803="instituicoes de credito","c004x   - Institutions",IF(G803="outras instituicoes financeiras","c005x   - Other financial corporations",IF(G803="setor publico","c008x   - Government, central banks &amp; supranationals",IF(AND(G803="",I803="Taxageste"),"c003x   - Corporates",IF(G803="","c005x   - Other financial corporations","")))))))))</f>
        <v>c004x   - Institutions</v>
      </c>
      <c r="Y803" s="1">
        <f>SUM(N803:O803)</f>
        <v>0</v>
      </c>
      <c r="Z803">
        <f>IFERROR(D803-Y803,"")</f>
        <v>0.1</v>
      </c>
      <c r="AA803">
        <v>0</v>
      </c>
      <c r="AB803" t="str">
        <f t="shared" si="36"/>
        <v>599904830098170</v>
      </c>
      <c r="AC803" t="str">
        <f t="shared" si="37"/>
        <v>9000699338</v>
      </c>
      <c r="AD803" t="str">
        <f t="shared" si="38"/>
        <v>Type of identifier, other than LEI or MFI code</v>
      </c>
    </row>
    <row r="804" spans="1:30" x14ac:dyDescent="0.45">
      <c r="A804" t="s">
        <v>974</v>
      </c>
      <c r="B804" t="s">
        <v>706</v>
      </c>
      <c r="C804" t="s">
        <v>21</v>
      </c>
      <c r="D804" s="23">
        <v>0.31</v>
      </c>
      <c r="E804" s="23"/>
      <c r="F804" t="s">
        <v>485</v>
      </c>
      <c r="G804" t="s">
        <v>23</v>
      </c>
      <c r="H804" t="s">
        <v>694</v>
      </c>
      <c r="I804" t="s">
        <v>707</v>
      </c>
      <c r="M804" t="s">
        <v>1362</v>
      </c>
      <c r="X804" t="str">
        <f>+IF(P804="S128","c006x   - Insurance firms &amp; pension funds",IF(G804="particulares","c001x   - Households",IF(AND(G804="outras empresas nao financeiras",H804="1"),"c002x   - Micro &amp; SME",IF(AND(G804="outras empresas nao financeiras",OR(H804="0",H804="")),"c003x   - Corporates",IF(G804="instituicoes de credito","c004x   - Institutions",IF(G804="outras instituicoes financeiras","c005x   - Other financial corporations",IF(G804="setor publico","c008x   - Government, central banks &amp; supranationals",IF(AND(G804="",I804="Taxageste"),"c003x   - Corporates",IF(G804="","c005x   - Other financial corporations","")))))))))</f>
        <v>c004x   - Institutions</v>
      </c>
      <c r="Y804" s="1">
        <f>SUM(N804:O804)</f>
        <v>0</v>
      </c>
      <c r="Z804">
        <f>IFERROR(D804-Y804,"")</f>
        <v>0.31</v>
      </c>
      <c r="AA804">
        <v>0</v>
      </c>
      <c r="AB804" t="str">
        <f t="shared" si="36"/>
        <v>599904830435070</v>
      </c>
      <c r="AC804" t="str">
        <f t="shared" si="37"/>
        <v>9000796656</v>
      </c>
      <c r="AD804" t="str">
        <f t="shared" si="38"/>
        <v>Type of identifier, other than LEI or MFI code</v>
      </c>
    </row>
    <row r="805" spans="1:30" x14ac:dyDescent="0.45">
      <c r="A805" t="s">
        <v>720</v>
      </c>
      <c r="B805" t="s">
        <v>696</v>
      </c>
      <c r="C805" t="s">
        <v>21</v>
      </c>
      <c r="D805" s="23">
        <v>0.1</v>
      </c>
      <c r="F805" t="s">
        <v>485</v>
      </c>
      <c r="G805" t="s">
        <v>23</v>
      </c>
      <c r="H805" t="s">
        <v>694</v>
      </c>
      <c r="I805" t="s">
        <v>81</v>
      </c>
      <c r="M805" t="s">
        <v>1362</v>
      </c>
      <c r="X805" t="str">
        <f>+IF(P805="S128","c006x   - Insurance firms &amp; pension funds",IF(G805="particulares","c001x   - Households",IF(AND(G805="outras empresas nao financeiras",H805="1"),"c002x   - Micro &amp; SME",IF(AND(G805="outras empresas nao financeiras",OR(H805="0",H805="")),"c003x   - Corporates",IF(G805="instituicoes de credito","c004x   - Institutions",IF(G805="outras instituicoes financeiras","c005x   - Other financial corporations",IF(G805="setor publico","c008x   - Government, central banks &amp; supranationals",IF(AND(G805="",I805="Taxageste"),"c003x   - Corporates",IF(G805="","c005x   - Other financial corporations","")))))))))</f>
        <v>c004x   - Institutions</v>
      </c>
      <c r="Y805" s="1">
        <f>SUM(N805:O805)</f>
        <v>0</v>
      </c>
      <c r="Z805">
        <f>IFERROR(D805-Y805,"")</f>
        <v>0.1</v>
      </c>
      <c r="AA805">
        <v>0</v>
      </c>
      <c r="AB805" t="str">
        <f t="shared" si="36"/>
        <v>599904830658530</v>
      </c>
      <c r="AC805" t="str">
        <f t="shared" si="37"/>
        <v>9000699338</v>
      </c>
      <c r="AD805" t="str">
        <f t="shared" si="38"/>
        <v>Type of identifier, other than LEI or MFI code</v>
      </c>
    </row>
    <row r="806" spans="1:30" x14ac:dyDescent="0.45">
      <c r="A806" t="s">
        <v>1163</v>
      </c>
      <c r="B806" t="s">
        <v>696</v>
      </c>
      <c r="C806" t="s">
        <v>21</v>
      </c>
      <c r="D806" s="23">
        <v>0.35</v>
      </c>
      <c r="E806" s="23"/>
      <c r="F806" t="s">
        <v>485</v>
      </c>
      <c r="G806" t="s">
        <v>23</v>
      </c>
      <c r="H806" t="s">
        <v>694</v>
      </c>
      <c r="I806" t="s">
        <v>81</v>
      </c>
      <c r="M806" t="s">
        <v>1362</v>
      </c>
      <c r="X806" t="str">
        <f>+IF(P806="S128","c006x   - Insurance firms &amp; pension funds",IF(G806="particulares","c001x   - Households",IF(AND(G806="outras empresas nao financeiras",H806="1"),"c002x   - Micro &amp; SME",IF(AND(G806="outras empresas nao financeiras",OR(H806="0",H806="")),"c003x   - Corporates",IF(G806="instituicoes de credito","c004x   - Institutions",IF(G806="outras instituicoes financeiras","c005x   - Other financial corporations",IF(G806="setor publico","c008x   - Government, central banks &amp; supranationals",IF(AND(G806="",I806="Taxageste"),"c003x   - Corporates",IF(G806="","c005x   - Other financial corporations","")))))))))</f>
        <v>c004x   - Institutions</v>
      </c>
      <c r="Y806" s="1">
        <f>SUM(N806:O806)</f>
        <v>0</v>
      </c>
      <c r="Z806">
        <f>IFERROR(D806-Y806,"")</f>
        <v>0.35</v>
      </c>
      <c r="AA806">
        <v>0</v>
      </c>
      <c r="AB806" t="str">
        <f t="shared" si="36"/>
        <v>599904831108000</v>
      </c>
      <c r="AC806" t="str">
        <f t="shared" si="37"/>
        <v>9000699338</v>
      </c>
      <c r="AD806" t="str">
        <f t="shared" si="38"/>
        <v>Type of identifier, other than LEI or MFI code</v>
      </c>
    </row>
    <row r="807" spans="1:30" x14ac:dyDescent="0.45">
      <c r="A807" t="s">
        <v>987</v>
      </c>
      <c r="B807" t="s">
        <v>696</v>
      </c>
      <c r="C807" t="s">
        <v>21</v>
      </c>
      <c r="D807" s="23">
        <v>1.27</v>
      </c>
      <c r="F807" t="s">
        <v>485</v>
      </c>
      <c r="G807" t="s">
        <v>23</v>
      </c>
      <c r="H807" t="s">
        <v>694</v>
      </c>
      <c r="I807" t="s">
        <v>81</v>
      </c>
      <c r="M807" t="s">
        <v>1362</v>
      </c>
      <c r="X807" t="str">
        <f>+IF(P807="S128","c006x   - Insurance firms &amp; pension funds",IF(G807="particulares","c001x   - Households",IF(AND(G807="outras empresas nao financeiras",H807="1"),"c002x   - Micro &amp; SME",IF(AND(G807="outras empresas nao financeiras",OR(H807="0",H807="")),"c003x   - Corporates",IF(G807="instituicoes de credito","c004x   - Institutions",IF(G807="outras instituicoes financeiras","c005x   - Other financial corporations",IF(G807="setor publico","c008x   - Government, central banks &amp; supranationals",IF(AND(G807="",I807="Taxageste"),"c003x   - Corporates",IF(G807="","c005x   - Other financial corporations","")))))))))</f>
        <v>c004x   - Institutions</v>
      </c>
      <c r="Y807" s="1">
        <f>SUM(N807:O807)</f>
        <v>0</v>
      </c>
      <c r="Z807">
        <f>IFERROR(D807-Y807,"")</f>
        <v>1.27</v>
      </c>
      <c r="AA807">
        <v>0</v>
      </c>
      <c r="AB807" t="str">
        <f t="shared" si="36"/>
        <v>599904831166990</v>
      </c>
      <c r="AC807" t="str">
        <f t="shared" si="37"/>
        <v>9000699338</v>
      </c>
      <c r="AD807" t="str">
        <f t="shared" si="38"/>
        <v>Type of identifier, other than LEI or MFI code</v>
      </c>
    </row>
    <row r="808" spans="1:30" x14ac:dyDescent="0.45">
      <c r="A808" t="s">
        <v>983</v>
      </c>
      <c r="B808" t="s">
        <v>696</v>
      </c>
      <c r="C808" t="s">
        <v>21</v>
      </c>
      <c r="D808" s="23">
        <v>0.51</v>
      </c>
      <c r="E808" s="23"/>
      <c r="F808" t="s">
        <v>485</v>
      </c>
      <c r="G808" t="s">
        <v>23</v>
      </c>
      <c r="H808" t="s">
        <v>694</v>
      </c>
      <c r="I808" t="s">
        <v>81</v>
      </c>
      <c r="M808" t="s">
        <v>1362</v>
      </c>
      <c r="X808" t="str">
        <f>+IF(P808="S128","c006x   - Insurance firms &amp; pension funds",IF(G808="particulares","c001x   - Households",IF(AND(G808="outras empresas nao financeiras",H808="1"),"c002x   - Micro &amp; SME",IF(AND(G808="outras empresas nao financeiras",OR(H808="0",H808="")),"c003x   - Corporates",IF(G808="instituicoes de credito","c004x   - Institutions",IF(G808="outras instituicoes financeiras","c005x   - Other financial corporations",IF(G808="setor publico","c008x   - Government, central banks &amp; supranationals",IF(AND(G808="",I808="Taxageste"),"c003x   - Corporates",IF(G808="","c005x   - Other financial corporations","")))))))))</f>
        <v>c004x   - Institutions</v>
      </c>
      <c r="Y808" s="1">
        <f>SUM(N808:O808)</f>
        <v>0</v>
      </c>
      <c r="Z808">
        <f>IFERROR(D808-Y808,"")</f>
        <v>0.51</v>
      </c>
      <c r="AA808">
        <v>0</v>
      </c>
      <c r="AB808" t="str">
        <f t="shared" si="36"/>
        <v>599904831300160</v>
      </c>
      <c r="AC808" t="str">
        <f t="shared" si="37"/>
        <v>9000699338</v>
      </c>
      <c r="AD808" t="str">
        <f t="shared" si="38"/>
        <v>Type of identifier, other than LEI or MFI code</v>
      </c>
    </row>
    <row r="809" spans="1:30" x14ac:dyDescent="0.45">
      <c r="A809" t="s">
        <v>698</v>
      </c>
      <c r="B809" t="s">
        <v>699</v>
      </c>
      <c r="C809" t="s">
        <v>21</v>
      </c>
      <c r="D809" s="23">
        <v>0.01</v>
      </c>
      <c r="F809" t="s">
        <v>485</v>
      </c>
      <c r="G809" t="s">
        <v>23</v>
      </c>
      <c r="H809" t="s">
        <v>694</v>
      </c>
      <c r="I809" t="s">
        <v>700</v>
      </c>
      <c r="M809" t="s">
        <v>1362</v>
      </c>
      <c r="X809" t="str">
        <f>+IF(P809="S128","c006x   - Insurance firms &amp; pension funds",IF(G809="particulares","c001x   - Households",IF(AND(G809="outras empresas nao financeiras",H809="1"),"c002x   - Micro &amp; SME",IF(AND(G809="outras empresas nao financeiras",OR(H809="0",H809="")),"c003x   - Corporates",IF(G809="instituicoes de credito","c004x   - Institutions",IF(G809="outras instituicoes financeiras","c005x   - Other financial corporations",IF(G809="setor publico","c008x   - Government, central banks &amp; supranationals",IF(AND(G809="",I809="Taxageste"),"c003x   - Corporates",IF(G809="","c005x   - Other financial corporations","")))))))))</f>
        <v>c004x   - Institutions</v>
      </c>
      <c r="Y809" s="1">
        <f>SUM(N809:O809)</f>
        <v>0</v>
      </c>
      <c r="Z809">
        <f>IFERROR(D809-Y809,"")</f>
        <v>0.01</v>
      </c>
      <c r="AA809">
        <v>0</v>
      </c>
      <c r="AB809" t="str">
        <f t="shared" si="36"/>
        <v>599904816718100</v>
      </c>
      <c r="AC809" t="str">
        <f t="shared" si="37"/>
        <v>8000000013</v>
      </c>
      <c r="AD809" t="str">
        <f t="shared" si="38"/>
        <v>Type of identifier, other than LEI or MFI code</v>
      </c>
    </row>
    <row r="810" spans="1:30" x14ac:dyDescent="0.45">
      <c r="A810" t="s">
        <v>1218</v>
      </c>
      <c r="B810" t="s">
        <v>696</v>
      </c>
      <c r="C810" t="s">
        <v>21</v>
      </c>
      <c r="D810" s="23">
        <v>0.09</v>
      </c>
      <c r="F810" t="s">
        <v>485</v>
      </c>
      <c r="G810" t="s">
        <v>23</v>
      </c>
      <c r="H810" t="s">
        <v>694</v>
      </c>
      <c r="I810" t="s">
        <v>81</v>
      </c>
      <c r="M810" t="s">
        <v>1362</v>
      </c>
      <c r="X810" t="str">
        <f>+IF(P810="S128","c006x   - Insurance firms &amp; pension funds",IF(G810="particulares","c001x   - Households",IF(AND(G810="outras empresas nao financeiras",H810="1"),"c002x   - Micro &amp; SME",IF(AND(G810="outras empresas nao financeiras",OR(H810="0",H810="")),"c003x   - Corporates",IF(G810="instituicoes de credito","c004x   - Institutions",IF(G810="outras instituicoes financeiras","c005x   - Other financial corporations",IF(G810="setor publico","c008x   - Government, central banks &amp; supranationals",IF(AND(G810="",I810="Taxageste"),"c003x   - Corporates",IF(G810="","c005x   - Other financial corporations","")))))))))</f>
        <v>c004x   - Institutions</v>
      </c>
      <c r="Y810" s="1">
        <f>SUM(N810:O810)</f>
        <v>0</v>
      </c>
      <c r="Z810">
        <f>IFERROR(D810-Y810,"")</f>
        <v>0.09</v>
      </c>
      <c r="AA810">
        <v>0</v>
      </c>
      <c r="AB810" t="str">
        <f t="shared" si="36"/>
        <v>599904832884660</v>
      </c>
      <c r="AC810" t="str">
        <f t="shared" si="37"/>
        <v>9000699338</v>
      </c>
      <c r="AD810" t="str">
        <f t="shared" si="38"/>
        <v>Type of identifier, other than LEI or MFI code</v>
      </c>
    </row>
    <row r="811" spans="1:30" x14ac:dyDescent="0.45">
      <c r="A811" t="s">
        <v>773</v>
      </c>
      <c r="B811" t="s">
        <v>696</v>
      </c>
      <c r="C811" t="s">
        <v>21</v>
      </c>
      <c r="D811" s="23">
        <v>0.46</v>
      </c>
      <c r="F811" t="s">
        <v>485</v>
      </c>
      <c r="G811" t="s">
        <v>23</v>
      </c>
      <c r="H811" t="s">
        <v>694</v>
      </c>
      <c r="I811" t="s">
        <v>81</v>
      </c>
      <c r="M811" t="s">
        <v>1362</v>
      </c>
      <c r="X811" t="str">
        <f>+IF(P811="S128","c006x   - Insurance firms &amp; pension funds",IF(G811="particulares","c001x   - Households",IF(AND(G811="outras empresas nao financeiras",H811="1"),"c002x   - Micro &amp; SME",IF(AND(G811="outras empresas nao financeiras",OR(H811="0",H811="")),"c003x   - Corporates",IF(G811="instituicoes de credito","c004x   - Institutions",IF(G811="outras instituicoes financeiras","c005x   - Other financial corporations",IF(G811="setor publico","c008x   - Government, central banks &amp; supranationals",IF(AND(G811="",I811="Taxageste"),"c003x   - Corporates",IF(G811="","c005x   - Other financial corporations","")))))))))</f>
        <v>c004x   - Institutions</v>
      </c>
      <c r="Y811" s="1">
        <f>SUM(N811:O811)</f>
        <v>0</v>
      </c>
      <c r="Z811">
        <f>IFERROR(D811-Y811,"")</f>
        <v>0.46</v>
      </c>
      <c r="AA811">
        <v>0</v>
      </c>
      <c r="AB811" t="str">
        <f t="shared" si="36"/>
        <v>599904830058070</v>
      </c>
      <c r="AC811" t="str">
        <f t="shared" si="37"/>
        <v>9000699338</v>
      </c>
      <c r="AD811" t="str">
        <f t="shared" si="38"/>
        <v>Type of identifier, other than LEI or MFI code</v>
      </c>
    </row>
    <row r="812" spans="1:30" x14ac:dyDescent="0.45">
      <c r="A812" t="s">
        <v>1245</v>
      </c>
      <c r="B812" t="s">
        <v>696</v>
      </c>
      <c r="C812" t="s">
        <v>21</v>
      </c>
      <c r="D812" s="23">
        <v>0.08</v>
      </c>
      <c r="E812" s="23"/>
      <c r="F812" t="s">
        <v>485</v>
      </c>
      <c r="G812" t="s">
        <v>23</v>
      </c>
      <c r="H812" t="s">
        <v>694</v>
      </c>
      <c r="I812" t="s">
        <v>81</v>
      </c>
      <c r="M812" t="s">
        <v>1362</v>
      </c>
      <c r="X812" t="str">
        <f>+IF(P812="S128","c006x   - Insurance firms &amp; pension funds",IF(G812="particulares","c001x   - Households",IF(AND(G812="outras empresas nao financeiras",H812="1"),"c002x   - Micro &amp; SME",IF(AND(G812="outras empresas nao financeiras",OR(H812="0",H812="")),"c003x   - Corporates",IF(G812="instituicoes de credito","c004x   - Institutions",IF(G812="outras instituicoes financeiras","c005x   - Other financial corporations",IF(G812="setor publico","c008x   - Government, central banks &amp; supranationals",IF(AND(G812="",I812="Taxageste"),"c003x   - Corporates",IF(G812="","c005x   - Other financial corporations","")))))))))</f>
        <v>c004x   - Institutions</v>
      </c>
      <c r="Y812" s="1">
        <f>SUM(N812:O812)</f>
        <v>0</v>
      </c>
      <c r="Z812">
        <f>IFERROR(D812-Y812,"")</f>
        <v>0.08</v>
      </c>
      <c r="AA812">
        <v>0</v>
      </c>
      <c r="AB812" t="str">
        <f t="shared" si="36"/>
        <v>599904832838470</v>
      </c>
      <c r="AC812" t="str">
        <f t="shared" si="37"/>
        <v>9000699338</v>
      </c>
      <c r="AD812" t="str">
        <f t="shared" si="38"/>
        <v>Type of identifier, other than LEI or MFI code</v>
      </c>
    </row>
    <row r="813" spans="1:30" x14ac:dyDescent="0.45">
      <c r="A813" t="s">
        <v>1126</v>
      </c>
      <c r="B813" t="s">
        <v>699</v>
      </c>
      <c r="C813" t="s">
        <v>21</v>
      </c>
      <c r="D813" s="23">
        <v>0.02</v>
      </c>
      <c r="F813" t="s">
        <v>485</v>
      </c>
      <c r="G813" t="s">
        <v>23</v>
      </c>
      <c r="H813" t="s">
        <v>694</v>
      </c>
      <c r="I813" t="s">
        <v>700</v>
      </c>
      <c r="M813" t="s">
        <v>1362</v>
      </c>
      <c r="X813" t="str">
        <f>+IF(P813="S128","c006x   - Insurance firms &amp; pension funds",IF(G813="particulares","c001x   - Households",IF(AND(G813="outras empresas nao financeiras",H813="1"),"c002x   - Micro &amp; SME",IF(AND(G813="outras empresas nao financeiras",OR(H813="0",H813="")),"c003x   - Corporates",IF(G813="instituicoes de credito","c004x   - Institutions",IF(G813="outras instituicoes financeiras","c005x   - Other financial corporations",IF(G813="setor publico","c008x   - Government, central banks &amp; supranationals",IF(AND(G813="",I813="Taxageste"),"c003x   - Corporates",IF(G813="","c005x   - Other financial corporations","")))))))))</f>
        <v>c004x   - Institutions</v>
      </c>
      <c r="Y813" s="1">
        <f>SUM(N813:O813)</f>
        <v>0</v>
      </c>
      <c r="Z813">
        <f>IFERROR(D813-Y813,"")</f>
        <v>0.02</v>
      </c>
      <c r="AA813">
        <v>0</v>
      </c>
      <c r="AB813" t="str">
        <f t="shared" si="36"/>
        <v>599904815789840</v>
      </c>
      <c r="AC813" t="str">
        <f t="shared" si="37"/>
        <v>8000000013</v>
      </c>
      <c r="AD813" t="str">
        <f t="shared" si="38"/>
        <v>Type of identifier, other than LEI or MFI code</v>
      </c>
    </row>
    <row r="814" spans="1:30" x14ac:dyDescent="0.45">
      <c r="A814" t="s">
        <v>1115</v>
      </c>
      <c r="B814" t="s">
        <v>699</v>
      </c>
      <c r="C814" t="s">
        <v>21</v>
      </c>
      <c r="D814" s="23">
        <v>0.01</v>
      </c>
      <c r="E814" s="23"/>
      <c r="F814" t="s">
        <v>485</v>
      </c>
      <c r="G814" t="s">
        <v>23</v>
      </c>
      <c r="H814" t="s">
        <v>694</v>
      </c>
      <c r="I814" t="s">
        <v>700</v>
      </c>
      <c r="M814" t="s">
        <v>1362</v>
      </c>
      <c r="X814" t="str">
        <f>+IF(P814="S128","c006x   - Insurance firms &amp; pension funds",IF(G814="particulares","c001x   - Households",IF(AND(G814="outras empresas nao financeiras",H814="1"),"c002x   - Micro &amp; SME",IF(AND(G814="outras empresas nao financeiras",OR(H814="0",H814="")),"c003x   - Corporates",IF(G814="instituicoes de credito","c004x   - Institutions",IF(G814="outras instituicoes financeiras","c005x   - Other financial corporations",IF(G814="setor publico","c008x   - Government, central banks &amp; supranationals",IF(AND(G814="",I814="Taxageste"),"c003x   - Corporates",IF(G814="","c005x   - Other financial corporations","")))))))))</f>
        <v>c004x   - Institutions</v>
      </c>
      <c r="Y814" s="1">
        <f>SUM(N814:O814)</f>
        <v>0</v>
      </c>
      <c r="Z814">
        <f>IFERROR(D814-Y814,"")</f>
        <v>0.01</v>
      </c>
      <c r="AA814">
        <v>0</v>
      </c>
      <c r="AB814" t="str">
        <f t="shared" si="36"/>
        <v>599904815284800</v>
      </c>
      <c r="AC814" t="str">
        <f t="shared" si="37"/>
        <v>8000000013</v>
      </c>
      <c r="AD814" t="str">
        <f t="shared" si="38"/>
        <v>Type of identifier, other than LEI or MFI code</v>
      </c>
    </row>
    <row r="815" spans="1:30" x14ac:dyDescent="0.45">
      <c r="A815" t="s">
        <v>708</v>
      </c>
      <c r="B815" t="s">
        <v>699</v>
      </c>
      <c r="C815" t="s">
        <v>21</v>
      </c>
      <c r="D815" s="23">
        <v>0.01</v>
      </c>
      <c r="F815" t="s">
        <v>485</v>
      </c>
      <c r="G815" t="s">
        <v>23</v>
      </c>
      <c r="H815" t="s">
        <v>694</v>
      </c>
      <c r="I815" t="s">
        <v>700</v>
      </c>
      <c r="M815" t="s">
        <v>1362</v>
      </c>
      <c r="X815" t="str">
        <f>+IF(P815="S128","c006x   - Insurance firms &amp; pension funds",IF(G815="particulares","c001x   - Households",IF(AND(G815="outras empresas nao financeiras",H815="1"),"c002x   - Micro &amp; SME",IF(AND(G815="outras empresas nao financeiras",OR(H815="0",H815="")),"c003x   - Corporates",IF(G815="instituicoes de credito","c004x   - Institutions",IF(G815="outras instituicoes financeiras","c005x   - Other financial corporations",IF(G815="setor publico","c008x   - Government, central banks &amp; supranationals",IF(AND(G815="",I815="Taxageste"),"c003x   - Corporates",IF(G815="","c005x   - Other financial corporations","")))))))))</f>
        <v>c004x   - Institutions</v>
      </c>
      <c r="Y815" s="1">
        <f>SUM(N815:O815)</f>
        <v>0</v>
      </c>
      <c r="Z815">
        <f>IFERROR(D815-Y815,"")</f>
        <v>0.01</v>
      </c>
      <c r="AA815">
        <v>0</v>
      </c>
      <c r="AB815" t="str">
        <f t="shared" si="36"/>
        <v>599904816094760</v>
      </c>
      <c r="AC815" t="str">
        <f t="shared" si="37"/>
        <v>8000000013</v>
      </c>
      <c r="AD815" t="str">
        <f t="shared" si="38"/>
        <v>Type of identifier, other than LEI or MFI code</v>
      </c>
    </row>
    <row r="816" spans="1:30" x14ac:dyDescent="0.45">
      <c r="A816" t="s">
        <v>502</v>
      </c>
      <c r="B816" t="s">
        <v>447</v>
      </c>
      <c r="C816" t="s">
        <v>21</v>
      </c>
      <c r="D816" s="23">
        <v>0.3</v>
      </c>
      <c r="E816" s="23"/>
      <c r="F816" t="s">
        <v>485</v>
      </c>
      <c r="G816" t="s">
        <v>27</v>
      </c>
      <c r="H816" t="s">
        <v>694</v>
      </c>
      <c r="I816" t="s">
        <v>45</v>
      </c>
      <c r="M816" t="s">
        <v>1362</v>
      </c>
      <c r="W816" t="s">
        <v>479</v>
      </c>
      <c r="X816" t="str">
        <f>+IF(P816="S128","c006x   - Insurance firms &amp; pension funds",IF(G816="particulares","c001x   - Households",IF(AND(G816="outras empresas nao financeiras",H816="1"),"c002x   - Micro &amp; SME",IF(AND(G816="outras empresas nao financeiras",OR(H816="0",H816="")),"c003x   - Corporates",IF(G816="instituicoes de credito","c004x   - Institutions",IF(G816="outras instituicoes financeiras","c005x   - Other financial corporations",IF(G816="setor publico","c008x   - Government, central banks &amp; supranationals",IF(AND(G816="",I816="Taxageste"),"c003x   - Corporates",IF(G816="","c005x   - Other financial corporations","")))))))))</f>
        <v>c003x   - Corporates</v>
      </c>
      <c r="Y816" s="1">
        <f>SUM(N816:O816)</f>
        <v>0</v>
      </c>
      <c r="Z816">
        <f>IFERROR(D816-Y816,"")</f>
        <v>0.3</v>
      </c>
      <c r="AA816">
        <v>0</v>
      </c>
      <c r="AB816" t="str">
        <f t="shared" si="36"/>
        <v>599904815306540</v>
      </c>
      <c r="AC816" t="str">
        <f t="shared" si="37"/>
        <v>8000391312</v>
      </c>
      <c r="AD816" t="str">
        <f t="shared" si="38"/>
        <v>Type of identifier, other than LEI or MFI code</v>
      </c>
    </row>
    <row r="817" spans="1:30" x14ac:dyDescent="0.45">
      <c r="A817" t="s">
        <v>945</v>
      </c>
      <c r="B817" t="s">
        <v>696</v>
      </c>
      <c r="C817" t="s">
        <v>21</v>
      </c>
      <c r="D817" s="23">
        <v>7.0000000000000007E-2</v>
      </c>
      <c r="F817" t="s">
        <v>485</v>
      </c>
      <c r="G817" t="s">
        <v>23</v>
      </c>
      <c r="H817" t="s">
        <v>694</v>
      </c>
      <c r="I817" t="s">
        <v>81</v>
      </c>
      <c r="M817" t="s">
        <v>1362</v>
      </c>
      <c r="X817" t="str">
        <f>+IF(P817="S128","c006x   - Insurance firms &amp; pension funds",IF(G817="particulares","c001x   - Households",IF(AND(G817="outras empresas nao financeiras",H817="1"),"c002x   - Micro &amp; SME",IF(AND(G817="outras empresas nao financeiras",OR(H817="0",H817="")),"c003x   - Corporates",IF(G817="instituicoes de credito","c004x   - Institutions",IF(G817="outras instituicoes financeiras","c005x   - Other financial corporations",IF(G817="setor publico","c008x   - Government, central banks &amp; supranationals",IF(AND(G817="",I817="Taxageste"),"c003x   - Corporates",IF(G817="","c005x   - Other financial corporations","")))))))))</f>
        <v>c004x   - Institutions</v>
      </c>
      <c r="Y817" s="1">
        <f>SUM(N817:O817)</f>
        <v>0</v>
      </c>
      <c r="Z817">
        <f>IFERROR(D817-Y817,"")</f>
        <v>7.0000000000000007E-2</v>
      </c>
      <c r="AA817">
        <v>0</v>
      </c>
      <c r="AB817" t="str">
        <f t="shared" si="36"/>
        <v>599904816262280</v>
      </c>
      <c r="AC817" t="str">
        <f t="shared" si="37"/>
        <v>9000699338</v>
      </c>
      <c r="AD817" t="str">
        <f t="shared" si="38"/>
        <v>Type of identifier, other than LEI or MFI code</v>
      </c>
    </row>
    <row r="818" spans="1:30" x14ac:dyDescent="0.45">
      <c r="A818" t="s">
        <v>948</v>
      </c>
      <c r="B818" t="s">
        <v>696</v>
      </c>
      <c r="C818" t="s">
        <v>21</v>
      </c>
      <c r="D818" s="23">
        <v>0.05</v>
      </c>
      <c r="E818" s="23"/>
      <c r="F818" t="s">
        <v>485</v>
      </c>
      <c r="G818" t="s">
        <v>23</v>
      </c>
      <c r="H818" t="s">
        <v>694</v>
      </c>
      <c r="I818" t="s">
        <v>81</v>
      </c>
      <c r="M818" t="s">
        <v>1362</v>
      </c>
      <c r="X818" t="str">
        <f>+IF(P818="S128","c006x   - Insurance firms &amp; pension funds",IF(G818="particulares","c001x   - Households",IF(AND(G818="outras empresas nao financeiras",H818="1"),"c002x   - Micro &amp; SME",IF(AND(G818="outras empresas nao financeiras",OR(H818="0",H818="")),"c003x   - Corporates",IF(G818="instituicoes de credito","c004x   - Institutions",IF(G818="outras instituicoes financeiras","c005x   - Other financial corporations",IF(G818="setor publico","c008x   - Government, central banks &amp; supranationals",IF(AND(G818="",I818="Taxageste"),"c003x   - Corporates",IF(G818="","c005x   - Other financial corporations","")))))))))</f>
        <v>c004x   - Institutions</v>
      </c>
      <c r="Y818" s="1">
        <f>SUM(N818:O818)</f>
        <v>0</v>
      </c>
      <c r="Z818">
        <f>IFERROR(D818-Y818,"")</f>
        <v>0.05</v>
      </c>
      <c r="AA818">
        <v>0</v>
      </c>
      <c r="AB818" t="str">
        <f t="shared" si="36"/>
        <v>599904816263040</v>
      </c>
      <c r="AC818" t="str">
        <f t="shared" si="37"/>
        <v>9000699338</v>
      </c>
      <c r="AD818" t="str">
        <f t="shared" si="38"/>
        <v>Type of identifier, other than LEI or MFI code</v>
      </c>
    </row>
    <row r="819" spans="1:30" x14ac:dyDescent="0.45">
      <c r="A819" t="s">
        <v>952</v>
      </c>
      <c r="B819" t="s">
        <v>696</v>
      </c>
      <c r="C819" t="s">
        <v>21</v>
      </c>
      <c r="D819" s="23">
        <v>0.17</v>
      </c>
      <c r="F819" t="s">
        <v>485</v>
      </c>
      <c r="G819" t="s">
        <v>23</v>
      </c>
      <c r="H819" t="s">
        <v>694</v>
      </c>
      <c r="I819" t="s">
        <v>81</v>
      </c>
      <c r="M819" t="s">
        <v>1362</v>
      </c>
      <c r="X819" t="str">
        <f>+IF(P819="S128","c006x   - Insurance firms &amp; pension funds",IF(G819="particulares","c001x   - Households",IF(AND(G819="outras empresas nao financeiras",H819="1"),"c002x   - Micro &amp; SME",IF(AND(G819="outras empresas nao financeiras",OR(H819="0",H819="")),"c003x   - Corporates",IF(G819="instituicoes de credito","c004x   - Institutions",IF(G819="outras instituicoes financeiras","c005x   - Other financial corporations",IF(G819="setor publico","c008x   - Government, central banks &amp; supranationals",IF(AND(G819="",I819="Taxageste"),"c003x   - Corporates",IF(G819="","c005x   - Other financial corporations","")))))))))</f>
        <v>c004x   - Institutions</v>
      </c>
      <c r="Y819" s="1">
        <f>SUM(N819:O819)</f>
        <v>0</v>
      </c>
      <c r="Z819">
        <f>IFERROR(D819-Y819,"")</f>
        <v>0.17</v>
      </c>
      <c r="AA819">
        <v>0</v>
      </c>
      <c r="AB819" t="str">
        <f t="shared" si="36"/>
        <v>599904816263800</v>
      </c>
      <c r="AC819" t="str">
        <f t="shared" si="37"/>
        <v>9000699338</v>
      </c>
      <c r="AD819" t="str">
        <f t="shared" si="38"/>
        <v>Type of identifier, other than LEI or MFI code</v>
      </c>
    </row>
    <row r="820" spans="1:30" x14ac:dyDescent="0.45">
      <c r="A820" t="s">
        <v>955</v>
      </c>
      <c r="B820" t="s">
        <v>696</v>
      </c>
      <c r="C820" t="s">
        <v>21</v>
      </c>
      <c r="D820" s="23">
        <v>0.34</v>
      </c>
      <c r="E820" s="23"/>
      <c r="F820" t="s">
        <v>485</v>
      </c>
      <c r="G820" t="s">
        <v>23</v>
      </c>
      <c r="H820" t="s">
        <v>694</v>
      </c>
      <c r="I820" t="s">
        <v>81</v>
      </c>
      <c r="M820" t="s">
        <v>1362</v>
      </c>
      <c r="X820" t="str">
        <f>+IF(P820="S128","c006x   - Insurance firms &amp; pension funds",IF(G820="particulares","c001x   - Households",IF(AND(G820="outras empresas nao financeiras",H820="1"),"c002x   - Micro &amp; SME",IF(AND(G820="outras empresas nao financeiras",OR(H820="0",H820="")),"c003x   - Corporates",IF(G820="instituicoes de credito","c004x   - Institutions",IF(G820="outras instituicoes financeiras","c005x   - Other financial corporations",IF(G820="setor publico","c008x   - Government, central banks &amp; supranationals",IF(AND(G820="",I820="Taxageste"),"c003x   - Corporates",IF(G820="","c005x   - Other financial corporations","")))))))))</f>
        <v>c004x   - Institutions</v>
      </c>
      <c r="Y820" s="1">
        <f>SUM(N820:O820)</f>
        <v>0</v>
      </c>
      <c r="Z820">
        <f>IFERROR(D820-Y820,"")</f>
        <v>0.34</v>
      </c>
      <c r="AA820">
        <v>0</v>
      </c>
      <c r="AB820" t="str">
        <f t="shared" si="36"/>
        <v>599904816264670</v>
      </c>
      <c r="AC820" t="str">
        <f t="shared" si="37"/>
        <v>9000699338</v>
      </c>
      <c r="AD820" t="str">
        <f t="shared" si="38"/>
        <v>Type of identifier, other than LEI or MFI code</v>
      </c>
    </row>
    <row r="821" spans="1:30" x14ac:dyDescent="0.45">
      <c r="A821" t="s">
        <v>568</v>
      </c>
      <c r="B821" t="s">
        <v>447</v>
      </c>
      <c r="C821" t="s">
        <v>21</v>
      </c>
      <c r="D821" s="23">
        <v>0.06</v>
      </c>
      <c r="F821" t="s">
        <v>485</v>
      </c>
      <c r="G821" t="s">
        <v>27</v>
      </c>
      <c r="H821" t="s">
        <v>694</v>
      </c>
      <c r="I821" t="s">
        <v>45</v>
      </c>
      <c r="M821" t="s">
        <v>1362</v>
      </c>
      <c r="W821" t="s">
        <v>479</v>
      </c>
      <c r="X821" t="str">
        <f>+IF(P821="S128","c006x   - Insurance firms &amp; pension funds",IF(G821="particulares","c001x   - Households",IF(AND(G821="outras empresas nao financeiras",H821="1"),"c002x   - Micro &amp; SME",IF(AND(G821="outras empresas nao financeiras",OR(H821="0",H821="")),"c003x   - Corporates",IF(G821="instituicoes de credito","c004x   - Institutions",IF(G821="outras instituicoes financeiras","c005x   - Other financial corporations",IF(G821="setor publico","c008x   - Government, central banks &amp; supranationals",IF(AND(G821="",I821="Taxageste"),"c003x   - Corporates",IF(G821="","c005x   - Other financial corporations","")))))))))</f>
        <v>c003x   - Corporates</v>
      </c>
      <c r="Y821" s="1">
        <f>SUM(N821:O821)</f>
        <v>0</v>
      </c>
      <c r="Z821">
        <f>IFERROR(D821-Y821,"")</f>
        <v>0.06</v>
      </c>
      <c r="AA821">
        <v>0</v>
      </c>
      <c r="AB821" t="str">
        <f t="shared" si="36"/>
        <v>599904815306920</v>
      </c>
      <c r="AC821" t="str">
        <f t="shared" si="37"/>
        <v>8000391312</v>
      </c>
      <c r="AD821" t="str">
        <f t="shared" si="38"/>
        <v>Type of identifier, other than LEI or MFI code</v>
      </c>
    </row>
    <row r="822" spans="1:30" x14ac:dyDescent="0.45">
      <c r="A822" t="s">
        <v>958</v>
      </c>
      <c r="B822" t="s">
        <v>696</v>
      </c>
      <c r="C822" t="s">
        <v>21</v>
      </c>
      <c r="D822" s="23">
        <v>0.12</v>
      </c>
      <c r="F822" t="s">
        <v>485</v>
      </c>
      <c r="G822" t="s">
        <v>23</v>
      </c>
      <c r="H822" t="s">
        <v>694</v>
      </c>
      <c r="I822" t="s">
        <v>81</v>
      </c>
      <c r="M822" t="s">
        <v>1362</v>
      </c>
      <c r="X822" t="str">
        <f>+IF(P822="S128","c006x   - Insurance firms &amp; pension funds",IF(G822="particulares","c001x   - Households",IF(AND(G822="outras empresas nao financeiras",H822="1"),"c002x   - Micro &amp; SME",IF(AND(G822="outras empresas nao financeiras",OR(H822="0",H822="")),"c003x   - Corporates",IF(G822="instituicoes de credito","c004x   - Institutions",IF(G822="outras instituicoes financeiras","c005x   - Other financial corporations",IF(G822="setor publico","c008x   - Government, central banks &amp; supranationals",IF(AND(G822="",I822="Taxageste"),"c003x   - Corporates",IF(G822="","c005x   - Other financial corporations","")))))))))</f>
        <v>c004x   - Institutions</v>
      </c>
      <c r="Y822" s="1">
        <f>SUM(N822:O822)</f>
        <v>0</v>
      </c>
      <c r="Z822">
        <f>IFERROR(D822-Y822,"")</f>
        <v>0.12</v>
      </c>
      <c r="AA822">
        <v>0</v>
      </c>
      <c r="AB822" t="str">
        <f t="shared" si="36"/>
        <v>599904816265430</v>
      </c>
      <c r="AC822" t="str">
        <f t="shared" si="37"/>
        <v>9000699338</v>
      </c>
      <c r="AD822" t="str">
        <f t="shared" si="38"/>
        <v>Type of identifier, other than LEI or MFI code</v>
      </c>
    </row>
    <row r="823" spans="1:30" x14ac:dyDescent="0.45">
      <c r="A823" t="s">
        <v>933</v>
      </c>
      <c r="B823" t="s">
        <v>699</v>
      </c>
      <c r="C823" t="s">
        <v>21</v>
      </c>
      <c r="D823" s="23">
        <v>0.02</v>
      </c>
      <c r="F823" t="s">
        <v>485</v>
      </c>
      <c r="G823" t="s">
        <v>23</v>
      </c>
      <c r="H823" t="s">
        <v>694</v>
      </c>
      <c r="I823" t="s">
        <v>700</v>
      </c>
      <c r="M823" t="s">
        <v>1362</v>
      </c>
      <c r="X823" t="str">
        <f>+IF(P823="S128","c006x   - Insurance firms &amp; pension funds",IF(G823="particulares","c001x   - Households",IF(AND(G823="outras empresas nao financeiras",H823="1"),"c002x   - Micro &amp; SME",IF(AND(G823="outras empresas nao financeiras",OR(H823="0",H823="")),"c003x   - Corporates",IF(G823="instituicoes de credito","c004x   - Institutions",IF(G823="outras instituicoes financeiras","c005x   - Other financial corporations",IF(G823="setor publico","c008x   - Government, central banks &amp; supranationals",IF(AND(G823="",I823="Taxageste"),"c003x   - Corporates",IF(G823="","c005x   - Other financial corporations","")))))))))</f>
        <v>c004x   - Institutions</v>
      </c>
      <c r="Y823" s="1">
        <f>SUM(N823:O823)</f>
        <v>0</v>
      </c>
      <c r="Z823">
        <f>IFERROR(D823-Y823,"")</f>
        <v>0.02</v>
      </c>
      <c r="AA823">
        <v>0</v>
      </c>
      <c r="AB823" t="str">
        <f t="shared" si="36"/>
        <v>599904815675210</v>
      </c>
      <c r="AC823" t="str">
        <f t="shared" si="37"/>
        <v>8000000013</v>
      </c>
      <c r="AD823" t="str">
        <f t="shared" si="38"/>
        <v>Type of identifier, other than LEI or MFI code</v>
      </c>
    </row>
    <row r="824" spans="1:30" x14ac:dyDescent="0.45">
      <c r="A824" t="s">
        <v>961</v>
      </c>
      <c r="B824" t="s">
        <v>699</v>
      </c>
      <c r="C824" t="s">
        <v>21</v>
      </c>
      <c r="D824" s="23">
        <v>0.03</v>
      </c>
      <c r="E824" s="23"/>
      <c r="F824" t="s">
        <v>485</v>
      </c>
      <c r="G824" t="s">
        <v>23</v>
      </c>
      <c r="H824" t="s">
        <v>694</v>
      </c>
      <c r="I824" t="s">
        <v>700</v>
      </c>
      <c r="M824" t="s">
        <v>1362</v>
      </c>
      <c r="X824" t="str">
        <f>+IF(P824="S128","c006x   - Insurance firms &amp; pension funds",IF(G824="particulares","c001x   - Households",IF(AND(G824="outras empresas nao financeiras",H824="1"),"c002x   - Micro &amp; SME",IF(AND(G824="outras empresas nao financeiras",OR(H824="0",H824="")),"c003x   - Corporates",IF(G824="instituicoes de credito","c004x   - Institutions",IF(G824="outras instituicoes financeiras","c005x   - Other financial corporations",IF(G824="setor publico","c008x   - Government, central banks &amp; supranationals",IF(AND(G824="",I824="Taxageste"),"c003x   - Corporates",IF(G824="","c005x   - Other financial corporations","")))))))))</f>
        <v>c004x   - Institutions</v>
      </c>
      <c r="Y824" s="1">
        <f>SUM(N824:O824)</f>
        <v>0</v>
      </c>
      <c r="Z824">
        <f>IFERROR(D824-Y824,"")</f>
        <v>0.03</v>
      </c>
      <c r="AA824">
        <v>0</v>
      </c>
      <c r="AB824" t="str">
        <f t="shared" si="36"/>
        <v>599904816326360</v>
      </c>
      <c r="AC824" t="str">
        <f t="shared" si="37"/>
        <v>8000000013</v>
      </c>
      <c r="AD824" t="str">
        <f t="shared" si="38"/>
        <v>Type of identifier, other than LEI or MFI code</v>
      </c>
    </row>
    <row r="825" spans="1:30" x14ac:dyDescent="0.45">
      <c r="A825" t="s">
        <v>1109</v>
      </c>
      <c r="B825" t="s">
        <v>699</v>
      </c>
      <c r="C825" t="s">
        <v>21</v>
      </c>
      <c r="D825" s="23">
        <v>0.01</v>
      </c>
      <c r="F825" t="s">
        <v>485</v>
      </c>
      <c r="G825" t="s">
        <v>23</v>
      </c>
      <c r="H825" t="s">
        <v>694</v>
      </c>
      <c r="I825" t="s">
        <v>700</v>
      </c>
      <c r="M825" t="s">
        <v>1362</v>
      </c>
      <c r="X825" t="str">
        <f>+IF(P825="S128","c006x   - Insurance firms &amp; pension funds",IF(G825="particulares","c001x   - Households",IF(AND(G825="outras empresas nao financeiras",H825="1"),"c002x   - Micro &amp; SME",IF(AND(G825="outras empresas nao financeiras",OR(H825="0",H825="")),"c003x   - Corporates",IF(G825="instituicoes de credito","c004x   - Institutions",IF(G825="outras instituicoes financeiras","c005x   - Other financial corporations",IF(G825="setor publico","c008x   - Government, central banks &amp; supranationals",IF(AND(G825="",I825="Taxageste"),"c003x   - Corporates",IF(G825="","c005x   - Other financial corporations","")))))))))</f>
        <v>c004x   - Institutions</v>
      </c>
      <c r="Y825" s="1">
        <f>SUM(N825:O825)</f>
        <v>0</v>
      </c>
      <c r="Z825">
        <f>IFERROR(D825-Y825,"")</f>
        <v>0.01</v>
      </c>
      <c r="AA825">
        <v>0</v>
      </c>
      <c r="AB825" t="str">
        <f t="shared" si="36"/>
        <v>599904815282750</v>
      </c>
      <c r="AC825" t="str">
        <f t="shared" si="37"/>
        <v>8000000013</v>
      </c>
      <c r="AD825" t="str">
        <f t="shared" si="38"/>
        <v>Type of identifier, other than LEI or MFI code</v>
      </c>
    </row>
    <row r="826" spans="1:30" x14ac:dyDescent="0.45">
      <c r="A826" t="s">
        <v>965</v>
      </c>
      <c r="B826" t="s">
        <v>699</v>
      </c>
      <c r="C826" t="s">
        <v>21</v>
      </c>
      <c r="D826" s="23">
        <v>0.01</v>
      </c>
      <c r="F826" t="s">
        <v>485</v>
      </c>
      <c r="G826" t="s">
        <v>23</v>
      </c>
      <c r="H826" t="s">
        <v>694</v>
      </c>
      <c r="I826" t="s">
        <v>700</v>
      </c>
      <c r="M826" t="s">
        <v>1362</v>
      </c>
      <c r="X826" t="str">
        <f>+IF(P826="S128","c006x   - Insurance firms &amp; pension funds",IF(G826="particulares","c001x   - Households",IF(AND(G826="outras empresas nao financeiras",H826="1"),"c002x   - Micro &amp; SME",IF(AND(G826="outras empresas nao financeiras",OR(H826="0",H826="")),"c003x   - Corporates",IF(G826="instituicoes de credito","c004x   - Institutions",IF(G826="outras instituicoes financeiras","c005x   - Other financial corporations",IF(G826="setor publico","c008x   - Government, central banks &amp; supranationals",IF(AND(G826="",I826="Taxageste"),"c003x   - Corporates",IF(G826="","c005x   - Other financial corporations","")))))))))</f>
        <v>c004x   - Institutions</v>
      </c>
      <c r="Y826" s="1">
        <f>SUM(N826:O826)</f>
        <v>0</v>
      </c>
      <c r="Z826">
        <f>IFERROR(D826-Y826,"")</f>
        <v>0.01</v>
      </c>
      <c r="AA826">
        <v>0</v>
      </c>
      <c r="AB826" t="str">
        <f t="shared" si="36"/>
        <v>599904816348100</v>
      </c>
      <c r="AC826" t="str">
        <f t="shared" si="37"/>
        <v>8000000013</v>
      </c>
      <c r="AD826" t="str">
        <f t="shared" si="38"/>
        <v>Type of identifier, other than LEI or MFI code</v>
      </c>
    </row>
    <row r="827" spans="1:30" x14ac:dyDescent="0.45">
      <c r="A827" t="s">
        <v>493</v>
      </c>
      <c r="B827" t="s">
        <v>447</v>
      </c>
      <c r="C827" t="s">
        <v>21</v>
      </c>
      <c r="D827" s="23">
        <v>4.95</v>
      </c>
      <c r="F827" t="s">
        <v>490</v>
      </c>
      <c r="G827" t="s">
        <v>27</v>
      </c>
      <c r="H827" t="s">
        <v>694</v>
      </c>
      <c r="I827" t="s">
        <v>45</v>
      </c>
      <c r="M827" t="s">
        <v>1362</v>
      </c>
      <c r="W827" t="s">
        <v>479</v>
      </c>
      <c r="X827" t="str">
        <f>+IF(P827="S128","c006x   - Insurance firms &amp; pension funds",IF(G827="particulares","c001x   - Households",IF(AND(G827="outras empresas nao financeiras",H827="1"),"c002x   - Micro &amp; SME",IF(AND(G827="outras empresas nao financeiras",OR(H827="0",H827="")),"c003x   - Corporates",IF(G827="instituicoes de credito","c004x   - Institutions",IF(G827="outras instituicoes financeiras","c005x   - Other financial corporations",IF(G827="setor publico","c008x   - Government, central banks &amp; supranationals",IF(AND(G827="",I827="Taxageste"),"c003x   - Corporates",IF(G827="","c005x   - Other financial corporations","")))))))))</f>
        <v>c003x   - Corporates</v>
      </c>
      <c r="Y827" s="1">
        <f>SUM(N827:O827)</f>
        <v>0</v>
      </c>
      <c r="Z827">
        <f>IFERROR(D827-Y827,"")</f>
        <v>4.95</v>
      </c>
      <c r="AA827">
        <v>0</v>
      </c>
      <c r="AB827" t="str">
        <f t="shared" si="36"/>
        <v>599904815307500</v>
      </c>
      <c r="AC827" t="str">
        <f t="shared" si="37"/>
        <v>8000391312</v>
      </c>
      <c r="AD827" t="str">
        <f t="shared" si="38"/>
        <v>Type of identifier, other than LEI or MFI code</v>
      </c>
    </row>
    <row r="828" spans="1:30" x14ac:dyDescent="0.45">
      <c r="A828" t="s">
        <v>652</v>
      </c>
      <c r="B828" t="s">
        <v>447</v>
      </c>
      <c r="C828" t="s">
        <v>21</v>
      </c>
      <c r="D828" s="23">
        <v>0.32</v>
      </c>
      <c r="E828" s="23"/>
      <c r="F828" t="s">
        <v>485</v>
      </c>
      <c r="G828" t="s">
        <v>27</v>
      </c>
      <c r="H828" t="s">
        <v>694</v>
      </c>
      <c r="I828" t="s">
        <v>45</v>
      </c>
      <c r="M828" t="s">
        <v>1362</v>
      </c>
      <c r="W828" t="s">
        <v>479</v>
      </c>
      <c r="X828" t="str">
        <f>+IF(P828="S128","c006x   - Insurance firms &amp; pension funds",IF(G828="particulares","c001x   - Households",IF(AND(G828="outras empresas nao financeiras",H828="1"),"c002x   - Micro &amp; SME",IF(AND(G828="outras empresas nao financeiras",OR(H828="0",H828="")),"c003x   - Corporates",IF(G828="instituicoes de credito","c004x   - Institutions",IF(G828="outras instituicoes financeiras","c005x   - Other financial corporations",IF(G828="setor publico","c008x   - Government, central banks &amp; supranationals",IF(AND(G828="",I828="Taxageste"),"c003x   - Corporates",IF(G828="","c005x   - Other financial corporations","")))))))))</f>
        <v>c003x   - Corporates</v>
      </c>
      <c r="Y828" s="1">
        <f>SUM(N828:O828)</f>
        <v>0</v>
      </c>
      <c r="Z828">
        <f>IFERROR(D828-Y828,"")</f>
        <v>0.32</v>
      </c>
      <c r="AA828">
        <v>0</v>
      </c>
      <c r="AB828" t="str">
        <f t="shared" si="36"/>
        <v>599904815307790</v>
      </c>
      <c r="AC828" t="str">
        <f t="shared" si="37"/>
        <v>8000391312</v>
      </c>
      <c r="AD828" t="str">
        <f t="shared" si="38"/>
        <v>Type of identifier, other than LEI or MFI code</v>
      </c>
    </row>
    <row r="829" spans="1:30" x14ac:dyDescent="0.45">
      <c r="A829" t="s">
        <v>972</v>
      </c>
      <c r="B829" t="s">
        <v>696</v>
      </c>
      <c r="C829" t="s">
        <v>21</v>
      </c>
      <c r="D829" s="23">
        <v>0.09</v>
      </c>
      <c r="F829" t="s">
        <v>485</v>
      </c>
      <c r="G829" t="s">
        <v>23</v>
      </c>
      <c r="H829" t="s">
        <v>694</v>
      </c>
      <c r="I829" t="s">
        <v>81</v>
      </c>
      <c r="M829" t="s">
        <v>1362</v>
      </c>
      <c r="X829" t="str">
        <f>+IF(P829="S128","c006x   - Insurance firms &amp; pension funds",IF(G829="particulares","c001x   - Households",IF(AND(G829="outras empresas nao financeiras",H829="1"),"c002x   - Micro &amp; SME",IF(AND(G829="outras empresas nao financeiras",OR(H829="0",H829="")),"c003x   - Corporates",IF(G829="instituicoes de credito","c004x   - Institutions",IF(G829="outras instituicoes financeiras","c005x   - Other financial corporations",IF(G829="setor publico","c008x   - Government, central banks &amp; supranationals",IF(AND(G829="",I829="Taxageste"),"c003x   - Corporates",IF(G829="","c005x   - Other financial corporations","")))))))))</f>
        <v>c004x   - Institutions</v>
      </c>
      <c r="Y829" s="1">
        <f>SUM(N829:O829)</f>
        <v>0</v>
      </c>
      <c r="Z829">
        <f>IFERROR(D829-Y829,"")</f>
        <v>0.09</v>
      </c>
      <c r="AA829">
        <v>0</v>
      </c>
      <c r="AB829" t="str">
        <f t="shared" si="36"/>
        <v>599904830386640</v>
      </c>
      <c r="AC829" t="str">
        <f t="shared" si="37"/>
        <v>9000699338</v>
      </c>
      <c r="AD829" t="str">
        <f t="shared" si="38"/>
        <v>Type of identifier, other than LEI or MFI code</v>
      </c>
    </row>
    <row r="830" spans="1:30" x14ac:dyDescent="0.45">
      <c r="A830" t="s">
        <v>563</v>
      </c>
      <c r="B830" t="s">
        <v>447</v>
      </c>
      <c r="C830" t="s">
        <v>21</v>
      </c>
      <c r="D830" s="23">
        <v>0.01</v>
      </c>
      <c r="E830" s="23"/>
      <c r="F830" t="s">
        <v>485</v>
      </c>
      <c r="G830" t="s">
        <v>27</v>
      </c>
      <c r="H830" t="s">
        <v>694</v>
      </c>
      <c r="I830" t="s">
        <v>45</v>
      </c>
      <c r="M830" t="s">
        <v>1362</v>
      </c>
      <c r="W830" t="s">
        <v>479</v>
      </c>
      <c r="X830" t="str">
        <f>+IF(P830="S128","c006x   - Insurance firms &amp; pension funds",IF(G830="particulares","c001x   - Households",IF(AND(G830="outras empresas nao financeiras",H830="1"),"c002x   - Micro &amp; SME",IF(AND(G830="outras empresas nao financeiras",OR(H830="0",H830="")),"c003x   - Corporates",IF(G830="instituicoes de credito","c004x   - Institutions",IF(G830="outras instituicoes financeiras","c005x   - Other financial corporations",IF(G830="setor publico","c008x   - Government, central banks &amp; supranationals",IF(AND(G830="",I830="Taxageste"),"c003x   - Corporates",IF(G830="","c005x   - Other financial corporations","")))))))))</f>
        <v>c003x   - Corporates</v>
      </c>
      <c r="Y830" s="1">
        <f>SUM(N830:O830)</f>
        <v>0</v>
      </c>
      <c r="Z830">
        <f>IFERROR(D830-Y830,"")</f>
        <v>0.01</v>
      </c>
      <c r="AA830">
        <v>0</v>
      </c>
      <c r="AB830" t="str">
        <f t="shared" si="36"/>
        <v>599904815306730</v>
      </c>
      <c r="AC830" t="str">
        <f t="shared" si="37"/>
        <v>8000391312</v>
      </c>
      <c r="AD830" t="str">
        <f t="shared" si="38"/>
        <v>Type of identifier, other than LEI or MFI code</v>
      </c>
    </row>
    <row r="831" spans="1:30" x14ac:dyDescent="0.45">
      <c r="A831" t="s">
        <v>950</v>
      </c>
      <c r="B831" t="s">
        <v>696</v>
      </c>
      <c r="C831" t="s">
        <v>21</v>
      </c>
      <c r="D831" s="23">
        <v>0.18</v>
      </c>
      <c r="F831" t="s">
        <v>485</v>
      </c>
      <c r="G831" t="s">
        <v>23</v>
      </c>
      <c r="H831" t="s">
        <v>694</v>
      </c>
      <c r="I831" t="s">
        <v>81</v>
      </c>
      <c r="M831" t="s">
        <v>1362</v>
      </c>
      <c r="X831" t="str">
        <f>+IF(P831="S128","c006x   - Insurance firms &amp; pension funds",IF(G831="particulares","c001x   - Households",IF(AND(G831="outras empresas nao financeiras",H831="1"),"c002x   - Micro &amp; SME",IF(AND(G831="outras empresas nao financeiras",OR(H831="0",H831="")),"c003x   - Corporates",IF(G831="instituicoes de credito","c004x   - Institutions",IF(G831="outras instituicoes financeiras","c005x   - Other financial corporations",IF(G831="setor publico","c008x   - Government, central banks &amp; supranationals",IF(AND(G831="",I831="Taxageste"),"c003x   - Corporates",IF(G831="","c005x   - Other financial corporations","")))))))))</f>
        <v>c004x   - Institutions</v>
      </c>
      <c r="Y831" s="1">
        <f>SUM(N831:O831)</f>
        <v>0</v>
      </c>
      <c r="Z831">
        <f>IFERROR(D831-Y831,"")</f>
        <v>0.18</v>
      </c>
      <c r="AA831">
        <v>0</v>
      </c>
      <c r="AB831" t="str">
        <f t="shared" si="36"/>
        <v>599904816263420</v>
      </c>
      <c r="AC831" t="str">
        <f t="shared" si="37"/>
        <v>9000699338</v>
      </c>
      <c r="AD831" t="str">
        <f t="shared" si="38"/>
        <v>Type of identifier, other than LEI or MFI code</v>
      </c>
    </row>
    <row r="832" spans="1:30" x14ac:dyDescent="0.45">
      <c r="A832" t="s">
        <v>1182</v>
      </c>
      <c r="B832" t="s">
        <v>696</v>
      </c>
      <c r="C832" t="s">
        <v>21</v>
      </c>
      <c r="D832" s="23">
        <v>0.21</v>
      </c>
      <c r="E832" s="23"/>
      <c r="F832" t="s">
        <v>485</v>
      </c>
      <c r="G832" t="s">
        <v>23</v>
      </c>
      <c r="H832" t="s">
        <v>694</v>
      </c>
      <c r="I832" t="s">
        <v>81</v>
      </c>
      <c r="M832" t="s">
        <v>1362</v>
      </c>
      <c r="X832" t="str">
        <f>+IF(P832="S128","c006x   - Insurance firms &amp; pension funds",IF(G832="particulares","c001x   - Households",IF(AND(G832="outras empresas nao financeiras",H832="1"),"c002x   - Micro &amp; SME",IF(AND(G832="outras empresas nao financeiras",OR(H832="0",H832="")),"c003x   - Corporates",IF(G832="instituicoes de credito","c004x   - Institutions",IF(G832="outras instituicoes financeiras","c005x   - Other financial corporations",IF(G832="setor publico","c008x   - Government, central banks &amp; supranationals",IF(AND(G832="",I832="Taxageste"),"c003x   - Corporates",IF(G832="","c005x   - Other financial corporations","")))))))))</f>
        <v>c004x   - Institutions</v>
      </c>
      <c r="Y832" s="1">
        <f>SUM(N832:O832)</f>
        <v>0</v>
      </c>
      <c r="Z832">
        <f>IFERROR(D832-Y832,"")</f>
        <v>0.21</v>
      </c>
      <c r="AA832">
        <v>0</v>
      </c>
      <c r="AB832" t="str">
        <f t="shared" si="36"/>
        <v>599904831116060</v>
      </c>
      <c r="AC832" t="str">
        <f t="shared" si="37"/>
        <v>9000699338</v>
      </c>
      <c r="AD832" t="str">
        <f t="shared" si="38"/>
        <v>Type of identifier, other than LEI or MFI code</v>
      </c>
    </row>
    <row r="833" spans="1:30" x14ac:dyDescent="0.45">
      <c r="A833" t="s">
        <v>959</v>
      </c>
      <c r="B833" t="s">
        <v>699</v>
      </c>
      <c r="C833" t="s">
        <v>21</v>
      </c>
      <c r="D833" s="23">
        <v>0.01</v>
      </c>
      <c r="F833" t="s">
        <v>485</v>
      </c>
      <c r="G833" t="s">
        <v>23</v>
      </c>
      <c r="H833" t="s">
        <v>694</v>
      </c>
      <c r="I833" t="s">
        <v>700</v>
      </c>
      <c r="M833" t="s">
        <v>1362</v>
      </c>
      <c r="X833" t="str">
        <f>+IF(P833="S128","c006x   - Insurance firms &amp; pension funds",IF(G833="particulares","c001x   - Households",IF(AND(G833="outras empresas nao financeiras",H833="1"),"c002x   - Micro &amp; SME",IF(AND(G833="outras empresas nao financeiras",OR(H833="0",H833="")),"c003x   - Corporates",IF(G833="instituicoes de credito","c004x   - Institutions",IF(G833="outras instituicoes financeiras","c005x   - Other financial corporations",IF(G833="setor publico","c008x   - Government, central banks &amp; supranationals",IF(AND(G833="",I833="Taxageste"),"c003x   - Corporates",IF(G833="","c005x   - Other financial corporations","")))))))))</f>
        <v>c004x   - Institutions</v>
      </c>
      <c r="Y833" s="1">
        <f>SUM(N833:O833)</f>
        <v>0</v>
      </c>
      <c r="Z833">
        <f>IFERROR(D833-Y833,"")</f>
        <v>0.01</v>
      </c>
      <c r="AA833">
        <v>0</v>
      </c>
      <c r="AB833" t="str">
        <f t="shared" si="36"/>
        <v>599904816307430</v>
      </c>
      <c r="AC833" t="str">
        <f t="shared" si="37"/>
        <v>8000000013</v>
      </c>
      <c r="AD833" t="str">
        <f t="shared" si="38"/>
        <v>Type of identifier, other than LEI or MFI code</v>
      </c>
    </row>
    <row r="834" spans="1:30" x14ac:dyDescent="0.45">
      <c r="A834" t="s">
        <v>1184</v>
      </c>
      <c r="B834" t="s">
        <v>696</v>
      </c>
      <c r="C834" t="s">
        <v>21</v>
      </c>
      <c r="D834" s="23">
        <v>0.08</v>
      </c>
      <c r="E834" s="23"/>
      <c r="F834" t="s">
        <v>485</v>
      </c>
      <c r="G834" t="s">
        <v>23</v>
      </c>
      <c r="H834" t="s">
        <v>694</v>
      </c>
      <c r="I834" t="s">
        <v>81</v>
      </c>
      <c r="M834" t="s">
        <v>1362</v>
      </c>
      <c r="X834" t="str">
        <f>+IF(P834="S128","c006x   - Insurance firms &amp; pension funds",IF(G834="particulares","c001x   - Households",IF(AND(G834="outras empresas nao financeiras",H834="1"),"c002x   - Micro &amp; SME",IF(AND(G834="outras empresas nao financeiras",OR(H834="0",H834="")),"c003x   - Corporates",IF(G834="instituicoes de credito","c004x   - Institutions",IF(G834="outras instituicoes financeiras","c005x   - Other financial corporations",IF(G834="setor publico","c008x   - Government, central banks &amp; supranationals",IF(AND(G834="",I834="Taxageste"),"c003x   - Corporates",IF(G834="","c005x   - Other financial corporations","")))))))))</f>
        <v>c004x   - Institutions</v>
      </c>
      <c r="Y834" s="1">
        <f>SUM(N834:O834)</f>
        <v>0</v>
      </c>
      <c r="Z834">
        <f>IFERROR(D834-Y834,"")</f>
        <v>0.08</v>
      </c>
      <c r="AA834">
        <v>0</v>
      </c>
      <c r="AB834" t="str">
        <f t="shared" ref="AB834:AB897" si="39">IF(A834="",B834,A834)</f>
        <v>599904831208120</v>
      </c>
      <c r="AC834" t="str">
        <f t="shared" ref="AC834:AC897" si="40">IF(OR(V834="",V834="#"),B834,V834)</f>
        <v>9000699338</v>
      </c>
      <c r="AD834" t="str">
        <f t="shared" ref="AD834:AD897" si="41">IF(AC834="","",IF(AC834=V834,"LEI code","Type of identifier, other than LEI or MFI code"))</f>
        <v>Type of identifier, other than LEI or MFI code</v>
      </c>
    </row>
    <row r="835" spans="1:30" x14ac:dyDescent="0.45">
      <c r="A835" t="s">
        <v>934</v>
      </c>
      <c r="B835" t="s">
        <v>699</v>
      </c>
      <c r="C835" t="s">
        <v>21</v>
      </c>
      <c r="D835" s="23">
        <v>0.01</v>
      </c>
      <c r="F835" t="s">
        <v>485</v>
      </c>
      <c r="G835" t="s">
        <v>23</v>
      </c>
      <c r="H835" t="s">
        <v>694</v>
      </c>
      <c r="I835" t="s">
        <v>700</v>
      </c>
      <c r="M835" t="s">
        <v>1362</v>
      </c>
      <c r="X835" t="str">
        <f>+IF(P835="S128","c006x   - Insurance firms &amp; pension funds",IF(G835="particulares","c001x   - Households",IF(AND(G835="outras empresas nao financeiras",H835="1"),"c002x   - Micro &amp; SME",IF(AND(G835="outras empresas nao financeiras",OR(H835="0",H835="")),"c003x   - Corporates",IF(G835="instituicoes de credito","c004x   - Institutions",IF(G835="outras instituicoes financeiras","c005x   - Other financial corporations",IF(G835="setor publico","c008x   - Government, central banks &amp; supranationals",IF(AND(G835="",I835="Taxageste"),"c003x   - Corporates",IF(G835="","c005x   - Other financial corporations","")))))))))</f>
        <v>c004x   - Institutions</v>
      </c>
      <c r="Y835" s="1">
        <f>SUM(N835:O835)</f>
        <v>0</v>
      </c>
      <c r="Z835">
        <f>IFERROR(D835-Y835,"")</f>
        <v>0.01</v>
      </c>
      <c r="AA835">
        <v>0</v>
      </c>
      <c r="AB835" t="str">
        <f t="shared" si="39"/>
        <v>599904815741130</v>
      </c>
      <c r="AC835" t="str">
        <f t="shared" si="40"/>
        <v>8000000013</v>
      </c>
      <c r="AD835" t="str">
        <f t="shared" si="41"/>
        <v>Type of identifier, other than LEI or MFI code</v>
      </c>
    </row>
    <row r="836" spans="1:30" x14ac:dyDescent="0.45">
      <c r="A836" t="s">
        <v>966</v>
      </c>
      <c r="B836" t="s">
        <v>699</v>
      </c>
      <c r="C836" t="s">
        <v>21</v>
      </c>
      <c r="D836" s="23">
        <v>0.01</v>
      </c>
      <c r="E836" s="23"/>
      <c r="F836" t="s">
        <v>485</v>
      </c>
      <c r="G836" t="s">
        <v>23</v>
      </c>
      <c r="H836" t="s">
        <v>694</v>
      </c>
      <c r="I836" t="s">
        <v>700</v>
      </c>
      <c r="M836" t="s">
        <v>1362</v>
      </c>
      <c r="X836" t="str">
        <f>+IF(P836="S128","c006x   - Insurance firms &amp; pension funds",IF(G836="particulares","c001x   - Households",IF(AND(G836="outras empresas nao financeiras",H836="1"),"c002x   - Micro &amp; SME",IF(AND(G836="outras empresas nao financeiras",OR(H836="0",H836="")),"c003x   - Corporates",IF(G836="instituicoes de credito","c004x   - Institutions",IF(G836="outras instituicoes financeiras","c005x   - Other financial corporations",IF(G836="setor publico","c008x   - Government, central banks &amp; supranationals",IF(AND(G836="",I836="Taxageste"),"c003x   - Corporates",IF(G836="","c005x   - Other financial corporations","")))))))))</f>
        <v>c004x   - Institutions</v>
      </c>
      <c r="Y836" s="1">
        <f>SUM(N836:O836)</f>
        <v>0</v>
      </c>
      <c r="Z836">
        <f>IFERROR(D836-Y836,"")</f>
        <v>0.01</v>
      </c>
      <c r="AA836">
        <v>0</v>
      </c>
      <c r="AB836" t="str">
        <f t="shared" si="39"/>
        <v>599904816718300</v>
      </c>
      <c r="AC836" t="str">
        <f t="shared" si="40"/>
        <v>8000000013</v>
      </c>
      <c r="AD836" t="str">
        <f t="shared" si="41"/>
        <v>Type of identifier, other than LEI or MFI code</v>
      </c>
    </row>
    <row r="837" spans="1:30" x14ac:dyDescent="0.45">
      <c r="A837" t="s">
        <v>1228</v>
      </c>
      <c r="B837" t="s">
        <v>696</v>
      </c>
      <c r="C837" t="s">
        <v>21</v>
      </c>
      <c r="D837" s="23">
        <v>0.09</v>
      </c>
      <c r="F837" t="s">
        <v>485</v>
      </c>
      <c r="G837" t="s">
        <v>23</v>
      </c>
      <c r="H837" t="s">
        <v>694</v>
      </c>
      <c r="I837" t="s">
        <v>81</v>
      </c>
      <c r="M837" t="s">
        <v>1362</v>
      </c>
      <c r="X837" t="str">
        <f>+IF(P837="S128","c006x   - Insurance firms &amp; pension funds",IF(G837="particulares","c001x   - Households",IF(AND(G837="outras empresas nao financeiras",H837="1"),"c002x   - Micro &amp; SME",IF(AND(G837="outras empresas nao financeiras",OR(H837="0",H837="")),"c003x   - Corporates",IF(G837="instituicoes de credito","c004x   - Institutions",IF(G837="outras instituicoes financeiras","c005x   - Other financial corporations",IF(G837="setor publico","c008x   - Government, central banks &amp; supranationals",IF(AND(G837="",I837="Taxageste"),"c003x   - Corporates",IF(G837="","c005x   - Other financial corporations","")))))))))</f>
        <v>c004x   - Institutions</v>
      </c>
      <c r="Y837" s="1">
        <f>SUM(N837:O837)</f>
        <v>0</v>
      </c>
      <c r="Z837">
        <f>IFERROR(D837-Y837,"")</f>
        <v>0.09</v>
      </c>
      <c r="AA837">
        <v>0</v>
      </c>
      <c r="AB837" t="str">
        <f t="shared" si="39"/>
        <v>599904832516560</v>
      </c>
      <c r="AC837" t="str">
        <f t="shared" si="40"/>
        <v>9000699338</v>
      </c>
      <c r="AD837" t="str">
        <f t="shared" si="41"/>
        <v>Type of identifier, other than LEI or MFI code</v>
      </c>
    </row>
    <row r="838" spans="1:30" x14ac:dyDescent="0.45">
      <c r="A838" t="s">
        <v>1231</v>
      </c>
      <c r="B838" t="s">
        <v>696</v>
      </c>
      <c r="C838" t="s">
        <v>21</v>
      </c>
      <c r="D838" s="23">
        <v>0.08</v>
      </c>
      <c r="E838" s="23"/>
      <c r="F838" t="s">
        <v>485</v>
      </c>
      <c r="G838" t="s">
        <v>23</v>
      </c>
      <c r="H838" t="s">
        <v>694</v>
      </c>
      <c r="I838" t="s">
        <v>81</v>
      </c>
      <c r="M838" t="s">
        <v>1362</v>
      </c>
      <c r="X838" t="str">
        <f>+IF(P838="S128","c006x   - Insurance firms &amp; pension funds",IF(G838="particulares","c001x   - Households",IF(AND(G838="outras empresas nao financeiras",H838="1"),"c002x   - Micro &amp; SME",IF(AND(G838="outras empresas nao financeiras",OR(H838="0",H838="")),"c003x   - Corporates",IF(G838="instituicoes de credito","c004x   - Institutions",IF(G838="outras instituicoes financeiras","c005x   - Other financial corporations",IF(G838="setor publico","c008x   - Government, central banks &amp; supranationals",IF(AND(G838="",I838="Taxageste"),"c003x   - Corporates",IF(G838="","c005x   - Other financial corporations","")))))))))</f>
        <v>c004x   - Institutions</v>
      </c>
      <c r="Y838" s="1">
        <f>SUM(N838:O838)</f>
        <v>0</v>
      </c>
      <c r="Z838">
        <f>IFERROR(D838-Y838,"")</f>
        <v>0.08</v>
      </c>
      <c r="AA838">
        <v>0</v>
      </c>
      <c r="AB838" t="str">
        <f t="shared" si="39"/>
        <v>599904832573580</v>
      </c>
      <c r="AC838" t="str">
        <f t="shared" si="40"/>
        <v>9000699338</v>
      </c>
      <c r="AD838" t="str">
        <f t="shared" si="41"/>
        <v>Type of identifier, other than LEI or MFI code</v>
      </c>
    </row>
    <row r="839" spans="1:30" x14ac:dyDescent="0.45">
      <c r="A839" t="s">
        <v>1243</v>
      </c>
      <c r="B839" t="s">
        <v>696</v>
      </c>
      <c r="C839" t="s">
        <v>21</v>
      </c>
      <c r="D839" s="23">
        <v>0.2</v>
      </c>
      <c r="F839" t="s">
        <v>485</v>
      </c>
      <c r="G839" t="s">
        <v>23</v>
      </c>
      <c r="H839" t="s">
        <v>694</v>
      </c>
      <c r="I839" t="s">
        <v>81</v>
      </c>
      <c r="M839" t="s">
        <v>1362</v>
      </c>
      <c r="X839" t="str">
        <f>+IF(P839="S128","c006x   - Insurance firms &amp; pension funds",IF(G839="particulares","c001x   - Households",IF(AND(G839="outras empresas nao financeiras",H839="1"),"c002x   - Micro &amp; SME",IF(AND(G839="outras empresas nao financeiras",OR(H839="0",H839="")),"c003x   - Corporates",IF(G839="instituicoes de credito","c004x   - Institutions",IF(G839="outras instituicoes financeiras","c005x   - Other financial corporations",IF(G839="setor publico","c008x   - Government, central banks &amp; supranationals",IF(AND(G839="",I839="Taxageste"),"c003x   - Corporates",IF(G839="","c005x   - Other financial corporations","")))))))))</f>
        <v>c004x   - Institutions</v>
      </c>
      <c r="Y839" s="1">
        <f>SUM(N839:O839)</f>
        <v>0</v>
      </c>
      <c r="Z839">
        <f>IFERROR(D839-Y839,"")</f>
        <v>0.2</v>
      </c>
      <c r="AA839">
        <v>0</v>
      </c>
      <c r="AB839" t="str">
        <f t="shared" si="39"/>
        <v>599904832793400</v>
      </c>
      <c r="AC839" t="str">
        <f t="shared" si="40"/>
        <v>9000699338</v>
      </c>
      <c r="AD839" t="str">
        <f t="shared" si="41"/>
        <v>Type of identifier, other than LEI or MFI code</v>
      </c>
    </row>
    <row r="840" spans="1:30" x14ac:dyDescent="0.45">
      <c r="A840" t="s">
        <v>1244</v>
      </c>
      <c r="B840" t="s">
        <v>696</v>
      </c>
      <c r="C840" t="s">
        <v>21</v>
      </c>
      <c r="D840" s="23">
        <v>0.08</v>
      </c>
      <c r="E840" s="23"/>
      <c r="F840" t="s">
        <v>485</v>
      </c>
      <c r="G840" t="s">
        <v>23</v>
      </c>
      <c r="H840" t="s">
        <v>694</v>
      </c>
      <c r="I840" t="s">
        <v>81</v>
      </c>
      <c r="M840" t="s">
        <v>1362</v>
      </c>
      <c r="X840" t="str">
        <f>+IF(P840="S128","c006x   - Insurance firms &amp; pension funds",IF(G840="particulares","c001x   - Households",IF(AND(G840="outras empresas nao financeiras",H840="1"),"c002x   - Micro &amp; SME",IF(AND(G840="outras empresas nao financeiras",OR(H840="0",H840="")),"c003x   - Corporates",IF(G840="instituicoes de credito","c004x   - Institutions",IF(G840="outras instituicoes financeiras","c005x   - Other financial corporations",IF(G840="setor publico","c008x   - Government, central banks &amp; supranationals",IF(AND(G840="",I840="Taxageste"),"c003x   - Corporates",IF(G840="","c005x   - Other financial corporations","")))))))))</f>
        <v>c004x   - Institutions</v>
      </c>
      <c r="Y840" s="1">
        <f>SUM(N840:O840)</f>
        <v>0</v>
      </c>
      <c r="Z840">
        <f>IFERROR(D840-Y840,"")</f>
        <v>0.08</v>
      </c>
      <c r="AA840">
        <v>0</v>
      </c>
      <c r="AB840" t="str">
        <f t="shared" si="39"/>
        <v>599904832822140</v>
      </c>
      <c r="AC840" t="str">
        <f t="shared" si="40"/>
        <v>9000699338</v>
      </c>
      <c r="AD840" t="str">
        <f t="shared" si="41"/>
        <v>Type of identifier, other than LEI or MFI code</v>
      </c>
    </row>
    <row r="841" spans="1:30" x14ac:dyDescent="0.45">
      <c r="A841" t="s">
        <v>1012</v>
      </c>
      <c r="B841" t="s">
        <v>696</v>
      </c>
      <c r="C841" t="s">
        <v>21</v>
      </c>
      <c r="D841" s="23">
        <v>0.21</v>
      </c>
      <c r="F841" t="s">
        <v>485</v>
      </c>
      <c r="G841" t="s">
        <v>23</v>
      </c>
      <c r="H841" t="s">
        <v>694</v>
      </c>
      <c r="I841" t="s">
        <v>81</v>
      </c>
      <c r="M841" t="s">
        <v>1362</v>
      </c>
      <c r="X841" t="str">
        <f>+IF(P841="S128","c006x   - Insurance firms &amp; pension funds",IF(G841="particulares","c001x   - Households",IF(AND(G841="outras empresas nao financeiras",H841="1"),"c002x   - Micro &amp; SME",IF(AND(G841="outras empresas nao financeiras",OR(H841="0",H841="")),"c003x   - Corporates",IF(G841="instituicoes de credito","c004x   - Institutions",IF(G841="outras instituicoes financeiras","c005x   - Other financial corporations",IF(G841="setor publico","c008x   - Government, central banks &amp; supranationals",IF(AND(G841="",I841="Taxageste"),"c003x   - Corporates",IF(G841="","c005x   - Other financial corporations","")))))))))</f>
        <v>c004x   - Institutions</v>
      </c>
      <c r="Y841" s="1">
        <f>SUM(N841:O841)</f>
        <v>0</v>
      </c>
      <c r="Z841">
        <f>IFERROR(D841-Y841,"")</f>
        <v>0.21</v>
      </c>
      <c r="AA841">
        <v>0</v>
      </c>
      <c r="AB841" t="str">
        <f t="shared" si="39"/>
        <v>599904833360250</v>
      </c>
      <c r="AC841" t="str">
        <f t="shared" si="40"/>
        <v>9000699338</v>
      </c>
      <c r="AD841" t="str">
        <f t="shared" si="41"/>
        <v>Type of identifier, other than LEI or MFI code</v>
      </c>
    </row>
    <row r="842" spans="1:30" x14ac:dyDescent="0.45">
      <c r="A842" t="s">
        <v>741</v>
      </c>
      <c r="B842" t="s">
        <v>696</v>
      </c>
      <c r="C842" t="s">
        <v>21</v>
      </c>
      <c r="D842" s="23">
        <v>0.13</v>
      </c>
      <c r="F842" t="s">
        <v>485</v>
      </c>
      <c r="G842" t="s">
        <v>23</v>
      </c>
      <c r="H842" t="s">
        <v>694</v>
      </c>
      <c r="I842" t="s">
        <v>81</v>
      </c>
      <c r="M842" t="s">
        <v>1362</v>
      </c>
      <c r="X842" t="str">
        <f>+IF(P842="S128","c006x   - Insurance firms &amp; pension funds",IF(G842="particulares","c001x   - Households",IF(AND(G842="outras empresas nao financeiras",H842="1"),"c002x   - Micro &amp; SME",IF(AND(G842="outras empresas nao financeiras",OR(H842="0",H842="")),"c003x   - Corporates",IF(G842="instituicoes de credito","c004x   - Institutions",IF(G842="outras instituicoes financeiras","c005x   - Other financial corporations",IF(G842="setor publico","c008x   - Government, central banks &amp; supranationals",IF(AND(G842="",I842="Taxageste"),"c003x   - Corporates",IF(G842="","c005x   - Other financial corporations","")))))))))</f>
        <v>c004x   - Institutions</v>
      </c>
      <c r="Y842" s="1">
        <f>SUM(N842:O842)</f>
        <v>0</v>
      </c>
      <c r="Z842">
        <f>IFERROR(D842-Y842,"")</f>
        <v>0.13</v>
      </c>
      <c r="AA842">
        <v>0</v>
      </c>
      <c r="AB842" t="str">
        <f t="shared" si="39"/>
        <v>599904831749770</v>
      </c>
      <c r="AC842" t="str">
        <f t="shared" si="40"/>
        <v>9000699338</v>
      </c>
      <c r="AD842" t="str">
        <f t="shared" si="41"/>
        <v>Type of identifier, other than LEI or MFI code</v>
      </c>
    </row>
    <row r="843" spans="1:30" x14ac:dyDescent="0.45">
      <c r="A843" t="s">
        <v>943</v>
      </c>
      <c r="B843" t="s">
        <v>696</v>
      </c>
      <c r="C843" t="s">
        <v>21</v>
      </c>
      <c r="D843" s="23">
        <v>0.66</v>
      </c>
      <c r="F843" t="s">
        <v>485</v>
      </c>
      <c r="G843" t="s">
        <v>23</v>
      </c>
      <c r="H843" t="s">
        <v>694</v>
      </c>
      <c r="I843" t="s">
        <v>81</v>
      </c>
      <c r="M843" t="s">
        <v>1362</v>
      </c>
      <c r="X843" t="str">
        <f>+IF(P843="S128","c006x   - Insurance firms &amp; pension funds",IF(G843="particulares","c001x   - Households",IF(AND(G843="outras empresas nao financeiras",H843="1"),"c002x   - Micro &amp; SME",IF(AND(G843="outras empresas nao financeiras",OR(H843="0",H843="")),"c003x   - Corporates",IF(G843="instituicoes de credito","c004x   - Institutions",IF(G843="outras instituicoes financeiras","c005x   - Other financial corporations",IF(G843="setor publico","c008x   - Government, central banks &amp; supranationals",IF(AND(G843="",I843="Taxageste"),"c003x   - Corporates",IF(G843="","c005x   - Other financial corporations","")))))))))</f>
        <v>c004x   - Institutions</v>
      </c>
      <c r="Y843" s="1">
        <f>SUM(N843:O843)</f>
        <v>0</v>
      </c>
      <c r="Z843">
        <f>IFERROR(D843-Y843,"")</f>
        <v>0.66</v>
      </c>
      <c r="AA843">
        <v>0</v>
      </c>
      <c r="AB843" t="str">
        <f t="shared" si="39"/>
        <v>599904816261800</v>
      </c>
      <c r="AC843" t="str">
        <f t="shared" si="40"/>
        <v>9000699338</v>
      </c>
      <c r="AD843" t="str">
        <f t="shared" si="41"/>
        <v>Type of identifier, other than LEI or MFI code</v>
      </c>
    </row>
    <row r="844" spans="1:30" x14ac:dyDescent="0.45">
      <c r="A844" t="s">
        <v>1239</v>
      </c>
      <c r="B844" t="s">
        <v>696</v>
      </c>
      <c r="C844" t="s">
        <v>21</v>
      </c>
      <c r="D844" s="23">
        <v>0.21</v>
      </c>
      <c r="E844" s="23"/>
      <c r="F844" t="s">
        <v>485</v>
      </c>
      <c r="G844" t="s">
        <v>23</v>
      </c>
      <c r="H844" t="s">
        <v>694</v>
      </c>
      <c r="I844" t="s">
        <v>81</v>
      </c>
      <c r="M844" t="s">
        <v>1362</v>
      </c>
      <c r="X844" t="str">
        <f>+IF(P844="S128","c006x   - Insurance firms &amp; pension funds",IF(G844="particulares","c001x   - Households",IF(AND(G844="outras empresas nao financeiras",H844="1"),"c002x   - Micro &amp; SME",IF(AND(G844="outras empresas nao financeiras",OR(H844="0",H844="")),"c003x   - Corporates",IF(G844="instituicoes de credito","c004x   - Institutions",IF(G844="outras instituicoes financeiras","c005x   - Other financial corporations",IF(G844="setor publico","c008x   - Government, central banks &amp; supranationals",IF(AND(G844="",I844="Taxageste"),"c003x   - Corporates",IF(G844="","c005x   - Other financial corporations","")))))))))</f>
        <v>c004x   - Institutions</v>
      </c>
      <c r="Y844" s="1">
        <f>SUM(N844:O844)</f>
        <v>0</v>
      </c>
      <c r="Z844">
        <f>IFERROR(D844-Y844,"")</f>
        <v>0.21</v>
      </c>
      <c r="AA844">
        <v>0</v>
      </c>
      <c r="AB844" t="str">
        <f t="shared" si="39"/>
        <v>599904832808140</v>
      </c>
      <c r="AC844" t="str">
        <f t="shared" si="40"/>
        <v>9000699338</v>
      </c>
      <c r="AD844" t="str">
        <f t="shared" si="41"/>
        <v>Type of identifier, other than LEI or MFI code</v>
      </c>
    </row>
    <row r="845" spans="1:30" x14ac:dyDescent="0.45">
      <c r="A845" t="s">
        <v>932</v>
      </c>
      <c r="B845" t="s">
        <v>699</v>
      </c>
      <c r="C845" t="s">
        <v>21</v>
      </c>
      <c r="D845" s="23">
        <v>0.01</v>
      </c>
      <c r="F845" t="s">
        <v>485</v>
      </c>
      <c r="G845" t="s">
        <v>23</v>
      </c>
      <c r="H845" t="s">
        <v>694</v>
      </c>
      <c r="I845" t="s">
        <v>700</v>
      </c>
      <c r="M845" t="s">
        <v>1362</v>
      </c>
      <c r="X845" t="str">
        <f>+IF(P845="S128","c006x   - Insurance firms &amp; pension funds",IF(G845="particulares","c001x   - Households",IF(AND(G845="outras empresas nao financeiras",H845="1"),"c002x   - Micro &amp; SME",IF(AND(G845="outras empresas nao financeiras",OR(H845="0",H845="")),"c003x   - Corporates",IF(G845="instituicoes de credito","c004x   - Institutions",IF(G845="outras instituicoes financeiras","c005x   - Other financial corporations",IF(G845="setor publico","c008x   - Government, central banks &amp; supranationals",IF(AND(G845="",I845="Taxageste"),"c003x   - Corporates",IF(G845="","c005x   - Other financial corporations","")))))))))</f>
        <v>c004x   - Institutions</v>
      </c>
      <c r="Y845" s="1">
        <f>SUM(N845:O845)</f>
        <v>0</v>
      </c>
      <c r="Z845">
        <f>IFERROR(D845-Y845,"")</f>
        <v>0.01</v>
      </c>
      <c r="AA845">
        <v>0</v>
      </c>
      <c r="AB845" t="str">
        <f t="shared" si="39"/>
        <v>599904815644700</v>
      </c>
      <c r="AC845" t="str">
        <f t="shared" si="40"/>
        <v>8000000013</v>
      </c>
      <c r="AD845" t="str">
        <f t="shared" si="41"/>
        <v>Type of identifier, other than LEI or MFI code</v>
      </c>
    </row>
    <row r="846" spans="1:30" x14ac:dyDescent="0.45">
      <c r="A846" t="s">
        <v>774</v>
      </c>
      <c r="B846" t="s">
        <v>696</v>
      </c>
      <c r="C846" t="s">
        <v>21</v>
      </c>
      <c r="D846" s="23">
        <v>0.24</v>
      </c>
      <c r="E846" s="23"/>
      <c r="F846" t="s">
        <v>485</v>
      </c>
      <c r="G846" t="s">
        <v>23</v>
      </c>
      <c r="H846" t="s">
        <v>694</v>
      </c>
      <c r="I846" t="s">
        <v>81</v>
      </c>
      <c r="M846" t="s">
        <v>1362</v>
      </c>
      <c r="X846" t="str">
        <f>+IF(P846="S128","c006x   - Insurance firms &amp; pension funds",IF(G846="particulares","c001x   - Households",IF(AND(G846="outras empresas nao financeiras",H846="1"),"c002x   - Micro &amp; SME",IF(AND(G846="outras empresas nao financeiras",OR(H846="0",H846="")),"c003x   - Corporates",IF(G846="instituicoes de credito","c004x   - Institutions",IF(G846="outras instituicoes financeiras","c005x   - Other financial corporations",IF(G846="setor publico","c008x   - Government, central banks &amp; supranationals",IF(AND(G846="",I846="Taxageste"),"c003x   - Corporates",IF(G846="","c005x   - Other financial corporations","")))))))))</f>
        <v>c004x   - Institutions</v>
      </c>
      <c r="Y846" s="1">
        <f>SUM(N846:O846)</f>
        <v>0</v>
      </c>
      <c r="Z846">
        <f>IFERROR(D846-Y846,"")</f>
        <v>0.24</v>
      </c>
      <c r="AA846">
        <v>0</v>
      </c>
      <c r="AB846" t="str">
        <f t="shared" si="39"/>
        <v>599904830441160</v>
      </c>
      <c r="AC846" t="str">
        <f t="shared" si="40"/>
        <v>9000699338</v>
      </c>
      <c r="AD846" t="str">
        <f t="shared" si="41"/>
        <v>Type of identifier, other than LEI or MFI code</v>
      </c>
    </row>
    <row r="847" spans="1:30" x14ac:dyDescent="0.45">
      <c r="A847" t="s">
        <v>832</v>
      </c>
      <c r="B847" t="s">
        <v>699</v>
      </c>
      <c r="C847" t="s">
        <v>21</v>
      </c>
      <c r="D847" s="23">
        <v>0.19</v>
      </c>
      <c r="F847" t="s">
        <v>485</v>
      </c>
      <c r="G847" t="s">
        <v>23</v>
      </c>
      <c r="H847" t="s">
        <v>694</v>
      </c>
      <c r="I847" t="s">
        <v>700</v>
      </c>
      <c r="M847" t="s">
        <v>1362</v>
      </c>
      <c r="X847" t="str">
        <f>+IF(P847="S128","c006x   - Insurance firms &amp; pension funds",IF(G847="particulares","c001x   - Households",IF(AND(G847="outras empresas nao financeiras",H847="1"),"c002x   - Micro &amp; SME",IF(AND(G847="outras empresas nao financeiras",OR(H847="0",H847="")),"c003x   - Corporates",IF(G847="instituicoes de credito","c004x   - Institutions",IF(G847="outras instituicoes financeiras","c005x   - Other financial corporations",IF(G847="setor publico","c008x   - Government, central banks &amp; supranationals",IF(AND(G847="",I847="Taxageste"),"c003x   - Corporates",IF(G847="","c005x   - Other financial corporations","")))))))))</f>
        <v>c004x   - Institutions</v>
      </c>
      <c r="Y847" s="1">
        <f>SUM(N847:O847)</f>
        <v>0</v>
      </c>
      <c r="Z847">
        <f>IFERROR(D847-Y847,"")</f>
        <v>0.19</v>
      </c>
      <c r="AA847">
        <v>0</v>
      </c>
      <c r="AB847" t="str">
        <f t="shared" si="39"/>
        <v>599904816160530</v>
      </c>
      <c r="AC847" t="str">
        <f t="shared" si="40"/>
        <v>8000000013</v>
      </c>
      <c r="AD847" t="str">
        <f t="shared" si="41"/>
        <v>Type of identifier, other than LEI or MFI code</v>
      </c>
    </row>
    <row r="848" spans="1:30" x14ac:dyDescent="0.45">
      <c r="A848" t="s">
        <v>980</v>
      </c>
      <c r="B848" t="s">
        <v>706</v>
      </c>
      <c r="C848" t="s">
        <v>21</v>
      </c>
      <c r="D848" s="23">
        <v>0.02</v>
      </c>
      <c r="E848" s="23"/>
      <c r="F848" t="s">
        <v>485</v>
      </c>
      <c r="G848" t="s">
        <v>23</v>
      </c>
      <c r="H848" t="s">
        <v>694</v>
      </c>
      <c r="I848" t="s">
        <v>707</v>
      </c>
      <c r="M848" t="s">
        <v>1362</v>
      </c>
      <c r="X848" t="str">
        <f>+IF(P848="S128","c006x   - Insurance firms &amp; pension funds",IF(G848="particulares","c001x   - Households",IF(AND(G848="outras empresas nao financeiras",H848="1"),"c002x   - Micro &amp; SME",IF(AND(G848="outras empresas nao financeiras",OR(H848="0",H848="")),"c003x   - Corporates",IF(G848="instituicoes de credito","c004x   - Institutions",IF(G848="outras instituicoes financeiras","c005x   - Other financial corporations",IF(G848="setor publico","c008x   - Government, central banks &amp; supranationals",IF(AND(G848="",I848="Taxageste"),"c003x   - Corporates",IF(G848="","c005x   - Other financial corporations","")))))))))</f>
        <v>c004x   - Institutions</v>
      </c>
      <c r="Y848" s="1">
        <f>SUM(N848:O848)</f>
        <v>0</v>
      </c>
      <c r="Z848">
        <f>IFERROR(D848-Y848,"")</f>
        <v>0.02</v>
      </c>
      <c r="AA848">
        <v>0</v>
      </c>
      <c r="AB848" t="str">
        <f t="shared" si="39"/>
        <v>599904830669740</v>
      </c>
      <c r="AC848" t="str">
        <f t="shared" si="40"/>
        <v>9000796656</v>
      </c>
      <c r="AD848" t="str">
        <f t="shared" si="41"/>
        <v>Type of identifier, other than LEI or MFI code</v>
      </c>
    </row>
    <row r="849" spans="1:30" x14ac:dyDescent="0.45">
      <c r="A849" t="s">
        <v>957</v>
      </c>
      <c r="B849" t="s">
        <v>696</v>
      </c>
      <c r="C849" t="s">
        <v>21</v>
      </c>
      <c r="D849" s="23">
        <v>0.1</v>
      </c>
      <c r="F849" t="s">
        <v>485</v>
      </c>
      <c r="G849" t="s">
        <v>23</v>
      </c>
      <c r="H849" t="s">
        <v>694</v>
      </c>
      <c r="I849" t="s">
        <v>81</v>
      </c>
      <c r="M849" t="s">
        <v>1362</v>
      </c>
      <c r="X849" t="str">
        <f>+IF(P849="S128","c006x   - Insurance firms &amp; pension funds",IF(G849="particulares","c001x   - Households",IF(AND(G849="outras empresas nao financeiras",H849="1"),"c002x   - Micro &amp; SME",IF(AND(G849="outras empresas nao financeiras",OR(H849="0",H849="")),"c003x   - Corporates",IF(G849="instituicoes de credito","c004x   - Institutions",IF(G849="outras instituicoes financeiras","c005x   - Other financial corporations",IF(G849="setor publico","c008x   - Government, central banks &amp; supranationals",IF(AND(G849="",I849="Taxageste"),"c003x   - Corporates",IF(G849="","c005x   - Other financial corporations","")))))))))</f>
        <v>c004x   - Institutions</v>
      </c>
      <c r="Y849" s="1">
        <f>SUM(N849:O849)</f>
        <v>0</v>
      </c>
      <c r="Z849">
        <f>IFERROR(D849-Y849,"")</f>
        <v>0.1</v>
      </c>
      <c r="AA849">
        <v>0</v>
      </c>
      <c r="AB849" t="str">
        <f t="shared" si="39"/>
        <v>599904816265050</v>
      </c>
      <c r="AC849" t="str">
        <f t="shared" si="40"/>
        <v>9000699338</v>
      </c>
      <c r="AD849" t="str">
        <f t="shared" si="41"/>
        <v>Type of identifier, other than LEI or MFI code</v>
      </c>
    </row>
    <row r="850" spans="1:30" x14ac:dyDescent="0.45">
      <c r="A850" t="s">
        <v>1196</v>
      </c>
      <c r="B850" t="s">
        <v>696</v>
      </c>
      <c r="C850" t="s">
        <v>21</v>
      </c>
      <c r="D850" s="23">
        <v>0.54</v>
      </c>
      <c r="E850" s="23"/>
      <c r="F850" t="s">
        <v>485</v>
      </c>
      <c r="G850" t="s">
        <v>23</v>
      </c>
      <c r="H850" t="s">
        <v>694</v>
      </c>
      <c r="I850" t="s">
        <v>81</v>
      </c>
      <c r="M850" t="s">
        <v>1362</v>
      </c>
      <c r="X850" t="str">
        <f>+IF(P850="S128","c006x   - Insurance firms &amp; pension funds",IF(G850="particulares","c001x   - Households",IF(AND(G850="outras empresas nao financeiras",H850="1"),"c002x   - Micro &amp; SME",IF(AND(G850="outras empresas nao financeiras",OR(H850="0",H850="")),"c003x   - Corporates",IF(G850="instituicoes de credito","c004x   - Institutions",IF(G850="outras instituicoes financeiras","c005x   - Other financial corporations",IF(G850="setor publico","c008x   - Government, central banks &amp; supranationals",IF(AND(G850="",I850="Taxageste"),"c003x   - Corporates",IF(G850="","c005x   - Other financial corporations","")))))))))</f>
        <v>c004x   - Institutions</v>
      </c>
      <c r="Y850" s="1">
        <f>SUM(N850:O850)</f>
        <v>0</v>
      </c>
      <c r="Z850">
        <f>IFERROR(D850-Y850,"")</f>
        <v>0.54</v>
      </c>
      <c r="AA850">
        <v>0</v>
      </c>
      <c r="AB850" t="str">
        <f t="shared" si="39"/>
        <v>599904831382560</v>
      </c>
      <c r="AC850" t="str">
        <f t="shared" si="40"/>
        <v>9000699338</v>
      </c>
      <c r="AD850" t="str">
        <f t="shared" si="41"/>
        <v>Type of identifier, other than LEI or MFI code</v>
      </c>
    </row>
    <row r="851" spans="1:30" x14ac:dyDescent="0.45">
      <c r="A851" t="s">
        <v>968</v>
      </c>
      <c r="B851" t="s">
        <v>699</v>
      </c>
      <c r="C851" t="s">
        <v>21</v>
      </c>
      <c r="D851" s="23">
        <v>0.93</v>
      </c>
      <c r="F851" t="s">
        <v>485</v>
      </c>
      <c r="G851" t="s">
        <v>23</v>
      </c>
      <c r="H851" t="s">
        <v>694</v>
      </c>
      <c r="I851" t="s">
        <v>700</v>
      </c>
      <c r="M851" t="s">
        <v>1362</v>
      </c>
      <c r="X851" t="str">
        <f>+IF(P851="S128","c006x   - Insurance firms &amp; pension funds",IF(G851="particulares","c001x   - Households",IF(AND(G851="outras empresas nao financeiras",H851="1"),"c002x   - Micro &amp; SME",IF(AND(G851="outras empresas nao financeiras",OR(H851="0",H851="")),"c003x   - Corporates",IF(G851="instituicoes de credito","c004x   - Institutions",IF(G851="outras instituicoes financeiras","c005x   - Other financial corporations",IF(G851="setor publico","c008x   - Government, central banks &amp; supranationals",IF(AND(G851="",I851="Taxageste"),"c003x   - Corporates",IF(G851="","c005x   - Other financial corporations","")))))))))</f>
        <v>c004x   - Institutions</v>
      </c>
      <c r="Y851" s="1">
        <f>SUM(N851:O851)</f>
        <v>0</v>
      </c>
      <c r="Z851">
        <f>IFERROR(D851-Y851,"")</f>
        <v>0.93</v>
      </c>
      <c r="AA851">
        <v>0</v>
      </c>
      <c r="AB851" t="str">
        <f t="shared" si="39"/>
        <v>599904817123520</v>
      </c>
      <c r="AC851" t="str">
        <f t="shared" si="40"/>
        <v>8000000013</v>
      </c>
      <c r="AD851" t="str">
        <f t="shared" si="41"/>
        <v>Type of identifier, other than LEI or MFI code</v>
      </c>
    </row>
    <row r="852" spans="1:30" x14ac:dyDescent="0.45">
      <c r="A852" t="s">
        <v>763</v>
      </c>
      <c r="B852" t="s">
        <v>699</v>
      </c>
      <c r="C852" t="s">
        <v>21</v>
      </c>
      <c r="D852" s="23">
        <v>0.08</v>
      </c>
      <c r="E852" s="23"/>
      <c r="F852" t="s">
        <v>485</v>
      </c>
      <c r="G852" t="s">
        <v>23</v>
      </c>
      <c r="H852" t="s">
        <v>694</v>
      </c>
      <c r="I852" t="s">
        <v>700</v>
      </c>
      <c r="M852" t="s">
        <v>1362</v>
      </c>
      <c r="X852" t="str">
        <f>+IF(P852="S128","c006x   - Insurance firms &amp; pension funds",IF(G852="particulares","c001x   - Households",IF(AND(G852="outras empresas nao financeiras",H852="1"),"c002x   - Micro &amp; SME",IF(AND(G852="outras empresas nao financeiras",OR(H852="0",H852="")),"c003x   - Corporates",IF(G852="instituicoes de credito","c004x   - Institutions",IF(G852="outras instituicoes financeiras","c005x   - Other financial corporations",IF(G852="setor publico","c008x   - Government, central banks &amp; supranationals",IF(AND(G852="",I852="Taxageste"),"c003x   - Corporates",IF(G852="","c005x   - Other financial corporations","")))))))))</f>
        <v>c004x   - Institutions</v>
      </c>
      <c r="Y852" s="1">
        <f>SUM(N852:O852)</f>
        <v>0</v>
      </c>
      <c r="Z852">
        <f>IFERROR(D852-Y852,"")</f>
        <v>0.08</v>
      </c>
      <c r="AA852">
        <v>0</v>
      </c>
      <c r="AB852" t="str">
        <f t="shared" si="39"/>
        <v>599904815382490</v>
      </c>
      <c r="AC852" t="str">
        <f t="shared" si="40"/>
        <v>8000000013</v>
      </c>
      <c r="AD852" t="str">
        <f t="shared" si="41"/>
        <v>Type of identifier, other than LEI or MFI code</v>
      </c>
    </row>
    <row r="853" spans="1:30" x14ac:dyDescent="0.45">
      <c r="A853" t="s">
        <v>1162</v>
      </c>
      <c r="B853" t="s">
        <v>696</v>
      </c>
      <c r="C853" t="s">
        <v>21</v>
      </c>
      <c r="D853" s="23">
        <v>0.26</v>
      </c>
      <c r="F853" t="s">
        <v>485</v>
      </c>
      <c r="G853" t="s">
        <v>23</v>
      </c>
      <c r="H853" t="s">
        <v>694</v>
      </c>
      <c r="I853" t="s">
        <v>81</v>
      </c>
      <c r="M853" t="s">
        <v>1362</v>
      </c>
      <c r="X853" t="str">
        <f>+IF(P853="S128","c006x   - Insurance firms &amp; pension funds",IF(G853="particulares","c001x   - Households",IF(AND(G853="outras empresas nao financeiras",H853="1"),"c002x   - Micro &amp; SME",IF(AND(G853="outras empresas nao financeiras",OR(H853="0",H853="")),"c003x   - Corporates",IF(G853="instituicoes de credito","c004x   - Institutions",IF(G853="outras instituicoes financeiras","c005x   - Other financial corporations",IF(G853="setor publico","c008x   - Government, central banks &amp; supranationals",IF(AND(G853="",I853="Taxageste"),"c003x   - Corporates",IF(G853="","c005x   - Other financial corporations","")))))))))</f>
        <v>c004x   - Institutions</v>
      </c>
      <c r="Y853" s="1">
        <f>SUM(N853:O853)</f>
        <v>0</v>
      </c>
      <c r="Z853">
        <f>IFERROR(D853-Y853,"")</f>
        <v>0.26</v>
      </c>
      <c r="AA853">
        <v>0</v>
      </c>
      <c r="AB853" t="str">
        <f t="shared" si="39"/>
        <v>599904830085000</v>
      </c>
      <c r="AC853" t="str">
        <f t="shared" si="40"/>
        <v>9000699338</v>
      </c>
      <c r="AD853" t="str">
        <f t="shared" si="41"/>
        <v>Type of identifier, other than LEI or MFI code</v>
      </c>
    </row>
    <row r="854" spans="1:30" x14ac:dyDescent="0.45">
      <c r="A854" t="s">
        <v>783</v>
      </c>
      <c r="B854" t="s">
        <v>696</v>
      </c>
      <c r="C854" t="s">
        <v>21</v>
      </c>
      <c r="D854" s="23">
        <v>0.32</v>
      </c>
      <c r="E854" s="23"/>
      <c r="F854" t="s">
        <v>485</v>
      </c>
      <c r="G854" t="s">
        <v>23</v>
      </c>
      <c r="H854" t="s">
        <v>694</v>
      </c>
      <c r="I854" t="s">
        <v>81</v>
      </c>
      <c r="M854" t="s">
        <v>1362</v>
      </c>
      <c r="X854" t="str">
        <f>+IF(P854="S128","c006x   - Insurance firms &amp; pension funds",IF(G854="particulares","c001x   - Households",IF(AND(G854="outras empresas nao financeiras",H854="1"),"c002x   - Micro &amp; SME",IF(AND(G854="outras empresas nao financeiras",OR(H854="0",H854="")),"c003x   - Corporates",IF(G854="instituicoes de credito","c004x   - Institutions",IF(G854="outras instituicoes financeiras","c005x   - Other financial corporations",IF(G854="setor publico","c008x   - Government, central banks &amp; supranationals",IF(AND(G854="",I854="Taxageste"),"c003x   - Corporates",IF(G854="","c005x   - Other financial corporations","")))))))))</f>
        <v>c004x   - Institutions</v>
      </c>
      <c r="Y854" s="1">
        <f>SUM(N854:O854)</f>
        <v>0</v>
      </c>
      <c r="Z854">
        <f>IFERROR(D854-Y854,"")</f>
        <v>0.32</v>
      </c>
      <c r="AA854">
        <v>0</v>
      </c>
      <c r="AB854" t="str">
        <f t="shared" si="39"/>
        <v>599904832822670</v>
      </c>
      <c r="AC854" t="str">
        <f t="shared" si="40"/>
        <v>9000699338</v>
      </c>
      <c r="AD854" t="str">
        <f t="shared" si="41"/>
        <v>Type of identifier, other than LEI or MFI code</v>
      </c>
    </row>
    <row r="855" spans="1:30" x14ac:dyDescent="0.45">
      <c r="A855" t="s">
        <v>862</v>
      </c>
      <c r="B855" t="s">
        <v>696</v>
      </c>
      <c r="C855" t="s">
        <v>21</v>
      </c>
      <c r="D855" s="23">
        <v>0.26</v>
      </c>
      <c r="F855" t="s">
        <v>485</v>
      </c>
      <c r="G855" t="s">
        <v>23</v>
      </c>
      <c r="H855" t="s">
        <v>694</v>
      </c>
      <c r="I855" t="s">
        <v>81</v>
      </c>
      <c r="M855" t="s">
        <v>1362</v>
      </c>
      <c r="X855" t="str">
        <f>+IF(P855="S128","c006x   - Insurance firms &amp; pension funds",IF(G855="particulares","c001x   - Households",IF(AND(G855="outras empresas nao financeiras",H855="1"),"c002x   - Micro &amp; SME",IF(AND(G855="outras empresas nao financeiras",OR(H855="0",H855="")),"c003x   - Corporates",IF(G855="instituicoes de credito","c004x   - Institutions",IF(G855="outras instituicoes financeiras","c005x   - Other financial corporations",IF(G855="setor publico","c008x   - Government, central banks &amp; supranationals",IF(AND(G855="",I855="Taxageste"),"c003x   - Corporates",IF(G855="","c005x   - Other financial corporations","")))))))))</f>
        <v>c004x   - Institutions</v>
      </c>
      <c r="Y855" s="1">
        <f>SUM(N855:O855)</f>
        <v>0</v>
      </c>
      <c r="Z855">
        <f>IFERROR(D855-Y855,"")</f>
        <v>0.26</v>
      </c>
      <c r="AA855">
        <v>0</v>
      </c>
      <c r="AB855" t="str">
        <f t="shared" si="39"/>
        <v>599904832900180</v>
      </c>
      <c r="AC855" t="str">
        <f t="shared" si="40"/>
        <v>9000699338</v>
      </c>
      <c r="AD855" t="str">
        <f t="shared" si="41"/>
        <v>Type of identifier, other than LEI or MFI code</v>
      </c>
    </row>
    <row r="856" spans="1:30" x14ac:dyDescent="0.45">
      <c r="A856" t="s">
        <v>1250</v>
      </c>
      <c r="B856" t="s">
        <v>696</v>
      </c>
      <c r="C856" t="s">
        <v>21</v>
      </c>
      <c r="D856" s="23">
        <v>0.24</v>
      </c>
      <c r="E856" s="23"/>
      <c r="F856" t="s">
        <v>485</v>
      </c>
      <c r="G856" t="s">
        <v>23</v>
      </c>
      <c r="H856" t="s">
        <v>694</v>
      </c>
      <c r="I856" t="s">
        <v>81</v>
      </c>
      <c r="M856" t="s">
        <v>1362</v>
      </c>
      <c r="X856" t="str">
        <f>+IF(P856="S128","c006x   - Insurance firms &amp; pension funds",IF(G856="particulares","c001x   - Households",IF(AND(G856="outras empresas nao financeiras",H856="1"),"c002x   - Micro &amp; SME",IF(AND(G856="outras empresas nao financeiras",OR(H856="0",H856="")),"c003x   - Corporates",IF(G856="instituicoes de credito","c004x   - Institutions",IF(G856="outras instituicoes financeiras","c005x   - Other financial corporations",IF(G856="setor publico","c008x   - Government, central banks &amp; supranationals",IF(AND(G856="",I856="Taxageste"),"c003x   - Corporates",IF(G856="","c005x   - Other financial corporations","")))))))))</f>
        <v>c004x   - Institutions</v>
      </c>
      <c r="Y856" s="1">
        <f>SUM(N856:O856)</f>
        <v>0</v>
      </c>
      <c r="Z856">
        <f>IFERROR(D856-Y856,"")</f>
        <v>0.24</v>
      </c>
      <c r="AA856">
        <v>0</v>
      </c>
      <c r="AB856" t="str">
        <f t="shared" si="39"/>
        <v>599904833172510</v>
      </c>
      <c r="AC856" t="str">
        <f t="shared" si="40"/>
        <v>9000699338</v>
      </c>
      <c r="AD856" t="str">
        <f t="shared" si="41"/>
        <v>Type of identifier, other than LEI or MFI code</v>
      </c>
    </row>
    <row r="857" spans="1:30" x14ac:dyDescent="0.45">
      <c r="A857" t="s">
        <v>939</v>
      </c>
      <c r="B857" t="s">
        <v>699</v>
      </c>
      <c r="C857" t="s">
        <v>21</v>
      </c>
      <c r="D857" s="23">
        <v>0.12</v>
      </c>
      <c r="F857" t="s">
        <v>485</v>
      </c>
      <c r="G857" t="s">
        <v>23</v>
      </c>
      <c r="H857" t="s">
        <v>694</v>
      </c>
      <c r="I857" t="s">
        <v>700</v>
      </c>
      <c r="M857" t="s">
        <v>1362</v>
      </c>
      <c r="X857" t="str">
        <f>+IF(P857="S128","c006x   - Insurance firms &amp; pension funds",IF(G857="particulares","c001x   - Households",IF(AND(G857="outras empresas nao financeiras",H857="1"),"c002x   - Micro &amp; SME",IF(AND(G857="outras empresas nao financeiras",OR(H857="0",H857="")),"c003x   - Corporates",IF(G857="instituicoes de credito","c004x   - Institutions",IF(G857="outras instituicoes financeiras","c005x   - Other financial corporations",IF(G857="setor publico","c008x   - Government, central banks &amp; supranationals",IF(AND(G857="",I857="Taxageste"),"c003x   - Corporates",IF(G857="","c005x   - Other financial corporations","")))))))))</f>
        <v>c004x   - Institutions</v>
      </c>
      <c r="Y857" s="1">
        <f>SUM(N857:O857)</f>
        <v>0</v>
      </c>
      <c r="Z857">
        <f>IFERROR(D857-Y857,"")</f>
        <v>0.12</v>
      </c>
      <c r="AA857">
        <v>0</v>
      </c>
      <c r="AB857" t="str">
        <f t="shared" si="39"/>
        <v>599904816132210</v>
      </c>
      <c r="AC857" t="str">
        <f t="shared" si="40"/>
        <v>8000000013</v>
      </c>
      <c r="AD857" t="str">
        <f t="shared" si="41"/>
        <v>Type of identifier, other than LEI or MFI code</v>
      </c>
    </row>
    <row r="858" spans="1:30" x14ac:dyDescent="0.45">
      <c r="A858" t="s">
        <v>921</v>
      </c>
      <c r="B858" t="s">
        <v>699</v>
      </c>
      <c r="C858" t="s">
        <v>21</v>
      </c>
      <c r="D858" s="23">
        <v>0.01</v>
      </c>
      <c r="E858" s="23"/>
      <c r="F858" t="s">
        <v>485</v>
      </c>
      <c r="G858" t="s">
        <v>23</v>
      </c>
      <c r="H858" t="s">
        <v>694</v>
      </c>
      <c r="I858" t="s">
        <v>700</v>
      </c>
      <c r="M858" t="s">
        <v>1362</v>
      </c>
      <c r="X858" t="str">
        <f>+IF(P858="S128","c006x   - Insurance firms &amp; pension funds",IF(G858="particulares","c001x   - Households",IF(AND(G858="outras empresas nao financeiras",H858="1"),"c002x   - Micro &amp; SME",IF(AND(G858="outras empresas nao financeiras",OR(H858="0",H858="")),"c003x   - Corporates",IF(G858="instituicoes de credito","c004x   - Institutions",IF(G858="outras instituicoes financeiras","c005x   - Other financial corporations",IF(G858="setor publico","c008x   - Government, central banks &amp; supranationals",IF(AND(G858="",I858="Taxageste"),"c003x   - Corporates",IF(G858="","c005x   - Other financial corporations","")))))))))</f>
        <v>c004x   - Institutions</v>
      </c>
      <c r="Y858" s="1">
        <f>SUM(N858:O858)</f>
        <v>0</v>
      </c>
      <c r="Z858">
        <f>IFERROR(D858-Y858,"")</f>
        <v>0.01</v>
      </c>
      <c r="AA858">
        <v>0</v>
      </c>
      <c r="AB858" t="str">
        <f t="shared" si="39"/>
        <v>599904816238600</v>
      </c>
      <c r="AC858" t="str">
        <f t="shared" si="40"/>
        <v>8000000013</v>
      </c>
      <c r="AD858" t="str">
        <f t="shared" si="41"/>
        <v>Type of identifier, other than LEI or MFI code</v>
      </c>
    </row>
    <row r="859" spans="1:30" x14ac:dyDescent="0.45">
      <c r="A859" t="s">
        <v>569</v>
      </c>
      <c r="B859" t="s">
        <v>447</v>
      </c>
      <c r="C859" t="s">
        <v>21</v>
      </c>
      <c r="D859" s="23">
        <v>1.83</v>
      </c>
      <c r="F859" t="s">
        <v>485</v>
      </c>
      <c r="G859" t="s">
        <v>27</v>
      </c>
      <c r="H859" t="s">
        <v>694</v>
      </c>
      <c r="I859" t="s">
        <v>45</v>
      </c>
      <c r="M859" t="s">
        <v>1362</v>
      </c>
      <c r="W859" t="s">
        <v>479</v>
      </c>
      <c r="X859" t="str">
        <f>+IF(P859="S128","c006x   - Insurance firms &amp; pension funds",IF(G859="particulares","c001x   - Households",IF(AND(G859="outras empresas nao financeiras",H859="1"),"c002x   - Micro &amp; SME",IF(AND(G859="outras empresas nao financeiras",OR(H859="0",H859="")),"c003x   - Corporates",IF(G859="instituicoes de credito","c004x   - Institutions",IF(G859="outras instituicoes financeiras","c005x   - Other financial corporations",IF(G859="setor publico","c008x   - Government, central banks &amp; supranationals",IF(AND(G859="",I859="Taxageste"),"c003x   - Corporates",IF(G859="","c005x   - Other financial corporations","")))))))))</f>
        <v>c003x   - Corporates</v>
      </c>
      <c r="Y859" s="1">
        <f>SUM(N859:O859)</f>
        <v>0</v>
      </c>
      <c r="Z859">
        <f>IFERROR(D859-Y859,"")</f>
        <v>1.83</v>
      </c>
      <c r="AA859">
        <v>0</v>
      </c>
      <c r="AB859" t="str">
        <f t="shared" si="39"/>
        <v>599904833903700</v>
      </c>
      <c r="AC859" t="str">
        <f t="shared" si="40"/>
        <v>8000391312</v>
      </c>
      <c r="AD859" t="str">
        <f t="shared" si="41"/>
        <v>Type of identifier, other than LEI or MFI code</v>
      </c>
    </row>
    <row r="860" spans="1:30" x14ac:dyDescent="0.45">
      <c r="A860" t="s">
        <v>946</v>
      </c>
      <c r="B860" t="s">
        <v>696</v>
      </c>
      <c r="C860" t="s">
        <v>21</v>
      </c>
      <c r="D860" s="23">
        <v>0.04</v>
      </c>
      <c r="F860" t="s">
        <v>485</v>
      </c>
      <c r="G860" t="s">
        <v>23</v>
      </c>
      <c r="H860" t="s">
        <v>694</v>
      </c>
      <c r="I860" t="s">
        <v>81</v>
      </c>
      <c r="M860" t="s">
        <v>1362</v>
      </c>
      <c r="X860" t="str">
        <f>+IF(P860="S128","c006x   - Insurance firms &amp; pension funds",IF(G860="particulares","c001x   - Households",IF(AND(G860="outras empresas nao financeiras",H860="1"),"c002x   - Micro &amp; SME",IF(AND(G860="outras empresas nao financeiras",OR(H860="0",H860="")),"c003x   - Corporates",IF(G860="instituicoes de credito","c004x   - Institutions",IF(G860="outras instituicoes financeiras","c005x   - Other financial corporations",IF(G860="setor publico","c008x   - Government, central banks &amp; supranationals",IF(AND(G860="",I860="Taxageste"),"c003x   - Corporates",IF(G860="","c005x   - Other financial corporations","")))))))))</f>
        <v>c004x   - Institutions</v>
      </c>
      <c r="Y860" s="1">
        <f>SUM(N860:O860)</f>
        <v>0</v>
      </c>
      <c r="Z860">
        <f>IFERROR(D860-Y860,"")</f>
        <v>0.04</v>
      </c>
      <c r="AA860">
        <v>0</v>
      </c>
      <c r="AB860" t="str">
        <f t="shared" si="39"/>
        <v>599904816262660</v>
      </c>
      <c r="AC860" t="str">
        <f t="shared" si="40"/>
        <v>9000699338</v>
      </c>
      <c r="AD860" t="str">
        <f t="shared" si="41"/>
        <v>Type of identifier, other than LEI or MFI code</v>
      </c>
    </row>
    <row r="861" spans="1:30" x14ac:dyDescent="0.45">
      <c r="A861" t="s">
        <v>954</v>
      </c>
      <c r="B861" t="s">
        <v>696</v>
      </c>
      <c r="C861" t="s">
        <v>21</v>
      </c>
      <c r="D861" s="23">
        <v>0.16</v>
      </c>
      <c r="F861" t="s">
        <v>485</v>
      </c>
      <c r="G861" t="s">
        <v>23</v>
      </c>
      <c r="H861" t="s">
        <v>694</v>
      </c>
      <c r="I861" t="s">
        <v>81</v>
      </c>
      <c r="M861" t="s">
        <v>1362</v>
      </c>
      <c r="X861" t="str">
        <f>+IF(P861="S128","c006x   - Insurance firms &amp; pension funds",IF(G861="particulares","c001x   - Households",IF(AND(G861="outras empresas nao financeiras",H861="1"),"c002x   - Micro &amp; SME",IF(AND(G861="outras empresas nao financeiras",OR(H861="0",H861="")),"c003x   - Corporates",IF(G861="instituicoes de credito","c004x   - Institutions",IF(G861="outras instituicoes financeiras","c005x   - Other financial corporations",IF(G861="setor publico","c008x   - Government, central banks &amp; supranationals",IF(AND(G861="",I861="Taxageste"),"c003x   - Corporates",IF(G861="","c005x   - Other financial corporations","")))))))))</f>
        <v>c004x   - Institutions</v>
      </c>
      <c r="Y861" s="1">
        <f>SUM(N861:O861)</f>
        <v>0</v>
      </c>
      <c r="Z861">
        <f>IFERROR(D861-Y861,"")</f>
        <v>0.16</v>
      </c>
      <c r="AA861">
        <v>0</v>
      </c>
      <c r="AB861" t="str">
        <f t="shared" si="39"/>
        <v>599904816264290</v>
      </c>
      <c r="AC861" t="str">
        <f t="shared" si="40"/>
        <v>9000699338</v>
      </c>
      <c r="AD861" t="str">
        <f t="shared" si="41"/>
        <v>Type of identifier, other than LEI or MFI code</v>
      </c>
    </row>
    <row r="862" spans="1:30" x14ac:dyDescent="0.45">
      <c r="A862" t="s">
        <v>740</v>
      </c>
      <c r="B862" t="s">
        <v>696</v>
      </c>
      <c r="C862" t="s">
        <v>21</v>
      </c>
      <c r="D862" s="23">
        <v>0.09</v>
      </c>
      <c r="F862" t="s">
        <v>485</v>
      </c>
      <c r="G862" t="s">
        <v>23</v>
      </c>
      <c r="H862" t="s">
        <v>694</v>
      </c>
      <c r="I862" t="s">
        <v>81</v>
      </c>
      <c r="M862" t="s">
        <v>1362</v>
      </c>
      <c r="X862" t="str">
        <f>+IF(P862="S128","c006x   - Insurance firms &amp; pension funds",IF(G862="particulares","c001x   - Households",IF(AND(G862="outras empresas nao financeiras",H862="1"),"c002x   - Micro &amp; SME",IF(AND(G862="outras empresas nao financeiras",OR(H862="0",H862="")),"c003x   - Corporates",IF(G862="instituicoes de credito","c004x   - Institutions",IF(G862="outras instituicoes financeiras","c005x   - Other financial corporations",IF(G862="setor publico","c008x   - Government, central banks &amp; supranationals",IF(AND(G862="",I862="Taxageste"),"c003x   - Corporates",IF(G862="","c005x   - Other financial corporations","")))))))))</f>
        <v>c004x   - Institutions</v>
      </c>
      <c r="Y862" s="1">
        <f>SUM(N862:O862)</f>
        <v>0</v>
      </c>
      <c r="Z862">
        <f>IFERROR(D862-Y862,"")</f>
        <v>0.09</v>
      </c>
      <c r="AA862">
        <v>0</v>
      </c>
      <c r="AB862" t="str">
        <f t="shared" si="39"/>
        <v>599904831122910</v>
      </c>
      <c r="AC862" t="str">
        <f t="shared" si="40"/>
        <v>9000699338</v>
      </c>
      <c r="AD862" t="str">
        <f t="shared" si="41"/>
        <v>Type of identifier, other than LEI or MFI code</v>
      </c>
    </row>
    <row r="863" spans="1:30" x14ac:dyDescent="0.45">
      <c r="A863" t="s">
        <v>841</v>
      </c>
      <c r="B863" t="s">
        <v>699</v>
      </c>
      <c r="C863" t="s">
        <v>21</v>
      </c>
      <c r="D863" s="23">
        <v>0.01</v>
      </c>
      <c r="F863" t="s">
        <v>485</v>
      </c>
      <c r="G863" t="s">
        <v>23</v>
      </c>
      <c r="H863" t="s">
        <v>694</v>
      </c>
      <c r="I863" t="s">
        <v>700</v>
      </c>
      <c r="M863" t="s">
        <v>1362</v>
      </c>
      <c r="X863" t="str">
        <f>+IF(P863="S128","c006x   - Insurance firms &amp; pension funds",IF(G863="particulares","c001x   - Households",IF(AND(G863="outras empresas nao financeiras",H863="1"),"c002x   - Micro &amp; SME",IF(AND(G863="outras empresas nao financeiras",OR(H863="0",H863="")),"c003x   - Corporates",IF(G863="instituicoes de credito","c004x   - Institutions",IF(G863="outras instituicoes financeiras","c005x   - Other financial corporations",IF(G863="setor publico","c008x   - Government, central banks &amp; supranationals",IF(AND(G863="",I863="Taxageste"),"c003x   - Corporates",IF(G863="","c005x   - Other financial corporations","")))))))))</f>
        <v>c004x   - Institutions</v>
      </c>
      <c r="Y863" s="1">
        <f>SUM(N863:O863)</f>
        <v>0</v>
      </c>
      <c r="Z863">
        <f>IFERROR(D863-Y863,"")</f>
        <v>0.01</v>
      </c>
      <c r="AA863">
        <v>0</v>
      </c>
      <c r="AB863" t="str">
        <f t="shared" si="39"/>
        <v>599904816311470</v>
      </c>
      <c r="AC863" t="str">
        <f t="shared" si="40"/>
        <v>8000000013</v>
      </c>
      <c r="AD863" t="str">
        <f t="shared" si="41"/>
        <v>Type of identifier, other than LEI or MFI code</v>
      </c>
    </row>
    <row r="864" spans="1:30" x14ac:dyDescent="0.45">
      <c r="A864" t="s">
        <v>1186</v>
      </c>
      <c r="B864" t="s">
        <v>696</v>
      </c>
      <c r="C864" t="s">
        <v>21</v>
      </c>
      <c r="D864" s="23">
        <v>0.12</v>
      </c>
      <c r="E864" s="23"/>
      <c r="F864" t="s">
        <v>485</v>
      </c>
      <c r="G864" t="s">
        <v>23</v>
      </c>
      <c r="H864" t="s">
        <v>694</v>
      </c>
      <c r="I864" t="s">
        <v>81</v>
      </c>
      <c r="M864" t="s">
        <v>1362</v>
      </c>
      <c r="X864" t="str">
        <f>+IF(P864="S128","c006x   - Insurance firms &amp; pension funds",IF(G864="particulares","c001x   - Households",IF(AND(G864="outras empresas nao financeiras",H864="1"),"c002x   - Micro &amp; SME",IF(AND(G864="outras empresas nao financeiras",OR(H864="0",H864="")),"c003x   - Corporates",IF(G864="instituicoes de credito","c004x   - Institutions",IF(G864="outras instituicoes financeiras","c005x   - Other financial corporations",IF(G864="setor publico","c008x   - Government, central banks &amp; supranationals",IF(AND(G864="",I864="Taxageste"),"c003x   - Corporates",IF(G864="","c005x   - Other financial corporations","")))))))))</f>
        <v>c004x   - Institutions</v>
      </c>
      <c r="Y864" s="1">
        <f>SUM(N864:O864)</f>
        <v>0</v>
      </c>
      <c r="Z864">
        <f>IFERROR(D864-Y864,"")</f>
        <v>0.12</v>
      </c>
      <c r="AA864">
        <v>0</v>
      </c>
      <c r="AB864" t="str">
        <f t="shared" si="39"/>
        <v>599904831241620</v>
      </c>
      <c r="AC864" t="str">
        <f t="shared" si="40"/>
        <v>9000699338</v>
      </c>
      <c r="AD864" t="str">
        <f t="shared" si="41"/>
        <v>Type of identifier, other than LEI or MFI code</v>
      </c>
    </row>
    <row r="865" spans="1:30" x14ac:dyDescent="0.45">
      <c r="A865" t="s">
        <v>650</v>
      </c>
      <c r="B865" t="s">
        <v>447</v>
      </c>
      <c r="C865" t="s">
        <v>21</v>
      </c>
      <c r="D865" s="23">
        <v>0.02</v>
      </c>
      <c r="F865" t="s">
        <v>485</v>
      </c>
      <c r="G865" t="s">
        <v>27</v>
      </c>
      <c r="H865" t="s">
        <v>694</v>
      </c>
      <c r="I865" t="s">
        <v>45</v>
      </c>
      <c r="M865" t="s">
        <v>1362</v>
      </c>
      <c r="W865" t="s">
        <v>479</v>
      </c>
      <c r="X865" t="str">
        <f>+IF(P865="S128","c006x   - Insurance firms &amp; pension funds",IF(G865="particulares","c001x   - Households",IF(AND(G865="outras empresas nao financeiras",H865="1"),"c002x   - Micro &amp; SME",IF(AND(G865="outras empresas nao financeiras",OR(H865="0",H865="")),"c003x   - Corporates",IF(G865="instituicoes de credito","c004x   - Institutions",IF(G865="outras instituicoes financeiras","c005x   - Other financial corporations",IF(G865="setor publico","c008x   - Government, central banks &amp; supranationals",IF(AND(G865="",I865="Taxageste"),"c003x   - Corporates",IF(G865="","c005x   - Other financial corporations","")))))))))</f>
        <v>c003x   - Corporates</v>
      </c>
      <c r="Y865" s="1">
        <f>SUM(N865:O865)</f>
        <v>0</v>
      </c>
      <c r="Z865">
        <f>IFERROR(D865-Y865,"")</f>
        <v>0.02</v>
      </c>
      <c r="AA865">
        <v>0</v>
      </c>
      <c r="AB865" t="str">
        <f t="shared" si="39"/>
        <v>599904815307260</v>
      </c>
      <c r="AC865" t="str">
        <f t="shared" si="40"/>
        <v>8000391312</v>
      </c>
      <c r="AD865" t="str">
        <f t="shared" si="41"/>
        <v>Type of identifier, other than LEI or MFI code</v>
      </c>
    </row>
    <row r="866" spans="1:30" x14ac:dyDescent="0.45">
      <c r="A866" t="s">
        <v>1172</v>
      </c>
      <c r="B866" t="s">
        <v>696</v>
      </c>
      <c r="C866" t="s">
        <v>21</v>
      </c>
      <c r="D866" s="23">
        <v>0.28000000000000003</v>
      </c>
      <c r="E866" s="23"/>
      <c r="F866" t="s">
        <v>485</v>
      </c>
      <c r="G866" t="s">
        <v>23</v>
      </c>
      <c r="H866" t="s">
        <v>694</v>
      </c>
      <c r="I866" t="s">
        <v>81</v>
      </c>
      <c r="M866" t="s">
        <v>1362</v>
      </c>
      <c r="X866" t="str">
        <f>+IF(P866="S128","c006x   - Insurance firms &amp; pension funds",IF(G866="particulares","c001x   - Households",IF(AND(G866="outras empresas nao financeiras",H866="1"),"c002x   - Micro &amp; SME",IF(AND(G866="outras empresas nao financeiras",OR(H866="0",H866="")),"c003x   - Corporates",IF(G866="instituicoes de credito","c004x   - Institutions",IF(G866="outras instituicoes financeiras","c005x   - Other financial corporations",IF(G866="setor publico","c008x   - Government, central banks &amp; supranationals",IF(AND(G866="",I866="Taxageste"),"c003x   - Corporates",IF(G866="","c005x   - Other financial corporations","")))))))))</f>
        <v>c004x   - Institutions</v>
      </c>
      <c r="Y866" s="1">
        <f>SUM(N866:O866)</f>
        <v>0</v>
      </c>
      <c r="Z866">
        <f>IFERROR(D866-Y866,"")</f>
        <v>0.28000000000000003</v>
      </c>
      <c r="AA866">
        <v>0</v>
      </c>
      <c r="AB866" t="str">
        <f t="shared" si="39"/>
        <v>599904831359210</v>
      </c>
      <c r="AC866" t="str">
        <f t="shared" si="40"/>
        <v>9000699338</v>
      </c>
      <c r="AD866" t="str">
        <f t="shared" si="41"/>
        <v>Type of identifier, other than LEI or MFI code</v>
      </c>
    </row>
    <row r="867" spans="1:30" x14ac:dyDescent="0.45">
      <c r="A867" t="s">
        <v>1199</v>
      </c>
      <c r="B867" t="s">
        <v>696</v>
      </c>
      <c r="C867" t="s">
        <v>21</v>
      </c>
      <c r="D867" s="23">
        <v>0.55000000000000004</v>
      </c>
      <c r="F867" t="s">
        <v>485</v>
      </c>
      <c r="G867" t="s">
        <v>23</v>
      </c>
      <c r="H867" t="s">
        <v>694</v>
      </c>
      <c r="I867" t="s">
        <v>81</v>
      </c>
      <c r="M867" t="s">
        <v>1362</v>
      </c>
      <c r="X867" t="str">
        <f>+IF(P867="S128","c006x   - Insurance firms &amp; pension funds",IF(G867="particulares","c001x   - Households",IF(AND(G867="outras empresas nao financeiras",H867="1"),"c002x   - Micro &amp; SME",IF(AND(G867="outras empresas nao financeiras",OR(H867="0",H867="")),"c003x   - Corporates",IF(G867="instituicoes de credito","c004x   - Institutions",IF(G867="outras instituicoes financeiras","c005x   - Other financial corporations",IF(G867="setor publico","c008x   - Government, central banks &amp; supranationals",IF(AND(G867="",I867="Taxageste"),"c003x   - Corporates",IF(G867="","c005x   - Other financial corporations","")))))))))</f>
        <v>c004x   - Institutions</v>
      </c>
      <c r="Y867" s="1">
        <f>SUM(N867:O867)</f>
        <v>0</v>
      </c>
      <c r="Z867">
        <f>IFERROR(D867-Y867,"")</f>
        <v>0.55000000000000004</v>
      </c>
      <c r="AA867">
        <v>0</v>
      </c>
      <c r="AB867" t="str">
        <f t="shared" si="39"/>
        <v>599904831393960</v>
      </c>
      <c r="AC867" t="str">
        <f t="shared" si="40"/>
        <v>9000699338</v>
      </c>
      <c r="AD867" t="str">
        <f t="shared" si="41"/>
        <v>Type of identifier, other than LEI or MFI code</v>
      </c>
    </row>
    <row r="868" spans="1:30" x14ac:dyDescent="0.45">
      <c r="A868" t="s">
        <v>1206</v>
      </c>
      <c r="B868" t="s">
        <v>706</v>
      </c>
      <c r="C868" t="s">
        <v>21</v>
      </c>
      <c r="D868" s="23">
        <v>0.3</v>
      </c>
      <c r="F868" t="s">
        <v>485</v>
      </c>
      <c r="G868" t="s">
        <v>23</v>
      </c>
      <c r="H868" t="s">
        <v>694</v>
      </c>
      <c r="I868" t="s">
        <v>707</v>
      </c>
      <c r="M868" t="s">
        <v>1362</v>
      </c>
      <c r="X868" t="str">
        <f>+IF(P868="S128","c006x   - Insurance firms &amp; pension funds",IF(G868="particulares","c001x   - Households",IF(AND(G868="outras empresas nao financeiras",H868="1"),"c002x   - Micro &amp; SME",IF(AND(G868="outras empresas nao financeiras",OR(H868="0",H868="")),"c003x   - Corporates",IF(G868="instituicoes de credito","c004x   - Institutions",IF(G868="outras instituicoes financeiras","c005x   - Other financial corporations",IF(G868="setor publico","c008x   - Government, central banks &amp; supranationals",IF(AND(G868="",I868="Taxageste"),"c003x   - Corporates",IF(G868="","c005x   - Other financial corporations","")))))))))</f>
        <v>c004x   - Institutions</v>
      </c>
      <c r="Y868" s="1">
        <f>SUM(N868:O868)</f>
        <v>0</v>
      </c>
      <c r="Z868">
        <f>IFERROR(D868-Y868,"")</f>
        <v>0.3</v>
      </c>
      <c r="AA868">
        <v>0</v>
      </c>
      <c r="AB868" t="str">
        <f t="shared" si="39"/>
        <v>599904831629960</v>
      </c>
      <c r="AC868" t="str">
        <f t="shared" si="40"/>
        <v>9000796656</v>
      </c>
      <c r="AD868" t="str">
        <f t="shared" si="41"/>
        <v>Type of identifier, other than LEI or MFI code</v>
      </c>
    </row>
    <row r="869" spans="1:30" x14ac:dyDescent="0.45">
      <c r="A869" t="s">
        <v>1205</v>
      </c>
      <c r="B869" t="s">
        <v>696</v>
      </c>
      <c r="C869" t="s">
        <v>21</v>
      </c>
      <c r="D869" s="23">
        <v>0.17</v>
      </c>
      <c r="F869" t="s">
        <v>485</v>
      </c>
      <c r="G869" t="s">
        <v>23</v>
      </c>
      <c r="H869" t="s">
        <v>694</v>
      </c>
      <c r="I869" t="s">
        <v>81</v>
      </c>
      <c r="M869" t="s">
        <v>1362</v>
      </c>
      <c r="X869" t="str">
        <f>+IF(P869="S128","c006x   - Insurance firms &amp; pension funds",IF(G869="particulares","c001x   - Households",IF(AND(G869="outras empresas nao financeiras",H869="1"),"c002x   - Micro &amp; SME",IF(AND(G869="outras empresas nao financeiras",OR(H869="0",H869="")),"c003x   - Corporates",IF(G869="instituicoes de credito","c004x   - Institutions",IF(G869="outras instituicoes financeiras","c005x   - Other financial corporations",IF(G869="setor publico","c008x   - Government, central banks &amp; supranationals",IF(AND(G869="",I869="Taxageste"),"c003x   - Corporates",IF(G869="","c005x   - Other financial corporations","")))))))))</f>
        <v>c004x   - Institutions</v>
      </c>
      <c r="Y869" s="1">
        <f>SUM(N869:O869)</f>
        <v>0</v>
      </c>
      <c r="Z869">
        <f>IFERROR(D869-Y869,"")</f>
        <v>0.17</v>
      </c>
      <c r="AA869">
        <v>0</v>
      </c>
      <c r="AB869" t="str">
        <f t="shared" si="39"/>
        <v>599904831712500</v>
      </c>
      <c r="AC869" t="str">
        <f t="shared" si="40"/>
        <v>9000699338</v>
      </c>
      <c r="AD869" t="str">
        <f t="shared" si="41"/>
        <v>Type of identifier, other than LEI or MFI code</v>
      </c>
    </row>
    <row r="870" spans="1:30" x14ac:dyDescent="0.45">
      <c r="A870" t="s">
        <v>1214</v>
      </c>
      <c r="B870" t="s">
        <v>696</v>
      </c>
      <c r="C870" t="s">
        <v>21</v>
      </c>
      <c r="D870" s="23">
        <v>0.12</v>
      </c>
      <c r="E870" s="23"/>
      <c r="F870" t="s">
        <v>485</v>
      </c>
      <c r="G870" t="s">
        <v>23</v>
      </c>
      <c r="H870" t="s">
        <v>694</v>
      </c>
      <c r="I870" t="s">
        <v>81</v>
      </c>
      <c r="M870" t="s">
        <v>1362</v>
      </c>
      <c r="X870" t="str">
        <f>+IF(P870="S128","c006x   - Insurance firms &amp; pension funds",IF(G870="particulares","c001x   - Households",IF(AND(G870="outras empresas nao financeiras",H870="1"),"c002x   - Micro &amp; SME",IF(AND(G870="outras empresas nao financeiras",OR(H870="0",H870="")),"c003x   - Corporates",IF(G870="instituicoes de credito","c004x   - Institutions",IF(G870="outras instituicoes financeiras","c005x   - Other financial corporations",IF(G870="setor publico","c008x   - Government, central banks &amp; supranationals",IF(AND(G870="",I870="Taxageste"),"c003x   - Corporates",IF(G870="","c005x   - Other financial corporations","")))))))))</f>
        <v>c004x   - Institutions</v>
      </c>
      <c r="Y870" s="1">
        <f>SUM(N870:O870)</f>
        <v>0</v>
      </c>
      <c r="Z870">
        <f>IFERROR(D870-Y870,"")</f>
        <v>0.12</v>
      </c>
      <c r="AA870">
        <v>0</v>
      </c>
      <c r="AB870" t="str">
        <f t="shared" si="39"/>
        <v>599904831752180</v>
      </c>
      <c r="AC870" t="str">
        <f t="shared" si="40"/>
        <v>9000699338</v>
      </c>
      <c r="AD870" t="str">
        <f t="shared" si="41"/>
        <v>Type of identifier, other than LEI or MFI code</v>
      </c>
    </row>
    <row r="871" spans="1:30" x14ac:dyDescent="0.45">
      <c r="A871" t="s">
        <v>786</v>
      </c>
      <c r="B871" t="s">
        <v>706</v>
      </c>
      <c r="C871" t="s">
        <v>21</v>
      </c>
      <c r="D871" s="23">
        <v>0.87</v>
      </c>
      <c r="F871" t="s">
        <v>485</v>
      </c>
      <c r="G871" t="s">
        <v>23</v>
      </c>
      <c r="H871" t="s">
        <v>694</v>
      </c>
      <c r="I871" t="s">
        <v>707</v>
      </c>
      <c r="M871" t="s">
        <v>1362</v>
      </c>
      <c r="X871" t="str">
        <f>+IF(P871="S128","c006x   - Insurance firms &amp; pension funds",IF(G871="particulares","c001x   - Households",IF(AND(G871="outras empresas nao financeiras",H871="1"),"c002x   - Micro &amp; SME",IF(AND(G871="outras empresas nao financeiras",OR(H871="0",H871="")),"c003x   - Corporates",IF(G871="instituicoes de credito","c004x   - Institutions",IF(G871="outras instituicoes financeiras","c005x   - Other financial corporations",IF(G871="setor publico","c008x   - Government, central banks &amp; supranationals",IF(AND(G871="",I871="Taxageste"),"c003x   - Corporates",IF(G871="","c005x   - Other financial corporations","")))))))))</f>
        <v>c004x   - Institutions</v>
      </c>
      <c r="Y871" s="1">
        <f>SUM(N871:O871)</f>
        <v>0</v>
      </c>
      <c r="Z871">
        <f>IFERROR(D871-Y871,"")</f>
        <v>0.87</v>
      </c>
      <c r="AA871">
        <v>0</v>
      </c>
      <c r="AB871" t="str">
        <f t="shared" si="39"/>
        <v>599904836790850</v>
      </c>
      <c r="AC871" t="str">
        <f t="shared" si="40"/>
        <v>9000796656</v>
      </c>
      <c r="AD871" t="str">
        <f t="shared" si="41"/>
        <v>Type of identifier, other than LEI or MFI code</v>
      </c>
    </row>
    <row r="872" spans="1:30" x14ac:dyDescent="0.45">
      <c r="A872" t="s">
        <v>646</v>
      </c>
      <c r="B872" t="s">
        <v>447</v>
      </c>
      <c r="C872" t="s">
        <v>21</v>
      </c>
      <c r="D872" s="23">
        <v>1.04</v>
      </c>
      <c r="F872" t="s">
        <v>485</v>
      </c>
      <c r="G872" t="s">
        <v>27</v>
      </c>
      <c r="H872" t="s">
        <v>694</v>
      </c>
      <c r="I872" t="s">
        <v>45</v>
      </c>
      <c r="M872" t="s">
        <v>1362</v>
      </c>
      <c r="W872" t="s">
        <v>479</v>
      </c>
      <c r="X872" t="str">
        <f>+IF(P872="S128","c006x   - Insurance firms &amp; pension funds",IF(G872="particulares","c001x   - Households",IF(AND(G872="outras empresas nao financeiras",H872="1"),"c002x   - Micro &amp; SME",IF(AND(G872="outras empresas nao financeiras",OR(H872="0",H872="")),"c003x   - Corporates",IF(G872="instituicoes de credito","c004x   - Institutions",IF(G872="outras instituicoes financeiras","c005x   - Other financial corporations",IF(G872="setor publico","c008x   - Government, central banks &amp; supranationals",IF(AND(G872="",I872="Taxageste"),"c003x   - Corporates",IF(G872="","c005x   - Other financial corporations","")))))))))</f>
        <v>c003x   - Corporates</v>
      </c>
      <c r="Y872" s="1">
        <f>SUM(N872:O872)</f>
        <v>0</v>
      </c>
      <c r="Z872">
        <f>IFERROR(D872-Y872,"")</f>
        <v>1.04</v>
      </c>
      <c r="AA872">
        <v>0</v>
      </c>
      <c r="AB872" t="str">
        <f t="shared" si="39"/>
        <v>599904836417420</v>
      </c>
      <c r="AC872" t="str">
        <f t="shared" si="40"/>
        <v>8000391312</v>
      </c>
      <c r="AD872" t="str">
        <f t="shared" si="41"/>
        <v>Type of identifier, other than LEI or MFI code</v>
      </c>
    </row>
    <row r="873" spans="1:30" x14ac:dyDescent="0.45">
      <c r="A873" t="s">
        <v>1263</v>
      </c>
      <c r="B873" t="s">
        <v>706</v>
      </c>
      <c r="C873" t="s">
        <v>21</v>
      </c>
      <c r="D873" s="23">
        <v>2.13</v>
      </c>
      <c r="F873" t="s">
        <v>485</v>
      </c>
      <c r="G873" t="s">
        <v>23</v>
      </c>
      <c r="H873" t="s">
        <v>694</v>
      </c>
      <c r="I873" t="s">
        <v>707</v>
      </c>
      <c r="M873" t="s">
        <v>1362</v>
      </c>
      <c r="X873" t="str">
        <f>+IF(P873="S128","c006x   - Insurance firms &amp; pension funds",IF(G873="particulares","c001x   - Households",IF(AND(G873="outras empresas nao financeiras",H873="1"),"c002x   - Micro &amp; SME",IF(AND(G873="outras empresas nao financeiras",OR(H873="0",H873="")),"c003x   - Corporates",IF(G873="instituicoes de credito","c004x   - Institutions",IF(G873="outras instituicoes financeiras","c005x   - Other financial corporations",IF(G873="setor publico","c008x   - Government, central banks &amp; supranationals",IF(AND(G873="",I873="Taxageste"),"c003x   - Corporates",IF(G873="","c005x   - Other financial corporations","")))))))))</f>
        <v>c004x   - Institutions</v>
      </c>
      <c r="Y873" s="1">
        <f>SUM(N873:O873)</f>
        <v>0</v>
      </c>
      <c r="Z873">
        <f>IFERROR(D873-Y873,"")</f>
        <v>2.13</v>
      </c>
      <c r="AA873">
        <v>0</v>
      </c>
      <c r="AB873" t="str">
        <f t="shared" si="39"/>
        <v>599904836495230</v>
      </c>
      <c r="AC873" t="str">
        <f t="shared" si="40"/>
        <v>9000796656</v>
      </c>
      <c r="AD873" t="str">
        <f t="shared" si="41"/>
        <v>Type of identifier, other than LEI or MFI code</v>
      </c>
    </row>
    <row r="874" spans="1:30" s="26" customFormat="1" x14ac:dyDescent="0.45">
      <c r="A874" t="s">
        <v>1217</v>
      </c>
      <c r="B874" t="s">
        <v>696</v>
      </c>
      <c r="C874" t="s">
        <v>21</v>
      </c>
      <c r="D874" s="23">
        <v>0.6</v>
      </c>
      <c r="E874"/>
      <c r="F874" t="s">
        <v>485</v>
      </c>
      <c r="G874" t="s">
        <v>23</v>
      </c>
      <c r="H874" t="s">
        <v>694</v>
      </c>
      <c r="I874" t="s">
        <v>81</v>
      </c>
      <c r="J874"/>
      <c r="K874"/>
      <c r="L874"/>
      <c r="M874" t="s">
        <v>1362</v>
      </c>
      <c r="N874"/>
      <c r="O874"/>
      <c r="P874"/>
      <c r="Q874"/>
      <c r="R874"/>
      <c r="S874"/>
      <c r="T874"/>
      <c r="U874"/>
      <c r="V874"/>
      <c r="W874"/>
      <c r="X874" t="str">
        <f>+IF(P874="S128","c006x   - Insurance firms &amp; pension funds",IF(G874="particulares","c001x   - Households",IF(AND(G874="outras empresas nao financeiras",H874="1"),"c002x   - Micro &amp; SME",IF(AND(G874="outras empresas nao financeiras",OR(H874="0",H874="")),"c003x   - Corporates",IF(G874="instituicoes de credito","c004x   - Institutions",IF(G874="outras instituicoes financeiras","c005x   - Other financial corporations",IF(G874="setor publico","c008x   - Government, central banks &amp; supranationals",IF(AND(G874="",I874="Taxageste"),"c003x   - Corporates",IF(G874="","c005x   - Other financial corporations","")))))))))</f>
        <v>c004x   - Institutions</v>
      </c>
      <c r="Y874" s="1">
        <f>SUM(N874:O874)</f>
        <v>0</v>
      </c>
      <c r="Z874">
        <f>IFERROR(D874-Y874,"")</f>
        <v>0.6</v>
      </c>
      <c r="AA874">
        <v>0</v>
      </c>
      <c r="AB874" s="26" t="str">
        <f t="shared" si="39"/>
        <v>599904831791750</v>
      </c>
      <c r="AC874" s="26" t="str">
        <f t="shared" si="40"/>
        <v>9000699338</v>
      </c>
      <c r="AD874" s="26" t="str">
        <f t="shared" si="41"/>
        <v>Type of identifier, other than LEI or MFI code</v>
      </c>
    </row>
    <row r="875" spans="1:30" x14ac:dyDescent="0.45">
      <c r="A875" t="s">
        <v>1117</v>
      </c>
      <c r="B875" t="s">
        <v>699</v>
      </c>
      <c r="C875" t="s">
        <v>21</v>
      </c>
      <c r="D875" s="23">
        <v>1.49</v>
      </c>
      <c r="F875" t="s">
        <v>485</v>
      </c>
      <c r="G875" t="s">
        <v>23</v>
      </c>
      <c r="H875" t="s">
        <v>694</v>
      </c>
      <c r="I875" t="s">
        <v>700</v>
      </c>
      <c r="M875" t="s">
        <v>1362</v>
      </c>
      <c r="X875" t="str">
        <f>+IF(P875="S128","c006x   - Insurance firms &amp; pension funds",IF(G875="particulares","c001x   - Households",IF(AND(G875="outras empresas nao financeiras",H875="1"),"c002x   - Micro &amp; SME",IF(AND(G875="outras empresas nao financeiras",OR(H875="0",H875="")),"c003x   - Corporates",IF(G875="instituicoes de credito","c004x   - Institutions",IF(G875="outras instituicoes financeiras","c005x   - Other financial corporations",IF(G875="setor publico","c008x   - Government, central banks &amp; supranationals",IF(AND(G875="",I875="Taxageste"),"c003x   - Corporates",IF(G875="","c005x   - Other financial corporations","")))))))))</f>
        <v>c004x   - Institutions</v>
      </c>
      <c r="Y875" s="1">
        <f>SUM(N875:O875)</f>
        <v>0</v>
      </c>
      <c r="Z875">
        <f>IFERROR(D875-Y875,"")</f>
        <v>1.49</v>
      </c>
      <c r="AA875">
        <v>0</v>
      </c>
      <c r="AB875" t="str">
        <f t="shared" si="39"/>
        <v>599904815790580</v>
      </c>
      <c r="AC875" t="str">
        <f t="shared" si="40"/>
        <v>8000000013</v>
      </c>
      <c r="AD875" t="str">
        <f t="shared" si="41"/>
        <v>Type of identifier, other than LEI or MFI code</v>
      </c>
    </row>
    <row r="876" spans="1:30" x14ac:dyDescent="0.45">
      <c r="A876" t="s">
        <v>1114</v>
      </c>
      <c r="B876" t="s">
        <v>699</v>
      </c>
      <c r="C876" t="s">
        <v>21</v>
      </c>
      <c r="D876" s="23">
        <v>0.01</v>
      </c>
      <c r="F876" t="s">
        <v>485</v>
      </c>
      <c r="G876" t="s">
        <v>23</v>
      </c>
      <c r="H876" t="s">
        <v>694</v>
      </c>
      <c r="I876" t="s">
        <v>700</v>
      </c>
      <c r="M876" t="s">
        <v>1362</v>
      </c>
      <c r="X876" t="str">
        <f>+IF(P876="S128","c006x   - Insurance firms &amp; pension funds",IF(G876="particulares","c001x   - Households",IF(AND(G876="outras empresas nao financeiras",H876="1"),"c002x   - Micro &amp; SME",IF(AND(G876="outras empresas nao financeiras",OR(H876="0",H876="")),"c003x   - Corporates",IF(G876="instituicoes de credito","c004x   - Institutions",IF(G876="outras instituicoes financeiras","c005x   - Other financial corporations",IF(G876="setor publico","c008x   - Government, central banks &amp; supranationals",IF(AND(G876="",I876="Taxageste"),"c003x   - Corporates",IF(G876="","c005x   - Other financial corporations","")))))))))</f>
        <v>c004x   - Institutions</v>
      </c>
      <c r="Y876" s="1">
        <f>SUM(N876:O876)</f>
        <v>0</v>
      </c>
      <c r="Z876">
        <f>IFERROR(D876-Y876,"")</f>
        <v>0.01</v>
      </c>
      <c r="AA876">
        <v>0</v>
      </c>
      <c r="AB876" t="str">
        <f t="shared" si="39"/>
        <v>599904815284040</v>
      </c>
      <c r="AC876" t="str">
        <f t="shared" si="40"/>
        <v>8000000013</v>
      </c>
      <c r="AD876" t="str">
        <f t="shared" si="41"/>
        <v>Type of identifier, other than LEI or MFI code</v>
      </c>
    </row>
    <row r="877" spans="1:30" x14ac:dyDescent="0.45">
      <c r="A877" t="s">
        <v>937</v>
      </c>
      <c r="B877" t="s">
        <v>699</v>
      </c>
      <c r="C877" t="s">
        <v>21</v>
      </c>
      <c r="D877" s="23">
        <v>0.06</v>
      </c>
      <c r="F877" t="s">
        <v>485</v>
      </c>
      <c r="G877" t="s">
        <v>23</v>
      </c>
      <c r="H877" t="s">
        <v>694</v>
      </c>
      <c r="I877" t="s">
        <v>700</v>
      </c>
      <c r="M877" t="s">
        <v>1362</v>
      </c>
      <c r="X877" t="str">
        <f>+IF(P877="S128","c006x   - Insurance firms &amp; pension funds",IF(G877="particulares","c001x   - Households",IF(AND(G877="outras empresas nao financeiras",H877="1"),"c002x   - Micro &amp; SME",IF(AND(G877="outras empresas nao financeiras",OR(H877="0",H877="")),"c003x   - Corporates",IF(G877="instituicoes de credito","c004x   - Institutions",IF(G877="outras instituicoes financeiras","c005x   - Other financial corporations",IF(G877="setor publico","c008x   - Government, central banks &amp; supranationals",IF(AND(G877="",I877="Taxageste"),"c003x   - Corporates",IF(G877="","c005x   - Other financial corporations","")))))))))</f>
        <v>c004x   - Institutions</v>
      </c>
      <c r="Y877" s="1">
        <f>SUM(N877:O877)</f>
        <v>0</v>
      </c>
      <c r="Z877">
        <f>IFERROR(D877-Y877,"")</f>
        <v>0.06</v>
      </c>
      <c r="AA877">
        <v>0</v>
      </c>
      <c r="AB877" t="str">
        <f t="shared" si="39"/>
        <v>599904815898780</v>
      </c>
      <c r="AC877" t="str">
        <f t="shared" si="40"/>
        <v>8000000013</v>
      </c>
      <c r="AD877" t="str">
        <f t="shared" si="41"/>
        <v>Type of identifier, other than LEI or MFI code</v>
      </c>
    </row>
    <row r="878" spans="1:30" x14ac:dyDescent="0.45">
      <c r="A878" t="s">
        <v>994</v>
      </c>
      <c r="B878" t="s">
        <v>696</v>
      </c>
      <c r="C878" t="s">
        <v>21</v>
      </c>
      <c r="D878" s="23">
        <v>0.13</v>
      </c>
      <c r="E878" s="23"/>
      <c r="F878" t="s">
        <v>485</v>
      </c>
      <c r="G878" t="s">
        <v>23</v>
      </c>
      <c r="H878" t="s">
        <v>694</v>
      </c>
      <c r="I878" t="s">
        <v>81</v>
      </c>
      <c r="M878" t="s">
        <v>1362</v>
      </c>
      <c r="X878" t="str">
        <f>+IF(P878="S128","c006x   - Insurance firms &amp; pension funds",IF(G878="particulares","c001x   - Households",IF(AND(G878="outras empresas nao financeiras",H878="1"),"c002x   - Micro &amp; SME",IF(AND(G878="outras empresas nao financeiras",OR(H878="0",H878="")),"c003x   - Corporates",IF(G878="instituicoes de credito","c004x   - Institutions",IF(G878="outras instituicoes financeiras","c005x   - Other financial corporations",IF(G878="setor publico","c008x   - Government, central banks &amp; supranationals",IF(AND(G878="",I878="Taxageste"),"c003x   - Corporates",IF(G878="","c005x   - Other financial corporations","")))))))))</f>
        <v>c004x   - Institutions</v>
      </c>
      <c r="Y878" s="1">
        <f>SUM(N878:O878)</f>
        <v>0</v>
      </c>
      <c r="Z878">
        <f>IFERROR(D878-Y878,"")</f>
        <v>0.13</v>
      </c>
      <c r="AA878">
        <v>0</v>
      </c>
      <c r="AB878" t="str">
        <f t="shared" si="39"/>
        <v>599904832298600</v>
      </c>
      <c r="AC878" t="str">
        <f t="shared" si="40"/>
        <v>9000699338</v>
      </c>
      <c r="AD878" t="str">
        <f t="shared" si="41"/>
        <v>Type of identifier, other than LEI or MFI code</v>
      </c>
    </row>
    <row r="879" spans="1:30" x14ac:dyDescent="0.45">
      <c r="A879" t="s">
        <v>1189</v>
      </c>
      <c r="B879" t="s">
        <v>696</v>
      </c>
      <c r="C879" t="s">
        <v>21</v>
      </c>
      <c r="D879" s="23">
        <v>0.12</v>
      </c>
      <c r="E879" s="23"/>
      <c r="F879" t="s">
        <v>485</v>
      </c>
      <c r="G879" t="s">
        <v>23</v>
      </c>
      <c r="H879" t="s">
        <v>694</v>
      </c>
      <c r="I879" t="s">
        <v>81</v>
      </c>
      <c r="M879" t="s">
        <v>1362</v>
      </c>
      <c r="X879" s="26" t="str">
        <f>+IF(P879="S128","c006x   - Insurance firms &amp; pension funds",IF(G879="particulares","c001x   - Households",IF(AND(G879="outras empresas nao financeiras",H879="1"),"c002x   - Micro &amp; SME",IF(AND(G879="outras empresas nao financeiras",OR(H879="0",H879="")),"c003x   - Corporates",IF(G879="instituicoes de credito","c004x   - Institutions",IF(G879="outras instituicoes financeiras","c005x   - Other financial corporations",IF(G879="setor publico","c008x   - Government, central banks &amp; supranationals",IF(AND(G879="",I879="Taxageste"),"c003x   - Corporates",IF(G879="","c005x   - Other financial corporations","")))))))))</f>
        <v>c004x   - Institutions</v>
      </c>
      <c r="Y879" s="29">
        <f>SUM(N879:O879)</f>
        <v>0</v>
      </c>
      <c r="Z879" s="26">
        <f>IFERROR(D879-Y879,"")</f>
        <v>0.12</v>
      </c>
      <c r="AA879" s="26">
        <v>0</v>
      </c>
      <c r="AB879" t="str">
        <f t="shared" si="39"/>
        <v>599904832399590</v>
      </c>
      <c r="AC879" t="str">
        <f t="shared" si="40"/>
        <v>9000699338</v>
      </c>
      <c r="AD879" t="str">
        <f t="shared" si="41"/>
        <v>Type of identifier, other than LEI or MFI code</v>
      </c>
    </row>
    <row r="880" spans="1:30" x14ac:dyDescent="0.45">
      <c r="A880" t="s">
        <v>1227</v>
      </c>
      <c r="B880" t="s">
        <v>696</v>
      </c>
      <c r="C880" t="s">
        <v>21</v>
      </c>
      <c r="D880" s="23">
        <v>0.15</v>
      </c>
      <c r="F880" t="s">
        <v>485</v>
      </c>
      <c r="G880" t="s">
        <v>23</v>
      </c>
      <c r="H880" t="s">
        <v>694</v>
      </c>
      <c r="I880" t="s">
        <v>81</v>
      </c>
      <c r="M880" t="s">
        <v>1362</v>
      </c>
      <c r="X880" t="str">
        <f>+IF(P880="S128","c006x   - Insurance firms &amp; pension funds",IF(G880="particulares","c001x   - Households",IF(AND(G880="outras empresas nao financeiras",H880="1"),"c002x   - Micro &amp; SME",IF(AND(G880="outras empresas nao financeiras",OR(H880="0",H880="")),"c003x   - Corporates",IF(G880="instituicoes de credito","c004x   - Institutions",IF(G880="outras instituicoes financeiras","c005x   - Other financial corporations",IF(G880="setor publico","c008x   - Government, central banks &amp; supranationals",IF(AND(G880="",I880="Taxageste"),"c003x   - Corporates",IF(G880="","c005x   - Other financial corporations","")))))))))</f>
        <v>c004x   - Institutions</v>
      </c>
      <c r="Y880" s="1">
        <f>SUM(N880:O880)</f>
        <v>0</v>
      </c>
      <c r="Z880">
        <f>IFERROR(D880-Y880,"")</f>
        <v>0.15</v>
      </c>
      <c r="AA880">
        <v>0</v>
      </c>
      <c r="AB880" t="str">
        <f t="shared" si="39"/>
        <v>599904832439770</v>
      </c>
      <c r="AC880" t="str">
        <f t="shared" si="40"/>
        <v>9000699338</v>
      </c>
      <c r="AD880" t="str">
        <f t="shared" si="41"/>
        <v>Type of identifier, other than LEI or MFI code</v>
      </c>
    </row>
    <row r="881" spans="1:30" x14ac:dyDescent="0.45">
      <c r="A881" t="s">
        <v>1229</v>
      </c>
      <c r="B881" t="s">
        <v>696</v>
      </c>
      <c r="C881" t="s">
        <v>21</v>
      </c>
      <c r="D881" s="23">
        <v>0.12</v>
      </c>
      <c r="F881" t="s">
        <v>485</v>
      </c>
      <c r="G881" t="s">
        <v>23</v>
      </c>
      <c r="H881" t="s">
        <v>694</v>
      </c>
      <c r="I881" t="s">
        <v>81</v>
      </c>
      <c r="M881" t="s">
        <v>1362</v>
      </c>
      <c r="X881" t="str">
        <f>+IF(P881="S128","c006x   - Insurance firms &amp; pension funds",IF(G881="particulares","c001x   - Households",IF(AND(G881="outras empresas nao financeiras",H881="1"),"c002x   - Micro &amp; SME",IF(AND(G881="outras empresas nao financeiras",OR(H881="0",H881="")),"c003x   - Corporates",IF(G881="instituicoes de credito","c004x   - Institutions",IF(G881="outras instituicoes financeiras","c005x   - Other financial corporations",IF(G881="setor publico","c008x   - Government, central banks &amp; supranationals",IF(AND(G881="",I881="Taxageste"),"c003x   - Corporates",IF(G881="","c005x   - Other financial corporations","")))))))))</f>
        <v>c004x   - Institutions</v>
      </c>
      <c r="Y881" s="1">
        <f>SUM(N881:O881)</f>
        <v>0</v>
      </c>
      <c r="Z881">
        <f>IFERROR(D881-Y881,"")</f>
        <v>0.12</v>
      </c>
      <c r="AA881">
        <v>0</v>
      </c>
      <c r="AB881" t="str">
        <f t="shared" si="39"/>
        <v>599904832479910</v>
      </c>
      <c r="AC881" t="str">
        <f t="shared" si="40"/>
        <v>9000699338</v>
      </c>
      <c r="AD881" t="str">
        <f t="shared" si="41"/>
        <v>Type of identifier, other than LEI or MFI code</v>
      </c>
    </row>
    <row r="882" spans="1:30" x14ac:dyDescent="0.45">
      <c r="A882" t="s">
        <v>979</v>
      </c>
      <c r="B882" t="s">
        <v>696</v>
      </c>
      <c r="C882" t="s">
        <v>21</v>
      </c>
      <c r="D882" s="23">
        <v>0.09</v>
      </c>
      <c r="E882" s="23"/>
      <c r="F882" t="s">
        <v>485</v>
      </c>
      <c r="G882" t="s">
        <v>23</v>
      </c>
      <c r="H882" t="s">
        <v>694</v>
      </c>
      <c r="I882" t="s">
        <v>81</v>
      </c>
      <c r="M882" t="s">
        <v>1362</v>
      </c>
      <c r="X882" t="str">
        <f>+IF(P882="S128","c006x   - Insurance firms &amp; pension funds",IF(G882="particulares","c001x   - Households",IF(AND(G882="outras empresas nao financeiras",H882="1"),"c002x   - Micro &amp; SME",IF(AND(G882="outras empresas nao financeiras",OR(H882="0",H882="")),"c003x   - Corporates",IF(G882="instituicoes de credito","c004x   - Institutions",IF(G882="outras instituicoes financeiras","c005x   - Other financial corporations",IF(G882="setor publico","c008x   - Government, central banks &amp; supranationals",IF(AND(G882="",I882="Taxageste"),"c003x   - Corporates",IF(G882="","c005x   - Other financial corporations","")))))))))</f>
        <v>c004x   - Institutions</v>
      </c>
      <c r="Y882" s="1">
        <f>SUM(N882:O882)</f>
        <v>0</v>
      </c>
      <c r="Z882">
        <f>IFERROR(D882-Y882,"")</f>
        <v>0.09</v>
      </c>
      <c r="AA882">
        <v>0</v>
      </c>
      <c r="AB882" t="str">
        <f t="shared" si="39"/>
        <v>599904832487060</v>
      </c>
      <c r="AC882" t="str">
        <f t="shared" si="40"/>
        <v>9000699338</v>
      </c>
      <c r="AD882" t="str">
        <f t="shared" si="41"/>
        <v>Type of identifier, other than LEI or MFI code</v>
      </c>
    </row>
    <row r="883" spans="1:30" x14ac:dyDescent="0.45">
      <c r="A883" t="s">
        <v>1232</v>
      </c>
      <c r="B883" t="s">
        <v>696</v>
      </c>
      <c r="C883" t="s">
        <v>21</v>
      </c>
      <c r="D883" s="23">
        <v>0.1</v>
      </c>
      <c r="F883" t="s">
        <v>485</v>
      </c>
      <c r="G883" t="s">
        <v>23</v>
      </c>
      <c r="H883" t="s">
        <v>694</v>
      </c>
      <c r="I883" t="s">
        <v>81</v>
      </c>
      <c r="M883" t="s">
        <v>1362</v>
      </c>
      <c r="X883" t="str">
        <f>+IF(P883="S128","c006x   - Insurance firms &amp; pension funds",IF(G883="particulares","c001x   - Households",IF(AND(G883="outras empresas nao financeiras",H883="1"),"c002x   - Micro &amp; SME",IF(AND(G883="outras empresas nao financeiras",OR(H883="0",H883="")),"c003x   - Corporates",IF(G883="instituicoes de credito","c004x   - Institutions",IF(G883="outras instituicoes financeiras","c005x   - Other financial corporations",IF(G883="setor publico","c008x   - Government, central banks &amp; supranationals",IF(AND(G883="",I883="Taxageste"),"c003x   - Corporates",IF(G883="","c005x   - Other financial corporations","")))))))))</f>
        <v>c004x   - Institutions</v>
      </c>
      <c r="Y883" s="1">
        <f>SUM(N883:O883)</f>
        <v>0</v>
      </c>
      <c r="Z883">
        <f>IFERROR(D883-Y883,"")</f>
        <v>0.1</v>
      </c>
      <c r="AA883">
        <v>0</v>
      </c>
      <c r="AB883" t="str">
        <f t="shared" si="39"/>
        <v>599904832497550</v>
      </c>
      <c r="AC883" t="str">
        <f t="shared" si="40"/>
        <v>9000699338</v>
      </c>
      <c r="AD883" t="str">
        <f t="shared" si="41"/>
        <v>Type of identifier, other than LEI or MFI code</v>
      </c>
    </row>
    <row r="884" spans="1:30" x14ac:dyDescent="0.45">
      <c r="A884" t="s">
        <v>931</v>
      </c>
      <c r="B884" t="s">
        <v>699</v>
      </c>
      <c r="C884" t="s">
        <v>21</v>
      </c>
      <c r="D884" s="23">
        <v>0.02</v>
      </c>
      <c r="F884" t="s">
        <v>485</v>
      </c>
      <c r="G884" t="s">
        <v>23</v>
      </c>
      <c r="H884" t="s">
        <v>694</v>
      </c>
      <c r="I884" t="s">
        <v>700</v>
      </c>
      <c r="M884" t="s">
        <v>1362</v>
      </c>
      <c r="X884" t="str">
        <f>+IF(P884="S128","c006x   - Insurance firms &amp; pension funds",IF(G884="particulares","c001x   - Households",IF(AND(G884="outras empresas nao financeiras",H884="1"),"c002x   - Micro &amp; SME",IF(AND(G884="outras empresas nao financeiras",OR(H884="0",H884="")),"c003x   - Corporates",IF(G884="instituicoes de credito","c004x   - Institutions",IF(G884="outras instituicoes financeiras","c005x   - Other financial corporations",IF(G884="setor publico","c008x   - Government, central banks &amp; supranationals",IF(AND(G884="",I884="Taxageste"),"c003x   - Corporates",IF(G884="","c005x   - Other financial corporations","")))))))))</f>
        <v>c004x   - Institutions</v>
      </c>
      <c r="Y884" s="1">
        <f>SUM(N884:O884)</f>
        <v>0</v>
      </c>
      <c r="Z884">
        <f>IFERROR(D884-Y884,"")</f>
        <v>0.02</v>
      </c>
      <c r="AA884">
        <v>0</v>
      </c>
      <c r="AB884" t="str">
        <f t="shared" si="39"/>
        <v>599904815383820</v>
      </c>
      <c r="AC884" t="str">
        <f t="shared" si="40"/>
        <v>8000000013</v>
      </c>
      <c r="AD884" t="str">
        <f t="shared" si="41"/>
        <v>Type of identifier, other than LEI or MFI code</v>
      </c>
    </row>
    <row r="885" spans="1:30" x14ac:dyDescent="0.45">
      <c r="A885" t="s">
        <v>1234</v>
      </c>
      <c r="B885" t="s">
        <v>696</v>
      </c>
      <c r="C885" t="s">
        <v>21</v>
      </c>
      <c r="D885" s="23">
        <v>0.11</v>
      </c>
      <c r="E885" s="23"/>
      <c r="F885" t="s">
        <v>485</v>
      </c>
      <c r="G885" t="s">
        <v>23</v>
      </c>
      <c r="H885" t="s">
        <v>694</v>
      </c>
      <c r="I885" t="s">
        <v>81</v>
      </c>
      <c r="M885" t="s">
        <v>1362</v>
      </c>
      <c r="X885" t="str">
        <f>+IF(P885="S128","c006x   - Insurance firms &amp; pension funds",IF(G885="particulares","c001x   - Households",IF(AND(G885="outras empresas nao financeiras",H885="1"),"c002x   - Micro &amp; SME",IF(AND(G885="outras empresas nao financeiras",OR(H885="0",H885="")),"c003x   - Corporates",IF(G885="instituicoes de credito","c004x   - Institutions",IF(G885="outras instituicoes financeiras","c005x   - Other financial corporations",IF(G885="setor publico","c008x   - Government, central banks &amp; supranationals",IF(AND(G885="",I885="Taxageste"),"c003x   - Corporates",IF(G885="","c005x   - Other financial corporations","")))))))))</f>
        <v>c004x   - Institutions</v>
      </c>
      <c r="Y885" s="1">
        <f>SUM(N885:O885)</f>
        <v>0</v>
      </c>
      <c r="Z885">
        <f>IFERROR(D885-Y885,"")</f>
        <v>0.11</v>
      </c>
      <c r="AA885">
        <v>0</v>
      </c>
      <c r="AB885" t="str">
        <f t="shared" si="39"/>
        <v>599904832527100</v>
      </c>
      <c r="AC885" t="str">
        <f t="shared" si="40"/>
        <v>9000699338</v>
      </c>
      <c r="AD885" t="str">
        <f t="shared" si="41"/>
        <v>Type of identifier, other than LEI or MFI code</v>
      </c>
    </row>
    <row r="886" spans="1:30" x14ac:dyDescent="0.45">
      <c r="A886" t="s">
        <v>1236</v>
      </c>
      <c r="B886" t="s">
        <v>696</v>
      </c>
      <c r="C886" t="s">
        <v>21</v>
      </c>
      <c r="D886" s="23">
        <v>0.22</v>
      </c>
      <c r="E886" s="23"/>
      <c r="F886" t="s">
        <v>485</v>
      </c>
      <c r="G886" t="s">
        <v>23</v>
      </c>
      <c r="H886" t="s">
        <v>694</v>
      </c>
      <c r="I886" t="s">
        <v>81</v>
      </c>
      <c r="M886" t="s">
        <v>1362</v>
      </c>
      <c r="X886" t="str">
        <f>+IF(P886="S128","c006x   - Insurance firms &amp; pension funds",IF(G886="particulares","c001x   - Households",IF(AND(G886="outras empresas nao financeiras",H886="1"),"c002x   - Micro &amp; SME",IF(AND(G886="outras empresas nao financeiras",OR(H886="0",H886="")),"c003x   - Corporates",IF(G886="instituicoes de credito","c004x   - Institutions",IF(G886="outras instituicoes financeiras","c005x   - Other financial corporations",IF(G886="setor publico","c008x   - Government, central banks &amp; supranationals",IF(AND(G886="",I886="Taxageste"),"c003x   - Corporates",IF(G886="","c005x   - Other financial corporations","")))))))))</f>
        <v>c004x   - Institutions</v>
      </c>
      <c r="Y886" s="1">
        <f>SUM(N886:O886)</f>
        <v>0</v>
      </c>
      <c r="Z886">
        <f>IFERROR(D886-Y886,"")</f>
        <v>0.22</v>
      </c>
      <c r="AA886">
        <v>0</v>
      </c>
      <c r="AB886" t="str">
        <f t="shared" si="39"/>
        <v>599904832537730</v>
      </c>
      <c r="AC886" t="str">
        <f t="shared" si="40"/>
        <v>9000699338</v>
      </c>
      <c r="AD886" t="str">
        <f t="shared" si="41"/>
        <v>Type of identifier, other than LEI or MFI code</v>
      </c>
    </row>
    <row r="887" spans="1:30" x14ac:dyDescent="0.45">
      <c r="A887" t="s">
        <v>1164</v>
      </c>
      <c r="B887" t="s">
        <v>696</v>
      </c>
      <c r="C887" t="s">
        <v>21</v>
      </c>
      <c r="D887" s="23">
        <v>0.3</v>
      </c>
      <c r="E887" s="23"/>
      <c r="F887" t="s">
        <v>485</v>
      </c>
      <c r="G887" t="s">
        <v>23</v>
      </c>
      <c r="H887" t="s">
        <v>694</v>
      </c>
      <c r="I887" t="s">
        <v>81</v>
      </c>
      <c r="M887" t="s">
        <v>1362</v>
      </c>
      <c r="X887" t="str">
        <f>+IF(P887="S128","c006x   - Insurance firms &amp; pension funds",IF(G887="particulares","c001x   - Households",IF(AND(G887="outras empresas nao financeiras",H887="1"),"c002x   - Micro &amp; SME",IF(AND(G887="outras empresas nao financeiras",OR(H887="0",H887="")),"c003x   - Corporates",IF(G887="instituicoes de credito","c004x   - Institutions",IF(G887="outras instituicoes financeiras","c005x   - Other financial corporations",IF(G887="setor publico","c008x   - Government, central banks &amp; supranationals",IF(AND(G887="",I887="Taxageste"),"c003x   - Corporates",IF(G887="","c005x   - Other financial corporations","")))))))))</f>
        <v>c004x   - Institutions</v>
      </c>
      <c r="Y887" s="1">
        <f>SUM(N887:O887)</f>
        <v>0</v>
      </c>
      <c r="Z887">
        <f>IFERROR(D887-Y887,"")</f>
        <v>0.3</v>
      </c>
      <c r="AA887">
        <v>0</v>
      </c>
      <c r="AB887" t="str">
        <f t="shared" si="39"/>
        <v>599904830126190</v>
      </c>
      <c r="AC887" t="str">
        <f t="shared" si="40"/>
        <v>9000699338</v>
      </c>
      <c r="AD887" t="str">
        <f t="shared" si="41"/>
        <v>Type of identifier, other than LEI or MFI code</v>
      </c>
    </row>
    <row r="888" spans="1:30" x14ac:dyDescent="0.45">
      <c r="A888" t="s">
        <v>1203</v>
      </c>
      <c r="B888" t="s">
        <v>696</v>
      </c>
      <c r="C888" t="s">
        <v>21</v>
      </c>
      <c r="D888" s="23">
        <v>0.13</v>
      </c>
      <c r="F888" t="s">
        <v>485</v>
      </c>
      <c r="G888" t="s">
        <v>23</v>
      </c>
      <c r="H888" t="s">
        <v>694</v>
      </c>
      <c r="I888" t="s">
        <v>81</v>
      </c>
      <c r="M888" t="s">
        <v>1362</v>
      </c>
      <c r="X888" t="str">
        <f>+IF(P888="S128","c006x   - Insurance firms &amp; pension funds",IF(G888="particulares","c001x   - Households",IF(AND(G888="outras empresas nao financeiras",H888="1"),"c002x   - Micro &amp; SME",IF(AND(G888="outras empresas nao financeiras",OR(H888="0",H888="")),"c003x   - Corporates",IF(G888="instituicoes de credito","c004x   - Institutions",IF(G888="outras instituicoes financeiras","c005x   - Other financial corporations",IF(G888="setor publico","c008x   - Government, central banks &amp; supranationals",IF(AND(G888="",I888="Taxageste"),"c003x   - Corporates",IF(G888="","c005x   - Other financial corporations","")))))))))</f>
        <v>c004x   - Institutions</v>
      </c>
      <c r="Y888" s="1">
        <f>SUM(N888:O888)</f>
        <v>0</v>
      </c>
      <c r="Z888">
        <f>IFERROR(D888-Y888,"")</f>
        <v>0.13</v>
      </c>
      <c r="AA888">
        <v>0</v>
      </c>
      <c r="AB888" t="str">
        <f t="shared" si="39"/>
        <v>599904832580100</v>
      </c>
      <c r="AC888" t="str">
        <f t="shared" si="40"/>
        <v>9000699338</v>
      </c>
      <c r="AD888" t="str">
        <f t="shared" si="41"/>
        <v>Type of identifier, other than LEI or MFI code</v>
      </c>
    </row>
    <row r="889" spans="1:30" x14ac:dyDescent="0.45">
      <c r="A889" t="s">
        <v>1116</v>
      </c>
      <c r="B889" t="s">
        <v>699</v>
      </c>
      <c r="C889" t="s">
        <v>21</v>
      </c>
      <c r="D889" s="23">
        <v>0.03</v>
      </c>
      <c r="F889" t="s">
        <v>485</v>
      </c>
      <c r="G889" t="s">
        <v>23</v>
      </c>
      <c r="H889" t="s">
        <v>694</v>
      </c>
      <c r="I889" t="s">
        <v>700</v>
      </c>
      <c r="M889" t="s">
        <v>1362</v>
      </c>
      <c r="X889" t="str">
        <f>+IF(P889="S128","c006x   - Insurance firms &amp; pension funds",IF(G889="particulares","c001x   - Households",IF(AND(G889="outras empresas nao financeiras",H889="1"),"c002x   - Micro &amp; SME",IF(AND(G889="outras empresas nao financeiras",OR(H889="0",H889="")),"c003x   - Corporates",IF(G889="instituicoes de credito","c004x   - Institutions",IF(G889="outras instituicoes financeiras","c005x   - Other financial corporations",IF(G889="setor publico","c008x   - Government, central banks &amp; supranationals",IF(AND(G889="",I889="Taxageste"),"c003x   - Corporates",IF(G889="","c005x   - Other financial corporations","")))))))))</f>
        <v>c004x   - Institutions</v>
      </c>
      <c r="Y889" s="1">
        <f>SUM(N889:O889)</f>
        <v>0</v>
      </c>
      <c r="Z889">
        <f>IFERROR(D889-Y889,"")</f>
        <v>0.03</v>
      </c>
      <c r="AA889">
        <v>0</v>
      </c>
      <c r="AB889" t="str">
        <f t="shared" si="39"/>
        <v>599904815285000</v>
      </c>
      <c r="AC889" t="str">
        <f t="shared" si="40"/>
        <v>8000000013</v>
      </c>
      <c r="AD889" t="str">
        <f t="shared" si="41"/>
        <v>Type of identifier, other than LEI or MFI code</v>
      </c>
    </row>
    <row r="890" spans="1:30" x14ac:dyDescent="0.45">
      <c r="A890" t="s">
        <v>739</v>
      </c>
      <c r="B890" t="s">
        <v>696</v>
      </c>
      <c r="C890" t="s">
        <v>21</v>
      </c>
      <c r="D890" s="23">
        <v>0.17</v>
      </c>
      <c r="F890" t="s">
        <v>485</v>
      </c>
      <c r="G890" t="s">
        <v>23</v>
      </c>
      <c r="H890" t="s">
        <v>694</v>
      </c>
      <c r="I890" t="s">
        <v>81</v>
      </c>
      <c r="M890" t="s">
        <v>1362</v>
      </c>
      <c r="X890" t="str">
        <f>+IF(P890="S128","c006x   - Insurance firms &amp; pension funds",IF(G890="particulares","c001x   - Households",IF(AND(G890="outras empresas nao financeiras",H890="1"),"c002x   - Micro &amp; SME",IF(AND(G890="outras empresas nao financeiras",OR(H890="0",H890="")),"c003x   - Corporates",IF(G890="instituicoes de credito","c004x   - Institutions",IF(G890="outras instituicoes financeiras","c005x   - Other financial corporations",IF(G890="setor publico","c008x   - Government, central banks &amp; supranationals",IF(AND(G890="",I890="Taxageste"),"c003x   - Corporates",IF(G890="","c005x   - Other financial corporations","")))))))))</f>
        <v>c004x   - Institutions</v>
      </c>
      <c r="Y890" s="1">
        <f>SUM(N890:O890)</f>
        <v>0</v>
      </c>
      <c r="Z890">
        <f>IFERROR(D890-Y890,"")</f>
        <v>0.17</v>
      </c>
      <c r="AA890">
        <v>0</v>
      </c>
      <c r="AB890" t="str">
        <f t="shared" si="39"/>
        <v>599904830145540</v>
      </c>
      <c r="AC890" t="str">
        <f t="shared" si="40"/>
        <v>9000699338</v>
      </c>
      <c r="AD890" t="str">
        <f t="shared" si="41"/>
        <v>Type of identifier, other than LEI or MFI code</v>
      </c>
    </row>
    <row r="891" spans="1:30" x14ac:dyDescent="0.45">
      <c r="A891" t="s">
        <v>1235</v>
      </c>
      <c r="B891" t="s">
        <v>696</v>
      </c>
      <c r="C891" t="s">
        <v>21</v>
      </c>
      <c r="D891" s="23">
        <v>0.13</v>
      </c>
      <c r="F891" t="s">
        <v>485</v>
      </c>
      <c r="G891" t="s">
        <v>23</v>
      </c>
      <c r="H891" t="s">
        <v>694</v>
      </c>
      <c r="I891" t="s">
        <v>81</v>
      </c>
      <c r="M891" t="s">
        <v>1362</v>
      </c>
      <c r="X891" t="str">
        <f>+IF(P891="S128","c006x   - Insurance firms &amp; pension funds",IF(G891="particulares","c001x   - Households",IF(AND(G891="outras empresas nao financeiras",H891="1"),"c002x   - Micro &amp; SME",IF(AND(G891="outras empresas nao financeiras",OR(H891="0",H891="")),"c003x   - Corporates",IF(G891="instituicoes de credito","c004x   - Institutions",IF(G891="outras instituicoes financeiras","c005x   - Other financial corporations",IF(G891="setor publico","c008x   - Government, central banks &amp; supranationals",IF(AND(G891="",I891="Taxageste"),"c003x   - Corporates",IF(G891="","c005x   - Other financial corporations","")))))))))</f>
        <v>c004x   - Institutions</v>
      </c>
      <c r="Y891" s="1">
        <f>SUM(N891:O891)</f>
        <v>0</v>
      </c>
      <c r="Z891">
        <f>IFERROR(D891-Y891,"")</f>
        <v>0.13</v>
      </c>
      <c r="AA891">
        <v>0</v>
      </c>
      <c r="AB891" t="str">
        <f t="shared" si="39"/>
        <v>599904832660000</v>
      </c>
      <c r="AC891" t="str">
        <f t="shared" si="40"/>
        <v>9000699338</v>
      </c>
      <c r="AD891" t="str">
        <f t="shared" si="41"/>
        <v>Type of identifier, other than LEI or MFI code</v>
      </c>
    </row>
    <row r="892" spans="1:30" x14ac:dyDescent="0.45">
      <c r="A892" t="s">
        <v>1003</v>
      </c>
      <c r="B892" t="s">
        <v>696</v>
      </c>
      <c r="C892" t="s">
        <v>21</v>
      </c>
      <c r="D892" s="23">
        <v>0.09</v>
      </c>
      <c r="E892" s="23"/>
      <c r="F892" t="s">
        <v>485</v>
      </c>
      <c r="G892" t="s">
        <v>23</v>
      </c>
      <c r="H892" t="s">
        <v>694</v>
      </c>
      <c r="I892" t="s">
        <v>81</v>
      </c>
      <c r="M892" t="s">
        <v>1362</v>
      </c>
      <c r="X892" t="str">
        <f>+IF(P892="S128","c006x   - Insurance firms &amp; pension funds",IF(G892="particulares","c001x   - Households",IF(AND(G892="outras empresas nao financeiras",H892="1"),"c002x   - Micro &amp; SME",IF(AND(G892="outras empresas nao financeiras",OR(H892="0",H892="")),"c003x   - Corporates",IF(G892="instituicoes de credito","c004x   - Institutions",IF(G892="outras instituicoes financeiras","c005x   - Other financial corporations",IF(G892="setor publico","c008x   - Government, central banks &amp; supranationals",IF(AND(G892="",I892="Taxageste"),"c003x   - Corporates",IF(G892="","c005x   - Other financial corporations","")))))))))</f>
        <v>c004x   - Institutions</v>
      </c>
      <c r="Y892" s="1">
        <f>SUM(N892:O892)</f>
        <v>0</v>
      </c>
      <c r="Z892">
        <f>IFERROR(D892-Y892,"")</f>
        <v>0.09</v>
      </c>
      <c r="AA892">
        <v>0</v>
      </c>
      <c r="AB892" t="str">
        <f t="shared" si="39"/>
        <v>599904832822330</v>
      </c>
      <c r="AC892" t="str">
        <f t="shared" si="40"/>
        <v>9000699338</v>
      </c>
      <c r="AD892" t="str">
        <f t="shared" si="41"/>
        <v>Type of identifier, other than LEI or MFI code</v>
      </c>
    </row>
    <row r="893" spans="1:30" x14ac:dyDescent="0.45">
      <c r="A893" t="s">
        <v>719</v>
      </c>
      <c r="B893" t="s">
        <v>696</v>
      </c>
      <c r="C893" t="s">
        <v>21</v>
      </c>
      <c r="D893" s="23">
        <v>0.18</v>
      </c>
      <c r="E893" s="23"/>
      <c r="F893" t="s">
        <v>485</v>
      </c>
      <c r="G893" t="s">
        <v>23</v>
      </c>
      <c r="H893" t="s">
        <v>694</v>
      </c>
      <c r="I893" t="s">
        <v>81</v>
      </c>
      <c r="M893" t="s">
        <v>1362</v>
      </c>
      <c r="X893" t="str">
        <f>+IF(P893="S128","c006x   - Insurance firms &amp; pension funds",IF(G893="particulares","c001x   - Households",IF(AND(G893="outras empresas nao financeiras",H893="1"),"c002x   - Micro &amp; SME",IF(AND(G893="outras empresas nao financeiras",OR(H893="0",H893="")),"c003x   - Corporates",IF(G893="instituicoes de credito","c004x   - Institutions",IF(G893="outras instituicoes financeiras","c005x   - Other financial corporations",IF(G893="setor publico","c008x   - Government, central banks &amp; supranationals",IF(AND(G893="",I893="Taxageste"),"c003x   - Corporates",IF(G893="","c005x   - Other financial corporations","")))))))))</f>
        <v>c004x   - Institutions</v>
      </c>
      <c r="Y893" s="1">
        <f>SUM(N893:O893)</f>
        <v>0</v>
      </c>
      <c r="Z893">
        <f>IFERROR(D893-Y893,"")</f>
        <v>0.18</v>
      </c>
      <c r="AA893">
        <v>0</v>
      </c>
      <c r="AB893" t="str">
        <f t="shared" si="39"/>
        <v>599904830182910</v>
      </c>
      <c r="AC893" t="str">
        <f t="shared" si="40"/>
        <v>9000699338</v>
      </c>
      <c r="AD893" t="str">
        <f t="shared" si="41"/>
        <v>Type of identifier, other than LEI or MFI code</v>
      </c>
    </row>
    <row r="894" spans="1:30" x14ac:dyDescent="0.45">
      <c r="A894" t="s">
        <v>1000</v>
      </c>
      <c r="B894" t="s">
        <v>696</v>
      </c>
      <c r="C894" t="s">
        <v>21</v>
      </c>
      <c r="D894" s="23">
        <v>0.09</v>
      </c>
      <c r="F894" t="s">
        <v>485</v>
      </c>
      <c r="G894" t="s">
        <v>23</v>
      </c>
      <c r="H894" t="s">
        <v>694</v>
      </c>
      <c r="I894" t="s">
        <v>81</v>
      </c>
      <c r="M894" t="s">
        <v>1362</v>
      </c>
      <c r="X894" t="str">
        <f>+IF(P894="S128","c006x   - Insurance firms &amp; pension funds",IF(G894="particulares","c001x   - Households",IF(AND(G894="outras empresas nao financeiras",H894="1"),"c002x   - Micro &amp; SME",IF(AND(G894="outras empresas nao financeiras",OR(H894="0",H894="")),"c003x   - Corporates",IF(G894="instituicoes de credito","c004x   - Institutions",IF(G894="outras instituicoes financeiras","c005x   - Other financial corporations",IF(G894="setor publico","c008x   - Government, central banks &amp; supranationals",IF(AND(G894="",I894="Taxageste"),"c003x   - Corporates",IF(G894="","c005x   - Other financial corporations","")))))))))</f>
        <v>c004x   - Institutions</v>
      </c>
      <c r="Y894" s="1">
        <f>SUM(N894:O894)</f>
        <v>0</v>
      </c>
      <c r="Z894">
        <f>IFERROR(D894-Y894,"")</f>
        <v>0.09</v>
      </c>
      <c r="AA894">
        <v>0</v>
      </c>
      <c r="AB894" t="str">
        <f t="shared" si="39"/>
        <v>599904832838280</v>
      </c>
      <c r="AC894" t="str">
        <f t="shared" si="40"/>
        <v>9000699338</v>
      </c>
      <c r="AD894" t="str">
        <f t="shared" si="41"/>
        <v>Type of identifier, other than LEI or MFI code</v>
      </c>
    </row>
    <row r="895" spans="1:30" x14ac:dyDescent="0.45">
      <c r="A895" t="s">
        <v>827</v>
      </c>
      <c r="B895" t="s">
        <v>699</v>
      </c>
      <c r="C895" t="s">
        <v>21</v>
      </c>
      <c r="D895" s="23">
        <v>0.02</v>
      </c>
      <c r="E895" s="23"/>
      <c r="F895" t="s">
        <v>485</v>
      </c>
      <c r="G895" t="s">
        <v>23</v>
      </c>
      <c r="H895" t="s">
        <v>694</v>
      </c>
      <c r="I895" t="s">
        <v>700</v>
      </c>
      <c r="M895" t="s">
        <v>1362</v>
      </c>
      <c r="X895" t="str">
        <f>+IF(P895="S128","c006x   - Insurance firms &amp; pension funds",IF(G895="particulares","c001x   - Households",IF(AND(G895="outras empresas nao financeiras",H895="1"),"c002x   - Micro &amp; SME",IF(AND(G895="outras empresas nao financeiras",OR(H895="0",H895="")),"c003x   - Corporates",IF(G895="instituicoes de credito","c004x   - Institutions",IF(G895="outras instituicoes financeiras","c005x   - Other financial corporations",IF(G895="setor publico","c008x   - Government, central banks &amp; supranationals",IF(AND(G895="",I895="Taxageste"),"c003x   - Corporates",IF(G895="","c005x   - Other financial corporations","")))))))))</f>
        <v>c004x   - Institutions</v>
      </c>
      <c r="Y895" s="1">
        <f>SUM(N895:O895)</f>
        <v>0</v>
      </c>
      <c r="Z895">
        <f>IFERROR(D895-Y895,"")</f>
        <v>0.02</v>
      </c>
      <c r="AA895">
        <v>0</v>
      </c>
      <c r="AB895" t="str">
        <f t="shared" si="39"/>
        <v>599904815644120</v>
      </c>
      <c r="AC895" t="str">
        <f t="shared" si="40"/>
        <v>8000000013</v>
      </c>
      <c r="AD895" t="str">
        <f t="shared" si="41"/>
        <v>Type of identifier, other than LEI or MFI code</v>
      </c>
    </row>
    <row r="896" spans="1:30" x14ac:dyDescent="0.45">
      <c r="A896" t="s">
        <v>695</v>
      </c>
      <c r="B896" t="s">
        <v>696</v>
      </c>
      <c r="C896" t="s">
        <v>21</v>
      </c>
      <c r="D896" s="23">
        <v>0.28999999999999998</v>
      </c>
      <c r="E896" s="23"/>
      <c r="F896" t="s">
        <v>485</v>
      </c>
      <c r="G896" t="s">
        <v>23</v>
      </c>
      <c r="H896" t="s">
        <v>694</v>
      </c>
      <c r="I896" t="s">
        <v>81</v>
      </c>
      <c r="M896" t="s">
        <v>1362</v>
      </c>
      <c r="X896" t="str">
        <f>+IF(P896="S128","c006x   - Insurance firms &amp; pension funds",IF(G896="particulares","c001x   - Households",IF(AND(G896="outras empresas nao financeiras",H896="1"),"c002x   - Micro &amp; SME",IF(AND(G896="outras empresas nao financeiras",OR(H896="0",H896="")),"c003x   - Corporates",IF(G896="instituicoes de credito","c004x   - Institutions",IF(G896="outras instituicoes financeiras","c005x   - Other financial corporations",IF(G896="setor publico","c008x   - Government, central banks &amp; supranationals",IF(AND(G896="",I896="Taxageste"),"c003x   - Corporates",IF(G896="","c005x   - Other financial corporations","")))))))))</f>
        <v>c004x   - Institutions</v>
      </c>
      <c r="Y896" s="1">
        <f>SUM(N896:O896)</f>
        <v>0</v>
      </c>
      <c r="Z896">
        <f>IFERROR(D896-Y896,"")</f>
        <v>0.28999999999999998</v>
      </c>
      <c r="AA896">
        <v>0</v>
      </c>
      <c r="AB896" t="str">
        <f t="shared" si="39"/>
        <v>599904832899930</v>
      </c>
      <c r="AC896" t="str">
        <f t="shared" si="40"/>
        <v>9000699338</v>
      </c>
      <c r="AD896" t="str">
        <f t="shared" si="41"/>
        <v>Type of identifier, other than LEI or MFI code</v>
      </c>
    </row>
    <row r="897" spans="1:30" x14ac:dyDescent="0.45">
      <c r="A897" t="s">
        <v>1166</v>
      </c>
      <c r="B897" t="s">
        <v>696</v>
      </c>
      <c r="C897" t="s">
        <v>21</v>
      </c>
      <c r="D897" s="23">
        <v>0.79</v>
      </c>
      <c r="F897" t="s">
        <v>485</v>
      </c>
      <c r="G897" t="s">
        <v>23</v>
      </c>
      <c r="H897" t="s">
        <v>694</v>
      </c>
      <c r="I897" t="s">
        <v>81</v>
      </c>
      <c r="M897" t="s">
        <v>1362</v>
      </c>
      <c r="X897" t="str">
        <f>+IF(P897="S128","c006x   - Insurance firms &amp; pension funds",IF(G897="particulares","c001x   - Households",IF(AND(G897="outras empresas nao financeiras",H897="1"),"c002x   - Micro &amp; SME",IF(AND(G897="outras empresas nao financeiras",OR(H897="0",H897="")),"c003x   - Corporates",IF(G897="instituicoes de credito","c004x   - Institutions",IF(G897="outras instituicoes financeiras","c005x   - Other financial corporations",IF(G897="setor publico","c008x   - Government, central banks &amp; supranationals",IF(AND(G897="",I897="Taxageste"),"c003x   - Corporates",IF(G897="","c005x   - Other financial corporations","")))))))))</f>
        <v>c004x   - Institutions</v>
      </c>
      <c r="Y897" s="1">
        <f>SUM(N897:O897)</f>
        <v>0</v>
      </c>
      <c r="Z897">
        <f>IFERROR(D897-Y897,"")</f>
        <v>0.79</v>
      </c>
      <c r="AA897">
        <v>0</v>
      </c>
      <c r="AB897" t="str">
        <f t="shared" si="39"/>
        <v>599904830389560</v>
      </c>
      <c r="AC897" t="str">
        <f t="shared" si="40"/>
        <v>9000699338</v>
      </c>
      <c r="AD897" t="str">
        <f t="shared" si="41"/>
        <v>Type of identifier, other than LEI or MFI code</v>
      </c>
    </row>
    <row r="898" spans="1:30" x14ac:dyDescent="0.45">
      <c r="A898" t="s">
        <v>1087</v>
      </c>
      <c r="B898" t="s">
        <v>696</v>
      </c>
      <c r="C898" t="s">
        <v>21</v>
      </c>
      <c r="D898" s="23">
        <v>1.59</v>
      </c>
      <c r="F898" t="s">
        <v>485</v>
      </c>
      <c r="G898" t="s">
        <v>23</v>
      </c>
      <c r="H898" t="s">
        <v>694</v>
      </c>
      <c r="I898" t="s">
        <v>81</v>
      </c>
      <c r="M898" t="s">
        <v>1362</v>
      </c>
      <c r="X898" t="str">
        <f>+IF(P898="S128","c006x   - Insurance firms &amp; pension funds",IF(G898="particulares","c001x   - Households",IF(AND(G898="outras empresas nao financeiras",H898="1"),"c002x   - Micro &amp; SME",IF(AND(G898="outras empresas nao financeiras",OR(H898="0",H898="")),"c003x   - Corporates",IF(G898="instituicoes de credito","c004x   - Institutions",IF(G898="outras instituicoes financeiras","c005x   - Other financial corporations",IF(G898="setor publico","c008x   - Government, central banks &amp; supranationals",IF(AND(G898="",I898="Taxageste"),"c003x   - Corporates",IF(G898="","c005x   - Other financial corporations","")))))))))</f>
        <v>c004x   - Institutions</v>
      </c>
      <c r="Y898" s="1">
        <f>SUM(N898:O898)</f>
        <v>0</v>
      </c>
      <c r="Z898">
        <f>IFERROR(D898-Y898,"")</f>
        <v>1.59</v>
      </c>
      <c r="AA898">
        <v>0</v>
      </c>
      <c r="AB898" t="str">
        <f t="shared" ref="AB898:AB961" si="42">IF(A898="",B898,A898)</f>
        <v>599904830412460</v>
      </c>
      <c r="AC898" t="str">
        <f t="shared" ref="AC898:AC961" si="43">IF(OR(V898="",V898="#"),B898,V898)</f>
        <v>9000699338</v>
      </c>
      <c r="AD898" t="str">
        <f t="shared" ref="AD898:AD961" si="44">IF(AC898="","",IF(AC898=V898,"LEI code","Type of identifier, other than LEI or MFI code"))</f>
        <v>Type of identifier, other than LEI or MFI code</v>
      </c>
    </row>
    <row r="899" spans="1:30" x14ac:dyDescent="0.45">
      <c r="A899" t="s">
        <v>642</v>
      </c>
      <c r="B899" t="s">
        <v>447</v>
      </c>
      <c r="C899" t="s">
        <v>21</v>
      </c>
      <c r="D899" s="23">
        <v>5.1100000000000003</v>
      </c>
      <c r="E899" s="23"/>
      <c r="F899" t="s">
        <v>490</v>
      </c>
      <c r="G899" t="s">
        <v>27</v>
      </c>
      <c r="H899" t="s">
        <v>694</v>
      </c>
      <c r="I899" t="s">
        <v>45</v>
      </c>
      <c r="M899" t="s">
        <v>1362</v>
      </c>
      <c r="W899" t="s">
        <v>479</v>
      </c>
      <c r="X899" t="str">
        <f>+IF(P899="S128","c006x   - Insurance firms &amp; pension funds",IF(G899="particulares","c001x   - Households",IF(AND(G899="outras empresas nao financeiras",H899="1"),"c002x   - Micro &amp; SME",IF(AND(G899="outras empresas nao financeiras",OR(H899="0",H899="")),"c003x   - Corporates",IF(G899="instituicoes de credito","c004x   - Institutions",IF(G899="outras instituicoes financeiras","c005x   - Other financial corporations",IF(G899="setor publico","c008x   - Government, central banks &amp; supranationals",IF(AND(G899="",I899="Taxageste"),"c003x   - Corporates",IF(G899="","c005x   - Other financial corporations","")))))))))</f>
        <v>c003x   - Corporates</v>
      </c>
      <c r="Y899" s="1">
        <f>SUM(N899:O899)</f>
        <v>0</v>
      </c>
      <c r="Z899">
        <f>IFERROR(D899-Y899,"")</f>
        <v>5.1100000000000003</v>
      </c>
      <c r="AA899">
        <v>0</v>
      </c>
      <c r="AB899" t="str">
        <f t="shared" si="42"/>
        <v>599904815306350</v>
      </c>
      <c r="AC899" t="str">
        <f t="shared" si="43"/>
        <v>8000391312</v>
      </c>
      <c r="AD899" t="str">
        <f t="shared" si="44"/>
        <v>Type of identifier, other than LEI or MFI code</v>
      </c>
    </row>
    <row r="900" spans="1:30" x14ac:dyDescent="0.45">
      <c r="A900" t="s">
        <v>865</v>
      </c>
      <c r="B900" t="s">
        <v>696</v>
      </c>
      <c r="C900" t="s">
        <v>21</v>
      </c>
      <c r="D900" s="23">
        <v>0.21</v>
      </c>
      <c r="E900" s="23"/>
      <c r="F900" t="s">
        <v>485</v>
      </c>
      <c r="G900" t="s">
        <v>23</v>
      </c>
      <c r="H900" t="s">
        <v>694</v>
      </c>
      <c r="I900" t="s">
        <v>81</v>
      </c>
      <c r="M900" t="s">
        <v>1362</v>
      </c>
      <c r="X900" t="str">
        <f>+IF(P900="S128","c006x   - Insurance firms &amp; pension funds",IF(G900="particulares","c001x   - Households",IF(AND(G900="outras empresas nao financeiras",H900="1"),"c002x   - Micro &amp; SME",IF(AND(G900="outras empresas nao financeiras",OR(H900="0",H900="")),"c003x   - Corporates",IF(G900="instituicoes de credito","c004x   - Institutions",IF(G900="outras instituicoes financeiras","c005x   - Other financial corporations",IF(G900="setor publico","c008x   - Government, central banks &amp; supranationals",IF(AND(G900="",I900="Taxageste"),"c003x   - Corporates",IF(G900="","c005x   - Other financial corporations","")))))))))</f>
        <v>c004x   - Institutions</v>
      </c>
      <c r="Y900" s="1">
        <f>SUM(N900:O900)</f>
        <v>0</v>
      </c>
      <c r="Z900">
        <f>IFERROR(D900-Y900,"")</f>
        <v>0.21</v>
      </c>
      <c r="AA900">
        <v>0</v>
      </c>
      <c r="AB900" t="str">
        <f t="shared" si="42"/>
        <v>599904833212120</v>
      </c>
      <c r="AC900" t="str">
        <f t="shared" si="43"/>
        <v>9000699338</v>
      </c>
      <c r="AD900" t="str">
        <f t="shared" si="44"/>
        <v>Type of identifier, other than LEI or MFI code</v>
      </c>
    </row>
    <row r="901" spans="1:30" x14ac:dyDescent="0.45">
      <c r="A901" t="s">
        <v>784</v>
      </c>
      <c r="B901" t="s">
        <v>696</v>
      </c>
      <c r="C901" t="s">
        <v>21</v>
      </c>
      <c r="D901" s="23">
        <v>0.1</v>
      </c>
      <c r="F901" t="s">
        <v>485</v>
      </c>
      <c r="G901" t="s">
        <v>23</v>
      </c>
      <c r="H901" t="s">
        <v>694</v>
      </c>
      <c r="I901" t="s">
        <v>81</v>
      </c>
      <c r="M901" t="s">
        <v>1362</v>
      </c>
      <c r="X901" t="str">
        <f>+IF(P901="S128","c006x   - Insurance firms &amp; pension funds",IF(G901="particulares","c001x   - Households",IF(AND(G901="outras empresas nao financeiras",H901="1"),"c002x   - Micro &amp; SME",IF(AND(G901="outras empresas nao financeiras",OR(H901="0",H901="")),"c003x   - Corporates",IF(G901="instituicoes de credito","c004x   - Institutions",IF(G901="outras instituicoes financeiras","c005x   - Other financial corporations",IF(G901="setor publico","c008x   - Government, central banks &amp; supranationals",IF(AND(G901="",I901="Taxageste"),"c003x   - Corporates",IF(G901="","c005x   - Other financial corporations","")))))))))</f>
        <v>c004x   - Institutions</v>
      </c>
      <c r="Y901" s="1">
        <f>SUM(N901:O901)</f>
        <v>0</v>
      </c>
      <c r="Z901">
        <f>IFERROR(D901-Y901,"")</f>
        <v>0.1</v>
      </c>
      <c r="AA901">
        <v>0</v>
      </c>
      <c r="AB901" t="str">
        <f t="shared" si="42"/>
        <v>599904833277030</v>
      </c>
      <c r="AC901" t="str">
        <f t="shared" si="43"/>
        <v>9000699338</v>
      </c>
      <c r="AD901" t="str">
        <f t="shared" si="44"/>
        <v>Type of identifier, other than LEI or MFI code</v>
      </c>
    </row>
    <row r="902" spans="1:30" x14ac:dyDescent="0.45">
      <c r="A902" t="s">
        <v>1105</v>
      </c>
      <c r="B902" t="s">
        <v>699</v>
      </c>
      <c r="C902" t="s">
        <v>21</v>
      </c>
      <c r="D902" s="23">
        <v>0.12</v>
      </c>
      <c r="E902" s="23"/>
      <c r="F902" t="s">
        <v>485</v>
      </c>
      <c r="G902" t="s">
        <v>23</v>
      </c>
      <c r="H902" t="s">
        <v>694</v>
      </c>
      <c r="I902" t="s">
        <v>700</v>
      </c>
      <c r="M902" t="s">
        <v>1362</v>
      </c>
      <c r="X902" t="str">
        <f>+IF(P902="S128","c006x   - Insurance firms &amp; pension funds",IF(G902="particulares","c001x   - Households",IF(AND(G902="outras empresas nao financeiras",H902="1"),"c002x   - Micro &amp; SME",IF(AND(G902="outras empresas nao financeiras",OR(H902="0",H902="")),"c003x   - Corporates",IF(G902="instituicoes de credito","c004x   - Institutions",IF(G902="outras instituicoes financeiras","c005x   - Other financial corporations",IF(G902="setor publico","c008x   - Government, central banks &amp; supranationals",IF(AND(G902="",I902="Taxageste"),"c003x   - Corporates",IF(G902="","c005x   - Other financial corporations","")))))))))</f>
        <v>c004x   - Institutions</v>
      </c>
      <c r="Y902" s="1">
        <f>SUM(N902:O902)</f>
        <v>0</v>
      </c>
      <c r="Z902">
        <f>IFERROR(D902-Y902,"")</f>
        <v>0.12</v>
      </c>
      <c r="AA902">
        <v>0</v>
      </c>
      <c r="AB902" t="str">
        <f t="shared" si="42"/>
        <v>599904815280930</v>
      </c>
      <c r="AC902" t="str">
        <f t="shared" si="43"/>
        <v>8000000013</v>
      </c>
      <c r="AD902" t="str">
        <f t="shared" si="44"/>
        <v>Type of identifier, other than LEI or MFI code</v>
      </c>
    </row>
    <row r="903" spans="1:30" x14ac:dyDescent="0.45">
      <c r="A903" t="s">
        <v>866</v>
      </c>
      <c r="B903" t="s">
        <v>696</v>
      </c>
      <c r="C903" t="s">
        <v>21</v>
      </c>
      <c r="D903" s="23">
        <v>0.1</v>
      </c>
      <c r="F903" t="s">
        <v>485</v>
      </c>
      <c r="G903" t="s">
        <v>23</v>
      </c>
      <c r="H903" t="s">
        <v>694</v>
      </c>
      <c r="I903" t="s">
        <v>81</v>
      </c>
      <c r="K903" s="24"/>
      <c r="M903" t="s">
        <v>1362</v>
      </c>
      <c r="X903" t="str">
        <f>+IF(P903="S128","c006x   - Insurance firms &amp; pension funds",IF(G903="particulares","c001x   - Households",IF(AND(G903="outras empresas nao financeiras",H903="1"),"c002x   - Micro &amp; SME",IF(AND(G903="outras empresas nao financeiras",OR(H903="0",H903="")),"c003x   - Corporates",IF(G903="instituicoes de credito","c004x   - Institutions",IF(G903="outras instituicoes financeiras","c005x   - Other financial corporations",IF(G903="setor publico","c008x   - Government, central banks &amp; supranationals",IF(AND(G903="",I903="Taxageste"),"c003x   - Corporates",IF(G903="","c005x   - Other financial corporations","")))))))))</f>
        <v>c004x   - Institutions</v>
      </c>
      <c r="Y903" s="1">
        <f>SUM(N903:O903)</f>
        <v>0</v>
      </c>
      <c r="Z903">
        <f>IFERROR(D903-Y903,"")</f>
        <v>0.1</v>
      </c>
      <c r="AA903">
        <v>0</v>
      </c>
      <c r="AB903" t="str">
        <f t="shared" si="42"/>
        <v>599904833381800</v>
      </c>
      <c r="AC903" t="str">
        <f t="shared" si="43"/>
        <v>9000699338</v>
      </c>
      <c r="AD903" t="str">
        <f t="shared" si="44"/>
        <v>Type of identifier, other than LEI or MFI code</v>
      </c>
    </row>
    <row r="904" spans="1:30" x14ac:dyDescent="0.45">
      <c r="A904" t="s">
        <v>1154</v>
      </c>
      <c r="B904" t="s">
        <v>696</v>
      </c>
      <c r="C904" t="s">
        <v>21</v>
      </c>
      <c r="D904" s="23">
        <v>0.14000000000000001</v>
      </c>
      <c r="E904" s="23"/>
      <c r="F904" t="s">
        <v>485</v>
      </c>
      <c r="G904" t="s">
        <v>23</v>
      </c>
      <c r="H904" t="s">
        <v>694</v>
      </c>
      <c r="I904" t="s">
        <v>81</v>
      </c>
      <c r="M904" t="s">
        <v>1362</v>
      </c>
      <c r="X904" t="str">
        <f>+IF(P904="S128","c006x   - Insurance firms &amp; pension funds",IF(G904="particulares","c001x   - Households",IF(AND(G904="outras empresas nao financeiras",H904="1"),"c002x   - Micro &amp; SME",IF(AND(G904="outras empresas nao financeiras",OR(H904="0",H904="")),"c003x   - Corporates",IF(G904="instituicoes de credito","c004x   - Institutions",IF(G904="outras instituicoes financeiras","c005x   - Other financial corporations",IF(G904="setor publico","c008x   - Government, central banks &amp; supranationals",IF(AND(G904="",I904="Taxageste"),"c003x   - Corporates",IF(G904="","c005x   - Other financial corporations","")))))))))</f>
        <v>c004x   - Institutions</v>
      </c>
      <c r="Y904" s="1">
        <f>SUM(N904:O904)</f>
        <v>0</v>
      </c>
      <c r="Z904">
        <f>IFERROR(D904-Y904,"")</f>
        <v>0.14000000000000001</v>
      </c>
      <c r="AA904">
        <v>0</v>
      </c>
      <c r="AB904" t="str">
        <f t="shared" si="42"/>
        <v>599904830632240</v>
      </c>
      <c r="AC904" t="str">
        <f t="shared" si="43"/>
        <v>9000699338</v>
      </c>
      <c r="AD904" t="str">
        <f t="shared" si="44"/>
        <v>Type of identifier, other than LEI or MFI code</v>
      </c>
    </row>
    <row r="905" spans="1:30" x14ac:dyDescent="0.45">
      <c r="A905" t="s">
        <v>978</v>
      </c>
      <c r="B905" t="s">
        <v>696</v>
      </c>
      <c r="C905" t="s">
        <v>21</v>
      </c>
      <c r="D905" s="23">
        <v>0.1</v>
      </c>
      <c r="F905" t="s">
        <v>485</v>
      </c>
      <c r="G905" t="s">
        <v>23</v>
      </c>
      <c r="H905" t="s">
        <v>694</v>
      </c>
      <c r="I905" t="s">
        <v>81</v>
      </c>
      <c r="M905" t="s">
        <v>1362</v>
      </c>
      <c r="X905" t="str">
        <f>+IF(P905="S128","c006x   - Insurance firms &amp; pension funds",IF(G905="particulares","c001x   - Households",IF(AND(G905="outras empresas nao financeiras",H905="1"),"c002x   - Micro &amp; SME",IF(AND(G905="outras empresas nao financeiras",OR(H905="0",H905="")),"c003x   - Corporates",IF(G905="instituicoes de credito","c004x   - Institutions",IF(G905="outras instituicoes financeiras","c005x   - Other financial corporations",IF(G905="setor publico","c008x   - Government, central banks &amp; supranationals",IF(AND(G905="",I905="Taxageste"),"c003x   - Corporates",IF(G905="","c005x   - Other financial corporations","")))))))))</f>
        <v>c004x   - Institutions</v>
      </c>
      <c r="Y905" s="1">
        <f>SUM(N905:O905)</f>
        <v>0</v>
      </c>
      <c r="Z905">
        <f>IFERROR(D905-Y905,"")</f>
        <v>0.1</v>
      </c>
      <c r="AA905">
        <v>0</v>
      </c>
      <c r="AB905" t="str">
        <f t="shared" si="42"/>
        <v>599904830652990</v>
      </c>
      <c r="AC905" t="str">
        <f t="shared" si="43"/>
        <v>9000699338</v>
      </c>
      <c r="AD905" t="str">
        <f t="shared" si="44"/>
        <v>Type of identifier, other than LEI or MFI code</v>
      </c>
    </row>
    <row r="906" spans="1:30" s="26" customFormat="1" x14ac:dyDescent="0.45">
      <c r="A906" t="s">
        <v>647</v>
      </c>
      <c r="B906" t="s">
        <v>447</v>
      </c>
      <c r="C906" t="s">
        <v>21</v>
      </c>
      <c r="D906" s="23">
        <v>0.01</v>
      </c>
      <c r="E906"/>
      <c r="F906" t="s">
        <v>485</v>
      </c>
      <c r="G906" t="s">
        <v>27</v>
      </c>
      <c r="H906" t="s">
        <v>694</v>
      </c>
      <c r="I906" t="s">
        <v>45</v>
      </c>
      <c r="J906"/>
      <c r="K906"/>
      <c r="L906"/>
      <c r="M906" t="s">
        <v>1362</v>
      </c>
      <c r="N906"/>
      <c r="O906"/>
      <c r="P906"/>
      <c r="Q906"/>
      <c r="R906"/>
      <c r="S906"/>
      <c r="T906"/>
      <c r="U906"/>
      <c r="V906"/>
      <c r="W906" t="s">
        <v>479</v>
      </c>
      <c r="X906" t="str">
        <f>+IF(P906="S128","c006x   - Insurance firms &amp; pension funds",IF(G906="particulares","c001x   - Households",IF(AND(G906="outras empresas nao financeiras",H906="1"),"c002x   - Micro &amp; SME",IF(AND(G906="outras empresas nao financeiras",OR(H906="0",H906="")),"c003x   - Corporates",IF(G906="instituicoes de credito","c004x   - Institutions",IF(G906="outras instituicoes financeiras","c005x   - Other financial corporations",IF(G906="setor publico","c008x   - Government, central banks &amp; supranationals",IF(AND(G906="",I906="Taxageste"),"c003x   - Corporates",IF(G906="","c005x   - Other financial corporations","")))))))))</f>
        <v>c003x   - Corporates</v>
      </c>
      <c r="Y906" s="1">
        <f>SUM(N906:O906)</f>
        <v>0</v>
      </c>
      <c r="Z906">
        <f>IFERROR(D906-Y906,"")</f>
        <v>0.01</v>
      </c>
      <c r="AA906">
        <v>0</v>
      </c>
      <c r="AB906" s="26" t="str">
        <f t="shared" si="42"/>
        <v>599904815306690</v>
      </c>
      <c r="AC906" s="26" t="str">
        <f t="shared" si="43"/>
        <v>8000391312</v>
      </c>
      <c r="AD906" s="26" t="str">
        <f t="shared" si="44"/>
        <v>Type of identifier, other than LEI or MFI code</v>
      </c>
    </row>
    <row r="907" spans="1:30" x14ac:dyDescent="0.45">
      <c r="A907" t="s">
        <v>1176</v>
      </c>
      <c r="B907" t="s">
        <v>696</v>
      </c>
      <c r="C907" t="s">
        <v>21</v>
      </c>
      <c r="D907" s="23">
        <v>0.48</v>
      </c>
      <c r="E907" s="23"/>
      <c r="F907" t="s">
        <v>485</v>
      </c>
      <c r="G907" t="s">
        <v>23</v>
      </c>
      <c r="H907" t="s">
        <v>694</v>
      </c>
      <c r="I907" t="s">
        <v>81</v>
      </c>
      <c r="M907" t="s">
        <v>1362</v>
      </c>
      <c r="X907" t="str">
        <f>+IF(P907="S128","c006x   - Insurance firms &amp; pension funds",IF(G907="particulares","c001x   - Households",IF(AND(G907="outras empresas nao financeiras",H907="1"),"c002x   - Micro &amp; SME",IF(AND(G907="outras empresas nao financeiras",OR(H907="0",H907="")),"c003x   - Corporates",IF(G907="instituicoes de credito","c004x   - Institutions",IF(G907="outras instituicoes financeiras","c005x   - Other financial corporations",IF(G907="setor publico","c008x   - Government, central banks &amp; supranationals",IF(AND(G907="",I907="Taxageste"),"c003x   - Corporates",IF(G907="","c005x   - Other financial corporations","")))))))))</f>
        <v>c004x   - Institutions</v>
      </c>
      <c r="Y907" s="1">
        <f>SUM(N907:O907)</f>
        <v>0</v>
      </c>
      <c r="Z907">
        <f>IFERROR(D907-Y907,"")</f>
        <v>0.48</v>
      </c>
      <c r="AA907">
        <v>0</v>
      </c>
      <c r="AB907" t="str">
        <f t="shared" si="42"/>
        <v>599904830686130</v>
      </c>
      <c r="AC907" t="str">
        <f t="shared" si="43"/>
        <v>9000699338</v>
      </c>
      <c r="AD907" t="str">
        <f t="shared" si="44"/>
        <v>Type of identifier, other than LEI or MFI code</v>
      </c>
    </row>
    <row r="908" spans="1:30" x14ac:dyDescent="0.45">
      <c r="A908" t="s">
        <v>1233</v>
      </c>
      <c r="B908" t="s">
        <v>706</v>
      </c>
      <c r="C908" t="s">
        <v>21</v>
      </c>
      <c r="D908" s="23">
        <v>0.47</v>
      </c>
      <c r="E908" s="23"/>
      <c r="F908" t="s">
        <v>485</v>
      </c>
      <c r="G908" t="s">
        <v>23</v>
      </c>
      <c r="H908" t="s">
        <v>694</v>
      </c>
      <c r="I908" t="s">
        <v>707</v>
      </c>
      <c r="M908" t="s">
        <v>1362</v>
      </c>
      <c r="X908" t="str">
        <f>+IF(P908="S128","c006x   - Insurance firms &amp; pension funds",IF(G908="particulares","c001x   - Households",IF(AND(G908="outras empresas nao financeiras",H908="1"),"c002x   - Micro &amp; SME",IF(AND(G908="outras empresas nao financeiras",OR(H908="0",H908="")),"c003x   - Corporates",IF(G908="instituicoes de credito","c004x   - Institutions",IF(G908="outras instituicoes financeiras","c005x   - Other financial corporations",IF(G908="setor publico","c008x   - Government, central banks &amp; supranationals",IF(AND(G908="",I908="Taxageste"),"c003x   - Corporates",IF(G908="","c005x   - Other financial corporations","")))))))))</f>
        <v>c004x   - Institutions</v>
      </c>
      <c r="Y908" s="1">
        <f>SUM(N908:O908)</f>
        <v>0</v>
      </c>
      <c r="Z908">
        <f>IFERROR(D908-Y908,"")</f>
        <v>0.47</v>
      </c>
      <c r="AA908">
        <v>0</v>
      </c>
      <c r="AB908" t="str">
        <f t="shared" si="42"/>
        <v>599904833750130</v>
      </c>
      <c r="AC908" t="str">
        <f t="shared" si="43"/>
        <v>9000796656</v>
      </c>
      <c r="AD908" t="str">
        <f t="shared" si="44"/>
        <v>Type of identifier, other than LEI or MFI code</v>
      </c>
    </row>
    <row r="909" spans="1:30" x14ac:dyDescent="0.45">
      <c r="A909" t="s">
        <v>765</v>
      </c>
      <c r="B909" t="s">
        <v>696</v>
      </c>
      <c r="C909" t="s">
        <v>21</v>
      </c>
      <c r="D909" s="23">
        <v>0.06</v>
      </c>
      <c r="F909" t="s">
        <v>485</v>
      </c>
      <c r="G909" t="s">
        <v>23</v>
      </c>
      <c r="H909" t="s">
        <v>694</v>
      </c>
      <c r="I909" t="s">
        <v>81</v>
      </c>
      <c r="M909" t="s">
        <v>1362</v>
      </c>
      <c r="X909" t="str">
        <f>+IF(P909="S128","c006x   - Insurance firms &amp; pension funds",IF(G909="particulares","c001x   - Households",IF(AND(G909="outras empresas nao financeiras",H909="1"),"c002x   - Micro &amp; SME",IF(AND(G909="outras empresas nao financeiras",OR(H909="0",H909="")),"c003x   - Corporates",IF(G909="instituicoes de credito","c004x   - Institutions",IF(G909="outras instituicoes financeiras","c005x   - Other financial corporations",IF(G909="setor publico","c008x   - Government, central banks &amp; supranationals",IF(AND(G909="",I909="Taxageste"),"c003x   - Corporates",IF(G909="","c005x   - Other financial corporations","")))))))))</f>
        <v>c004x   - Institutions</v>
      </c>
      <c r="Y909" s="1">
        <f>SUM(N909:O909)</f>
        <v>0</v>
      </c>
      <c r="Z909">
        <f>IFERROR(D909-Y909,"")</f>
        <v>0.06</v>
      </c>
      <c r="AA909">
        <v>0</v>
      </c>
      <c r="AB909" t="str">
        <f t="shared" si="42"/>
        <v>599904816261600</v>
      </c>
      <c r="AC909" t="str">
        <f t="shared" si="43"/>
        <v>9000699338</v>
      </c>
      <c r="AD909" t="str">
        <f t="shared" si="44"/>
        <v>Type of identifier, other than LEI or MFI code</v>
      </c>
    </row>
    <row r="910" spans="1:30" x14ac:dyDescent="0.45">
      <c r="A910" t="s">
        <v>833</v>
      </c>
      <c r="B910" t="s">
        <v>696</v>
      </c>
      <c r="C910" t="s">
        <v>21</v>
      </c>
      <c r="D910" s="23">
        <v>0.03</v>
      </c>
      <c r="F910" t="s">
        <v>485</v>
      </c>
      <c r="G910" t="s">
        <v>23</v>
      </c>
      <c r="H910" t="s">
        <v>694</v>
      </c>
      <c r="I910" t="s">
        <v>81</v>
      </c>
      <c r="K910" s="24"/>
      <c r="M910" t="s">
        <v>1362</v>
      </c>
      <c r="X910" s="26" t="str">
        <f>+IF(P910="S128","c006x   - Insurance firms &amp; pension funds",IF(G910="particulares","c001x   - Households",IF(AND(G910="outras empresas nao financeiras",H910="1"),"c002x   - Micro &amp; SME",IF(AND(G910="outras empresas nao financeiras",OR(H910="0",H910="")),"c003x   - Corporates",IF(G910="instituicoes de credito","c004x   - Institutions",IF(G910="outras instituicoes financeiras","c005x   - Other financial corporations",IF(G910="setor publico","c008x   - Government, central banks &amp; supranationals",IF(AND(G910="",I910="Taxageste"),"c003x   - Corporates",IF(G910="","c005x   - Other financial corporations","")))))))))</f>
        <v>c004x   - Institutions</v>
      </c>
      <c r="Y910" s="29">
        <f>SUM(N910:O910)</f>
        <v>0</v>
      </c>
      <c r="Z910" s="26">
        <f>IFERROR(D910-Y910,"")</f>
        <v>0.03</v>
      </c>
      <c r="AA910" s="26">
        <v>0</v>
      </c>
      <c r="AB910" t="str">
        <f t="shared" si="42"/>
        <v>599904816262090</v>
      </c>
      <c r="AC910" t="str">
        <f t="shared" si="43"/>
        <v>9000699338</v>
      </c>
      <c r="AD910" t="str">
        <f t="shared" si="44"/>
        <v>Type of identifier, other than LEI or MFI code</v>
      </c>
    </row>
    <row r="911" spans="1:30" x14ac:dyDescent="0.45">
      <c r="A911" t="s">
        <v>736</v>
      </c>
      <c r="B911" t="s">
        <v>696</v>
      </c>
      <c r="C911" t="s">
        <v>21</v>
      </c>
      <c r="D911" s="23">
        <v>0.06</v>
      </c>
      <c r="E911" s="23"/>
      <c r="F911" t="s">
        <v>485</v>
      </c>
      <c r="G911" t="s">
        <v>23</v>
      </c>
      <c r="H911" t="s">
        <v>694</v>
      </c>
      <c r="I911" t="s">
        <v>81</v>
      </c>
      <c r="M911" t="s">
        <v>1362</v>
      </c>
      <c r="X911" t="str">
        <f>+IF(P911="S128","c006x   - Insurance firms &amp; pension funds",IF(G911="particulares","c001x   - Households",IF(AND(G911="outras empresas nao financeiras",H911="1"),"c002x   - Micro &amp; SME",IF(AND(G911="outras empresas nao financeiras",OR(H911="0",H911="")),"c003x   - Corporates",IF(G911="instituicoes de credito","c004x   - Institutions",IF(G911="outras instituicoes financeiras","c005x   - Other financial corporations",IF(G911="setor publico","c008x   - Government, central banks &amp; supranationals",IF(AND(G911="",I911="Taxageste"),"c003x   - Corporates",IF(G911="","c005x   - Other financial corporations","")))))))))</f>
        <v>c004x   - Institutions</v>
      </c>
      <c r="Y911" s="1">
        <f>SUM(N911:O911)</f>
        <v>0</v>
      </c>
      <c r="Z911">
        <f>IFERROR(D911-Y911,"")</f>
        <v>0.06</v>
      </c>
      <c r="AA911">
        <v>0</v>
      </c>
      <c r="AB911" t="str">
        <f t="shared" si="42"/>
        <v>599904816262470</v>
      </c>
      <c r="AC911" t="str">
        <f t="shared" si="43"/>
        <v>9000699338</v>
      </c>
      <c r="AD911" t="str">
        <f t="shared" si="44"/>
        <v>Type of identifier, other than LEI or MFI code</v>
      </c>
    </row>
    <row r="912" spans="1:30" x14ac:dyDescent="0.45">
      <c r="A912" t="s">
        <v>835</v>
      </c>
      <c r="B912" t="s">
        <v>696</v>
      </c>
      <c r="C912" t="s">
        <v>21</v>
      </c>
      <c r="D912" s="23">
        <v>0.15</v>
      </c>
      <c r="F912" t="s">
        <v>485</v>
      </c>
      <c r="G912" t="s">
        <v>23</v>
      </c>
      <c r="H912" t="s">
        <v>694</v>
      </c>
      <c r="I912" t="s">
        <v>81</v>
      </c>
      <c r="M912" t="s">
        <v>1362</v>
      </c>
      <c r="X912" t="str">
        <f>+IF(P912="S128","c006x   - Insurance firms &amp; pension funds",IF(G912="particulares","c001x   - Households",IF(AND(G912="outras empresas nao financeiras",H912="1"),"c002x   - Micro &amp; SME",IF(AND(G912="outras empresas nao financeiras",OR(H912="0",H912="")),"c003x   - Corporates",IF(G912="instituicoes de credito","c004x   - Institutions",IF(G912="outras instituicoes financeiras","c005x   - Other financial corporations",IF(G912="setor publico","c008x   - Government, central banks &amp; supranationals",IF(AND(G912="",I912="Taxageste"),"c003x   - Corporates",IF(G912="","c005x   - Other financial corporations","")))))))))</f>
        <v>c004x   - Institutions</v>
      </c>
      <c r="Y912" s="1">
        <f>SUM(N912:O912)</f>
        <v>0</v>
      </c>
      <c r="Z912">
        <f>IFERROR(D912-Y912,"")</f>
        <v>0.15</v>
      </c>
      <c r="AA912">
        <v>0</v>
      </c>
      <c r="AB912" t="str">
        <f t="shared" si="42"/>
        <v>599904816262850</v>
      </c>
      <c r="AC912" t="str">
        <f t="shared" si="43"/>
        <v>9000699338</v>
      </c>
      <c r="AD912" t="str">
        <f t="shared" si="44"/>
        <v>Type of identifier, other than LEI or MFI code</v>
      </c>
    </row>
    <row r="913" spans="1:30" x14ac:dyDescent="0.45">
      <c r="A913" t="s">
        <v>766</v>
      </c>
      <c r="B913" t="s">
        <v>696</v>
      </c>
      <c r="C913" t="s">
        <v>21</v>
      </c>
      <c r="D913" s="23">
        <v>0.12</v>
      </c>
      <c r="F913" t="s">
        <v>485</v>
      </c>
      <c r="G913" t="s">
        <v>23</v>
      </c>
      <c r="H913" t="s">
        <v>694</v>
      </c>
      <c r="I913" t="s">
        <v>81</v>
      </c>
      <c r="M913" t="s">
        <v>1362</v>
      </c>
      <c r="X913" t="str">
        <f>+IF(P913="S128","c006x   - Insurance firms &amp; pension funds",IF(G913="particulares","c001x   - Households",IF(AND(G913="outras empresas nao financeiras",H913="1"),"c002x   - Micro &amp; SME",IF(AND(G913="outras empresas nao financeiras",OR(H913="0",H913="")),"c003x   - Corporates",IF(G913="instituicoes de credito","c004x   - Institutions",IF(G913="outras instituicoes financeiras","c005x   - Other financial corporations",IF(G913="setor publico","c008x   - Government, central banks &amp; supranationals",IF(AND(G913="",I913="Taxageste"),"c003x   - Corporates",IF(G913="","c005x   - Other financial corporations","")))))))))</f>
        <v>c004x   - Institutions</v>
      </c>
      <c r="Y913" s="1">
        <f>SUM(N913:O913)</f>
        <v>0</v>
      </c>
      <c r="Z913">
        <f>IFERROR(D913-Y913,"")</f>
        <v>0.12</v>
      </c>
      <c r="AA913">
        <v>0</v>
      </c>
      <c r="AB913" t="str">
        <f t="shared" si="42"/>
        <v>599904816263230</v>
      </c>
      <c r="AC913" t="str">
        <f t="shared" si="43"/>
        <v>9000699338</v>
      </c>
      <c r="AD913" t="str">
        <f t="shared" si="44"/>
        <v>Type of identifier, other than LEI or MFI code</v>
      </c>
    </row>
    <row r="914" spans="1:30" x14ac:dyDescent="0.45">
      <c r="A914" t="s">
        <v>648</v>
      </c>
      <c r="B914" t="s">
        <v>447</v>
      </c>
      <c r="C914" t="s">
        <v>21</v>
      </c>
      <c r="D914" s="23">
        <v>0.01</v>
      </c>
      <c r="F914" t="s">
        <v>485</v>
      </c>
      <c r="G914" t="s">
        <v>27</v>
      </c>
      <c r="H914" t="s">
        <v>694</v>
      </c>
      <c r="I914" t="s">
        <v>45</v>
      </c>
      <c r="M914" t="s">
        <v>1362</v>
      </c>
      <c r="W914" t="s">
        <v>479</v>
      </c>
      <c r="X914" t="str">
        <f>+IF(P914="S128","c006x   - Insurance firms &amp; pension funds",IF(G914="particulares","c001x   - Households",IF(AND(G914="outras empresas nao financeiras",H914="1"),"c002x   - Micro &amp; SME",IF(AND(G914="outras empresas nao financeiras",OR(H914="0",H914="")),"c003x   - Corporates",IF(G914="instituicoes de credito","c004x   - Institutions",IF(G914="outras instituicoes financeiras","c005x   - Other financial corporations",IF(G914="setor publico","c008x   - Government, central banks &amp; supranationals",IF(AND(G914="",I914="Taxageste"),"c003x   - Corporates",IF(G914="","c005x   - Other financial corporations","")))))))))</f>
        <v>c003x   - Corporates</v>
      </c>
      <c r="Y914" s="1">
        <f>SUM(N914:O914)</f>
        <v>0</v>
      </c>
      <c r="Z914">
        <f>IFERROR(D914-Y914,"")</f>
        <v>0.01</v>
      </c>
      <c r="AA914">
        <v>0</v>
      </c>
      <c r="AB914" t="str">
        <f t="shared" si="42"/>
        <v>599904815306880</v>
      </c>
      <c r="AC914" t="str">
        <f t="shared" si="43"/>
        <v>8000391312</v>
      </c>
      <c r="AD914" t="str">
        <f t="shared" si="44"/>
        <v>Type of identifier, other than LEI or MFI code</v>
      </c>
    </row>
    <row r="915" spans="1:30" x14ac:dyDescent="0.45">
      <c r="A915" t="s">
        <v>776</v>
      </c>
      <c r="B915" t="s">
        <v>696</v>
      </c>
      <c r="C915" t="s">
        <v>21</v>
      </c>
      <c r="D915" s="23">
        <v>0.09</v>
      </c>
      <c r="E915" s="23"/>
      <c r="F915" t="s">
        <v>485</v>
      </c>
      <c r="G915" t="s">
        <v>23</v>
      </c>
      <c r="H915" t="s">
        <v>694</v>
      </c>
      <c r="I915" t="s">
        <v>81</v>
      </c>
      <c r="M915" t="s">
        <v>1362</v>
      </c>
      <c r="X915" t="str">
        <f>+IF(P915="S128","c006x   - Insurance firms &amp; pension funds",IF(G915="particulares","c001x   - Households",IF(AND(G915="outras empresas nao financeiras",H915="1"),"c002x   - Micro &amp; SME",IF(AND(G915="outras empresas nao financeiras",OR(H915="0",H915="")),"c003x   - Corporates",IF(G915="instituicoes de credito","c004x   - Institutions",IF(G915="outras instituicoes financeiras","c005x   - Other financial corporations",IF(G915="setor publico","c008x   - Government, central banks &amp; supranationals",IF(AND(G915="",I915="Taxageste"),"c003x   - Corporates",IF(G915="","c005x   - Other financial corporations","")))))))))</f>
        <v>c004x   - Institutions</v>
      </c>
      <c r="Y915" s="1">
        <f>SUM(N915:O915)</f>
        <v>0</v>
      </c>
      <c r="Z915">
        <f>IFERROR(D915-Y915,"")</f>
        <v>0.09</v>
      </c>
      <c r="AA915">
        <v>0</v>
      </c>
      <c r="AB915" t="str">
        <f t="shared" si="42"/>
        <v>599904830936470</v>
      </c>
      <c r="AC915" t="str">
        <f t="shared" si="43"/>
        <v>9000699338</v>
      </c>
      <c r="AD915" t="str">
        <f t="shared" si="44"/>
        <v>Type of identifier, other than LEI or MFI code</v>
      </c>
    </row>
    <row r="916" spans="1:30" x14ac:dyDescent="0.45">
      <c r="A916" t="s">
        <v>836</v>
      </c>
      <c r="B916" t="s">
        <v>696</v>
      </c>
      <c r="C916" t="s">
        <v>21</v>
      </c>
      <c r="D916" s="23">
        <v>0.32</v>
      </c>
      <c r="E916" s="23"/>
      <c r="F916" t="s">
        <v>485</v>
      </c>
      <c r="G916" t="s">
        <v>23</v>
      </c>
      <c r="H916" t="s">
        <v>694</v>
      </c>
      <c r="I916" t="s">
        <v>81</v>
      </c>
      <c r="M916" t="s">
        <v>1362</v>
      </c>
      <c r="X916" t="str">
        <f>+IF(P916="S128","c006x   - Insurance firms &amp; pension funds",IF(G916="particulares","c001x   - Households",IF(AND(G916="outras empresas nao financeiras",H916="1"),"c002x   - Micro &amp; SME",IF(AND(G916="outras empresas nao financeiras",OR(H916="0",H916="")),"c003x   - Corporates",IF(G916="instituicoes de credito","c004x   - Institutions",IF(G916="outras instituicoes financeiras","c005x   - Other financial corporations",IF(G916="setor publico","c008x   - Government, central banks &amp; supranationals",IF(AND(G916="",I916="Taxageste"),"c003x   - Corporates",IF(G916="","c005x   - Other financial corporations","")))))))))</f>
        <v>c004x   - Institutions</v>
      </c>
      <c r="Y916" s="1">
        <f>SUM(N916:O916)</f>
        <v>0</v>
      </c>
      <c r="Z916">
        <f>IFERROR(D916-Y916,"")</f>
        <v>0.32</v>
      </c>
      <c r="AA916">
        <v>0</v>
      </c>
      <c r="AB916" t="str">
        <f t="shared" si="42"/>
        <v>599904816263610</v>
      </c>
      <c r="AC916" t="str">
        <f t="shared" si="43"/>
        <v>9000699338</v>
      </c>
      <c r="AD916" t="str">
        <f t="shared" si="44"/>
        <v>Type of identifier, other than LEI or MFI code</v>
      </c>
    </row>
    <row r="917" spans="1:30" x14ac:dyDescent="0.45">
      <c r="A917" t="s">
        <v>718</v>
      </c>
      <c r="B917" t="s">
        <v>696</v>
      </c>
      <c r="C917" t="s">
        <v>21</v>
      </c>
      <c r="D917" s="23">
        <v>0.1</v>
      </c>
      <c r="F917" t="s">
        <v>485</v>
      </c>
      <c r="G917" t="s">
        <v>23</v>
      </c>
      <c r="H917" t="s">
        <v>694</v>
      </c>
      <c r="I917" t="s">
        <v>81</v>
      </c>
      <c r="M917" t="s">
        <v>1362</v>
      </c>
      <c r="X917" t="str">
        <f>+IF(P917="S128","c006x   - Insurance firms &amp; pension funds",IF(G917="particulares","c001x   - Households",IF(AND(G917="outras empresas nao financeiras",H917="1"),"c002x   - Micro &amp; SME",IF(AND(G917="outras empresas nao financeiras",OR(H917="0",H917="")),"c003x   - Corporates",IF(G917="instituicoes de credito","c004x   - Institutions",IF(G917="outras instituicoes financeiras","c005x   - Other financial corporations",IF(G917="setor publico","c008x   - Government, central banks &amp; supranationals",IF(AND(G917="",I917="Taxageste"),"c003x   - Corporates",IF(G917="","c005x   - Other financial corporations","")))))))))</f>
        <v>c004x   - Institutions</v>
      </c>
      <c r="Y917" s="1">
        <f>SUM(N917:O917)</f>
        <v>0</v>
      </c>
      <c r="Z917">
        <f>IFERROR(D917-Y917,"")</f>
        <v>0.1</v>
      </c>
      <c r="AA917">
        <v>0</v>
      </c>
      <c r="AB917" t="str">
        <f t="shared" si="42"/>
        <v>599904816264000</v>
      </c>
      <c r="AC917" t="str">
        <f t="shared" si="43"/>
        <v>9000699338</v>
      </c>
      <c r="AD917" t="str">
        <f t="shared" si="44"/>
        <v>Type of identifier, other than LEI or MFI code</v>
      </c>
    </row>
    <row r="918" spans="1:30" x14ac:dyDescent="0.45">
      <c r="A918" t="s">
        <v>838</v>
      </c>
      <c r="B918" t="s">
        <v>696</v>
      </c>
      <c r="C918" t="s">
        <v>21</v>
      </c>
      <c r="D918" s="23">
        <v>0.2</v>
      </c>
      <c r="E918" s="23"/>
      <c r="F918" t="s">
        <v>485</v>
      </c>
      <c r="G918" t="s">
        <v>23</v>
      </c>
      <c r="H918" t="s">
        <v>694</v>
      </c>
      <c r="I918" t="s">
        <v>81</v>
      </c>
      <c r="M918" t="s">
        <v>1362</v>
      </c>
      <c r="X918" t="str">
        <f>+IF(P918="S128","c006x   - Insurance firms &amp; pension funds",IF(G918="particulares","c001x   - Households",IF(AND(G918="outras empresas nao financeiras",H918="1"),"c002x   - Micro &amp; SME",IF(AND(G918="outras empresas nao financeiras",OR(H918="0",H918="")),"c003x   - Corporates",IF(G918="instituicoes de credito","c004x   - Institutions",IF(G918="outras instituicoes financeiras","c005x   - Other financial corporations",IF(G918="setor publico","c008x   - Government, central banks &amp; supranationals",IF(AND(G918="",I918="Taxageste"),"c003x   - Corporates",IF(G918="","c005x   - Other financial corporations","")))))))))</f>
        <v>c004x   - Institutions</v>
      </c>
      <c r="Y918" s="1">
        <f>SUM(N918:O918)</f>
        <v>0</v>
      </c>
      <c r="Z918">
        <f>IFERROR(D918-Y918,"")</f>
        <v>0.2</v>
      </c>
      <c r="AA918">
        <v>0</v>
      </c>
      <c r="AB918" t="str">
        <f t="shared" si="42"/>
        <v>599904816264480</v>
      </c>
      <c r="AC918" t="str">
        <f t="shared" si="43"/>
        <v>9000699338</v>
      </c>
      <c r="AD918" t="str">
        <f t="shared" si="44"/>
        <v>Type of identifier, other than LEI or MFI code</v>
      </c>
    </row>
    <row r="919" spans="1:30" x14ac:dyDescent="0.45">
      <c r="A919" t="s">
        <v>768</v>
      </c>
      <c r="B919" t="s">
        <v>696</v>
      </c>
      <c r="C919" t="s">
        <v>21</v>
      </c>
      <c r="D919" s="23">
        <v>0.13</v>
      </c>
      <c r="F919" t="s">
        <v>485</v>
      </c>
      <c r="G919" t="s">
        <v>23</v>
      </c>
      <c r="H919" t="s">
        <v>694</v>
      </c>
      <c r="I919" t="s">
        <v>81</v>
      </c>
      <c r="M919" t="s">
        <v>1362</v>
      </c>
      <c r="X919" t="str">
        <f>+IF(P919="S128","c006x   - Insurance firms &amp; pension funds",IF(G919="particulares","c001x   - Households",IF(AND(G919="outras empresas nao financeiras",H919="1"),"c002x   - Micro &amp; SME",IF(AND(G919="outras empresas nao financeiras",OR(H919="0",H919="")),"c003x   - Corporates",IF(G919="instituicoes de credito","c004x   - Institutions",IF(G919="outras instituicoes financeiras","c005x   - Other financial corporations",IF(G919="setor publico","c008x   - Government, central banks &amp; supranationals",IF(AND(G919="",I919="Taxageste"),"c003x   - Corporates",IF(G919="","c005x   - Other financial corporations","")))))))))</f>
        <v>c004x   - Institutions</v>
      </c>
      <c r="Y919" s="1">
        <f>SUM(N919:O919)</f>
        <v>0</v>
      </c>
      <c r="Z919">
        <f>IFERROR(D919-Y919,"")</f>
        <v>0.13</v>
      </c>
      <c r="AA919">
        <v>0</v>
      </c>
      <c r="AB919" t="str">
        <f t="shared" si="42"/>
        <v>599904816264860</v>
      </c>
      <c r="AC919" t="str">
        <f t="shared" si="43"/>
        <v>9000699338</v>
      </c>
      <c r="AD919" t="str">
        <f t="shared" si="44"/>
        <v>Type of identifier, other than LEI or MFI code</v>
      </c>
    </row>
    <row r="920" spans="1:30" x14ac:dyDescent="0.45">
      <c r="A920" t="s">
        <v>1107</v>
      </c>
      <c r="B920" t="s">
        <v>699</v>
      </c>
      <c r="C920" t="s">
        <v>21</v>
      </c>
      <c r="D920" s="23">
        <v>0.16</v>
      </c>
      <c r="F920" t="s">
        <v>485</v>
      </c>
      <c r="G920" t="s">
        <v>23</v>
      </c>
      <c r="H920" t="s">
        <v>694</v>
      </c>
      <c r="I920" t="s">
        <v>700</v>
      </c>
      <c r="M920" t="s">
        <v>1362</v>
      </c>
      <c r="X920" t="str">
        <f>+IF(P920="S128","c006x   - Insurance firms &amp; pension funds",IF(G920="particulares","c001x   - Households",IF(AND(G920="outras empresas nao financeiras",H920="1"),"c002x   - Micro &amp; SME",IF(AND(G920="outras empresas nao financeiras",OR(H920="0",H920="")),"c003x   - Corporates",IF(G920="instituicoes de credito","c004x   - Institutions",IF(G920="outras instituicoes financeiras","c005x   - Other financial corporations",IF(G920="setor publico","c008x   - Government, central banks &amp; supranationals",IF(AND(G920="",I920="Taxageste"),"c003x   - Corporates",IF(G920="","c005x   - Other financial corporations","")))))))))</f>
        <v>c004x   - Institutions</v>
      </c>
      <c r="Y920" s="1">
        <f>SUM(N920:O920)</f>
        <v>0</v>
      </c>
      <c r="Z920">
        <f>IFERROR(D920-Y920,"")</f>
        <v>0.16</v>
      </c>
      <c r="AA920">
        <v>0</v>
      </c>
      <c r="AB920" t="str">
        <f t="shared" si="42"/>
        <v>599904815282370</v>
      </c>
      <c r="AC920" t="str">
        <f t="shared" si="43"/>
        <v>8000000013</v>
      </c>
      <c r="AD920" t="str">
        <f t="shared" si="44"/>
        <v>Type of identifier, other than LEI or MFI code</v>
      </c>
    </row>
    <row r="921" spans="1:30" x14ac:dyDescent="0.45">
      <c r="A921" t="s">
        <v>839</v>
      </c>
      <c r="B921" t="s">
        <v>696</v>
      </c>
      <c r="C921" t="s">
        <v>21</v>
      </c>
      <c r="D921" s="23">
        <v>0.26</v>
      </c>
      <c r="F921" t="s">
        <v>485</v>
      </c>
      <c r="G921" t="s">
        <v>23</v>
      </c>
      <c r="H921" t="s">
        <v>694</v>
      </c>
      <c r="I921" t="s">
        <v>81</v>
      </c>
      <c r="M921" t="s">
        <v>1362</v>
      </c>
      <c r="X921" t="str">
        <f>+IF(P921="S128","c006x   - Insurance firms &amp; pension funds",IF(G921="particulares","c001x   - Households",IF(AND(G921="outras empresas nao financeiras",H921="1"),"c002x   - Micro &amp; SME",IF(AND(G921="outras empresas nao financeiras",OR(H921="0",H921="")),"c003x   - Corporates",IF(G921="instituicoes de credito","c004x   - Institutions",IF(G921="outras instituicoes financeiras","c005x   - Other financial corporations",IF(G921="setor publico","c008x   - Government, central banks &amp; supranationals",IF(AND(G921="",I921="Taxageste"),"c003x   - Corporates",IF(G921="","c005x   - Other financial corporations","")))))))))</f>
        <v>c004x   - Institutions</v>
      </c>
      <c r="Y921" s="1">
        <f>SUM(N921:O921)</f>
        <v>0</v>
      </c>
      <c r="Z921">
        <f>IFERROR(D921-Y921,"")</f>
        <v>0.26</v>
      </c>
      <c r="AA921">
        <v>0</v>
      </c>
      <c r="AB921" t="str">
        <f t="shared" si="42"/>
        <v>599904816265240</v>
      </c>
      <c r="AC921" t="str">
        <f t="shared" si="43"/>
        <v>9000699338</v>
      </c>
      <c r="AD921" t="str">
        <f t="shared" si="44"/>
        <v>Type of identifier, other than LEI or MFI code</v>
      </c>
    </row>
    <row r="922" spans="1:30" x14ac:dyDescent="0.45">
      <c r="A922" t="s">
        <v>737</v>
      </c>
      <c r="B922" t="s">
        <v>696</v>
      </c>
      <c r="C922" t="s">
        <v>21</v>
      </c>
      <c r="D922" s="23">
        <v>0.36</v>
      </c>
      <c r="E922" s="23"/>
      <c r="F922" t="s">
        <v>485</v>
      </c>
      <c r="G922" t="s">
        <v>23</v>
      </c>
      <c r="H922" t="s">
        <v>694</v>
      </c>
      <c r="I922" t="s">
        <v>81</v>
      </c>
      <c r="M922" t="s">
        <v>1362</v>
      </c>
      <c r="X922" t="str">
        <f>+IF(P922="S128","c006x   - Insurance firms &amp; pension funds",IF(G922="particulares","c001x   - Households",IF(AND(G922="outras empresas nao financeiras",H922="1"),"c002x   - Micro &amp; SME",IF(AND(G922="outras empresas nao financeiras",OR(H922="0",H922="")),"c003x   - Corporates",IF(G922="instituicoes de credito","c004x   - Institutions",IF(G922="outras instituicoes financeiras","c005x   - Other financial corporations",IF(G922="setor publico","c008x   - Government, central banks &amp; supranationals",IF(AND(G922="",I922="Taxageste"),"c003x   - Corporates",IF(G922="","c005x   - Other financial corporations","")))))))))</f>
        <v>c004x   - Institutions</v>
      </c>
      <c r="Y922" s="1">
        <f>SUM(N922:O922)</f>
        <v>0</v>
      </c>
      <c r="Z922">
        <f>IFERROR(D922-Y922,"")</f>
        <v>0.36</v>
      </c>
      <c r="AA922">
        <v>0</v>
      </c>
      <c r="AB922" t="str">
        <f t="shared" si="42"/>
        <v>599904816265620</v>
      </c>
      <c r="AC922" t="str">
        <f t="shared" si="43"/>
        <v>9000699338</v>
      </c>
      <c r="AD922" t="str">
        <f t="shared" si="44"/>
        <v>Type of identifier, other than LEI or MFI code</v>
      </c>
    </row>
    <row r="923" spans="1:30" x14ac:dyDescent="0.45">
      <c r="A923" t="s">
        <v>986</v>
      </c>
      <c r="B923" t="s">
        <v>696</v>
      </c>
      <c r="C923" t="s">
        <v>21</v>
      </c>
      <c r="D923" s="23">
        <v>0.28000000000000003</v>
      </c>
      <c r="F923" t="s">
        <v>485</v>
      </c>
      <c r="G923" t="s">
        <v>23</v>
      </c>
      <c r="H923" t="s">
        <v>694</v>
      </c>
      <c r="I923" t="s">
        <v>81</v>
      </c>
      <c r="M923" t="s">
        <v>1362</v>
      </c>
      <c r="X923" t="str">
        <f>+IF(P923="S128","c006x   - Insurance firms &amp; pension funds",IF(G923="particulares","c001x   - Households",IF(AND(G923="outras empresas nao financeiras",H923="1"),"c002x   - Micro &amp; SME",IF(AND(G923="outras empresas nao financeiras",OR(H923="0",H923="")),"c003x   - Corporates",IF(G923="instituicoes de credito","c004x   - Institutions",IF(G923="outras instituicoes financeiras","c005x   - Other financial corporations",IF(G923="setor publico","c008x   - Government, central banks &amp; supranationals",IF(AND(G923="",I923="Taxageste"),"c003x   - Corporates",IF(G923="","c005x   - Other financial corporations","")))))))))</f>
        <v>c004x   - Institutions</v>
      </c>
      <c r="Y923" s="1">
        <f>SUM(N923:O923)</f>
        <v>0</v>
      </c>
      <c r="Z923">
        <f>IFERROR(D923-Y923,"")</f>
        <v>0.28000000000000003</v>
      </c>
      <c r="AA923">
        <v>0</v>
      </c>
      <c r="AB923" t="str">
        <f t="shared" si="42"/>
        <v>599904831114050</v>
      </c>
      <c r="AC923" t="str">
        <f t="shared" si="43"/>
        <v>9000699338</v>
      </c>
      <c r="AD923" t="str">
        <f t="shared" si="44"/>
        <v>Type of identifier, other than LEI or MFI code</v>
      </c>
    </row>
    <row r="924" spans="1:30" x14ac:dyDescent="0.45">
      <c r="A924" t="s">
        <v>649</v>
      </c>
      <c r="B924" t="s">
        <v>447</v>
      </c>
      <c r="C924" t="s">
        <v>21</v>
      </c>
      <c r="D924" s="23">
        <v>7.15</v>
      </c>
      <c r="F924" t="s">
        <v>490</v>
      </c>
      <c r="G924" t="s">
        <v>27</v>
      </c>
      <c r="H924" t="s">
        <v>694</v>
      </c>
      <c r="I924" t="s">
        <v>45</v>
      </c>
      <c r="M924" t="s">
        <v>1362</v>
      </c>
      <c r="W924" t="s">
        <v>479</v>
      </c>
      <c r="X924" t="str">
        <f>+IF(P924="S128","c006x   - Insurance firms &amp; pension funds",IF(G924="particulares","c001x   - Households",IF(AND(G924="outras empresas nao financeiras",H924="1"),"c002x   - Micro &amp; SME",IF(AND(G924="outras empresas nao financeiras",OR(H924="0",H924="")),"c003x   - Corporates",IF(G924="instituicoes de credito","c004x   - Institutions",IF(G924="outras instituicoes financeiras","c005x   - Other financial corporations",IF(G924="setor publico","c008x   - Government, central banks &amp; supranationals",IF(AND(G924="",I924="Taxageste"),"c003x   - Corporates",IF(G924="","c005x   - Other financial corporations","")))))))))</f>
        <v>c003x   - Corporates</v>
      </c>
      <c r="Y924" s="1">
        <f>SUM(N924:O924)</f>
        <v>0</v>
      </c>
      <c r="Z924">
        <f>IFERROR(D924-Y924,"")</f>
        <v>7.15</v>
      </c>
      <c r="AA924">
        <v>0</v>
      </c>
      <c r="AB924" t="str">
        <f t="shared" si="42"/>
        <v>599904815307070</v>
      </c>
      <c r="AC924" t="str">
        <f t="shared" si="43"/>
        <v>8000391312</v>
      </c>
      <c r="AD924" t="str">
        <f t="shared" si="44"/>
        <v>Type of identifier, other than LEI or MFI code</v>
      </c>
    </row>
    <row r="925" spans="1:30" x14ac:dyDescent="0.45">
      <c r="A925" t="s">
        <v>734</v>
      </c>
      <c r="B925" t="s">
        <v>699</v>
      </c>
      <c r="C925" t="s">
        <v>21</v>
      </c>
      <c r="D925" s="23">
        <v>0.03</v>
      </c>
      <c r="E925" s="23"/>
      <c r="F925" t="s">
        <v>485</v>
      </c>
      <c r="G925" t="s">
        <v>23</v>
      </c>
      <c r="H925" t="s">
        <v>694</v>
      </c>
      <c r="I925" t="s">
        <v>700</v>
      </c>
      <c r="M925" t="s">
        <v>1362</v>
      </c>
      <c r="X925" t="str">
        <f>+IF(P925="S128","c006x   - Insurance firms &amp; pension funds",IF(G925="particulares","c001x   - Households",IF(AND(G925="outras empresas nao financeiras",H925="1"),"c002x   - Micro &amp; SME",IF(AND(G925="outras empresas nao financeiras",OR(H925="0",H925="")),"c003x   - Corporates",IF(G925="instituicoes de credito","c004x   - Institutions",IF(G925="outras instituicoes financeiras","c005x   - Other financial corporations",IF(G925="setor publico","c008x   - Government, central banks &amp; supranationals",IF(AND(G925="",I925="Taxageste"),"c003x   - Corporates",IF(G925="","c005x   - Other financial corporations","")))))))))</f>
        <v>c004x   - Institutions</v>
      </c>
      <c r="Y925" s="1">
        <f>SUM(N925:O925)</f>
        <v>0</v>
      </c>
      <c r="Z925">
        <f>IFERROR(D925-Y925,"")</f>
        <v>0.03</v>
      </c>
      <c r="AA925">
        <v>0</v>
      </c>
      <c r="AB925" t="str">
        <f t="shared" si="42"/>
        <v>599904815675020</v>
      </c>
      <c r="AC925" t="str">
        <f t="shared" si="43"/>
        <v>8000000013</v>
      </c>
      <c r="AD925" t="str">
        <f t="shared" si="44"/>
        <v>Type of identifier, other than LEI or MFI code</v>
      </c>
    </row>
    <row r="926" spans="1:30" x14ac:dyDescent="0.45">
      <c r="A926" t="s">
        <v>852</v>
      </c>
      <c r="B926" t="s">
        <v>696</v>
      </c>
      <c r="C926" t="s">
        <v>21</v>
      </c>
      <c r="D926" s="23">
        <v>0.09</v>
      </c>
      <c r="E926" s="23"/>
      <c r="F926" t="s">
        <v>485</v>
      </c>
      <c r="G926" t="s">
        <v>23</v>
      </c>
      <c r="H926" t="s">
        <v>694</v>
      </c>
      <c r="I926" t="s">
        <v>81</v>
      </c>
      <c r="M926" t="s">
        <v>1362</v>
      </c>
      <c r="X926" t="str">
        <f>+IF(P926="S128","c006x   - Insurance firms &amp; pension funds",IF(G926="particulares","c001x   - Households",IF(AND(G926="outras empresas nao financeiras",H926="1"),"c002x   - Micro &amp; SME",IF(AND(G926="outras empresas nao financeiras",OR(H926="0",H926="")),"c003x   - Corporates",IF(G926="instituicoes de credito","c004x   - Institutions",IF(G926="outras instituicoes financeiras","c005x   - Other financial corporations",IF(G926="setor publico","c008x   - Government, central banks &amp; supranationals",IF(AND(G926="",I926="Taxageste"),"c003x   - Corporates",IF(G926="","c005x   - Other financial corporations","")))))))))</f>
        <v>c004x   - Institutions</v>
      </c>
      <c r="Y926" s="1">
        <f>SUM(N926:O926)</f>
        <v>0</v>
      </c>
      <c r="Z926">
        <f>IFERROR(D926-Y926,"")</f>
        <v>0.09</v>
      </c>
      <c r="AA926">
        <v>0</v>
      </c>
      <c r="AB926" t="str">
        <f t="shared" si="42"/>
        <v>599904831214600</v>
      </c>
      <c r="AC926" t="str">
        <f t="shared" si="43"/>
        <v>9000699338</v>
      </c>
      <c r="AD926" t="str">
        <f t="shared" si="44"/>
        <v>Type of identifier, other than LEI or MFI code</v>
      </c>
    </row>
    <row r="927" spans="1:30" x14ac:dyDescent="0.45">
      <c r="A927" t="s">
        <v>829</v>
      </c>
      <c r="B927" t="s">
        <v>699</v>
      </c>
      <c r="C927" t="s">
        <v>21</v>
      </c>
      <c r="D927" s="23">
        <v>0.01</v>
      </c>
      <c r="E927" s="23"/>
      <c r="F927" t="s">
        <v>485</v>
      </c>
      <c r="G927" t="s">
        <v>23</v>
      </c>
      <c r="H927" t="s">
        <v>694</v>
      </c>
      <c r="I927" t="s">
        <v>700</v>
      </c>
      <c r="M927" t="s">
        <v>1362</v>
      </c>
      <c r="X927" t="str">
        <f>+IF(P927="S128","c006x   - Insurance firms &amp; pension funds",IF(G927="particulares","c001x   - Households",IF(AND(G927="outras empresas nao financeiras",H927="1"),"c002x   - Micro &amp; SME",IF(AND(G927="outras empresas nao financeiras",OR(H927="0",H927="")),"c003x   - Corporates",IF(G927="instituicoes de credito","c004x   - Institutions",IF(G927="outras instituicoes financeiras","c005x   - Other financial corporations",IF(G927="setor publico","c008x   - Government, central banks &amp; supranationals",IF(AND(G927="",I927="Taxageste"),"c003x   - Corporates",IF(G927="","c005x   - Other financial corporations","")))))))))</f>
        <v>c004x   - Institutions</v>
      </c>
      <c r="Y927" s="1">
        <f>SUM(N927:O927)</f>
        <v>0</v>
      </c>
      <c r="Z927">
        <f>IFERROR(D927-Y927,"")</f>
        <v>0.01</v>
      </c>
      <c r="AA927">
        <v>0</v>
      </c>
      <c r="AB927" t="str">
        <f t="shared" si="42"/>
        <v>599904815675400</v>
      </c>
      <c r="AC927" t="str">
        <f t="shared" si="43"/>
        <v>8000000013</v>
      </c>
      <c r="AD927" t="str">
        <f t="shared" si="44"/>
        <v>Type of identifier, other than LEI or MFI code</v>
      </c>
    </row>
    <row r="928" spans="1:30" x14ac:dyDescent="0.45">
      <c r="A928" t="s">
        <v>771</v>
      </c>
      <c r="B928" t="s">
        <v>699</v>
      </c>
      <c r="C928" t="s">
        <v>21</v>
      </c>
      <c r="D928" s="23">
        <v>0.02</v>
      </c>
      <c r="F928" t="s">
        <v>485</v>
      </c>
      <c r="G928" t="s">
        <v>23</v>
      </c>
      <c r="H928" t="s">
        <v>694</v>
      </c>
      <c r="I928" t="s">
        <v>700</v>
      </c>
      <c r="M928" t="s">
        <v>1362</v>
      </c>
      <c r="X928" t="str">
        <f>+IF(P928="S128","c006x   - Insurance firms &amp; pension funds",IF(G928="particulares","c001x   - Households",IF(AND(G928="outras empresas nao financeiras",H928="1"),"c002x   - Micro &amp; SME",IF(AND(G928="outras empresas nao financeiras",OR(H928="0",H928="")),"c003x   - Corporates",IF(G928="instituicoes de credito","c004x   - Institutions",IF(G928="outras instituicoes financeiras","c005x   - Other financial corporations",IF(G928="setor publico","c008x   - Government, central banks &amp; supranationals",IF(AND(G928="",I928="Taxageste"),"c003x   - Corporates",IF(G928="","c005x   - Other financial corporations","")))))))))</f>
        <v>c004x   - Institutions</v>
      </c>
      <c r="Y928" s="1">
        <f>SUM(N928:O928)</f>
        <v>0</v>
      </c>
      <c r="Z928">
        <f>IFERROR(D928-Y928,"")</f>
        <v>0.02</v>
      </c>
      <c r="AA928">
        <v>0</v>
      </c>
      <c r="AB928" t="str">
        <f t="shared" si="42"/>
        <v>599904816326740</v>
      </c>
      <c r="AC928" t="str">
        <f t="shared" si="43"/>
        <v>8000000013</v>
      </c>
      <c r="AD928" t="str">
        <f t="shared" si="44"/>
        <v>Type of identifier, other than LEI or MFI code</v>
      </c>
    </row>
    <row r="929" spans="1:30" x14ac:dyDescent="0.45">
      <c r="A929" t="s">
        <v>963</v>
      </c>
      <c r="B929" t="s">
        <v>699</v>
      </c>
      <c r="C929" t="s">
        <v>21</v>
      </c>
      <c r="D929" s="23">
        <v>0.02</v>
      </c>
      <c r="F929" t="s">
        <v>485</v>
      </c>
      <c r="G929" t="s">
        <v>23</v>
      </c>
      <c r="H929" t="s">
        <v>694</v>
      </c>
      <c r="I929" t="s">
        <v>700</v>
      </c>
      <c r="M929" t="s">
        <v>1362</v>
      </c>
      <c r="X929" t="str">
        <f>+IF(P929="S128","c006x   - Insurance firms &amp; pension funds",IF(G929="particulares","c001x   - Households",IF(AND(G929="outras empresas nao financeiras",H929="1"),"c002x   - Micro &amp; SME",IF(AND(G929="outras empresas nao financeiras",OR(H929="0",H929="")),"c003x   - Corporates",IF(G929="instituicoes de credito","c004x   - Institutions",IF(G929="outras instituicoes financeiras","c005x   - Other financial corporations",IF(G929="setor publico","c008x   - Government, central banks &amp; supranationals",IF(AND(G929="",I929="Taxageste"),"c003x   - Corporates",IF(G929="","c005x   - Other financial corporations","")))))))))</f>
        <v>c004x   - Institutions</v>
      </c>
      <c r="Y929" s="1">
        <f>SUM(N929:O929)</f>
        <v>0</v>
      </c>
      <c r="Z929">
        <f>IFERROR(D929-Y929,"")</f>
        <v>0.02</v>
      </c>
      <c r="AA929">
        <v>0</v>
      </c>
      <c r="AB929" t="str">
        <f t="shared" si="42"/>
        <v>599904816347150</v>
      </c>
      <c r="AC929" t="str">
        <f t="shared" si="43"/>
        <v>8000000013</v>
      </c>
      <c r="AD929" t="str">
        <f t="shared" si="44"/>
        <v>Type of identifier, other than LEI or MFI code</v>
      </c>
    </row>
    <row r="930" spans="1:30" x14ac:dyDescent="0.45">
      <c r="A930" t="s">
        <v>1188</v>
      </c>
      <c r="B930" t="s">
        <v>696</v>
      </c>
      <c r="C930" t="s">
        <v>21</v>
      </c>
      <c r="D930" s="23">
        <v>0.09</v>
      </c>
      <c r="E930" s="23"/>
      <c r="F930" t="s">
        <v>485</v>
      </c>
      <c r="G930" t="s">
        <v>23</v>
      </c>
      <c r="H930" t="s">
        <v>694</v>
      </c>
      <c r="I930" t="s">
        <v>81</v>
      </c>
      <c r="M930" t="s">
        <v>1362</v>
      </c>
      <c r="X930" t="str">
        <f>+IF(P930="S128","c006x   - Insurance firms &amp; pension funds",IF(G930="particulares","c001x   - Households",IF(AND(G930="outras empresas nao financeiras",H930="1"),"c002x   - Micro &amp; SME",IF(AND(G930="outras empresas nao financeiras",OR(H930="0",H930="")),"c003x   - Corporates",IF(G930="instituicoes de credito","c004x   - Institutions",IF(G930="outras instituicoes financeiras","c005x   - Other financial corporations",IF(G930="setor publico","c008x   - Government, central banks &amp; supranationals",IF(AND(G930="",I930="Taxageste"),"c003x   - Corporates",IF(G930="","c005x   - Other financial corporations","")))))))))</f>
        <v>c004x   - Institutions</v>
      </c>
      <c r="Y930" s="1">
        <f>SUM(N930:O930)</f>
        <v>0</v>
      </c>
      <c r="Z930">
        <f>IFERROR(D930-Y930,"")</f>
        <v>0.09</v>
      </c>
      <c r="AA930">
        <v>0</v>
      </c>
      <c r="AB930" t="str">
        <f t="shared" si="42"/>
        <v>599904831355910</v>
      </c>
      <c r="AC930" t="str">
        <f t="shared" si="43"/>
        <v>9000699338</v>
      </c>
      <c r="AD930" t="str">
        <f t="shared" si="44"/>
        <v>Type of identifier, other than LEI or MFI code</v>
      </c>
    </row>
    <row r="931" spans="1:30" x14ac:dyDescent="0.45">
      <c r="A931" t="s">
        <v>520</v>
      </c>
      <c r="B931" t="s">
        <v>447</v>
      </c>
      <c r="C931" t="s">
        <v>21</v>
      </c>
      <c r="D931" s="23">
        <v>4.95</v>
      </c>
      <c r="F931" t="s">
        <v>490</v>
      </c>
      <c r="G931" t="s">
        <v>27</v>
      </c>
      <c r="H931" t="s">
        <v>694</v>
      </c>
      <c r="I931" t="s">
        <v>45</v>
      </c>
      <c r="M931" t="s">
        <v>1362</v>
      </c>
      <c r="W931" t="s">
        <v>479</v>
      </c>
      <c r="X931" t="str">
        <f>+IF(P931="S128","c006x   - Insurance firms &amp; pension funds",IF(G931="particulares","c001x   - Households",IF(AND(G931="outras empresas nao financeiras",H931="1"),"c002x   - Micro &amp; SME",IF(AND(G931="outras empresas nao financeiras",OR(H931="0",H931="")),"c003x   - Corporates",IF(G931="instituicoes de credito","c004x   - Institutions",IF(G931="outras instituicoes financeiras","c005x   - Other financial corporations",IF(G931="setor publico","c008x   - Government, central banks &amp; supranationals",IF(AND(G931="",I931="Taxageste"),"c003x   - Corporates",IF(G931="","c005x   - Other financial corporations","")))))))))</f>
        <v>c003x   - Corporates</v>
      </c>
      <c r="Y931" s="1">
        <f>SUM(N931:O931)</f>
        <v>0</v>
      </c>
      <c r="Z931">
        <f>IFERROR(D931-Y931,"")</f>
        <v>4.95</v>
      </c>
      <c r="AA931">
        <v>0</v>
      </c>
      <c r="AB931" t="str">
        <f t="shared" si="42"/>
        <v>599904815307300</v>
      </c>
      <c r="AC931" t="str">
        <f t="shared" si="43"/>
        <v>8000391312</v>
      </c>
      <c r="AD931" t="str">
        <f t="shared" si="44"/>
        <v>Type of identifier, other than LEI or MFI code</v>
      </c>
    </row>
    <row r="932" spans="1:30" x14ac:dyDescent="0.45">
      <c r="A932" t="s">
        <v>903</v>
      </c>
      <c r="B932" t="s">
        <v>706</v>
      </c>
      <c r="C932" t="s">
        <v>21</v>
      </c>
      <c r="D932" s="23">
        <v>0.39</v>
      </c>
      <c r="F932" t="s">
        <v>485</v>
      </c>
      <c r="G932" t="s">
        <v>23</v>
      </c>
      <c r="H932" t="s">
        <v>694</v>
      </c>
      <c r="I932" t="s">
        <v>707</v>
      </c>
      <c r="M932" t="s">
        <v>1362</v>
      </c>
      <c r="X932" t="str">
        <f>+IF(P932="S128","c006x   - Insurance firms &amp; pension funds",IF(G932="particulares","c001x   - Households",IF(AND(G932="outras empresas nao financeiras",H932="1"),"c002x   - Micro &amp; SME",IF(AND(G932="outras empresas nao financeiras",OR(H932="0",H932="")),"c003x   - Corporates",IF(G932="instituicoes de credito","c004x   - Institutions",IF(G932="outras instituicoes financeiras","c005x   - Other financial corporations",IF(G932="setor publico","c008x   - Government, central banks &amp; supranationals",IF(AND(G932="",I932="Taxageste"),"c003x   - Corporates",IF(G932="","c005x   - Other financial corporations","")))))))))</f>
        <v>c004x   - Institutions</v>
      </c>
      <c r="Y932" s="1">
        <f>SUM(N932:O932)</f>
        <v>0</v>
      </c>
      <c r="Z932">
        <f>IFERROR(D932-Y932,"")</f>
        <v>0.39</v>
      </c>
      <c r="AA932">
        <v>0</v>
      </c>
      <c r="AB932" t="str">
        <f t="shared" si="42"/>
        <v>562304840000020</v>
      </c>
      <c r="AC932" t="str">
        <f t="shared" si="43"/>
        <v>9000796656</v>
      </c>
      <c r="AD932" t="str">
        <f t="shared" si="44"/>
        <v>Type of identifier, other than LEI or MFI code</v>
      </c>
    </row>
    <row r="933" spans="1:30" x14ac:dyDescent="0.45">
      <c r="A933" t="s">
        <v>1078</v>
      </c>
      <c r="B933" t="s">
        <v>706</v>
      </c>
      <c r="C933" t="s">
        <v>21</v>
      </c>
      <c r="D933" s="23">
        <v>2.77</v>
      </c>
      <c r="E933" s="23"/>
      <c r="F933" t="s">
        <v>485</v>
      </c>
      <c r="G933" t="s">
        <v>23</v>
      </c>
      <c r="H933" t="s">
        <v>694</v>
      </c>
      <c r="I933" t="s">
        <v>707</v>
      </c>
      <c r="M933" t="s">
        <v>1362</v>
      </c>
      <c r="X933" t="str">
        <f>+IF(P933="S128","c006x   - Insurance firms &amp; pension funds",IF(G933="particulares","c001x   - Households",IF(AND(G933="outras empresas nao financeiras",H933="1"),"c002x   - Micro &amp; SME",IF(AND(G933="outras empresas nao financeiras",OR(H933="0",H933="")),"c003x   - Corporates",IF(G933="instituicoes de credito","c004x   - Institutions",IF(G933="outras instituicoes financeiras","c005x   - Other financial corporations",IF(G933="setor publico","c008x   - Government, central banks &amp; supranationals",IF(AND(G933="",I933="Taxageste"),"c003x   - Corporates",IF(G933="","c005x   - Other financial corporations","")))))))))</f>
        <v>c004x   - Institutions</v>
      </c>
      <c r="Y933" s="1">
        <f>SUM(N933:O933)</f>
        <v>0</v>
      </c>
      <c r="Z933">
        <f>IFERROR(D933-Y933,"")</f>
        <v>2.77</v>
      </c>
      <c r="AA933">
        <v>0</v>
      </c>
      <c r="AB933" t="str">
        <f t="shared" si="42"/>
        <v>562304840058490</v>
      </c>
      <c r="AC933" t="str">
        <f t="shared" si="43"/>
        <v>9000796656</v>
      </c>
      <c r="AD933" t="str">
        <f t="shared" si="44"/>
        <v>Type of identifier, other than LEI or MFI code</v>
      </c>
    </row>
    <row r="934" spans="1:30" x14ac:dyDescent="0.45">
      <c r="A934" t="s">
        <v>689</v>
      </c>
      <c r="B934" t="s">
        <v>55</v>
      </c>
      <c r="C934" t="s">
        <v>21</v>
      </c>
      <c r="D934" s="23">
        <v>33.17</v>
      </c>
      <c r="F934" t="s">
        <v>490</v>
      </c>
      <c r="G934" t="s">
        <v>34</v>
      </c>
      <c r="H934" t="s">
        <v>694</v>
      </c>
      <c r="I934" t="s">
        <v>56</v>
      </c>
      <c r="K934" s="24"/>
      <c r="M934" t="s">
        <v>1362</v>
      </c>
      <c r="W934" t="s">
        <v>479</v>
      </c>
      <c r="X934" t="str">
        <f>+IF(P934="S128","c006x   - Insurance firms &amp; pension funds",IF(G934="particulares","c001x   - Households",IF(AND(G934="outras empresas nao financeiras",H934="1"),"c002x   - Micro &amp; SME",IF(AND(G934="outras empresas nao financeiras",OR(H934="0",H934="")),"c003x   - Corporates",IF(G934="instituicoes de credito","c004x   - Institutions",IF(G934="outras instituicoes financeiras","c005x   - Other financial corporations",IF(G934="setor publico","c008x   - Government, central banks &amp; supranationals",IF(AND(G934="",I934="Taxageste"),"c003x   - Corporates",IF(G934="","c005x   - Other financial corporations","")))))))))</f>
        <v>c005x   - Other financial corporations</v>
      </c>
      <c r="Y934" s="1">
        <f>SUM(N934:O934)</f>
        <v>0</v>
      </c>
      <c r="Z934">
        <f>IFERROR(D934-Y934,"")</f>
        <v>33.17</v>
      </c>
      <c r="AA934">
        <v>0</v>
      </c>
      <c r="AB934" t="str">
        <f t="shared" si="42"/>
        <v>962304880186890</v>
      </c>
      <c r="AC934" t="str">
        <f t="shared" si="43"/>
        <v>7400685089</v>
      </c>
      <c r="AD934" t="str">
        <f t="shared" si="44"/>
        <v>Type of identifier, other than LEI or MFI code</v>
      </c>
    </row>
    <row r="935" spans="1:30" x14ac:dyDescent="0.45">
      <c r="A935" t="s">
        <v>689</v>
      </c>
      <c r="B935" t="s">
        <v>55</v>
      </c>
      <c r="C935" t="s">
        <v>21</v>
      </c>
      <c r="D935" s="23">
        <v>0.14000000000000001</v>
      </c>
      <c r="E935" s="23"/>
      <c r="F935" t="s">
        <v>485</v>
      </c>
      <c r="G935" t="s">
        <v>34</v>
      </c>
      <c r="H935" t="s">
        <v>694</v>
      </c>
      <c r="I935" t="s">
        <v>56</v>
      </c>
      <c r="M935" t="s">
        <v>1362</v>
      </c>
      <c r="W935" t="s">
        <v>479</v>
      </c>
      <c r="X935" t="str">
        <f>+IF(P935="S128","c006x   - Insurance firms &amp; pension funds",IF(G935="particulares","c001x   - Households",IF(AND(G935="outras empresas nao financeiras",H935="1"),"c002x   - Micro &amp; SME",IF(AND(G935="outras empresas nao financeiras",OR(H935="0",H935="")),"c003x   - Corporates",IF(G935="instituicoes de credito","c004x   - Institutions",IF(G935="outras instituicoes financeiras","c005x   - Other financial corporations",IF(G935="setor publico","c008x   - Government, central banks &amp; supranationals",IF(AND(G935="",I935="Taxageste"),"c003x   - Corporates",IF(G935="","c005x   - Other financial corporations","")))))))))</f>
        <v>c005x   - Other financial corporations</v>
      </c>
      <c r="Y935" s="1">
        <f>SUM(N935:O935)</f>
        <v>0</v>
      </c>
      <c r="Z935">
        <f>IFERROR(D935-Y935,"")</f>
        <v>0.14000000000000001</v>
      </c>
      <c r="AA935">
        <v>0</v>
      </c>
      <c r="AB935" t="str">
        <f t="shared" si="42"/>
        <v>962304880186890</v>
      </c>
      <c r="AC935" t="str">
        <f t="shared" si="43"/>
        <v>7400685089</v>
      </c>
      <c r="AD935" t="str">
        <f t="shared" si="44"/>
        <v>Type of identifier, other than LEI or MFI code</v>
      </c>
    </row>
    <row r="936" spans="1:30" x14ac:dyDescent="0.45">
      <c r="A936" t="s">
        <v>1304</v>
      </c>
      <c r="B936" t="s">
        <v>1301</v>
      </c>
      <c r="C936" t="s">
        <v>21</v>
      </c>
      <c r="D936" s="23">
        <v>1150.74</v>
      </c>
      <c r="F936" t="s">
        <v>485</v>
      </c>
      <c r="G936" t="s">
        <v>23</v>
      </c>
      <c r="H936" t="s">
        <v>694</v>
      </c>
      <c r="I936" t="s">
        <v>81</v>
      </c>
      <c r="M936" t="s">
        <v>1362</v>
      </c>
      <c r="X936" t="str">
        <f>+IF(P936="S128","c006x   - Insurance firms &amp; pension funds",IF(G936="particulares","c001x   - Households",IF(AND(G936="outras empresas nao financeiras",H936="1"),"c002x   - Micro &amp; SME",IF(AND(G936="outras empresas nao financeiras",OR(H936="0",H936="")),"c003x   - Corporates",IF(G936="instituicoes de credito","c004x   - Institutions",IF(G936="outras instituicoes financeiras","c005x   - Other financial corporations",IF(G936="setor publico","c008x   - Government, central banks &amp; supranationals",IF(AND(G936="",I936="Taxageste"),"c003x   - Corporates",IF(G936="","c005x   - Other financial corporations","")))))))))</f>
        <v>c004x   - Institutions</v>
      </c>
      <c r="Y936" s="1">
        <f>SUM(N936:O936)</f>
        <v>0</v>
      </c>
      <c r="Z936">
        <f>IFERROR(D936-Y936,"")</f>
        <v>1150.74</v>
      </c>
      <c r="AA936">
        <v>0</v>
      </c>
      <c r="AB936" t="str">
        <f t="shared" si="42"/>
        <v>962304880335480</v>
      </c>
      <c r="AC936" t="str">
        <f t="shared" si="43"/>
        <v>0000065343</v>
      </c>
      <c r="AD936" t="str">
        <f t="shared" si="44"/>
        <v>Type of identifier, other than LEI or MFI code</v>
      </c>
    </row>
    <row r="937" spans="1:30" s="26" customFormat="1" x14ac:dyDescent="0.45">
      <c r="A937" t="s">
        <v>1481</v>
      </c>
      <c r="B937" t="s">
        <v>174</v>
      </c>
      <c r="C937" t="s">
        <v>21</v>
      </c>
      <c r="D937" s="23">
        <v>0.66</v>
      </c>
      <c r="E937"/>
      <c r="F937" t="s">
        <v>485</v>
      </c>
      <c r="G937" t="s">
        <v>23</v>
      </c>
      <c r="H937" t="s">
        <v>694</v>
      </c>
      <c r="I937" t="s">
        <v>47</v>
      </c>
      <c r="J937"/>
      <c r="K937"/>
      <c r="L937"/>
      <c r="M937" t="s">
        <v>1362</v>
      </c>
      <c r="N937"/>
      <c r="O937"/>
      <c r="P937"/>
      <c r="Q937"/>
      <c r="R937"/>
      <c r="S937"/>
      <c r="T937"/>
      <c r="U937"/>
      <c r="V937"/>
      <c r="W937"/>
      <c r="X937" t="str">
        <f>+IF(P937="S128","c006x   - Insurance firms &amp; pension funds",IF(G937="particulares","c001x   - Households",IF(AND(G937="outras empresas nao financeiras",H937="1"),"c002x   - Micro &amp; SME",IF(AND(G937="outras empresas nao financeiras",OR(H937="0",H937="")),"c003x   - Corporates",IF(G937="instituicoes de credito","c004x   - Institutions",IF(G937="outras instituicoes financeiras","c005x   - Other financial corporations",IF(G937="setor publico","c008x   - Government, central banks &amp; supranationals",IF(AND(G937="",I937="Taxageste"),"c003x   - Corporates",IF(G937="","c005x   - Other financial corporations","")))))))))</f>
        <v>c004x   - Institutions</v>
      </c>
      <c r="Y937" s="1">
        <f>SUM(N937:O937)</f>
        <v>0</v>
      </c>
      <c r="Z937">
        <f>IFERROR(D937-Y937,"")</f>
        <v>0.66</v>
      </c>
      <c r="AA937">
        <v>0</v>
      </c>
      <c r="AB937" s="26" t="str">
        <f t="shared" si="42"/>
        <v>962304880395500</v>
      </c>
      <c r="AC937" s="26" t="str">
        <f t="shared" si="43"/>
        <v>9001910086</v>
      </c>
      <c r="AD937" s="26" t="str">
        <f t="shared" si="44"/>
        <v>Type of identifier, other than LEI or MFI code</v>
      </c>
    </row>
    <row r="938" spans="1:30" x14ac:dyDescent="0.45">
      <c r="A938" t="s">
        <v>1481</v>
      </c>
      <c r="B938" t="s">
        <v>174</v>
      </c>
      <c r="C938" t="s">
        <v>21</v>
      </c>
      <c r="D938" s="23">
        <v>99.25</v>
      </c>
      <c r="E938" s="23"/>
      <c r="F938" t="s">
        <v>490</v>
      </c>
      <c r="G938" t="s">
        <v>23</v>
      </c>
      <c r="H938" t="s">
        <v>694</v>
      </c>
      <c r="I938" t="s">
        <v>47</v>
      </c>
      <c r="M938" t="s">
        <v>1362</v>
      </c>
      <c r="X938" t="str">
        <f>+IF(P938="S128","c006x   - Insurance firms &amp; pension funds",IF(G938="particulares","c001x   - Households",IF(AND(G938="outras empresas nao financeiras",H938="1"),"c002x   - Micro &amp; SME",IF(AND(G938="outras empresas nao financeiras",OR(H938="0",H938="")),"c003x   - Corporates",IF(G938="instituicoes de credito","c004x   - Institutions",IF(G938="outras instituicoes financeiras","c005x   - Other financial corporations",IF(G938="setor publico","c008x   - Government, central banks &amp; supranationals",IF(AND(G938="",I938="Taxageste"),"c003x   - Corporates",IF(G938="","c005x   - Other financial corporations","")))))))))</f>
        <v>c004x   - Institutions</v>
      </c>
      <c r="Y938" s="1">
        <f>SUM(N938:O938)</f>
        <v>0</v>
      </c>
      <c r="Z938">
        <f>IFERROR(D938-Y938,"")</f>
        <v>99.25</v>
      </c>
      <c r="AA938">
        <v>0</v>
      </c>
      <c r="AB938" t="str">
        <f t="shared" si="42"/>
        <v>962304880395500</v>
      </c>
      <c r="AC938" t="str">
        <f t="shared" si="43"/>
        <v>9001910086</v>
      </c>
      <c r="AD938" t="str">
        <f t="shared" si="44"/>
        <v>Type of identifier, other than LEI or MFI code</v>
      </c>
    </row>
    <row r="939" spans="1:30" x14ac:dyDescent="0.45">
      <c r="A939" t="s">
        <v>1439</v>
      </c>
      <c r="B939" t="s">
        <v>359</v>
      </c>
      <c r="C939" t="s">
        <v>21</v>
      </c>
      <c r="D939" s="23">
        <v>26670.33</v>
      </c>
      <c r="F939" t="s">
        <v>485</v>
      </c>
      <c r="G939" t="s">
        <v>34</v>
      </c>
      <c r="H939" t="s">
        <v>694</v>
      </c>
      <c r="I939" t="s">
        <v>69</v>
      </c>
      <c r="M939" t="s">
        <v>1362</v>
      </c>
      <c r="W939" t="s">
        <v>479</v>
      </c>
      <c r="X939" t="str">
        <f>+IF(P939="S128","c006x   - Insurance firms &amp; pension funds",IF(G939="particulares","c001x   - Households",IF(AND(G939="outras empresas nao financeiras",H939="1"),"c002x   - Micro &amp; SME",IF(AND(G939="outras empresas nao financeiras",OR(H939="0",H939="")),"c003x   - Corporates",IF(G939="instituicoes de credito","c004x   - Institutions",IF(G939="outras instituicoes financeiras","c005x   - Other financial corporations",IF(G939="setor publico","c008x   - Government, central banks &amp; supranationals",IF(AND(G939="",I939="Taxageste"),"c003x   - Corporates",IF(G939="","c005x   - Other financial corporations","")))))))))</f>
        <v>c005x   - Other financial corporations</v>
      </c>
      <c r="Y939" s="1">
        <f>SUM(N939:O939)</f>
        <v>0</v>
      </c>
      <c r="Z939">
        <f>IFERROR(D939-Y939,"")</f>
        <v>26670.33</v>
      </c>
      <c r="AA939">
        <v>0</v>
      </c>
      <c r="AB939" t="str">
        <f t="shared" si="42"/>
        <v>PCI000070000000</v>
      </c>
      <c r="AC939" t="str">
        <f t="shared" si="43"/>
        <v>8041492238</v>
      </c>
      <c r="AD939" t="str">
        <f t="shared" si="44"/>
        <v>Type of identifier, other than LEI or MFI code</v>
      </c>
    </row>
    <row r="940" spans="1:30" x14ac:dyDescent="0.45">
      <c r="A940" t="s">
        <v>692</v>
      </c>
      <c r="B940" t="s">
        <v>439</v>
      </c>
      <c r="C940" t="s">
        <v>21</v>
      </c>
      <c r="D940" s="23">
        <v>0.34</v>
      </c>
      <c r="F940" t="s">
        <v>485</v>
      </c>
      <c r="G940" t="s">
        <v>23</v>
      </c>
      <c r="H940" t="s">
        <v>694</v>
      </c>
      <c r="I940" t="s">
        <v>66</v>
      </c>
      <c r="M940" t="s">
        <v>1362</v>
      </c>
      <c r="X940" t="str">
        <f>+IF(P940="S128","c006x   - Insurance firms &amp; pension funds",IF(G940="particulares","c001x   - Households",IF(AND(G940="outras empresas nao financeiras",H940="1"),"c002x   - Micro &amp; SME",IF(AND(G940="outras empresas nao financeiras",OR(H940="0",H940="")),"c003x   - Corporates",IF(G940="instituicoes de credito","c004x   - Institutions",IF(G940="outras instituicoes financeiras","c005x   - Other financial corporations",IF(G940="setor publico","c008x   - Government, central banks &amp; supranationals",IF(AND(G940="",I940="Taxageste"),"c003x   - Corporates",IF(G940="","c005x   - Other financial corporations","")))))))))</f>
        <v>c004x   - Institutions</v>
      </c>
      <c r="Y940" s="1">
        <f>SUM(N940:O940)</f>
        <v>0</v>
      </c>
      <c r="Z940">
        <f>IFERROR(D940-Y940,"")</f>
        <v>0.34</v>
      </c>
      <c r="AA940">
        <v>0</v>
      </c>
      <c r="AB940" t="str">
        <f t="shared" si="42"/>
        <v>162304880023020</v>
      </c>
      <c r="AC940" t="str">
        <f t="shared" si="43"/>
        <v>8000176024</v>
      </c>
      <c r="AD940" t="str">
        <f t="shared" si="44"/>
        <v>Type of identifier, other than LEI or MFI code</v>
      </c>
    </row>
    <row r="941" spans="1:30" x14ac:dyDescent="0.45">
      <c r="A941" t="s">
        <v>589</v>
      </c>
      <c r="B941" t="s">
        <v>439</v>
      </c>
      <c r="C941" t="s">
        <v>21</v>
      </c>
      <c r="D941" s="23">
        <v>0.01</v>
      </c>
      <c r="F941" t="s">
        <v>485</v>
      </c>
      <c r="G941" t="s">
        <v>23</v>
      </c>
      <c r="H941" t="s">
        <v>694</v>
      </c>
      <c r="I941" t="s">
        <v>66</v>
      </c>
      <c r="K941" s="24"/>
      <c r="M941" t="s">
        <v>1362</v>
      </c>
      <c r="X941" s="26" t="str">
        <f>+IF(P941="S128","c006x   - Insurance firms &amp; pension funds",IF(G941="particulares","c001x   - Households",IF(AND(G941="outras empresas nao financeiras",H941="1"),"c002x   - Micro &amp; SME",IF(AND(G941="outras empresas nao financeiras",OR(H941="0",H941="")),"c003x   - Corporates",IF(G941="instituicoes de credito","c004x   - Institutions",IF(G941="outras instituicoes financeiras","c005x   - Other financial corporations",IF(G941="setor publico","c008x   - Government, central banks &amp; supranationals",IF(AND(G941="",I941="Taxageste"),"c003x   - Corporates",IF(G941="","c005x   - Other financial corporations","")))))))))</f>
        <v>c004x   - Institutions</v>
      </c>
      <c r="Y941" s="29">
        <f>SUM(N941:O941)</f>
        <v>0</v>
      </c>
      <c r="Z941" s="26">
        <f>IFERROR(D941-Y941,"")</f>
        <v>0.01</v>
      </c>
      <c r="AA941" s="26">
        <v>0</v>
      </c>
      <c r="AB941" t="str">
        <f t="shared" si="42"/>
        <v>162304880071650</v>
      </c>
      <c r="AC941" t="str">
        <f t="shared" si="43"/>
        <v>8000176024</v>
      </c>
      <c r="AD941" t="str">
        <f t="shared" si="44"/>
        <v>Type of identifier, other than LEI or MFI code</v>
      </c>
    </row>
    <row r="942" spans="1:30" x14ac:dyDescent="0.45">
      <c r="A942" t="s">
        <v>591</v>
      </c>
      <c r="B942" t="s">
        <v>439</v>
      </c>
      <c r="C942" t="s">
        <v>21</v>
      </c>
      <c r="D942" s="23">
        <v>1.64</v>
      </c>
      <c r="F942" t="s">
        <v>490</v>
      </c>
      <c r="G942" t="s">
        <v>23</v>
      </c>
      <c r="H942" t="s">
        <v>694</v>
      </c>
      <c r="I942" t="s">
        <v>66</v>
      </c>
      <c r="M942" t="s">
        <v>1362</v>
      </c>
      <c r="X942" t="str">
        <f>+IF(P942="S128","c006x   - Insurance firms &amp; pension funds",IF(G942="particulares","c001x   - Households",IF(AND(G942="outras empresas nao financeiras",H942="1"),"c002x   - Micro &amp; SME",IF(AND(G942="outras empresas nao financeiras",OR(H942="0",H942="")),"c003x   - Corporates",IF(G942="instituicoes de credito","c004x   - Institutions",IF(G942="outras instituicoes financeiras","c005x   - Other financial corporations",IF(G942="setor publico","c008x   - Government, central banks &amp; supranationals",IF(AND(G942="",I942="Taxageste"),"c003x   - Corporates",IF(G942="","c005x   - Other financial corporations","")))))))))</f>
        <v>c004x   - Institutions</v>
      </c>
      <c r="Y942" s="1">
        <f>SUM(N942:O942)</f>
        <v>0</v>
      </c>
      <c r="Z942">
        <f>IFERROR(D942-Y942,"")</f>
        <v>1.64</v>
      </c>
      <c r="AA942">
        <v>0</v>
      </c>
      <c r="AB942" t="str">
        <f t="shared" si="42"/>
        <v>162304888017860</v>
      </c>
      <c r="AC942" t="str">
        <f t="shared" si="43"/>
        <v>8000176024</v>
      </c>
      <c r="AD942" t="str">
        <f t="shared" si="44"/>
        <v>Type of identifier, other than LEI or MFI code</v>
      </c>
    </row>
    <row r="943" spans="1:30" x14ac:dyDescent="0.45">
      <c r="A943" t="s">
        <v>669</v>
      </c>
      <c r="B943" t="s">
        <v>439</v>
      </c>
      <c r="C943" t="s">
        <v>21</v>
      </c>
      <c r="D943" s="23">
        <v>2.72</v>
      </c>
      <c r="E943" s="23"/>
      <c r="F943" t="s">
        <v>490</v>
      </c>
      <c r="G943" t="s">
        <v>23</v>
      </c>
      <c r="H943" t="s">
        <v>694</v>
      </c>
      <c r="I943" t="s">
        <v>66</v>
      </c>
      <c r="M943" t="s">
        <v>1362</v>
      </c>
      <c r="X943" t="str">
        <f>+IF(P943="S128","c006x   - Insurance firms &amp; pension funds",IF(G943="particulares","c001x   - Households",IF(AND(G943="outras empresas nao financeiras",H943="1"),"c002x   - Micro &amp; SME",IF(AND(G943="outras empresas nao financeiras",OR(H943="0",H943="")),"c003x   - Corporates",IF(G943="instituicoes de credito","c004x   - Institutions",IF(G943="outras instituicoes financeiras","c005x   - Other financial corporations",IF(G943="setor publico","c008x   - Government, central banks &amp; supranationals",IF(AND(G943="",I943="Taxageste"),"c003x   - Corporates",IF(G943="","c005x   - Other financial corporations","")))))))))</f>
        <v>c004x   - Institutions</v>
      </c>
      <c r="Y943" s="1">
        <f>SUM(N943:O943)</f>
        <v>0</v>
      </c>
      <c r="Z943">
        <f>IFERROR(D943-Y943,"")</f>
        <v>2.72</v>
      </c>
      <c r="AA943">
        <v>0</v>
      </c>
      <c r="AB943" t="str">
        <f t="shared" si="42"/>
        <v>162304880044030</v>
      </c>
      <c r="AC943" t="str">
        <f t="shared" si="43"/>
        <v>8000176024</v>
      </c>
      <c r="AD943" t="str">
        <f t="shared" si="44"/>
        <v>Type of identifier, other than LEI or MFI code</v>
      </c>
    </row>
    <row r="944" spans="1:30" x14ac:dyDescent="0.45">
      <c r="A944" t="s">
        <v>670</v>
      </c>
      <c r="B944" t="s">
        <v>439</v>
      </c>
      <c r="C944" t="s">
        <v>21</v>
      </c>
      <c r="D944" s="23">
        <v>0.03</v>
      </c>
      <c r="F944" t="s">
        <v>485</v>
      </c>
      <c r="G944" t="s">
        <v>23</v>
      </c>
      <c r="H944" t="s">
        <v>694</v>
      </c>
      <c r="I944" t="s">
        <v>66</v>
      </c>
      <c r="M944" t="s">
        <v>1362</v>
      </c>
      <c r="X944" t="str">
        <f>+IF(P944="S128","c006x   - Insurance firms &amp; pension funds",IF(G944="particulares","c001x   - Households",IF(AND(G944="outras empresas nao financeiras",H944="1"),"c002x   - Micro &amp; SME",IF(AND(G944="outras empresas nao financeiras",OR(H944="0",H944="")),"c003x   - Corporates",IF(G944="instituicoes de credito","c004x   - Institutions",IF(G944="outras instituicoes financeiras","c005x   - Other financial corporations",IF(G944="setor publico","c008x   - Government, central banks &amp; supranationals",IF(AND(G944="",I944="Taxageste"),"c003x   - Corporates",IF(G944="","c005x   - Other financial corporations","")))))))))</f>
        <v>c004x   - Institutions</v>
      </c>
      <c r="Y944" s="1">
        <f>SUM(N944:O944)</f>
        <v>0</v>
      </c>
      <c r="Z944">
        <f>IFERROR(D944-Y944,"")</f>
        <v>0.03</v>
      </c>
      <c r="AA944">
        <v>0</v>
      </c>
      <c r="AB944" t="str">
        <f t="shared" si="42"/>
        <v>162304880071770</v>
      </c>
      <c r="AC944" t="str">
        <f t="shared" si="43"/>
        <v>8000176024</v>
      </c>
      <c r="AD944" t="str">
        <f t="shared" si="44"/>
        <v>Type of identifier, other than LEI or MFI code</v>
      </c>
    </row>
    <row r="945" spans="1:30" x14ac:dyDescent="0.45">
      <c r="A945" t="s">
        <v>668</v>
      </c>
      <c r="B945" t="s">
        <v>439</v>
      </c>
      <c r="C945" t="s">
        <v>21</v>
      </c>
      <c r="D945" s="23">
        <v>21.88</v>
      </c>
      <c r="F945" t="s">
        <v>490</v>
      </c>
      <c r="G945" t="s">
        <v>23</v>
      </c>
      <c r="H945" t="s">
        <v>694</v>
      </c>
      <c r="I945" t="s">
        <v>66</v>
      </c>
      <c r="M945" t="s">
        <v>1362</v>
      </c>
      <c r="X945" t="str">
        <f>+IF(P945="S128","c006x   - Insurance firms &amp; pension funds",IF(G945="particulares","c001x   - Households",IF(AND(G945="outras empresas nao financeiras",H945="1"),"c002x   - Micro &amp; SME",IF(AND(G945="outras empresas nao financeiras",OR(H945="0",H945="")),"c003x   - Corporates",IF(G945="instituicoes de credito","c004x   - Institutions",IF(G945="outras instituicoes financeiras","c005x   - Other financial corporations",IF(G945="setor publico","c008x   - Government, central banks &amp; supranationals",IF(AND(G945="",I945="Taxageste"),"c003x   - Corporates",IF(G945="","c005x   - Other financial corporations","")))))))))</f>
        <v>c004x   - Institutions</v>
      </c>
      <c r="Y945" s="1">
        <f>SUM(N945:O945)</f>
        <v>0</v>
      </c>
      <c r="Z945">
        <f>IFERROR(D945-Y945,"")</f>
        <v>21.88</v>
      </c>
      <c r="AA945">
        <v>0</v>
      </c>
      <c r="AB945" t="str">
        <f t="shared" si="42"/>
        <v>162304888017770</v>
      </c>
      <c r="AC945" t="str">
        <f t="shared" si="43"/>
        <v>8000176024</v>
      </c>
      <c r="AD945" t="str">
        <f t="shared" si="44"/>
        <v>Type of identifier, other than LEI or MFI code</v>
      </c>
    </row>
    <row r="946" spans="1:30" s="26" customFormat="1" x14ac:dyDescent="0.45">
      <c r="A946" t="s">
        <v>1340</v>
      </c>
      <c r="B946" t="s">
        <v>699</v>
      </c>
      <c r="C946" t="s">
        <v>21</v>
      </c>
      <c r="D946" s="23">
        <v>14.33</v>
      </c>
      <c r="E946" s="23"/>
      <c r="F946" t="s">
        <v>485</v>
      </c>
      <c r="G946" t="s">
        <v>23</v>
      </c>
      <c r="H946" t="s">
        <v>694</v>
      </c>
      <c r="I946" t="s">
        <v>700</v>
      </c>
      <c r="J946"/>
      <c r="K946"/>
      <c r="L946"/>
      <c r="M946" t="s">
        <v>1362</v>
      </c>
      <c r="N946"/>
      <c r="O946"/>
      <c r="P946"/>
      <c r="Q946"/>
      <c r="R946"/>
      <c r="S946"/>
      <c r="T946"/>
      <c r="U946"/>
      <c r="V946"/>
      <c r="W946"/>
      <c r="X946" t="str">
        <f>+IF(P946="S128","c006x   - Insurance firms &amp; pension funds",IF(G946="particulares","c001x   - Households",IF(AND(G946="outras empresas nao financeiras",H946="1"),"c002x   - Micro &amp; SME",IF(AND(G946="outras empresas nao financeiras",OR(H946="0",H946="")),"c003x   - Corporates",IF(G946="instituicoes de credito","c004x   - Institutions",IF(G946="outras instituicoes financeiras","c005x   - Other financial corporations",IF(G946="setor publico","c008x   - Government, central banks &amp; supranationals",IF(AND(G946="",I946="Taxageste"),"c003x   - Corporates",IF(G946="","c005x   - Other financial corporations","")))))))))</f>
        <v>c004x   - Institutions</v>
      </c>
      <c r="Y946" s="1">
        <f>SUM(N946:O946)</f>
        <v>0</v>
      </c>
      <c r="Z946">
        <f>IFERROR(D946-Y946,"")</f>
        <v>14.33</v>
      </c>
      <c r="AA946">
        <v>0</v>
      </c>
      <c r="AB946" s="26" t="str">
        <f t="shared" si="42"/>
        <v>162304840013480</v>
      </c>
      <c r="AC946" s="26" t="str">
        <f t="shared" si="43"/>
        <v>8000000013</v>
      </c>
      <c r="AD946" s="26" t="str">
        <f t="shared" si="44"/>
        <v>Type of identifier, other than LEI or MFI code</v>
      </c>
    </row>
    <row r="947" spans="1:30" x14ac:dyDescent="0.45">
      <c r="A947" t="s">
        <v>667</v>
      </c>
      <c r="B947" t="s">
        <v>439</v>
      </c>
      <c r="C947" t="s">
        <v>21</v>
      </c>
      <c r="D947" s="23">
        <v>0.02</v>
      </c>
      <c r="F947" t="s">
        <v>485</v>
      </c>
      <c r="G947" t="s">
        <v>23</v>
      </c>
      <c r="H947" t="s">
        <v>694</v>
      </c>
      <c r="I947" t="s">
        <v>66</v>
      </c>
      <c r="M947" t="s">
        <v>1362</v>
      </c>
      <c r="X947" t="str">
        <f>+IF(P947="S128","c006x   - Insurance firms &amp; pension funds",IF(G947="particulares","c001x   - Households",IF(AND(G947="outras empresas nao financeiras",H947="1"),"c002x   - Micro &amp; SME",IF(AND(G947="outras empresas nao financeiras",OR(H947="0",H947="")),"c003x   - Corporates",IF(G947="instituicoes de credito","c004x   - Institutions",IF(G947="outras instituicoes financeiras","c005x   - Other financial corporations",IF(G947="setor publico","c008x   - Government, central banks &amp; supranationals",IF(AND(G947="",I947="Taxageste"),"c003x   - Corporates",IF(G947="","c005x   - Other financial corporations","")))))))))</f>
        <v>c004x   - Institutions</v>
      </c>
      <c r="Y947" s="1">
        <f>SUM(N947:O947)</f>
        <v>0</v>
      </c>
      <c r="Z947">
        <f>IFERROR(D947-Y947,"")</f>
        <v>0.02</v>
      </c>
      <c r="AA947">
        <v>0</v>
      </c>
      <c r="AB947" t="str">
        <f t="shared" si="42"/>
        <v>162304840046380</v>
      </c>
      <c r="AC947" t="str">
        <f t="shared" si="43"/>
        <v>8000176024</v>
      </c>
      <c r="AD947" t="str">
        <f t="shared" si="44"/>
        <v>Type of identifier, other than LEI or MFI code</v>
      </c>
    </row>
    <row r="948" spans="1:30" x14ac:dyDescent="0.45">
      <c r="A948" t="s">
        <v>1341</v>
      </c>
      <c r="B948" t="s">
        <v>699</v>
      </c>
      <c r="C948" t="s">
        <v>21</v>
      </c>
      <c r="D948" s="23">
        <v>5.22</v>
      </c>
      <c r="F948" t="s">
        <v>485</v>
      </c>
      <c r="G948" t="s">
        <v>23</v>
      </c>
      <c r="H948" t="s">
        <v>694</v>
      </c>
      <c r="I948" t="s">
        <v>700</v>
      </c>
      <c r="M948" t="s">
        <v>1362</v>
      </c>
      <c r="X948" t="str">
        <f>+IF(P948="S128","c006x   - Insurance firms &amp; pension funds",IF(G948="particulares","c001x   - Households",IF(AND(G948="outras empresas nao financeiras",H948="1"),"c002x   - Micro &amp; SME",IF(AND(G948="outras empresas nao financeiras",OR(H948="0",H948="")),"c003x   - Corporates",IF(G948="instituicoes de credito","c004x   - Institutions",IF(G948="outras instituicoes financeiras","c005x   - Other financial corporations",IF(G948="setor publico","c008x   - Government, central banks &amp; supranationals",IF(AND(G948="",I948="Taxageste"),"c003x   - Corporates",IF(G948="","c005x   - Other financial corporations","")))))))))</f>
        <v>c004x   - Institutions</v>
      </c>
      <c r="Y948" s="1">
        <f>SUM(N948:O948)</f>
        <v>0</v>
      </c>
      <c r="Z948">
        <f>IFERROR(D948-Y948,"")</f>
        <v>5.22</v>
      </c>
      <c r="AA948">
        <v>0</v>
      </c>
      <c r="AB948" t="str">
        <f t="shared" si="42"/>
        <v>162304840070280</v>
      </c>
      <c r="AC948" t="str">
        <f t="shared" si="43"/>
        <v>8000000013</v>
      </c>
      <c r="AD948" t="str">
        <f t="shared" si="44"/>
        <v>Type of identifier, other than LEI or MFI code</v>
      </c>
    </row>
    <row r="949" spans="1:30" x14ac:dyDescent="0.45">
      <c r="A949" t="s">
        <v>526</v>
      </c>
      <c r="B949" t="s">
        <v>439</v>
      </c>
      <c r="C949" t="s">
        <v>21</v>
      </c>
      <c r="D949" s="23">
        <v>40.83</v>
      </c>
      <c r="E949" s="23"/>
      <c r="F949" t="s">
        <v>490</v>
      </c>
      <c r="G949" t="s">
        <v>23</v>
      </c>
      <c r="H949" t="s">
        <v>694</v>
      </c>
      <c r="I949" t="s">
        <v>66</v>
      </c>
      <c r="M949" t="s">
        <v>1362</v>
      </c>
      <c r="X949" t="str">
        <f>+IF(P949="S128","c006x   - Insurance firms &amp; pension funds",IF(G949="particulares","c001x   - Households",IF(AND(G949="outras empresas nao financeiras",H949="1"),"c002x   - Micro &amp; SME",IF(AND(G949="outras empresas nao financeiras",OR(H949="0",H949="")),"c003x   - Corporates",IF(G949="instituicoes de credito","c004x   - Institutions",IF(G949="outras instituicoes financeiras","c005x   - Other financial corporations",IF(G949="setor publico","c008x   - Government, central banks &amp; supranationals",IF(AND(G949="",I949="Taxageste"),"c003x   - Corporates",IF(G949="","c005x   - Other financial corporations","")))))))))</f>
        <v>c004x   - Institutions</v>
      </c>
      <c r="Y949" s="1">
        <f>SUM(N949:O949)</f>
        <v>0</v>
      </c>
      <c r="Z949">
        <f>IFERROR(D949-Y949,"")</f>
        <v>40.83</v>
      </c>
      <c r="AA949">
        <v>0</v>
      </c>
      <c r="AB949" t="str">
        <f t="shared" si="42"/>
        <v>162304820739370</v>
      </c>
      <c r="AC949" t="str">
        <f t="shared" si="43"/>
        <v>8000176024</v>
      </c>
      <c r="AD949" t="str">
        <f t="shared" si="44"/>
        <v>Type of identifier, other than LEI or MFI code</v>
      </c>
    </row>
    <row r="950" spans="1:30" x14ac:dyDescent="0.45">
      <c r="A950" t="s">
        <v>584</v>
      </c>
      <c r="B950" t="s">
        <v>439</v>
      </c>
      <c r="C950" t="s">
        <v>21</v>
      </c>
      <c r="D950" s="23">
        <v>5</v>
      </c>
      <c r="F950" t="s">
        <v>490</v>
      </c>
      <c r="G950" t="s">
        <v>23</v>
      </c>
      <c r="H950" t="s">
        <v>694</v>
      </c>
      <c r="I950" t="s">
        <v>66</v>
      </c>
      <c r="K950" s="24"/>
      <c r="M950" t="s">
        <v>1362</v>
      </c>
      <c r="X950" s="26" t="str">
        <f>+IF(P950="S128","c006x   - Insurance firms &amp; pension funds",IF(G950="particulares","c001x   - Households",IF(AND(G950="outras empresas nao financeiras",H950="1"),"c002x   - Micro &amp; SME",IF(AND(G950="outras empresas nao financeiras",OR(H950="0",H950="")),"c003x   - Corporates",IF(G950="instituicoes de credito","c004x   - Institutions",IF(G950="outras instituicoes financeiras","c005x   - Other financial corporations",IF(G950="setor publico","c008x   - Government, central banks &amp; supranationals",IF(AND(G950="",I950="Taxageste"),"c003x   - Corporates",IF(G950="","c005x   - Other financial corporations","")))))))))</f>
        <v>c004x   - Institutions</v>
      </c>
      <c r="Y950" s="29">
        <f>SUM(N950:O950)</f>
        <v>0</v>
      </c>
      <c r="Z950" s="26">
        <f>IFERROR(D950-Y950,"")</f>
        <v>5</v>
      </c>
      <c r="AA950" s="26">
        <v>0</v>
      </c>
      <c r="AB950" t="str">
        <f t="shared" si="42"/>
        <v>162304840071020</v>
      </c>
      <c r="AC950" t="str">
        <f t="shared" si="43"/>
        <v>8000176024</v>
      </c>
      <c r="AD950" t="str">
        <f t="shared" si="44"/>
        <v>Type of identifier, other than LEI or MFI code</v>
      </c>
    </row>
    <row r="951" spans="1:30" x14ac:dyDescent="0.45">
      <c r="A951" t="s">
        <v>665</v>
      </c>
      <c r="B951" t="s">
        <v>439</v>
      </c>
      <c r="C951" t="s">
        <v>21</v>
      </c>
      <c r="D951" s="23">
        <v>3.06</v>
      </c>
      <c r="F951" t="s">
        <v>490</v>
      </c>
      <c r="G951" t="s">
        <v>23</v>
      </c>
      <c r="H951" t="s">
        <v>694</v>
      </c>
      <c r="I951" t="s">
        <v>66</v>
      </c>
      <c r="M951" t="s">
        <v>1362</v>
      </c>
      <c r="X951" t="str">
        <f>+IF(P951="S128","c006x   - Insurance firms &amp; pension funds",IF(G951="particulares","c001x   - Households",IF(AND(G951="outras empresas nao financeiras",H951="1"),"c002x   - Micro &amp; SME",IF(AND(G951="outras empresas nao financeiras",OR(H951="0",H951="")),"c003x   - Corporates",IF(G951="instituicoes de credito","c004x   - Institutions",IF(G951="outras instituicoes financeiras","c005x   - Other financial corporations",IF(G951="setor publico","c008x   - Government, central banks &amp; supranationals",IF(AND(G951="",I951="Taxageste"),"c003x   - Corporates",IF(G951="","c005x   - Other financial corporations","")))))))))</f>
        <v>c004x   - Institutions</v>
      </c>
      <c r="Y951" s="1">
        <f>SUM(N951:O951)</f>
        <v>0</v>
      </c>
      <c r="Z951">
        <f>IFERROR(D951-Y951,"")</f>
        <v>3.06</v>
      </c>
      <c r="AA951">
        <v>0</v>
      </c>
      <c r="AB951" t="str">
        <f t="shared" si="42"/>
        <v>162304840738540</v>
      </c>
      <c r="AC951" t="str">
        <f t="shared" si="43"/>
        <v>8000176024</v>
      </c>
      <c r="AD951" t="str">
        <f t="shared" si="44"/>
        <v>Type of identifier, other than LEI or MFI code</v>
      </c>
    </row>
    <row r="952" spans="1:30" x14ac:dyDescent="0.45">
      <c r="A952" t="s">
        <v>586</v>
      </c>
      <c r="B952" t="s">
        <v>439</v>
      </c>
      <c r="C952" t="s">
        <v>21</v>
      </c>
      <c r="D952" s="23">
        <v>1.3</v>
      </c>
      <c r="F952" t="s">
        <v>485</v>
      </c>
      <c r="G952" t="s">
        <v>23</v>
      </c>
      <c r="H952" t="s">
        <v>694</v>
      </c>
      <c r="I952" t="s">
        <v>66</v>
      </c>
      <c r="M952" t="s">
        <v>1362</v>
      </c>
      <c r="X952" t="str">
        <f>+IF(P952="S128","c006x   - Insurance firms &amp; pension funds",IF(G952="particulares","c001x   - Households",IF(AND(G952="outras empresas nao financeiras",H952="1"),"c002x   - Micro &amp; SME",IF(AND(G952="outras empresas nao financeiras",OR(H952="0",H952="")),"c003x   - Corporates",IF(G952="instituicoes de credito","c004x   - Institutions",IF(G952="outras instituicoes financeiras","c005x   - Other financial corporations",IF(G952="setor publico","c008x   - Government, central banks &amp; supranationals",IF(AND(G952="",I952="Taxageste"),"c003x   - Corporates",IF(G952="","c005x   - Other financial corporations","")))))))))</f>
        <v>c004x   - Institutions</v>
      </c>
      <c r="Y952" s="1">
        <f>SUM(N952:O952)</f>
        <v>0</v>
      </c>
      <c r="Z952">
        <f>IFERROR(D952-Y952,"")</f>
        <v>1.3</v>
      </c>
      <c r="AA952">
        <v>0</v>
      </c>
      <c r="AB952" t="str">
        <f t="shared" si="42"/>
        <v>162304848005620</v>
      </c>
      <c r="AC952" t="str">
        <f t="shared" si="43"/>
        <v>8000176024</v>
      </c>
      <c r="AD952" t="str">
        <f t="shared" si="44"/>
        <v>Type of identifier, other than LEI or MFI code</v>
      </c>
    </row>
    <row r="953" spans="1:30" x14ac:dyDescent="0.45">
      <c r="A953" t="s">
        <v>1349</v>
      </c>
      <c r="B953" t="s">
        <v>699</v>
      </c>
      <c r="C953" t="s">
        <v>21</v>
      </c>
      <c r="D953" s="23">
        <v>3.64</v>
      </c>
      <c r="F953" t="s">
        <v>485</v>
      </c>
      <c r="G953" t="s">
        <v>23</v>
      </c>
      <c r="H953" t="s">
        <v>694</v>
      </c>
      <c r="I953" t="s">
        <v>700</v>
      </c>
      <c r="M953" t="s">
        <v>1362</v>
      </c>
      <c r="X953" t="str">
        <f>+IF(P953="S128","c006x   - Insurance firms &amp; pension funds",IF(G953="particulares","c001x   - Households",IF(AND(G953="outras empresas nao financeiras",H953="1"),"c002x   - Micro &amp; SME",IF(AND(G953="outras empresas nao financeiras",OR(H953="0",H953="")),"c003x   - Corporates",IF(G953="instituicoes de credito","c004x   - Institutions",IF(G953="outras instituicoes financeiras","c005x   - Other financial corporations",IF(G953="setor publico","c008x   - Government, central banks &amp; supranationals",IF(AND(G953="",I953="Taxageste"),"c003x   - Corporates",IF(G953="","c005x   - Other financial corporations","")))))))))</f>
        <v>c004x   - Institutions</v>
      </c>
      <c r="Y953" s="1">
        <f>SUM(N953:O953)</f>
        <v>0</v>
      </c>
      <c r="Z953">
        <f>IFERROR(D953-Y953,"")</f>
        <v>3.64</v>
      </c>
      <c r="AA953">
        <v>0</v>
      </c>
      <c r="AB953" t="str">
        <f t="shared" si="42"/>
        <v>162304848006190</v>
      </c>
      <c r="AC953" t="str">
        <f t="shared" si="43"/>
        <v>8000000013</v>
      </c>
      <c r="AD953" t="str">
        <f t="shared" si="44"/>
        <v>Type of identifier, other than LEI or MFI code</v>
      </c>
    </row>
    <row r="954" spans="1:30" x14ac:dyDescent="0.45">
      <c r="A954" t="s">
        <v>526</v>
      </c>
      <c r="B954" t="s">
        <v>439</v>
      </c>
      <c r="C954" t="s">
        <v>21</v>
      </c>
      <c r="D954" s="23">
        <v>0.11</v>
      </c>
      <c r="F954" t="s">
        <v>485</v>
      </c>
      <c r="G954" t="s">
        <v>23</v>
      </c>
      <c r="H954" t="s">
        <v>694</v>
      </c>
      <c r="I954" t="s">
        <v>66</v>
      </c>
      <c r="M954" t="s">
        <v>1362</v>
      </c>
      <c r="X954" t="str">
        <f>+IF(P954="S128","c006x   - Insurance firms &amp; pension funds",IF(G954="particulares","c001x   - Households",IF(AND(G954="outras empresas nao financeiras",H954="1"),"c002x   - Micro &amp; SME",IF(AND(G954="outras empresas nao financeiras",OR(H954="0",H954="")),"c003x   - Corporates",IF(G954="instituicoes de credito","c004x   - Institutions",IF(G954="outras instituicoes financeiras","c005x   - Other financial corporations",IF(G954="setor publico","c008x   - Government, central banks &amp; supranationals",IF(AND(G954="",I954="Taxageste"),"c003x   - Corporates",IF(G954="","c005x   - Other financial corporations","")))))))))</f>
        <v>c004x   - Institutions</v>
      </c>
      <c r="Y954" s="1">
        <f>SUM(N954:O954)</f>
        <v>0</v>
      </c>
      <c r="Z954">
        <f>IFERROR(D954-Y954,"")</f>
        <v>0.11</v>
      </c>
      <c r="AA954">
        <v>0</v>
      </c>
      <c r="AB954" t="str">
        <f t="shared" si="42"/>
        <v>162304820739370</v>
      </c>
      <c r="AC954" t="str">
        <f t="shared" si="43"/>
        <v>8000176024</v>
      </c>
      <c r="AD954" t="str">
        <f t="shared" si="44"/>
        <v>Type of identifier, other than LEI or MFI code</v>
      </c>
    </row>
    <row r="955" spans="1:30" s="26" customFormat="1" x14ac:dyDescent="0.45">
      <c r="A955" t="s">
        <v>591</v>
      </c>
      <c r="B955" t="s">
        <v>439</v>
      </c>
      <c r="C955" t="s">
        <v>21</v>
      </c>
      <c r="D955" s="23">
        <v>0.01</v>
      </c>
      <c r="E955" s="23"/>
      <c r="F955" t="s">
        <v>485</v>
      </c>
      <c r="G955" t="s">
        <v>23</v>
      </c>
      <c r="H955" t="s">
        <v>694</v>
      </c>
      <c r="I955" t="s">
        <v>66</v>
      </c>
      <c r="J955"/>
      <c r="K955"/>
      <c r="L955"/>
      <c r="M955" t="s">
        <v>1362</v>
      </c>
      <c r="N955"/>
      <c r="O955"/>
      <c r="P955"/>
      <c r="Q955"/>
      <c r="R955"/>
      <c r="S955"/>
      <c r="T955"/>
      <c r="U955"/>
      <c r="V955"/>
      <c r="W955"/>
      <c r="X955" t="str">
        <f>+IF(P955="S128","c006x   - Insurance firms &amp; pension funds",IF(G955="particulares","c001x   - Households",IF(AND(G955="outras empresas nao financeiras",H955="1"),"c002x   - Micro &amp; SME",IF(AND(G955="outras empresas nao financeiras",OR(H955="0",H955="")),"c003x   - Corporates",IF(G955="instituicoes de credito","c004x   - Institutions",IF(G955="outras instituicoes financeiras","c005x   - Other financial corporations",IF(G955="setor publico","c008x   - Government, central banks &amp; supranationals",IF(AND(G955="",I955="Taxageste"),"c003x   - Corporates",IF(G955="","c005x   - Other financial corporations","")))))))))</f>
        <v>c004x   - Institutions</v>
      </c>
      <c r="Y955" s="1">
        <f>SUM(N955:O955)</f>
        <v>0</v>
      </c>
      <c r="Z955">
        <f>IFERROR(D955-Y955,"")</f>
        <v>0.01</v>
      </c>
      <c r="AA955">
        <v>0</v>
      </c>
      <c r="AB955" s="26" t="str">
        <f t="shared" si="42"/>
        <v>162304888017860</v>
      </c>
      <c r="AC955" s="26" t="str">
        <f t="shared" si="43"/>
        <v>8000176024</v>
      </c>
      <c r="AD955" s="26" t="str">
        <f t="shared" si="44"/>
        <v>Type of identifier, other than LEI or MFI code</v>
      </c>
    </row>
    <row r="956" spans="1:30" x14ac:dyDescent="0.45">
      <c r="A956" t="s">
        <v>692</v>
      </c>
      <c r="B956" t="s">
        <v>439</v>
      </c>
      <c r="C956" t="s">
        <v>21</v>
      </c>
      <c r="D956" s="23">
        <v>3.69</v>
      </c>
      <c r="F956" t="s">
        <v>490</v>
      </c>
      <c r="G956" t="s">
        <v>23</v>
      </c>
      <c r="H956" t="s">
        <v>694</v>
      </c>
      <c r="I956" t="s">
        <v>66</v>
      </c>
      <c r="M956" t="s">
        <v>1362</v>
      </c>
      <c r="X956" t="str">
        <f>+IF(P956="S128","c006x   - Insurance firms &amp; pension funds",IF(G956="particulares","c001x   - Households",IF(AND(G956="outras empresas nao financeiras",H956="1"),"c002x   - Micro &amp; SME",IF(AND(G956="outras empresas nao financeiras",OR(H956="0",H956="")),"c003x   - Corporates",IF(G956="instituicoes de credito","c004x   - Institutions",IF(G956="outras instituicoes financeiras","c005x   - Other financial corporations",IF(G956="setor publico","c008x   - Government, central banks &amp; supranationals",IF(AND(G956="",I956="Taxageste"),"c003x   - Corporates",IF(G956="","c005x   - Other financial corporations","")))))))))</f>
        <v>c004x   - Institutions</v>
      </c>
      <c r="Y956" s="1">
        <f>SUM(N956:O956)</f>
        <v>0</v>
      </c>
      <c r="Z956">
        <f>IFERROR(D956-Y956,"")</f>
        <v>3.69</v>
      </c>
      <c r="AA956">
        <v>0</v>
      </c>
      <c r="AB956" t="str">
        <f t="shared" si="42"/>
        <v>162304880023020</v>
      </c>
      <c r="AC956" t="str">
        <f t="shared" si="43"/>
        <v>8000176024</v>
      </c>
      <c r="AD956" t="str">
        <f t="shared" si="44"/>
        <v>Type of identifier, other than LEI or MFI code</v>
      </c>
    </row>
    <row r="957" spans="1:30" x14ac:dyDescent="0.45">
      <c r="A957" t="s">
        <v>667</v>
      </c>
      <c r="B957" t="s">
        <v>439</v>
      </c>
      <c r="C957" t="s">
        <v>21</v>
      </c>
      <c r="D957" s="23">
        <v>16.489999999999998</v>
      </c>
      <c r="E957" s="23"/>
      <c r="F957" t="s">
        <v>490</v>
      </c>
      <c r="G957" t="s">
        <v>23</v>
      </c>
      <c r="H957" t="s">
        <v>694</v>
      </c>
      <c r="I957" t="s">
        <v>66</v>
      </c>
      <c r="M957" t="s">
        <v>1362</v>
      </c>
      <c r="X957" t="str">
        <f>+IF(P957="S128","c006x   - Insurance firms &amp; pension funds",IF(G957="particulares","c001x   - Households",IF(AND(G957="outras empresas nao financeiras",H957="1"),"c002x   - Micro &amp; SME",IF(AND(G957="outras empresas nao financeiras",OR(H957="0",H957="")),"c003x   - Corporates",IF(G957="instituicoes de credito","c004x   - Institutions",IF(G957="outras instituicoes financeiras","c005x   - Other financial corporations",IF(G957="setor publico","c008x   - Government, central banks &amp; supranationals",IF(AND(G957="",I957="Taxageste"),"c003x   - Corporates",IF(G957="","c005x   - Other financial corporations","")))))))))</f>
        <v>c004x   - Institutions</v>
      </c>
      <c r="Y957" s="1">
        <f>SUM(N957:O957)</f>
        <v>0</v>
      </c>
      <c r="Z957">
        <f>IFERROR(D957-Y957,"")</f>
        <v>16.489999999999998</v>
      </c>
      <c r="AA957">
        <v>0</v>
      </c>
      <c r="AB957" t="str">
        <f t="shared" si="42"/>
        <v>162304840046380</v>
      </c>
      <c r="AC957" t="str">
        <f t="shared" si="43"/>
        <v>8000176024</v>
      </c>
      <c r="AD957" t="str">
        <f t="shared" si="44"/>
        <v>Type of identifier, other than LEI or MFI code</v>
      </c>
    </row>
    <row r="958" spans="1:30" x14ac:dyDescent="0.45">
      <c r="A958" t="s">
        <v>669</v>
      </c>
      <c r="B958" t="s">
        <v>439</v>
      </c>
      <c r="C958" t="s">
        <v>21</v>
      </c>
      <c r="D958" s="23">
        <v>0.01</v>
      </c>
      <c r="F958" t="s">
        <v>485</v>
      </c>
      <c r="G958" t="s">
        <v>23</v>
      </c>
      <c r="H958" t="s">
        <v>694</v>
      </c>
      <c r="I958" t="s">
        <v>66</v>
      </c>
      <c r="M958" t="s">
        <v>1362</v>
      </c>
      <c r="X958" t="str">
        <f>+IF(P958="S128","c006x   - Insurance firms &amp; pension funds",IF(G958="particulares","c001x   - Households",IF(AND(G958="outras empresas nao financeiras",H958="1"),"c002x   - Micro &amp; SME",IF(AND(G958="outras empresas nao financeiras",OR(H958="0",H958="")),"c003x   - Corporates",IF(G958="instituicoes de credito","c004x   - Institutions",IF(G958="outras instituicoes financeiras","c005x   - Other financial corporations",IF(G958="setor publico","c008x   - Government, central banks &amp; supranationals",IF(AND(G958="",I958="Taxageste"),"c003x   - Corporates",IF(G958="","c005x   - Other financial corporations","")))))))))</f>
        <v>c004x   - Institutions</v>
      </c>
      <c r="Y958" s="1">
        <f>SUM(N958:O958)</f>
        <v>0</v>
      </c>
      <c r="Z958">
        <f>IFERROR(D958-Y958,"")</f>
        <v>0.01</v>
      </c>
      <c r="AA958">
        <v>0</v>
      </c>
      <c r="AB958" t="str">
        <f t="shared" si="42"/>
        <v>162304880044030</v>
      </c>
      <c r="AC958" t="str">
        <f t="shared" si="43"/>
        <v>8000176024</v>
      </c>
      <c r="AD958" t="str">
        <f t="shared" si="44"/>
        <v>Type of identifier, other than LEI or MFI code</v>
      </c>
    </row>
    <row r="959" spans="1:30" x14ac:dyDescent="0.45">
      <c r="A959" t="s">
        <v>584</v>
      </c>
      <c r="B959" t="s">
        <v>439</v>
      </c>
      <c r="C959" t="s">
        <v>21</v>
      </c>
      <c r="D959" s="23">
        <v>1.38</v>
      </c>
      <c r="F959" t="s">
        <v>485</v>
      </c>
      <c r="G959" t="s">
        <v>23</v>
      </c>
      <c r="H959" t="s">
        <v>694</v>
      </c>
      <c r="I959" t="s">
        <v>66</v>
      </c>
      <c r="K959" s="24"/>
      <c r="M959" t="s">
        <v>1362</v>
      </c>
      <c r="X959" s="26" t="str">
        <f>+IF(P959="S128","c006x   - Insurance firms &amp; pension funds",IF(G959="particulares","c001x   - Households",IF(AND(G959="outras empresas nao financeiras",H959="1"),"c002x   - Micro &amp; SME",IF(AND(G959="outras empresas nao financeiras",OR(H959="0",H959="")),"c003x   - Corporates",IF(G959="instituicoes de credito","c004x   - Institutions",IF(G959="outras instituicoes financeiras","c005x   - Other financial corporations",IF(G959="setor publico","c008x   - Government, central banks &amp; supranationals",IF(AND(G959="",I959="Taxageste"),"c003x   - Corporates",IF(G959="","c005x   - Other financial corporations","")))))))))</f>
        <v>c004x   - Institutions</v>
      </c>
      <c r="Y959" s="29">
        <f>SUM(N959:O959)</f>
        <v>0</v>
      </c>
      <c r="Z959" s="26">
        <f>IFERROR(D959-Y959,"")</f>
        <v>1.38</v>
      </c>
      <c r="AA959" s="26">
        <v>0</v>
      </c>
      <c r="AB959" t="str">
        <f t="shared" si="42"/>
        <v>162304840071020</v>
      </c>
      <c r="AC959" t="str">
        <f t="shared" si="43"/>
        <v>8000176024</v>
      </c>
      <c r="AD959" t="str">
        <f t="shared" si="44"/>
        <v>Type of identifier, other than LEI or MFI code</v>
      </c>
    </row>
    <row r="960" spans="1:30" x14ac:dyDescent="0.45">
      <c r="A960" t="s">
        <v>665</v>
      </c>
      <c r="B960" t="s">
        <v>439</v>
      </c>
      <c r="C960" t="s">
        <v>21</v>
      </c>
      <c r="D960" s="23">
        <v>0.66</v>
      </c>
      <c r="F960" t="s">
        <v>485</v>
      </c>
      <c r="G960" t="s">
        <v>23</v>
      </c>
      <c r="H960" t="s">
        <v>694</v>
      </c>
      <c r="I960" t="s">
        <v>66</v>
      </c>
      <c r="M960" t="s">
        <v>1362</v>
      </c>
      <c r="X960" t="str">
        <f>+IF(P960="S128","c006x   - Insurance firms &amp; pension funds",IF(G960="particulares","c001x   - Households",IF(AND(G960="outras empresas nao financeiras",H960="1"),"c002x   - Micro &amp; SME",IF(AND(G960="outras empresas nao financeiras",OR(H960="0",H960="")),"c003x   - Corporates",IF(G960="instituicoes de credito","c004x   - Institutions",IF(G960="outras instituicoes financeiras","c005x   - Other financial corporations",IF(G960="setor publico","c008x   - Government, central banks &amp; supranationals",IF(AND(G960="",I960="Taxageste"),"c003x   - Corporates",IF(G960="","c005x   - Other financial corporations","")))))))))</f>
        <v>c004x   - Institutions</v>
      </c>
      <c r="Y960" s="1">
        <f>SUM(N960:O960)</f>
        <v>0</v>
      </c>
      <c r="Z960">
        <f>IFERROR(D960-Y960,"")</f>
        <v>0.66</v>
      </c>
      <c r="AA960">
        <v>0</v>
      </c>
      <c r="AB960" t="str">
        <f t="shared" si="42"/>
        <v>162304840738540</v>
      </c>
      <c r="AC960" t="str">
        <f t="shared" si="43"/>
        <v>8000176024</v>
      </c>
      <c r="AD960" t="str">
        <f t="shared" si="44"/>
        <v>Type of identifier, other than LEI or MFI code</v>
      </c>
    </row>
    <row r="961" spans="1:30" x14ac:dyDescent="0.45">
      <c r="A961" t="s">
        <v>589</v>
      </c>
      <c r="B961" t="s">
        <v>439</v>
      </c>
      <c r="C961" t="s">
        <v>21</v>
      </c>
      <c r="D961" s="23">
        <v>9.17</v>
      </c>
      <c r="F961" t="s">
        <v>490</v>
      </c>
      <c r="G961" t="s">
        <v>23</v>
      </c>
      <c r="H961" t="s">
        <v>694</v>
      </c>
      <c r="I961" t="s">
        <v>66</v>
      </c>
      <c r="M961" t="s">
        <v>1362</v>
      </c>
      <c r="X961" t="str">
        <f>+IF(P961="S128","c006x   - Insurance firms &amp; pension funds",IF(G961="particulares","c001x   - Households",IF(AND(G961="outras empresas nao financeiras",H961="1"),"c002x   - Micro &amp; SME",IF(AND(G961="outras empresas nao financeiras",OR(H961="0",H961="")),"c003x   - Corporates",IF(G961="instituicoes de credito","c004x   - Institutions",IF(G961="outras instituicoes financeiras","c005x   - Other financial corporations",IF(G961="setor publico","c008x   - Government, central banks &amp; supranationals",IF(AND(G961="",I961="Taxageste"),"c003x   - Corporates",IF(G961="","c005x   - Other financial corporations","")))))))))</f>
        <v>c004x   - Institutions</v>
      </c>
      <c r="Y961" s="1">
        <f>SUM(N961:O961)</f>
        <v>0</v>
      </c>
      <c r="Z961">
        <f>IFERROR(D961-Y961,"")</f>
        <v>9.17</v>
      </c>
      <c r="AA961">
        <v>0</v>
      </c>
      <c r="AB961" t="str">
        <f t="shared" si="42"/>
        <v>162304880071650</v>
      </c>
      <c r="AC961" t="str">
        <f t="shared" si="43"/>
        <v>8000176024</v>
      </c>
      <c r="AD961" t="str">
        <f t="shared" si="44"/>
        <v>Type of identifier, other than LEI or MFI code</v>
      </c>
    </row>
    <row r="962" spans="1:30" x14ac:dyDescent="0.45">
      <c r="A962" t="s">
        <v>668</v>
      </c>
      <c r="B962" t="s">
        <v>439</v>
      </c>
      <c r="C962" t="s">
        <v>21</v>
      </c>
      <c r="D962" s="23">
        <v>0.41</v>
      </c>
      <c r="F962" t="s">
        <v>485</v>
      </c>
      <c r="G962" t="s">
        <v>23</v>
      </c>
      <c r="H962" t="s">
        <v>694</v>
      </c>
      <c r="I962" t="s">
        <v>66</v>
      </c>
      <c r="M962" t="s">
        <v>1362</v>
      </c>
      <c r="X962" t="str">
        <f>+IF(P962="S128","c006x   - Insurance firms &amp; pension funds",IF(G962="particulares","c001x   - Households",IF(AND(G962="outras empresas nao financeiras",H962="1"),"c002x   - Micro &amp; SME",IF(AND(G962="outras empresas nao financeiras",OR(H962="0",H962="")),"c003x   - Corporates",IF(G962="instituicoes de credito","c004x   - Institutions",IF(G962="outras instituicoes financeiras","c005x   - Other financial corporations",IF(G962="setor publico","c008x   - Government, central banks &amp; supranationals",IF(AND(G962="",I962="Taxageste"),"c003x   - Corporates",IF(G962="","c005x   - Other financial corporations","")))))))))</f>
        <v>c004x   - Institutions</v>
      </c>
      <c r="Y962" s="1">
        <f>SUM(N962:O962)</f>
        <v>0</v>
      </c>
      <c r="Z962">
        <f>IFERROR(D962-Y962,"")</f>
        <v>0.41</v>
      </c>
      <c r="AA962">
        <v>0</v>
      </c>
      <c r="AB962" t="str">
        <f t="shared" ref="AB962:AB1025" si="45">IF(A962="",B962,A962)</f>
        <v>162304888017770</v>
      </c>
      <c r="AC962" t="str">
        <f t="shared" ref="AC962:AC1025" si="46">IF(OR(V962="",V962="#"),B962,V962)</f>
        <v>8000176024</v>
      </c>
      <c r="AD962" t="str">
        <f t="shared" ref="AD962:AD1025" si="47">IF(AC962="","",IF(AC962=V962,"LEI code","Type of identifier, other than LEI or MFI code"))</f>
        <v>Type of identifier, other than LEI or MFI code</v>
      </c>
    </row>
    <row r="963" spans="1:30" x14ac:dyDescent="0.45">
      <c r="A963" t="s">
        <v>670</v>
      </c>
      <c r="B963" t="s">
        <v>439</v>
      </c>
      <c r="C963" t="s">
        <v>21</v>
      </c>
      <c r="D963" s="23">
        <v>9.17</v>
      </c>
      <c r="F963" t="s">
        <v>490</v>
      </c>
      <c r="G963" t="s">
        <v>23</v>
      </c>
      <c r="H963" t="s">
        <v>694</v>
      </c>
      <c r="I963" t="s">
        <v>66</v>
      </c>
      <c r="M963" t="s">
        <v>1362</v>
      </c>
      <c r="X963" t="str">
        <f>+IF(P963="S128","c006x   - Insurance firms &amp; pension funds",IF(G963="particulares","c001x   - Households",IF(AND(G963="outras empresas nao financeiras",H963="1"),"c002x   - Micro &amp; SME",IF(AND(G963="outras empresas nao financeiras",OR(H963="0",H963="")),"c003x   - Corporates",IF(G963="instituicoes de credito","c004x   - Institutions",IF(G963="outras instituicoes financeiras","c005x   - Other financial corporations",IF(G963="setor publico","c008x   - Government, central banks &amp; supranationals",IF(AND(G963="",I963="Taxageste"),"c003x   - Corporates",IF(G963="","c005x   - Other financial corporations","")))))))))</f>
        <v>c004x   - Institutions</v>
      </c>
      <c r="Y963" s="1">
        <f>SUM(N963:O963)</f>
        <v>0</v>
      </c>
      <c r="Z963">
        <f>IFERROR(D963-Y963,"")</f>
        <v>9.17</v>
      </c>
      <c r="AA963">
        <v>0</v>
      </c>
      <c r="AB963" t="str">
        <f t="shared" si="45"/>
        <v>162304880071770</v>
      </c>
      <c r="AC963" t="str">
        <f t="shared" si="46"/>
        <v>8000176024</v>
      </c>
      <c r="AD963" t="str">
        <f t="shared" si="47"/>
        <v>Type of identifier, other than LEI or MFI code</v>
      </c>
    </row>
    <row r="964" spans="1:30" x14ac:dyDescent="0.45">
      <c r="A964" t="s">
        <v>586</v>
      </c>
      <c r="B964" t="s">
        <v>439</v>
      </c>
      <c r="C964" t="s">
        <v>21</v>
      </c>
      <c r="D964" s="23">
        <v>510.4</v>
      </c>
      <c r="F964" t="s">
        <v>490</v>
      </c>
      <c r="G964" t="s">
        <v>23</v>
      </c>
      <c r="H964" t="s">
        <v>694</v>
      </c>
      <c r="I964" t="s">
        <v>66</v>
      </c>
      <c r="M964" t="s">
        <v>1362</v>
      </c>
      <c r="X964" t="str">
        <f>+IF(P964="S128","c006x   - Insurance firms &amp; pension funds",IF(G964="particulares","c001x   - Households",IF(AND(G964="outras empresas nao financeiras",H964="1"),"c002x   - Micro &amp; SME",IF(AND(G964="outras empresas nao financeiras",OR(H964="0",H964="")),"c003x   - Corporates",IF(G964="instituicoes de credito","c004x   - Institutions",IF(G964="outras instituicoes financeiras","c005x   - Other financial corporations",IF(G964="setor publico","c008x   - Government, central banks &amp; supranationals",IF(AND(G964="",I964="Taxageste"),"c003x   - Corporates",IF(G964="","c005x   - Other financial corporations","")))))))))</f>
        <v>c004x   - Institutions</v>
      </c>
      <c r="Y964" s="1">
        <f>SUM(N964:O964)</f>
        <v>0</v>
      </c>
      <c r="Z964">
        <f>IFERROR(D964-Y964,"")</f>
        <v>510.4</v>
      </c>
      <c r="AA964">
        <v>0</v>
      </c>
      <c r="AB964" t="str">
        <f t="shared" si="45"/>
        <v>162304848005620</v>
      </c>
      <c r="AC964" t="str">
        <f t="shared" si="46"/>
        <v>8000176024</v>
      </c>
      <c r="AD964" t="str">
        <f t="shared" si="47"/>
        <v>Type of identifier, other than LEI or MFI code</v>
      </c>
    </row>
    <row r="965" spans="1:30" x14ac:dyDescent="0.45">
      <c r="A965" t="s">
        <v>1442</v>
      </c>
      <c r="B965" t="s">
        <v>167</v>
      </c>
      <c r="C965" t="s">
        <v>21</v>
      </c>
      <c r="D965" s="23">
        <v>634.04</v>
      </c>
      <c r="E965" s="23"/>
      <c r="F965" t="s">
        <v>29</v>
      </c>
      <c r="G965" t="s">
        <v>34</v>
      </c>
      <c r="H965" t="s">
        <v>694</v>
      </c>
      <c r="I965" t="s">
        <v>73</v>
      </c>
      <c r="M965" t="s">
        <v>1362</v>
      </c>
      <c r="W965" t="s">
        <v>479</v>
      </c>
      <c r="X965" t="str">
        <f>+IF(P965="S128","c006x   - Insurance firms &amp; pension funds",IF(G965="particulares","c001x   - Households",IF(AND(G965="outras empresas nao financeiras",H965="1"),"c002x   - Micro &amp; SME",IF(AND(G965="outras empresas nao financeiras",OR(H965="0",H965="")),"c003x   - Corporates",IF(G965="instituicoes de credito","c004x   - Institutions",IF(G965="outras instituicoes financeiras","c005x   - Other financial corporations",IF(G965="setor publico","c008x   - Government, central banks &amp; supranationals",IF(AND(G965="",I965="Taxageste"),"c003x   - Corporates",IF(G965="","c005x   - Other financial corporations","")))))))))</f>
        <v>c005x   - Other financial corporations</v>
      </c>
      <c r="Y965" s="1">
        <f>SUM(N965:O965)</f>
        <v>0</v>
      </c>
      <c r="Z965">
        <f>IFERROR(D965-Y965,"")</f>
        <v>634.04</v>
      </c>
      <c r="AA965">
        <v>0</v>
      </c>
      <c r="AB965" t="str">
        <f t="shared" si="45"/>
        <v>462600000114001</v>
      </c>
      <c r="AC965" t="str">
        <f t="shared" si="46"/>
        <v>2101355138</v>
      </c>
      <c r="AD965" t="str">
        <f t="shared" si="47"/>
        <v>Type of identifier, other than LEI or MFI code</v>
      </c>
    </row>
    <row r="966" spans="1:30" x14ac:dyDescent="0.45">
      <c r="A966" t="s">
        <v>1594</v>
      </c>
      <c r="B966" t="s">
        <v>167</v>
      </c>
      <c r="C966" t="s">
        <v>21</v>
      </c>
      <c r="D966" s="23"/>
      <c r="E966">
        <v>98.19</v>
      </c>
      <c r="F966" t="s">
        <v>29</v>
      </c>
      <c r="G966" t="s">
        <v>34</v>
      </c>
      <c r="H966" t="s">
        <v>694</v>
      </c>
      <c r="I966" t="s">
        <v>73</v>
      </c>
      <c r="M966" t="s">
        <v>1362</v>
      </c>
      <c r="W966" t="s">
        <v>479</v>
      </c>
      <c r="X966" t="str">
        <f>+IF(P966="S128","c006x   - Insurance firms &amp; pension funds",IF(G966="particulares","c001x   - Households",IF(AND(G966="outras empresas nao financeiras",H966="1"),"c002x   - Micro &amp; SME",IF(AND(G966="outras empresas nao financeiras",OR(H966="0",H966="")),"c003x   - Corporates",IF(G966="instituicoes de credito","c004x   - Institutions",IF(G966="outras instituicoes financeiras","c005x   - Other financial corporations",IF(G966="setor publico","c008x   - Government, central banks &amp; supranationals",IF(AND(G966="",I966="Taxageste"),"c003x   - Corporates",IF(G966="","c005x   - Other financial corporations","")))))))))</f>
        <v>c005x   - Other financial corporations</v>
      </c>
      <c r="Y966" s="1">
        <f>SUM(N966:O966)</f>
        <v>0</v>
      </c>
      <c r="Z966">
        <f>IFERROR(D966-Y966,"")</f>
        <v>0</v>
      </c>
      <c r="AA966">
        <v>0</v>
      </c>
      <c r="AB966" t="str">
        <f t="shared" si="45"/>
        <v>462600000000001</v>
      </c>
      <c r="AC966" t="str">
        <f t="shared" si="46"/>
        <v>2101355138</v>
      </c>
      <c r="AD966" t="str">
        <f t="shared" si="47"/>
        <v>Type of identifier, other than LEI or MFI code</v>
      </c>
    </row>
    <row r="967" spans="1:30" x14ac:dyDescent="0.45">
      <c r="A967" t="s">
        <v>812</v>
      </c>
      <c r="B967" t="s">
        <v>706</v>
      </c>
      <c r="C967" t="s">
        <v>21</v>
      </c>
      <c r="D967" s="23">
        <v>0.28999999999999998</v>
      </c>
      <c r="E967" s="23"/>
      <c r="F967" t="s">
        <v>485</v>
      </c>
      <c r="G967" t="s">
        <v>23</v>
      </c>
      <c r="H967" t="s">
        <v>694</v>
      </c>
      <c r="I967" t="s">
        <v>707</v>
      </c>
      <c r="M967" t="s">
        <v>1362</v>
      </c>
      <c r="X967" t="str">
        <f>+IF(P967="S128","c006x   - Insurance firms &amp; pension funds",IF(G967="particulares","c001x   - Households",IF(AND(G967="outras empresas nao financeiras",H967="1"),"c002x   - Micro &amp; SME",IF(AND(G967="outras empresas nao financeiras",OR(H967="0",H967="")),"c003x   - Corporates",IF(G967="instituicoes de credito","c004x   - Institutions",IF(G967="outras instituicoes financeiras","c005x   - Other financial corporations",IF(G967="setor publico","c008x   - Government, central banks &amp; supranationals",IF(AND(G967="",I967="Taxageste"),"c003x   - Corporates",IF(G967="","c005x   - Other financial corporations","")))))))))</f>
        <v>c004x   - Institutions</v>
      </c>
      <c r="Y967" s="1">
        <f>SUM(N967:O967)</f>
        <v>0</v>
      </c>
      <c r="Z967">
        <f>IFERROR(D967-Y967,"")</f>
        <v>0.28999999999999998</v>
      </c>
      <c r="AA967">
        <v>0</v>
      </c>
      <c r="AB967" t="str">
        <f t="shared" si="45"/>
        <v>399904898776070</v>
      </c>
      <c r="AC967" t="str">
        <f t="shared" si="46"/>
        <v>9000796656</v>
      </c>
      <c r="AD967" t="str">
        <f t="shared" si="47"/>
        <v>Type of identifier, other than LEI or MFI code</v>
      </c>
    </row>
    <row r="968" spans="1:30" x14ac:dyDescent="0.45">
      <c r="A968" t="s">
        <v>230</v>
      </c>
      <c r="B968" t="s">
        <v>170</v>
      </c>
      <c r="C968" t="s">
        <v>21</v>
      </c>
      <c r="D968" s="23">
        <v>2944093.86</v>
      </c>
      <c r="E968">
        <v>5487.44</v>
      </c>
      <c r="F968" t="s">
        <v>29</v>
      </c>
      <c r="G968" t="s">
        <v>34</v>
      </c>
      <c r="H968" t="s">
        <v>694</v>
      </c>
      <c r="I968" t="s">
        <v>74</v>
      </c>
      <c r="M968" t="s">
        <v>1362</v>
      </c>
      <c r="W968" t="s">
        <v>479</v>
      </c>
      <c r="X968" t="str">
        <f>+IF(P968="S128","c006x   - Insurance firms &amp; pension funds",IF(G968="particulares","c001x   - Households",IF(AND(G968="outras empresas nao financeiras",H968="1"),"c002x   - Micro &amp; SME",IF(AND(G968="outras empresas nao financeiras",OR(H968="0",H968="")),"c003x   - Corporates",IF(G968="instituicoes de credito","c004x   - Institutions",IF(G968="outras instituicoes financeiras","c005x   - Other financial corporations",IF(G968="setor publico","c008x   - Government, central banks &amp; supranationals",IF(AND(G968="",I968="Taxageste"),"c003x   - Corporates",IF(G968="","c005x   - Other financial corporations","")))))))))</f>
        <v>c005x   - Other financial corporations</v>
      </c>
      <c r="Y968" s="1">
        <f>SUM(N968:O968)</f>
        <v>0</v>
      </c>
      <c r="Z968">
        <f>IFERROR(D968-Y968,"")</f>
        <v>2944093.86</v>
      </c>
      <c r="AA968">
        <v>0</v>
      </c>
      <c r="AB968" t="str">
        <f t="shared" si="45"/>
        <v>462600000000000</v>
      </c>
      <c r="AC968" t="str">
        <f t="shared" si="46"/>
        <v>7400987939</v>
      </c>
      <c r="AD968" t="str">
        <f t="shared" si="47"/>
        <v>Type of identifier, other than LEI or MFI code</v>
      </c>
    </row>
    <row r="969" spans="1:30" x14ac:dyDescent="0.45">
      <c r="A969" t="s">
        <v>230</v>
      </c>
      <c r="B969" t="s">
        <v>167</v>
      </c>
      <c r="C969" t="s">
        <v>21</v>
      </c>
      <c r="D969" s="23">
        <v>11759469.720000001</v>
      </c>
      <c r="E969">
        <v>22406.2</v>
      </c>
      <c r="F969" t="s">
        <v>29</v>
      </c>
      <c r="G969" t="s">
        <v>34</v>
      </c>
      <c r="H969" t="s">
        <v>694</v>
      </c>
      <c r="I969" t="s">
        <v>73</v>
      </c>
      <c r="M969" t="s">
        <v>1362</v>
      </c>
      <c r="W969" t="s">
        <v>479</v>
      </c>
      <c r="X969" t="str">
        <f>+IF(P969="S128","c006x   - Insurance firms &amp; pension funds",IF(G969="particulares","c001x   - Households",IF(AND(G969="outras empresas nao financeiras",H969="1"),"c002x   - Micro &amp; SME",IF(AND(G969="outras empresas nao financeiras",OR(H969="0",H969="")),"c003x   - Corporates",IF(G969="instituicoes de credito","c004x   - Institutions",IF(G969="outras instituicoes financeiras","c005x   - Other financial corporations",IF(G969="setor publico","c008x   - Government, central banks &amp; supranationals",IF(AND(G969="",I969="Taxageste"),"c003x   - Corporates",IF(G969="","c005x   - Other financial corporations","")))))))))</f>
        <v>c005x   - Other financial corporations</v>
      </c>
      <c r="Y969" s="1">
        <f>SUM(N969:O969)</f>
        <v>0</v>
      </c>
      <c r="Z969">
        <f>IFERROR(D969-Y969,"")</f>
        <v>11759469.720000001</v>
      </c>
      <c r="AA969">
        <v>0</v>
      </c>
      <c r="AB969" t="str">
        <f t="shared" si="45"/>
        <v>462600000000000</v>
      </c>
      <c r="AC969" t="str">
        <f t="shared" si="46"/>
        <v>2101355138</v>
      </c>
      <c r="AD969" t="str">
        <f t="shared" si="47"/>
        <v>Type of identifier, other than LEI or MFI code</v>
      </c>
    </row>
    <row r="970" spans="1:30" x14ac:dyDescent="0.45">
      <c r="A970" t="s">
        <v>1594</v>
      </c>
      <c r="B970" t="s">
        <v>164</v>
      </c>
      <c r="C970" t="s">
        <v>21</v>
      </c>
      <c r="D970" s="23"/>
      <c r="E970">
        <v>54.59</v>
      </c>
      <c r="F970" t="s">
        <v>29</v>
      </c>
      <c r="G970" t="s">
        <v>34</v>
      </c>
      <c r="H970" t="s">
        <v>694</v>
      </c>
      <c r="I970" t="s">
        <v>30</v>
      </c>
      <c r="M970" t="s">
        <v>1362</v>
      </c>
      <c r="W970" t="s">
        <v>479</v>
      </c>
      <c r="X970" t="str">
        <f>+IF(P970="S128","c006x   - Insurance firms &amp; pension funds",IF(G970="particulares","c001x   - Households",IF(AND(G970="outras empresas nao financeiras",H970="1"),"c002x   - Micro &amp; SME",IF(AND(G970="outras empresas nao financeiras",OR(H970="0",H970="")),"c003x   - Corporates",IF(G970="instituicoes de credito","c004x   - Institutions",IF(G970="outras instituicoes financeiras","c005x   - Other financial corporations",IF(G970="setor publico","c008x   - Government, central banks &amp; supranationals",IF(AND(G970="",I970="Taxageste"),"c003x   - Corporates",IF(G970="","c005x   - Other financial corporations","")))))))))</f>
        <v>c005x   - Other financial corporations</v>
      </c>
      <c r="Y970" s="1">
        <f>SUM(N970:O970)</f>
        <v>0</v>
      </c>
      <c r="Z970">
        <f>IFERROR(D970-Y970,"")</f>
        <v>0</v>
      </c>
      <c r="AA970">
        <v>0</v>
      </c>
      <c r="AB970" t="str">
        <f t="shared" si="45"/>
        <v>462600000000001</v>
      </c>
      <c r="AC970" t="str">
        <f t="shared" si="46"/>
        <v>7400615058</v>
      </c>
      <c r="AD970" t="str">
        <f t="shared" si="47"/>
        <v>Type of identifier, other than LEI or MFI code</v>
      </c>
    </row>
    <row r="971" spans="1:30" x14ac:dyDescent="0.45">
      <c r="A971" t="s">
        <v>754</v>
      </c>
      <c r="B971" t="s">
        <v>706</v>
      </c>
      <c r="C971" t="s">
        <v>21</v>
      </c>
      <c r="D971" s="23">
        <v>1.46</v>
      </c>
      <c r="F971" t="s">
        <v>485</v>
      </c>
      <c r="G971" t="s">
        <v>23</v>
      </c>
      <c r="H971" t="s">
        <v>694</v>
      </c>
      <c r="I971" t="s">
        <v>707</v>
      </c>
      <c r="M971" t="s">
        <v>1362</v>
      </c>
      <c r="X971" t="str">
        <f>+IF(P971="S128","c006x   - Insurance firms &amp; pension funds",IF(G971="particulares","c001x   - Households",IF(AND(G971="outras empresas nao financeiras",H971="1"),"c002x   - Micro &amp; SME",IF(AND(G971="outras empresas nao financeiras",OR(H971="0",H971="")),"c003x   - Corporates",IF(G971="instituicoes de credito","c004x   - Institutions",IF(G971="outras instituicoes financeiras","c005x   - Other financial corporations",IF(G971="setor publico","c008x   - Government, central banks &amp; supranationals",IF(AND(G971="",I971="Taxageste"),"c003x   - Corporates",IF(G971="","c005x   - Other financial corporations","")))))))))</f>
        <v>c004x   - Institutions</v>
      </c>
      <c r="Y971" s="1">
        <f>SUM(N971:O971)</f>
        <v>0</v>
      </c>
      <c r="Z971">
        <f>IFERROR(D971-Y971,"")</f>
        <v>1.46</v>
      </c>
      <c r="AA971">
        <v>0</v>
      </c>
      <c r="AB971" t="str">
        <f t="shared" si="45"/>
        <v>399904810276580</v>
      </c>
      <c r="AC971" t="str">
        <f t="shared" si="46"/>
        <v>9000796656</v>
      </c>
      <c r="AD971" t="str">
        <f t="shared" si="47"/>
        <v>Type of identifier, other than LEI or MFI code</v>
      </c>
    </row>
    <row r="972" spans="1:30" x14ac:dyDescent="0.45">
      <c r="A972" t="s">
        <v>895</v>
      </c>
      <c r="B972" t="s">
        <v>706</v>
      </c>
      <c r="C972" t="s">
        <v>21</v>
      </c>
      <c r="D972" s="23">
        <v>0.34</v>
      </c>
      <c r="F972" t="s">
        <v>485</v>
      </c>
      <c r="G972" t="s">
        <v>23</v>
      </c>
      <c r="H972" t="s">
        <v>694</v>
      </c>
      <c r="I972" t="s">
        <v>707</v>
      </c>
      <c r="M972" t="s">
        <v>1362</v>
      </c>
      <c r="X972" t="str">
        <f>+IF(P972="S128","c006x   - Insurance firms &amp; pension funds",IF(G972="particulares","c001x   - Households",IF(AND(G972="outras empresas nao financeiras",H972="1"),"c002x   - Micro &amp; SME",IF(AND(G972="outras empresas nao financeiras",OR(H972="0",H972="")),"c003x   - Corporates",IF(G972="instituicoes de credito","c004x   - Institutions",IF(G972="outras instituicoes financeiras","c005x   - Other financial corporations",IF(G972="setor publico","c008x   - Government, central banks &amp; supranationals",IF(AND(G972="",I972="Taxageste"),"c003x   - Corporates",IF(G972="","c005x   - Other financial corporations","")))))))))</f>
        <v>c004x   - Institutions</v>
      </c>
      <c r="Y972" s="1">
        <f>SUM(N972:O972)</f>
        <v>0</v>
      </c>
      <c r="Z972">
        <f>IFERROR(D972-Y972,"")</f>
        <v>0.34</v>
      </c>
      <c r="AA972">
        <v>0</v>
      </c>
      <c r="AB972" t="str">
        <f t="shared" si="45"/>
        <v>399904810325400</v>
      </c>
      <c r="AC972" t="str">
        <f t="shared" si="46"/>
        <v>9000796656</v>
      </c>
      <c r="AD972" t="str">
        <f t="shared" si="47"/>
        <v>Type of identifier, other than LEI or MFI code</v>
      </c>
    </row>
    <row r="973" spans="1:30" x14ac:dyDescent="0.45">
      <c r="A973" t="s">
        <v>755</v>
      </c>
      <c r="B973" t="s">
        <v>706</v>
      </c>
      <c r="C973" t="s">
        <v>21</v>
      </c>
      <c r="D973" s="23">
        <v>0.03</v>
      </c>
      <c r="F973" t="s">
        <v>485</v>
      </c>
      <c r="G973" t="s">
        <v>23</v>
      </c>
      <c r="H973" t="s">
        <v>694</v>
      </c>
      <c r="I973" t="s">
        <v>707</v>
      </c>
      <c r="M973" t="s">
        <v>1362</v>
      </c>
      <c r="X973" t="str">
        <f>+IF(P973="S128","c006x   - Insurance firms &amp; pension funds",IF(G973="particulares","c001x   - Households",IF(AND(G973="outras empresas nao financeiras",H973="1"),"c002x   - Micro &amp; SME",IF(AND(G973="outras empresas nao financeiras",OR(H973="0",H973="")),"c003x   - Corporates",IF(G973="instituicoes de credito","c004x   - Institutions",IF(G973="outras instituicoes financeiras","c005x   - Other financial corporations",IF(G973="setor publico","c008x   - Government, central banks &amp; supranationals",IF(AND(G973="",I973="Taxageste"),"c003x   - Corporates",IF(G973="","c005x   - Other financial corporations","")))))))))</f>
        <v>c004x   - Institutions</v>
      </c>
      <c r="Y973" s="1">
        <f>SUM(N973:O973)</f>
        <v>0</v>
      </c>
      <c r="Z973">
        <f>IFERROR(D973-Y973,"")</f>
        <v>0.03</v>
      </c>
      <c r="AA973">
        <v>0</v>
      </c>
      <c r="AB973" t="str">
        <f t="shared" si="45"/>
        <v>399904810554730</v>
      </c>
      <c r="AC973" t="str">
        <f t="shared" si="46"/>
        <v>9000796656</v>
      </c>
      <c r="AD973" t="str">
        <f t="shared" si="47"/>
        <v>Type of identifier, other than LEI or MFI code</v>
      </c>
    </row>
    <row r="974" spans="1:30" x14ac:dyDescent="0.45">
      <c r="A974" t="s">
        <v>810</v>
      </c>
      <c r="B974" t="s">
        <v>706</v>
      </c>
      <c r="C974" t="s">
        <v>21</v>
      </c>
      <c r="D974" s="23">
        <v>0.93</v>
      </c>
      <c r="E974" s="23"/>
      <c r="F974" t="s">
        <v>485</v>
      </c>
      <c r="G974" t="s">
        <v>23</v>
      </c>
      <c r="H974" t="s">
        <v>694</v>
      </c>
      <c r="I974" t="s">
        <v>707</v>
      </c>
      <c r="M974" t="s">
        <v>1362</v>
      </c>
      <c r="X974" t="str">
        <f>+IF(P974="S128","c006x   - Insurance firms &amp; pension funds",IF(G974="particulares","c001x   - Households",IF(AND(G974="outras empresas nao financeiras",H974="1"),"c002x   - Micro &amp; SME",IF(AND(G974="outras empresas nao financeiras",OR(H974="0",H974="")),"c003x   - Corporates",IF(G974="instituicoes de credito","c004x   - Institutions",IF(G974="outras instituicoes financeiras","c005x   - Other financial corporations",IF(G974="setor publico","c008x   - Government, central banks &amp; supranationals",IF(AND(G974="",I974="Taxageste"),"c003x   - Corporates",IF(G974="","c005x   - Other financial corporations","")))))))))</f>
        <v>c004x   - Institutions</v>
      </c>
      <c r="Y974" s="1">
        <f>SUM(N974:O974)</f>
        <v>0</v>
      </c>
      <c r="Z974">
        <f>IFERROR(D974-Y974,"")</f>
        <v>0.93</v>
      </c>
      <c r="AA974">
        <v>0</v>
      </c>
      <c r="AB974" t="str">
        <f t="shared" si="45"/>
        <v>399904811255720</v>
      </c>
      <c r="AC974" t="str">
        <f t="shared" si="46"/>
        <v>9000796656</v>
      </c>
      <c r="AD974" t="str">
        <f t="shared" si="47"/>
        <v>Type of identifier, other than LEI or MFI code</v>
      </c>
    </row>
    <row r="975" spans="1:30" x14ac:dyDescent="0.45">
      <c r="A975" t="s">
        <v>805</v>
      </c>
      <c r="B975" t="s">
        <v>706</v>
      </c>
      <c r="C975" t="s">
        <v>21</v>
      </c>
      <c r="D975" s="23">
        <v>0.2</v>
      </c>
      <c r="F975" t="s">
        <v>485</v>
      </c>
      <c r="G975" t="s">
        <v>23</v>
      </c>
      <c r="H975" t="s">
        <v>694</v>
      </c>
      <c r="I975" t="s">
        <v>707</v>
      </c>
      <c r="M975" t="s">
        <v>1362</v>
      </c>
      <c r="X975" t="str">
        <f>+IF(P975="S128","c006x   - Insurance firms &amp; pension funds",IF(G975="particulares","c001x   - Households",IF(AND(G975="outras empresas nao financeiras",H975="1"),"c002x   - Micro &amp; SME",IF(AND(G975="outras empresas nao financeiras",OR(H975="0",H975="")),"c003x   - Corporates",IF(G975="instituicoes de credito","c004x   - Institutions",IF(G975="outras instituicoes financeiras","c005x   - Other financial corporations",IF(G975="setor publico","c008x   - Government, central banks &amp; supranationals",IF(AND(G975="",I975="Taxageste"),"c003x   - Corporates",IF(G975="","c005x   - Other financial corporations","")))))))))</f>
        <v>c004x   - Institutions</v>
      </c>
      <c r="Y975" s="1">
        <f>SUM(N975:O975)</f>
        <v>0</v>
      </c>
      <c r="Z975">
        <f>IFERROR(D975-Y975,"")</f>
        <v>0.2</v>
      </c>
      <c r="AA975">
        <v>0</v>
      </c>
      <c r="AB975" t="str">
        <f t="shared" si="45"/>
        <v>399904811578720</v>
      </c>
      <c r="AC975" t="str">
        <f t="shared" si="46"/>
        <v>9000796656</v>
      </c>
      <c r="AD975" t="str">
        <f t="shared" si="47"/>
        <v>Type of identifier, other than LEI or MFI code</v>
      </c>
    </row>
    <row r="976" spans="1:30" x14ac:dyDescent="0.45">
      <c r="A976" t="s">
        <v>900</v>
      </c>
      <c r="B976" t="s">
        <v>706</v>
      </c>
      <c r="C976" t="s">
        <v>21</v>
      </c>
      <c r="D976" s="23">
        <v>0.28000000000000003</v>
      </c>
      <c r="E976" s="23"/>
      <c r="F976" t="s">
        <v>485</v>
      </c>
      <c r="G976" t="s">
        <v>23</v>
      </c>
      <c r="H976" t="s">
        <v>694</v>
      </c>
      <c r="I976" t="s">
        <v>707</v>
      </c>
      <c r="M976" t="s">
        <v>1362</v>
      </c>
      <c r="X976" t="str">
        <f>+IF(P976="S128","c006x   - Insurance firms &amp; pension funds",IF(G976="particulares","c001x   - Households",IF(AND(G976="outras empresas nao financeiras",H976="1"),"c002x   - Micro &amp; SME",IF(AND(G976="outras empresas nao financeiras",OR(H976="0",H976="")),"c003x   - Corporates",IF(G976="instituicoes de credito","c004x   - Institutions",IF(G976="outras instituicoes financeiras","c005x   - Other financial corporations",IF(G976="setor publico","c008x   - Government, central banks &amp; supranationals",IF(AND(G976="",I976="Taxageste"),"c003x   - Corporates",IF(G976="","c005x   - Other financial corporations","")))))))))</f>
        <v>c004x   - Institutions</v>
      </c>
      <c r="Y976" s="1">
        <f>SUM(N976:O976)</f>
        <v>0</v>
      </c>
      <c r="Z976">
        <f>IFERROR(D976-Y976,"")</f>
        <v>0.28000000000000003</v>
      </c>
      <c r="AA976">
        <v>0</v>
      </c>
      <c r="AB976" t="str">
        <f t="shared" si="45"/>
        <v>399904811255570</v>
      </c>
      <c r="AC976" t="str">
        <f t="shared" si="46"/>
        <v>9000796656</v>
      </c>
      <c r="AD976" t="str">
        <f t="shared" si="47"/>
        <v>Type of identifier, other than LEI or MFI code</v>
      </c>
    </row>
    <row r="977" spans="1:30" x14ac:dyDescent="0.45">
      <c r="A977" t="s">
        <v>715</v>
      </c>
      <c r="B977" t="s">
        <v>706</v>
      </c>
      <c r="C977" t="s">
        <v>21</v>
      </c>
      <c r="D977" s="23">
        <v>0.35</v>
      </c>
      <c r="F977" t="s">
        <v>485</v>
      </c>
      <c r="G977" t="s">
        <v>23</v>
      </c>
      <c r="H977" t="s">
        <v>694</v>
      </c>
      <c r="I977" t="s">
        <v>707</v>
      </c>
      <c r="M977" t="s">
        <v>1362</v>
      </c>
      <c r="X977" t="str">
        <f>+IF(P977="S128","c006x   - Insurance firms &amp; pension funds",IF(G977="particulares","c001x   - Households",IF(AND(G977="outras empresas nao financeiras",H977="1"),"c002x   - Micro &amp; SME",IF(AND(G977="outras empresas nao financeiras",OR(H977="0",H977="")),"c003x   - Corporates",IF(G977="instituicoes de credito","c004x   - Institutions",IF(G977="outras instituicoes financeiras","c005x   - Other financial corporations",IF(G977="setor publico","c008x   - Government, central banks &amp; supranationals",IF(AND(G977="",I977="Taxageste"),"c003x   - Corporates",IF(G977="","c005x   - Other financial corporations","")))))))))</f>
        <v>c004x   - Institutions</v>
      </c>
      <c r="Y977" s="1">
        <f>SUM(N977:O977)</f>
        <v>0</v>
      </c>
      <c r="Z977">
        <f>IFERROR(D977-Y977,"")</f>
        <v>0.35</v>
      </c>
      <c r="AA977">
        <v>0</v>
      </c>
      <c r="AB977" t="str">
        <f t="shared" si="45"/>
        <v>399904898986000</v>
      </c>
      <c r="AC977" t="str">
        <f t="shared" si="46"/>
        <v>9000796656</v>
      </c>
      <c r="AD977" t="str">
        <f t="shared" si="47"/>
        <v>Type of identifier, other than LEI or MFI code</v>
      </c>
    </row>
    <row r="978" spans="1:30" x14ac:dyDescent="0.45">
      <c r="A978" t="s">
        <v>230</v>
      </c>
      <c r="B978" t="s">
        <v>164</v>
      </c>
      <c r="C978" t="s">
        <v>21</v>
      </c>
      <c r="D978" s="23">
        <v>15068340.84</v>
      </c>
      <c r="E978">
        <v>29615.47</v>
      </c>
      <c r="F978" t="s">
        <v>29</v>
      </c>
      <c r="G978" t="s">
        <v>34</v>
      </c>
      <c r="H978" t="s">
        <v>694</v>
      </c>
      <c r="I978" t="s">
        <v>30</v>
      </c>
      <c r="M978" t="s">
        <v>1362</v>
      </c>
      <c r="W978" t="s">
        <v>479</v>
      </c>
      <c r="X978" t="str">
        <f>+IF(P978="S128","c006x   - Insurance firms &amp; pension funds",IF(G978="particulares","c001x   - Households",IF(AND(G978="outras empresas nao financeiras",H978="1"),"c002x   - Micro &amp; SME",IF(AND(G978="outras empresas nao financeiras",OR(H978="0",H978="")),"c003x   - Corporates",IF(G978="instituicoes de credito","c004x   - Institutions",IF(G978="outras instituicoes financeiras","c005x   - Other financial corporations",IF(G978="setor publico","c008x   - Government, central banks &amp; supranationals",IF(AND(G978="",I978="Taxageste"),"c003x   - Corporates",IF(G978="","c005x   - Other financial corporations","")))))))))</f>
        <v>c005x   - Other financial corporations</v>
      </c>
      <c r="Y978" s="1">
        <f>SUM(N978:O978)</f>
        <v>0</v>
      </c>
      <c r="Z978">
        <f>IFERROR(D978-Y978,"")</f>
        <v>15068340.84</v>
      </c>
      <c r="AA978">
        <v>0</v>
      </c>
      <c r="AB978" t="str">
        <f t="shared" si="45"/>
        <v>462600000000000</v>
      </c>
      <c r="AC978" t="str">
        <f t="shared" si="46"/>
        <v>7400615058</v>
      </c>
      <c r="AD978" t="str">
        <f t="shared" si="47"/>
        <v>Type of identifier, other than LEI or MFI code</v>
      </c>
    </row>
    <row r="979" spans="1:30" x14ac:dyDescent="0.45">
      <c r="A979" t="s">
        <v>1594</v>
      </c>
      <c r="B979" t="s">
        <v>170</v>
      </c>
      <c r="C979" t="s">
        <v>21</v>
      </c>
      <c r="D979" s="23"/>
      <c r="E979">
        <v>99.95</v>
      </c>
      <c r="F979" t="s">
        <v>29</v>
      </c>
      <c r="G979" t="s">
        <v>34</v>
      </c>
      <c r="H979" t="s">
        <v>694</v>
      </c>
      <c r="I979" t="s">
        <v>74</v>
      </c>
      <c r="M979" t="s">
        <v>1362</v>
      </c>
      <c r="W979" t="s">
        <v>479</v>
      </c>
      <c r="X979" t="str">
        <f>+IF(P979="S128","c006x   - Insurance firms &amp; pension funds",IF(G979="particulares","c001x   - Households",IF(AND(G979="outras empresas nao financeiras",H979="1"),"c002x   - Micro &amp; SME",IF(AND(G979="outras empresas nao financeiras",OR(H979="0",H979="")),"c003x   - Corporates",IF(G979="instituicoes de credito","c004x   - Institutions",IF(G979="outras instituicoes financeiras","c005x   - Other financial corporations",IF(G979="setor publico","c008x   - Government, central banks &amp; supranationals",IF(AND(G979="",I979="Taxageste"),"c003x   - Corporates",IF(G979="","c005x   - Other financial corporations","")))))))))</f>
        <v>c005x   - Other financial corporations</v>
      </c>
      <c r="Y979" s="1">
        <f>SUM(N979:O979)</f>
        <v>0</v>
      </c>
      <c r="Z979">
        <f>IFERROR(D979-Y979,"")</f>
        <v>0</v>
      </c>
      <c r="AA979">
        <v>0</v>
      </c>
      <c r="AB979" t="str">
        <f t="shared" si="45"/>
        <v>462600000000001</v>
      </c>
      <c r="AC979" t="str">
        <f t="shared" si="46"/>
        <v>7400987939</v>
      </c>
      <c r="AD979" t="str">
        <f t="shared" si="47"/>
        <v>Type of identifier, other than LEI or MFI code</v>
      </c>
    </row>
    <row r="980" spans="1:30" x14ac:dyDescent="0.45">
      <c r="A980" t="s">
        <v>640</v>
      </c>
      <c r="B980" t="s">
        <v>447</v>
      </c>
      <c r="C980" t="s">
        <v>21</v>
      </c>
      <c r="D980" s="23">
        <v>5.32</v>
      </c>
      <c r="F980" t="s">
        <v>490</v>
      </c>
      <c r="G980" t="s">
        <v>27</v>
      </c>
      <c r="H980" t="s">
        <v>694</v>
      </c>
      <c r="I980" t="s">
        <v>45</v>
      </c>
      <c r="M980" t="s">
        <v>1362</v>
      </c>
      <c r="W980" t="s">
        <v>479</v>
      </c>
      <c r="X980" t="str">
        <f>+IF(P980="S128","c006x   - Insurance firms &amp; pension funds",IF(G980="particulares","c001x   - Households",IF(AND(G980="outras empresas nao financeiras",H980="1"),"c002x   - Micro &amp; SME",IF(AND(G980="outras empresas nao financeiras",OR(H980="0",H980="")),"c003x   - Corporates",IF(G980="instituicoes de credito","c004x   - Institutions",IF(G980="outras instituicoes financeiras","c005x   - Other financial corporations",IF(G980="setor publico","c008x   - Government, central banks &amp; supranationals",IF(AND(G980="",I980="Taxageste"),"c003x   - Corporates",IF(G980="","c005x   - Other financial corporations","")))))))))</f>
        <v>c003x   - Corporates</v>
      </c>
      <c r="Y980" s="1">
        <f>SUM(N980:O980)</f>
        <v>0</v>
      </c>
      <c r="Z980">
        <f>IFERROR(D980-Y980,"")</f>
        <v>5.32</v>
      </c>
      <c r="AA980">
        <v>0</v>
      </c>
      <c r="AB980" t="str">
        <f t="shared" si="45"/>
        <v>399904875248090</v>
      </c>
      <c r="AC980" t="str">
        <f t="shared" si="46"/>
        <v>8000391312</v>
      </c>
      <c r="AD980" t="str">
        <f t="shared" si="47"/>
        <v>Type of identifier, other than LEI or MFI code</v>
      </c>
    </row>
    <row r="981" spans="1:30" x14ac:dyDescent="0.45">
      <c r="A981" t="s">
        <v>728</v>
      </c>
      <c r="B981" t="s">
        <v>706</v>
      </c>
      <c r="C981" t="s">
        <v>21</v>
      </c>
      <c r="D981" s="23">
        <v>0.04</v>
      </c>
      <c r="E981" s="23"/>
      <c r="F981" t="s">
        <v>485</v>
      </c>
      <c r="G981" t="s">
        <v>23</v>
      </c>
      <c r="H981" t="s">
        <v>694</v>
      </c>
      <c r="I981" t="s">
        <v>707</v>
      </c>
      <c r="M981" t="s">
        <v>1362</v>
      </c>
      <c r="X981" t="str">
        <f>+IF(P981="S128","c006x   - Insurance firms &amp; pension funds",IF(G981="particulares","c001x   - Households",IF(AND(G981="outras empresas nao financeiras",H981="1"),"c002x   - Micro &amp; SME",IF(AND(G981="outras empresas nao financeiras",OR(H981="0",H981="")),"c003x   - Corporates",IF(G981="instituicoes de credito","c004x   - Institutions",IF(G981="outras instituicoes financeiras","c005x   - Other financial corporations",IF(G981="setor publico","c008x   - Government, central banks &amp; supranationals",IF(AND(G981="",I981="Taxageste"),"c003x   - Corporates",IF(G981="","c005x   - Other financial corporations","")))))))))</f>
        <v>c004x   - Institutions</v>
      </c>
      <c r="Y981" s="1">
        <f>SUM(N981:O981)</f>
        <v>0</v>
      </c>
      <c r="Z981">
        <f>IFERROR(D981-Y981,"")</f>
        <v>0.04</v>
      </c>
      <c r="AA981">
        <v>0</v>
      </c>
      <c r="AB981" t="str">
        <f t="shared" si="45"/>
        <v>399904810171700</v>
      </c>
      <c r="AC981" t="str">
        <f t="shared" si="46"/>
        <v>9000796656</v>
      </c>
      <c r="AD981" t="str">
        <f t="shared" si="47"/>
        <v>Type of identifier, other than LEI or MFI code</v>
      </c>
    </row>
    <row r="982" spans="1:30" x14ac:dyDescent="0.45">
      <c r="A982" t="s">
        <v>1067</v>
      </c>
      <c r="B982" t="s">
        <v>706</v>
      </c>
      <c r="C982" t="s">
        <v>21</v>
      </c>
      <c r="D982" s="23">
        <v>1.19</v>
      </c>
      <c r="F982" t="s">
        <v>485</v>
      </c>
      <c r="G982" t="s">
        <v>23</v>
      </c>
      <c r="H982" t="s">
        <v>694</v>
      </c>
      <c r="I982" t="s">
        <v>707</v>
      </c>
      <c r="M982" t="s">
        <v>1362</v>
      </c>
      <c r="X982" t="str">
        <f>+IF(P982="S128","c006x   - Insurance firms &amp; pension funds",IF(G982="particulares","c001x   - Households",IF(AND(G982="outras empresas nao financeiras",H982="1"),"c002x   - Micro &amp; SME",IF(AND(G982="outras empresas nao financeiras",OR(H982="0",H982="")),"c003x   - Corporates",IF(G982="instituicoes de credito","c004x   - Institutions",IF(G982="outras instituicoes financeiras","c005x   - Other financial corporations",IF(G982="setor publico","c008x   - Government, central banks &amp; supranationals",IF(AND(G982="",I982="Taxageste"),"c003x   - Corporates",IF(G982="","c005x   - Other financial corporations","")))))))))</f>
        <v>c004x   - Institutions</v>
      </c>
      <c r="Y982" s="1">
        <f>SUM(N982:O982)</f>
        <v>0</v>
      </c>
      <c r="Z982">
        <f>IFERROR(D982-Y982,"")</f>
        <v>1.19</v>
      </c>
      <c r="AA982">
        <v>0</v>
      </c>
      <c r="AB982" t="str">
        <f t="shared" si="45"/>
        <v>399904810276320</v>
      </c>
      <c r="AC982" t="str">
        <f t="shared" si="46"/>
        <v>9000796656</v>
      </c>
      <c r="AD982" t="str">
        <f t="shared" si="47"/>
        <v>Type of identifier, other than LEI or MFI code</v>
      </c>
    </row>
    <row r="983" spans="1:30" x14ac:dyDescent="0.45">
      <c r="A983" t="s">
        <v>893</v>
      </c>
      <c r="B983" t="s">
        <v>706</v>
      </c>
      <c r="C983" t="s">
        <v>21</v>
      </c>
      <c r="D983" s="23">
        <v>5.96</v>
      </c>
      <c r="F983" t="s">
        <v>485</v>
      </c>
      <c r="G983" t="s">
        <v>23</v>
      </c>
      <c r="H983" t="s">
        <v>694</v>
      </c>
      <c r="I983" t="s">
        <v>707</v>
      </c>
      <c r="M983" t="s">
        <v>1362</v>
      </c>
      <c r="X983" t="str">
        <f>+IF(P983="S128","c006x   - Insurance firms &amp; pension funds",IF(G983="particulares","c001x   - Households",IF(AND(G983="outras empresas nao financeiras",H983="1"),"c002x   - Micro &amp; SME",IF(AND(G983="outras empresas nao financeiras",OR(H983="0",H983="")),"c003x   - Corporates",IF(G983="instituicoes de credito","c004x   - Institutions",IF(G983="outras instituicoes financeiras","c005x   - Other financial corporations",IF(G983="setor publico","c008x   - Government, central banks &amp; supranationals",IF(AND(G983="",I983="Taxageste"),"c003x   - Corporates",IF(G983="","c005x   - Other financial corporations","")))))))))</f>
        <v>c004x   - Institutions</v>
      </c>
      <c r="Y983" s="1">
        <f>SUM(N983:O983)</f>
        <v>0</v>
      </c>
      <c r="Z983">
        <f>IFERROR(D983-Y983,"")</f>
        <v>5.96</v>
      </c>
      <c r="AA983">
        <v>0</v>
      </c>
      <c r="AB983" t="str">
        <f t="shared" si="45"/>
        <v>399904810301850</v>
      </c>
      <c r="AC983" t="str">
        <f t="shared" si="46"/>
        <v>9000796656</v>
      </c>
      <c r="AD983" t="str">
        <f t="shared" si="47"/>
        <v>Type of identifier, other than LEI or MFI code</v>
      </c>
    </row>
    <row r="984" spans="1:30" x14ac:dyDescent="0.45">
      <c r="A984" t="s">
        <v>1071</v>
      </c>
      <c r="B984" t="s">
        <v>706</v>
      </c>
      <c r="C984" t="s">
        <v>21</v>
      </c>
      <c r="D984" s="23">
        <v>0.39</v>
      </c>
      <c r="F984" t="s">
        <v>485</v>
      </c>
      <c r="G984" t="s">
        <v>23</v>
      </c>
      <c r="H984" t="s">
        <v>694</v>
      </c>
      <c r="I984" t="s">
        <v>707</v>
      </c>
      <c r="M984" t="s">
        <v>1362</v>
      </c>
      <c r="X984" t="str">
        <f>+IF(P984="S128","c006x   - Insurance firms &amp; pension funds",IF(G984="particulares","c001x   - Households",IF(AND(G984="outras empresas nao financeiras",H984="1"),"c002x   - Micro &amp; SME",IF(AND(G984="outras empresas nao financeiras",OR(H984="0",H984="")),"c003x   - Corporates",IF(G984="instituicoes de credito","c004x   - Institutions",IF(G984="outras instituicoes financeiras","c005x   - Other financial corporations",IF(G984="setor publico","c008x   - Government, central banks &amp; supranationals",IF(AND(G984="",I984="Taxageste"),"c003x   - Corporates",IF(G984="","c005x   - Other financial corporations","")))))))))</f>
        <v>c004x   - Institutions</v>
      </c>
      <c r="Y984" s="1">
        <f>SUM(N984:O984)</f>
        <v>0</v>
      </c>
      <c r="Z984">
        <f>IFERROR(D984-Y984,"")</f>
        <v>0.39</v>
      </c>
      <c r="AA984">
        <v>0</v>
      </c>
      <c r="AB984" t="str">
        <f t="shared" si="45"/>
        <v>399904810310110</v>
      </c>
      <c r="AC984" t="str">
        <f t="shared" si="46"/>
        <v>9000796656</v>
      </c>
      <c r="AD984" t="str">
        <f t="shared" si="47"/>
        <v>Type of identifier, other than LEI or MFI code</v>
      </c>
    </row>
    <row r="985" spans="1:30" x14ac:dyDescent="0.45">
      <c r="A985" t="s">
        <v>806</v>
      </c>
      <c r="B985" t="s">
        <v>706</v>
      </c>
      <c r="C985" t="s">
        <v>21</v>
      </c>
      <c r="D985" s="23">
        <v>0.04</v>
      </c>
      <c r="F985" t="s">
        <v>485</v>
      </c>
      <c r="G985" t="s">
        <v>23</v>
      </c>
      <c r="H985" t="s">
        <v>694</v>
      </c>
      <c r="I985" t="s">
        <v>707</v>
      </c>
      <c r="M985" t="s">
        <v>1362</v>
      </c>
      <c r="X985" t="str">
        <f>+IF(P985="S128","c006x   - Insurance firms &amp; pension funds",IF(G985="particulares","c001x   - Households",IF(AND(G985="outras empresas nao financeiras",H985="1"),"c002x   - Micro &amp; SME",IF(AND(G985="outras empresas nao financeiras",OR(H985="0",H985="")),"c003x   - Corporates",IF(G985="instituicoes de credito","c004x   - Institutions",IF(G985="outras instituicoes financeiras","c005x   - Other financial corporations",IF(G985="setor publico","c008x   - Government, central banks &amp; supranationals",IF(AND(G985="",I985="Taxageste"),"c003x   - Corporates",IF(G985="","c005x   - Other financial corporations","")))))))))</f>
        <v>c004x   - Institutions</v>
      </c>
      <c r="Y985" s="1">
        <f>SUM(N985:O985)</f>
        <v>0</v>
      </c>
      <c r="Z985">
        <f>IFERROR(D985-Y985,"")</f>
        <v>0.04</v>
      </c>
      <c r="AA985">
        <v>0</v>
      </c>
      <c r="AB985" t="str">
        <f t="shared" si="45"/>
        <v>399904810324780</v>
      </c>
      <c r="AC985" t="str">
        <f t="shared" si="46"/>
        <v>9000796656</v>
      </c>
      <c r="AD985" t="str">
        <f t="shared" si="47"/>
        <v>Type of identifier, other than LEI or MFI code</v>
      </c>
    </row>
    <row r="986" spans="1:30" x14ac:dyDescent="0.45">
      <c r="A986" t="s">
        <v>890</v>
      </c>
      <c r="B986" t="s">
        <v>706</v>
      </c>
      <c r="C986" t="s">
        <v>21</v>
      </c>
      <c r="D986" s="23">
        <v>0.11</v>
      </c>
      <c r="E986" s="23"/>
      <c r="F986" t="s">
        <v>485</v>
      </c>
      <c r="G986" t="s">
        <v>23</v>
      </c>
      <c r="H986" t="s">
        <v>694</v>
      </c>
      <c r="I986" t="s">
        <v>707</v>
      </c>
      <c r="M986" t="s">
        <v>1362</v>
      </c>
      <c r="X986" t="str">
        <f>+IF(P986="S128","c006x   - Insurance firms &amp; pension funds",IF(G986="particulares","c001x   - Households",IF(AND(G986="outras empresas nao financeiras",H986="1"),"c002x   - Micro &amp; SME",IF(AND(G986="outras empresas nao financeiras",OR(H986="0",H986="")),"c003x   - Corporates",IF(G986="instituicoes de credito","c004x   - Institutions",IF(G986="outras instituicoes financeiras","c005x   - Other financial corporations",IF(G986="setor publico","c008x   - Government, central banks &amp; supranationals",IF(AND(G986="",I986="Taxageste"),"c003x   - Corporates",IF(G986="","c005x   - Other financial corporations","")))))))))</f>
        <v>c004x   - Institutions</v>
      </c>
      <c r="Y986" s="1">
        <f>SUM(N986:O986)</f>
        <v>0</v>
      </c>
      <c r="Z986">
        <f>IFERROR(D986-Y986,"")</f>
        <v>0.11</v>
      </c>
      <c r="AA986">
        <v>0</v>
      </c>
      <c r="AB986" t="str">
        <f t="shared" si="45"/>
        <v>399904810339790</v>
      </c>
      <c r="AC986" t="str">
        <f t="shared" si="46"/>
        <v>9000796656</v>
      </c>
      <c r="AD986" t="str">
        <f t="shared" si="47"/>
        <v>Type of identifier, other than LEI or MFI code</v>
      </c>
    </row>
    <row r="987" spans="1:30" x14ac:dyDescent="0.45">
      <c r="A987" t="s">
        <v>897</v>
      </c>
      <c r="B987" t="s">
        <v>706</v>
      </c>
      <c r="C987" t="s">
        <v>21</v>
      </c>
      <c r="D987" s="23">
        <v>0.87</v>
      </c>
      <c r="F987" t="s">
        <v>485</v>
      </c>
      <c r="G987" t="s">
        <v>23</v>
      </c>
      <c r="H987" t="s">
        <v>694</v>
      </c>
      <c r="I987" t="s">
        <v>707</v>
      </c>
      <c r="M987" t="s">
        <v>1362</v>
      </c>
      <c r="X987" t="str">
        <f>+IF(P987="S128","c006x   - Insurance firms &amp; pension funds",IF(G987="particulares","c001x   - Households",IF(AND(G987="outras empresas nao financeiras",H987="1"),"c002x   - Micro &amp; SME",IF(AND(G987="outras empresas nao financeiras",OR(H987="0",H987="")),"c003x   - Corporates",IF(G987="instituicoes de credito","c004x   - Institutions",IF(G987="outras instituicoes financeiras","c005x   - Other financial corporations",IF(G987="setor publico","c008x   - Government, central banks &amp; supranationals",IF(AND(G987="",I987="Taxageste"),"c003x   - Corporates",IF(G987="","c005x   - Other financial corporations","")))))))))</f>
        <v>c004x   - Institutions</v>
      </c>
      <c r="Y987" s="1">
        <f>SUM(N987:O987)</f>
        <v>0</v>
      </c>
      <c r="Z987">
        <f>IFERROR(D987-Y987,"")</f>
        <v>0.87</v>
      </c>
      <c r="AA987">
        <v>0</v>
      </c>
      <c r="AB987" t="str">
        <f t="shared" si="45"/>
        <v>399904810479030</v>
      </c>
      <c r="AC987" t="str">
        <f t="shared" si="46"/>
        <v>9000796656</v>
      </c>
      <c r="AD987" t="str">
        <f t="shared" si="47"/>
        <v>Type of identifier, other than LEI or MFI code</v>
      </c>
    </row>
    <row r="988" spans="1:30" x14ac:dyDescent="0.45">
      <c r="A988" t="s">
        <v>808</v>
      </c>
      <c r="B988" t="s">
        <v>706</v>
      </c>
      <c r="C988" t="s">
        <v>21</v>
      </c>
      <c r="D988" s="23">
        <v>0.03</v>
      </c>
      <c r="F988" t="s">
        <v>485</v>
      </c>
      <c r="G988" t="s">
        <v>23</v>
      </c>
      <c r="H988" t="s">
        <v>694</v>
      </c>
      <c r="I988" t="s">
        <v>707</v>
      </c>
      <c r="M988" t="s">
        <v>1362</v>
      </c>
      <c r="X988" t="str">
        <f>+IF(P988="S128","c006x   - Insurance firms &amp; pension funds",IF(G988="particulares","c001x   - Households",IF(AND(G988="outras empresas nao financeiras",H988="1"),"c002x   - Micro &amp; SME",IF(AND(G988="outras empresas nao financeiras",OR(H988="0",H988="")),"c003x   - Corporates",IF(G988="instituicoes de credito","c004x   - Institutions",IF(G988="outras instituicoes financeiras","c005x   - Other financial corporations",IF(G988="setor publico","c008x   - Government, central banks &amp; supranationals",IF(AND(G988="",I988="Taxageste"),"c003x   - Corporates",IF(G988="","c005x   - Other financial corporations","")))))))))</f>
        <v>c004x   - Institutions</v>
      </c>
      <c r="Y988" s="1">
        <f>SUM(N988:O988)</f>
        <v>0</v>
      </c>
      <c r="Z988">
        <f>IFERROR(D988-Y988,"")</f>
        <v>0.03</v>
      </c>
      <c r="AA988">
        <v>0</v>
      </c>
      <c r="AB988" t="str">
        <f t="shared" si="45"/>
        <v>399904810531930</v>
      </c>
      <c r="AC988" t="str">
        <f t="shared" si="46"/>
        <v>9000796656</v>
      </c>
      <c r="AD988" t="str">
        <f t="shared" si="47"/>
        <v>Type of identifier, other than LEI or MFI code</v>
      </c>
    </row>
    <row r="989" spans="1:30" x14ac:dyDescent="0.45">
      <c r="A989" t="s">
        <v>899</v>
      </c>
      <c r="B989" t="s">
        <v>706</v>
      </c>
      <c r="C989" t="s">
        <v>21</v>
      </c>
      <c r="D989" s="23">
        <v>0.09</v>
      </c>
      <c r="E989" s="23"/>
      <c r="F989" t="s">
        <v>485</v>
      </c>
      <c r="G989" t="s">
        <v>23</v>
      </c>
      <c r="H989" t="s">
        <v>694</v>
      </c>
      <c r="I989" t="s">
        <v>707</v>
      </c>
      <c r="M989" t="s">
        <v>1362</v>
      </c>
      <c r="X989" t="str">
        <f>+IF(P989="S128","c006x   - Insurance firms &amp; pension funds",IF(G989="particulares","c001x   - Households",IF(AND(G989="outras empresas nao financeiras",H989="1"),"c002x   - Micro &amp; SME",IF(AND(G989="outras empresas nao financeiras",OR(H989="0",H989="")),"c003x   - Corporates",IF(G989="instituicoes de credito","c004x   - Institutions",IF(G989="outras instituicoes financeiras","c005x   - Other financial corporations",IF(G989="setor publico","c008x   - Government, central banks &amp; supranationals",IF(AND(G989="",I989="Taxageste"),"c003x   - Corporates",IF(G989="","c005x   - Other financial corporations","")))))))))</f>
        <v>c004x   - Institutions</v>
      </c>
      <c r="Y989" s="1">
        <f>SUM(N989:O989)</f>
        <v>0</v>
      </c>
      <c r="Z989">
        <f>IFERROR(D989-Y989,"")</f>
        <v>0.09</v>
      </c>
      <c r="AA989">
        <v>0</v>
      </c>
      <c r="AB989" t="str">
        <f t="shared" si="45"/>
        <v>399904810597970</v>
      </c>
      <c r="AC989" t="str">
        <f t="shared" si="46"/>
        <v>9000796656</v>
      </c>
      <c r="AD989" t="str">
        <f t="shared" si="47"/>
        <v>Type of identifier, other than LEI or MFI code</v>
      </c>
    </row>
    <row r="990" spans="1:30" x14ac:dyDescent="0.45">
      <c r="A990" t="s">
        <v>1442</v>
      </c>
      <c r="B990" t="s">
        <v>164</v>
      </c>
      <c r="C990" t="s">
        <v>21</v>
      </c>
      <c r="D990" s="23">
        <v>582.33000000000004</v>
      </c>
      <c r="E990" s="23"/>
      <c r="F990" t="s">
        <v>29</v>
      </c>
      <c r="G990" t="s">
        <v>34</v>
      </c>
      <c r="H990" t="s">
        <v>694</v>
      </c>
      <c r="I990" t="s">
        <v>30</v>
      </c>
      <c r="M990" t="s">
        <v>1362</v>
      </c>
      <c r="W990" t="s">
        <v>479</v>
      </c>
      <c r="X990" t="str">
        <f>+IF(P990="S128","c006x   - Insurance firms &amp; pension funds",IF(G990="particulares","c001x   - Households",IF(AND(G990="outras empresas nao financeiras",H990="1"),"c002x   - Micro &amp; SME",IF(AND(G990="outras empresas nao financeiras",OR(H990="0",H990="")),"c003x   - Corporates",IF(G990="instituicoes de credito","c004x   - Institutions",IF(G990="outras instituicoes financeiras","c005x   - Other financial corporations",IF(G990="setor publico","c008x   - Government, central banks &amp; supranationals",IF(AND(G990="",I990="Taxageste"),"c003x   - Corporates",IF(G990="","c005x   - Other financial corporations","")))))))))</f>
        <v>c005x   - Other financial corporations</v>
      </c>
      <c r="Y990" s="1">
        <f>SUM(N990:O990)</f>
        <v>0</v>
      </c>
      <c r="Z990">
        <f>IFERROR(D990-Y990,"")</f>
        <v>582.33000000000004</v>
      </c>
      <c r="AA990">
        <v>0</v>
      </c>
      <c r="AB990" t="str">
        <f t="shared" si="45"/>
        <v>462600000114001</v>
      </c>
      <c r="AC990" t="str">
        <f t="shared" si="46"/>
        <v>7400615058</v>
      </c>
      <c r="AD990" t="str">
        <f t="shared" si="47"/>
        <v>Type of identifier, other than LEI or MFI code</v>
      </c>
    </row>
    <row r="991" spans="1:30" x14ac:dyDescent="0.45">
      <c r="A991" t="s">
        <v>892</v>
      </c>
      <c r="B991" t="s">
        <v>706</v>
      </c>
      <c r="C991" t="s">
        <v>21</v>
      </c>
      <c r="D991" s="23">
        <v>0.05</v>
      </c>
      <c r="E991" s="23"/>
      <c r="F991" t="s">
        <v>485</v>
      </c>
      <c r="G991" t="s">
        <v>23</v>
      </c>
      <c r="H991" t="s">
        <v>694</v>
      </c>
      <c r="I991" t="s">
        <v>707</v>
      </c>
      <c r="M991" t="s">
        <v>1362</v>
      </c>
      <c r="X991" t="str">
        <f>+IF(P991="S128","c006x   - Insurance firms &amp; pension funds",IF(G991="particulares","c001x   - Households",IF(AND(G991="outras empresas nao financeiras",H991="1"),"c002x   - Micro &amp; SME",IF(AND(G991="outras empresas nao financeiras",OR(H991="0",H991="")),"c003x   - Corporates",IF(G991="instituicoes de credito","c004x   - Institutions",IF(G991="outras instituicoes financeiras","c005x   - Other financial corporations",IF(G991="setor publico","c008x   - Government, central banks &amp; supranationals",IF(AND(G991="",I991="Taxageste"),"c003x   - Corporates",IF(G991="","c005x   - Other financial corporations","")))))))))</f>
        <v>c004x   - Institutions</v>
      </c>
      <c r="Y991" s="1">
        <f>SUM(N991:O991)</f>
        <v>0</v>
      </c>
      <c r="Z991">
        <f>IFERROR(D991-Y991,"")</f>
        <v>0.05</v>
      </c>
      <c r="AA991">
        <v>0</v>
      </c>
      <c r="AB991" t="str">
        <f t="shared" si="45"/>
        <v>399904810290270</v>
      </c>
      <c r="AC991" t="str">
        <f t="shared" si="46"/>
        <v>9000796656</v>
      </c>
      <c r="AD991" t="str">
        <f t="shared" si="47"/>
        <v>Type of identifier, other than LEI or MFI code</v>
      </c>
    </row>
    <row r="992" spans="1:30" x14ac:dyDescent="0.45">
      <c r="A992" t="s">
        <v>807</v>
      </c>
      <c r="B992" t="s">
        <v>706</v>
      </c>
      <c r="C992" t="s">
        <v>21</v>
      </c>
      <c r="D992" s="23">
        <v>0.04</v>
      </c>
      <c r="F992" t="s">
        <v>485</v>
      </c>
      <c r="G992" t="s">
        <v>23</v>
      </c>
      <c r="H992" t="s">
        <v>694</v>
      </c>
      <c r="I992" t="s">
        <v>707</v>
      </c>
      <c r="M992" t="s">
        <v>1362</v>
      </c>
      <c r="X992" t="str">
        <f>+IF(P992="S128","c006x   - Insurance firms &amp; pension funds",IF(G992="particulares","c001x   - Households",IF(AND(G992="outras empresas nao financeiras",H992="1"),"c002x   - Micro &amp; SME",IF(AND(G992="outras empresas nao financeiras",OR(H992="0",H992="")),"c003x   - Corporates",IF(G992="instituicoes de credito","c004x   - Institutions",IF(G992="outras instituicoes financeiras","c005x   - Other financial corporations",IF(G992="setor publico","c008x   - Government, central banks &amp; supranationals",IF(AND(G992="",I992="Taxageste"),"c003x   - Corporates",IF(G992="","c005x   - Other financial corporations","")))))))))</f>
        <v>c004x   - Institutions</v>
      </c>
      <c r="Y992" s="1">
        <f>SUM(N992:O992)</f>
        <v>0</v>
      </c>
      <c r="Z992">
        <f>IFERROR(D992-Y992,"")</f>
        <v>0.04</v>
      </c>
      <c r="AA992">
        <v>0</v>
      </c>
      <c r="AB992" t="str">
        <f t="shared" si="45"/>
        <v>399904810324650</v>
      </c>
      <c r="AC992" t="str">
        <f t="shared" si="46"/>
        <v>9000796656</v>
      </c>
      <c r="AD992" t="str">
        <f t="shared" si="47"/>
        <v>Type of identifier, other than LEI or MFI code</v>
      </c>
    </row>
    <row r="993" spans="1:30" x14ac:dyDescent="0.45">
      <c r="A993" t="s">
        <v>888</v>
      </c>
      <c r="B993" t="s">
        <v>706</v>
      </c>
      <c r="C993" t="s">
        <v>21</v>
      </c>
      <c r="D993" s="23">
        <v>0.01</v>
      </c>
      <c r="F993" t="s">
        <v>485</v>
      </c>
      <c r="G993" t="s">
        <v>23</v>
      </c>
      <c r="H993" t="s">
        <v>694</v>
      </c>
      <c r="I993" t="s">
        <v>707</v>
      </c>
      <c r="M993" t="s">
        <v>1362</v>
      </c>
      <c r="X993" t="str">
        <f>+IF(P993="S128","c006x   - Insurance firms &amp; pension funds",IF(G993="particulares","c001x   - Households",IF(AND(G993="outras empresas nao financeiras",H993="1"),"c002x   - Micro &amp; SME",IF(AND(G993="outras empresas nao financeiras",OR(H993="0",H993="")),"c003x   - Corporates",IF(G993="instituicoes de credito","c004x   - Institutions",IF(G993="outras instituicoes financeiras","c005x   - Other financial corporations",IF(G993="setor publico","c008x   - Government, central banks &amp; supranationals",IF(AND(G993="",I993="Taxageste"),"c003x   - Corporates",IF(G993="","c005x   - Other financial corporations","")))))))))</f>
        <v>c004x   - Institutions</v>
      </c>
      <c r="Y993" s="1">
        <f>SUM(N993:O993)</f>
        <v>0</v>
      </c>
      <c r="Z993">
        <f>IFERROR(D993-Y993,"")</f>
        <v>0.01</v>
      </c>
      <c r="AA993">
        <v>0</v>
      </c>
      <c r="AB993" t="str">
        <f t="shared" si="45"/>
        <v>399904810734920</v>
      </c>
      <c r="AC993" t="str">
        <f t="shared" si="46"/>
        <v>9000796656</v>
      </c>
      <c r="AD993" t="str">
        <f t="shared" si="47"/>
        <v>Type of identifier, other than LEI or MFI code</v>
      </c>
    </row>
    <row r="994" spans="1:30" x14ac:dyDescent="0.45">
      <c r="A994" t="s">
        <v>729</v>
      </c>
      <c r="B994" t="s">
        <v>706</v>
      </c>
      <c r="C994" t="s">
        <v>21</v>
      </c>
      <c r="D994" s="23">
        <v>7.0000000000000007E-2</v>
      </c>
      <c r="E994" s="23"/>
      <c r="F994" t="s">
        <v>485</v>
      </c>
      <c r="G994" t="s">
        <v>23</v>
      </c>
      <c r="H994" t="s">
        <v>694</v>
      </c>
      <c r="I994" t="s">
        <v>707</v>
      </c>
      <c r="M994" t="s">
        <v>1362</v>
      </c>
      <c r="X994" t="str">
        <f>+IF(P994="S128","c006x   - Insurance firms &amp; pension funds",IF(G994="particulares","c001x   - Households",IF(AND(G994="outras empresas nao financeiras",H994="1"),"c002x   - Micro &amp; SME",IF(AND(G994="outras empresas nao financeiras",OR(H994="0",H994="")),"c003x   - Corporates",IF(G994="instituicoes de credito","c004x   - Institutions",IF(G994="outras instituicoes financeiras","c005x   - Other financial corporations",IF(G994="setor publico","c008x   - Government, central banks &amp; supranationals",IF(AND(G994="",I994="Taxageste"),"c003x   - Corporates",IF(G994="","c005x   - Other financial corporations","")))))))))</f>
        <v>c004x   - Institutions</v>
      </c>
      <c r="Y994" s="1">
        <f>SUM(N994:O994)</f>
        <v>0</v>
      </c>
      <c r="Z994">
        <f>IFERROR(D994-Y994,"")</f>
        <v>7.0000000000000007E-2</v>
      </c>
      <c r="AA994">
        <v>0</v>
      </c>
      <c r="AB994" t="str">
        <f t="shared" si="45"/>
        <v>399904810437210</v>
      </c>
      <c r="AC994" t="str">
        <f t="shared" si="46"/>
        <v>9000796656</v>
      </c>
      <c r="AD994" t="str">
        <f t="shared" si="47"/>
        <v>Type of identifier, other than LEI or MFI code</v>
      </c>
    </row>
    <row r="995" spans="1:30" x14ac:dyDescent="0.45">
      <c r="A995" t="s">
        <v>1073</v>
      </c>
      <c r="B995" t="s">
        <v>706</v>
      </c>
      <c r="C995" t="s">
        <v>21</v>
      </c>
      <c r="D995" s="23">
        <v>0.05</v>
      </c>
      <c r="E995" s="23"/>
      <c r="F995" t="s">
        <v>485</v>
      </c>
      <c r="G995" t="s">
        <v>23</v>
      </c>
      <c r="H995" t="s">
        <v>694</v>
      </c>
      <c r="I995" t="s">
        <v>707</v>
      </c>
      <c r="M995" t="s">
        <v>1362</v>
      </c>
      <c r="X995" t="str">
        <f>+IF(P995="S128","c006x   - Insurance firms &amp; pension funds",IF(G995="particulares","c001x   - Households",IF(AND(G995="outras empresas nao financeiras",H995="1"),"c002x   - Micro &amp; SME",IF(AND(G995="outras empresas nao financeiras",OR(H995="0",H995="")),"c003x   - Corporates",IF(G995="instituicoes de credito","c004x   - Institutions",IF(G995="outras instituicoes financeiras","c005x   - Other financial corporations",IF(G995="setor publico","c008x   - Government, central banks &amp; supranationals",IF(AND(G995="",I995="Taxageste"),"c003x   - Corporates",IF(G995="","c005x   - Other financial corporations","")))))))))</f>
        <v>c004x   - Institutions</v>
      </c>
      <c r="Y995" s="1">
        <f>SUM(N995:O995)</f>
        <v>0</v>
      </c>
      <c r="Z995">
        <f>IFERROR(D995-Y995,"")</f>
        <v>0.05</v>
      </c>
      <c r="AA995">
        <v>0</v>
      </c>
      <c r="AB995" t="str">
        <f t="shared" si="45"/>
        <v>399904810497040</v>
      </c>
      <c r="AC995" t="str">
        <f t="shared" si="46"/>
        <v>9000796656</v>
      </c>
      <c r="AD995" t="str">
        <f t="shared" si="47"/>
        <v>Type of identifier, other than LEI or MFI code</v>
      </c>
    </row>
    <row r="996" spans="1:30" x14ac:dyDescent="0.45">
      <c r="A996" t="s">
        <v>756</v>
      </c>
      <c r="B996" t="s">
        <v>706</v>
      </c>
      <c r="C996" t="s">
        <v>21</v>
      </c>
      <c r="D996" s="23">
        <v>1.32</v>
      </c>
      <c r="F996" t="s">
        <v>485</v>
      </c>
      <c r="G996" t="s">
        <v>23</v>
      </c>
      <c r="H996" t="s">
        <v>694</v>
      </c>
      <c r="I996" t="s">
        <v>707</v>
      </c>
      <c r="M996" t="s">
        <v>1362</v>
      </c>
      <c r="X996" t="str">
        <f>+IF(P996="S128","c006x   - Insurance firms &amp; pension funds",IF(G996="particulares","c001x   - Households",IF(AND(G996="outras empresas nao financeiras",H996="1"),"c002x   - Micro &amp; SME",IF(AND(G996="outras empresas nao financeiras",OR(H996="0",H996="")),"c003x   - Corporates",IF(G996="instituicoes de credito","c004x   - Institutions",IF(G996="outras instituicoes financeiras","c005x   - Other financial corporations",IF(G996="setor publico","c008x   - Government, central banks &amp; supranationals",IF(AND(G996="",I996="Taxageste"),"c003x   - Corporates",IF(G996="","c005x   - Other financial corporations","")))))))))</f>
        <v>c004x   - Institutions</v>
      </c>
      <c r="Y996" s="1">
        <f>SUM(N996:O996)</f>
        <v>0</v>
      </c>
      <c r="Z996">
        <f>IFERROR(D996-Y996,"")</f>
        <v>1.32</v>
      </c>
      <c r="AA996">
        <v>0</v>
      </c>
      <c r="AB996" t="str">
        <f t="shared" si="45"/>
        <v>399904811239040</v>
      </c>
      <c r="AC996" t="str">
        <f t="shared" si="46"/>
        <v>9000796656</v>
      </c>
      <c r="AD996" t="str">
        <f t="shared" si="47"/>
        <v>Type of identifier, other than LEI or MFI code</v>
      </c>
    </row>
    <row r="997" spans="1:30" x14ac:dyDescent="0.45">
      <c r="A997" t="s">
        <v>898</v>
      </c>
      <c r="B997" t="s">
        <v>706</v>
      </c>
      <c r="C997" t="s">
        <v>21</v>
      </c>
      <c r="D997" s="23">
        <v>0.99</v>
      </c>
      <c r="E997" s="23"/>
      <c r="F997" t="s">
        <v>485</v>
      </c>
      <c r="G997" t="s">
        <v>23</v>
      </c>
      <c r="H997" t="s">
        <v>694</v>
      </c>
      <c r="I997" t="s">
        <v>707</v>
      </c>
      <c r="M997" t="s">
        <v>1362</v>
      </c>
      <c r="X997" t="str">
        <f>+IF(P997="S128","c006x   - Insurance firms &amp; pension funds",IF(G997="particulares","c001x   - Households",IF(AND(G997="outras empresas nao financeiras",H997="1"),"c002x   - Micro &amp; SME",IF(AND(G997="outras empresas nao financeiras",OR(H997="0",H997="")),"c003x   - Corporates",IF(G997="instituicoes de credito","c004x   - Institutions",IF(G997="outras instituicoes financeiras","c005x   - Other financial corporations",IF(G997="setor publico","c008x   - Government, central banks &amp; supranationals",IF(AND(G997="",I997="Taxageste"),"c003x   - Corporates",IF(G997="","c005x   - Other financial corporations","")))))))))</f>
        <v>c004x   - Institutions</v>
      </c>
      <c r="Y997" s="1">
        <f>SUM(N997:O997)</f>
        <v>0</v>
      </c>
      <c r="Z997">
        <f>IFERROR(D997-Y997,"")</f>
        <v>0.99</v>
      </c>
      <c r="AA997">
        <v>0</v>
      </c>
      <c r="AB997" t="str">
        <f t="shared" si="45"/>
        <v>399904811255440</v>
      </c>
      <c r="AC997" t="str">
        <f t="shared" si="46"/>
        <v>9000796656</v>
      </c>
      <c r="AD997" t="str">
        <f t="shared" si="47"/>
        <v>Type of identifier, other than LEI or MFI code</v>
      </c>
    </row>
    <row r="998" spans="1:30" x14ac:dyDescent="0.45">
      <c r="A998" t="s">
        <v>1075</v>
      </c>
      <c r="B998" t="s">
        <v>706</v>
      </c>
      <c r="C998" t="s">
        <v>21</v>
      </c>
      <c r="D998" s="23">
        <v>0.34</v>
      </c>
      <c r="F998" t="s">
        <v>485</v>
      </c>
      <c r="G998" t="s">
        <v>23</v>
      </c>
      <c r="H998" t="s">
        <v>694</v>
      </c>
      <c r="I998" t="s">
        <v>707</v>
      </c>
      <c r="M998" t="s">
        <v>1362</v>
      </c>
      <c r="X998" t="str">
        <f>+IF(P998="S128","c006x   - Insurance firms &amp; pension funds",IF(G998="particulares","c001x   - Households",IF(AND(G998="outras empresas nao financeiras",H998="1"),"c002x   - Micro &amp; SME",IF(AND(G998="outras empresas nao financeiras",OR(H998="0",H998="")),"c003x   - Corporates",IF(G998="instituicoes de credito","c004x   - Institutions",IF(G998="outras instituicoes financeiras","c005x   - Other financial corporations",IF(G998="setor publico","c008x   - Government, central banks &amp; supranationals",IF(AND(G998="",I998="Taxageste"),"c003x   - Corporates",IF(G998="","c005x   - Other financial corporations","")))))))))</f>
        <v>c004x   - Institutions</v>
      </c>
      <c r="Y998" s="1">
        <f>SUM(N998:O998)</f>
        <v>0</v>
      </c>
      <c r="Z998">
        <f>IFERROR(D998-Y998,"")</f>
        <v>0.34</v>
      </c>
      <c r="AA998">
        <v>0</v>
      </c>
      <c r="AB998" t="str">
        <f t="shared" si="45"/>
        <v>399904811255600</v>
      </c>
      <c r="AC998" t="str">
        <f t="shared" si="46"/>
        <v>9000796656</v>
      </c>
      <c r="AD998" t="str">
        <f t="shared" si="47"/>
        <v>Type of identifier, other than LEI or MFI code</v>
      </c>
    </row>
    <row r="999" spans="1:30" x14ac:dyDescent="0.45">
      <c r="A999" t="s">
        <v>809</v>
      </c>
      <c r="B999" t="s">
        <v>706</v>
      </c>
      <c r="C999" t="s">
        <v>21</v>
      </c>
      <c r="D999" s="23">
        <v>0.03</v>
      </c>
      <c r="F999" t="s">
        <v>485</v>
      </c>
      <c r="G999" t="s">
        <v>23</v>
      </c>
      <c r="H999" t="s">
        <v>694</v>
      </c>
      <c r="I999" t="s">
        <v>707</v>
      </c>
      <c r="M999" t="s">
        <v>1362</v>
      </c>
      <c r="X999" t="str">
        <f>+IF(P999="S128","c006x   - Insurance firms &amp; pension funds",IF(G999="particulares","c001x   - Households",IF(AND(G999="outras empresas nao financeiras",H999="1"),"c002x   - Micro &amp; SME",IF(AND(G999="outras empresas nao financeiras",OR(H999="0",H999="")),"c003x   - Corporates",IF(G999="instituicoes de credito","c004x   - Institutions",IF(G999="outras instituicoes financeiras","c005x   - Other financial corporations",IF(G999="setor publico","c008x   - Government, central banks &amp; supranationals",IF(AND(G999="",I999="Taxageste"),"c003x   - Corporates",IF(G999="","c005x   - Other financial corporations","")))))))))</f>
        <v>c004x   - Institutions</v>
      </c>
      <c r="Y999" s="1">
        <f>SUM(N999:O999)</f>
        <v>0</v>
      </c>
      <c r="Z999">
        <f>IFERROR(D999-Y999,"")</f>
        <v>0.03</v>
      </c>
      <c r="AA999">
        <v>0</v>
      </c>
      <c r="AB999" t="str">
        <f t="shared" si="45"/>
        <v>399904811425540</v>
      </c>
      <c r="AC999" t="str">
        <f t="shared" si="46"/>
        <v>9000796656</v>
      </c>
      <c r="AD999" t="str">
        <f t="shared" si="47"/>
        <v>Type of identifier, other than LEI or MFI code</v>
      </c>
    </row>
    <row r="1000" spans="1:30" x14ac:dyDescent="0.45">
      <c r="A1000" t="s">
        <v>1074</v>
      </c>
      <c r="B1000" t="s">
        <v>706</v>
      </c>
      <c r="C1000" t="s">
        <v>21</v>
      </c>
      <c r="D1000" s="23">
        <v>0.13</v>
      </c>
      <c r="F1000" t="s">
        <v>485</v>
      </c>
      <c r="G1000" t="s">
        <v>23</v>
      </c>
      <c r="H1000" t="s">
        <v>694</v>
      </c>
      <c r="I1000" t="s">
        <v>707</v>
      </c>
      <c r="M1000" t="s">
        <v>1362</v>
      </c>
      <c r="X1000" t="str">
        <f>+IF(P1000="S128","c006x   - Insurance firms &amp; pension funds",IF(G1000="particulares","c001x   - Households",IF(AND(G1000="outras empresas nao financeiras",H1000="1"),"c002x   - Micro &amp; SME",IF(AND(G1000="outras empresas nao financeiras",OR(H1000="0",H1000="")),"c003x   - Corporates",IF(G1000="instituicoes de credito","c004x   - Institutions",IF(G1000="outras instituicoes financeiras","c005x   - Other financial corporations",IF(G1000="setor publico","c008x   - Government, central banks &amp; supranationals",IF(AND(G1000="",I1000="Taxageste"),"c003x   - Corporates",IF(G1000="","c005x   - Other financial corporations","")))))))))</f>
        <v>c004x   - Institutions</v>
      </c>
      <c r="Y1000" s="1">
        <f>SUM(N1000:O1000)</f>
        <v>0</v>
      </c>
      <c r="Z1000">
        <f>IFERROR(D1000-Y1000,"")</f>
        <v>0.13</v>
      </c>
      <c r="AA1000">
        <v>0</v>
      </c>
      <c r="AB1000" t="str">
        <f t="shared" si="45"/>
        <v>399904810215870</v>
      </c>
      <c r="AC1000" t="str">
        <f t="shared" si="46"/>
        <v>9000796656</v>
      </c>
      <c r="AD1000" t="str">
        <f t="shared" si="47"/>
        <v>Type of identifier, other than LEI or MFI code</v>
      </c>
    </row>
    <row r="1001" spans="1:30" x14ac:dyDescent="0.45">
      <c r="A1001" t="s">
        <v>894</v>
      </c>
      <c r="B1001" t="s">
        <v>706</v>
      </c>
      <c r="C1001" t="s">
        <v>21</v>
      </c>
      <c r="D1001" s="23">
        <v>0.06</v>
      </c>
      <c r="F1001" t="s">
        <v>485</v>
      </c>
      <c r="G1001" t="s">
        <v>23</v>
      </c>
      <c r="H1001" t="s">
        <v>694</v>
      </c>
      <c r="I1001" t="s">
        <v>707</v>
      </c>
      <c r="M1001" t="s">
        <v>1362</v>
      </c>
      <c r="X1001" t="str">
        <f>+IF(P1001="S128","c006x   - Insurance firms &amp; pension funds",IF(G1001="particulares","c001x   - Households",IF(AND(G1001="outras empresas nao financeiras",H1001="1"),"c002x   - Micro &amp; SME",IF(AND(G1001="outras empresas nao financeiras",OR(H1001="0",H1001="")),"c003x   - Corporates",IF(G1001="instituicoes de credito","c004x   - Institutions",IF(G1001="outras instituicoes financeiras","c005x   - Other financial corporations",IF(G1001="setor publico","c008x   - Government, central banks &amp; supranationals",IF(AND(G1001="",I1001="Taxageste"),"c003x   - Corporates",IF(G1001="","c005x   - Other financial corporations","")))))))))</f>
        <v>c004x   - Institutions</v>
      </c>
      <c r="Y1001" s="1">
        <f>SUM(N1001:O1001)</f>
        <v>0</v>
      </c>
      <c r="Z1001">
        <f>IFERROR(D1001-Y1001,"")</f>
        <v>0.06</v>
      </c>
      <c r="AA1001">
        <v>0</v>
      </c>
      <c r="AB1001" t="str">
        <f t="shared" si="45"/>
        <v>399904810461790</v>
      </c>
      <c r="AC1001" t="str">
        <f t="shared" si="46"/>
        <v>9000796656</v>
      </c>
      <c r="AD1001" t="str">
        <f t="shared" si="47"/>
        <v>Type of identifier, other than LEI or MFI code</v>
      </c>
    </row>
    <row r="1002" spans="1:30" x14ac:dyDescent="0.45">
      <c r="A1002" t="s">
        <v>705</v>
      </c>
      <c r="B1002" t="s">
        <v>706</v>
      </c>
      <c r="C1002" t="s">
        <v>21</v>
      </c>
      <c r="D1002" s="23">
        <v>0.53</v>
      </c>
      <c r="F1002" t="s">
        <v>485</v>
      </c>
      <c r="G1002" t="s">
        <v>23</v>
      </c>
      <c r="H1002" t="s">
        <v>694</v>
      </c>
      <c r="I1002" t="s">
        <v>707</v>
      </c>
      <c r="M1002" t="s">
        <v>1362</v>
      </c>
      <c r="X1002" t="str">
        <f>+IF(P1002="S128","c006x   - Insurance firms &amp; pension funds",IF(G1002="particulares","c001x   - Households",IF(AND(G1002="outras empresas nao financeiras",H1002="1"),"c002x   - Micro &amp; SME",IF(AND(G1002="outras empresas nao financeiras",OR(H1002="0",H1002="")),"c003x   - Corporates",IF(G1002="instituicoes de credito","c004x   - Institutions",IF(G1002="outras instituicoes financeiras","c005x   - Other financial corporations",IF(G1002="setor publico","c008x   - Government, central banks &amp; supranationals",IF(AND(G1002="",I1002="Taxageste"),"c003x   - Corporates",IF(G1002="","c005x   - Other financial corporations","")))))))))</f>
        <v>c004x   - Institutions</v>
      </c>
      <c r="Y1002" s="1">
        <f>SUM(N1002:O1002)</f>
        <v>0</v>
      </c>
      <c r="Z1002">
        <f>IFERROR(D1002-Y1002,"")</f>
        <v>0.53</v>
      </c>
      <c r="AA1002">
        <v>0</v>
      </c>
      <c r="AB1002" t="str">
        <f t="shared" si="45"/>
        <v>399904811642910</v>
      </c>
      <c r="AC1002" t="str">
        <f t="shared" si="46"/>
        <v>9000796656</v>
      </c>
      <c r="AD1002" t="str">
        <f t="shared" si="47"/>
        <v>Type of identifier, other than LEI or MFI code</v>
      </c>
    </row>
    <row r="1003" spans="1:30" x14ac:dyDescent="0.45">
      <c r="A1003" t="s">
        <v>902</v>
      </c>
      <c r="B1003" t="s">
        <v>706</v>
      </c>
      <c r="C1003" t="s">
        <v>21</v>
      </c>
      <c r="D1003" s="23">
        <v>0.12</v>
      </c>
      <c r="F1003" t="s">
        <v>485</v>
      </c>
      <c r="G1003" t="s">
        <v>23</v>
      </c>
      <c r="H1003" t="s">
        <v>694</v>
      </c>
      <c r="I1003" t="s">
        <v>707</v>
      </c>
      <c r="M1003" t="s">
        <v>1362</v>
      </c>
      <c r="X1003" t="str">
        <f>+IF(P1003="S128","c006x   - Insurance firms &amp; pension funds",IF(G1003="particulares","c001x   - Households",IF(AND(G1003="outras empresas nao financeiras",H1003="1"),"c002x   - Micro &amp; SME",IF(AND(G1003="outras empresas nao financeiras",OR(H1003="0",H1003="")),"c003x   - Corporates",IF(G1003="instituicoes de credito","c004x   - Institutions",IF(G1003="outras instituicoes financeiras","c005x   - Other financial corporations",IF(G1003="setor publico","c008x   - Government, central banks &amp; supranationals",IF(AND(G1003="",I1003="Taxageste"),"c003x   - Corporates",IF(G1003="","c005x   - Other financial corporations","")))))))))</f>
        <v>c004x   - Institutions</v>
      </c>
      <c r="Y1003" s="1">
        <f>SUM(N1003:O1003)</f>
        <v>0</v>
      </c>
      <c r="Z1003">
        <f>IFERROR(D1003-Y1003,"")</f>
        <v>0.12</v>
      </c>
      <c r="AA1003">
        <v>0</v>
      </c>
      <c r="AB1003" t="str">
        <f t="shared" si="45"/>
        <v>399904811497630</v>
      </c>
      <c r="AC1003" t="str">
        <f t="shared" si="46"/>
        <v>9000796656</v>
      </c>
      <c r="AD1003" t="str">
        <f t="shared" si="47"/>
        <v>Type of identifier, other than LEI or MFI code</v>
      </c>
    </row>
    <row r="1004" spans="1:30" x14ac:dyDescent="0.45">
      <c r="A1004" t="s">
        <v>901</v>
      </c>
      <c r="B1004" t="s">
        <v>706</v>
      </c>
      <c r="C1004" t="s">
        <v>21</v>
      </c>
      <c r="D1004" s="23">
        <v>0.6</v>
      </c>
      <c r="F1004" t="s">
        <v>485</v>
      </c>
      <c r="G1004" t="s">
        <v>23</v>
      </c>
      <c r="H1004" t="s">
        <v>694</v>
      </c>
      <c r="I1004" t="s">
        <v>707</v>
      </c>
      <c r="M1004" t="s">
        <v>1362</v>
      </c>
      <c r="X1004" t="str">
        <f>+IF(P1004="S128","c006x   - Insurance firms &amp; pension funds",IF(G1004="particulares","c001x   - Households",IF(AND(G1004="outras empresas nao financeiras",H1004="1"),"c002x   - Micro &amp; SME",IF(AND(G1004="outras empresas nao financeiras",OR(H1004="0",H1004="")),"c003x   - Corporates",IF(G1004="instituicoes de credito","c004x   - Institutions",IF(G1004="outras instituicoes financeiras","c005x   - Other financial corporations",IF(G1004="setor publico","c008x   - Government, central banks &amp; supranationals",IF(AND(G1004="",I1004="Taxageste"),"c003x   - Corporates",IF(G1004="","c005x   - Other financial corporations","")))))))))</f>
        <v>c004x   - Institutions</v>
      </c>
      <c r="Y1004" s="1">
        <f>SUM(N1004:O1004)</f>
        <v>0</v>
      </c>
      <c r="Z1004">
        <f>IFERROR(D1004-Y1004,"")</f>
        <v>0.6</v>
      </c>
      <c r="AA1004">
        <v>0</v>
      </c>
      <c r="AB1004" t="str">
        <f t="shared" si="45"/>
        <v>399904844726000</v>
      </c>
      <c r="AC1004" t="str">
        <f t="shared" si="46"/>
        <v>9000796656</v>
      </c>
      <c r="AD1004" t="str">
        <f t="shared" si="47"/>
        <v>Type of identifier, other than LEI or MFI code</v>
      </c>
    </row>
    <row r="1005" spans="1:30" x14ac:dyDescent="0.45">
      <c r="A1005" t="s">
        <v>640</v>
      </c>
      <c r="B1005" t="s">
        <v>447</v>
      </c>
      <c r="C1005" t="s">
        <v>21</v>
      </c>
      <c r="D1005" s="23">
        <v>0.22</v>
      </c>
      <c r="E1005" s="23"/>
      <c r="F1005" t="s">
        <v>485</v>
      </c>
      <c r="G1005" t="s">
        <v>27</v>
      </c>
      <c r="H1005" t="s">
        <v>694</v>
      </c>
      <c r="I1005" t="s">
        <v>45</v>
      </c>
      <c r="M1005" t="s">
        <v>1362</v>
      </c>
      <c r="W1005" t="s">
        <v>479</v>
      </c>
      <c r="X1005" t="str">
        <f>+IF(P1005="S128","c006x   - Insurance firms &amp; pension funds",IF(G1005="particulares","c001x   - Households",IF(AND(G1005="outras empresas nao financeiras",H1005="1"),"c002x   - Micro &amp; SME",IF(AND(G1005="outras empresas nao financeiras",OR(H1005="0",H1005="")),"c003x   - Corporates",IF(G1005="instituicoes de credito","c004x   - Institutions",IF(G1005="outras instituicoes financeiras","c005x   - Other financial corporations",IF(G1005="setor publico","c008x   - Government, central banks &amp; supranationals",IF(AND(G1005="",I1005="Taxageste"),"c003x   - Corporates",IF(G1005="","c005x   - Other financial corporations","")))))))))</f>
        <v>c003x   - Corporates</v>
      </c>
      <c r="Y1005" s="1">
        <f>SUM(N1005:O1005)</f>
        <v>0</v>
      </c>
      <c r="Z1005">
        <f>IFERROR(D1005-Y1005,"")</f>
        <v>0.22</v>
      </c>
      <c r="AA1005">
        <v>0</v>
      </c>
      <c r="AB1005" t="str">
        <f t="shared" si="45"/>
        <v>399904875248090</v>
      </c>
      <c r="AC1005" t="str">
        <f t="shared" si="46"/>
        <v>8000391312</v>
      </c>
      <c r="AD1005" t="str">
        <f t="shared" si="47"/>
        <v>Type of identifier, other than LEI or MFI code</v>
      </c>
    </row>
    <row r="1006" spans="1:30" x14ac:dyDescent="0.45">
      <c r="A1006" t="s">
        <v>381</v>
      </c>
      <c r="B1006" t="s">
        <v>164</v>
      </c>
      <c r="C1006" t="s">
        <v>21</v>
      </c>
      <c r="D1006" s="23">
        <v>63022.45</v>
      </c>
      <c r="E1006">
        <v>41.77</v>
      </c>
      <c r="F1006" t="s">
        <v>29</v>
      </c>
      <c r="G1006" t="s">
        <v>34</v>
      </c>
      <c r="H1006" t="s">
        <v>694</v>
      </c>
      <c r="I1006" t="s">
        <v>30</v>
      </c>
      <c r="M1006" t="s">
        <v>1362</v>
      </c>
      <c r="W1006" t="s">
        <v>479</v>
      </c>
      <c r="X1006" t="str">
        <f>+IF(P1006="S128","c006x   - Insurance firms &amp; pension funds",IF(G1006="particulares","c001x   - Households",IF(AND(G1006="outras empresas nao financeiras",H1006="1"),"c002x   - Micro &amp; SME",IF(AND(G1006="outras empresas nao financeiras",OR(H1006="0",H1006="")),"c003x   - Corporates",IF(G1006="instituicoes de credito","c004x   - Institutions",IF(G1006="outras instituicoes financeiras","c005x   - Other financial corporations",IF(G1006="setor publico","c008x   - Government, central banks &amp; supranationals",IF(AND(G1006="",I1006="Taxageste"),"c003x   - Corporates",IF(G1006="","c005x   - Other financial corporations","")))))))))</f>
        <v>c005x   - Other financial corporations</v>
      </c>
      <c r="Y1006" s="1">
        <f>SUM(N1006:O1006)</f>
        <v>0</v>
      </c>
      <c r="Z1006">
        <f>IFERROR(D1006-Y1006,"")</f>
        <v>63022.45</v>
      </c>
      <c r="AA1006">
        <v>0</v>
      </c>
      <c r="AB1006" t="str">
        <f t="shared" si="45"/>
        <v>343000000000000</v>
      </c>
      <c r="AC1006" t="str">
        <f t="shared" si="46"/>
        <v>7400615058</v>
      </c>
      <c r="AD1006" t="str">
        <f t="shared" si="47"/>
        <v>Type of identifier, other than LEI or MFI code</v>
      </c>
    </row>
    <row r="1007" spans="1:30" x14ac:dyDescent="0.45">
      <c r="A1007" t="s">
        <v>432</v>
      </c>
      <c r="B1007" t="s">
        <v>170</v>
      </c>
      <c r="C1007" t="s">
        <v>21</v>
      </c>
      <c r="D1007" s="23">
        <v>29368.91</v>
      </c>
      <c r="E1007">
        <v>37.76</v>
      </c>
      <c r="F1007" t="s">
        <v>29</v>
      </c>
      <c r="G1007" t="s">
        <v>34</v>
      </c>
      <c r="H1007" t="s">
        <v>694</v>
      </c>
      <c r="I1007" t="s">
        <v>74</v>
      </c>
      <c r="M1007" t="s">
        <v>1362</v>
      </c>
      <c r="W1007" t="s">
        <v>479</v>
      </c>
      <c r="X1007" t="str">
        <f>+IF(P1007="S128","c006x   - Insurance firms &amp; pension funds",IF(G1007="particulares","c001x   - Households",IF(AND(G1007="outras empresas nao financeiras",H1007="1"),"c002x   - Micro &amp; SME",IF(AND(G1007="outras empresas nao financeiras",OR(H1007="0",H1007="")),"c003x   - Corporates",IF(G1007="instituicoes de credito","c004x   - Institutions",IF(G1007="outras instituicoes financeiras","c005x   - Other financial corporations",IF(G1007="setor publico","c008x   - Government, central banks &amp; supranationals",IF(AND(G1007="",I1007="Taxageste"),"c003x   - Corporates",IF(G1007="","c005x   - Other financial corporations","")))))))))</f>
        <v>c005x   - Other financial corporations</v>
      </c>
      <c r="Y1007" s="1">
        <f>SUM(N1007:O1007)</f>
        <v>0</v>
      </c>
      <c r="Z1007">
        <f>IFERROR(D1007-Y1007,"")</f>
        <v>29368.91</v>
      </c>
      <c r="AA1007">
        <v>0</v>
      </c>
      <c r="AB1007" t="str">
        <f t="shared" si="45"/>
        <v>342200000000000</v>
      </c>
      <c r="AC1007" t="str">
        <f t="shared" si="46"/>
        <v>7400987939</v>
      </c>
      <c r="AD1007" t="str">
        <f t="shared" si="47"/>
        <v>Type of identifier, other than LEI or MFI code</v>
      </c>
    </row>
    <row r="1008" spans="1:30" x14ac:dyDescent="0.45">
      <c r="A1008" t="s">
        <v>424</v>
      </c>
      <c r="B1008" t="s">
        <v>164</v>
      </c>
      <c r="C1008" t="s">
        <v>21</v>
      </c>
      <c r="D1008" s="23">
        <v>64456.92</v>
      </c>
      <c r="E1008">
        <v>40.270000000000003</v>
      </c>
      <c r="F1008" t="s">
        <v>29</v>
      </c>
      <c r="G1008" t="s">
        <v>34</v>
      </c>
      <c r="H1008" t="s">
        <v>694</v>
      </c>
      <c r="I1008" t="s">
        <v>30</v>
      </c>
      <c r="M1008" t="s">
        <v>1362</v>
      </c>
      <c r="W1008" t="s">
        <v>479</v>
      </c>
      <c r="X1008" t="str">
        <f>+IF(P1008="S128","c006x   - Insurance firms &amp; pension funds",IF(G1008="particulares","c001x   - Households",IF(AND(G1008="outras empresas nao financeiras",H1008="1"),"c002x   - Micro &amp; SME",IF(AND(G1008="outras empresas nao financeiras",OR(H1008="0",H1008="")),"c003x   - Corporates",IF(G1008="instituicoes de credito","c004x   - Institutions",IF(G1008="outras instituicoes financeiras","c005x   - Other financial corporations",IF(G1008="setor publico","c008x   - Government, central banks &amp; supranationals",IF(AND(G1008="",I1008="Taxageste"),"c003x   - Corporates",IF(G1008="","c005x   - Other financial corporations","")))))))))</f>
        <v>c005x   - Other financial corporations</v>
      </c>
      <c r="Y1008" s="1">
        <f>SUM(N1008:O1008)</f>
        <v>0</v>
      </c>
      <c r="Z1008">
        <f>IFERROR(D1008-Y1008,"")</f>
        <v>64456.92</v>
      </c>
      <c r="AA1008">
        <v>0</v>
      </c>
      <c r="AB1008" t="str">
        <f t="shared" si="45"/>
        <v>338000000000000</v>
      </c>
      <c r="AC1008" t="str">
        <f t="shared" si="46"/>
        <v>7400615058</v>
      </c>
      <c r="AD1008" t="str">
        <f t="shared" si="47"/>
        <v>Type of identifier, other than LEI or MFI code</v>
      </c>
    </row>
    <row r="1009" spans="1:30" x14ac:dyDescent="0.45">
      <c r="A1009" t="s">
        <v>348</v>
      </c>
      <c r="B1009" t="s">
        <v>167</v>
      </c>
      <c r="C1009" t="s">
        <v>21</v>
      </c>
      <c r="D1009" s="23">
        <v>133758.18</v>
      </c>
      <c r="E1009">
        <v>364.19</v>
      </c>
      <c r="F1009" t="s">
        <v>29</v>
      </c>
      <c r="G1009" t="s">
        <v>34</v>
      </c>
      <c r="H1009" t="s">
        <v>694</v>
      </c>
      <c r="I1009" t="s">
        <v>73</v>
      </c>
      <c r="M1009" t="s">
        <v>1362</v>
      </c>
      <c r="W1009" t="s">
        <v>479</v>
      </c>
      <c r="X1009" t="str">
        <f>+IF(P1009="S128","c006x   - Insurance firms &amp; pension funds",IF(G1009="particulares","c001x   - Households",IF(AND(G1009="outras empresas nao financeiras",H1009="1"),"c002x   - Micro &amp; SME",IF(AND(G1009="outras empresas nao financeiras",OR(H1009="0",H1009="")),"c003x   - Corporates",IF(G1009="instituicoes de credito","c004x   - Institutions",IF(G1009="outras instituicoes financeiras","c005x   - Other financial corporations",IF(G1009="setor publico","c008x   - Government, central banks &amp; supranationals",IF(AND(G1009="",I1009="Taxageste"),"c003x   - Corporates",IF(G1009="","c005x   - Other financial corporations","")))))))))</f>
        <v>c005x   - Other financial corporations</v>
      </c>
      <c r="Y1009" s="1">
        <f>SUM(N1009:O1009)</f>
        <v>0</v>
      </c>
      <c r="Z1009">
        <f>IFERROR(D1009-Y1009,"")</f>
        <v>133758.18</v>
      </c>
      <c r="AA1009">
        <v>0</v>
      </c>
      <c r="AB1009" t="str">
        <f t="shared" si="45"/>
        <v>373800000000000</v>
      </c>
      <c r="AC1009" t="str">
        <f t="shared" si="46"/>
        <v>2101355138</v>
      </c>
      <c r="AD1009" t="str">
        <f t="shared" si="47"/>
        <v>Type of identifier, other than LEI or MFI code</v>
      </c>
    </row>
    <row r="1010" spans="1:30" x14ac:dyDescent="0.45">
      <c r="A1010" t="s">
        <v>226</v>
      </c>
      <c r="B1010" t="s">
        <v>164</v>
      </c>
      <c r="C1010" t="s">
        <v>21</v>
      </c>
      <c r="D1010" s="23">
        <v>46559.64</v>
      </c>
      <c r="E1010">
        <v>89.87</v>
      </c>
      <c r="F1010" t="s">
        <v>29</v>
      </c>
      <c r="G1010" t="s">
        <v>34</v>
      </c>
      <c r="H1010" t="s">
        <v>694</v>
      </c>
      <c r="I1010" t="s">
        <v>30</v>
      </c>
      <c r="M1010" t="s">
        <v>1362</v>
      </c>
      <c r="W1010" t="s">
        <v>479</v>
      </c>
      <c r="X1010" t="str">
        <f>+IF(P1010="S128","c006x   - Insurance firms &amp; pension funds",IF(G1010="particulares","c001x   - Households",IF(AND(G1010="outras empresas nao financeiras",H1010="1"),"c002x   - Micro &amp; SME",IF(AND(G1010="outras empresas nao financeiras",OR(H1010="0",H1010="")),"c003x   - Corporates",IF(G1010="instituicoes de credito","c004x   - Institutions",IF(G1010="outras instituicoes financeiras","c005x   - Other financial corporations",IF(G1010="setor publico","c008x   - Government, central banks &amp; supranationals",IF(AND(G1010="",I1010="Taxageste"),"c003x   - Corporates",IF(G1010="","c005x   - Other financial corporations","")))))))))</f>
        <v>c005x   - Other financial corporations</v>
      </c>
      <c r="Y1010" s="1">
        <f>SUM(N1010:O1010)</f>
        <v>0</v>
      </c>
      <c r="Z1010">
        <f>IFERROR(D1010-Y1010,"")</f>
        <v>46559.64</v>
      </c>
      <c r="AA1010">
        <v>0</v>
      </c>
      <c r="AB1010" t="str">
        <f t="shared" si="45"/>
        <v>360500000000000</v>
      </c>
      <c r="AC1010" t="str">
        <f t="shared" si="46"/>
        <v>7400615058</v>
      </c>
      <c r="AD1010" t="str">
        <f t="shared" si="47"/>
        <v>Type of identifier, other than LEI or MFI code</v>
      </c>
    </row>
    <row r="1011" spans="1:30" x14ac:dyDescent="0.45">
      <c r="A1011" t="s">
        <v>223</v>
      </c>
      <c r="B1011" t="s">
        <v>164</v>
      </c>
      <c r="C1011" t="s">
        <v>21</v>
      </c>
      <c r="D1011" s="23">
        <v>27781.01</v>
      </c>
      <c r="E1011">
        <v>108.92</v>
      </c>
      <c r="F1011" t="s">
        <v>29</v>
      </c>
      <c r="G1011" t="s">
        <v>34</v>
      </c>
      <c r="H1011" t="s">
        <v>694</v>
      </c>
      <c r="I1011" t="s">
        <v>30</v>
      </c>
      <c r="M1011" t="s">
        <v>1362</v>
      </c>
      <c r="W1011" t="s">
        <v>479</v>
      </c>
      <c r="X1011" t="str">
        <f>+IF(P1011="S128","c006x   - Insurance firms &amp; pension funds",IF(G1011="particulares","c001x   - Households",IF(AND(G1011="outras empresas nao financeiras",H1011="1"),"c002x   - Micro &amp; SME",IF(AND(G1011="outras empresas nao financeiras",OR(H1011="0",H1011="")),"c003x   - Corporates",IF(G1011="instituicoes de credito","c004x   - Institutions",IF(G1011="outras instituicoes financeiras","c005x   - Other financial corporations",IF(G1011="setor publico","c008x   - Government, central banks &amp; supranationals",IF(AND(G1011="",I1011="Taxageste"),"c003x   - Corporates",IF(G1011="","c005x   - Other financial corporations","")))))))))</f>
        <v>c005x   - Other financial corporations</v>
      </c>
      <c r="Y1011" s="1">
        <f>SUM(N1011:O1011)</f>
        <v>0</v>
      </c>
      <c r="Z1011">
        <f>IFERROR(D1011-Y1011,"")</f>
        <v>27781.01</v>
      </c>
      <c r="AA1011">
        <v>0</v>
      </c>
      <c r="AB1011" t="str">
        <f t="shared" si="45"/>
        <v>359000000000000</v>
      </c>
      <c r="AC1011" t="str">
        <f t="shared" si="46"/>
        <v>7400615058</v>
      </c>
      <c r="AD1011" t="str">
        <f t="shared" si="47"/>
        <v>Type of identifier, other than LEI or MFI code</v>
      </c>
    </row>
    <row r="1012" spans="1:30" x14ac:dyDescent="0.45">
      <c r="A1012" t="s">
        <v>219</v>
      </c>
      <c r="B1012" t="s">
        <v>164</v>
      </c>
      <c r="C1012" t="s">
        <v>21</v>
      </c>
      <c r="D1012" s="23">
        <v>202255.72</v>
      </c>
      <c r="E1012">
        <v>470.89</v>
      </c>
      <c r="F1012" t="s">
        <v>29</v>
      </c>
      <c r="G1012" t="s">
        <v>34</v>
      </c>
      <c r="H1012" t="s">
        <v>694</v>
      </c>
      <c r="I1012" t="s">
        <v>30</v>
      </c>
      <c r="M1012" t="s">
        <v>1362</v>
      </c>
      <c r="W1012" t="s">
        <v>479</v>
      </c>
      <c r="X1012" t="str">
        <f>+IF(P1012="S128","c006x   - Insurance firms &amp; pension funds",IF(G1012="particulares","c001x   - Households",IF(AND(G1012="outras empresas nao financeiras",H1012="1"),"c002x   - Micro &amp; SME",IF(AND(G1012="outras empresas nao financeiras",OR(H1012="0",H1012="")),"c003x   - Corporates",IF(G1012="instituicoes de credito","c004x   - Institutions",IF(G1012="outras instituicoes financeiras","c005x   - Other financial corporations",IF(G1012="setor publico","c008x   - Government, central banks &amp; supranationals",IF(AND(G1012="",I1012="Taxageste"),"c003x   - Corporates",IF(G1012="","c005x   - Other financial corporations","")))))))))</f>
        <v>c005x   - Other financial corporations</v>
      </c>
      <c r="Y1012" s="1">
        <f>SUM(N1012:O1012)</f>
        <v>0</v>
      </c>
      <c r="Z1012">
        <f>IFERROR(D1012-Y1012,"")</f>
        <v>202255.72</v>
      </c>
      <c r="AA1012">
        <v>0</v>
      </c>
      <c r="AB1012" t="str">
        <f t="shared" si="45"/>
        <v>367000000000000</v>
      </c>
      <c r="AC1012" t="str">
        <f t="shared" si="46"/>
        <v>7400615058</v>
      </c>
      <c r="AD1012" t="str">
        <f t="shared" si="47"/>
        <v>Type of identifier, other than LEI or MFI code</v>
      </c>
    </row>
    <row r="1013" spans="1:30" x14ac:dyDescent="0.45">
      <c r="A1013" t="s">
        <v>341</v>
      </c>
      <c r="B1013" t="s">
        <v>164</v>
      </c>
      <c r="C1013" t="s">
        <v>21</v>
      </c>
      <c r="D1013" s="23">
        <v>5911.56</v>
      </c>
      <c r="E1013">
        <v>9.2200000000000006</v>
      </c>
      <c r="F1013" t="s">
        <v>29</v>
      </c>
      <c r="G1013" t="s">
        <v>34</v>
      </c>
      <c r="H1013" t="s">
        <v>694</v>
      </c>
      <c r="I1013" t="s">
        <v>30</v>
      </c>
      <c r="M1013" t="s">
        <v>1362</v>
      </c>
      <c r="W1013" t="s">
        <v>479</v>
      </c>
      <c r="X1013" t="str">
        <f>+IF(P1013="S128","c006x   - Insurance firms &amp; pension funds",IF(G1013="particulares","c001x   - Households",IF(AND(G1013="outras empresas nao financeiras",H1013="1"),"c002x   - Micro &amp; SME",IF(AND(G1013="outras empresas nao financeiras",OR(H1013="0",H1013="")),"c003x   - Corporates",IF(G1013="instituicoes de credito","c004x   - Institutions",IF(G1013="outras instituicoes financeiras","c005x   - Other financial corporations",IF(G1013="setor publico","c008x   - Government, central banks &amp; supranationals",IF(AND(G1013="",I1013="Taxageste"),"c003x   - Corporates",IF(G1013="","c005x   - Other financial corporations","")))))))))</f>
        <v>c005x   - Other financial corporations</v>
      </c>
      <c r="Y1013" s="1">
        <f>SUM(N1013:O1013)</f>
        <v>0</v>
      </c>
      <c r="Z1013">
        <f>IFERROR(D1013-Y1013,"")</f>
        <v>5911.56</v>
      </c>
      <c r="AA1013">
        <v>0</v>
      </c>
      <c r="AB1013" t="str">
        <f t="shared" si="45"/>
        <v>359500000000000</v>
      </c>
      <c r="AC1013" t="str">
        <f t="shared" si="46"/>
        <v>7400615058</v>
      </c>
      <c r="AD1013" t="str">
        <f t="shared" si="47"/>
        <v>Type of identifier, other than LEI or MFI code</v>
      </c>
    </row>
    <row r="1014" spans="1:30" x14ac:dyDescent="0.45">
      <c r="A1014" t="s">
        <v>564</v>
      </c>
      <c r="B1014" t="s">
        <v>439</v>
      </c>
      <c r="C1014" t="s">
        <v>21</v>
      </c>
      <c r="D1014" s="23">
        <v>132.18</v>
      </c>
      <c r="E1014" s="23"/>
      <c r="F1014" t="s">
        <v>490</v>
      </c>
      <c r="G1014" t="s">
        <v>23</v>
      </c>
      <c r="H1014" t="s">
        <v>694</v>
      </c>
      <c r="I1014" t="s">
        <v>66</v>
      </c>
      <c r="M1014" t="s">
        <v>1362</v>
      </c>
      <c r="X1014" t="str">
        <f>+IF(P1014="S128","c006x   - Insurance firms &amp; pension funds",IF(G1014="particulares","c001x   - Households",IF(AND(G1014="outras empresas nao financeiras",H1014="1"),"c002x   - Micro &amp; SME",IF(AND(G1014="outras empresas nao financeiras",OR(H1014="0",H1014="")),"c003x   - Corporates",IF(G1014="instituicoes de credito","c004x   - Institutions",IF(G1014="outras instituicoes financeiras","c005x   - Other financial corporations",IF(G1014="setor publico","c008x   - Government, central banks &amp; supranationals",IF(AND(G1014="",I1014="Taxageste"),"c003x   - Corporates",IF(G1014="","c005x   - Other financial corporations","")))))))))</f>
        <v>c004x   - Institutions</v>
      </c>
      <c r="Y1014" s="1">
        <f>SUM(N1014:O1014)</f>
        <v>0</v>
      </c>
      <c r="Z1014">
        <f>IFERROR(D1014-Y1014,"")</f>
        <v>132.18</v>
      </c>
      <c r="AA1014">
        <v>0</v>
      </c>
      <c r="AB1014" t="str">
        <f t="shared" si="45"/>
        <v>362304820864440</v>
      </c>
      <c r="AC1014" t="str">
        <f t="shared" si="46"/>
        <v>8000176024</v>
      </c>
      <c r="AD1014" t="str">
        <f t="shared" si="47"/>
        <v>Type of identifier, other than LEI or MFI code</v>
      </c>
    </row>
    <row r="1015" spans="1:30" x14ac:dyDescent="0.45">
      <c r="A1015" t="s">
        <v>886</v>
      </c>
      <c r="B1015" t="s">
        <v>706</v>
      </c>
      <c r="C1015" t="s">
        <v>21</v>
      </c>
      <c r="D1015" s="23">
        <v>0.08</v>
      </c>
      <c r="F1015" t="s">
        <v>485</v>
      </c>
      <c r="G1015" t="s">
        <v>23</v>
      </c>
      <c r="H1015" t="s">
        <v>694</v>
      </c>
      <c r="I1015" t="s">
        <v>707</v>
      </c>
      <c r="M1015" t="s">
        <v>1362</v>
      </c>
      <c r="X1015" t="str">
        <f>+IF(P1015="S128","c006x   - Insurance firms &amp; pension funds",IF(G1015="particulares","c001x   - Households",IF(AND(G1015="outras empresas nao financeiras",H1015="1"),"c002x   - Micro &amp; SME",IF(AND(G1015="outras empresas nao financeiras",OR(H1015="0",H1015="")),"c003x   - Corporates",IF(G1015="instituicoes de credito","c004x   - Institutions",IF(G1015="outras instituicoes financeiras","c005x   - Other financial corporations",IF(G1015="setor publico","c008x   - Government, central banks &amp; supranationals",IF(AND(G1015="",I1015="Taxageste"),"c003x   - Corporates",IF(G1015="","c005x   - Other financial corporations","")))))))))</f>
        <v>c004x   - Institutions</v>
      </c>
      <c r="Y1015" s="1">
        <f>SUM(N1015:O1015)</f>
        <v>0</v>
      </c>
      <c r="Z1015">
        <f>IFERROR(D1015-Y1015,"")</f>
        <v>0.08</v>
      </c>
      <c r="AA1015">
        <v>0</v>
      </c>
      <c r="AB1015" t="str">
        <f t="shared" si="45"/>
        <v>362304840008310</v>
      </c>
      <c r="AC1015" t="str">
        <f t="shared" si="46"/>
        <v>9000796656</v>
      </c>
      <c r="AD1015" t="str">
        <f t="shared" si="47"/>
        <v>Type of identifier, other than LEI or MFI code</v>
      </c>
    </row>
    <row r="1016" spans="1:30" x14ac:dyDescent="0.45">
      <c r="A1016" t="s">
        <v>887</v>
      </c>
      <c r="B1016" t="s">
        <v>706</v>
      </c>
      <c r="C1016" t="s">
        <v>21</v>
      </c>
      <c r="D1016" s="23">
        <v>0.15</v>
      </c>
      <c r="F1016" t="s">
        <v>485</v>
      </c>
      <c r="G1016" t="s">
        <v>23</v>
      </c>
      <c r="H1016" t="s">
        <v>694</v>
      </c>
      <c r="I1016" t="s">
        <v>707</v>
      </c>
      <c r="M1016" t="s">
        <v>1362</v>
      </c>
      <c r="X1016" t="str">
        <f>+IF(P1016="S128","c006x   - Insurance firms &amp; pension funds",IF(G1016="particulares","c001x   - Households",IF(AND(G1016="outras empresas nao financeiras",H1016="1"),"c002x   - Micro &amp; SME",IF(AND(G1016="outras empresas nao financeiras",OR(H1016="0",H1016="")),"c003x   - Corporates",IF(G1016="instituicoes de credito","c004x   - Institutions",IF(G1016="outras instituicoes financeiras","c005x   - Other financial corporations",IF(G1016="setor publico","c008x   - Government, central banks &amp; supranationals",IF(AND(G1016="",I1016="Taxageste"),"c003x   - Corporates",IF(G1016="","c005x   - Other financial corporations","")))))))))</f>
        <v>c004x   - Institutions</v>
      </c>
      <c r="Y1016" s="1">
        <f>SUM(N1016:O1016)</f>
        <v>0</v>
      </c>
      <c r="Z1016">
        <f>IFERROR(D1016-Y1016,"")</f>
        <v>0.15</v>
      </c>
      <c r="AA1016">
        <v>0</v>
      </c>
      <c r="AB1016" t="str">
        <f t="shared" si="45"/>
        <v>363603800141019</v>
      </c>
      <c r="AC1016" t="str">
        <f t="shared" si="46"/>
        <v>9000796656</v>
      </c>
      <c r="AD1016" t="str">
        <f t="shared" si="47"/>
        <v>Type of identifier, other than LEI or MFI code</v>
      </c>
    </row>
    <row r="1017" spans="1:30" x14ac:dyDescent="0.45">
      <c r="A1017" t="s">
        <v>344</v>
      </c>
      <c r="B1017" t="s">
        <v>164</v>
      </c>
      <c r="C1017" t="s">
        <v>21</v>
      </c>
      <c r="D1017" s="23">
        <v>136297.63</v>
      </c>
      <c r="E1017">
        <v>181.83</v>
      </c>
      <c r="F1017" t="s">
        <v>29</v>
      </c>
      <c r="G1017" t="s">
        <v>34</v>
      </c>
      <c r="H1017" t="s">
        <v>694</v>
      </c>
      <c r="I1017" t="s">
        <v>30</v>
      </c>
      <c r="M1017" t="s">
        <v>1362</v>
      </c>
      <c r="W1017" t="s">
        <v>479</v>
      </c>
      <c r="X1017" t="str">
        <f>+IF(P1017="S128","c006x   - Insurance firms &amp; pension funds",IF(G1017="particulares","c001x   - Households",IF(AND(G1017="outras empresas nao financeiras",H1017="1"),"c002x   - Micro &amp; SME",IF(AND(G1017="outras empresas nao financeiras",OR(H1017="0",H1017="")),"c003x   - Corporates",IF(G1017="instituicoes de credito","c004x   - Institutions",IF(G1017="outras instituicoes financeiras","c005x   - Other financial corporations",IF(G1017="setor publico","c008x   - Government, central banks &amp; supranationals",IF(AND(G1017="",I1017="Taxageste"),"c003x   - Corporates",IF(G1017="","c005x   - Other financial corporations","")))))))))</f>
        <v>c005x   - Other financial corporations</v>
      </c>
      <c r="Y1017" s="1">
        <f>SUM(N1017:O1017)</f>
        <v>0</v>
      </c>
      <c r="Z1017">
        <f>IFERROR(D1017-Y1017,"")</f>
        <v>136297.63</v>
      </c>
      <c r="AA1017">
        <v>0</v>
      </c>
      <c r="AB1017" t="str">
        <f t="shared" si="45"/>
        <v>365700000000000</v>
      </c>
      <c r="AC1017" t="str">
        <f t="shared" si="46"/>
        <v>7400615058</v>
      </c>
      <c r="AD1017" t="str">
        <f t="shared" si="47"/>
        <v>Type of identifier, other than LEI or MFI code</v>
      </c>
    </row>
    <row r="1018" spans="1:30" x14ac:dyDescent="0.45">
      <c r="A1018" t="s">
        <v>197</v>
      </c>
      <c r="B1018" t="s">
        <v>170</v>
      </c>
      <c r="C1018" t="s">
        <v>21</v>
      </c>
      <c r="D1018" s="23">
        <v>26565.95</v>
      </c>
      <c r="E1018">
        <v>14.17</v>
      </c>
      <c r="F1018" t="s">
        <v>29</v>
      </c>
      <c r="G1018" t="s">
        <v>34</v>
      </c>
      <c r="H1018" t="s">
        <v>694</v>
      </c>
      <c r="I1018" t="s">
        <v>74</v>
      </c>
      <c r="M1018" t="s">
        <v>1362</v>
      </c>
      <c r="W1018" t="s">
        <v>479</v>
      </c>
      <c r="X1018" t="str">
        <f>+IF(P1018="S128","c006x   - Insurance firms &amp; pension funds",IF(G1018="particulares","c001x   - Households",IF(AND(G1018="outras empresas nao financeiras",H1018="1"),"c002x   - Micro &amp; SME",IF(AND(G1018="outras empresas nao financeiras",OR(H1018="0",H1018="")),"c003x   - Corporates",IF(G1018="instituicoes de credito","c004x   - Institutions",IF(G1018="outras instituicoes financeiras","c005x   - Other financial corporations",IF(G1018="setor publico","c008x   - Government, central banks &amp; supranationals",IF(AND(G1018="",I1018="Taxageste"),"c003x   - Corporates",IF(G1018="","c005x   - Other financial corporations","")))))))))</f>
        <v>c005x   - Other financial corporations</v>
      </c>
      <c r="Y1018" s="1">
        <f>SUM(N1018:O1018)</f>
        <v>0</v>
      </c>
      <c r="Z1018">
        <f>IFERROR(D1018-Y1018,"")</f>
        <v>26565.95</v>
      </c>
      <c r="AA1018">
        <v>0</v>
      </c>
      <c r="AB1018" t="str">
        <f t="shared" si="45"/>
        <v>358500000000000</v>
      </c>
      <c r="AC1018" t="str">
        <f t="shared" si="46"/>
        <v>7400987939</v>
      </c>
      <c r="AD1018" t="str">
        <f t="shared" si="47"/>
        <v>Type of identifier, other than LEI or MFI code</v>
      </c>
    </row>
    <row r="1019" spans="1:30" x14ac:dyDescent="0.45">
      <c r="A1019" t="s">
        <v>340</v>
      </c>
      <c r="B1019" t="s">
        <v>164</v>
      </c>
      <c r="C1019" t="s">
        <v>21</v>
      </c>
      <c r="D1019" s="23">
        <v>170518.73</v>
      </c>
      <c r="E1019">
        <v>192.92</v>
      </c>
      <c r="F1019" t="s">
        <v>29</v>
      </c>
      <c r="G1019" t="s">
        <v>34</v>
      </c>
      <c r="H1019" t="s">
        <v>694</v>
      </c>
      <c r="I1019" t="s">
        <v>30</v>
      </c>
      <c r="M1019" t="s">
        <v>1362</v>
      </c>
      <c r="W1019" t="s">
        <v>479</v>
      </c>
      <c r="X1019" t="str">
        <f>+IF(P1019="S128","c006x   - Insurance firms &amp; pension funds",IF(G1019="particulares","c001x   - Households",IF(AND(G1019="outras empresas nao financeiras",H1019="1"),"c002x   - Micro &amp; SME",IF(AND(G1019="outras empresas nao financeiras",OR(H1019="0",H1019="")),"c003x   - Corporates",IF(G1019="instituicoes de credito","c004x   - Institutions",IF(G1019="outras instituicoes financeiras","c005x   - Other financial corporations",IF(G1019="setor publico","c008x   - Government, central banks &amp; supranationals",IF(AND(G1019="",I1019="Taxageste"),"c003x   - Corporates",IF(G1019="","c005x   - Other financial corporations","")))))))))</f>
        <v>c005x   - Other financial corporations</v>
      </c>
      <c r="Y1019" s="1">
        <f>SUM(N1019:O1019)</f>
        <v>0</v>
      </c>
      <c r="Z1019">
        <f>IFERROR(D1019-Y1019,"")</f>
        <v>170518.73</v>
      </c>
      <c r="AA1019">
        <v>0</v>
      </c>
      <c r="AB1019" t="str">
        <f t="shared" si="45"/>
        <v>358800000000000</v>
      </c>
      <c r="AC1019" t="str">
        <f t="shared" si="46"/>
        <v>7400615058</v>
      </c>
      <c r="AD1019" t="str">
        <f t="shared" si="47"/>
        <v>Type of identifier, other than LEI or MFI code</v>
      </c>
    </row>
    <row r="1020" spans="1:30" x14ac:dyDescent="0.45">
      <c r="A1020" t="s">
        <v>637</v>
      </c>
      <c r="B1020" t="s">
        <v>439</v>
      </c>
      <c r="C1020" t="s">
        <v>21</v>
      </c>
      <c r="D1020" s="23">
        <v>101.11</v>
      </c>
      <c r="E1020" s="23"/>
      <c r="F1020" t="s">
        <v>490</v>
      </c>
      <c r="G1020" t="s">
        <v>23</v>
      </c>
      <c r="H1020" t="s">
        <v>694</v>
      </c>
      <c r="I1020" t="s">
        <v>66</v>
      </c>
      <c r="M1020" t="s">
        <v>1362</v>
      </c>
      <c r="X1020" t="str">
        <f>+IF(P1020="S128","c006x   - Insurance firms &amp; pension funds",IF(G1020="particulares","c001x   - Households",IF(AND(G1020="outras empresas nao financeiras",H1020="1"),"c002x   - Micro &amp; SME",IF(AND(G1020="outras empresas nao financeiras",OR(H1020="0",H1020="")),"c003x   - Corporates",IF(G1020="instituicoes de credito","c004x   - Institutions",IF(G1020="outras instituicoes financeiras","c005x   - Other financial corporations",IF(G1020="setor publico","c008x   - Government, central banks &amp; supranationals",IF(AND(G1020="",I1020="Taxageste"),"c003x   - Corporates",IF(G1020="","c005x   - Other financial corporations","")))))))))</f>
        <v>c004x   - Institutions</v>
      </c>
      <c r="Y1020" s="1">
        <f>SUM(N1020:O1020)</f>
        <v>0</v>
      </c>
      <c r="Z1020">
        <f>IFERROR(D1020-Y1020,"")</f>
        <v>101.11</v>
      </c>
      <c r="AA1020">
        <v>0</v>
      </c>
      <c r="AB1020" t="str">
        <f t="shared" si="45"/>
        <v>362304820812140</v>
      </c>
      <c r="AC1020" t="str">
        <f t="shared" si="46"/>
        <v>8000176024</v>
      </c>
      <c r="AD1020" t="str">
        <f t="shared" si="47"/>
        <v>Type of identifier, other than LEI or MFI code</v>
      </c>
    </row>
    <row r="1021" spans="1:30" x14ac:dyDescent="0.45">
      <c r="A1021" t="s">
        <v>561</v>
      </c>
      <c r="B1021" t="s">
        <v>439</v>
      </c>
      <c r="C1021" t="s">
        <v>21</v>
      </c>
      <c r="D1021" s="23">
        <v>0.01</v>
      </c>
      <c r="F1021" t="s">
        <v>485</v>
      </c>
      <c r="G1021" t="s">
        <v>23</v>
      </c>
      <c r="H1021" t="s">
        <v>694</v>
      </c>
      <c r="I1021" t="s">
        <v>66</v>
      </c>
      <c r="M1021" t="s">
        <v>1362</v>
      </c>
      <c r="X1021" t="str">
        <f>+IF(P1021="S128","c006x   - Insurance firms &amp; pension funds",IF(G1021="particulares","c001x   - Households",IF(AND(G1021="outras empresas nao financeiras",H1021="1"),"c002x   - Micro &amp; SME",IF(AND(G1021="outras empresas nao financeiras",OR(H1021="0",H1021="")),"c003x   - Corporates",IF(G1021="instituicoes de credito","c004x   - Institutions",IF(G1021="outras instituicoes financeiras","c005x   - Other financial corporations",IF(G1021="setor publico","c008x   - Government, central banks &amp; supranationals",IF(AND(G1021="",I1021="Taxageste"),"c003x   - Corporates",IF(G1021="","c005x   - Other financial corporations","")))))))))</f>
        <v>c004x   - Institutions</v>
      </c>
      <c r="Y1021" s="1">
        <f>SUM(N1021:O1021)</f>
        <v>0</v>
      </c>
      <c r="Z1021">
        <f>IFERROR(D1021-Y1021,"")</f>
        <v>0.01</v>
      </c>
      <c r="AA1021">
        <v>0</v>
      </c>
      <c r="AB1021" t="str">
        <f t="shared" si="45"/>
        <v>362304820963130</v>
      </c>
      <c r="AC1021" t="str">
        <f t="shared" si="46"/>
        <v>8000176024</v>
      </c>
      <c r="AD1021" t="str">
        <f t="shared" si="47"/>
        <v>Type of identifier, other than LEI or MFI code</v>
      </c>
    </row>
    <row r="1022" spans="1:30" x14ac:dyDescent="0.45">
      <c r="A1022" t="s">
        <v>330</v>
      </c>
      <c r="B1022" t="s">
        <v>167</v>
      </c>
      <c r="C1022" t="s">
        <v>21</v>
      </c>
      <c r="D1022" s="23">
        <v>293288.06</v>
      </c>
      <c r="E1022">
        <v>258.33999999999997</v>
      </c>
      <c r="F1022" t="s">
        <v>29</v>
      </c>
      <c r="G1022" t="s">
        <v>34</v>
      </c>
      <c r="H1022" t="s">
        <v>694</v>
      </c>
      <c r="I1022" t="s">
        <v>73</v>
      </c>
      <c r="M1022" t="s">
        <v>1362</v>
      </c>
      <c r="W1022" t="s">
        <v>479</v>
      </c>
      <c r="X1022" t="str">
        <f>+IF(P1022="S128","c006x   - Insurance firms &amp; pension funds",IF(G1022="particulares","c001x   - Households",IF(AND(G1022="outras empresas nao financeiras",H1022="1"),"c002x   - Micro &amp; SME",IF(AND(G1022="outras empresas nao financeiras",OR(H1022="0",H1022="")),"c003x   - Corporates",IF(G1022="instituicoes de credito","c004x   - Institutions",IF(G1022="outras instituicoes financeiras","c005x   - Other financial corporations",IF(G1022="setor publico","c008x   - Government, central banks &amp; supranationals",IF(AND(G1022="",I1022="Taxageste"),"c003x   - Corporates",IF(G1022="","c005x   - Other financial corporations","")))))))))</f>
        <v>c005x   - Other financial corporations</v>
      </c>
      <c r="Y1022" s="1">
        <f>SUM(N1022:O1022)</f>
        <v>0</v>
      </c>
      <c r="Z1022">
        <f>IFERROR(D1022-Y1022,"")</f>
        <v>293288.06</v>
      </c>
      <c r="AA1022">
        <v>0</v>
      </c>
      <c r="AB1022" t="str">
        <f t="shared" si="45"/>
        <v>353500000000000</v>
      </c>
      <c r="AC1022" t="str">
        <f t="shared" si="46"/>
        <v>2101355138</v>
      </c>
      <c r="AD1022" t="str">
        <f t="shared" si="47"/>
        <v>Type of identifier, other than LEI or MFI code</v>
      </c>
    </row>
    <row r="1023" spans="1:30" x14ac:dyDescent="0.45">
      <c r="A1023" t="s">
        <v>801</v>
      </c>
      <c r="B1023" t="s">
        <v>706</v>
      </c>
      <c r="C1023" t="s">
        <v>21</v>
      </c>
      <c r="D1023" s="23">
        <v>0.26</v>
      </c>
      <c r="E1023" s="23"/>
      <c r="F1023" t="s">
        <v>485</v>
      </c>
      <c r="G1023" t="s">
        <v>23</v>
      </c>
      <c r="H1023" t="s">
        <v>694</v>
      </c>
      <c r="I1023" t="s">
        <v>707</v>
      </c>
      <c r="M1023" t="s">
        <v>1362</v>
      </c>
      <c r="X1023" t="str">
        <f>+IF(P1023="S128","c006x   - Insurance firms &amp; pension funds",IF(G1023="particulares","c001x   - Households",IF(AND(G1023="outras empresas nao financeiras",H1023="1"),"c002x   - Micro &amp; SME",IF(AND(G1023="outras empresas nao financeiras",OR(H1023="0",H1023="")),"c003x   - Corporates",IF(G1023="instituicoes de credito","c004x   - Institutions",IF(G1023="outras instituicoes financeiras","c005x   - Other financial corporations",IF(G1023="setor publico","c008x   - Government, central banks &amp; supranationals",IF(AND(G1023="",I1023="Taxageste"),"c003x   - Corporates",IF(G1023="","c005x   - Other financial corporations","")))))))))</f>
        <v>c004x   - Institutions</v>
      </c>
      <c r="Y1023" s="1">
        <f>SUM(N1023:O1023)</f>
        <v>0</v>
      </c>
      <c r="Z1023">
        <f>IFERROR(D1023-Y1023,"")</f>
        <v>0.26</v>
      </c>
      <c r="AA1023">
        <v>0</v>
      </c>
      <c r="AB1023" t="str">
        <f t="shared" si="45"/>
        <v>362304840002560</v>
      </c>
      <c r="AC1023" t="str">
        <f t="shared" si="46"/>
        <v>9000796656</v>
      </c>
      <c r="AD1023" t="str">
        <f t="shared" si="47"/>
        <v>Type of identifier, other than LEI or MFI code</v>
      </c>
    </row>
    <row r="1024" spans="1:30" x14ac:dyDescent="0.45">
      <c r="A1024" t="s">
        <v>334</v>
      </c>
      <c r="B1024" t="s">
        <v>170</v>
      </c>
      <c r="C1024" t="s">
        <v>21</v>
      </c>
      <c r="D1024" s="23">
        <v>51155.77</v>
      </c>
      <c r="E1024">
        <v>168.79</v>
      </c>
      <c r="F1024" t="s">
        <v>29</v>
      </c>
      <c r="G1024" t="s">
        <v>34</v>
      </c>
      <c r="H1024" t="s">
        <v>694</v>
      </c>
      <c r="I1024" t="s">
        <v>74</v>
      </c>
      <c r="M1024" t="s">
        <v>1362</v>
      </c>
      <c r="W1024" t="s">
        <v>479</v>
      </c>
      <c r="X1024" t="str">
        <f>+IF(P1024="S128","c006x   - Insurance firms &amp; pension funds",IF(G1024="particulares","c001x   - Households",IF(AND(G1024="outras empresas nao financeiras",H1024="1"),"c002x   - Micro &amp; SME",IF(AND(G1024="outras empresas nao financeiras",OR(H1024="0",H1024="")),"c003x   - Corporates",IF(G1024="instituicoes de credito","c004x   - Institutions",IF(G1024="outras instituicoes financeiras","c005x   - Other financial corporations",IF(G1024="setor publico","c008x   - Government, central banks &amp; supranationals",IF(AND(G1024="",I1024="Taxageste"),"c003x   - Corporates",IF(G1024="","c005x   - Other financial corporations","")))))))))</f>
        <v>c005x   - Other financial corporations</v>
      </c>
      <c r="Y1024" s="1">
        <f>SUM(N1024:O1024)</f>
        <v>0</v>
      </c>
      <c r="Z1024">
        <f>IFERROR(D1024-Y1024,"")</f>
        <v>51155.77</v>
      </c>
      <c r="AA1024">
        <v>0</v>
      </c>
      <c r="AB1024" t="str">
        <f t="shared" si="45"/>
        <v>357600000000000</v>
      </c>
      <c r="AC1024" t="str">
        <f t="shared" si="46"/>
        <v>7400987939</v>
      </c>
      <c r="AD1024" t="str">
        <f t="shared" si="47"/>
        <v>Type of identifier, other than LEI or MFI code</v>
      </c>
    </row>
    <row r="1025" spans="1:30" x14ac:dyDescent="0.45">
      <c r="A1025" t="s">
        <v>349</v>
      </c>
      <c r="B1025" t="s">
        <v>164</v>
      </c>
      <c r="C1025" t="s">
        <v>21</v>
      </c>
      <c r="D1025" s="23">
        <v>27465.81</v>
      </c>
      <c r="F1025" t="s">
        <v>29</v>
      </c>
      <c r="G1025" t="s">
        <v>34</v>
      </c>
      <c r="H1025" t="s">
        <v>694</v>
      </c>
      <c r="I1025" t="s">
        <v>30</v>
      </c>
      <c r="M1025" t="s">
        <v>1362</v>
      </c>
      <c r="W1025" t="s">
        <v>479</v>
      </c>
      <c r="X1025" t="str">
        <f>+IF(P1025="S128","c006x   - Insurance firms &amp; pension funds",IF(G1025="particulares","c001x   - Households",IF(AND(G1025="outras empresas nao financeiras",H1025="1"),"c002x   - Micro &amp; SME",IF(AND(G1025="outras empresas nao financeiras",OR(H1025="0",H1025="")),"c003x   - Corporates",IF(G1025="instituicoes de credito","c004x   - Institutions",IF(G1025="outras instituicoes financeiras","c005x   - Other financial corporations",IF(G1025="setor publico","c008x   - Government, central banks &amp; supranationals",IF(AND(G1025="",I1025="Taxageste"),"c003x   - Corporates",IF(G1025="","c005x   - Other financial corporations","")))))))))</f>
        <v>c005x   - Other financial corporations</v>
      </c>
      <c r="Y1025" s="1">
        <f>SUM(N1025:O1025)</f>
        <v>0</v>
      </c>
      <c r="Z1025">
        <f>IFERROR(D1025-Y1025,"")</f>
        <v>27465.81</v>
      </c>
      <c r="AA1025">
        <v>0</v>
      </c>
      <c r="AB1025" t="str">
        <f t="shared" si="45"/>
        <v>375500000000000</v>
      </c>
      <c r="AC1025" t="str">
        <f t="shared" si="46"/>
        <v>7400615058</v>
      </c>
      <c r="AD1025" t="str">
        <f t="shared" si="47"/>
        <v>Type of identifier, other than LEI or MFI code</v>
      </c>
    </row>
    <row r="1026" spans="1:30" x14ac:dyDescent="0.45">
      <c r="A1026" t="s">
        <v>346</v>
      </c>
      <c r="B1026" t="s">
        <v>164</v>
      </c>
      <c r="C1026" t="s">
        <v>21</v>
      </c>
      <c r="D1026" s="23">
        <v>100952.8</v>
      </c>
      <c r="E1026">
        <v>273.95999999999998</v>
      </c>
      <c r="F1026" t="s">
        <v>29</v>
      </c>
      <c r="G1026" t="s">
        <v>34</v>
      </c>
      <c r="H1026" t="s">
        <v>694</v>
      </c>
      <c r="I1026" t="s">
        <v>30</v>
      </c>
      <c r="M1026" t="s">
        <v>1362</v>
      </c>
      <c r="W1026" t="s">
        <v>479</v>
      </c>
      <c r="X1026" t="str">
        <f>+IF(P1026="S128","c006x   - Insurance firms &amp; pension funds",IF(G1026="particulares","c001x   - Households",IF(AND(G1026="outras empresas nao financeiras",H1026="1"),"c002x   - Micro &amp; SME",IF(AND(G1026="outras empresas nao financeiras",OR(H1026="0",H1026="")),"c003x   - Corporates",IF(G1026="instituicoes de credito","c004x   - Institutions",IF(G1026="outras instituicoes financeiras","c005x   - Other financial corporations",IF(G1026="setor publico","c008x   - Government, central banks &amp; supranationals",IF(AND(G1026="",I1026="Taxageste"),"c003x   - Corporates",IF(G1026="","c005x   - Other financial corporations","")))))))))</f>
        <v>c005x   - Other financial corporations</v>
      </c>
      <c r="Y1026" s="1">
        <f>SUM(N1026:O1026)</f>
        <v>0</v>
      </c>
      <c r="Z1026">
        <f>IFERROR(D1026-Y1026,"")</f>
        <v>100952.8</v>
      </c>
      <c r="AA1026">
        <v>0</v>
      </c>
      <c r="AB1026" t="str">
        <f t="shared" ref="AB1026:AB1089" si="48">IF(A1026="",B1026,A1026)</f>
        <v>379000000000000</v>
      </c>
      <c r="AC1026" t="str">
        <f t="shared" ref="AC1026:AC1089" si="49">IF(OR(V1026="",V1026="#"),B1026,V1026)</f>
        <v>7400615058</v>
      </c>
      <c r="AD1026" t="str">
        <f t="shared" ref="AD1026:AD1089" si="50">IF(AC1026="","",IF(AC1026=V1026,"LEI code","Type of identifier, other than LEI or MFI code"))</f>
        <v>Type of identifier, other than LEI or MFI code</v>
      </c>
    </row>
    <row r="1027" spans="1:30" x14ac:dyDescent="0.45">
      <c r="A1027" t="s">
        <v>446</v>
      </c>
      <c r="B1027" t="s">
        <v>164</v>
      </c>
      <c r="C1027" t="s">
        <v>21</v>
      </c>
      <c r="D1027" s="23">
        <v>35416.910000000003</v>
      </c>
      <c r="E1027">
        <v>139.6</v>
      </c>
      <c r="F1027" t="s">
        <v>29</v>
      </c>
      <c r="G1027" t="s">
        <v>34</v>
      </c>
      <c r="H1027" t="s">
        <v>694</v>
      </c>
      <c r="I1027" t="s">
        <v>30</v>
      </c>
      <c r="M1027" t="s">
        <v>1362</v>
      </c>
      <c r="W1027" t="s">
        <v>479</v>
      </c>
      <c r="X1027" t="str">
        <f>+IF(P1027="S128","c006x   - Insurance firms &amp; pension funds",IF(G1027="particulares","c001x   - Households",IF(AND(G1027="outras empresas nao financeiras",H1027="1"),"c002x   - Micro &amp; SME",IF(AND(G1027="outras empresas nao financeiras",OR(H1027="0",H1027="")),"c003x   - Corporates",IF(G1027="instituicoes de credito","c004x   - Institutions",IF(G1027="outras instituicoes financeiras","c005x   - Other financial corporations",IF(G1027="setor publico","c008x   - Government, central banks &amp; supranationals",IF(AND(G1027="",I1027="Taxageste"),"c003x   - Corporates",IF(G1027="","c005x   - Other financial corporations","")))))))))</f>
        <v>c005x   - Other financial corporations</v>
      </c>
      <c r="Y1027" s="1">
        <f>SUM(N1027:O1027)</f>
        <v>0</v>
      </c>
      <c r="Z1027">
        <f>IFERROR(D1027-Y1027,"")</f>
        <v>35416.910000000003</v>
      </c>
      <c r="AA1027">
        <v>0</v>
      </c>
      <c r="AB1027" t="str">
        <f t="shared" si="48"/>
        <v>368200000000000</v>
      </c>
      <c r="AC1027" t="str">
        <f t="shared" si="49"/>
        <v>7400615058</v>
      </c>
      <c r="AD1027" t="str">
        <f t="shared" si="50"/>
        <v>Type of identifier, other than LEI or MFI code</v>
      </c>
    </row>
    <row r="1028" spans="1:30" x14ac:dyDescent="0.45">
      <c r="A1028" t="s">
        <v>336</v>
      </c>
      <c r="B1028" t="s">
        <v>164</v>
      </c>
      <c r="C1028" t="s">
        <v>21</v>
      </c>
      <c r="D1028" s="23">
        <v>3596.6</v>
      </c>
      <c r="E1028">
        <v>9.5500000000000007</v>
      </c>
      <c r="F1028" t="s">
        <v>29</v>
      </c>
      <c r="G1028" t="s">
        <v>34</v>
      </c>
      <c r="H1028" t="s">
        <v>694</v>
      </c>
      <c r="I1028" t="s">
        <v>30</v>
      </c>
      <c r="M1028" t="s">
        <v>1362</v>
      </c>
      <c r="W1028" t="s">
        <v>479</v>
      </c>
      <c r="X1028" t="str">
        <f>+IF(P1028="S128","c006x   - Insurance firms &amp; pension funds",IF(G1028="particulares","c001x   - Households",IF(AND(G1028="outras empresas nao financeiras",H1028="1"),"c002x   - Micro &amp; SME",IF(AND(G1028="outras empresas nao financeiras",OR(H1028="0",H1028="")),"c003x   - Corporates",IF(G1028="instituicoes de credito","c004x   - Institutions",IF(G1028="outras instituicoes financeiras","c005x   - Other financial corporations",IF(G1028="setor publico","c008x   - Government, central banks &amp; supranationals",IF(AND(G1028="",I1028="Taxageste"),"c003x   - Corporates",IF(G1028="","c005x   - Other financial corporations","")))))))))</f>
        <v>c005x   - Other financial corporations</v>
      </c>
      <c r="Y1028" s="1">
        <f>SUM(N1028:O1028)</f>
        <v>0</v>
      </c>
      <c r="Z1028">
        <f>IFERROR(D1028-Y1028,"")</f>
        <v>3596.6</v>
      </c>
      <c r="AA1028">
        <v>0</v>
      </c>
      <c r="AB1028" t="str">
        <f t="shared" si="48"/>
        <v>385500000000000</v>
      </c>
      <c r="AC1028" t="str">
        <f t="shared" si="49"/>
        <v>7400615058</v>
      </c>
      <c r="AD1028" t="str">
        <f t="shared" si="50"/>
        <v>Type of identifier, other than LEI or MFI code</v>
      </c>
    </row>
    <row r="1029" spans="1:30" x14ac:dyDescent="0.45">
      <c r="A1029" t="s">
        <v>217</v>
      </c>
      <c r="B1029" t="s">
        <v>164</v>
      </c>
      <c r="C1029" t="s">
        <v>21</v>
      </c>
      <c r="D1029" s="23">
        <v>32422.19</v>
      </c>
      <c r="E1029">
        <v>67.83</v>
      </c>
      <c r="F1029" t="s">
        <v>29</v>
      </c>
      <c r="G1029" t="s">
        <v>34</v>
      </c>
      <c r="H1029" t="s">
        <v>694</v>
      </c>
      <c r="I1029" t="s">
        <v>30</v>
      </c>
      <c r="M1029" t="s">
        <v>1362</v>
      </c>
      <c r="W1029" t="s">
        <v>479</v>
      </c>
      <c r="X1029" t="str">
        <f>+IF(P1029="S128","c006x   - Insurance firms &amp; pension funds",IF(G1029="particulares","c001x   - Households",IF(AND(G1029="outras empresas nao financeiras",H1029="1"),"c002x   - Micro &amp; SME",IF(AND(G1029="outras empresas nao financeiras",OR(H1029="0",H1029="")),"c003x   - Corporates",IF(G1029="instituicoes de credito","c004x   - Institutions",IF(G1029="outras instituicoes financeiras","c005x   - Other financial corporations",IF(G1029="setor publico","c008x   - Government, central banks &amp; supranationals",IF(AND(G1029="",I1029="Taxageste"),"c003x   - Corporates",IF(G1029="","c005x   - Other financial corporations","")))))))))</f>
        <v>c005x   - Other financial corporations</v>
      </c>
      <c r="Y1029" s="1">
        <f>SUM(N1029:O1029)</f>
        <v>0</v>
      </c>
      <c r="Z1029">
        <f>IFERROR(D1029-Y1029,"")</f>
        <v>32422.19</v>
      </c>
      <c r="AA1029">
        <v>0</v>
      </c>
      <c r="AB1029" t="str">
        <f t="shared" si="48"/>
        <v>342000000000000</v>
      </c>
      <c r="AC1029" t="str">
        <f t="shared" si="49"/>
        <v>7400615058</v>
      </c>
      <c r="AD1029" t="str">
        <f t="shared" si="50"/>
        <v>Type of identifier, other than LEI or MFI code</v>
      </c>
    </row>
    <row r="1030" spans="1:30" x14ac:dyDescent="0.45">
      <c r="A1030" t="s">
        <v>283</v>
      </c>
      <c r="B1030" t="s">
        <v>170</v>
      </c>
      <c r="C1030" t="s">
        <v>21</v>
      </c>
      <c r="D1030" s="23">
        <v>3928.79</v>
      </c>
      <c r="E1030">
        <v>4.8600000000000003</v>
      </c>
      <c r="F1030" t="s">
        <v>29</v>
      </c>
      <c r="G1030" t="s">
        <v>34</v>
      </c>
      <c r="H1030" t="s">
        <v>694</v>
      </c>
      <c r="I1030" t="s">
        <v>74</v>
      </c>
      <c r="M1030" t="s">
        <v>1362</v>
      </c>
      <c r="W1030" t="s">
        <v>479</v>
      </c>
      <c r="X1030" t="str">
        <f>+IF(P1030="S128","c006x   - Insurance firms &amp; pension funds",IF(G1030="particulares","c001x   - Households",IF(AND(G1030="outras empresas nao financeiras",H1030="1"),"c002x   - Micro &amp; SME",IF(AND(G1030="outras empresas nao financeiras",OR(H1030="0",H1030="")),"c003x   - Corporates",IF(G1030="instituicoes de credito","c004x   - Institutions",IF(G1030="outras instituicoes financeiras","c005x   - Other financial corporations",IF(G1030="setor publico","c008x   - Government, central banks &amp; supranationals",IF(AND(G1030="",I1030="Taxageste"),"c003x   - Corporates",IF(G1030="","c005x   - Other financial corporations","")))))))))</f>
        <v>c005x   - Other financial corporations</v>
      </c>
      <c r="Y1030" s="1">
        <f>SUM(N1030:O1030)</f>
        <v>0</v>
      </c>
      <c r="Z1030">
        <f>IFERROR(D1030-Y1030,"")</f>
        <v>3928.79</v>
      </c>
      <c r="AA1030">
        <v>0</v>
      </c>
      <c r="AB1030" t="str">
        <f t="shared" si="48"/>
        <v>358000000000000</v>
      </c>
      <c r="AC1030" t="str">
        <f t="shared" si="49"/>
        <v>7400987939</v>
      </c>
      <c r="AD1030" t="str">
        <f t="shared" si="50"/>
        <v>Type of identifier, other than LEI or MFI code</v>
      </c>
    </row>
    <row r="1031" spans="1:30" x14ac:dyDescent="0.45">
      <c r="A1031" t="s">
        <v>424</v>
      </c>
      <c r="B1031" t="s">
        <v>167</v>
      </c>
      <c r="C1031" t="s">
        <v>21</v>
      </c>
      <c r="D1031" s="23">
        <v>85714.8</v>
      </c>
      <c r="E1031" s="23">
        <v>59.52</v>
      </c>
      <c r="F1031" t="s">
        <v>29</v>
      </c>
      <c r="G1031" t="s">
        <v>34</v>
      </c>
      <c r="H1031" t="s">
        <v>694</v>
      </c>
      <c r="I1031" t="s">
        <v>73</v>
      </c>
      <c r="M1031" t="s">
        <v>1362</v>
      </c>
      <c r="W1031" t="s">
        <v>479</v>
      </c>
      <c r="X1031" t="str">
        <f>+IF(P1031="S128","c006x   - Insurance firms &amp; pension funds",IF(G1031="particulares","c001x   - Households",IF(AND(G1031="outras empresas nao financeiras",H1031="1"),"c002x   - Micro &amp; SME",IF(AND(G1031="outras empresas nao financeiras",OR(H1031="0",H1031="")),"c003x   - Corporates",IF(G1031="instituicoes de credito","c004x   - Institutions",IF(G1031="outras instituicoes financeiras","c005x   - Other financial corporations",IF(G1031="setor publico","c008x   - Government, central banks &amp; supranationals",IF(AND(G1031="",I1031="Taxageste"),"c003x   - Corporates",IF(G1031="","c005x   - Other financial corporations","")))))))))</f>
        <v>c005x   - Other financial corporations</v>
      </c>
      <c r="Y1031" s="1">
        <f>SUM(N1031:O1031)</f>
        <v>0</v>
      </c>
      <c r="Z1031">
        <f>IFERROR(D1031-Y1031,"")</f>
        <v>85714.8</v>
      </c>
      <c r="AA1031">
        <v>0</v>
      </c>
      <c r="AB1031" t="str">
        <f t="shared" si="48"/>
        <v>338000000000000</v>
      </c>
      <c r="AC1031" t="str">
        <f t="shared" si="49"/>
        <v>2101355138</v>
      </c>
      <c r="AD1031" t="str">
        <f t="shared" si="50"/>
        <v>Type of identifier, other than LEI or MFI code</v>
      </c>
    </row>
    <row r="1032" spans="1:30" x14ac:dyDescent="0.45">
      <c r="A1032" t="s">
        <v>218</v>
      </c>
      <c r="B1032" t="s">
        <v>164</v>
      </c>
      <c r="C1032" t="s">
        <v>21</v>
      </c>
      <c r="D1032" s="23">
        <v>278424.18</v>
      </c>
      <c r="E1032">
        <v>418.9</v>
      </c>
      <c r="F1032" t="s">
        <v>29</v>
      </c>
      <c r="G1032" t="s">
        <v>34</v>
      </c>
      <c r="H1032" t="s">
        <v>694</v>
      </c>
      <c r="I1032" t="s">
        <v>30</v>
      </c>
      <c r="M1032" t="s">
        <v>1362</v>
      </c>
      <c r="W1032" t="s">
        <v>479</v>
      </c>
      <c r="X1032" t="str">
        <f>+IF(P1032="S128","c006x   - Insurance firms &amp; pension funds",IF(G1032="particulares","c001x   - Households",IF(AND(G1032="outras empresas nao financeiras",H1032="1"),"c002x   - Micro &amp; SME",IF(AND(G1032="outras empresas nao financeiras",OR(H1032="0",H1032="")),"c003x   - Corporates",IF(G1032="instituicoes de credito","c004x   - Institutions",IF(G1032="outras instituicoes financeiras","c005x   - Other financial corporations",IF(G1032="setor publico","c008x   - Government, central banks &amp; supranationals",IF(AND(G1032="",I1032="Taxageste"),"c003x   - Corporates",IF(G1032="","c005x   - Other financial corporations","")))))))))</f>
        <v>c005x   - Other financial corporations</v>
      </c>
      <c r="Y1032" s="1">
        <f>SUM(N1032:O1032)</f>
        <v>0</v>
      </c>
      <c r="Z1032">
        <f>IFERROR(D1032-Y1032,"")</f>
        <v>278424.18</v>
      </c>
      <c r="AA1032">
        <v>0</v>
      </c>
      <c r="AB1032" t="str">
        <f t="shared" si="48"/>
        <v>343400000000000</v>
      </c>
      <c r="AC1032" t="str">
        <f t="shared" si="49"/>
        <v>7400615058</v>
      </c>
      <c r="AD1032" t="str">
        <f t="shared" si="50"/>
        <v>Type of identifier, other than LEI or MFI code</v>
      </c>
    </row>
    <row r="1033" spans="1:30" x14ac:dyDescent="0.45">
      <c r="A1033" t="s">
        <v>326</v>
      </c>
      <c r="B1033" t="s">
        <v>164</v>
      </c>
      <c r="C1033" t="s">
        <v>21</v>
      </c>
      <c r="D1033" s="23">
        <v>89925.48</v>
      </c>
      <c r="E1033">
        <v>327.49</v>
      </c>
      <c r="F1033" t="s">
        <v>29</v>
      </c>
      <c r="G1033" t="s">
        <v>34</v>
      </c>
      <c r="H1033" t="s">
        <v>694</v>
      </c>
      <c r="I1033" t="s">
        <v>30</v>
      </c>
      <c r="M1033" t="s">
        <v>1362</v>
      </c>
      <c r="W1033" t="s">
        <v>479</v>
      </c>
      <c r="X1033" t="str">
        <f>+IF(P1033="S128","c006x   - Insurance firms &amp; pension funds",IF(G1033="particulares","c001x   - Households",IF(AND(G1033="outras empresas nao financeiras",H1033="1"),"c002x   - Micro &amp; SME",IF(AND(G1033="outras empresas nao financeiras",OR(H1033="0",H1033="")),"c003x   - Corporates",IF(G1033="instituicoes de credito","c004x   - Institutions",IF(G1033="outras instituicoes financeiras","c005x   - Other financial corporations",IF(G1033="setor publico","c008x   - Government, central banks &amp; supranationals",IF(AND(G1033="",I1033="Taxageste"),"c003x   - Corporates",IF(G1033="","c005x   - Other financial corporations","")))))))))</f>
        <v>c005x   - Other financial corporations</v>
      </c>
      <c r="Y1033" s="1">
        <f>SUM(N1033:O1033)</f>
        <v>0</v>
      </c>
      <c r="Z1033">
        <f>IFERROR(D1033-Y1033,"")</f>
        <v>89925.48</v>
      </c>
      <c r="AA1033">
        <v>0</v>
      </c>
      <c r="AB1033" t="str">
        <f t="shared" si="48"/>
        <v>343500000000000</v>
      </c>
      <c r="AC1033" t="str">
        <f t="shared" si="49"/>
        <v>7400615058</v>
      </c>
      <c r="AD1033" t="str">
        <f t="shared" si="50"/>
        <v>Type of identifier, other than LEI or MFI code</v>
      </c>
    </row>
    <row r="1034" spans="1:30" x14ac:dyDescent="0.45">
      <c r="A1034" t="s">
        <v>1418</v>
      </c>
      <c r="B1034" t="s">
        <v>359</v>
      </c>
      <c r="C1034" t="s">
        <v>21</v>
      </c>
      <c r="D1034" s="23">
        <v>17601.02</v>
      </c>
      <c r="E1034" s="23"/>
      <c r="F1034" t="s">
        <v>485</v>
      </c>
      <c r="G1034" t="s">
        <v>34</v>
      </c>
      <c r="H1034" t="s">
        <v>694</v>
      </c>
      <c r="I1034" t="s">
        <v>69</v>
      </c>
      <c r="M1034" t="s">
        <v>1362</v>
      </c>
      <c r="W1034" t="s">
        <v>479</v>
      </c>
      <c r="X1034" t="str">
        <f>+IF(P1034="S128","c006x   - Insurance firms &amp; pension funds",IF(G1034="particulares","c001x   - Households",IF(AND(G1034="outras empresas nao financeiras",H1034="1"),"c002x   - Micro &amp; SME",IF(AND(G1034="outras empresas nao financeiras",OR(H1034="0",H1034="")),"c003x   - Corporates",IF(G1034="instituicoes de credito","c004x   - Institutions",IF(G1034="outras instituicoes financeiras","c005x   - Other financial corporations",IF(G1034="setor publico","c008x   - Government, central banks &amp; supranationals",IF(AND(G1034="",I1034="Taxageste"),"c003x   - Corporates",IF(G1034="","c005x   - Other financial corporations","")))))))))</f>
        <v>c005x   - Other financial corporations</v>
      </c>
      <c r="Y1034" s="1">
        <f>SUM(N1034:O1034)</f>
        <v>0</v>
      </c>
      <c r="Z1034">
        <f>IFERROR(D1034-Y1034,"")</f>
        <v>17601.02</v>
      </c>
      <c r="AA1034">
        <v>0</v>
      </c>
      <c r="AB1034" t="str">
        <f t="shared" si="48"/>
        <v>335785840000000</v>
      </c>
      <c r="AC1034" t="str">
        <f t="shared" si="49"/>
        <v>8041492238</v>
      </c>
      <c r="AD1034" t="str">
        <f t="shared" si="50"/>
        <v>Type of identifier, other than LEI or MFI code</v>
      </c>
    </row>
    <row r="1035" spans="1:30" x14ac:dyDescent="0.45">
      <c r="A1035" t="s">
        <v>272</v>
      </c>
      <c r="B1035" t="s">
        <v>164</v>
      </c>
      <c r="C1035" t="s">
        <v>21</v>
      </c>
      <c r="D1035" s="23">
        <v>32368.18</v>
      </c>
      <c r="E1035">
        <v>69.02</v>
      </c>
      <c r="F1035" t="s">
        <v>29</v>
      </c>
      <c r="G1035" t="s">
        <v>34</v>
      </c>
      <c r="H1035" t="s">
        <v>694</v>
      </c>
      <c r="I1035" t="s">
        <v>30</v>
      </c>
      <c r="M1035" t="s">
        <v>1362</v>
      </c>
      <c r="W1035" t="s">
        <v>479</v>
      </c>
      <c r="X1035" t="str">
        <f>+IF(P1035="S128","c006x   - Insurance firms &amp; pension funds",IF(G1035="particulares","c001x   - Households",IF(AND(G1035="outras empresas nao financeiras",H1035="1"),"c002x   - Micro &amp; SME",IF(AND(G1035="outras empresas nao financeiras",OR(H1035="0",H1035="")),"c003x   - Corporates",IF(G1035="instituicoes de credito","c004x   - Institutions",IF(G1035="outras instituicoes financeiras","c005x   - Other financial corporations",IF(G1035="setor publico","c008x   - Government, central banks &amp; supranationals",IF(AND(G1035="",I1035="Taxageste"),"c003x   - Corporates",IF(G1035="","c005x   - Other financial corporations","")))))))))</f>
        <v>c005x   - Other financial corporations</v>
      </c>
      <c r="Y1035" s="1">
        <f>SUM(N1035:O1035)</f>
        <v>0</v>
      </c>
      <c r="Z1035">
        <f>IFERROR(D1035-Y1035,"")</f>
        <v>32368.18</v>
      </c>
      <c r="AA1035">
        <v>0</v>
      </c>
      <c r="AB1035" t="str">
        <f t="shared" si="48"/>
        <v>344500000000000</v>
      </c>
      <c r="AC1035" t="str">
        <f t="shared" si="49"/>
        <v>7400615058</v>
      </c>
      <c r="AD1035" t="str">
        <f t="shared" si="50"/>
        <v>Type of identifier, other than LEI or MFI code</v>
      </c>
    </row>
    <row r="1036" spans="1:30" x14ac:dyDescent="0.45">
      <c r="A1036" t="s">
        <v>327</v>
      </c>
      <c r="B1036" t="s">
        <v>170</v>
      </c>
      <c r="C1036" t="s">
        <v>21</v>
      </c>
      <c r="D1036" s="23">
        <v>49434</v>
      </c>
      <c r="E1036">
        <v>26.36</v>
      </c>
      <c r="F1036" t="s">
        <v>29</v>
      </c>
      <c r="G1036" t="s">
        <v>34</v>
      </c>
      <c r="H1036" t="s">
        <v>694</v>
      </c>
      <c r="I1036" t="s">
        <v>74</v>
      </c>
      <c r="M1036" t="s">
        <v>1362</v>
      </c>
      <c r="W1036" t="s">
        <v>479</v>
      </c>
      <c r="X1036" t="str">
        <f>+IF(P1036="S128","c006x   - Insurance firms &amp; pension funds",IF(G1036="particulares","c001x   - Households",IF(AND(G1036="outras empresas nao financeiras",H1036="1"),"c002x   - Micro &amp; SME",IF(AND(G1036="outras empresas nao financeiras",OR(H1036="0",H1036="")),"c003x   - Corporates",IF(G1036="instituicoes de credito","c004x   - Institutions",IF(G1036="outras instituicoes financeiras","c005x   - Other financial corporations",IF(G1036="setor publico","c008x   - Government, central banks &amp; supranationals",IF(AND(G1036="",I1036="Taxageste"),"c003x   - Corporates",IF(G1036="","c005x   - Other financial corporations","")))))))))</f>
        <v>c005x   - Other financial corporations</v>
      </c>
      <c r="Y1036" s="1">
        <f>SUM(N1036:O1036)</f>
        <v>0</v>
      </c>
      <c r="Z1036">
        <f>IFERROR(D1036-Y1036,"")</f>
        <v>49434</v>
      </c>
      <c r="AA1036">
        <v>0</v>
      </c>
      <c r="AB1036" t="str">
        <f t="shared" si="48"/>
        <v>344600000000000</v>
      </c>
      <c r="AC1036" t="str">
        <f t="shared" si="49"/>
        <v>7400987939</v>
      </c>
      <c r="AD1036" t="str">
        <f t="shared" si="50"/>
        <v>Type of identifier, other than LEI or MFI code</v>
      </c>
    </row>
    <row r="1037" spans="1:30" x14ac:dyDescent="0.45">
      <c r="A1037" t="s">
        <v>311</v>
      </c>
      <c r="B1037" t="s">
        <v>164</v>
      </c>
      <c r="C1037" t="s">
        <v>21</v>
      </c>
      <c r="D1037" s="23">
        <v>128739.09</v>
      </c>
      <c r="E1037">
        <v>279.33</v>
      </c>
      <c r="F1037" t="s">
        <v>29</v>
      </c>
      <c r="G1037" t="s">
        <v>34</v>
      </c>
      <c r="H1037" t="s">
        <v>694</v>
      </c>
      <c r="I1037" t="s">
        <v>30</v>
      </c>
      <c r="M1037" t="s">
        <v>1362</v>
      </c>
      <c r="W1037" t="s">
        <v>479</v>
      </c>
      <c r="X1037" t="str">
        <f>+IF(P1037="S128","c006x   - Insurance firms &amp; pension funds",IF(G1037="particulares","c001x   - Households",IF(AND(G1037="outras empresas nao financeiras",H1037="1"),"c002x   - Micro &amp; SME",IF(AND(G1037="outras empresas nao financeiras",OR(H1037="0",H1037="")),"c003x   - Corporates",IF(G1037="instituicoes de credito","c004x   - Institutions",IF(G1037="outras instituicoes financeiras","c005x   - Other financial corporations",IF(G1037="setor publico","c008x   - Government, central banks &amp; supranationals",IF(AND(G1037="",I1037="Taxageste"),"c003x   - Corporates",IF(G1037="","c005x   - Other financial corporations","")))))))))</f>
        <v>c005x   - Other financial corporations</v>
      </c>
      <c r="Y1037" s="1">
        <f>SUM(N1037:O1037)</f>
        <v>0</v>
      </c>
      <c r="Z1037">
        <f>IFERROR(D1037-Y1037,"")</f>
        <v>128739.09</v>
      </c>
      <c r="AA1037">
        <v>0</v>
      </c>
      <c r="AB1037" t="str">
        <f t="shared" si="48"/>
        <v>338500000000000</v>
      </c>
      <c r="AC1037" t="str">
        <f t="shared" si="49"/>
        <v>7400615058</v>
      </c>
      <c r="AD1037" t="str">
        <f t="shared" si="50"/>
        <v>Type of identifier, other than LEI or MFI code</v>
      </c>
    </row>
    <row r="1038" spans="1:30" x14ac:dyDescent="0.45">
      <c r="A1038" t="s">
        <v>423</v>
      </c>
      <c r="B1038" t="s">
        <v>164</v>
      </c>
      <c r="C1038" t="s">
        <v>21</v>
      </c>
      <c r="D1038" s="23">
        <v>100412.31</v>
      </c>
      <c r="E1038">
        <v>121.12</v>
      </c>
      <c r="F1038" t="s">
        <v>29</v>
      </c>
      <c r="G1038" t="s">
        <v>34</v>
      </c>
      <c r="H1038" t="s">
        <v>694</v>
      </c>
      <c r="I1038" t="s">
        <v>30</v>
      </c>
      <c r="M1038" t="s">
        <v>1362</v>
      </c>
      <c r="W1038" t="s">
        <v>479</v>
      </c>
      <c r="X1038" t="str">
        <f>+IF(P1038="S128","c006x   - Insurance firms &amp; pension funds",IF(G1038="particulares","c001x   - Households",IF(AND(G1038="outras empresas nao financeiras",H1038="1"),"c002x   - Micro &amp; SME",IF(AND(G1038="outras empresas nao financeiras",OR(H1038="0",H1038="")),"c003x   - Corporates",IF(G1038="instituicoes de credito","c004x   - Institutions",IF(G1038="outras instituicoes financeiras","c005x   - Other financial corporations",IF(G1038="setor publico","c008x   - Government, central banks &amp; supranationals",IF(AND(G1038="",I1038="Taxageste"),"c003x   - Corporates",IF(G1038="","c005x   - Other financial corporations","")))))))))</f>
        <v>c005x   - Other financial corporations</v>
      </c>
      <c r="Y1038" s="1">
        <f>SUM(N1038:O1038)</f>
        <v>0</v>
      </c>
      <c r="Z1038">
        <f>IFERROR(D1038-Y1038,"")</f>
        <v>100412.31</v>
      </c>
      <c r="AA1038">
        <v>0</v>
      </c>
      <c r="AB1038" t="str">
        <f t="shared" si="48"/>
        <v>337000000000000</v>
      </c>
      <c r="AC1038" t="str">
        <f t="shared" si="49"/>
        <v>7400615058</v>
      </c>
      <c r="AD1038" t="str">
        <f t="shared" si="50"/>
        <v>Type of identifier, other than LEI or MFI code</v>
      </c>
    </row>
    <row r="1039" spans="1:30" x14ac:dyDescent="0.45">
      <c r="A1039" t="s">
        <v>343</v>
      </c>
      <c r="B1039" t="s">
        <v>164</v>
      </c>
      <c r="C1039" t="s">
        <v>21</v>
      </c>
      <c r="D1039" s="23">
        <v>84273.81</v>
      </c>
      <c r="E1039" s="23">
        <v>441.06</v>
      </c>
      <c r="F1039" t="s">
        <v>29</v>
      </c>
      <c r="G1039" t="s">
        <v>34</v>
      </c>
      <c r="H1039" t="s">
        <v>694</v>
      </c>
      <c r="I1039" t="s">
        <v>30</v>
      </c>
      <c r="M1039" t="s">
        <v>1362</v>
      </c>
      <c r="W1039" t="s">
        <v>479</v>
      </c>
      <c r="X1039" t="str">
        <f>+IF(P1039="S128","c006x   - Insurance firms &amp; pension funds",IF(G1039="particulares","c001x   - Households",IF(AND(G1039="outras empresas nao financeiras",H1039="1"),"c002x   - Micro &amp; SME",IF(AND(G1039="outras empresas nao financeiras",OR(H1039="0",H1039="")),"c003x   - Corporates",IF(G1039="instituicoes de credito","c004x   - Institutions",IF(G1039="outras instituicoes financeiras","c005x   - Other financial corporations",IF(G1039="setor publico","c008x   - Government, central banks &amp; supranationals",IF(AND(G1039="",I1039="Taxageste"),"c003x   - Corporates",IF(G1039="","c005x   - Other financial corporations","")))))))))</f>
        <v>c005x   - Other financial corporations</v>
      </c>
      <c r="Y1039" s="1">
        <f>SUM(N1039:O1039)</f>
        <v>0</v>
      </c>
      <c r="Z1039">
        <f>IFERROR(D1039-Y1039,"")</f>
        <v>84273.81</v>
      </c>
      <c r="AA1039">
        <v>0</v>
      </c>
      <c r="AB1039" t="str">
        <f t="shared" si="48"/>
        <v>363300000000000</v>
      </c>
      <c r="AC1039" t="str">
        <f t="shared" si="49"/>
        <v>7400615058</v>
      </c>
      <c r="AD1039" t="str">
        <f t="shared" si="50"/>
        <v>Type of identifier, other than LEI or MFI code</v>
      </c>
    </row>
    <row r="1040" spans="1:30" x14ac:dyDescent="0.45">
      <c r="A1040" t="s">
        <v>421</v>
      </c>
      <c r="B1040" t="s">
        <v>164</v>
      </c>
      <c r="C1040" t="s">
        <v>21</v>
      </c>
      <c r="D1040" s="23">
        <v>199860.43</v>
      </c>
      <c r="E1040">
        <v>178.99</v>
      </c>
      <c r="F1040" t="s">
        <v>29</v>
      </c>
      <c r="G1040" t="s">
        <v>34</v>
      </c>
      <c r="H1040" t="s">
        <v>694</v>
      </c>
      <c r="I1040" t="s">
        <v>30</v>
      </c>
      <c r="M1040" t="s">
        <v>1362</v>
      </c>
      <c r="W1040" t="s">
        <v>479</v>
      </c>
      <c r="X1040" t="str">
        <f>+IF(P1040="S128","c006x   - Insurance firms &amp; pension funds",IF(G1040="particulares","c001x   - Households",IF(AND(G1040="outras empresas nao financeiras",H1040="1"),"c002x   - Micro &amp; SME",IF(AND(G1040="outras empresas nao financeiras",OR(H1040="0",H1040="")),"c003x   - Corporates",IF(G1040="instituicoes de credito","c004x   - Institutions",IF(G1040="outras instituicoes financeiras","c005x   - Other financial corporations",IF(G1040="setor publico","c008x   - Government, central banks &amp; supranationals",IF(AND(G1040="",I1040="Taxageste"),"c003x   - Corporates",IF(G1040="","c005x   - Other financial corporations","")))))))))</f>
        <v>c005x   - Other financial corporations</v>
      </c>
      <c r="Y1040" s="1">
        <f>SUM(N1040:O1040)</f>
        <v>0</v>
      </c>
      <c r="Z1040">
        <f>IFERROR(D1040-Y1040,"")</f>
        <v>199860.43</v>
      </c>
      <c r="AA1040">
        <v>0</v>
      </c>
      <c r="AB1040" t="str">
        <f t="shared" si="48"/>
        <v>336000000000000</v>
      </c>
      <c r="AC1040" t="str">
        <f t="shared" si="49"/>
        <v>7400615058</v>
      </c>
      <c r="AD1040" t="str">
        <f t="shared" si="50"/>
        <v>Type of identifier, other than LEI or MFI code</v>
      </c>
    </row>
    <row r="1041" spans="1:30" x14ac:dyDescent="0.45">
      <c r="A1041" t="s">
        <v>420</v>
      </c>
      <c r="B1041" t="s">
        <v>167</v>
      </c>
      <c r="C1041" t="s">
        <v>21</v>
      </c>
      <c r="D1041" s="23">
        <v>95586.62</v>
      </c>
      <c r="E1041">
        <v>307.66000000000003</v>
      </c>
      <c r="F1041" t="s">
        <v>29</v>
      </c>
      <c r="G1041" t="s">
        <v>34</v>
      </c>
      <c r="H1041" t="s">
        <v>694</v>
      </c>
      <c r="I1041" t="s">
        <v>73</v>
      </c>
      <c r="M1041" t="s">
        <v>1362</v>
      </c>
      <c r="W1041" t="s">
        <v>479</v>
      </c>
      <c r="X1041" t="str">
        <f>+IF(P1041="S128","c006x   - Insurance firms &amp; pension funds",IF(G1041="particulares","c001x   - Households",IF(AND(G1041="outras empresas nao financeiras",H1041="1"),"c002x   - Micro &amp; SME",IF(AND(G1041="outras empresas nao financeiras",OR(H1041="0",H1041="")),"c003x   - Corporates",IF(G1041="instituicoes de credito","c004x   - Institutions",IF(G1041="outras instituicoes financeiras","c005x   - Other financial corporations",IF(G1041="setor publico","c008x   - Government, central banks &amp; supranationals",IF(AND(G1041="",I1041="Taxageste"),"c003x   - Corporates",IF(G1041="","c005x   - Other financial corporations","")))))))))</f>
        <v>c005x   - Other financial corporations</v>
      </c>
      <c r="Y1041" s="1">
        <f>SUM(N1041:O1041)</f>
        <v>0</v>
      </c>
      <c r="Z1041">
        <f>IFERROR(D1041-Y1041,"")</f>
        <v>95586.62</v>
      </c>
      <c r="AA1041">
        <v>0</v>
      </c>
      <c r="AB1041" t="str">
        <f t="shared" si="48"/>
        <v>334100000000000</v>
      </c>
      <c r="AC1041" t="str">
        <f t="shared" si="49"/>
        <v>2101355138</v>
      </c>
      <c r="AD1041" t="str">
        <f t="shared" si="50"/>
        <v>Type of identifier, other than LEI or MFI code</v>
      </c>
    </row>
    <row r="1042" spans="1:30" x14ac:dyDescent="0.45">
      <c r="A1042" t="s">
        <v>220</v>
      </c>
      <c r="B1042" t="s">
        <v>164</v>
      </c>
      <c r="C1042" t="s">
        <v>21</v>
      </c>
      <c r="D1042" s="23">
        <v>48736.45</v>
      </c>
      <c r="E1042">
        <v>124.77</v>
      </c>
      <c r="F1042" t="s">
        <v>29</v>
      </c>
      <c r="G1042" t="s">
        <v>34</v>
      </c>
      <c r="H1042" t="s">
        <v>694</v>
      </c>
      <c r="I1042" t="s">
        <v>30</v>
      </c>
      <c r="M1042" t="s">
        <v>1362</v>
      </c>
      <c r="W1042" t="s">
        <v>479</v>
      </c>
      <c r="X1042" t="str">
        <f>+IF(P1042="S128","c006x   - Insurance firms &amp; pension funds",IF(G1042="particulares","c001x   - Households",IF(AND(G1042="outras empresas nao financeiras",H1042="1"),"c002x   - Micro &amp; SME",IF(AND(G1042="outras empresas nao financeiras",OR(H1042="0",H1042="")),"c003x   - Corporates",IF(G1042="instituicoes de credito","c004x   - Institutions",IF(G1042="outras instituicoes financeiras","c005x   - Other financial corporations",IF(G1042="setor publico","c008x   - Government, central banks &amp; supranationals",IF(AND(G1042="",I1042="Taxageste"),"c003x   - Corporates",IF(G1042="","c005x   - Other financial corporations","")))))))))</f>
        <v>c005x   - Other financial corporations</v>
      </c>
      <c r="Y1042" s="1">
        <f>SUM(N1042:O1042)</f>
        <v>0</v>
      </c>
      <c r="Z1042">
        <f>IFERROR(D1042-Y1042,"")</f>
        <v>48736.45</v>
      </c>
      <c r="AA1042">
        <v>0</v>
      </c>
      <c r="AB1042" t="str">
        <f t="shared" si="48"/>
        <v>348000000000000</v>
      </c>
      <c r="AC1042" t="str">
        <f t="shared" si="49"/>
        <v>7400615058</v>
      </c>
      <c r="AD1042" t="str">
        <f t="shared" si="50"/>
        <v>Type of identifier, other than LEI or MFI code</v>
      </c>
    </row>
    <row r="1043" spans="1:30" x14ac:dyDescent="0.45">
      <c r="A1043" t="s">
        <v>275</v>
      </c>
      <c r="B1043" t="s">
        <v>164</v>
      </c>
      <c r="C1043" t="s">
        <v>21</v>
      </c>
      <c r="D1043" s="23">
        <v>169110.25</v>
      </c>
      <c r="E1043" s="23">
        <v>313.01</v>
      </c>
      <c r="F1043" t="s">
        <v>29</v>
      </c>
      <c r="G1043" t="s">
        <v>34</v>
      </c>
      <c r="H1043" t="s">
        <v>694</v>
      </c>
      <c r="I1043" t="s">
        <v>30</v>
      </c>
      <c r="M1043" t="s">
        <v>1362</v>
      </c>
      <c r="W1043" t="s">
        <v>479</v>
      </c>
      <c r="X1043" t="str">
        <f>+IF(P1043="S128","c006x   - Insurance firms &amp; pension funds",IF(G1043="particulares","c001x   - Households",IF(AND(G1043="outras empresas nao financeiras",H1043="1"),"c002x   - Micro &amp; SME",IF(AND(G1043="outras empresas nao financeiras",OR(H1043="0",H1043="")),"c003x   - Corporates",IF(G1043="instituicoes de credito","c004x   - Institutions",IF(G1043="outras instituicoes financeiras","c005x   - Other financial corporations",IF(G1043="setor publico","c008x   - Government, central banks &amp; supranationals",IF(AND(G1043="",I1043="Taxageste"),"c003x   - Corporates",IF(G1043="","c005x   - Other financial corporations","")))))))))</f>
        <v>c005x   - Other financial corporations</v>
      </c>
      <c r="Y1043" s="1">
        <f>SUM(N1043:O1043)</f>
        <v>0</v>
      </c>
      <c r="Z1043">
        <f>IFERROR(D1043-Y1043,"")</f>
        <v>169110.25</v>
      </c>
      <c r="AA1043">
        <v>0</v>
      </c>
      <c r="AB1043" t="str">
        <f t="shared" si="48"/>
        <v>349000000000000</v>
      </c>
      <c r="AC1043" t="str">
        <f t="shared" si="49"/>
        <v>7400615058</v>
      </c>
      <c r="AD1043" t="str">
        <f t="shared" si="50"/>
        <v>Type of identifier, other than LEI or MFI code</v>
      </c>
    </row>
    <row r="1044" spans="1:30" x14ac:dyDescent="0.45">
      <c r="A1044" t="s">
        <v>332</v>
      </c>
      <c r="B1044" t="s">
        <v>164</v>
      </c>
      <c r="C1044" t="s">
        <v>21</v>
      </c>
      <c r="D1044" s="23">
        <v>127983.33</v>
      </c>
      <c r="E1044">
        <v>218.92</v>
      </c>
      <c r="F1044" t="s">
        <v>29</v>
      </c>
      <c r="G1044" t="s">
        <v>34</v>
      </c>
      <c r="H1044" t="s">
        <v>694</v>
      </c>
      <c r="I1044" t="s">
        <v>30</v>
      </c>
      <c r="M1044" t="s">
        <v>1362</v>
      </c>
      <c r="W1044" t="s">
        <v>479</v>
      </c>
      <c r="X1044" t="str">
        <f>+IF(P1044="S128","c006x   - Insurance firms &amp; pension funds",IF(G1044="particulares","c001x   - Households",IF(AND(G1044="outras empresas nao financeiras",H1044="1"),"c002x   - Micro &amp; SME",IF(AND(G1044="outras empresas nao financeiras",OR(H1044="0",H1044="")),"c003x   - Corporates",IF(G1044="instituicoes de credito","c004x   - Institutions",IF(G1044="outras instituicoes financeiras","c005x   - Other financial corporations",IF(G1044="setor publico","c008x   - Government, central banks &amp; supranationals",IF(AND(G1044="",I1044="Taxageste"),"c003x   - Corporates",IF(G1044="","c005x   - Other financial corporations","")))))))))</f>
        <v>c005x   - Other financial corporations</v>
      </c>
      <c r="Y1044" s="1">
        <f>SUM(N1044:O1044)</f>
        <v>0</v>
      </c>
      <c r="Z1044">
        <f>IFERROR(D1044-Y1044,"")</f>
        <v>127983.33</v>
      </c>
      <c r="AA1044">
        <v>0</v>
      </c>
      <c r="AB1044" t="str">
        <f t="shared" si="48"/>
        <v>349500000000000</v>
      </c>
      <c r="AC1044" t="str">
        <f t="shared" si="49"/>
        <v>7400615058</v>
      </c>
      <c r="AD1044" t="str">
        <f t="shared" si="50"/>
        <v>Type of identifier, other than LEI or MFI code</v>
      </c>
    </row>
    <row r="1045" spans="1:30" x14ac:dyDescent="0.45">
      <c r="A1045" t="s">
        <v>429</v>
      </c>
      <c r="B1045" t="s">
        <v>164</v>
      </c>
      <c r="C1045" t="s">
        <v>21</v>
      </c>
      <c r="D1045" s="23">
        <v>57542.33</v>
      </c>
      <c r="E1045">
        <v>135.55000000000001</v>
      </c>
      <c r="F1045" t="s">
        <v>29</v>
      </c>
      <c r="G1045" t="s">
        <v>34</v>
      </c>
      <c r="H1045" t="s">
        <v>694</v>
      </c>
      <c r="I1045" t="s">
        <v>30</v>
      </c>
      <c r="M1045" t="s">
        <v>1362</v>
      </c>
      <c r="W1045" t="s">
        <v>479</v>
      </c>
      <c r="X1045" t="str">
        <f>+IF(P1045="S128","c006x   - Insurance firms &amp; pension funds",IF(G1045="particulares","c001x   - Households",IF(AND(G1045="outras empresas nao financeiras",H1045="1"),"c002x   - Micro &amp; SME",IF(AND(G1045="outras empresas nao financeiras",OR(H1045="0",H1045="")),"c003x   - Corporates",IF(G1045="instituicoes de credito","c004x   - Institutions",IF(G1045="outras instituicoes financeiras","c005x   - Other financial corporations",IF(G1045="setor publico","c008x   - Government, central banks &amp; supranationals",IF(AND(G1045="",I1045="Taxageste"),"c003x   - Corporates",IF(G1045="","c005x   - Other financial corporations","")))))))))</f>
        <v>c005x   - Other financial corporations</v>
      </c>
      <c r="Y1045" s="1">
        <f>SUM(N1045:O1045)</f>
        <v>0</v>
      </c>
      <c r="Z1045">
        <f>IFERROR(D1045-Y1045,"")</f>
        <v>57542.33</v>
      </c>
      <c r="AA1045">
        <v>0</v>
      </c>
      <c r="AB1045" t="str">
        <f t="shared" si="48"/>
        <v>350000000000000</v>
      </c>
      <c r="AC1045" t="str">
        <f t="shared" si="49"/>
        <v>7400615058</v>
      </c>
      <c r="AD1045" t="str">
        <f t="shared" si="50"/>
        <v>Type of identifier, other than LEI or MFI code</v>
      </c>
    </row>
    <row r="1046" spans="1:30" x14ac:dyDescent="0.45">
      <c r="A1046" t="s">
        <v>172</v>
      </c>
      <c r="B1046" t="s">
        <v>170</v>
      </c>
      <c r="C1046" t="s">
        <v>21</v>
      </c>
      <c r="D1046" s="23">
        <v>102774.65</v>
      </c>
      <c r="E1046">
        <v>262.20999999999998</v>
      </c>
      <c r="F1046" t="s">
        <v>29</v>
      </c>
      <c r="G1046" t="s">
        <v>34</v>
      </c>
      <c r="H1046" t="s">
        <v>694</v>
      </c>
      <c r="I1046" t="s">
        <v>74</v>
      </c>
      <c r="M1046" t="s">
        <v>1362</v>
      </c>
      <c r="W1046" t="s">
        <v>479</v>
      </c>
      <c r="X1046" t="str">
        <f>+IF(P1046="S128","c006x   - Insurance firms &amp; pension funds",IF(G1046="particulares","c001x   - Households",IF(AND(G1046="outras empresas nao financeiras",H1046="1"),"c002x   - Micro &amp; SME",IF(AND(G1046="outras empresas nao financeiras",OR(H1046="0",H1046="")),"c003x   - Corporates",IF(G1046="instituicoes de credito","c004x   - Institutions",IF(G1046="outras instituicoes financeiras","c005x   - Other financial corporations",IF(G1046="setor publico","c008x   - Government, central banks &amp; supranationals",IF(AND(G1046="",I1046="Taxageste"),"c003x   - Corporates",IF(G1046="","c005x   - Other financial corporations","")))))))))</f>
        <v>c005x   - Other financial corporations</v>
      </c>
      <c r="Y1046" s="1">
        <f>SUM(N1046:O1046)</f>
        <v>0</v>
      </c>
      <c r="Z1046">
        <f>IFERROR(D1046-Y1046,"")</f>
        <v>102774.65</v>
      </c>
      <c r="AA1046">
        <v>0</v>
      </c>
      <c r="AB1046" t="str">
        <f t="shared" si="48"/>
        <v>366000000000000</v>
      </c>
      <c r="AC1046" t="str">
        <f t="shared" si="49"/>
        <v>7400987939</v>
      </c>
      <c r="AD1046" t="str">
        <f t="shared" si="50"/>
        <v>Type of identifier, other than LEI or MFI code</v>
      </c>
    </row>
    <row r="1047" spans="1:30" x14ac:dyDescent="0.45">
      <c r="A1047" t="s">
        <v>324</v>
      </c>
      <c r="B1047" t="s">
        <v>164</v>
      </c>
      <c r="C1047" t="s">
        <v>21</v>
      </c>
      <c r="D1047" s="23">
        <v>185373.76</v>
      </c>
      <c r="E1047" s="23">
        <v>243.16</v>
      </c>
      <c r="F1047" t="s">
        <v>29</v>
      </c>
      <c r="G1047" t="s">
        <v>34</v>
      </c>
      <c r="H1047" t="s">
        <v>694</v>
      </c>
      <c r="I1047" t="s">
        <v>30</v>
      </c>
      <c r="M1047" t="s">
        <v>1362</v>
      </c>
      <c r="W1047" t="s">
        <v>479</v>
      </c>
      <c r="X1047" t="str">
        <f>+IF(P1047="S128","c006x   - Insurance firms &amp; pension funds",IF(G1047="particulares","c001x   - Households",IF(AND(G1047="outras empresas nao financeiras",H1047="1"),"c002x   - Micro &amp; SME",IF(AND(G1047="outras empresas nao financeiras",OR(H1047="0",H1047="")),"c003x   - Corporates",IF(G1047="instituicoes de credito","c004x   - Institutions",IF(G1047="outras instituicoes financeiras","c005x   - Other financial corporations",IF(G1047="setor publico","c008x   - Government, central banks &amp; supranationals",IF(AND(G1047="",I1047="Taxageste"),"c003x   - Corporates",IF(G1047="","c005x   - Other financial corporations","")))))))))</f>
        <v>c005x   - Other financial corporations</v>
      </c>
      <c r="Y1047" s="1">
        <f>SUM(N1047:O1047)</f>
        <v>0</v>
      </c>
      <c r="Z1047">
        <f>IFERROR(D1047-Y1047,"")</f>
        <v>185373.76</v>
      </c>
      <c r="AA1047">
        <v>0</v>
      </c>
      <c r="AB1047" t="str">
        <f t="shared" si="48"/>
        <v>340000000000000</v>
      </c>
      <c r="AC1047" t="str">
        <f t="shared" si="49"/>
        <v>7400615058</v>
      </c>
      <c r="AD1047" t="str">
        <f t="shared" si="50"/>
        <v>Type of identifier, other than LEI or MFI code</v>
      </c>
    </row>
    <row r="1048" spans="1:30" x14ac:dyDescent="0.45">
      <c r="A1048" t="s">
        <v>277</v>
      </c>
      <c r="B1048" t="s">
        <v>164</v>
      </c>
      <c r="C1048" t="s">
        <v>21</v>
      </c>
      <c r="D1048" s="23">
        <v>116286.22</v>
      </c>
      <c r="E1048">
        <v>226.57</v>
      </c>
      <c r="F1048" t="s">
        <v>29</v>
      </c>
      <c r="G1048" t="s">
        <v>34</v>
      </c>
      <c r="H1048" t="s">
        <v>694</v>
      </c>
      <c r="I1048" t="s">
        <v>30</v>
      </c>
      <c r="M1048" t="s">
        <v>1362</v>
      </c>
      <c r="W1048" t="s">
        <v>479</v>
      </c>
      <c r="X1048" t="str">
        <f>+IF(P1048="S128","c006x   - Insurance firms &amp; pension funds",IF(G1048="particulares","c001x   - Households",IF(AND(G1048="outras empresas nao financeiras",H1048="1"),"c002x   - Micro &amp; SME",IF(AND(G1048="outras empresas nao financeiras",OR(H1048="0",H1048="")),"c003x   - Corporates",IF(G1048="instituicoes de credito","c004x   - Institutions",IF(G1048="outras instituicoes financeiras","c005x   - Other financial corporations",IF(G1048="setor publico","c008x   - Government, central banks &amp; supranationals",IF(AND(G1048="",I1048="Taxageste"),"c003x   - Corporates",IF(G1048="","c005x   - Other financial corporations","")))))))))</f>
        <v>c005x   - Other financial corporations</v>
      </c>
      <c r="Y1048" s="1">
        <f>SUM(N1048:O1048)</f>
        <v>0</v>
      </c>
      <c r="Z1048">
        <f>IFERROR(D1048-Y1048,"")</f>
        <v>116286.22</v>
      </c>
      <c r="AA1048">
        <v>0</v>
      </c>
      <c r="AB1048" t="str">
        <f t="shared" si="48"/>
        <v>352000000000000</v>
      </c>
      <c r="AC1048" t="str">
        <f t="shared" si="49"/>
        <v>7400615058</v>
      </c>
      <c r="AD1048" t="str">
        <f t="shared" si="50"/>
        <v>Type of identifier, other than LEI or MFI code</v>
      </c>
    </row>
    <row r="1049" spans="1:30" x14ac:dyDescent="0.45">
      <c r="A1049" t="s">
        <v>199</v>
      </c>
      <c r="B1049" t="s">
        <v>170</v>
      </c>
      <c r="C1049" t="s">
        <v>21</v>
      </c>
      <c r="D1049" s="23">
        <v>19572.3</v>
      </c>
      <c r="E1049">
        <v>36.200000000000003</v>
      </c>
      <c r="F1049" t="s">
        <v>29</v>
      </c>
      <c r="G1049" t="s">
        <v>34</v>
      </c>
      <c r="H1049" t="s">
        <v>694</v>
      </c>
      <c r="I1049" t="s">
        <v>74</v>
      </c>
      <c r="M1049" t="s">
        <v>1362</v>
      </c>
      <c r="W1049" t="s">
        <v>479</v>
      </c>
      <c r="X1049" t="str">
        <f>+IF(P1049="S128","c006x   - Insurance firms &amp; pension funds",IF(G1049="particulares","c001x   - Households",IF(AND(G1049="outras empresas nao financeiras",H1049="1"),"c002x   - Micro &amp; SME",IF(AND(G1049="outras empresas nao financeiras",OR(H1049="0",H1049="")),"c003x   - Corporates",IF(G1049="instituicoes de credito","c004x   - Institutions",IF(G1049="outras instituicoes financeiras","c005x   - Other financial corporations",IF(G1049="setor publico","c008x   - Government, central banks &amp; supranationals",IF(AND(G1049="",I1049="Taxageste"),"c003x   - Corporates",IF(G1049="","c005x   - Other financial corporations","")))))))))</f>
        <v>c005x   - Other financial corporations</v>
      </c>
      <c r="Y1049" s="1">
        <f>SUM(N1049:O1049)</f>
        <v>0</v>
      </c>
      <c r="Z1049">
        <f>IFERROR(D1049-Y1049,"")</f>
        <v>19572.3</v>
      </c>
      <c r="AA1049">
        <v>0</v>
      </c>
      <c r="AB1049" t="str">
        <f t="shared" si="48"/>
        <v>375100000000000</v>
      </c>
      <c r="AC1049" t="str">
        <f t="shared" si="49"/>
        <v>7400987939</v>
      </c>
      <c r="AD1049" t="str">
        <f t="shared" si="50"/>
        <v>Type of identifier, other than LEI or MFI code</v>
      </c>
    </row>
    <row r="1050" spans="1:30" x14ac:dyDescent="0.45">
      <c r="A1050" t="s">
        <v>449</v>
      </c>
      <c r="B1050" t="s">
        <v>164</v>
      </c>
      <c r="C1050" t="s">
        <v>21</v>
      </c>
      <c r="D1050" s="23">
        <v>40282.03</v>
      </c>
      <c r="E1050">
        <v>74.5</v>
      </c>
      <c r="F1050" t="s">
        <v>29</v>
      </c>
      <c r="G1050" t="s">
        <v>34</v>
      </c>
      <c r="H1050" t="s">
        <v>694</v>
      </c>
      <c r="I1050" t="s">
        <v>30</v>
      </c>
      <c r="M1050" t="s">
        <v>1362</v>
      </c>
      <c r="W1050" t="s">
        <v>479</v>
      </c>
      <c r="X1050" t="str">
        <f>+IF(P1050="S128","c006x   - Insurance firms &amp; pension funds",IF(G1050="particulares","c001x   - Households",IF(AND(G1050="outras empresas nao financeiras",H1050="1"),"c002x   - Micro &amp; SME",IF(AND(G1050="outras empresas nao financeiras",OR(H1050="0",H1050="")),"c003x   - Corporates",IF(G1050="instituicoes de credito","c004x   - Institutions",IF(G1050="outras instituicoes financeiras","c005x   - Other financial corporations",IF(G1050="setor publico","c008x   - Government, central banks &amp; supranationals",IF(AND(G1050="",I1050="Taxageste"),"c003x   - Corporates",IF(G1050="","c005x   - Other financial corporations","")))))))))</f>
        <v>c005x   - Other financial corporations</v>
      </c>
      <c r="Y1050" s="1">
        <f>SUM(N1050:O1050)</f>
        <v>0</v>
      </c>
      <c r="Z1050">
        <f>IFERROR(D1050-Y1050,"")</f>
        <v>40282.03</v>
      </c>
      <c r="AA1050">
        <v>0</v>
      </c>
      <c r="AB1050" t="str">
        <f t="shared" si="48"/>
        <v>376500000000000</v>
      </c>
      <c r="AC1050" t="str">
        <f t="shared" si="49"/>
        <v>7400615058</v>
      </c>
      <c r="AD1050" t="str">
        <f t="shared" si="50"/>
        <v>Type of identifier, other than LEI or MFI code</v>
      </c>
    </row>
    <row r="1051" spans="1:30" x14ac:dyDescent="0.45">
      <c r="A1051" t="s">
        <v>229</v>
      </c>
      <c r="B1051" t="s">
        <v>167</v>
      </c>
      <c r="C1051" t="s">
        <v>21</v>
      </c>
      <c r="D1051" s="23">
        <v>91694.16</v>
      </c>
      <c r="E1051" s="23">
        <v>187.45</v>
      </c>
      <c r="F1051" t="s">
        <v>29</v>
      </c>
      <c r="G1051" t="s">
        <v>34</v>
      </c>
      <c r="H1051" t="s">
        <v>694</v>
      </c>
      <c r="I1051" t="s">
        <v>73</v>
      </c>
      <c r="M1051" t="s">
        <v>1362</v>
      </c>
      <c r="W1051" t="s">
        <v>479</v>
      </c>
      <c r="X1051" t="str">
        <f>+IF(P1051="S128","c006x   - Insurance firms &amp; pension funds",IF(G1051="particulares","c001x   - Households",IF(AND(G1051="outras empresas nao financeiras",H1051="1"),"c002x   - Micro &amp; SME",IF(AND(G1051="outras empresas nao financeiras",OR(H1051="0",H1051="")),"c003x   - Corporates",IF(G1051="instituicoes de credito","c004x   - Institutions",IF(G1051="outras instituicoes financeiras","c005x   - Other financial corporations",IF(G1051="setor publico","c008x   - Government, central banks &amp; supranationals",IF(AND(G1051="",I1051="Taxageste"),"c003x   - Corporates",IF(G1051="","c005x   - Other financial corporations","")))))))))</f>
        <v>c005x   - Other financial corporations</v>
      </c>
      <c r="Y1051" s="1">
        <f>SUM(N1051:O1051)</f>
        <v>0</v>
      </c>
      <c r="Z1051">
        <f>IFERROR(D1051-Y1051,"")</f>
        <v>91694.16</v>
      </c>
      <c r="AA1051">
        <v>0</v>
      </c>
      <c r="AB1051" t="str">
        <f t="shared" si="48"/>
        <v>378500000000000</v>
      </c>
      <c r="AC1051" t="str">
        <f t="shared" si="49"/>
        <v>2101355138</v>
      </c>
      <c r="AD1051" t="str">
        <f t="shared" si="50"/>
        <v>Type of identifier, other than LEI or MFI code</v>
      </c>
    </row>
    <row r="1052" spans="1:30" x14ac:dyDescent="0.45">
      <c r="A1052" t="s">
        <v>342</v>
      </c>
      <c r="B1052" t="s">
        <v>170</v>
      </c>
      <c r="C1052" t="s">
        <v>21</v>
      </c>
      <c r="D1052" s="23">
        <v>85807.71</v>
      </c>
      <c r="E1052">
        <v>215.74</v>
      </c>
      <c r="F1052" t="s">
        <v>29</v>
      </c>
      <c r="G1052" t="s">
        <v>34</v>
      </c>
      <c r="H1052" t="s">
        <v>694</v>
      </c>
      <c r="I1052" t="s">
        <v>74</v>
      </c>
      <c r="M1052" t="s">
        <v>1362</v>
      </c>
      <c r="W1052" t="s">
        <v>479</v>
      </c>
      <c r="X1052" t="str">
        <f>+IF(P1052="S128","c006x   - Insurance firms &amp; pension funds",IF(G1052="particulares","c001x   - Households",IF(AND(G1052="outras empresas nao financeiras",H1052="1"),"c002x   - Micro &amp; SME",IF(AND(G1052="outras empresas nao financeiras",OR(H1052="0",H1052="")),"c003x   - Corporates",IF(G1052="instituicoes de credito","c004x   - Institutions",IF(G1052="outras instituicoes financeiras","c005x   - Other financial corporations",IF(G1052="setor publico","c008x   - Government, central banks &amp; supranationals",IF(AND(G1052="",I1052="Taxageste"),"c003x   - Corporates",IF(G1052="","c005x   - Other financial corporations","")))))))))</f>
        <v>c005x   - Other financial corporations</v>
      </c>
      <c r="Y1052" s="1">
        <f>SUM(N1052:O1052)</f>
        <v>0</v>
      </c>
      <c r="Z1052">
        <f>IFERROR(D1052-Y1052,"")</f>
        <v>85807.71</v>
      </c>
      <c r="AA1052">
        <v>0</v>
      </c>
      <c r="AB1052" t="str">
        <f t="shared" si="48"/>
        <v>369400000000000</v>
      </c>
      <c r="AC1052" t="str">
        <f t="shared" si="49"/>
        <v>7400987939</v>
      </c>
      <c r="AD1052" t="str">
        <f t="shared" si="50"/>
        <v>Type of identifier, other than LEI or MFI code</v>
      </c>
    </row>
    <row r="1053" spans="1:30" x14ac:dyDescent="0.45">
      <c r="A1053" t="s">
        <v>428</v>
      </c>
      <c r="B1053" t="s">
        <v>164</v>
      </c>
      <c r="C1053" t="s">
        <v>21</v>
      </c>
      <c r="D1053" s="23">
        <v>57241.37</v>
      </c>
      <c r="E1053">
        <v>155.19999999999999</v>
      </c>
      <c r="F1053" t="s">
        <v>29</v>
      </c>
      <c r="G1053" t="s">
        <v>34</v>
      </c>
      <c r="H1053" t="s">
        <v>694</v>
      </c>
      <c r="I1053" t="s">
        <v>30</v>
      </c>
      <c r="M1053" t="s">
        <v>1362</v>
      </c>
      <c r="W1053" t="s">
        <v>479</v>
      </c>
      <c r="X1053" t="str">
        <f>+IF(P1053="S128","c006x   - Insurance firms &amp; pension funds",IF(G1053="particulares","c001x   - Households",IF(AND(G1053="outras empresas nao financeiras",H1053="1"),"c002x   - Micro &amp; SME",IF(AND(G1053="outras empresas nao financeiras",OR(H1053="0",H1053="")),"c003x   - Corporates",IF(G1053="instituicoes de credito","c004x   - Institutions",IF(G1053="outras instituicoes financeiras","c005x   - Other financial corporations",IF(G1053="setor publico","c008x   - Government, central banks &amp; supranationals",IF(AND(G1053="",I1053="Taxageste"),"c003x   - Corporates",IF(G1053="","c005x   - Other financial corporations","")))))))))</f>
        <v>c005x   - Other financial corporations</v>
      </c>
      <c r="Y1053" s="1">
        <f>SUM(N1053:O1053)</f>
        <v>0</v>
      </c>
      <c r="Z1053">
        <f>IFERROR(D1053-Y1053,"")</f>
        <v>57241.37</v>
      </c>
      <c r="AA1053">
        <v>0</v>
      </c>
      <c r="AB1053" t="str">
        <f t="shared" si="48"/>
        <v>340500000000000</v>
      </c>
      <c r="AC1053" t="str">
        <f t="shared" si="49"/>
        <v>7400615058</v>
      </c>
      <c r="AD1053" t="str">
        <f t="shared" si="50"/>
        <v>Type of identifier, other than LEI or MFI code</v>
      </c>
    </row>
    <row r="1054" spans="1:30" x14ac:dyDescent="0.45">
      <c r="A1054" t="s">
        <v>353</v>
      </c>
      <c r="B1054" t="s">
        <v>167</v>
      </c>
      <c r="C1054" t="s">
        <v>21</v>
      </c>
      <c r="D1054" s="23">
        <v>157789.54</v>
      </c>
      <c r="E1054" s="23">
        <v>276.94</v>
      </c>
      <c r="F1054" t="s">
        <v>29</v>
      </c>
      <c r="G1054" t="s">
        <v>34</v>
      </c>
      <c r="H1054" t="s">
        <v>694</v>
      </c>
      <c r="I1054" t="s">
        <v>73</v>
      </c>
      <c r="M1054" t="s">
        <v>1362</v>
      </c>
      <c r="W1054" t="s">
        <v>479</v>
      </c>
      <c r="X1054" t="str">
        <f>+IF(P1054="S128","c006x   - Insurance firms &amp; pension funds",IF(G1054="particulares","c001x   - Households",IF(AND(G1054="outras empresas nao financeiras",H1054="1"),"c002x   - Micro &amp; SME",IF(AND(G1054="outras empresas nao financeiras",OR(H1054="0",H1054="")),"c003x   - Corporates",IF(G1054="instituicoes de credito","c004x   - Institutions",IF(G1054="outras instituicoes financeiras","c005x   - Other financial corporations",IF(G1054="setor publico","c008x   - Government, central banks &amp; supranationals",IF(AND(G1054="",I1054="Taxageste"),"c003x   - Corporates",IF(G1054="","c005x   - Other financial corporations","")))))))))</f>
        <v>c005x   - Other financial corporations</v>
      </c>
      <c r="Y1054" s="1">
        <f>SUM(N1054:O1054)</f>
        <v>0</v>
      </c>
      <c r="Z1054">
        <f>IFERROR(D1054-Y1054,"")</f>
        <v>157789.54</v>
      </c>
      <c r="AA1054">
        <v>0</v>
      </c>
      <c r="AB1054" t="str">
        <f t="shared" si="48"/>
        <v>382500000000000</v>
      </c>
      <c r="AC1054" t="str">
        <f t="shared" si="49"/>
        <v>2101355138</v>
      </c>
      <c r="AD1054" t="str">
        <f t="shared" si="50"/>
        <v>Type of identifier, other than LEI or MFI code</v>
      </c>
    </row>
    <row r="1055" spans="1:30" x14ac:dyDescent="0.45">
      <c r="A1055" t="s">
        <v>321</v>
      </c>
      <c r="B1055" t="s">
        <v>167</v>
      </c>
      <c r="C1055" t="s">
        <v>21</v>
      </c>
      <c r="D1055" s="23">
        <v>53544.46</v>
      </c>
      <c r="E1055" s="23">
        <v>80.7</v>
      </c>
      <c r="F1055" t="s">
        <v>29</v>
      </c>
      <c r="G1055" t="s">
        <v>34</v>
      </c>
      <c r="H1055" t="s">
        <v>694</v>
      </c>
      <c r="I1055" t="s">
        <v>73</v>
      </c>
      <c r="M1055" t="s">
        <v>1362</v>
      </c>
      <c r="W1055" t="s">
        <v>479</v>
      </c>
      <c r="X1055" t="str">
        <f>+IF(P1055="S128","c006x   - Insurance firms &amp; pension funds",IF(G1055="particulares","c001x   - Households",IF(AND(G1055="outras empresas nao financeiras",H1055="1"),"c002x   - Micro &amp; SME",IF(AND(G1055="outras empresas nao financeiras",OR(H1055="0",H1055="")),"c003x   - Corporates",IF(G1055="instituicoes de credito","c004x   - Institutions",IF(G1055="outras instituicoes financeiras","c005x   - Other financial corporations",IF(G1055="setor publico","c008x   - Government, central banks &amp; supranationals",IF(AND(G1055="",I1055="Taxageste"),"c003x   - Corporates",IF(G1055="","c005x   - Other financial corporations","")))))))))</f>
        <v>c005x   - Other financial corporations</v>
      </c>
      <c r="Y1055" s="1">
        <f>SUM(N1055:O1055)</f>
        <v>0</v>
      </c>
      <c r="Z1055">
        <f>IFERROR(D1055-Y1055,"")</f>
        <v>53544.46</v>
      </c>
      <c r="AA1055">
        <v>0</v>
      </c>
      <c r="AB1055" t="str">
        <f t="shared" si="48"/>
        <v>336500000000000</v>
      </c>
      <c r="AC1055" t="str">
        <f t="shared" si="49"/>
        <v>2101355138</v>
      </c>
      <c r="AD1055" t="str">
        <f t="shared" si="50"/>
        <v>Type of identifier, other than LEI or MFI code</v>
      </c>
    </row>
    <row r="1056" spans="1:30" x14ac:dyDescent="0.45">
      <c r="A1056" t="s">
        <v>336</v>
      </c>
      <c r="B1056" t="s">
        <v>170</v>
      </c>
      <c r="C1056" t="s">
        <v>21</v>
      </c>
      <c r="D1056" s="23">
        <v>51335.03</v>
      </c>
      <c r="E1056">
        <v>128.07</v>
      </c>
      <c r="F1056" t="s">
        <v>29</v>
      </c>
      <c r="G1056" t="s">
        <v>34</v>
      </c>
      <c r="H1056" t="s">
        <v>694</v>
      </c>
      <c r="I1056" t="s">
        <v>74</v>
      </c>
      <c r="M1056" t="s">
        <v>1362</v>
      </c>
      <c r="W1056" t="s">
        <v>479</v>
      </c>
      <c r="X1056" t="str">
        <f>+IF(P1056="S128","c006x   - Insurance firms &amp; pension funds",IF(G1056="particulares","c001x   - Households",IF(AND(G1056="outras empresas nao financeiras",H1056="1"),"c002x   - Micro &amp; SME",IF(AND(G1056="outras empresas nao financeiras",OR(H1056="0",H1056="")),"c003x   - Corporates",IF(G1056="instituicoes de credito","c004x   - Institutions",IF(G1056="outras instituicoes financeiras","c005x   - Other financial corporations",IF(G1056="setor publico","c008x   - Government, central banks &amp; supranationals",IF(AND(G1056="",I1056="Taxageste"),"c003x   - Corporates",IF(G1056="","c005x   - Other financial corporations","")))))))))</f>
        <v>c005x   - Other financial corporations</v>
      </c>
      <c r="Y1056" s="1">
        <f>SUM(N1056:O1056)</f>
        <v>0</v>
      </c>
      <c r="Z1056">
        <f>IFERROR(D1056-Y1056,"")</f>
        <v>51335.03</v>
      </c>
      <c r="AA1056">
        <v>0</v>
      </c>
      <c r="AB1056" t="str">
        <f t="shared" si="48"/>
        <v>385500000000000</v>
      </c>
      <c r="AC1056" t="str">
        <f t="shared" si="49"/>
        <v>7400987939</v>
      </c>
      <c r="AD1056" t="str">
        <f t="shared" si="50"/>
        <v>Type of identifier, other than LEI or MFI code</v>
      </c>
    </row>
    <row r="1057" spans="1:30" x14ac:dyDescent="0.45">
      <c r="A1057" t="s">
        <v>294</v>
      </c>
      <c r="B1057" t="s">
        <v>164</v>
      </c>
      <c r="C1057" t="s">
        <v>21</v>
      </c>
      <c r="D1057" s="23">
        <v>39447.42</v>
      </c>
      <c r="E1057">
        <v>83.29</v>
      </c>
      <c r="F1057" t="s">
        <v>29</v>
      </c>
      <c r="G1057" t="s">
        <v>34</v>
      </c>
      <c r="H1057" t="s">
        <v>694</v>
      </c>
      <c r="I1057" t="s">
        <v>30</v>
      </c>
      <c r="M1057" t="s">
        <v>1362</v>
      </c>
      <c r="W1057" t="s">
        <v>479</v>
      </c>
      <c r="X1057" t="str">
        <f>+IF(P1057="S128","c006x   - Insurance firms &amp; pension funds",IF(G1057="particulares","c001x   - Households",IF(AND(G1057="outras empresas nao financeiras",H1057="1"),"c002x   - Micro &amp; SME",IF(AND(G1057="outras empresas nao financeiras",OR(H1057="0",H1057="")),"c003x   - Corporates",IF(G1057="instituicoes de credito","c004x   - Institutions",IF(G1057="outras instituicoes financeiras","c005x   - Other financial corporations",IF(G1057="setor publico","c008x   - Government, central banks &amp; supranationals",IF(AND(G1057="",I1057="Taxageste"),"c003x   - Corporates",IF(G1057="","c005x   - Other financial corporations","")))))))))</f>
        <v>c005x   - Other financial corporations</v>
      </c>
      <c r="Y1057" s="1">
        <f>SUM(N1057:O1057)</f>
        <v>0</v>
      </c>
      <c r="Z1057">
        <f>IFERROR(D1057-Y1057,"")</f>
        <v>39447.42</v>
      </c>
      <c r="AA1057">
        <v>0</v>
      </c>
      <c r="AB1057" t="str">
        <f t="shared" si="48"/>
        <v>387000000000000</v>
      </c>
      <c r="AC1057" t="str">
        <f t="shared" si="49"/>
        <v>7400615058</v>
      </c>
      <c r="AD1057" t="str">
        <f t="shared" si="50"/>
        <v>Type of identifier, other than LEI or MFI code</v>
      </c>
    </row>
    <row r="1058" spans="1:30" x14ac:dyDescent="0.45">
      <c r="A1058" t="s">
        <v>337</v>
      </c>
      <c r="B1058" t="s">
        <v>164</v>
      </c>
      <c r="C1058" t="s">
        <v>21</v>
      </c>
      <c r="D1058" s="23">
        <v>45746.66</v>
      </c>
      <c r="E1058">
        <v>122.38</v>
      </c>
      <c r="F1058" t="s">
        <v>29</v>
      </c>
      <c r="G1058" t="s">
        <v>34</v>
      </c>
      <c r="H1058" t="s">
        <v>694</v>
      </c>
      <c r="I1058" t="s">
        <v>30</v>
      </c>
      <c r="M1058" t="s">
        <v>1362</v>
      </c>
      <c r="W1058" t="s">
        <v>479</v>
      </c>
      <c r="X1058" t="str">
        <f>+IF(P1058="S128","c006x   - Insurance firms &amp; pension funds",IF(G1058="particulares","c001x   - Households",IF(AND(G1058="outras empresas nao financeiras",H1058="1"),"c002x   - Micro &amp; SME",IF(AND(G1058="outras empresas nao financeiras",OR(H1058="0",H1058="")),"c003x   - Corporates",IF(G1058="instituicoes de credito","c004x   - Institutions",IF(G1058="outras instituicoes financeiras","c005x   - Other financial corporations",IF(G1058="setor publico","c008x   - Government, central banks &amp; supranationals",IF(AND(G1058="",I1058="Taxageste"),"c003x   - Corporates",IF(G1058="","c005x   - Other financial corporations","")))))))))</f>
        <v>c005x   - Other financial corporations</v>
      </c>
      <c r="Y1058" s="1">
        <f>SUM(N1058:O1058)</f>
        <v>0</v>
      </c>
      <c r="Z1058">
        <f>IFERROR(D1058-Y1058,"")</f>
        <v>45746.66</v>
      </c>
      <c r="AA1058">
        <v>0</v>
      </c>
      <c r="AB1058" t="str">
        <f t="shared" si="48"/>
        <v>355500000000000</v>
      </c>
      <c r="AC1058" t="str">
        <f t="shared" si="49"/>
        <v>7400615058</v>
      </c>
      <c r="AD1058" t="str">
        <f t="shared" si="50"/>
        <v>Type of identifier, other than LEI or MFI code</v>
      </c>
    </row>
    <row r="1059" spans="1:30" x14ac:dyDescent="0.45">
      <c r="A1059" t="s">
        <v>281</v>
      </c>
      <c r="B1059" t="s">
        <v>167</v>
      </c>
      <c r="C1059" t="s">
        <v>21</v>
      </c>
      <c r="D1059" s="23">
        <v>109377.64</v>
      </c>
      <c r="E1059">
        <v>106.95</v>
      </c>
      <c r="F1059" t="s">
        <v>29</v>
      </c>
      <c r="G1059" t="s">
        <v>34</v>
      </c>
      <c r="H1059" t="s">
        <v>694</v>
      </c>
      <c r="I1059" t="s">
        <v>73</v>
      </c>
      <c r="K1059" s="24"/>
      <c r="M1059" t="s">
        <v>1362</v>
      </c>
      <c r="W1059" t="s">
        <v>479</v>
      </c>
      <c r="X1059" t="str">
        <f>+IF(P1059="S128","c006x   - Insurance firms &amp; pension funds",IF(G1059="particulares","c001x   - Households",IF(AND(G1059="outras empresas nao financeiras",H1059="1"),"c002x   - Micro &amp; SME",IF(AND(G1059="outras empresas nao financeiras",OR(H1059="0",H1059="")),"c003x   - Corporates",IF(G1059="instituicoes de credito","c004x   - Institutions",IF(G1059="outras instituicoes financeiras","c005x   - Other financial corporations",IF(G1059="setor publico","c008x   - Government, central banks &amp; supranationals",IF(AND(G1059="",I1059="Taxageste"),"c003x   - Corporates",IF(G1059="","c005x   - Other financial corporations","")))))))))</f>
        <v>c005x   - Other financial corporations</v>
      </c>
      <c r="Y1059" s="1">
        <f>SUM(N1059:O1059)</f>
        <v>0</v>
      </c>
      <c r="Z1059">
        <f>IFERROR(D1059-Y1059,"")</f>
        <v>109377.64</v>
      </c>
      <c r="AA1059">
        <v>0</v>
      </c>
      <c r="AB1059" t="str">
        <f t="shared" si="48"/>
        <v>356400000000000</v>
      </c>
      <c r="AC1059" t="str">
        <f t="shared" si="49"/>
        <v>2101355138</v>
      </c>
      <c r="AD1059" t="str">
        <f t="shared" si="50"/>
        <v>Type of identifier, other than LEI or MFI code</v>
      </c>
    </row>
    <row r="1060" spans="1:30" x14ac:dyDescent="0.45">
      <c r="A1060" t="s">
        <v>334</v>
      </c>
      <c r="B1060" t="s">
        <v>167</v>
      </c>
      <c r="C1060" t="s">
        <v>21</v>
      </c>
      <c r="D1060" s="23">
        <v>42082.6</v>
      </c>
      <c r="E1060">
        <v>138.85</v>
      </c>
      <c r="F1060" t="s">
        <v>29</v>
      </c>
      <c r="G1060" t="s">
        <v>34</v>
      </c>
      <c r="H1060" t="s">
        <v>694</v>
      </c>
      <c r="I1060" t="s">
        <v>73</v>
      </c>
      <c r="M1060" t="s">
        <v>1362</v>
      </c>
      <c r="W1060" t="s">
        <v>479</v>
      </c>
      <c r="X1060" t="str">
        <f>+IF(P1060="S128","c006x   - Insurance firms &amp; pension funds",IF(G1060="particulares","c001x   - Households",IF(AND(G1060="outras empresas nao financeiras",H1060="1"),"c002x   - Micro &amp; SME",IF(AND(G1060="outras empresas nao financeiras",OR(H1060="0",H1060="")),"c003x   - Corporates",IF(G1060="instituicoes de credito","c004x   - Institutions",IF(G1060="outras instituicoes financeiras","c005x   - Other financial corporations",IF(G1060="setor publico","c008x   - Government, central banks &amp; supranationals",IF(AND(G1060="",I1060="Taxageste"),"c003x   - Corporates",IF(G1060="","c005x   - Other financial corporations","")))))))))</f>
        <v>c005x   - Other financial corporations</v>
      </c>
      <c r="Y1060" s="1">
        <f>SUM(N1060:O1060)</f>
        <v>0</v>
      </c>
      <c r="Z1060">
        <f>IFERROR(D1060-Y1060,"")</f>
        <v>42082.6</v>
      </c>
      <c r="AA1060">
        <v>0</v>
      </c>
      <c r="AB1060" t="str">
        <f t="shared" si="48"/>
        <v>357600000000000</v>
      </c>
      <c r="AC1060" t="str">
        <f t="shared" si="49"/>
        <v>2101355138</v>
      </c>
      <c r="AD1060" t="str">
        <f t="shared" si="50"/>
        <v>Type of identifier, other than LEI or MFI code</v>
      </c>
    </row>
    <row r="1061" spans="1:30" x14ac:dyDescent="0.45">
      <c r="A1061" t="s">
        <v>179</v>
      </c>
      <c r="B1061" t="s">
        <v>164</v>
      </c>
      <c r="C1061" t="s">
        <v>21</v>
      </c>
      <c r="D1061" s="23">
        <v>27202.68</v>
      </c>
      <c r="E1061">
        <v>25.25</v>
      </c>
      <c r="F1061" t="s">
        <v>29</v>
      </c>
      <c r="G1061" t="s">
        <v>34</v>
      </c>
      <c r="H1061" t="s">
        <v>694</v>
      </c>
      <c r="I1061" t="s">
        <v>30</v>
      </c>
      <c r="M1061" t="s">
        <v>1362</v>
      </c>
      <c r="W1061" t="s">
        <v>479</v>
      </c>
      <c r="X1061" t="str">
        <f>+IF(P1061="S128","c006x   - Insurance firms &amp; pension funds",IF(G1061="particulares","c001x   - Households",IF(AND(G1061="outras empresas nao financeiras",H1061="1"),"c002x   - Micro &amp; SME",IF(AND(G1061="outras empresas nao financeiras",OR(H1061="0",H1061="")),"c003x   - Corporates",IF(G1061="instituicoes de credito","c004x   - Institutions",IF(G1061="outras instituicoes financeiras","c005x   - Other financial corporations",IF(G1061="setor publico","c008x   - Government, central banks &amp; supranationals",IF(AND(G1061="",I1061="Taxageste"),"c003x   - Corporates",IF(G1061="","c005x   - Other financial corporations","")))))))))</f>
        <v>c005x   - Other financial corporations</v>
      </c>
      <c r="Y1061" s="1">
        <f>SUM(N1061:O1061)</f>
        <v>0</v>
      </c>
      <c r="Z1061">
        <f>IFERROR(D1061-Y1061,"")</f>
        <v>27202.68</v>
      </c>
      <c r="AA1061">
        <v>0</v>
      </c>
      <c r="AB1061" t="str">
        <f t="shared" si="48"/>
        <v>355200000000000</v>
      </c>
      <c r="AC1061" t="str">
        <f t="shared" si="49"/>
        <v>7400615058</v>
      </c>
      <c r="AD1061" t="str">
        <f t="shared" si="50"/>
        <v>Type of identifier, other than LEI or MFI code</v>
      </c>
    </row>
    <row r="1062" spans="1:30" x14ac:dyDescent="0.45">
      <c r="A1062" t="s">
        <v>430</v>
      </c>
      <c r="B1062" t="s">
        <v>167</v>
      </c>
      <c r="C1062" t="s">
        <v>21</v>
      </c>
      <c r="D1062" s="23">
        <v>107358.17</v>
      </c>
      <c r="E1062">
        <v>171.56</v>
      </c>
      <c r="F1062" t="s">
        <v>29</v>
      </c>
      <c r="G1062" t="s">
        <v>34</v>
      </c>
      <c r="H1062" t="s">
        <v>694</v>
      </c>
      <c r="I1062" t="s">
        <v>73</v>
      </c>
      <c r="M1062" t="s">
        <v>1362</v>
      </c>
      <c r="W1062" t="s">
        <v>479</v>
      </c>
      <c r="X1062" t="str">
        <f>+IF(P1062="S128","c006x   - Insurance firms &amp; pension funds",IF(G1062="particulares","c001x   - Households",IF(AND(G1062="outras empresas nao financeiras",H1062="1"),"c002x   - Micro &amp; SME",IF(AND(G1062="outras empresas nao financeiras",OR(H1062="0",H1062="")),"c003x   - Corporates",IF(G1062="instituicoes de credito","c004x   - Institutions",IF(G1062="outras instituicoes financeiras","c005x   - Other financial corporations",IF(G1062="setor publico","c008x   - Government, central banks &amp; supranationals",IF(AND(G1062="",I1062="Taxageste"),"c003x   - Corporates",IF(G1062="","c005x   - Other financial corporations","")))))))))</f>
        <v>c005x   - Other financial corporations</v>
      </c>
      <c r="Y1062" s="1">
        <f>SUM(N1062:O1062)</f>
        <v>0</v>
      </c>
      <c r="Z1062">
        <f>IFERROR(D1062-Y1062,"")</f>
        <v>107358.17</v>
      </c>
      <c r="AA1062">
        <v>0</v>
      </c>
      <c r="AB1062" t="str">
        <f t="shared" si="48"/>
        <v>341500000000000</v>
      </c>
      <c r="AC1062" t="str">
        <f t="shared" si="49"/>
        <v>2101355138</v>
      </c>
      <c r="AD1062" t="str">
        <f t="shared" si="50"/>
        <v>Type of identifier, other than LEI or MFI code</v>
      </c>
    </row>
    <row r="1063" spans="1:30" x14ac:dyDescent="0.45">
      <c r="A1063" t="s">
        <v>565</v>
      </c>
      <c r="B1063" t="s">
        <v>174</v>
      </c>
      <c r="C1063" t="s">
        <v>21</v>
      </c>
      <c r="D1063" s="23">
        <v>10.49</v>
      </c>
      <c r="E1063" s="23"/>
      <c r="F1063" t="s">
        <v>490</v>
      </c>
      <c r="G1063" t="s">
        <v>23</v>
      </c>
      <c r="H1063" t="s">
        <v>694</v>
      </c>
      <c r="I1063" t="s">
        <v>47</v>
      </c>
      <c r="M1063" t="s">
        <v>1362</v>
      </c>
      <c r="X1063" t="str">
        <f>+IF(P1063="S128","c006x   - Insurance firms &amp; pension funds",IF(G1063="particulares","c001x   - Households",IF(AND(G1063="outras empresas nao financeiras",H1063="1"),"c002x   - Micro &amp; SME",IF(AND(G1063="outras empresas nao financeiras",OR(H1063="0",H1063="")),"c003x   - Corporates",IF(G1063="instituicoes de credito","c004x   - Institutions",IF(G1063="outras instituicoes financeiras","c005x   - Other financial corporations",IF(G1063="setor publico","c008x   - Government, central banks &amp; supranationals",IF(AND(G1063="",I1063="Taxageste"),"c003x   - Corporates",IF(G1063="","c005x   - Other financial corporations","")))))))))</f>
        <v>c004x   - Institutions</v>
      </c>
      <c r="Y1063" s="1">
        <f>SUM(N1063:O1063)</f>
        <v>0</v>
      </c>
      <c r="Z1063">
        <f>IFERROR(D1063-Y1063,"")</f>
        <v>10.49</v>
      </c>
      <c r="AA1063">
        <v>0</v>
      </c>
      <c r="AB1063" t="str">
        <f t="shared" si="48"/>
        <v>362304841016010</v>
      </c>
      <c r="AC1063" t="str">
        <f t="shared" si="49"/>
        <v>9001910086</v>
      </c>
      <c r="AD1063" t="str">
        <f t="shared" si="50"/>
        <v>Type of identifier, other than LEI or MFI code</v>
      </c>
    </row>
    <row r="1064" spans="1:30" x14ac:dyDescent="0.45">
      <c r="A1064" t="s">
        <v>944</v>
      </c>
      <c r="B1064" t="s">
        <v>710</v>
      </c>
      <c r="C1064" t="s">
        <v>21</v>
      </c>
      <c r="D1064" s="23">
        <v>1.27</v>
      </c>
      <c r="F1064" t="s">
        <v>485</v>
      </c>
      <c r="G1064" t="s">
        <v>23</v>
      </c>
      <c r="H1064" t="s">
        <v>694</v>
      </c>
      <c r="I1064" t="s">
        <v>704</v>
      </c>
      <c r="M1064" t="s">
        <v>1362</v>
      </c>
      <c r="X1064" t="str">
        <f>+IF(P1064="S128","c006x   - Insurance firms &amp; pension funds",IF(G1064="particulares","c001x   - Households",IF(AND(G1064="outras empresas nao financeiras",H1064="1"),"c002x   - Micro &amp; SME",IF(AND(G1064="outras empresas nao financeiras",OR(H1064="0",H1064="")),"c003x   - Corporates",IF(G1064="instituicoes de credito","c004x   - Institutions",IF(G1064="outras instituicoes financeiras","c005x   - Other financial corporations",IF(G1064="setor publico","c008x   - Government, central banks &amp; supranationals",IF(AND(G1064="",I1064="Taxageste"),"c003x   - Corporates",IF(G1064="","c005x   - Other financial corporations","")))))))))</f>
        <v>c004x   - Institutions</v>
      </c>
      <c r="Y1064" s="1">
        <f>SUM(N1064:O1064)</f>
        <v>0</v>
      </c>
      <c r="Z1064">
        <f>IFERROR(D1064-Y1064,"")</f>
        <v>1.27</v>
      </c>
      <c r="AA1064">
        <v>0</v>
      </c>
      <c r="AB1064" t="str">
        <f t="shared" si="48"/>
        <v>262304840019360</v>
      </c>
      <c r="AC1064" t="str">
        <f t="shared" si="49"/>
        <v>5100262397</v>
      </c>
      <c r="AD1064" t="str">
        <f t="shared" si="50"/>
        <v>Type of identifier, other than LEI or MFI code</v>
      </c>
    </row>
    <row r="1065" spans="1:30" x14ac:dyDescent="0.45">
      <c r="A1065" t="s">
        <v>424</v>
      </c>
      <c r="B1065" t="s">
        <v>170</v>
      </c>
      <c r="C1065" t="s">
        <v>21</v>
      </c>
      <c r="D1065" s="23">
        <v>158809.14000000001</v>
      </c>
      <c r="E1065">
        <v>524</v>
      </c>
      <c r="F1065" t="s">
        <v>29</v>
      </c>
      <c r="G1065" t="s">
        <v>34</v>
      </c>
      <c r="H1065" t="s">
        <v>694</v>
      </c>
      <c r="I1065" t="s">
        <v>74</v>
      </c>
      <c r="M1065" t="s">
        <v>1362</v>
      </c>
      <c r="W1065" t="s">
        <v>479</v>
      </c>
      <c r="X1065" t="str">
        <f>+IF(P1065="S128","c006x   - Insurance firms &amp; pension funds",IF(G1065="particulares","c001x   - Households",IF(AND(G1065="outras empresas nao financeiras",H1065="1"),"c002x   - Micro &amp; SME",IF(AND(G1065="outras empresas nao financeiras",OR(H1065="0",H1065="")),"c003x   - Corporates",IF(G1065="instituicoes de credito","c004x   - Institutions",IF(G1065="outras instituicoes financeiras","c005x   - Other financial corporations",IF(G1065="setor publico","c008x   - Government, central banks &amp; supranationals",IF(AND(G1065="",I1065="Taxageste"),"c003x   - Corporates",IF(G1065="","c005x   - Other financial corporations","")))))))))</f>
        <v>c005x   - Other financial corporations</v>
      </c>
      <c r="Y1065" s="1">
        <f>SUM(N1065:O1065)</f>
        <v>0</v>
      </c>
      <c r="Z1065">
        <f>IFERROR(D1065-Y1065,"")</f>
        <v>158809.14000000001</v>
      </c>
      <c r="AA1065">
        <v>0</v>
      </c>
      <c r="AB1065" t="str">
        <f t="shared" si="48"/>
        <v>338000000000000</v>
      </c>
      <c r="AC1065" t="str">
        <f t="shared" si="49"/>
        <v>7400987939</v>
      </c>
      <c r="AD1065" t="str">
        <f t="shared" si="50"/>
        <v>Type of identifier, other than LEI or MFI code</v>
      </c>
    </row>
    <row r="1066" spans="1:30" x14ac:dyDescent="0.45">
      <c r="A1066" t="s">
        <v>341</v>
      </c>
      <c r="B1066" t="s">
        <v>167</v>
      </c>
      <c r="C1066" t="s">
        <v>21</v>
      </c>
      <c r="D1066" s="23">
        <v>54913.3</v>
      </c>
      <c r="E1066" s="23">
        <v>138.06</v>
      </c>
      <c r="F1066" t="s">
        <v>29</v>
      </c>
      <c r="G1066" t="s">
        <v>34</v>
      </c>
      <c r="H1066" t="s">
        <v>694</v>
      </c>
      <c r="I1066" t="s">
        <v>73</v>
      </c>
      <c r="M1066" t="s">
        <v>1362</v>
      </c>
      <c r="W1066" t="s">
        <v>479</v>
      </c>
      <c r="X1066" t="str">
        <f>+IF(P1066="S128","c006x   - Insurance firms &amp; pension funds",IF(G1066="particulares","c001x   - Households",IF(AND(G1066="outras empresas nao financeiras",H1066="1"),"c002x   - Micro &amp; SME",IF(AND(G1066="outras empresas nao financeiras",OR(H1066="0",H1066="")),"c003x   - Corporates",IF(G1066="instituicoes de credito","c004x   - Institutions",IF(G1066="outras instituicoes financeiras","c005x   - Other financial corporations",IF(G1066="setor publico","c008x   - Government, central banks &amp; supranationals",IF(AND(G1066="",I1066="Taxageste"),"c003x   - Corporates",IF(G1066="","c005x   - Other financial corporations","")))))))))</f>
        <v>c005x   - Other financial corporations</v>
      </c>
      <c r="Y1066" s="1">
        <f>SUM(N1066:O1066)</f>
        <v>0</v>
      </c>
      <c r="Z1066">
        <f>IFERROR(D1066-Y1066,"")</f>
        <v>54913.3</v>
      </c>
      <c r="AA1066">
        <v>0</v>
      </c>
      <c r="AB1066" t="str">
        <f t="shared" si="48"/>
        <v>359500000000000</v>
      </c>
      <c r="AC1066" t="str">
        <f t="shared" si="49"/>
        <v>2101355138</v>
      </c>
      <c r="AD1066" t="str">
        <f t="shared" si="50"/>
        <v>Type of identifier, other than LEI or MFI code</v>
      </c>
    </row>
    <row r="1067" spans="1:30" x14ac:dyDescent="0.45">
      <c r="A1067" t="s">
        <v>818</v>
      </c>
      <c r="B1067" t="s">
        <v>710</v>
      </c>
      <c r="C1067" t="s">
        <v>21</v>
      </c>
      <c r="D1067" s="23">
        <v>1.59</v>
      </c>
      <c r="E1067" s="23"/>
      <c r="F1067" t="s">
        <v>485</v>
      </c>
      <c r="G1067" t="s">
        <v>23</v>
      </c>
      <c r="H1067" t="s">
        <v>694</v>
      </c>
      <c r="I1067" t="s">
        <v>704</v>
      </c>
      <c r="M1067" t="s">
        <v>1362</v>
      </c>
      <c r="X1067" t="str">
        <f>+IF(P1067="S128","c006x   - Insurance firms &amp; pension funds",IF(G1067="particulares","c001x   - Households",IF(AND(G1067="outras empresas nao financeiras",H1067="1"),"c002x   - Micro &amp; SME",IF(AND(G1067="outras empresas nao financeiras",OR(H1067="0",H1067="")),"c003x   - Corporates",IF(G1067="instituicoes de credito","c004x   - Institutions",IF(G1067="outras instituicoes financeiras","c005x   - Other financial corporations",IF(G1067="setor publico","c008x   - Government, central banks &amp; supranationals",IF(AND(G1067="",I1067="Taxageste"),"c003x   - Corporates",IF(G1067="","c005x   - Other financial corporations","")))))))))</f>
        <v>c004x   - Institutions</v>
      </c>
      <c r="Y1067" s="1">
        <f>SUM(N1067:O1067)</f>
        <v>0</v>
      </c>
      <c r="Z1067">
        <f>IFERROR(D1067-Y1067,"")</f>
        <v>1.59</v>
      </c>
      <c r="AA1067">
        <v>0</v>
      </c>
      <c r="AB1067" t="str">
        <f t="shared" si="48"/>
        <v>262304840019390</v>
      </c>
      <c r="AC1067" t="str">
        <f t="shared" si="49"/>
        <v>5100262397</v>
      </c>
      <c r="AD1067" t="str">
        <f t="shared" si="50"/>
        <v>Type of identifier, other than LEI or MFI code</v>
      </c>
    </row>
    <row r="1068" spans="1:30" x14ac:dyDescent="0.45">
      <c r="A1068" t="s">
        <v>634</v>
      </c>
      <c r="B1068" t="s">
        <v>439</v>
      </c>
      <c r="C1068" t="s">
        <v>21</v>
      </c>
      <c r="D1068" s="23">
        <v>86.78</v>
      </c>
      <c r="F1068" t="s">
        <v>490</v>
      </c>
      <c r="G1068" t="s">
        <v>23</v>
      </c>
      <c r="H1068" t="s">
        <v>694</v>
      </c>
      <c r="I1068" t="s">
        <v>66</v>
      </c>
      <c r="M1068" t="s">
        <v>1362</v>
      </c>
      <c r="X1068" t="str">
        <f>+IF(P1068="S128","c006x   - Insurance firms &amp; pension funds",IF(G1068="particulares","c001x   - Households",IF(AND(G1068="outras empresas nao financeiras",H1068="1"),"c002x   - Micro &amp; SME",IF(AND(G1068="outras empresas nao financeiras",OR(H1068="0",H1068="")),"c003x   - Corporates",IF(G1068="instituicoes de credito","c004x   - Institutions",IF(G1068="outras instituicoes financeiras","c005x   - Other financial corporations",IF(G1068="setor publico","c008x   - Government, central banks &amp; supranationals",IF(AND(G1068="",I1068="Taxageste"),"c003x   - Corporates",IF(G1068="","c005x   - Other financial corporations","")))))))))</f>
        <v>c004x   - Institutions</v>
      </c>
      <c r="Y1068" s="1">
        <f>SUM(N1068:O1068)</f>
        <v>0</v>
      </c>
      <c r="Z1068">
        <f>IFERROR(D1068-Y1068,"")</f>
        <v>86.78</v>
      </c>
      <c r="AA1068">
        <v>0</v>
      </c>
      <c r="AB1068" t="str">
        <f t="shared" si="48"/>
        <v>362304820777020</v>
      </c>
      <c r="AC1068" t="str">
        <f t="shared" si="49"/>
        <v>8000176024</v>
      </c>
      <c r="AD1068" t="str">
        <f t="shared" si="50"/>
        <v>Type of identifier, other than LEI or MFI code</v>
      </c>
    </row>
    <row r="1069" spans="1:30" x14ac:dyDescent="0.45">
      <c r="A1069" t="s">
        <v>624</v>
      </c>
      <c r="B1069" t="s">
        <v>213</v>
      </c>
      <c r="C1069" t="s">
        <v>21</v>
      </c>
      <c r="D1069" s="23">
        <v>157.88</v>
      </c>
      <c r="F1069" t="s">
        <v>485</v>
      </c>
      <c r="G1069" t="s">
        <v>27</v>
      </c>
      <c r="H1069" t="s">
        <v>694</v>
      </c>
      <c r="I1069" t="s">
        <v>57</v>
      </c>
      <c r="M1069" t="s">
        <v>1362</v>
      </c>
      <c r="X1069" t="str">
        <f>+IF(P1069="S128","c006x   - Insurance firms &amp; pension funds",IF(G1069="particulares","c001x   - Households",IF(AND(G1069="outras empresas nao financeiras",H1069="1"),"c002x   - Micro &amp; SME",IF(AND(G1069="outras empresas nao financeiras",OR(H1069="0",H1069="")),"c003x   - Corporates",IF(G1069="instituicoes de credito","c004x   - Institutions",IF(G1069="outras instituicoes financeiras","c005x   - Other financial corporations",IF(G1069="setor publico","c008x   - Government, central banks &amp; supranationals",IF(AND(G1069="",I1069="Taxageste"),"c003x   - Corporates",IF(G1069="","c005x   - Other financial corporations","")))))))))</f>
        <v>c003x   - Corporates</v>
      </c>
      <c r="Y1069" s="1">
        <f>SUM(N1069:O1069)</f>
        <v>0</v>
      </c>
      <c r="Z1069">
        <f>IFERROR(D1069-Y1069,"")</f>
        <v>157.88</v>
      </c>
      <c r="AA1069">
        <v>0</v>
      </c>
      <c r="AB1069" t="str">
        <f t="shared" si="48"/>
        <v>262304840018920</v>
      </c>
      <c r="AC1069" t="str">
        <f t="shared" si="49"/>
        <v>5100262318</v>
      </c>
      <c r="AD1069" t="str">
        <f t="shared" si="50"/>
        <v>Type of identifier, other than LEI or MFI code</v>
      </c>
    </row>
    <row r="1070" spans="1:30" x14ac:dyDescent="0.45">
      <c r="A1070" t="s">
        <v>172</v>
      </c>
      <c r="B1070" t="s">
        <v>167</v>
      </c>
      <c r="C1070" t="s">
        <v>21</v>
      </c>
      <c r="D1070" s="23">
        <v>263718.99</v>
      </c>
      <c r="E1070">
        <v>409.38</v>
      </c>
      <c r="F1070" t="s">
        <v>29</v>
      </c>
      <c r="G1070" t="s">
        <v>34</v>
      </c>
      <c r="H1070" t="s">
        <v>694</v>
      </c>
      <c r="I1070" t="s">
        <v>73</v>
      </c>
      <c r="M1070" t="s">
        <v>1362</v>
      </c>
      <c r="W1070" t="s">
        <v>479</v>
      </c>
      <c r="X1070" t="str">
        <f>+IF(P1070="S128","c006x   - Insurance firms &amp; pension funds",IF(G1070="particulares","c001x   - Households",IF(AND(G1070="outras empresas nao financeiras",H1070="1"),"c002x   - Micro &amp; SME",IF(AND(G1070="outras empresas nao financeiras",OR(H1070="0",H1070="")),"c003x   - Corporates",IF(G1070="instituicoes de credito","c004x   - Institutions",IF(G1070="outras instituicoes financeiras","c005x   - Other financial corporations",IF(G1070="setor publico","c008x   - Government, central banks &amp; supranationals",IF(AND(G1070="",I1070="Taxageste"),"c003x   - Corporates",IF(G1070="","c005x   - Other financial corporations","")))))))))</f>
        <v>c005x   - Other financial corporations</v>
      </c>
      <c r="Y1070" s="1">
        <f>SUM(N1070:O1070)</f>
        <v>0</v>
      </c>
      <c r="Z1070">
        <f>IFERROR(D1070-Y1070,"")</f>
        <v>263718.99</v>
      </c>
      <c r="AA1070">
        <v>0</v>
      </c>
      <c r="AB1070" t="str">
        <f t="shared" si="48"/>
        <v>366000000000000</v>
      </c>
      <c r="AC1070" t="str">
        <f t="shared" si="49"/>
        <v>2101355138</v>
      </c>
      <c r="AD1070" t="str">
        <f t="shared" si="50"/>
        <v>Type of identifier, other than LEI or MFI code</v>
      </c>
    </row>
    <row r="1071" spans="1:30" x14ac:dyDescent="0.45">
      <c r="A1071" t="s">
        <v>284</v>
      </c>
      <c r="B1071" t="s">
        <v>164</v>
      </c>
      <c r="C1071" t="s">
        <v>21</v>
      </c>
      <c r="D1071" s="23">
        <v>186836.78</v>
      </c>
      <c r="E1071" s="23">
        <v>330.44</v>
      </c>
      <c r="F1071" t="s">
        <v>29</v>
      </c>
      <c r="G1071" t="s">
        <v>34</v>
      </c>
      <c r="H1071" t="s">
        <v>694</v>
      </c>
      <c r="I1071" t="s">
        <v>30</v>
      </c>
      <c r="M1071" t="s">
        <v>1362</v>
      </c>
      <c r="W1071" t="s">
        <v>479</v>
      </c>
      <c r="X1071" t="str">
        <f>+IF(P1071="S128","c006x   - Insurance firms &amp; pension funds",IF(G1071="particulares","c001x   - Households",IF(AND(G1071="outras empresas nao financeiras",H1071="1"),"c002x   - Micro &amp; SME",IF(AND(G1071="outras empresas nao financeiras",OR(H1071="0",H1071="")),"c003x   - Corporates",IF(G1071="instituicoes de credito","c004x   - Institutions",IF(G1071="outras instituicoes financeiras","c005x   - Other financial corporations",IF(G1071="setor publico","c008x   - Government, central banks &amp; supranationals",IF(AND(G1071="",I1071="Taxageste"),"c003x   - Corporates",IF(G1071="","c005x   - Other financial corporations","")))))))))</f>
        <v>c005x   - Other financial corporations</v>
      </c>
      <c r="Y1071" s="1">
        <f>SUM(N1071:O1071)</f>
        <v>0</v>
      </c>
      <c r="Z1071">
        <f>IFERROR(D1071-Y1071,"")</f>
        <v>186836.78</v>
      </c>
      <c r="AA1071">
        <v>0</v>
      </c>
      <c r="AB1071" t="str">
        <f t="shared" si="48"/>
        <v>366500000000000</v>
      </c>
      <c r="AC1071" t="str">
        <f t="shared" si="49"/>
        <v>7400615058</v>
      </c>
      <c r="AD1071" t="str">
        <f t="shared" si="50"/>
        <v>Type of identifier, other than LEI or MFI code</v>
      </c>
    </row>
    <row r="1072" spans="1:30" x14ac:dyDescent="0.45">
      <c r="A1072" t="s">
        <v>342</v>
      </c>
      <c r="B1072" t="s">
        <v>164</v>
      </c>
      <c r="C1072" t="s">
        <v>21</v>
      </c>
      <c r="D1072" s="23">
        <v>5295.05</v>
      </c>
      <c r="E1072">
        <v>12.35</v>
      </c>
      <c r="F1072" t="s">
        <v>29</v>
      </c>
      <c r="G1072" t="s">
        <v>34</v>
      </c>
      <c r="H1072" t="s">
        <v>694</v>
      </c>
      <c r="I1072" t="s">
        <v>30</v>
      </c>
      <c r="M1072" t="s">
        <v>1362</v>
      </c>
      <c r="W1072" t="s">
        <v>479</v>
      </c>
      <c r="X1072" t="str">
        <f>+IF(P1072="S128","c006x   - Insurance firms &amp; pension funds",IF(G1072="particulares","c001x   - Households",IF(AND(G1072="outras empresas nao financeiras",H1072="1"),"c002x   - Micro &amp; SME",IF(AND(G1072="outras empresas nao financeiras",OR(H1072="0",H1072="")),"c003x   - Corporates",IF(G1072="instituicoes de credito","c004x   - Institutions",IF(G1072="outras instituicoes financeiras","c005x   - Other financial corporations",IF(G1072="setor publico","c008x   - Government, central banks &amp; supranationals",IF(AND(G1072="",I1072="Taxageste"),"c003x   - Corporates",IF(G1072="","c005x   - Other financial corporations","")))))))))</f>
        <v>c005x   - Other financial corporations</v>
      </c>
      <c r="Y1072" s="1">
        <f>SUM(N1072:O1072)</f>
        <v>0</v>
      </c>
      <c r="Z1072">
        <f>IFERROR(D1072-Y1072,"")</f>
        <v>5295.05</v>
      </c>
      <c r="AA1072">
        <v>0</v>
      </c>
      <c r="AB1072" t="str">
        <f t="shared" si="48"/>
        <v>369400000000000</v>
      </c>
      <c r="AC1072" t="str">
        <f t="shared" si="49"/>
        <v>7400615058</v>
      </c>
      <c r="AD1072" t="str">
        <f t="shared" si="50"/>
        <v>Type of identifier, other than LEI or MFI code</v>
      </c>
    </row>
    <row r="1073" spans="1:30" x14ac:dyDescent="0.45">
      <c r="A1073" t="s">
        <v>618</v>
      </c>
      <c r="B1073" t="s">
        <v>213</v>
      </c>
      <c r="C1073" t="s">
        <v>21</v>
      </c>
      <c r="D1073" s="23">
        <v>24.42</v>
      </c>
      <c r="F1073" t="s">
        <v>485</v>
      </c>
      <c r="G1073" t="s">
        <v>27</v>
      </c>
      <c r="H1073" t="s">
        <v>694</v>
      </c>
      <c r="I1073" t="s">
        <v>57</v>
      </c>
      <c r="M1073" t="s">
        <v>1362</v>
      </c>
      <c r="X1073" t="str">
        <f>+IF(P1073="S128","c006x   - Insurance firms &amp; pension funds",IF(G1073="particulares","c001x   - Households",IF(AND(G1073="outras empresas nao financeiras",H1073="1"),"c002x   - Micro &amp; SME",IF(AND(G1073="outras empresas nao financeiras",OR(H1073="0",H1073="")),"c003x   - Corporates",IF(G1073="instituicoes de credito","c004x   - Institutions",IF(G1073="outras instituicoes financeiras","c005x   - Other financial corporations",IF(G1073="setor publico","c008x   - Government, central banks &amp; supranationals",IF(AND(G1073="",I1073="Taxageste"),"c003x   - Corporates",IF(G1073="","c005x   - Other financial corporations","")))))))))</f>
        <v>c003x   - Corporates</v>
      </c>
      <c r="Y1073" s="1">
        <f>SUM(N1073:O1073)</f>
        <v>0</v>
      </c>
      <c r="Z1073">
        <f>IFERROR(D1073-Y1073,"")</f>
        <v>24.42</v>
      </c>
      <c r="AA1073">
        <v>0</v>
      </c>
      <c r="AB1073" t="str">
        <f t="shared" si="48"/>
        <v>262304840019270</v>
      </c>
      <c r="AC1073" t="str">
        <f t="shared" si="49"/>
        <v>5100262318</v>
      </c>
      <c r="AD1073" t="str">
        <f t="shared" si="50"/>
        <v>Type of identifier, other than LEI or MFI code</v>
      </c>
    </row>
    <row r="1074" spans="1:30" x14ac:dyDescent="0.45">
      <c r="A1074" t="s">
        <v>198</v>
      </c>
      <c r="B1074" t="s">
        <v>164</v>
      </c>
      <c r="C1074" t="s">
        <v>21</v>
      </c>
      <c r="D1074" s="23">
        <v>139629.62</v>
      </c>
      <c r="E1074">
        <v>327.56</v>
      </c>
      <c r="F1074" t="s">
        <v>29</v>
      </c>
      <c r="G1074" t="s">
        <v>34</v>
      </c>
      <c r="H1074" t="s">
        <v>694</v>
      </c>
      <c r="I1074" t="s">
        <v>30</v>
      </c>
      <c r="M1074" t="s">
        <v>1362</v>
      </c>
      <c r="W1074" t="s">
        <v>479</v>
      </c>
      <c r="X1074" t="str">
        <f>+IF(P1074="S128","c006x   - Insurance firms &amp; pension funds",IF(G1074="particulares","c001x   - Households",IF(AND(G1074="outras empresas nao financeiras",H1074="1"),"c002x   - Micro &amp; SME",IF(AND(G1074="outras empresas nao financeiras",OR(H1074="0",H1074="")),"c003x   - Corporates",IF(G1074="instituicoes de credito","c004x   - Institutions",IF(G1074="outras instituicoes financeiras","c005x   - Other financial corporations",IF(G1074="setor publico","c008x   - Government, central banks &amp; supranationals",IF(AND(G1074="",I1074="Taxageste"),"c003x   - Corporates",IF(G1074="","c005x   - Other financial corporations","")))))))))</f>
        <v>c005x   - Other financial corporations</v>
      </c>
      <c r="Y1074" s="1">
        <f>SUM(N1074:O1074)</f>
        <v>0</v>
      </c>
      <c r="Z1074">
        <f>IFERROR(D1074-Y1074,"")</f>
        <v>139629.62</v>
      </c>
      <c r="AA1074">
        <v>0</v>
      </c>
      <c r="AB1074" t="str">
        <f t="shared" si="48"/>
        <v>376000000000000</v>
      </c>
      <c r="AC1074" t="str">
        <f t="shared" si="49"/>
        <v>7400615058</v>
      </c>
      <c r="AD1074" t="str">
        <f t="shared" si="50"/>
        <v>Type of identifier, other than LEI or MFI code</v>
      </c>
    </row>
    <row r="1075" spans="1:30" x14ac:dyDescent="0.45">
      <c r="A1075" t="s">
        <v>425</v>
      </c>
      <c r="B1075" t="s">
        <v>164</v>
      </c>
      <c r="C1075" t="s">
        <v>21</v>
      </c>
      <c r="D1075" s="23">
        <v>9341.9599999999991</v>
      </c>
      <c r="E1075">
        <v>22.62</v>
      </c>
      <c r="F1075" t="s">
        <v>29</v>
      </c>
      <c r="G1075" t="s">
        <v>34</v>
      </c>
      <c r="H1075" t="s">
        <v>694</v>
      </c>
      <c r="I1075" t="s">
        <v>30</v>
      </c>
      <c r="M1075" t="s">
        <v>1362</v>
      </c>
      <c r="W1075" t="s">
        <v>479</v>
      </c>
      <c r="X1075" t="str">
        <f>+IF(P1075="S128","c006x   - Insurance firms &amp; pension funds",IF(G1075="particulares","c001x   - Households",IF(AND(G1075="outras empresas nao financeiras",H1075="1"),"c002x   - Micro &amp; SME",IF(AND(G1075="outras empresas nao financeiras",OR(H1075="0",H1075="")),"c003x   - Corporates",IF(G1075="instituicoes de credito","c004x   - Institutions",IF(G1075="outras instituicoes financeiras","c005x   - Other financial corporations",IF(G1075="setor publico","c008x   - Government, central banks &amp; supranationals",IF(AND(G1075="",I1075="Taxageste"),"c003x   - Corporates",IF(G1075="","c005x   - Other financial corporations","")))))))))</f>
        <v>c005x   - Other financial corporations</v>
      </c>
      <c r="Y1075" s="1">
        <f>SUM(N1075:O1075)</f>
        <v>0</v>
      </c>
      <c r="Z1075">
        <f>IFERROR(D1075-Y1075,"")</f>
        <v>9341.9599999999991</v>
      </c>
      <c r="AA1075">
        <v>0</v>
      </c>
      <c r="AB1075" t="str">
        <f t="shared" si="48"/>
        <v>378000000000000</v>
      </c>
      <c r="AC1075" t="str">
        <f t="shared" si="49"/>
        <v>7400615058</v>
      </c>
      <c r="AD1075" t="str">
        <f t="shared" si="50"/>
        <v>Type of identifier, other than LEI or MFI code</v>
      </c>
    </row>
    <row r="1076" spans="1:30" x14ac:dyDescent="0.45">
      <c r="A1076" t="s">
        <v>229</v>
      </c>
      <c r="B1076" t="s">
        <v>170</v>
      </c>
      <c r="C1076" t="s">
        <v>21</v>
      </c>
      <c r="D1076" s="23">
        <v>23689.02</v>
      </c>
      <c r="E1076">
        <v>40.78</v>
      </c>
      <c r="F1076" t="s">
        <v>29</v>
      </c>
      <c r="G1076" t="s">
        <v>34</v>
      </c>
      <c r="H1076" t="s">
        <v>694</v>
      </c>
      <c r="I1076" t="s">
        <v>74</v>
      </c>
      <c r="M1076" t="s">
        <v>1362</v>
      </c>
      <c r="W1076" t="s">
        <v>479</v>
      </c>
      <c r="X1076" t="str">
        <f>+IF(P1076="S128","c006x   - Insurance firms &amp; pension funds",IF(G1076="particulares","c001x   - Households",IF(AND(G1076="outras empresas nao financeiras",H1076="1"),"c002x   - Micro &amp; SME",IF(AND(G1076="outras empresas nao financeiras",OR(H1076="0",H1076="")),"c003x   - Corporates",IF(G1076="instituicoes de credito","c004x   - Institutions",IF(G1076="outras instituicoes financeiras","c005x   - Other financial corporations",IF(G1076="setor publico","c008x   - Government, central banks &amp; supranationals",IF(AND(G1076="",I1076="Taxageste"),"c003x   - Corporates",IF(G1076="","c005x   - Other financial corporations","")))))))))</f>
        <v>c005x   - Other financial corporations</v>
      </c>
      <c r="Y1076" s="1">
        <f>SUM(N1076:O1076)</f>
        <v>0</v>
      </c>
      <c r="Z1076">
        <f>IFERROR(D1076-Y1076,"")</f>
        <v>23689.02</v>
      </c>
      <c r="AA1076">
        <v>0</v>
      </c>
      <c r="AB1076" t="str">
        <f t="shared" si="48"/>
        <v>378500000000000</v>
      </c>
      <c r="AC1076" t="str">
        <f t="shared" si="49"/>
        <v>7400987939</v>
      </c>
      <c r="AD1076" t="str">
        <f t="shared" si="50"/>
        <v>Type of identifier, other than LEI or MFI code</v>
      </c>
    </row>
    <row r="1077" spans="1:30" x14ac:dyDescent="0.45">
      <c r="A1077" t="s">
        <v>344</v>
      </c>
      <c r="B1077" t="s">
        <v>167</v>
      </c>
      <c r="C1077" t="s">
        <v>21</v>
      </c>
      <c r="D1077" s="23">
        <v>76539.5</v>
      </c>
      <c r="E1077">
        <v>178.56</v>
      </c>
      <c r="F1077" t="s">
        <v>29</v>
      </c>
      <c r="G1077" t="s">
        <v>34</v>
      </c>
      <c r="H1077" t="s">
        <v>694</v>
      </c>
      <c r="I1077" t="s">
        <v>73</v>
      </c>
      <c r="M1077" t="s">
        <v>1362</v>
      </c>
      <c r="W1077" t="s">
        <v>479</v>
      </c>
      <c r="X1077" t="str">
        <f>+IF(P1077="S128","c006x   - Insurance firms &amp; pension funds",IF(G1077="particulares","c001x   - Households",IF(AND(G1077="outras empresas nao financeiras",H1077="1"),"c002x   - Micro &amp; SME",IF(AND(G1077="outras empresas nao financeiras",OR(H1077="0",H1077="")),"c003x   - Corporates",IF(G1077="instituicoes de credito","c004x   - Institutions",IF(G1077="outras instituicoes financeiras","c005x   - Other financial corporations",IF(G1077="setor publico","c008x   - Government, central banks &amp; supranationals",IF(AND(G1077="",I1077="Taxageste"),"c003x   - Corporates",IF(G1077="","c005x   - Other financial corporations","")))))))))</f>
        <v>c005x   - Other financial corporations</v>
      </c>
      <c r="Y1077" s="1">
        <f>SUM(N1077:O1077)</f>
        <v>0</v>
      </c>
      <c r="Z1077">
        <f>IFERROR(D1077-Y1077,"")</f>
        <v>76539.5</v>
      </c>
      <c r="AA1077">
        <v>0</v>
      </c>
      <c r="AB1077" t="str">
        <f t="shared" si="48"/>
        <v>365700000000000</v>
      </c>
      <c r="AC1077" t="str">
        <f t="shared" si="49"/>
        <v>2101355138</v>
      </c>
      <c r="AD1077" t="str">
        <f t="shared" si="50"/>
        <v>Type of identifier, other than LEI or MFI code</v>
      </c>
    </row>
    <row r="1078" spans="1:30" x14ac:dyDescent="0.45">
      <c r="A1078" t="s">
        <v>219</v>
      </c>
      <c r="B1078" t="s">
        <v>167</v>
      </c>
      <c r="C1078" t="s">
        <v>21</v>
      </c>
      <c r="D1078" s="23">
        <v>47236.59</v>
      </c>
      <c r="E1078">
        <v>125.46</v>
      </c>
      <c r="F1078" t="s">
        <v>29</v>
      </c>
      <c r="G1078" t="s">
        <v>34</v>
      </c>
      <c r="H1078" t="s">
        <v>694</v>
      </c>
      <c r="I1078" t="s">
        <v>73</v>
      </c>
      <c r="M1078" t="s">
        <v>1362</v>
      </c>
      <c r="W1078" t="s">
        <v>479</v>
      </c>
      <c r="X1078" t="str">
        <f>+IF(P1078="S128","c006x   - Insurance firms &amp; pension funds",IF(G1078="particulares","c001x   - Households",IF(AND(G1078="outras empresas nao financeiras",H1078="1"),"c002x   - Micro &amp; SME",IF(AND(G1078="outras empresas nao financeiras",OR(H1078="0",H1078="")),"c003x   - Corporates",IF(G1078="instituicoes de credito","c004x   - Institutions",IF(G1078="outras instituicoes financeiras","c005x   - Other financial corporations",IF(G1078="setor publico","c008x   - Government, central banks &amp; supranationals",IF(AND(G1078="",I1078="Taxageste"),"c003x   - Corporates",IF(G1078="","c005x   - Other financial corporations","")))))))))</f>
        <v>c005x   - Other financial corporations</v>
      </c>
      <c r="Y1078" s="1">
        <f>SUM(N1078:O1078)</f>
        <v>0</v>
      </c>
      <c r="Z1078">
        <f>IFERROR(D1078-Y1078,"")</f>
        <v>47236.59</v>
      </c>
      <c r="AA1078">
        <v>0</v>
      </c>
      <c r="AB1078" t="str">
        <f t="shared" si="48"/>
        <v>367000000000000</v>
      </c>
      <c r="AC1078" t="str">
        <f t="shared" si="49"/>
        <v>2101355138</v>
      </c>
      <c r="AD1078" t="str">
        <f t="shared" si="50"/>
        <v>Type of identifier, other than LEI or MFI code</v>
      </c>
    </row>
    <row r="1079" spans="1:30" x14ac:dyDescent="0.45">
      <c r="A1079" t="s">
        <v>426</v>
      </c>
      <c r="B1079" t="s">
        <v>167</v>
      </c>
      <c r="C1079" t="s">
        <v>21</v>
      </c>
      <c r="D1079" s="23">
        <v>106518.32</v>
      </c>
      <c r="E1079" s="23">
        <v>200.88</v>
      </c>
      <c r="F1079" t="s">
        <v>29</v>
      </c>
      <c r="G1079" t="s">
        <v>34</v>
      </c>
      <c r="H1079" t="s">
        <v>694</v>
      </c>
      <c r="I1079" t="s">
        <v>73</v>
      </c>
      <c r="M1079" t="s">
        <v>1362</v>
      </c>
      <c r="W1079" t="s">
        <v>479</v>
      </c>
      <c r="X1079" t="str">
        <f>+IF(P1079="S128","c006x   - Insurance firms &amp; pension funds",IF(G1079="particulares","c001x   - Households",IF(AND(G1079="outras empresas nao financeiras",H1079="1"),"c002x   - Micro &amp; SME",IF(AND(G1079="outras empresas nao financeiras",OR(H1079="0",H1079="")),"c003x   - Corporates",IF(G1079="instituicoes de credito","c004x   - Institutions",IF(G1079="outras instituicoes financeiras","c005x   - Other financial corporations",IF(G1079="setor publico","c008x   - Government, central banks &amp; supranationals",IF(AND(G1079="",I1079="Taxageste"),"c003x   - Corporates",IF(G1079="","c005x   - Other financial corporations","")))))))))</f>
        <v>c005x   - Other financial corporations</v>
      </c>
      <c r="Y1079" s="1">
        <f>SUM(N1079:O1079)</f>
        <v>0</v>
      </c>
      <c r="Z1079">
        <f>IFERROR(D1079-Y1079,"")</f>
        <v>106518.32</v>
      </c>
      <c r="AA1079">
        <v>0</v>
      </c>
      <c r="AB1079" t="str">
        <f t="shared" si="48"/>
        <v>339500000000000</v>
      </c>
      <c r="AC1079" t="str">
        <f t="shared" si="49"/>
        <v>2101355138</v>
      </c>
      <c r="AD1079" t="str">
        <f t="shared" si="50"/>
        <v>Type of identifier, other than LEI or MFI code</v>
      </c>
    </row>
    <row r="1080" spans="1:30" x14ac:dyDescent="0.45">
      <c r="A1080" t="s">
        <v>450</v>
      </c>
      <c r="B1080" t="s">
        <v>164</v>
      </c>
      <c r="C1080" t="s">
        <v>21</v>
      </c>
      <c r="D1080" s="23">
        <v>37204.339999999997</v>
      </c>
      <c r="E1080">
        <v>71.84</v>
      </c>
      <c r="F1080" t="s">
        <v>29</v>
      </c>
      <c r="G1080" t="s">
        <v>34</v>
      </c>
      <c r="H1080" t="s">
        <v>694</v>
      </c>
      <c r="I1080" t="s">
        <v>30</v>
      </c>
      <c r="M1080" t="s">
        <v>1362</v>
      </c>
      <c r="W1080" t="s">
        <v>479</v>
      </c>
      <c r="X1080" t="str">
        <f>+IF(P1080="S128","c006x   - Insurance firms &amp; pension funds",IF(G1080="particulares","c001x   - Households",IF(AND(G1080="outras empresas nao financeiras",H1080="1"),"c002x   - Micro &amp; SME",IF(AND(G1080="outras empresas nao financeiras",OR(H1080="0",H1080="")),"c003x   - Corporates",IF(G1080="instituicoes de credito","c004x   - Institutions",IF(G1080="outras instituicoes financeiras","c005x   - Other financial corporations",IF(G1080="setor publico","c008x   - Government, central banks &amp; supranationals",IF(AND(G1080="",I1080="Taxageste"),"c003x   - Corporates",IF(G1080="","c005x   - Other financial corporations","")))))))))</f>
        <v>c005x   - Other financial corporations</v>
      </c>
      <c r="Y1080" s="1">
        <f>SUM(N1080:O1080)</f>
        <v>0</v>
      </c>
      <c r="Z1080">
        <f>IFERROR(D1080-Y1080,"")</f>
        <v>37204.339999999997</v>
      </c>
      <c r="AA1080">
        <v>0</v>
      </c>
      <c r="AB1080" t="str">
        <f t="shared" si="48"/>
        <v>381000000000000</v>
      </c>
      <c r="AC1080" t="str">
        <f t="shared" si="49"/>
        <v>7400615058</v>
      </c>
      <c r="AD1080" t="str">
        <f t="shared" si="50"/>
        <v>Type of identifier, other than LEI or MFI code</v>
      </c>
    </row>
    <row r="1081" spans="1:30" x14ac:dyDescent="0.45">
      <c r="A1081" t="s">
        <v>419</v>
      </c>
      <c r="B1081" t="s">
        <v>164</v>
      </c>
      <c r="C1081" t="s">
        <v>21</v>
      </c>
      <c r="D1081" s="23">
        <v>33214.370000000003</v>
      </c>
      <c r="E1081">
        <v>126.13</v>
      </c>
      <c r="F1081" t="s">
        <v>29</v>
      </c>
      <c r="G1081" t="s">
        <v>34</v>
      </c>
      <c r="H1081" t="s">
        <v>694</v>
      </c>
      <c r="I1081" t="s">
        <v>30</v>
      </c>
      <c r="M1081" t="s">
        <v>1362</v>
      </c>
      <c r="W1081" t="s">
        <v>479</v>
      </c>
      <c r="X1081" t="str">
        <f>+IF(P1081="S128","c006x   - Insurance firms &amp; pension funds",IF(G1081="particulares","c001x   - Households",IF(AND(G1081="outras empresas nao financeiras",H1081="1"),"c002x   - Micro &amp; SME",IF(AND(G1081="outras empresas nao financeiras",OR(H1081="0",H1081="")),"c003x   - Corporates",IF(G1081="instituicoes de credito","c004x   - Institutions",IF(G1081="outras instituicoes financeiras","c005x   - Other financial corporations",IF(G1081="setor publico","c008x   - Government, central banks &amp; supranationals",IF(AND(G1081="",I1081="Taxageste"),"c003x   - Corporates",IF(G1081="","c005x   - Other financial corporations","")))))))))</f>
        <v>c005x   - Other financial corporations</v>
      </c>
      <c r="Y1081" s="1">
        <f>SUM(N1081:O1081)</f>
        <v>0</v>
      </c>
      <c r="Z1081">
        <f>IFERROR(D1081-Y1081,"")</f>
        <v>33214.370000000003</v>
      </c>
      <c r="AA1081">
        <v>0</v>
      </c>
      <c r="AB1081" t="str">
        <f t="shared" si="48"/>
        <v>332800000000000</v>
      </c>
      <c r="AC1081" t="str">
        <f t="shared" si="49"/>
        <v>7400615058</v>
      </c>
      <c r="AD1081" t="str">
        <f t="shared" si="50"/>
        <v>Type of identifier, other than LEI or MFI code</v>
      </c>
    </row>
    <row r="1082" spans="1:30" x14ac:dyDescent="0.45">
      <c r="A1082" t="s">
        <v>352</v>
      </c>
      <c r="B1082" t="s">
        <v>164</v>
      </c>
      <c r="C1082" t="s">
        <v>21</v>
      </c>
      <c r="D1082" s="23">
        <v>14262.9</v>
      </c>
      <c r="E1082" s="23">
        <v>36.33</v>
      </c>
      <c r="F1082" t="s">
        <v>29</v>
      </c>
      <c r="G1082" t="s">
        <v>34</v>
      </c>
      <c r="H1082" t="s">
        <v>694</v>
      </c>
      <c r="I1082" t="s">
        <v>30</v>
      </c>
      <c r="M1082" t="s">
        <v>1362</v>
      </c>
      <c r="W1082" t="s">
        <v>479</v>
      </c>
      <c r="X1082" t="str">
        <f>+IF(P1082="S128","c006x   - Insurance firms &amp; pension funds",IF(G1082="particulares","c001x   - Households",IF(AND(G1082="outras empresas nao financeiras",H1082="1"),"c002x   - Micro &amp; SME",IF(AND(G1082="outras empresas nao financeiras",OR(H1082="0",H1082="")),"c003x   - Corporates",IF(G1082="instituicoes de credito","c004x   - Institutions",IF(G1082="outras instituicoes financeiras","c005x   - Other financial corporations",IF(G1082="setor publico","c008x   - Government, central banks &amp; supranationals",IF(AND(G1082="",I1082="Taxageste"),"c003x   - Corporates",IF(G1082="","c005x   - Other financial corporations","")))))))))</f>
        <v>c005x   - Other financial corporations</v>
      </c>
      <c r="Y1082" s="1">
        <f>SUM(N1082:O1082)</f>
        <v>0</v>
      </c>
      <c r="Z1082">
        <f>IFERROR(D1082-Y1082,"")</f>
        <v>14262.9</v>
      </c>
      <c r="AA1082">
        <v>0</v>
      </c>
      <c r="AB1082" t="str">
        <f t="shared" si="48"/>
        <v>381500000000000</v>
      </c>
      <c r="AC1082" t="str">
        <f t="shared" si="49"/>
        <v>7400615058</v>
      </c>
      <c r="AD1082" t="str">
        <f t="shared" si="50"/>
        <v>Type of identifier, other than LEI or MFI code</v>
      </c>
    </row>
    <row r="1083" spans="1:30" x14ac:dyDescent="0.45">
      <c r="A1083" t="s">
        <v>181</v>
      </c>
      <c r="B1083" t="s">
        <v>164</v>
      </c>
      <c r="C1083" t="s">
        <v>21</v>
      </c>
      <c r="D1083" s="23">
        <v>77933.600000000006</v>
      </c>
      <c r="E1083" s="23">
        <v>101.45</v>
      </c>
      <c r="F1083" t="s">
        <v>29</v>
      </c>
      <c r="G1083" t="s">
        <v>34</v>
      </c>
      <c r="H1083" t="s">
        <v>694</v>
      </c>
      <c r="I1083" t="s">
        <v>30</v>
      </c>
      <c r="M1083" t="s">
        <v>1362</v>
      </c>
      <c r="W1083" t="s">
        <v>479</v>
      </c>
      <c r="X1083" t="str">
        <f>+IF(P1083="S128","c006x   - Insurance firms &amp; pension funds",IF(G1083="particulares","c001x   - Households",IF(AND(G1083="outras empresas nao financeiras",H1083="1"),"c002x   - Micro &amp; SME",IF(AND(G1083="outras empresas nao financeiras",OR(H1083="0",H1083="")),"c003x   - Corporates",IF(G1083="instituicoes de credito","c004x   - Institutions",IF(G1083="outras instituicoes financeiras","c005x   - Other financial corporations",IF(G1083="setor publico","c008x   - Government, central banks &amp; supranationals",IF(AND(G1083="",I1083="Taxageste"),"c003x   - Corporates",IF(G1083="","c005x   - Other financial corporations","")))))))))</f>
        <v>c005x   - Other financial corporations</v>
      </c>
      <c r="Y1083" s="1">
        <f>SUM(N1083:O1083)</f>
        <v>0</v>
      </c>
      <c r="Z1083">
        <f>IFERROR(D1083-Y1083,"")</f>
        <v>77933.600000000006</v>
      </c>
      <c r="AA1083">
        <v>0</v>
      </c>
      <c r="AB1083" t="str">
        <f t="shared" si="48"/>
        <v>382000000000000</v>
      </c>
      <c r="AC1083" t="str">
        <f t="shared" si="49"/>
        <v>7400615058</v>
      </c>
      <c r="AD1083" t="str">
        <f t="shared" si="50"/>
        <v>Type of identifier, other than LEI or MFI code</v>
      </c>
    </row>
    <row r="1084" spans="1:30" x14ac:dyDescent="0.45">
      <c r="A1084" t="s">
        <v>289</v>
      </c>
      <c r="B1084" t="s">
        <v>164</v>
      </c>
      <c r="C1084" t="s">
        <v>21</v>
      </c>
      <c r="D1084" s="23">
        <v>44533.66</v>
      </c>
      <c r="E1084">
        <v>95.5</v>
      </c>
      <c r="F1084" t="s">
        <v>29</v>
      </c>
      <c r="G1084" t="s">
        <v>34</v>
      </c>
      <c r="H1084" t="s">
        <v>694</v>
      </c>
      <c r="I1084" t="s">
        <v>30</v>
      </c>
      <c r="M1084" t="s">
        <v>1362</v>
      </c>
      <c r="W1084" t="s">
        <v>479</v>
      </c>
      <c r="X1084" t="str">
        <f>+IF(P1084="S128","c006x   - Insurance firms &amp; pension funds",IF(G1084="particulares","c001x   - Households",IF(AND(G1084="outras empresas nao financeiras",H1084="1"),"c002x   - Micro &amp; SME",IF(AND(G1084="outras empresas nao financeiras",OR(H1084="0",H1084="")),"c003x   - Corporates",IF(G1084="instituicoes de credito","c004x   - Institutions",IF(G1084="outras instituicoes financeiras","c005x   - Other financial corporations",IF(G1084="setor publico","c008x   - Government, central banks &amp; supranationals",IF(AND(G1084="",I1084="Taxageste"),"c003x   - Corporates",IF(G1084="","c005x   - Other financial corporations","")))))))))</f>
        <v>c005x   - Other financial corporations</v>
      </c>
      <c r="Y1084" s="1">
        <f>SUM(N1084:O1084)</f>
        <v>0</v>
      </c>
      <c r="Z1084">
        <f>IFERROR(D1084-Y1084,"")</f>
        <v>44533.66</v>
      </c>
      <c r="AA1084">
        <v>0</v>
      </c>
      <c r="AB1084" t="str">
        <f t="shared" si="48"/>
        <v>384000000000000</v>
      </c>
      <c r="AC1084" t="str">
        <f t="shared" si="49"/>
        <v>7400615058</v>
      </c>
      <c r="AD1084" t="str">
        <f t="shared" si="50"/>
        <v>Type of identifier, other than LEI or MFI code</v>
      </c>
    </row>
    <row r="1085" spans="1:30" x14ac:dyDescent="0.45">
      <c r="A1085" t="s">
        <v>625</v>
      </c>
      <c r="B1085" t="s">
        <v>213</v>
      </c>
      <c r="C1085" t="s">
        <v>21</v>
      </c>
      <c r="D1085" s="23">
        <v>69.209999999999994</v>
      </c>
      <c r="F1085" t="s">
        <v>485</v>
      </c>
      <c r="G1085" t="s">
        <v>27</v>
      </c>
      <c r="H1085" t="s">
        <v>694</v>
      </c>
      <c r="I1085" t="s">
        <v>57</v>
      </c>
      <c r="M1085" t="s">
        <v>1362</v>
      </c>
      <c r="X1085" t="str">
        <f>+IF(P1085="S128","c006x   - Insurance firms &amp; pension funds",IF(G1085="particulares","c001x   - Households",IF(AND(G1085="outras empresas nao financeiras",H1085="1"),"c002x   - Micro &amp; SME",IF(AND(G1085="outras empresas nao financeiras",OR(H1085="0",H1085="")),"c003x   - Corporates",IF(G1085="instituicoes de credito","c004x   - Institutions",IF(G1085="outras instituicoes financeiras","c005x   - Other financial corporations",IF(G1085="setor publico","c008x   - Government, central banks &amp; supranationals",IF(AND(G1085="",I1085="Taxageste"),"c003x   - Corporates",IF(G1085="","c005x   - Other financial corporations","")))))))))</f>
        <v>c003x   - Corporates</v>
      </c>
      <c r="Y1085" s="1">
        <f>SUM(N1085:O1085)</f>
        <v>0</v>
      </c>
      <c r="Z1085">
        <f>IFERROR(D1085-Y1085,"")</f>
        <v>69.209999999999994</v>
      </c>
      <c r="AA1085">
        <v>0</v>
      </c>
      <c r="AB1085" t="str">
        <f t="shared" si="48"/>
        <v>262304840019020</v>
      </c>
      <c r="AC1085" t="str">
        <f t="shared" si="49"/>
        <v>5100262318</v>
      </c>
      <c r="AD1085" t="str">
        <f t="shared" si="50"/>
        <v>Type of identifier, other than LEI or MFI code</v>
      </c>
    </row>
    <row r="1086" spans="1:30" x14ac:dyDescent="0.45">
      <c r="A1086" t="s">
        <v>231</v>
      </c>
      <c r="B1086" t="s">
        <v>164</v>
      </c>
      <c r="C1086" t="s">
        <v>21</v>
      </c>
      <c r="D1086" s="23">
        <v>38327.32</v>
      </c>
      <c r="E1086">
        <v>47.45</v>
      </c>
      <c r="F1086" t="s">
        <v>29</v>
      </c>
      <c r="G1086" t="s">
        <v>34</v>
      </c>
      <c r="H1086" t="s">
        <v>694</v>
      </c>
      <c r="I1086" t="s">
        <v>30</v>
      </c>
      <c r="M1086" t="s">
        <v>1362</v>
      </c>
      <c r="W1086" t="s">
        <v>479</v>
      </c>
      <c r="X1086" t="str">
        <f>+IF(P1086="S128","c006x   - Insurance firms &amp; pension funds",IF(G1086="particulares","c001x   - Households",IF(AND(G1086="outras empresas nao financeiras",H1086="1"),"c002x   - Micro &amp; SME",IF(AND(G1086="outras empresas nao financeiras",OR(H1086="0",H1086="")),"c003x   - Corporates",IF(G1086="instituicoes de credito","c004x   - Institutions",IF(G1086="outras instituicoes financeiras","c005x   - Other financial corporations",IF(G1086="setor publico","c008x   - Government, central banks &amp; supranationals",IF(AND(G1086="",I1086="Taxageste"),"c003x   - Corporates",IF(G1086="","c005x   - Other financial corporations","")))))))))</f>
        <v>c005x   - Other financial corporations</v>
      </c>
      <c r="Y1086" s="1">
        <f>SUM(N1086:O1086)</f>
        <v>0</v>
      </c>
      <c r="Z1086">
        <f>IFERROR(D1086-Y1086,"")</f>
        <v>38327.32</v>
      </c>
      <c r="AA1086">
        <v>0</v>
      </c>
      <c r="AB1086" t="str">
        <f t="shared" si="48"/>
        <v>386000000000000</v>
      </c>
      <c r="AC1086" t="str">
        <f t="shared" si="49"/>
        <v>7400615058</v>
      </c>
      <c r="AD1086" t="str">
        <f t="shared" si="50"/>
        <v>Type of identifier, other than LEI or MFI code</v>
      </c>
    </row>
    <row r="1087" spans="1:30" x14ac:dyDescent="0.45">
      <c r="A1087" t="s">
        <v>351</v>
      </c>
      <c r="B1087" t="s">
        <v>170</v>
      </c>
      <c r="C1087" t="s">
        <v>21</v>
      </c>
      <c r="D1087" s="23">
        <v>150401.60000000001</v>
      </c>
      <c r="E1087" s="23">
        <v>284.36</v>
      </c>
      <c r="F1087" t="s">
        <v>29</v>
      </c>
      <c r="G1087" t="s">
        <v>34</v>
      </c>
      <c r="H1087" t="s">
        <v>694</v>
      </c>
      <c r="I1087" t="s">
        <v>74</v>
      </c>
      <c r="M1087" t="s">
        <v>1362</v>
      </c>
      <c r="W1087" t="s">
        <v>479</v>
      </c>
      <c r="X1087" t="str">
        <f>+IF(P1087="S128","c006x   - Insurance firms &amp; pension funds",IF(G1087="particulares","c001x   - Households",IF(AND(G1087="outras empresas nao financeiras",H1087="1"),"c002x   - Micro &amp; SME",IF(AND(G1087="outras empresas nao financeiras",OR(H1087="0",H1087="")),"c003x   - Corporates",IF(G1087="instituicoes de credito","c004x   - Institutions",IF(G1087="outras instituicoes financeiras","c005x   - Other financial corporations",IF(G1087="setor publico","c008x   - Government, central banks &amp; supranationals",IF(AND(G1087="",I1087="Taxageste"),"c003x   - Corporates",IF(G1087="","c005x   - Other financial corporations","")))))))))</f>
        <v>c005x   - Other financial corporations</v>
      </c>
      <c r="Y1087" s="1">
        <f>SUM(N1087:O1087)</f>
        <v>0</v>
      </c>
      <c r="Z1087">
        <f>IFERROR(D1087-Y1087,"")</f>
        <v>150401.60000000001</v>
      </c>
      <c r="AA1087">
        <v>0</v>
      </c>
      <c r="AB1087" t="str">
        <f t="shared" si="48"/>
        <v>386500000000000</v>
      </c>
      <c r="AC1087" t="str">
        <f t="shared" si="49"/>
        <v>7400987939</v>
      </c>
      <c r="AD1087" t="str">
        <f t="shared" si="50"/>
        <v>Type of identifier, other than LEI or MFI code</v>
      </c>
    </row>
    <row r="1088" spans="1:30" x14ac:dyDescent="0.45">
      <c r="A1088" t="s">
        <v>356</v>
      </c>
      <c r="B1088" t="s">
        <v>167</v>
      </c>
      <c r="C1088" t="s">
        <v>21</v>
      </c>
      <c r="D1088" s="23">
        <v>2834.22</v>
      </c>
      <c r="E1088">
        <v>0.33</v>
      </c>
      <c r="F1088" t="s">
        <v>29</v>
      </c>
      <c r="G1088" t="s">
        <v>34</v>
      </c>
      <c r="H1088" t="s">
        <v>694</v>
      </c>
      <c r="I1088" t="s">
        <v>73</v>
      </c>
      <c r="M1088" t="s">
        <v>1362</v>
      </c>
      <c r="W1088" t="s">
        <v>479</v>
      </c>
      <c r="X1088" t="str">
        <f>+IF(P1088="S128","c006x   - Insurance firms &amp; pension funds",IF(G1088="particulares","c001x   - Households",IF(AND(G1088="outras empresas nao financeiras",H1088="1"),"c002x   - Micro &amp; SME",IF(AND(G1088="outras empresas nao financeiras",OR(H1088="0",H1088="")),"c003x   - Corporates",IF(G1088="instituicoes de credito","c004x   - Institutions",IF(G1088="outras instituicoes financeiras","c005x   - Other financial corporations",IF(G1088="setor publico","c008x   - Government, central banks &amp; supranationals",IF(AND(G1088="",I1088="Taxageste"),"c003x   - Corporates",IF(G1088="","c005x   - Other financial corporations","")))))))))</f>
        <v>c005x   - Other financial corporations</v>
      </c>
      <c r="Y1088" s="1">
        <f>SUM(N1088:O1088)</f>
        <v>0</v>
      </c>
      <c r="Z1088">
        <f>IFERROR(D1088-Y1088,"")</f>
        <v>2834.22</v>
      </c>
      <c r="AA1088">
        <v>0</v>
      </c>
      <c r="AB1088" t="str">
        <f t="shared" si="48"/>
        <v>388000000000000</v>
      </c>
      <c r="AC1088" t="str">
        <f t="shared" si="49"/>
        <v>2101355138</v>
      </c>
      <c r="AD1088" t="str">
        <f t="shared" si="50"/>
        <v>Type of identifier, other than LEI or MFI code</v>
      </c>
    </row>
    <row r="1089" spans="1:30" x14ac:dyDescent="0.45">
      <c r="A1089" t="s">
        <v>178</v>
      </c>
      <c r="B1089" t="s">
        <v>167</v>
      </c>
      <c r="C1089" t="s">
        <v>21</v>
      </c>
      <c r="D1089" s="23">
        <v>195231.74</v>
      </c>
      <c r="E1089">
        <v>402.54</v>
      </c>
      <c r="F1089" t="s">
        <v>29</v>
      </c>
      <c r="G1089" t="s">
        <v>34</v>
      </c>
      <c r="H1089" t="s">
        <v>694</v>
      </c>
      <c r="I1089" t="s">
        <v>73</v>
      </c>
      <c r="M1089" t="s">
        <v>1362</v>
      </c>
      <c r="W1089" t="s">
        <v>479</v>
      </c>
      <c r="X1089" t="str">
        <f>+IF(P1089="S128","c006x   - Insurance firms &amp; pension funds",IF(G1089="particulares","c001x   - Households",IF(AND(G1089="outras empresas nao financeiras",H1089="1"),"c002x   - Micro &amp; SME",IF(AND(G1089="outras empresas nao financeiras",OR(H1089="0",H1089="")),"c003x   - Corporates",IF(G1089="instituicoes de credito","c004x   - Institutions",IF(G1089="outras instituicoes financeiras","c005x   - Other financial corporations",IF(G1089="setor publico","c008x   - Government, central banks &amp; supranationals",IF(AND(G1089="",I1089="Taxageste"),"c003x   - Corporates",IF(G1089="","c005x   - Other financial corporations","")))))))))</f>
        <v>c005x   - Other financial corporations</v>
      </c>
      <c r="Y1089" s="1">
        <f>SUM(N1089:O1089)</f>
        <v>0</v>
      </c>
      <c r="Z1089">
        <f>IFERROR(D1089-Y1089,"")</f>
        <v>195231.74</v>
      </c>
      <c r="AA1089">
        <v>0</v>
      </c>
      <c r="AB1089" t="str">
        <f t="shared" si="48"/>
        <v>351500000000000</v>
      </c>
      <c r="AC1089" t="str">
        <f t="shared" si="49"/>
        <v>2101355138</v>
      </c>
      <c r="AD1089" t="str">
        <f t="shared" si="50"/>
        <v>Type of identifier, other than LEI or MFI code</v>
      </c>
    </row>
    <row r="1090" spans="1:30" x14ac:dyDescent="0.45">
      <c r="A1090" t="s">
        <v>406</v>
      </c>
      <c r="B1090" t="s">
        <v>170</v>
      </c>
      <c r="C1090" t="s">
        <v>21</v>
      </c>
      <c r="D1090" s="23">
        <v>77946.5</v>
      </c>
      <c r="E1090">
        <v>72.790000000000006</v>
      </c>
      <c r="F1090" t="s">
        <v>29</v>
      </c>
      <c r="G1090" t="s">
        <v>34</v>
      </c>
      <c r="H1090" t="s">
        <v>694</v>
      </c>
      <c r="I1090" t="s">
        <v>74</v>
      </c>
      <c r="M1090" t="s">
        <v>1362</v>
      </c>
      <c r="W1090" t="s">
        <v>479</v>
      </c>
      <c r="X1090" t="str">
        <f>+IF(P1090="S128","c006x   - Insurance firms &amp; pension funds",IF(G1090="particulares","c001x   - Households",IF(AND(G1090="outras empresas nao financeiras",H1090="1"),"c002x   - Micro &amp; SME",IF(AND(G1090="outras empresas nao financeiras",OR(H1090="0",H1090="")),"c003x   - Corporates",IF(G1090="instituicoes de credito","c004x   - Institutions",IF(G1090="outras instituicoes financeiras","c005x   - Other financial corporations",IF(G1090="setor publico","c008x   - Government, central banks &amp; supranationals",IF(AND(G1090="",I1090="Taxageste"),"c003x   - Corporates",IF(G1090="","c005x   - Other financial corporations","")))))))))</f>
        <v>c005x   - Other financial corporations</v>
      </c>
      <c r="Y1090" s="1">
        <f>SUM(N1090:O1090)</f>
        <v>0</v>
      </c>
      <c r="Z1090">
        <f>IFERROR(D1090-Y1090,"")</f>
        <v>77946.5</v>
      </c>
      <c r="AA1090">
        <v>0</v>
      </c>
      <c r="AB1090" t="str">
        <f t="shared" ref="AB1090:AB1153" si="51">IF(A1090="",B1090,A1090)</f>
        <v>333000000000000</v>
      </c>
      <c r="AC1090" t="str">
        <f t="shared" ref="AC1090:AC1153" si="52">IF(OR(V1090="",V1090="#"),B1090,V1090)</f>
        <v>7400987939</v>
      </c>
      <c r="AD1090" t="str">
        <f t="shared" ref="AD1090:AD1153" si="53">IF(AC1090="","",IF(AC1090=V1090,"LEI code","Type of identifier, other than LEI or MFI code"))</f>
        <v>Type of identifier, other than LEI or MFI code</v>
      </c>
    </row>
    <row r="1091" spans="1:30" x14ac:dyDescent="0.45">
      <c r="A1091" t="s">
        <v>222</v>
      </c>
      <c r="B1091" t="s">
        <v>164</v>
      </c>
      <c r="C1091" t="s">
        <v>21</v>
      </c>
      <c r="D1091" s="23">
        <v>100349.02</v>
      </c>
      <c r="E1091" s="23">
        <v>149.76</v>
      </c>
      <c r="F1091" t="s">
        <v>29</v>
      </c>
      <c r="G1091" t="s">
        <v>34</v>
      </c>
      <c r="H1091" t="s">
        <v>694</v>
      </c>
      <c r="I1091" t="s">
        <v>30</v>
      </c>
      <c r="M1091" t="s">
        <v>1362</v>
      </c>
      <c r="W1091" t="s">
        <v>479</v>
      </c>
      <c r="X1091" t="str">
        <f>+IF(P1091="S128","c006x   - Insurance firms &amp; pension funds",IF(G1091="particulares","c001x   - Households",IF(AND(G1091="outras empresas nao financeiras",H1091="1"),"c002x   - Micro &amp; SME",IF(AND(G1091="outras empresas nao financeiras",OR(H1091="0",H1091="")),"c003x   - Corporates",IF(G1091="instituicoes de credito","c004x   - Institutions",IF(G1091="outras instituicoes financeiras","c005x   - Other financial corporations",IF(G1091="setor publico","c008x   - Government, central banks &amp; supranationals",IF(AND(G1091="",I1091="Taxageste"),"c003x   - Corporates",IF(G1091="","c005x   - Other financial corporations","")))))))))</f>
        <v>c005x   - Other financial corporations</v>
      </c>
      <c r="Y1091" s="1">
        <f>SUM(N1091:O1091)</f>
        <v>0</v>
      </c>
      <c r="Z1091">
        <f>IFERROR(D1091-Y1091,"")</f>
        <v>100349.02</v>
      </c>
      <c r="AA1091">
        <v>0</v>
      </c>
      <c r="AB1091" t="str">
        <f t="shared" si="51"/>
        <v>353000000000000</v>
      </c>
      <c r="AC1091" t="str">
        <f t="shared" si="52"/>
        <v>7400615058</v>
      </c>
      <c r="AD1091" t="str">
        <f t="shared" si="53"/>
        <v>Type of identifier, other than LEI or MFI code</v>
      </c>
    </row>
    <row r="1092" spans="1:30" x14ac:dyDescent="0.45">
      <c r="A1092" t="s">
        <v>456</v>
      </c>
      <c r="B1092" t="s">
        <v>164</v>
      </c>
      <c r="C1092" t="s">
        <v>21</v>
      </c>
      <c r="D1092" s="23">
        <v>58615.29</v>
      </c>
      <c r="E1092">
        <v>189.86</v>
      </c>
      <c r="F1092" t="s">
        <v>29</v>
      </c>
      <c r="G1092" t="s">
        <v>34</v>
      </c>
      <c r="H1092" t="s">
        <v>694</v>
      </c>
      <c r="I1092" t="s">
        <v>30</v>
      </c>
      <c r="M1092" t="s">
        <v>1362</v>
      </c>
      <c r="W1092" t="s">
        <v>479</v>
      </c>
      <c r="X1092" t="str">
        <f>+IF(P1092="S128","c006x   - Insurance firms &amp; pension funds",IF(G1092="particulares","c001x   - Households",IF(AND(G1092="outras empresas nao financeiras",H1092="1"),"c002x   - Micro &amp; SME",IF(AND(G1092="outras empresas nao financeiras",OR(H1092="0",H1092="")),"c003x   - Corporates",IF(G1092="instituicoes de credito","c004x   - Institutions",IF(G1092="outras instituicoes financeiras","c005x   - Other financial corporations",IF(G1092="setor publico","c008x   - Government, central banks &amp; supranationals",IF(AND(G1092="",I1092="Taxageste"),"c003x   - Corporates",IF(G1092="","c005x   - Other financial corporations","")))))))))</f>
        <v>c005x   - Other financial corporations</v>
      </c>
      <c r="Y1092" s="1">
        <f>SUM(N1092:O1092)</f>
        <v>0</v>
      </c>
      <c r="Z1092">
        <f>IFERROR(D1092-Y1092,"")</f>
        <v>58615.29</v>
      </c>
      <c r="AA1092">
        <v>0</v>
      </c>
      <c r="AB1092" t="str">
        <f t="shared" si="51"/>
        <v>389000000000000</v>
      </c>
      <c r="AC1092" t="str">
        <f t="shared" si="52"/>
        <v>7400615058</v>
      </c>
      <c r="AD1092" t="str">
        <f t="shared" si="53"/>
        <v>Type of identifier, other than LEI or MFI code</v>
      </c>
    </row>
    <row r="1093" spans="1:30" x14ac:dyDescent="0.45">
      <c r="A1093" t="s">
        <v>263</v>
      </c>
      <c r="B1093" t="s">
        <v>170</v>
      </c>
      <c r="C1093" t="s">
        <v>21</v>
      </c>
      <c r="D1093" s="23">
        <v>27628.86</v>
      </c>
      <c r="E1093">
        <v>33.770000000000003</v>
      </c>
      <c r="F1093" t="s">
        <v>29</v>
      </c>
      <c r="G1093" t="s">
        <v>34</v>
      </c>
      <c r="H1093" t="s">
        <v>694</v>
      </c>
      <c r="I1093" t="s">
        <v>74</v>
      </c>
      <c r="M1093" t="s">
        <v>1362</v>
      </c>
      <c r="W1093" t="s">
        <v>479</v>
      </c>
      <c r="X1093" t="str">
        <f>+IF(P1093="S128","c006x   - Insurance firms &amp; pension funds",IF(G1093="particulares","c001x   - Households",IF(AND(G1093="outras empresas nao financeiras",H1093="1"),"c002x   - Micro &amp; SME",IF(AND(G1093="outras empresas nao financeiras",OR(H1093="0",H1093="")),"c003x   - Corporates",IF(G1093="instituicoes de credito","c004x   - Institutions",IF(G1093="outras instituicoes financeiras","c005x   - Other financial corporations",IF(G1093="setor publico","c008x   - Government, central banks &amp; supranationals",IF(AND(G1093="",I1093="Taxageste"),"c003x   - Corporates",IF(G1093="","c005x   - Other financial corporations","")))))))))</f>
        <v>c005x   - Other financial corporations</v>
      </c>
      <c r="Y1093" s="1">
        <f>SUM(N1093:O1093)</f>
        <v>0</v>
      </c>
      <c r="Z1093">
        <f>IFERROR(D1093-Y1093,"")</f>
        <v>27628.86</v>
      </c>
      <c r="AA1093">
        <v>0</v>
      </c>
      <c r="AB1093" t="str">
        <f t="shared" si="51"/>
        <v>337700000000000</v>
      </c>
      <c r="AC1093" t="str">
        <f t="shared" si="52"/>
        <v>7400987939</v>
      </c>
      <c r="AD1093" t="str">
        <f t="shared" si="53"/>
        <v>Type of identifier, other than LEI or MFI code</v>
      </c>
    </row>
    <row r="1094" spans="1:30" x14ac:dyDescent="0.45">
      <c r="A1094" t="s">
        <v>224</v>
      </c>
      <c r="B1094" t="s">
        <v>164</v>
      </c>
      <c r="C1094" t="s">
        <v>21</v>
      </c>
      <c r="D1094" s="23">
        <v>89382.28</v>
      </c>
      <c r="E1094">
        <v>203</v>
      </c>
      <c r="F1094" t="s">
        <v>29</v>
      </c>
      <c r="G1094" t="s">
        <v>34</v>
      </c>
      <c r="H1094" t="s">
        <v>694</v>
      </c>
      <c r="I1094" t="s">
        <v>30</v>
      </c>
      <c r="M1094" t="s">
        <v>1362</v>
      </c>
      <c r="W1094" t="s">
        <v>479</v>
      </c>
      <c r="X1094" t="str">
        <f>+IF(P1094="S128","c006x   - Insurance firms &amp; pension funds",IF(G1094="particulares","c001x   - Households",IF(AND(G1094="outras empresas nao financeiras",H1094="1"),"c002x   - Micro &amp; SME",IF(AND(G1094="outras empresas nao financeiras",OR(H1094="0",H1094="")),"c003x   - Corporates",IF(G1094="instituicoes de credito","c004x   - Institutions",IF(G1094="outras instituicoes financeiras","c005x   - Other financial corporations",IF(G1094="setor publico","c008x   - Government, central banks &amp; supranationals",IF(AND(G1094="",I1094="Taxageste"),"c003x   - Corporates",IF(G1094="","c005x   - Other financial corporations","")))))))))</f>
        <v>c005x   - Other financial corporations</v>
      </c>
      <c r="Y1094" s="1">
        <f>SUM(N1094:O1094)</f>
        <v>0</v>
      </c>
      <c r="Z1094">
        <f>IFERROR(D1094-Y1094,"")</f>
        <v>89382.28</v>
      </c>
      <c r="AA1094">
        <v>0</v>
      </c>
      <c r="AB1094" t="str">
        <f t="shared" si="51"/>
        <v>357000000000000</v>
      </c>
      <c r="AC1094" t="str">
        <f t="shared" si="52"/>
        <v>7400615058</v>
      </c>
      <c r="AD1094" t="str">
        <f t="shared" si="53"/>
        <v>Type of identifier, other than LEI or MFI code</v>
      </c>
    </row>
    <row r="1095" spans="1:30" x14ac:dyDescent="0.45">
      <c r="A1095" t="s">
        <v>356</v>
      </c>
      <c r="B1095" t="s">
        <v>164</v>
      </c>
      <c r="C1095" t="s">
        <v>21</v>
      </c>
      <c r="D1095" s="23">
        <v>22193.18</v>
      </c>
      <c r="E1095" s="23">
        <v>32.840000000000003</v>
      </c>
      <c r="F1095" t="s">
        <v>29</v>
      </c>
      <c r="G1095" t="s">
        <v>34</v>
      </c>
      <c r="H1095" t="s">
        <v>694</v>
      </c>
      <c r="I1095" t="s">
        <v>30</v>
      </c>
      <c r="M1095" t="s">
        <v>1362</v>
      </c>
      <c r="W1095" t="s">
        <v>479</v>
      </c>
      <c r="X1095" t="str">
        <f>+IF(P1095="S128","c006x   - Insurance firms &amp; pension funds",IF(G1095="particulares","c001x   - Households",IF(AND(G1095="outras empresas nao financeiras",H1095="1"),"c002x   - Micro &amp; SME",IF(AND(G1095="outras empresas nao financeiras",OR(H1095="0",H1095="")),"c003x   - Corporates",IF(G1095="instituicoes de credito","c004x   - Institutions",IF(G1095="outras instituicoes financeiras","c005x   - Other financial corporations",IF(G1095="setor publico","c008x   - Government, central banks &amp; supranationals",IF(AND(G1095="",I1095="Taxageste"),"c003x   - Corporates",IF(G1095="","c005x   - Other financial corporations","")))))))))</f>
        <v>c005x   - Other financial corporations</v>
      </c>
      <c r="Y1095" s="1">
        <f>SUM(N1095:O1095)</f>
        <v>0</v>
      </c>
      <c r="Z1095">
        <f>IFERROR(D1095-Y1095,"")</f>
        <v>22193.18</v>
      </c>
      <c r="AA1095">
        <v>0</v>
      </c>
      <c r="AB1095" t="str">
        <f t="shared" si="51"/>
        <v>388000000000000</v>
      </c>
      <c r="AC1095" t="str">
        <f t="shared" si="52"/>
        <v>7400615058</v>
      </c>
      <c r="AD1095" t="str">
        <f t="shared" si="53"/>
        <v>Type of identifier, other than LEI or MFI code</v>
      </c>
    </row>
    <row r="1096" spans="1:30" x14ac:dyDescent="0.45">
      <c r="A1096" t="s">
        <v>432</v>
      </c>
      <c r="B1096" t="s">
        <v>164</v>
      </c>
      <c r="C1096" t="s">
        <v>21</v>
      </c>
      <c r="D1096" s="23">
        <v>20763.509999999998</v>
      </c>
      <c r="E1096">
        <v>46.93</v>
      </c>
      <c r="F1096" t="s">
        <v>29</v>
      </c>
      <c r="G1096" t="s">
        <v>34</v>
      </c>
      <c r="H1096" t="s">
        <v>694</v>
      </c>
      <c r="I1096" t="s">
        <v>30</v>
      </c>
      <c r="M1096" t="s">
        <v>1362</v>
      </c>
      <c r="W1096" t="s">
        <v>479</v>
      </c>
      <c r="X1096" t="str">
        <f>+IF(P1096="S128","c006x   - Insurance firms &amp; pension funds",IF(G1096="particulares","c001x   - Households",IF(AND(G1096="outras empresas nao financeiras",H1096="1"),"c002x   - Micro &amp; SME",IF(AND(G1096="outras empresas nao financeiras",OR(H1096="0",H1096="")),"c003x   - Corporates",IF(G1096="instituicoes de credito","c004x   - Institutions",IF(G1096="outras instituicoes financeiras","c005x   - Other financial corporations",IF(G1096="setor publico","c008x   - Government, central banks &amp; supranationals",IF(AND(G1096="",I1096="Taxageste"),"c003x   - Corporates",IF(G1096="","c005x   - Other financial corporations","")))))))))</f>
        <v>c005x   - Other financial corporations</v>
      </c>
      <c r="Y1096" s="1">
        <f>SUM(N1096:O1096)</f>
        <v>0</v>
      </c>
      <c r="Z1096">
        <f>IFERROR(D1096-Y1096,"")</f>
        <v>20763.509999999998</v>
      </c>
      <c r="AA1096">
        <v>0</v>
      </c>
      <c r="AB1096" t="str">
        <f t="shared" si="51"/>
        <v>342200000000000</v>
      </c>
      <c r="AC1096" t="str">
        <f t="shared" si="52"/>
        <v>7400615058</v>
      </c>
      <c r="AD1096" t="str">
        <f t="shared" si="53"/>
        <v>Type of identifier, other than LEI or MFI code</v>
      </c>
    </row>
    <row r="1097" spans="1:30" x14ac:dyDescent="0.45">
      <c r="A1097" t="s">
        <v>333</v>
      </c>
      <c r="B1097" t="s">
        <v>167</v>
      </c>
      <c r="C1097" t="s">
        <v>21</v>
      </c>
      <c r="D1097" s="23">
        <v>84698.240000000005</v>
      </c>
      <c r="E1097">
        <v>212.95</v>
      </c>
      <c r="F1097" t="s">
        <v>29</v>
      </c>
      <c r="G1097" t="s">
        <v>34</v>
      </c>
      <c r="H1097" t="s">
        <v>694</v>
      </c>
      <c r="I1097" t="s">
        <v>73</v>
      </c>
      <c r="M1097" t="s">
        <v>1362</v>
      </c>
      <c r="W1097" t="s">
        <v>479</v>
      </c>
      <c r="X1097" t="str">
        <f>+IF(P1097="S128","c006x   - Insurance firms &amp; pension funds",IF(G1097="particulares","c001x   - Households",IF(AND(G1097="outras empresas nao financeiras",H1097="1"),"c002x   - Micro &amp; SME",IF(AND(G1097="outras empresas nao financeiras",OR(H1097="0",H1097="")),"c003x   - Corporates",IF(G1097="instituicoes de credito","c004x   - Institutions",IF(G1097="outras instituicoes financeiras","c005x   - Other financial corporations",IF(G1097="setor publico","c008x   - Government, central banks &amp; supranationals",IF(AND(G1097="",I1097="Taxageste"),"c003x   - Corporates",IF(G1097="","c005x   - Other financial corporations","")))))))))</f>
        <v>c005x   - Other financial corporations</v>
      </c>
      <c r="Y1097" s="1">
        <f>SUM(N1097:O1097)</f>
        <v>0</v>
      </c>
      <c r="Z1097">
        <f>IFERROR(D1097-Y1097,"")</f>
        <v>84698.240000000005</v>
      </c>
      <c r="AA1097">
        <v>0</v>
      </c>
      <c r="AB1097" t="str">
        <f t="shared" si="51"/>
        <v>352500000000000</v>
      </c>
      <c r="AC1097" t="str">
        <f t="shared" si="52"/>
        <v>2101355138</v>
      </c>
      <c r="AD1097" t="str">
        <f t="shared" si="53"/>
        <v>Type of identifier, other than LEI or MFI code</v>
      </c>
    </row>
    <row r="1098" spans="1:30" x14ac:dyDescent="0.45">
      <c r="A1098" t="s">
        <v>565</v>
      </c>
      <c r="B1098" t="s">
        <v>174</v>
      </c>
      <c r="C1098" t="s">
        <v>21</v>
      </c>
      <c r="D1098" s="23">
        <v>0.95</v>
      </c>
      <c r="E1098" s="23"/>
      <c r="F1098" t="s">
        <v>485</v>
      </c>
      <c r="G1098" t="s">
        <v>23</v>
      </c>
      <c r="H1098" t="s">
        <v>694</v>
      </c>
      <c r="I1098" t="s">
        <v>47</v>
      </c>
      <c r="M1098" t="s">
        <v>1362</v>
      </c>
      <c r="X1098" t="str">
        <f>+IF(P1098="S128","c006x   - Insurance firms &amp; pension funds",IF(G1098="particulares","c001x   - Households",IF(AND(G1098="outras empresas nao financeiras",H1098="1"),"c002x   - Micro &amp; SME",IF(AND(G1098="outras empresas nao financeiras",OR(H1098="0",H1098="")),"c003x   - Corporates",IF(G1098="instituicoes de credito","c004x   - Institutions",IF(G1098="outras instituicoes financeiras","c005x   - Other financial corporations",IF(G1098="setor publico","c008x   - Government, central banks &amp; supranationals",IF(AND(G1098="",I1098="Taxageste"),"c003x   - Corporates",IF(G1098="","c005x   - Other financial corporations","")))))))))</f>
        <v>c004x   - Institutions</v>
      </c>
      <c r="Y1098" s="1">
        <f>SUM(N1098:O1098)</f>
        <v>0</v>
      </c>
      <c r="Z1098">
        <f>IFERROR(D1098-Y1098,"")</f>
        <v>0.95</v>
      </c>
      <c r="AA1098">
        <v>0</v>
      </c>
      <c r="AB1098" t="str">
        <f t="shared" si="51"/>
        <v>362304841016010</v>
      </c>
      <c r="AC1098" t="str">
        <f t="shared" si="52"/>
        <v>9001910086</v>
      </c>
      <c r="AD1098" t="str">
        <f t="shared" si="53"/>
        <v>Type of identifier, other than LEI or MFI code</v>
      </c>
    </row>
    <row r="1099" spans="1:30" x14ac:dyDescent="0.45">
      <c r="A1099" t="s">
        <v>197</v>
      </c>
      <c r="B1099" t="s">
        <v>164</v>
      </c>
      <c r="C1099" t="s">
        <v>21</v>
      </c>
      <c r="D1099" s="23">
        <v>24366.83</v>
      </c>
      <c r="E1099" s="23">
        <v>80.400000000000006</v>
      </c>
      <c r="F1099" t="s">
        <v>29</v>
      </c>
      <c r="G1099" t="s">
        <v>34</v>
      </c>
      <c r="H1099" t="s">
        <v>694</v>
      </c>
      <c r="I1099" t="s">
        <v>30</v>
      </c>
      <c r="M1099" t="s">
        <v>1362</v>
      </c>
      <c r="W1099" t="s">
        <v>479</v>
      </c>
      <c r="X1099" t="str">
        <f>+IF(P1099="S128","c006x   - Insurance firms &amp; pension funds",IF(G1099="particulares","c001x   - Households",IF(AND(G1099="outras empresas nao financeiras",H1099="1"),"c002x   - Micro &amp; SME",IF(AND(G1099="outras empresas nao financeiras",OR(H1099="0",H1099="")),"c003x   - Corporates",IF(G1099="instituicoes de credito","c004x   - Institutions",IF(G1099="outras instituicoes financeiras","c005x   - Other financial corporations",IF(G1099="setor publico","c008x   - Government, central banks &amp; supranationals",IF(AND(G1099="",I1099="Taxageste"),"c003x   - Corporates",IF(G1099="","c005x   - Other financial corporations","")))))))))</f>
        <v>c005x   - Other financial corporations</v>
      </c>
      <c r="Y1099" s="1">
        <f>SUM(N1099:O1099)</f>
        <v>0</v>
      </c>
      <c r="Z1099">
        <f>IFERROR(D1099-Y1099,"")</f>
        <v>24366.83</v>
      </c>
      <c r="AA1099">
        <v>0</v>
      </c>
      <c r="AB1099" t="str">
        <f t="shared" si="51"/>
        <v>358500000000000</v>
      </c>
      <c r="AC1099" t="str">
        <f t="shared" si="52"/>
        <v>7400615058</v>
      </c>
      <c r="AD1099" t="str">
        <f t="shared" si="53"/>
        <v>Type of identifier, other than LEI or MFI code</v>
      </c>
    </row>
    <row r="1100" spans="1:30" x14ac:dyDescent="0.45">
      <c r="A1100" t="s">
        <v>340</v>
      </c>
      <c r="B1100" t="s">
        <v>167</v>
      </c>
      <c r="C1100" t="s">
        <v>21</v>
      </c>
      <c r="D1100" s="23">
        <v>298028.49</v>
      </c>
      <c r="E1100">
        <v>457.32</v>
      </c>
      <c r="F1100" t="s">
        <v>29</v>
      </c>
      <c r="G1100" t="s">
        <v>34</v>
      </c>
      <c r="H1100" t="s">
        <v>694</v>
      </c>
      <c r="I1100" t="s">
        <v>73</v>
      </c>
      <c r="M1100" t="s">
        <v>1362</v>
      </c>
      <c r="W1100" t="s">
        <v>479</v>
      </c>
      <c r="X1100" t="str">
        <f>+IF(P1100="S128","c006x   - Insurance firms &amp; pension funds",IF(G1100="particulares","c001x   - Households",IF(AND(G1100="outras empresas nao financeiras",H1100="1"),"c002x   - Micro &amp; SME",IF(AND(G1100="outras empresas nao financeiras",OR(H1100="0",H1100="")),"c003x   - Corporates",IF(G1100="instituicoes de credito","c004x   - Institutions",IF(G1100="outras instituicoes financeiras","c005x   - Other financial corporations",IF(G1100="setor publico","c008x   - Government, central banks &amp; supranationals",IF(AND(G1100="",I1100="Taxageste"),"c003x   - Corporates",IF(G1100="","c005x   - Other financial corporations","")))))))))</f>
        <v>c005x   - Other financial corporations</v>
      </c>
      <c r="Y1100" s="1">
        <f>SUM(N1100:O1100)</f>
        <v>0</v>
      </c>
      <c r="Z1100">
        <f>IFERROR(D1100-Y1100,"")</f>
        <v>298028.49</v>
      </c>
      <c r="AA1100">
        <v>0</v>
      </c>
      <c r="AB1100" t="str">
        <f t="shared" si="51"/>
        <v>358800000000000</v>
      </c>
      <c r="AC1100" t="str">
        <f t="shared" si="52"/>
        <v>2101355138</v>
      </c>
      <c r="AD1100" t="str">
        <f t="shared" si="53"/>
        <v>Type of identifier, other than LEI or MFI code</v>
      </c>
    </row>
    <row r="1101" spans="1:30" x14ac:dyDescent="0.45">
      <c r="A1101" t="s">
        <v>218</v>
      </c>
      <c r="B1101" t="s">
        <v>170</v>
      </c>
      <c r="C1101" t="s">
        <v>21</v>
      </c>
      <c r="D1101" s="23">
        <v>4054.26</v>
      </c>
      <c r="E1101">
        <v>6</v>
      </c>
      <c r="F1101" t="s">
        <v>29</v>
      </c>
      <c r="G1101" t="s">
        <v>34</v>
      </c>
      <c r="H1101" t="s">
        <v>694</v>
      </c>
      <c r="I1101" t="s">
        <v>74</v>
      </c>
      <c r="M1101" t="s">
        <v>1362</v>
      </c>
      <c r="W1101" t="s">
        <v>479</v>
      </c>
      <c r="X1101" t="str">
        <f>+IF(P1101="S128","c006x   - Insurance firms &amp; pension funds",IF(G1101="particulares","c001x   - Households",IF(AND(G1101="outras empresas nao financeiras",H1101="1"),"c002x   - Micro &amp; SME",IF(AND(G1101="outras empresas nao financeiras",OR(H1101="0",H1101="")),"c003x   - Corporates",IF(G1101="instituicoes de credito","c004x   - Institutions",IF(G1101="outras instituicoes financeiras","c005x   - Other financial corporations",IF(G1101="setor publico","c008x   - Government, central banks &amp; supranationals",IF(AND(G1101="",I1101="Taxageste"),"c003x   - Corporates",IF(G1101="","c005x   - Other financial corporations","")))))))))</f>
        <v>c005x   - Other financial corporations</v>
      </c>
      <c r="Y1101" s="1">
        <f>SUM(N1101:O1101)</f>
        <v>0</v>
      </c>
      <c r="Z1101">
        <f>IFERROR(D1101-Y1101,"")</f>
        <v>4054.26</v>
      </c>
      <c r="AA1101">
        <v>0</v>
      </c>
      <c r="AB1101" t="str">
        <f t="shared" si="51"/>
        <v>343400000000000</v>
      </c>
      <c r="AC1101" t="str">
        <f t="shared" si="52"/>
        <v>7400987939</v>
      </c>
      <c r="AD1101" t="str">
        <f t="shared" si="53"/>
        <v>Type of identifier, other than LEI or MFI code</v>
      </c>
    </row>
    <row r="1102" spans="1:30" x14ac:dyDescent="0.45">
      <c r="A1102" t="s">
        <v>223</v>
      </c>
      <c r="B1102" t="s">
        <v>170</v>
      </c>
      <c r="C1102" t="s">
        <v>21</v>
      </c>
      <c r="D1102" s="23">
        <v>47908.18</v>
      </c>
      <c r="E1102" s="23">
        <v>92.5</v>
      </c>
      <c r="F1102" t="s">
        <v>29</v>
      </c>
      <c r="G1102" t="s">
        <v>34</v>
      </c>
      <c r="H1102" t="s">
        <v>694</v>
      </c>
      <c r="I1102" t="s">
        <v>74</v>
      </c>
      <c r="M1102" t="s">
        <v>1362</v>
      </c>
      <c r="W1102" t="s">
        <v>479</v>
      </c>
      <c r="X1102" t="str">
        <f>+IF(P1102="S128","c006x   - Insurance firms &amp; pension funds",IF(G1102="particulares","c001x   - Households",IF(AND(G1102="outras empresas nao financeiras",H1102="1"),"c002x   - Micro &amp; SME",IF(AND(G1102="outras empresas nao financeiras",OR(H1102="0",H1102="")),"c003x   - Corporates",IF(G1102="instituicoes de credito","c004x   - Institutions",IF(G1102="outras instituicoes financeiras","c005x   - Other financial corporations",IF(G1102="setor publico","c008x   - Government, central banks &amp; supranationals",IF(AND(G1102="",I1102="Taxageste"),"c003x   - Corporates",IF(G1102="","c005x   - Other financial corporations","")))))))))</f>
        <v>c005x   - Other financial corporations</v>
      </c>
      <c r="Y1102" s="1">
        <f>SUM(N1102:O1102)</f>
        <v>0</v>
      </c>
      <c r="Z1102">
        <f>IFERROR(D1102-Y1102,"")</f>
        <v>47908.18</v>
      </c>
      <c r="AA1102">
        <v>0</v>
      </c>
      <c r="AB1102" t="str">
        <f t="shared" si="51"/>
        <v>359000000000000</v>
      </c>
      <c r="AC1102" t="str">
        <f t="shared" si="52"/>
        <v>7400987939</v>
      </c>
      <c r="AD1102" t="str">
        <f t="shared" si="53"/>
        <v>Type of identifier, other than LEI or MFI code</v>
      </c>
    </row>
    <row r="1103" spans="1:30" x14ac:dyDescent="0.45">
      <c r="A1103" t="s">
        <v>326</v>
      </c>
      <c r="B1103" t="s">
        <v>167</v>
      </c>
      <c r="C1103" t="s">
        <v>21</v>
      </c>
      <c r="D1103" s="23">
        <v>166862.37</v>
      </c>
      <c r="E1103" s="23">
        <v>430.13</v>
      </c>
      <c r="F1103" t="s">
        <v>29</v>
      </c>
      <c r="G1103" t="s">
        <v>34</v>
      </c>
      <c r="H1103" t="s">
        <v>694</v>
      </c>
      <c r="I1103" t="s">
        <v>73</v>
      </c>
      <c r="M1103" t="s">
        <v>1362</v>
      </c>
      <c r="W1103" t="s">
        <v>479</v>
      </c>
      <c r="X1103" t="str">
        <f>+IF(P1103="S128","c006x   - Insurance firms &amp; pension funds",IF(G1103="particulares","c001x   - Households",IF(AND(G1103="outras empresas nao financeiras",H1103="1"),"c002x   - Micro &amp; SME",IF(AND(G1103="outras empresas nao financeiras",OR(H1103="0",H1103="")),"c003x   - Corporates",IF(G1103="instituicoes de credito","c004x   - Institutions",IF(G1103="outras instituicoes financeiras","c005x   - Other financial corporations",IF(G1103="setor publico","c008x   - Government, central banks &amp; supranationals",IF(AND(G1103="",I1103="Taxageste"),"c003x   - Corporates",IF(G1103="","c005x   - Other financial corporations","")))))))))</f>
        <v>c005x   - Other financial corporations</v>
      </c>
      <c r="Y1103" s="1">
        <f>SUM(N1103:O1103)</f>
        <v>0</v>
      </c>
      <c r="Z1103">
        <f>IFERROR(D1103-Y1103,"")</f>
        <v>166862.37</v>
      </c>
      <c r="AA1103">
        <v>0</v>
      </c>
      <c r="AB1103" t="str">
        <f t="shared" si="51"/>
        <v>343500000000000</v>
      </c>
      <c r="AC1103" t="str">
        <f t="shared" si="52"/>
        <v>2101355138</v>
      </c>
      <c r="AD1103" t="str">
        <f t="shared" si="53"/>
        <v>Type of identifier, other than LEI or MFI code</v>
      </c>
    </row>
    <row r="1104" spans="1:30" x14ac:dyDescent="0.45">
      <c r="A1104" t="s">
        <v>443</v>
      </c>
      <c r="B1104" t="s">
        <v>164</v>
      </c>
      <c r="C1104" t="s">
        <v>21</v>
      </c>
      <c r="D1104" s="23">
        <v>57476.09</v>
      </c>
      <c r="E1104">
        <v>144.29</v>
      </c>
      <c r="F1104" t="s">
        <v>29</v>
      </c>
      <c r="G1104" t="s">
        <v>34</v>
      </c>
      <c r="H1104" t="s">
        <v>694</v>
      </c>
      <c r="I1104" t="s">
        <v>30</v>
      </c>
      <c r="M1104" t="s">
        <v>1362</v>
      </c>
      <c r="W1104" t="s">
        <v>479</v>
      </c>
      <c r="X1104" t="str">
        <f>+IF(P1104="S128","c006x   - Insurance firms &amp; pension funds",IF(G1104="particulares","c001x   - Households",IF(AND(G1104="outras empresas nao financeiras",H1104="1"),"c002x   - Micro &amp; SME",IF(AND(G1104="outras empresas nao financeiras",OR(H1104="0",H1104="")),"c003x   - Corporates",IF(G1104="instituicoes de credito","c004x   - Institutions",IF(G1104="outras instituicoes financeiras","c005x   - Other financial corporations",IF(G1104="setor publico","c008x   - Government, central banks &amp; supranationals",IF(AND(G1104="",I1104="Taxageste"),"c003x   - Corporates",IF(G1104="","c005x   - Other financial corporations","")))))))))</f>
        <v>c005x   - Other financial corporations</v>
      </c>
      <c r="Y1104" s="1">
        <f>SUM(N1104:O1104)</f>
        <v>0</v>
      </c>
      <c r="Z1104">
        <f>IFERROR(D1104-Y1104,"")</f>
        <v>57476.09</v>
      </c>
      <c r="AA1104">
        <v>0</v>
      </c>
      <c r="AB1104" t="str">
        <f t="shared" si="51"/>
        <v>362100000000000</v>
      </c>
      <c r="AC1104" t="str">
        <f t="shared" si="52"/>
        <v>7400615058</v>
      </c>
      <c r="AD1104" t="str">
        <f t="shared" si="53"/>
        <v>Type of identifier, other than LEI or MFI code</v>
      </c>
    </row>
    <row r="1105" spans="1:30" x14ac:dyDescent="0.45">
      <c r="A1105" t="s">
        <v>1351</v>
      </c>
      <c r="B1105" t="s">
        <v>706</v>
      </c>
      <c r="C1105" t="s">
        <v>21</v>
      </c>
      <c r="D1105" s="23">
        <v>1.1000000000000001</v>
      </c>
      <c r="F1105" t="s">
        <v>485</v>
      </c>
      <c r="G1105" t="s">
        <v>23</v>
      </c>
      <c r="H1105" t="s">
        <v>694</v>
      </c>
      <c r="I1105" t="s">
        <v>707</v>
      </c>
      <c r="M1105" t="s">
        <v>1362</v>
      </c>
      <c r="X1105" t="str">
        <f>+IF(P1105="S128","c006x   - Insurance firms &amp; pension funds",IF(G1105="particulares","c001x   - Households",IF(AND(G1105="outras empresas nao financeiras",H1105="1"),"c002x   - Micro &amp; SME",IF(AND(G1105="outras empresas nao financeiras",OR(H1105="0",H1105="")),"c003x   - Corporates",IF(G1105="instituicoes de credito","c004x   - Institutions",IF(G1105="outras instituicoes financeiras","c005x   - Other financial corporations",IF(G1105="setor publico","c008x   - Government, central banks &amp; supranationals",IF(AND(G1105="",I1105="Taxageste"),"c003x   - Corporates",IF(G1105="","c005x   - Other financial corporations","")))))))))</f>
        <v>c004x   - Institutions</v>
      </c>
      <c r="Y1105" s="1">
        <f>SUM(N1105:O1105)</f>
        <v>0</v>
      </c>
      <c r="Z1105">
        <f>IFERROR(D1105-Y1105,"")</f>
        <v>1.1000000000000001</v>
      </c>
      <c r="AA1105">
        <v>0</v>
      </c>
      <c r="AB1105" t="str">
        <f t="shared" si="51"/>
        <v>362304820003350</v>
      </c>
      <c r="AC1105" t="str">
        <f t="shared" si="52"/>
        <v>9000796656</v>
      </c>
      <c r="AD1105" t="str">
        <f t="shared" si="53"/>
        <v>Type of identifier, other than LEI or MFI code</v>
      </c>
    </row>
    <row r="1106" spans="1:30" x14ac:dyDescent="0.45">
      <c r="A1106" t="s">
        <v>562</v>
      </c>
      <c r="B1106" t="s">
        <v>439</v>
      </c>
      <c r="C1106" t="s">
        <v>21</v>
      </c>
      <c r="D1106" s="23">
        <v>52.5</v>
      </c>
      <c r="F1106" t="s">
        <v>490</v>
      </c>
      <c r="G1106" t="s">
        <v>23</v>
      </c>
      <c r="H1106" t="s">
        <v>694</v>
      </c>
      <c r="I1106" t="s">
        <v>66</v>
      </c>
      <c r="M1106" t="s">
        <v>1362</v>
      </c>
      <c r="X1106" t="str">
        <f>+IF(P1106="S128","c006x   - Insurance firms &amp; pension funds",IF(G1106="particulares","c001x   - Households",IF(AND(G1106="outras empresas nao financeiras",H1106="1"),"c002x   - Micro &amp; SME",IF(AND(G1106="outras empresas nao financeiras",OR(H1106="0",H1106="")),"c003x   - Corporates",IF(G1106="instituicoes de credito","c004x   - Institutions",IF(G1106="outras instituicoes financeiras","c005x   - Other financial corporations",IF(G1106="setor publico","c008x   - Government, central banks &amp; supranationals",IF(AND(G1106="",I1106="Taxageste"),"c003x   - Corporates",IF(G1106="","c005x   - Other financial corporations","")))))))))</f>
        <v>c004x   - Institutions</v>
      </c>
      <c r="Y1106" s="1">
        <f>SUM(N1106:O1106)</f>
        <v>0</v>
      </c>
      <c r="Z1106">
        <f>IFERROR(D1106-Y1106,"")</f>
        <v>52.5</v>
      </c>
      <c r="AA1106">
        <v>0</v>
      </c>
      <c r="AB1106" t="str">
        <f t="shared" si="51"/>
        <v>362304820767670</v>
      </c>
      <c r="AC1106" t="str">
        <f t="shared" si="52"/>
        <v>8000176024</v>
      </c>
      <c r="AD1106" t="str">
        <f t="shared" si="53"/>
        <v>Type of identifier, other than LEI or MFI code</v>
      </c>
    </row>
    <row r="1107" spans="1:30" x14ac:dyDescent="0.45">
      <c r="A1107" t="s">
        <v>1364</v>
      </c>
      <c r="B1107" t="s">
        <v>164</v>
      </c>
      <c r="C1107" t="s">
        <v>21</v>
      </c>
      <c r="D1107" s="23">
        <v>105.78</v>
      </c>
      <c r="F1107" t="s">
        <v>29</v>
      </c>
      <c r="G1107" t="s">
        <v>34</v>
      </c>
      <c r="H1107" t="s">
        <v>694</v>
      </c>
      <c r="I1107" t="s">
        <v>30</v>
      </c>
      <c r="K1107" s="24"/>
      <c r="M1107" t="s">
        <v>1362</v>
      </c>
      <c r="W1107" t="s">
        <v>479</v>
      </c>
      <c r="X1107" t="str">
        <f>+IF(P1107="S128","c006x   - Insurance firms &amp; pension funds",IF(G1107="particulares","c001x   - Households",IF(AND(G1107="outras empresas nao financeiras",H1107="1"),"c002x   - Micro &amp; SME",IF(AND(G1107="outras empresas nao financeiras",OR(H1107="0",H1107="")),"c003x   - Corporates",IF(G1107="instituicoes de credito","c004x   - Institutions",IF(G1107="outras instituicoes financeiras","c005x   - Other financial corporations",IF(G1107="setor publico","c008x   - Government, central banks &amp; supranationals",IF(AND(G1107="",I1107="Taxageste"),"c003x   - Corporates",IF(G1107="","c005x   - Other financial corporations","")))))))))</f>
        <v>c005x   - Other financial corporations</v>
      </c>
      <c r="Y1107" s="1">
        <f>SUM(N1107:O1107)</f>
        <v>0</v>
      </c>
      <c r="Z1107">
        <f>IFERROR(D1107-Y1107,"")</f>
        <v>105.78</v>
      </c>
      <c r="AA1107">
        <v>0</v>
      </c>
      <c r="AB1107" t="str">
        <f t="shared" si="51"/>
        <v>343400000114001</v>
      </c>
      <c r="AC1107" t="str">
        <f t="shared" si="52"/>
        <v>7400615058</v>
      </c>
      <c r="AD1107" t="str">
        <f t="shared" si="53"/>
        <v>Type of identifier, other than LEI or MFI code</v>
      </c>
    </row>
    <row r="1108" spans="1:30" x14ac:dyDescent="0.45">
      <c r="A1108" t="s">
        <v>634</v>
      </c>
      <c r="B1108" t="s">
        <v>439</v>
      </c>
      <c r="C1108" t="s">
        <v>21</v>
      </c>
      <c r="D1108" s="23">
        <v>0.38</v>
      </c>
      <c r="F1108" t="s">
        <v>485</v>
      </c>
      <c r="G1108" t="s">
        <v>23</v>
      </c>
      <c r="H1108" t="s">
        <v>694</v>
      </c>
      <c r="I1108" t="s">
        <v>66</v>
      </c>
      <c r="M1108" t="s">
        <v>1362</v>
      </c>
      <c r="X1108" t="str">
        <f>+IF(P1108="S128","c006x   - Insurance firms &amp; pension funds",IF(G1108="particulares","c001x   - Households",IF(AND(G1108="outras empresas nao financeiras",H1108="1"),"c002x   - Micro &amp; SME",IF(AND(G1108="outras empresas nao financeiras",OR(H1108="0",H1108="")),"c003x   - Corporates",IF(G1108="instituicoes de credito","c004x   - Institutions",IF(G1108="outras instituicoes financeiras","c005x   - Other financial corporations",IF(G1108="setor publico","c008x   - Government, central banks &amp; supranationals",IF(AND(G1108="",I1108="Taxageste"),"c003x   - Corporates",IF(G1108="","c005x   - Other financial corporations","")))))))))</f>
        <v>c004x   - Institutions</v>
      </c>
      <c r="Y1108" s="1">
        <f>SUM(N1108:O1108)</f>
        <v>0</v>
      </c>
      <c r="Z1108">
        <f>IFERROR(D1108-Y1108,"")</f>
        <v>0.38</v>
      </c>
      <c r="AA1108">
        <v>0</v>
      </c>
      <c r="AB1108" t="str">
        <f t="shared" si="51"/>
        <v>362304820777020</v>
      </c>
      <c r="AC1108" t="str">
        <f t="shared" si="52"/>
        <v>8000176024</v>
      </c>
      <c r="AD1108" t="str">
        <f t="shared" si="53"/>
        <v>Type of identifier, other than LEI or MFI code</v>
      </c>
    </row>
    <row r="1109" spans="1:30" x14ac:dyDescent="0.45">
      <c r="A1109" t="s">
        <v>327</v>
      </c>
      <c r="B1109" t="s">
        <v>164</v>
      </c>
      <c r="C1109" t="s">
        <v>21</v>
      </c>
      <c r="D1109" s="23">
        <v>129127.29</v>
      </c>
      <c r="E1109">
        <v>287.16000000000003</v>
      </c>
      <c r="F1109" t="s">
        <v>29</v>
      </c>
      <c r="G1109" t="s">
        <v>34</v>
      </c>
      <c r="H1109" t="s">
        <v>694</v>
      </c>
      <c r="I1109" t="s">
        <v>30</v>
      </c>
      <c r="M1109" t="s">
        <v>1362</v>
      </c>
      <c r="W1109" t="s">
        <v>479</v>
      </c>
      <c r="X1109" t="str">
        <f>+IF(P1109="S128","c006x   - Insurance firms &amp; pension funds",IF(G1109="particulares","c001x   - Households",IF(AND(G1109="outras empresas nao financeiras",H1109="1"),"c002x   - Micro &amp; SME",IF(AND(G1109="outras empresas nao financeiras",OR(H1109="0",H1109="")),"c003x   - Corporates",IF(G1109="instituicoes de credito","c004x   - Institutions",IF(G1109="outras instituicoes financeiras","c005x   - Other financial corporations",IF(G1109="setor publico","c008x   - Government, central banks &amp; supranationals",IF(AND(G1109="",I1109="Taxageste"),"c003x   - Corporates",IF(G1109="","c005x   - Other financial corporations","")))))))))</f>
        <v>c005x   - Other financial corporations</v>
      </c>
      <c r="Y1109" s="1">
        <f>SUM(N1109:O1109)</f>
        <v>0</v>
      </c>
      <c r="Z1109">
        <f>IFERROR(D1109-Y1109,"")</f>
        <v>129127.29</v>
      </c>
      <c r="AA1109">
        <v>0</v>
      </c>
      <c r="AB1109" t="str">
        <f t="shared" si="51"/>
        <v>344600000000000</v>
      </c>
      <c r="AC1109" t="str">
        <f t="shared" si="52"/>
        <v>7400615058</v>
      </c>
      <c r="AD1109" t="str">
        <f t="shared" si="53"/>
        <v>Type of identifier, other than LEI or MFI code</v>
      </c>
    </row>
    <row r="1110" spans="1:30" x14ac:dyDescent="0.45">
      <c r="A1110" t="s">
        <v>636</v>
      </c>
      <c r="B1110" t="s">
        <v>439</v>
      </c>
      <c r="C1110" t="s">
        <v>21</v>
      </c>
      <c r="D1110" s="23">
        <v>0.02</v>
      </c>
      <c r="F1110" t="s">
        <v>485</v>
      </c>
      <c r="G1110" t="s">
        <v>23</v>
      </c>
      <c r="H1110" t="s">
        <v>694</v>
      </c>
      <c r="I1110" t="s">
        <v>66</v>
      </c>
      <c r="M1110" t="s">
        <v>1362</v>
      </c>
      <c r="X1110" t="str">
        <f>+IF(P1110="S128","c006x   - Insurance firms &amp; pension funds",IF(G1110="particulares","c001x   - Households",IF(AND(G1110="outras empresas nao financeiras",H1110="1"),"c002x   - Micro &amp; SME",IF(AND(G1110="outras empresas nao financeiras",OR(H1110="0",H1110="")),"c003x   - Corporates",IF(G1110="instituicoes de credito","c004x   - Institutions",IF(G1110="outras instituicoes financeiras","c005x   - Other financial corporations",IF(G1110="setor publico","c008x   - Government, central banks &amp; supranationals",IF(AND(G1110="",I1110="Taxageste"),"c003x   - Corporates",IF(G1110="","c005x   - Other financial corporations","")))))))))</f>
        <v>c004x   - Institutions</v>
      </c>
      <c r="Y1110" s="1">
        <f>SUM(N1110:O1110)</f>
        <v>0</v>
      </c>
      <c r="Z1110">
        <f>IFERROR(D1110-Y1110,"")</f>
        <v>0.02</v>
      </c>
      <c r="AA1110">
        <v>0</v>
      </c>
      <c r="AB1110" t="str">
        <f t="shared" si="51"/>
        <v>362304820798420</v>
      </c>
      <c r="AC1110" t="str">
        <f t="shared" si="52"/>
        <v>8000176024</v>
      </c>
      <c r="AD1110" t="str">
        <f t="shared" si="53"/>
        <v>Type of identifier, other than LEI or MFI code</v>
      </c>
    </row>
    <row r="1111" spans="1:30" x14ac:dyDescent="0.45">
      <c r="A1111" t="s">
        <v>276</v>
      </c>
      <c r="B1111" t="s">
        <v>167</v>
      </c>
      <c r="C1111" t="s">
        <v>21</v>
      </c>
      <c r="D1111" s="23">
        <v>97831.25</v>
      </c>
      <c r="E1111" s="23">
        <v>91.58</v>
      </c>
      <c r="F1111" t="s">
        <v>29</v>
      </c>
      <c r="G1111" t="s">
        <v>34</v>
      </c>
      <c r="H1111" t="s">
        <v>694</v>
      </c>
      <c r="I1111" t="s">
        <v>73</v>
      </c>
      <c r="M1111" t="s">
        <v>1362</v>
      </c>
      <c r="W1111" t="s">
        <v>479</v>
      </c>
      <c r="X1111" t="str">
        <f>+IF(P1111="S128","c006x   - Insurance firms &amp; pension funds",IF(G1111="particulares","c001x   - Households",IF(AND(G1111="outras empresas nao financeiras",H1111="1"),"c002x   - Micro &amp; SME",IF(AND(G1111="outras empresas nao financeiras",OR(H1111="0",H1111="")),"c003x   - Corporates",IF(G1111="instituicoes de credito","c004x   - Institutions",IF(G1111="outras instituicoes financeiras","c005x   - Other financial corporations",IF(G1111="setor publico","c008x   - Government, central banks &amp; supranationals",IF(AND(G1111="",I1111="Taxageste"),"c003x   - Corporates",IF(G1111="","c005x   - Other financial corporations","")))))))))</f>
        <v>c005x   - Other financial corporations</v>
      </c>
      <c r="Y1111" s="1">
        <f>SUM(N1111:O1111)</f>
        <v>0</v>
      </c>
      <c r="Z1111">
        <f>IFERROR(D1111-Y1111,"")</f>
        <v>97831.25</v>
      </c>
      <c r="AA1111">
        <v>0</v>
      </c>
      <c r="AB1111" t="str">
        <f t="shared" si="51"/>
        <v>356000000000000</v>
      </c>
      <c r="AC1111" t="str">
        <f t="shared" si="52"/>
        <v>2101355138</v>
      </c>
      <c r="AD1111" t="str">
        <f t="shared" si="53"/>
        <v>Type of identifier, other than LEI or MFI code</v>
      </c>
    </row>
    <row r="1112" spans="1:30" x14ac:dyDescent="0.45">
      <c r="A1112" t="s">
        <v>633</v>
      </c>
      <c r="B1112" t="s">
        <v>439</v>
      </c>
      <c r="C1112" t="s">
        <v>21</v>
      </c>
      <c r="D1112" s="23">
        <v>0.03</v>
      </c>
      <c r="F1112" t="s">
        <v>485</v>
      </c>
      <c r="G1112" t="s">
        <v>23</v>
      </c>
      <c r="H1112" t="s">
        <v>694</v>
      </c>
      <c r="I1112" t="s">
        <v>66</v>
      </c>
      <c r="M1112" t="s">
        <v>1362</v>
      </c>
      <c r="X1112" t="str">
        <f>+IF(P1112="S128","c006x   - Insurance firms &amp; pension funds",IF(G1112="particulares","c001x   - Households",IF(AND(G1112="outras empresas nao financeiras",H1112="1"),"c002x   - Micro &amp; SME",IF(AND(G1112="outras empresas nao financeiras",OR(H1112="0",H1112="")),"c003x   - Corporates",IF(G1112="instituicoes de credito","c004x   - Institutions",IF(G1112="outras instituicoes financeiras","c005x   - Other financial corporations",IF(G1112="setor publico","c008x   - Government, central banks &amp; supranationals",IF(AND(G1112="",I1112="Taxageste"),"c003x   - Corporates",IF(G1112="","c005x   - Other financial corporations","")))))))))</f>
        <v>c004x   - Institutions</v>
      </c>
      <c r="Y1112" s="1">
        <f>SUM(N1112:O1112)</f>
        <v>0</v>
      </c>
      <c r="Z1112">
        <f>IFERROR(D1112-Y1112,"")</f>
        <v>0.03</v>
      </c>
      <c r="AA1112">
        <v>0</v>
      </c>
      <c r="AB1112" t="str">
        <f t="shared" si="51"/>
        <v>362304820801370</v>
      </c>
      <c r="AC1112" t="str">
        <f t="shared" si="52"/>
        <v>8000176024</v>
      </c>
      <c r="AD1112" t="str">
        <f t="shared" si="53"/>
        <v>Type of identifier, other than LEI or MFI code</v>
      </c>
    </row>
    <row r="1113" spans="1:30" x14ac:dyDescent="0.45">
      <c r="A1113" t="s">
        <v>637</v>
      </c>
      <c r="B1113" t="s">
        <v>439</v>
      </c>
      <c r="C1113" t="s">
        <v>21</v>
      </c>
      <c r="D1113" s="23">
        <v>0.08</v>
      </c>
      <c r="F1113" t="s">
        <v>485</v>
      </c>
      <c r="G1113" t="s">
        <v>23</v>
      </c>
      <c r="H1113" t="s">
        <v>694</v>
      </c>
      <c r="I1113" t="s">
        <v>66</v>
      </c>
      <c r="M1113" t="s">
        <v>1362</v>
      </c>
      <c r="X1113" t="str">
        <f>+IF(P1113="S128","c006x   - Insurance firms &amp; pension funds",IF(G1113="particulares","c001x   - Households",IF(AND(G1113="outras empresas nao financeiras",H1113="1"),"c002x   - Micro &amp; SME",IF(AND(G1113="outras empresas nao financeiras",OR(H1113="0",H1113="")),"c003x   - Corporates",IF(G1113="instituicoes de credito","c004x   - Institutions",IF(G1113="outras instituicoes financeiras","c005x   - Other financial corporations",IF(G1113="setor publico","c008x   - Government, central banks &amp; supranationals",IF(AND(G1113="",I1113="Taxageste"),"c003x   - Corporates",IF(G1113="","c005x   - Other financial corporations","")))))))))</f>
        <v>c004x   - Institutions</v>
      </c>
      <c r="Y1113" s="1">
        <f>SUM(N1113:O1113)</f>
        <v>0</v>
      </c>
      <c r="Z1113">
        <f>IFERROR(D1113-Y1113,"")</f>
        <v>0.08</v>
      </c>
      <c r="AA1113">
        <v>0</v>
      </c>
      <c r="AB1113" t="str">
        <f t="shared" si="51"/>
        <v>362304820812140</v>
      </c>
      <c r="AC1113" t="str">
        <f t="shared" si="52"/>
        <v>8000176024</v>
      </c>
      <c r="AD1113" t="str">
        <f t="shared" si="53"/>
        <v>Type of identifier, other than LEI or MFI code</v>
      </c>
    </row>
    <row r="1114" spans="1:30" x14ac:dyDescent="0.45">
      <c r="A1114" t="s">
        <v>564</v>
      </c>
      <c r="B1114" t="s">
        <v>439</v>
      </c>
      <c r="C1114" t="s">
        <v>21</v>
      </c>
      <c r="D1114" s="23">
        <v>0.15</v>
      </c>
      <c r="F1114" t="s">
        <v>485</v>
      </c>
      <c r="G1114" t="s">
        <v>23</v>
      </c>
      <c r="H1114" t="s">
        <v>694</v>
      </c>
      <c r="I1114" t="s">
        <v>66</v>
      </c>
      <c r="K1114" s="24"/>
      <c r="M1114" t="s">
        <v>1362</v>
      </c>
      <c r="X1114" t="str">
        <f>+IF(P1114="S128","c006x   - Insurance firms &amp; pension funds",IF(G1114="particulares","c001x   - Households",IF(AND(G1114="outras empresas nao financeiras",H1114="1"),"c002x   - Micro &amp; SME",IF(AND(G1114="outras empresas nao financeiras",OR(H1114="0",H1114="")),"c003x   - Corporates",IF(G1114="instituicoes de credito","c004x   - Institutions",IF(G1114="outras instituicoes financeiras","c005x   - Other financial corporations",IF(G1114="setor publico","c008x   - Government, central banks &amp; supranationals",IF(AND(G1114="",I1114="Taxageste"),"c003x   - Corporates",IF(G1114="","c005x   - Other financial corporations","")))))))))</f>
        <v>c004x   - Institutions</v>
      </c>
      <c r="Y1114" s="1">
        <f>SUM(N1114:O1114)</f>
        <v>0</v>
      </c>
      <c r="Z1114">
        <f>IFERROR(D1114-Y1114,"")</f>
        <v>0.15</v>
      </c>
      <c r="AA1114">
        <v>0</v>
      </c>
      <c r="AB1114" t="str">
        <f t="shared" si="51"/>
        <v>362304820864440</v>
      </c>
      <c r="AC1114" t="str">
        <f t="shared" si="52"/>
        <v>8000176024</v>
      </c>
      <c r="AD1114" t="str">
        <f t="shared" si="53"/>
        <v>Type of identifier, other than LEI or MFI code</v>
      </c>
    </row>
    <row r="1115" spans="1:30" x14ac:dyDescent="0.45">
      <c r="A1115" t="s">
        <v>638</v>
      </c>
      <c r="B1115" t="s">
        <v>439</v>
      </c>
      <c r="C1115" t="s">
        <v>21</v>
      </c>
      <c r="D1115" s="23">
        <v>2.83</v>
      </c>
      <c r="E1115" s="23"/>
      <c r="F1115" t="s">
        <v>485</v>
      </c>
      <c r="G1115" t="s">
        <v>23</v>
      </c>
      <c r="H1115" t="s">
        <v>694</v>
      </c>
      <c r="I1115" t="s">
        <v>66</v>
      </c>
      <c r="M1115" t="s">
        <v>1362</v>
      </c>
      <c r="X1115" t="str">
        <f>+IF(P1115="S128","c006x   - Insurance firms &amp; pension funds",IF(G1115="particulares","c001x   - Households",IF(AND(G1115="outras empresas nao financeiras",H1115="1"),"c002x   - Micro &amp; SME",IF(AND(G1115="outras empresas nao financeiras",OR(H1115="0",H1115="")),"c003x   - Corporates",IF(G1115="instituicoes de credito","c004x   - Institutions",IF(G1115="outras instituicoes financeiras","c005x   - Other financial corporations",IF(G1115="setor publico","c008x   - Government, central banks &amp; supranationals",IF(AND(G1115="",I1115="Taxageste"),"c003x   - Corporates",IF(G1115="","c005x   - Other financial corporations","")))))))))</f>
        <v>c004x   - Institutions</v>
      </c>
      <c r="Y1115" s="1">
        <f>SUM(N1115:O1115)</f>
        <v>0</v>
      </c>
      <c r="Z1115">
        <f>IFERROR(D1115-Y1115,"")</f>
        <v>2.83</v>
      </c>
      <c r="AA1115">
        <v>0</v>
      </c>
      <c r="AB1115" t="str">
        <f t="shared" si="51"/>
        <v>362304820908010</v>
      </c>
      <c r="AC1115" t="str">
        <f t="shared" si="52"/>
        <v>8000176024</v>
      </c>
      <c r="AD1115" t="str">
        <f t="shared" si="53"/>
        <v>Type of identifier, other than LEI or MFI code</v>
      </c>
    </row>
    <row r="1116" spans="1:30" x14ac:dyDescent="0.45">
      <c r="A1116" t="s">
        <v>327</v>
      </c>
      <c r="B1116" t="s">
        <v>167</v>
      </c>
      <c r="C1116" t="s">
        <v>21</v>
      </c>
      <c r="D1116" s="23">
        <v>231124.53</v>
      </c>
      <c r="E1116">
        <v>418.7</v>
      </c>
      <c r="F1116" t="s">
        <v>29</v>
      </c>
      <c r="G1116" t="s">
        <v>34</v>
      </c>
      <c r="H1116" t="s">
        <v>694</v>
      </c>
      <c r="I1116" t="s">
        <v>73</v>
      </c>
      <c r="M1116" t="s">
        <v>1362</v>
      </c>
      <c r="W1116" t="s">
        <v>479</v>
      </c>
      <c r="X1116" t="str">
        <f>+IF(P1116="S128","c006x   - Insurance firms &amp; pension funds",IF(G1116="particulares","c001x   - Households",IF(AND(G1116="outras empresas nao financeiras",H1116="1"),"c002x   - Micro &amp; SME",IF(AND(G1116="outras empresas nao financeiras",OR(H1116="0",H1116="")),"c003x   - Corporates",IF(G1116="instituicoes de credito","c004x   - Institutions",IF(G1116="outras instituicoes financeiras","c005x   - Other financial corporations",IF(G1116="setor publico","c008x   - Government, central banks &amp; supranationals",IF(AND(G1116="",I1116="Taxageste"),"c003x   - Corporates",IF(G1116="","c005x   - Other financial corporations","")))))))))</f>
        <v>c005x   - Other financial corporations</v>
      </c>
      <c r="Y1116" s="1">
        <f>SUM(N1116:O1116)</f>
        <v>0</v>
      </c>
      <c r="Z1116">
        <f>IFERROR(D1116-Y1116,"")</f>
        <v>231124.53</v>
      </c>
      <c r="AA1116">
        <v>0</v>
      </c>
      <c r="AB1116" t="str">
        <f t="shared" si="51"/>
        <v>344600000000000</v>
      </c>
      <c r="AC1116" t="str">
        <f t="shared" si="52"/>
        <v>2101355138</v>
      </c>
      <c r="AD1116" t="str">
        <f t="shared" si="53"/>
        <v>Type of identifier, other than LEI or MFI code</v>
      </c>
    </row>
    <row r="1117" spans="1:30" x14ac:dyDescent="0.45">
      <c r="A1117" t="s">
        <v>223</v>
      </c>
      <c r="B1117" t="s">
        <v>167</v>
      </c>
      <c r="C1117" t="s">
        <v>21</v>
      </c>
      <c r="D1117" s="23">
        <v>50176.88</v>
      </c>
      <c r="E1117">
        <v>104.93</v>
      </c>
      <c r="F1117" t="s">
        <v>29</v>
      </c>
      <c r="G1117" t="s">
        <v>34</v>
      </c>
      <c r="H1117" t="s">
        <v>694</v>
      </c>
      <c r="I1117" t="s">
        <v>73</v>
      </c>
      <c r="M1117" t="s">
        <v>1362</v>
      </c>
      <c r="W1117" t="s">
        <v>479</v>
      </c>
      <c r="X1117" t="str">
        <f>+IF(P1117="S128","c006x   - Insurance firms &amp; pension funds",IF(G1117="particulares","c001x   - Households",IF(AND(G1117="outras empresas nao financeiras",H1117="1"),"c002x   - Micro &amp; SME",IF(AND(G1117="outras empresas nao financeiras",OR(H1117="0",H1117="")),"c003x   - Corporates",IF(G1117="instituicoes de credito","c004x   - Institutions",IF(G1117="outras instituicoes financeiras","c005x   - Other financial corporations",IF(G1117="setor publico","c008x   - Government, central banks &amp; supranationals",IF(AND(G1117="",I1117="Taxageste"),"c003x   - Corporates",IF(G1117="","c005x   - Other financial corporations","")))))))))</f>
        <v>c005x   - Other financial corporations</v>
      </c>
      <c r="Y1117" s="1">
        <f>SUM(N1117:O1117)</f>
        <v>0</v>
      </c>
      <c r="Z1117">
        <f>IFERROR(D1117-Y1117,"")</f>
        <v>50176.88</v>
      </c>
      <c r="AA1117">
        <v>0</v>
      </c>
      <c r="AB1117" t="str">
        <f t="shared" si="51"/>
        <v>359000000000000</v>
      </c>
      <c r="AC1117" t="str">
        <f t="shared" si="52"/>
        <v>2101355138</v>
      </c>
      <c r="AD1117" t="str">
        <f t="shared" si="53"/>
        <v>Type of identifier, other than LEI or MFI code</v>
      </c>
    </row>
    <row r="1118" spans="1:30" x14ac:dyDescent="0.45">
      <c r="A1118" t="s">
        <v>519</v>
      </c>
      <c r="B1118" t="s">
        <v>439</v>
      </c>
      <c r="C1118" t="s">
        <v>21</v>
      </c>
      <c r="D1118" s="23">
        <v>275</v>
      </c>
      <c r="F1118" t="s">
        <v>490</v>
      </c>
      <c r="G1118" t="s">
        <v>23</v>
      </c>
      <c r="H1118" t="s">
        <v>694</v>
      </c>
      <c r="I1118" t="s">
        <v>66</v>
      </c>
      <c r="M1118" t="s">
        <v>1362</v>
      </c>
      <c r="X1118" t="str">
        <f>+IF(P1118="S128","c006x   - Insurance firms &amp; pension funds",IF(G1118="particulares","c001x   - Households",IF(AND(G1118="outras empresas nao financeiras",H1118="1"),"c002x   - Micro &amp; SME",IF(AND(G1118="outras empresas nao financeiras",OR(H1118="0",H1118="")),"c003x   - Corporates",IF(G1118="instituicoes de credito","c004x   - Institutions",IF(G1118="outras instituicoes financeiras","c005x   - Other financial corporations",IF(G1118="setor publico","c008x   - Government, central banks &amp; supranationals",IF(AND(G1118="",I1118="Taxageste"),"c003x   - Corporates",IF(G1118="","c005x   - Other financial corporations","")))))))))</f>
        <v>c004x   - Institutions</v>
      </c>
      <c r="Y1118" s="1">
        <f>SUM(N1118:O1118)</f>
        <v>0</v>
      </c>
      <c r="Z1118">
        <f>IFERROR(D1118-Y1118,"")</f>
        <v>275</v>
      </c>
      <c r="AA1118">
        <v>0</v>
      </c>
      <c r="AB1118" t="str">
        <f t="shared" si="51"/>
        <v>362304820959710</v>
      </c>
      <c r="AC1118" t="str">
        <f t="shared" si="52"/>
        <v>8000176024</v>
      </c>
      <c r="AD1118" t="str">
        <f t="shared" si="53"/>
        <v>Type of identifier, other than LEI or MFI code</v>
      </c>
    </row>
    <row r="1119" spans="1:30" x14ac:dyDescent="0.45">
      <c r="A1119" t="s">
        <v>561</v>
      </c>
      <c r="B1119" t="s">
        <v>439</v>
      </c>
      <c r="C1119" t="s">
        <v>21</v>
      </c>
      <c r="D1119" s="23">
        <v>46.67</v>
      </c>
      <c r="E1119" s="23"/>
      <c r="F1119" t="s">
        <v>490</v>
      </c>
      <c r="G1119" t="s">
        <v>23</v>
      </c>
      <c r="H1119" t="s">
        <v>694</v>
      </c>
      <c r="I1119" t="s">
        <v>66</v>
      </c>
      <c r="M1119" t="s">
        <v>1362</v>
      </c>
      <c r="X1119" t="str">
        <f>+IF(P1119="S128","c006x   - Insurance firms &amp; pension funds",IF(G1119="particulares","c001x   - Households",IF(AND(G1119="outras empresas nao financeiras",H1119="1"),"c002x   - Micro &amp; SME",IF(AND(G1119="outras empresas nao financeiras",OR(H1119="0",H1119="")),"c003x   - Corporates",IF(G1119="instituicoes de credito","c004x   - Institutions",IF(G1119="outras instituicoes financeiras","c005x   - Other financial corporations",IF(G1119="setor publico","c008x   - Government, central banks &amp; supranationals",IF(AND(G1119="",I1119="Taxageste"),"c003x   - Corporates",IF(G1119="","c005x   - Other financial corporations","")))))))))</f>
        <v>c004x   - Institutions</v>
      </c>
      <c r="Y1119" s="1">
        <f>SUM(N1119:O1119)</f>
        <v>0</v>
      </c>
      <c r="Z1119">
        <f>IFERROR(D1119-Y1119,"")</f>
        <v>46.67</v>
      </c>
      <c r="AA1119">
        <v>0</v>
      </c>
      <c r="AB1119" t="str">
        <f t="shared" si="51"/>
        <v>362304820963130</v>
      </c>
      <c r="AC1119" t="str">
        <f t="shared" si="52"/>
        <v>8000176024</v>
      </c>
      <c r="AD1119" t="str">
        <f t="shared" si="53"/>
        <v>Type of identifier, other than LEI or MFI code</v>
      </c>
    </row>
    <row r="1120" spans="1:30" x14ac:dyDescent="0.45">
      <c r="A1120" t="s">
        <v>802</v>
      </c>
      <c r="B1120" t="s">
        <v>699</v>
      </c>
      <c r="C1120" t="s">
        <v>21</v>
      </c>
      <c r="D1120" s="23">
        <v>2.54</v>
      </c>
      <c r="F1120" t="s">
        <v>485</v>
      </c>
      <c r="G1120" t="s">
        <v>23</v>
      </c>
      <c r="H1120" t="s">
        <v>694</v>
      </c>
      <c r="I1120" t="s">
        <v>700</v>
      </c>
      <c r="M1120" t="s">
        <v>1362</v>
      </c>
      <c r="X1120" t="str">
        <f>+IF(P1120="S128","c006x   - Insurance firms &amp; pension funds",IF(G1120="particulares","c001x   - Households",IF(AND(G1120="outras empresas nao financeiras",H1120="1"),"c002x   - Micro &amp; SME",IF(AND(G1120="outras empresas nao financeiras",OR(H1120="0",H1120="")),"c003x   - Corporates",IF(G1120="instituicoes de credito","c004x   - Institutions",IF(G1120="outras instituicoes financeiras","c005x   - Other financial corporations",IF(G1120="setor publico","c008x   - Government, central banks &amp; supranationals",IF(AND(G1120="",I1120="Taxageste"),"c003x   - Corporates",IF(G1120="","c005x   - Other financial corporations","")))))))))</f>
        <v>c004x   - Institutions</v>
      </c>
      <c r="Y1120" s="1">
        <f>SUM(N1120:O1120)</f>
        <v>0</v>
      </c>
      <c r="Z1120">
        <f>IFERROR(D1120-Y1120,"")</f>
        <v>2.54</v>
      </c>
      <c r="AA1120">
        <v>0</v>
      </c>
      <c r="AB1120" t="str">
        <f t="shared" si="51"/>
        <v>362304820980290</v>
      </c>
      <c r="AC1120" t="str">
        <f t="shared" si="52"/>
        <v>8000000013</v>
      </c>
      <c r="AD1120" t="str">
        <f t="shared" si="53"/>
        <v>Type of identifier, other than LEI or MFI code</v>
      </c>
    </row>
    <row r="1121" spans="1:30" x14ac:dyDescent="0.45">
      <c r="A1121" t="s">
        <v>633</v>
      </c>
      <c r="B1121" t="s">
        <v>439</v>
      </c>
      <c r="C1121" t="s">
        <v>21</v>
      </c>
      <c r="D1121" s="23">
        <v>138.06</v>
      </c>
      <c r="F1121" t="s">
        <v>490</v>
      </c>
      <c r="G1121" t="s">
        <v>23</v>
      </c>
      <c r="H1121" t="s">
        <v>694</v>
      </c>
      <c r="I1121" t="s">
        <v>66</v>
      </c>
      <c r="M1121" t="s">
        <v>1362</v>
      </c>
      <c r="X1121" t="str">
        <f>+IF(P1121="S128","c006x   - Insurance firms &amp; pension funds",IF(G1121="particulares","c001x   - Households",IF(AND(G1121="outras empresas nao financeiras",H1121="1"),"c002x   - Micro &amp; SME",IF(AND(G1121="outras empresas nao financeiras",OR(H1121="0",H1121="")),"c003x   - Corporates",IF(G1121="instituicoes de credito","c004x   - Institutions",IF(G1121="outras instituicoes financeiras","c005x   - Other financial corporations",IF(G1121="setor publico","c008x   - Government, central banks &amp; supranationals",IF(AND(G1121="",I1121="Taxageste"),"c003x   - Corporates",IF(G1121="","c005x   - Other financial corporations","")))))))))</f>
        <v>c004x   - Institutions</v>
      </c>
      <c r="Y1121" s="1">
        <f>SUM(N1121:O1121)</f>
        <v>0</v>
      </c>
      <c r="Z1121">
        <f>IFERROR(D1121-Y1121,"")</f>
        <v>138.06</v>
      </c>
      <c r="AA1121">
        <v>0</v>
      </c>
      <c r="AB1121" t="str">
        <f t="shared" si="51"/>
        <v>362304820801370</v>
      </c>
      <c r="AC1121" t="str">
        <f t="shared" si="52"/>
        <v>8000176024</v>
      </c>
      <c r="AD1121" t="str">
        <f t="shared" si="53"/>
        <v>Type of identifier, other than LEI or MFI code</v>
      </c>
    </row>
    <row r="1122" spans="1:30" x14ac:dyDescent="0.45">
      <c r="A1122" t="s">
        <v>1595</v>
      </c>
      <c r="B1122" t="s">
        <v>164</v>
      </c>
      <c r="C1122" t="s">
        <v>21</v>
      </c>
      <c r="D1122" s="23"/>
      <c r="E1122">
        <v>28.27</v>
      </c>
      <c r="F1122" t="s">
        <v>29</v>
      </c>
      <c r="G1122" t="s">
        <v>34</v>
      </c>
      <c r="H1122" t="s">
        <v>694</v>
      </c>
      <c r="I1122" t="s">
        <v>30</v>
      </c>
      <c r="M1122" t="s">
        <v>1362</v>
      </c>
      <c r="W1122" t="s">
        <v>479</v>
      </c>
      <c r="X1122" t="str">
        <f>+IF(P1122="S128","c006x   - Insurance firms &amp; pension funds",IF(G1122="particulares","c001x   - Households",IF(AND(G1122="outras empresas nao financeiras",H1122="1"),"c002x   - Micro &amp; SME",IF(AND(G1122="outras empresas nao financeiras",OR(H1122="0",H1122="")),"c003x   - Corporates",IF(G1122="instituicoes de credito","c004x   - Institutions",IF(G1122="outras instituicoes financeiras","c005x   - Other financial corporations",IF(G1122="setor publico","c008x   - Government, central banks &amp; supranationals",IF(AND(G1122="",I1122="Taxageste"),"c003x   - Corporates",IF(G1122="","c005x   - Other financial corporations","")))))))))</f>
        <v>c005x   - Other financial corporations</v>
      </c>
      <c r="Y1122" s="1">
        <f>SUM(N1122:O1122)</f>
        <v>0</v>
      </c>
      <c r="Z1122">
        <f>IFERROR(D1122-Y1122,"")</f>
        <v>0</v>
      </c>
      <c r="AA1122">
        <v>0</v>
      </c>
      <c r="AB1122" t="str">
        <f t="shared" si="51"/>
        <v>345500000000001</v>
      </c>
      <c r="AC1122" t="str">
        <f t="shared" si="52"/>
        <v>7400615058</v>
      </c>
      <c r="AD1122" t="str">
        <f t="shared" si="53"/>
        <v>Type of identifier, other than LEI or MFI code</v>
      </c>
    </row>
    <row r="1123" spans="1:30" x14ac:dyDescent="0.45">
      <c r="A1123" t="s">
        <v>190</v>
      </c>
      <c r="B1123" t="s">
        <v>167</v>
      </c>
      <c r="C1123" t="s">
        <v>21</v>
      </c>
      <c r="D1123" s="23">
        <v>72095.23</v>
      </c>
      <c r="E1123">
        <v>47.39</v>
      </c>
      <c r="F1123" t="s">
        <v>29</v>
      </c>
      <c r="G1123" t="s">
        <v>34</v>
      </c>
      <c r="H1123" t="s">
        <v>694</v>
      </c>
      <c r="I1123" t="s">
        <v>73</v>
      </c>
      <c r="M1123" t="s">
        <v>1362</v>
      </c>
      <c r="W1123" t="s">
        <v>479</v>
      </c>
      <c r="X1123" t="str">
        <f>+IF(P1123="S128","c006x   - Insurance firms &amp; pension funds",IF(G1123="particulares","c001x   - Households",IF(AND(G1123="outras empresas nao financeiras",H1123="1"),"c002x   - Micro &amp; SME",IF(AND(G1123="outras empresas nao financeiras",OR(H1123="0",H1123="")),"c003x   - Corporates",IF(G1123="instituicoes de credito","c004x   - Institutions",IF(G1123="outras instituicoes financeiras","c005x   - Other financial corporations",IF(G1123="setor publico","c008x   - Government, central banks &amp; supranationals",IF(AND(G1123="",I1123="Taxageste"),"c003x   - Corporates",IF(G1123="","c005x   - Other financial corporations","")))))))))</f>
        <v>c005x   - Other financial corporations</v>
      </c>
      <c r="Y1123" s="1">
        <f>SUM(N1123:O1123)</f>
        <v>0</v>
      </c>
      <c r="Z1123">
        <f>IFERROR(D1123-Y1123,"")</f>
        <v>72095.23</v>
      </c>
      <c r="AA1123">
        <v>0</v>
      </c>
      <c r="AB1123" t="str">
        <f t="shared" si="51"/>
        <v>333500000000000</v>
      </c>
      <c r="AC1123" t="str">
        <f t="shared" si="52"/>
        <v>2101355138</v>
      </c>
      <c r="AD1123" t="str">
        <f t="shared" si="53"/>
        <v>Type of identifier, other than LEI or MFI code</v>
      </c>
    </row>
    <row r="1124" spans="1:30" x14ac:dyDescent="0.45">
      <c r="A1124" t="s">
        <v>423</v>
      </c>
      <c r="B1124" t="s">
        <v>167</v>
      </c>
      <c r="C1124" t="s">
        <v>21</v>
      </c>
      <c r="D1124" s="23">
        <v>87322.93</v>
      </c>
      <c r="E1124">
        <v>102.84</v>
      </c>
      <c r="F1124" t="s">
        <v>29</v>
      </c>
      <c r="G1124" t="s">
        <v>34</v>
      </c>
      <c r="H1124" t="s">
        <v>694</v>
      </c>
      <c r="I1124" t="s">
        <v>73</v>
      </c>
      <c r="M1124" t="s">
        <v>1362</v>
      </c>
      <c r="W1124" t="s">
        <v>479</v>
      </c>
      <c r="X1124" t="str">
        <f>+IF(P1124="S128","c006x   - Insurance firms &amp; pension funds",IF(G1124="particulares","c001x   - Households",IF(AND(G1124="outras empresas nao financeiras",H1124="1"),"c002x   - Micro &amp; SME",IF(AND(G1124="outras empresas nao financeiras",OR(H1124="0",H1124="")),"c003x   - Corporates",IF(G1124="instituicoes de credito","c004x   - Institutions",IF(G1124="outras instituicoes financeiras","c005x   - Other financial corporations",IF(G1124="setor publico","c008x   - Government, central banks &amp; supranationals",IF(AND(G1124="",I1124="Taxageste"),"c003x   - Corporates",IF(G1124="","c005x   - Other financial corporations","")))))))))</f>
        <v>c005x   - Other financial corporations</v>
      </c>
      <c r="Y1124" s="1">
        <f>SUM(N1124:O1124)</f>
        <v>0</v>
      </c>
      <c r="Z1124">
        <f>IFERROR(D1124-Y1124,"")</f>
        <v>87322.93</v>
      </c>
      <c r="AA1124">
        <v>0</v>
      </c>
      <c r="AB1124" t="str">
        <f t="shared" si="51"/>
        <v>337000000000000</v>
      </c>
      <c r="AC1124" t="str">
        <f t="shared" si="52"/>
        <v>2101355138</v>
      </c>
      <c r="AD1124" t="str">
        <f t="shared" si="53"/>
        <v>Type of identifier, other than LEI or MFI code</v>
      </c>
    </row>
    <row r="1125" spans="1:30" x14ac:dyDescent="0.45">
      <c r="A1125" t="s">
        <v>269</v>
      </c>
      <c r="B1125" t="s">
        <v>164</v>
      </c>
      <c r="C1125" t="s">
        <v>21</v>
      </c>
      <c r="D1125" s="23">
        <v>93433.53</v>
      </c>
      <c r="E1125">
        <v>218.77</v>
      </c>
      <c r="F1125" t="s">
        <v>29</v>
      </c>
      <c r="G1125" t="s">
        <v>34</v>
      </c>
      <c r="H1125" t="s">
        <v>694</v>
      </c>
      <c r="I1125" t="s">
        <v>30</v>
      </c>
      <c r="M1125" t="s">
        <v>1362</v>
      </c>
      <c r="W1125" t="s">
        <v>479</v>
      </c>
      <c r="X1125" t="str">
        <f>+IF(P1125="S128","c006x   - Insurance firms &amp; pension funds",IF(G1125="particulares","c001x   - Households",IF(AND(G1125="outras empresas nao financeiras",H1125="1"),"c002x   - Micro &amp; SME",IF(AND(G1125="outras empresas nao financeiras",OR(H1125="0",H1125="")),"c003x   - Corporates",IF(G1125="instituicoes de credito","c004x   - Institutions",IF(G1125="outras instituicoes financeiras","c005x   - Other financial corporations",IF(G1125="setor publico","c008x   - Government, central banks &amp; supranationals",IF(AND(G1125="",I1125="Taxageste"),"c003x   - Corporates",IF(G1125="","c005x   - Other financial corporations","")))))))))</f>
        <v>c005x   - Other financial corporations</v>
      </c>
      <c r="Y1125" s="1">
        <f>SUM(N1125:O1125)</f>
        <v>0</v>
      </c>
      <c r="Z1125">
        <f>IFERROR(D1125-Y1125,"")</f>
        <v>93433.53</v>
      </c>
      <c r="AA1125">
        <v>0</v>
      </c>
      <c r="AB1125" t="str">
        <f t="shared" si="51"/>
        <v>345800000000000</v>
      </c>
      <c r="AC1125" t="str">
        <f t="shared" si="52"/>
        <v>7400615058</v>
      </c>
      <c r="AD1125" t="str">
        <f t="shared" si="53"/>
        <v>Type of identifier, other than LEI or MFI code</v>
      </c>
    </row>
    <row r="1126" spans="1:30" x14ac:dyDescent="0.45">
      <c r="A1126" t="s">
        <v>421</v>
      </c>
      <c r="B1126" t="s">
        <v>167</v>
      </c>
      <c r="C1126" t="s">
        <v>21</v>
      </c>
      <c r="D1126" s="23">
        <v>169035.29</v>
      </c>
      <c r="E1126" s="23">
        <v>403.36</v>
      </c>
      <c r="F1126" t="s">
        <v>29</v>
      </c>
      <c r="G1126" t="s">
        <v>34</v>
      </c>
      <c r="H1126" t="s">
        <v>694</v>
      </c>
      <c r="I1126" t="s">
        <v>73</v>
      </c>
      <c r="M1126" t="s">
        <v>1362</v>
      </c>
      <c r="W1126" t="s">
        <v>479</v>
      </c>
      <c r="X1126" t="str">
        <f>+IF(P1126="S128","c006x   - Insurance firms &amp; pension funds",IF(G1126="particulares","c001x   - Households",IF(AND(G1126="outras empresas nao financeiras",H1126="1"),"c002x   - Micro &amp; SME",IF(AND(G1126="outras empresas nao financeiras",OR(H1126="0",H1126="")),"c003x   - Corporates",IF(G1126="instituicoes de credito","c004x   - Institutions",IF(G1126="outras instituicoes financeiras","c005x   - Other financial corporations",IF(G1126="setor publico","c008x   - Government, central banks &amp; supranationals",IF(AND(G1126="",I1126="Taxageste"),"c003x   - Corporates",IF(G1126="","c005x   - Other financial corporations","")))))))))</f>
        <v>c005x   - Other financial corporations</v>
      </c>
      <c r="Y1126" s="1">
        <f>SUM(N1126:O1126)</f>
        <v>0</v>
      </c>
      <c r="Z1126">
        <f>IFERROR(D1126-Y1126,"")</f>
        <v>169035.29</v>
      </c>
      <c r="AA1126">
        <v>0</v>
      </c>
      <c r="AB1126" t="str">
        <f t="shared" si="51"/>
        <v>336000000000000</v>
      </c>
      <c r="AC1126" t="str">
        <f t="shared" si="52"/>
        <v>2101355138</v>
      </c>
      <c r="AD1126" t="str">
        <f t="shared" si="53"/>
        <v>Type of identifier, other than LEI or MFI code</v>
      </c>
    </row>
    <row r="1127" spans="1:30" x14ac:dyDescent="0.45">
      <c r="A1127" t="s">
        <v>519</v>
      </c>
      <c r="B1127" t="s">
        <v>439</v>
      </c>
      <c r="C1127" t="s">
        <v>21</v>
      </c>
      <c r="D1127" s="23">
        <v>5.67</v>
      </c>
      <c r="F1127" t="s">
        <v>485</v>
      </c>
      <c r="G1127" t="s">
        <v>23</v>
      </c>
      <c r="H1127" t="s">
        <v>694</v>
      </c>
      <c r="I1127" t="s">
        <v>66</v>
      </c>
      <c r="M1127" t="s">
        <v>1362</v>
      </c>
      <c r="X1127" t="str">
        <f>+IF(P1127="S128","c006x   - Insurance firms &amp; pension funds",IF(G1127="particulares","c001x   - Households",IF(AND(G1127="outras empresas nao financeiras",H1127="1"),"c002x   - Micro &amp; SME",IF(AND(G1127="outras empresas nao financeiras",OR(H1127="0",H1127="")),"c003x   - Corporates",IF(G1127="instituicoes de credito","c004x   - Institutions",IF(G1127="outras instituicoes financeiras","c005x   - Other financial corporations",IF(G1127="setor publico","c008x   - Government, central banks &amp; supranationals",IF(AND(G1127="",I1127="Taxageste"),"c003x   - Corporates",IF(G1127="","c005x   - Other financial corporations","")))))))))</f>
        <v>c004x   - Institutions</v>
      </c>
      <c r="Y1127" s="1">
        <f>SUM(N1127:O1127)</f>
        <v>0</v>
      </c>
      <c r="Z1127">
        <f>IFERROR(D1127-Y1127,"")</f>
        <v>5.67</v>
      </c>
      <c r="AA1127">
        <v>0</v>
      </c>
      <c r="AB1127" t="str">
        <f t="shared" si="51"/>
        <v>362304820959710</v>
      </c>
      <c r="AC1127" t="str">
        <f t="shared" si="52"/>
        <v>8000176024</v>
      </c>
      <c r="AD1127" t="str">
        <f t="shared" si="53"/>
        <v>Type of identifier, other than LEI or MFI code</v>
      </c>
    </row>
    <row r="1128" spans="1:30" x14ac:dyDescent="0.45">
      <c r="A1128" t="s">
        <v>273</v>
      </c>
      <c r="B1128" t="s">
        <v>167</v>
      </c>
      <c r="C1128" t="s">
        <v>21</v>
      </c>
      <c r="D1128" s="23">
        <v>44700.51</v>
      </c>
      <c r="E1128">
        <v>118.72</v>
      </c>
      <c r="F1128" t="s">
        <v>29</v>
      </c>
      <c r="G1128" t="s">
        <v>34</v>
      </c>
      <c r="H1128" t="s">
        <v>694</v>
      </c>
      <c r="I1128" t="s">
        <v>73</v>
      </c>
      <c r="M1128" t="s">
        <v>1362</v>
      </c>
      <c r="W1128" t="s">
        <v>479</v>
      </c>
      <c r="X1128" t="str">
        <f>+IF(P1128="S128","c006x   - Insurance firms &amp; pension funds",IF(G1128="particulares","c001x   - Households",IF(AND(G1128="outras empresas nao financeiras",H1128="1"),"c002x   - Micro &amp; SME",IF(AND(G1128="outras empresas nao financeiras",OR(H1128="0",H1128="")),"c003x   - Corporates",IF(G1128="instituicoes de credito","c004x   - Institutions",IF(G1128="outras instituicoes financeiras","c005x   - Other financial corporations",IF(G1128="setor publico","c008x   - Government, central banks &amp; supranationals",IF(AND(G1128="",I1128="Taxageste"),"c003x   - Corporates",IF(G1128="","c005x   - Other financial corporations","")))))))))</f>
        <v>c005x   - Other financial corporations</v>
      </c>
      <c r="Y1128" s="1">
        <f>SUM(N1128:O1128)</f>
        <v>0</v>
      </c>
      <c r="Z1128">
        <f>IFERROR(D1128-Y1128,"")</f>
        <v>44700.51</v>
      </c>
      <c r="AA1128">
        <v>0</v>
      </c>
      <c r="AB1128" t="str">
        <f t="shared" si="51"/>
        <v>346000000000000</v>
      </c>
      <c r="AC1128" t="str">
        <f t="shared" si="52"/>
        <v>2101355138</v>
      </c>
      <c r="AD1128" t="str">
        <f t="shared" si="53"/>
        <v>Type of identifier, other than LEI or MFI code</v>
      </c>
    </row>
    <row r="1129" spans="1:30" x14ac:dyDescent="0.45">
      <c r="A1129" t="s">
        <v>165</v>
      </c>
      <c r="B1129" t="s">
        <v>164</v>
      </c>
      <c r="C1129" t="s">
        <v>21</v>
      </c>
      <c r="D1129" s="23">
        <v>29688.45</v>
      </c>
      <c r="E1129" s="23">
        <v>11.72</v>
      </c>
      <c r="F1129" t="s">
        <v>29</v>
      </c>
      <c r="G1129" t="s">
        <v>34</v>
      </c>
      <c r="H1129" t="s">
        <v>694</v>
      </c>
      <c r="I1129" t="s">
        <v>30</v>
      </c>
      <c r="M1129" t="s">
        <v>1362</v>
      </c>
      <c r="W1129" t="s">
        <v>479</v>
      </c>
      <c r="X1129" t="str">
        <f>+IF(P1129="S128","c006x   - Insurance firms &amp; pension funds",IF(G1129="particulares","c001x   - Households",IF(AND(G1129="outras empresas nao financeiras",H1129="1"),"c002x   - Micro &amp; SME",IF(AND(G1129="outras empresas nao financeiras",OR(H1129="0",H1129="")),"c003x   - Corporates",IF(G1129="instituicoes de credito","c004x   - Institutions",IF(G1129="outras instituicoes financeiras","c005x   - Other financial corporations",IF(G1129="setor publico","c008x   - Government, central banks &amp; supranationals",IF(AND(G1129="",I1129="Taxageste"),"c003x   - Corporates",IF(G1129="","c005x   - Other financial corporations","")))))))))</f>
        <v>c005x   - Other financial corporations</v>
      </c>
      <c r="Y1129" s="1">
        <f>SUM(N1129:O1129)</f>
        <v>0</v>
      </c>
      <c r="Z1129">
        <f>IFERROR(D1129-Y1129,"")</f>
        <v>29688.45</v>
      </c>
      <c r="AA1129">
        <v>0</v>
      </c>
      <c r="AB1129" t="str">
        <f t="shared" si="51"/>
        <v>345500000000000</v>
      </c>
      <c r="AC1129" t="str">
        <f t="shared" si="52"/>
        <v>7400615058</v>
      </c>
      <c r="AD1129" t="str">
        <f t="shared" si="53"/>
        <v>Type of identifier, other than LEI or MFI code</v>
      </c>
    </row>
    <row r="1130" spans="1:30" x14ac:dyDescent="0.45">
      <c r="A1130" t="s">
        <v>329</v>
      </c>
      <c r="B1130" t="s">
        <v>164</v>
      </c>
      <c r="C1130" t="s">
        <v>21</v>
      </c>
      <c r="D1130" s="23">
        <v>75082.66</v>
      </c>
      <c r="E1130" s="23">
        <v>129.25</v>
      </c>
      <c r="F1130" t="s">
        <v>29</v>
      </c>
      <c r="G1130" t="s">
        <v>34</v>
      </c>
      <c r="H1130" t="s">
        <v>694</v>
      </c>
      <c r="I1130" t="s">
        <v>30</v>
      </c>
      <c r="M1130" t="s">
        <v>1362</v>
      </c>
      <c r="W1130" t="s">
        <v>479</v>
      </c>
      <c r="X1130" t="str">
        <f>+IF(P1130="S128","c006x   - Insurance firms &amp; pension funds",IF(G1130="particulares","c001x   - Households",IF(AND(G1130="outras empresas nao financeiras",H1130="1"),"c002x   - Micro &amp; SME",IF(AND(G1130="outras empresas nao financeiras",OR(H1130="0",H1130="")),"c003x   - Corporates",IF(G1130="instituicoes de credito","c004x   - Institutions",IF(G1130="outras instituicoes financeiras","c005x   - Other financial corporations",IF(G1130="setor publico","c008x   - Government, central banks &amp; supranationals",IF(AND(G1130="",I1130="Taxageste"),"c003x   - Corporates",IF(G1130="","c005x   - Other financial corporations","")))))))))</f>
        <v>c005x   - Other financial corporations</v>
      </c>
      <c r="Y1130" s="1">
        <f>SUM(N1130:O1130)</f>
        <v>0</v>
      </c>
      <c r="Z1130">
        <f>IFERROR(D1130-Y1130,"")</f>
        <v>75082.66</v>
      </c>
      <c r="AA1130">
        <v>0</v>
      </c>
      <c r="AB1130" t="str">
        <f t="shared" si="51"/>
        <v>346500000000000</v>
      </c>
      <c r="AC1130" t="str">
        <f t="shared" si="52"/>
        <v>7400615058</v>
      </c>
      <c r="AD1130" t="str">
        <f t="shared" si="53"/>
        <v>Type of identifier, other than LEI or MFI code</v>
      </c>
    </row>
    <row r="1131" spans="1:30" x14ac:dyDescent="0.45">
      <c r="A1131" t="s">
        <v>421</v>
      </c>
      <c r="B1131" t="s">
        <v>170</v>
      </c>
      <c r="C1131" t="s">
        <v>21</v>
      </c>
      <c r="D1131" s="23">
        <v>35770.57</v>
      </c>
      <c r="E1131">
        <v>60.4</v>
      </c>
      <c r="F1131" t="s">
        <v>29</v>
      </c>
      <c r="G1131" t="s">
        <v>34</v>
      </c>
      <c r="H1131" t="s">
        <v>694</v>
      </c>
      <c r="I1131" t="s">
        <v>74</v>
      </c>
      <c r="M1131" t="s">
        <v>1362</v>
      </c>
      <c r="W1131" t="s">
        <v>479</v>
      </c>
      <c r="X1131" t="str">
        <f>+IF(P1131="S128","c006x   - Insurance firms &amp; pension funds",IF(G1131="particulares","c001x   - Households",IF(AND(G1131="outras empresas nao financeiras",H1131="1"),"c002x   - Micro &amp; SME",IF(AND(G1131="outras empresas nao financeiras",OR(H1131="0",H1131="")),"c003x   - Corporates",IF(G1131="instituicoes de credito","c004x   - Institutions",IF(G1131="outras instituicoes financeiras","c005x   - Other financial corporations",IF(G1131="setor publico","c008x   - Government, central banks &amp; supranationals",IF(AND(G1131="",I1131="Taxageste"),"c003x   - Corporates",IF(G1131="","c005x   - Other financial corporations","")))))))))</f>
        <v>c005x   - Other financial corporations</v>
      </c>
      <c r="Y1131" s="1">
        <f>SUM(N1131:O1131)</f>
        <v>0</v>
      </c>
      <c r="Z1131">
        <f>IFERROR(D1131-Y1131,"")</f>
        <v>35770.57</v>
      </c>
      <c r="AA1131">
        <v>0</v>
      </c>
      <c r="AB1131" t="str">
        <f t="shared" si="51"/>
        <v>336000000000000</v>
      </c>
      <c r="AC1131" t="str">
        <f t="shared" si="52"/>
        <v>7400987939</v>
      </c>
      <c r="AD1131" t="str">
        <f t="shared" si="53"/>
        <v>Type of identifier, other than LEI or MFI code</v>
      </c>
    </row>
    <row r="1132" spans="1:30" x14ac:dyDescent="0.45">
      <c r="A1132" t="s">
        <v>269</v>
      </c>
      <c r="B1132" t="s">
        <v>167</v>
      </c>
      <c r="C1132" t="s">
        <v>21</v>
      </c>
      <c r="D1132" s="23">
        <v>52917.36</v>
      </c>
      <c r="E1132">
        <v>110.66</v>
      </c>
      <c r="F1132" t="s">
        <v>29</v>
      </c>
      <c r="G1132" t="s">
        <v>34</v>
      </c>
      <c r="H1132" t="s">
        <v>694</v>
      </c>
      <c r="I1132" t="s">
        <v>73</v>
      </c>
      <c r="M1132" t="s">
        <v>1362</v>
      </c>
      <c r="W1132" t="s">
        <v>479</v>
      </c>
      <c r="X1132" t="str">
        <f>+IF(P1132="S128","c006x   - Insurance firms &amp; pension funds",IF(G1132="particulares","c001x   - Households",IF(AND(G1132="outras empresas nao financeiras",H1132="1"),"c002x   - Micro &amp; SME",IF(AND(G1132="outras empresas nao financeiras",OR(H1132="0",H1132="")),"c003x   - Corporates",IF(G1132="instituicoes de credito","c004x   - Institutions",IF(G1132="outras instituicoes financeiras","c005x   - Other financial corporations",IF(G1132="setor publico","c008x   - Government, central banks &amp; supranationals",IF(AND(G1132="",I1132="Taxageste"),"c003x   - Corporates",IF(G1132="","c005x   - Other financial corporations","")))))))))</f>
        <v>c005x   - Other financial corporations</v>
      </c>
      <c r="Y1132" s="1">
        <f>SUM(N1132:O1132)</f>
        <v>0</v>
      </c>
      <c r="Z1132">
        <f>IFERROR(D1132-Y1132,"")</f>
        <v>52917.36</v>
      </c>
      <c r="AA1132">
        <v>0</v>
      </c>
      <c r="AB1132" t="str">
        <f t="shared" si="51"/>
        <v>345800000000000</v>
      </c>
      <c r="AC1132" t="str">
        <f t="shared" si="52"/>
        <v>2101355138</v>
      </c>
      <c r="AD1132" t="str">
        <f t="shared" si="53"/>
        <v>Type of identifier, other than LEI or MFI code</v>
      </c>
    </row>
    <row r="1133" spans="1:30" x14ac:dyDescent="0.45">
      <c r="A1133" t="s">
        <v>260</v>
      </c>
      <c r="B1133" t="s">
        <v>164</v>
      </c>
      <c r="C1133" t="s">
        <v>21</v>
      </c>
      <c r="D1133" s="23">
        <v>33178.9</v>
      </c>
      <c r="E1133">
        <v>65.239999999999995</v>
      </c>
      <c r="F1133" t="s">
        <v>29</v>
      </c>
      <c r="G1133" t="s">
        <v>34</v>
      </c>
      <c r="H1133" t="s">
        <v>694</v>
      </c>
      <c r="I1133" t="s">
        <v>30</v>
      </c>
      <c r="M1133" t="s">
        <v>1362</v>
      </c>
      <c r="W1133" t="s">
        <v>479</v>
      </c>
      <c r="X1133" t="str">
        <f>+IF(P1133="S128","c006x   - Insurance firms &amp; pension funds",IF(G1133="particulares","c001x   - Households",IF(AND(G1133="outras empresas nao financeiras",H1133="1"),"c002x   - Micro &amp; SME",IF(AND(G1133="outras empresas nao financeiras",OR(H1133="0",H1133="")),"c003x   - Corporates",IF(G1133="instituicoes de credito","c004x   - Institutions",IF(G1133="outras instituicoes financeiras","c005x   - Other financial corporations",IF(G1133="setor publico","c008x   - Government, central banks &amp; supranationals",IF(AND(G1133="",I1133="Taxageste"),"c003x   - Corporates",IF(G1133="","c005x   - Other financial corporations","")))))))))</f>
        <v>c005x   - Other financial corporations</v>
      </c>
      <c r="Y1133" s="1">
        <f>SUM(N1133:O1133)</f>
        <v>0</v>
      </c>
      <c r="Z1133">
        <f>IFERROR(D1133-Y1133,"")</f>
        <v>33178.9</v>
      </c>
      <c r="AA1133">
        <v>0</v>
      </c>
      <c r="AB1133" t="str">
        <f t="shared" si="51"/>
        <v>347000000000000</v>
      </c>
      <c r="AC1133" t="str">
        <f t="shared" si="52"/>
        <v>7400615058</v>
      </c>
      <c r="AD1133" t="str">
        <f t="shared" si="53"/>
        <v>Type of identifier, other than LEI or MFI code</v>
      </c>
    </row>
    <row r="1134" spans="1:30" x14ac:dyDescent="0.45">
      <c r="A1134" t="s">
        <v>947</v>
      </c>
      <c r="B1134" t="s">
        <v>710</v>
      </c>
      <c r="C1134" t="s">
        <v>21</v>
      </c>
      <c r="D1134" s="23">
        <v>0.64</v>
      </c>
      <c r="E1134" s="23"/>
      <c r="F1134" t="s">
        <v>485</v>
      </c>
      <c r="G1134" t="s">
        <v>23</v>
      </c>
      <c r="H1134" t="s">
        <v>694</v>
      </c>
      <c r="I1134" t="s">
        <v>704</v>
      </c>
      <c r="M1134" t="s">
        <v>1362</v>
      </c>
      <c r="X1134" t="str">
        <f>+IF(P1134="S128","c006x   - Insurance firms &amp; pension funds",IF(G1134="particulares","c001x   - Households",IF(AND(G1134="outras empresas nao financeiras",H1134="1"),"c002x   - Micro &amp; SME",IF(AND(G1134="outras empresas nao financeiras",OR(H1134="0",H1134="")),"c003x   - Corporates",IF(G1134="instituicoes de credito","c004x   - Institutions",IF(G1134="outras instituicoes financeiras","c005x   - Other financial corporations",IF(G1134="setor publico","c008x   - Government, central banks &amp; supranationals",IF(AND(G1134="",I1134="Taxageste"),"c003x   - Corporates",IF(G1134="","c005x   - Other financial corporations","")))))))))</f>
        <v>c004x   - Institutions</v>
      </c>
      <c r="Y1134" s="1">
        <f>SUM(N1134:O1134)</f>
        <v>0</v>
      </c>
      <c r="Z1134">
        <f>IFERROR(D1134-Y1134,"")</f>
        <v>0.64</v>
      </c>
      <c r="AA1134">
        <v>0</v>
      </c>
      <c r="AB1134" t="str">
        <f t="shared" si="51"/>
        <v>262304840019420</v>
      </c>
      <c r="AC1134" t="str">
        <f t="shared" si="52"/>
        <v>5100262397</v>
      </c>
      <c r="AD1134" t="str">
        <f t="shared" si="53"/>
        <v>Type of identifier, other than LEI or MFI code</v>
      </c>
    </row>
    <row r="1135" spans="1:30" x14ac:dyDescent="0.45">
      <c r="A1135" t="s">
        <v>1464</v>
      </c>
      <c r="B1135" t="s">
        <v>359</v>
      </c>
      <c r="C1135" t="s">
        <v>21</v>
      </c>
      <c r="D1135" s="23">
        <v>51399.54</v>
      </c>
      <c r="F1135" t="s">
        <v>485</v>
      </c>
      <c r="G1135" t="s">
        <v>34</v>
      </c>
      <c r="H1135" t="s">
        <v>694</v>
      </c>
      <c r="I1135" t="s">
        <v>69</v>
      </c>
      <c r="M1135" t="s">
        <v>1362</v>
      </c>
      <c r="W1135" t="s">
        <v>479</v>
      </c>
      <c r="X1135" t="str">
        <f>+IF(P1135="S128","c006x   - Insurance firms &amp; pension funds",IF(G1135="particulares","c001x   - Households",IF(AND(G1135="outras empresas nao financeiras",H1135="1"),"c002x   - Micro &amp; SME",IF(AND(G1135="outras empresas nao financeiras",OR(H1135="0",H1135="")),"c003x   - Corporates",IF(G1135="instituicoes de credito","c004x   - Institutions",IF(G1135="outras instituicoes financeiras","c005x   - Other financial corporations",IF(G1135="setor publico","c008x   - Government, central banks &amp; supranationals",IF(AND(G1135="",I1135="Taxageste"),"c003x   - Corporates",IF(G1135="","c005x   - Other financial corporations","")))))))))</f>
        <v>c005x   - Other financial corporations</v>
      </c>
      <c r="Y1135" s="1">
        <f>SUM(N1135:O1135)</f>
        <v>0</v>
      </c>
      <c r="Z1135">
        <f>IFERROR(D1135-Y1135,"")</f>
        <v>51399.54</v>
      </c>
      <c r="AA1135">
        <v>0</v>
      </c>
      <c r="AB1135" t="str">
        <f t="shared" si="51"/>
        <v>339379260000000</v>
      </c>
      <c r="AC1135" t="str">
        <f t="shared" si="52"/>
        <v>8041492238</v>
      </c>
      <c r="AD1135" t="str">
        <f t="shared" si="53"/>
        <v>Type of identifier, other than LEI or MFI code</v>
      </c>
    </row>
    <row r="1136" spans="1:30" x14ac:dyDescent="0.45">
      <c r="A1136" t="s">
        <v>220</v>
      </c>
      <c r="B1136" t="s">
        <v>167</v>
      </c>
      <c r="C1136" t="s">
        <v>21</v>
      </c>
      <c r="D1136" s="23">
        <v>96522.07</v>
      </c>
      <c r="E1136">
        <v>41.37</v>
      </c>
      <c r="F1136" t="s">
        <v>29</v>
      </c>
      <c r="G1136" t="s">
        <v>34</v>
      </c>
      <c r="H1136" t="s">
        <v>694</v>
      </c>
      <c r="I1136" t="s">
        <v>73</v>
      </c>
      <c r="M1136" t="s">
        <v>1362</v>
      </c>
      <c r="W1136" t="s">
        <v>479</v>
      </c>
      <c r="X1136" t="str">
        <f>+IF(P1136="S128","c006x   - Insurance firms &amp; pension funds",IF(G1136="particulares","c001x   - Households",IF(AND(G1136="outras empresas nao financeiras",H1136="1"),"c002x   - Micro &amp; SME",IF(AND(G1136="outras empresas nao financeiras",OR(H1136="0",H1136="")),"c003x   - Corporates",IF(G1136="instituicoes de credito","c004x   - Institutions",IF(G1136="outras instituicoes financeiras","c005x   - Other financial corporations",IF(G1136="setor publico","c008x   - Government, central banks &amp; supranationals",IF(AND(G1136="",I1136="Taxageste"),"c003x   - Corporates",IF(G1136="","c005x   - Other financial corporations","")))))))))</f>
        <v>c005x   - Other financial corporations</v>
      </c>
      <c r="Y1136" s="1">
        <f>SUM(N1136:O1136)</f>
        <v>0</v>
      </c>
      <c r="Z1136">
        <f>IFERROR(D1136-Y1136,"")</f>
        <v>96522.07</v>
      </c>
      <c r="AA1136">
        <v>0</v>
      </c>
      <c r="AB1136" t="str">
        <f t="shared" si="51"/>
        <v>348000000000000</v>
      </c>
      <c r="AC1136" t="str">
        <f t="shared" si="52"/>
        <v>2101355138</v>
      </c>
      <c r="AD1136" t="str">
        <f t="shared" si="53"/>
        <v>Type of identifier, other than LEI or MFI code</v>
      </c>
    </row>
    <row r="1137" spans="1:30" x14ac:dyDescent="0.45">
      <c r="A1137" t="s">
        <v>220</v>
      </c>
      <c r="B1137" t="s">
        <v>170</v>
      </c>
      <c r="C1137" t="s">
        <v>21</v>
      </c>
      <c r="D1137" s="23">
        <v>18364.09</v>
      </c>
      <c r="E1137">
        <v>24.59</v>
      </c>
      <c r="F1137" t="s">
        <v>29</v>
      </c>
      <c r="G1137" t="s">
        <v>34</v>
      </c>
      <c r="H1137" t="s">
        <v>694</v>
      </c>
      <c r="I1137" t="s">
        <v>74</v>
      </c>
      <c r="M1137" t="s">
        <v>1362</v>
      </c>
      <c r="W1137" t="s">
        <v>479</v>
      </c>
      <c r="X1137" t="str">
        <f>+IF(P1137="S128","c006x   - Insurance firms &amp; pension funds",IF(G1137="particulares","c001x   - Households",IF(AND(G1137="outras empresas nao financeiras",H1137="1"),"c002x   - Micro &amp; SME",IF(AND(G1137="outras empresas nao financeiras",OR(H1137="0",H1137="")),"c003x   - Corporates",IF(G1137="instituicoes de credito","c004x   - Institutions",IF(G1137="outras instituicoes financeiras","c005x   - Other financial corporations",IF(G1137="setor publico","c008x   - Government, central banks &amp; supranationals",IF(AND(G1137="",I1137="Taxageste"),"c003x   - Corporates",IF(G1137="","c005x   - Other financial corporations","")))))))))</f>
        <v>c005x   - Other financial corporations</v>
      </c>
      <c r="Y1137" s="1">
        <f>SUM(N1137:O1137)</f>
        <v>0</v>
      </c>
      <c r="Z1137">
        <f>IFERROR(D1137-Y1137,"")</f>
        <v>18364.09</v>
      </c>
      <c r="AA1137">
        <v>0</v>
      </c>
      <c r="AB1137" t="str">
        <f t="shared" si="51"/>
        <v>348000000000000</v>
      </c>
      <c r="AC1137" t="str">
        <f t="shared" si="52"/>
        <v>7400987939</v>
      </c>
      <c r="AD1137" t="str">
        <f t="shared" si="53"/>
        <v>Type of identifier, other than LEI or MFI code</v>
      </c>
    </row>
    <row r="1138" spans="1:30" x14ac:dyDescent="0.45">
      <c r="A1138" t="s">
        <v>420</v>
      </c>
      <c r="B1138" t="s">
        <v>164</v>
      </c>
      <c r="C1138" t="s">
        <v>21</v>
      </c>
      <c r="D1138" s="23">
        <v>168589.93</v>
      </c>
      <c r="E1138" s="23">
        <v>274.45999999999998</v>
      </c>
      <c r="F1138" t="s">
        <v>29</v>
      </c>
      <c r="G1138" t="s">
        <v>34</v>
      </c>
      <c r="H1138" t="s">
        <v>694</v>
      </c>
      <c r="I1138" t="s">
        <v>30</v>
      </c>
      <c r="M1138" t="s">
        <v>1362</v>
      </c>
      <c r="W1138" t="s">
        <v>479</v>
      </c>
      <c r="X1138" t="str">
        <f>+IF(P1138="S128","c006x   - Insurance firms &amp; pension funds",IF(G1138="particulares","c001x   - Households",IF(AND(G1138="outras empresas nao financeiras",H1138="1"),"c002x   - Micro &amp; SME",IF(AND(G1138="outras empresas nao financeiras",OR(H1138="0",H1138="")),"c003x   - Corporates",IF(G1138="instituicoes de credito","c004x   - Institutions",IF(G1138="outras instituicoes financeiras","c005x   - Other financial corporations",IF(G1138="setor publico","c008x   - Government, central banks &amp; supranationals",IF(AND(G1138="",I1138="Taxageste"),"c003x   - Corporates",IF(G1138="","c005x   - Other financial corporations","")))))))))</f>
        <v>c005x   - Other financial corporations</v>
      </c>
      <c r="Y1138" s="1">
        <f>SUM(N1138:O1138)</f>
        <v>0</v>
      </c>
      <c r="Z1138">
        <f>IFERROR(D1138-Y1138,"")</f>
        <v>168589.93</v>
      </c>
      <c r="AA1138">
        <v>0</v>
      </c>
      <c r="AB1138" t="str">
        <f t="shared" si="51"/>
        <v>334100000000000</v>
      </c>
      <c r="AC1138" t="str">
        <f t="shared" si="52"/>
        <v>7400615058</v>
      </c>
      <c r="AD1138" t="str">
        <f t="shared" si="53"/>
        <v>Type of identifier, other than LEI or MFI code</v>
      </c>
    </row>
    <row r="1139" spans="1:30" x14ac:dyDescent="0.45">
      <c r="A1139" t="s">
        <v>426</v>
      </c>
      <c r="B1139" t="s">
        <v>164</v>
      </c>
      <c r="C1139" t="s">
        <v>21</v>
      </c>
      <c r="D1139" s="23">
        <v>1108.29</v>
      </c>
      <c r="E1139">
        <v>2.38</v>
      </c>
      <c r="F1139" t="s">
        <v>29</v>
      </c>
      <c r="G1139" t="s">
        <v>34</v>
      </c>
      <c r="H1139" t="s">
        <v>694</v>
      </c>
      <c r="I1139" t="s">
        <v>30</v>
      </c>
      <c r="M1139" t="s">
        <v>1362</v>
      </c>
      <c r="W1139" t="s">
        <v>479</v>
      </c>
      <c r="X1139" t="str">
        <f>+IF(P1139="S128","c006x   - Insurance firms &amp; pension funds",IF(G1139="particulares","c001x   - Households",IF(AND(G1139="outras empresas nao financeiras",H1139="1"),"c002x   - Micro &amp; SME",IF(AND(G1139="outras empresas nao financeiras",OR(H1139="0",H1139="")),"c003x   - Corporates",IF(G1139="instituicoes de credito","c004x   - Institutions",IF(G1139="outras instituicoes financeiras","c005x   - Other financial corporations",IF(G1139="setor publico","c008x   - Government, central banks &amp; supranationals",IF(AND(G1139="",I1139="Taxageste"),"c003x   - Corporates",IF(G1139="","c005x   - Other financial corporations","")))))))))</f>
        <v>c005x   - Other financial corporations</v>
      </c>
      <c r="Y1139" s="1">
        <f>SUM(N1139:O1139)</f>
        <v>0</v>
      </c>
      <c r="Z1139">
        <f>IFERROR(D1139-Y1139,"")</f>
        <v>1108.29</v>
      </c>
      <c r="AA1139">
        <v>0</v>
      </c>
      <c r="AB1139" t="str">
        <f t="shared" si="51"/>
        <v>339500000000000</v>
      </c>
      <c r="AC1139" t="str">
        <f t="shared" si="52"/>
        <v>7400615058</v>
      </c>
      <c r="AD1139" t="str">
        <f t="shared" si="53"/>
        <v>Type of identifier, other than LEI or MFI code</v>
      </c>
    </row>
    <row r="1140" spans="1:30" x14ac:dyDescent="0.45">
      <c r="A1140" t="s">
        <v>275</v>
      </c>
      <c r="B1140" t="s">
        <v>167</v>
      </c>
      <c r="C1140" t="s">
        <v>21</v>
      </c>
      <c r="D1140" s="23">
        <v>84937.8</v>
      </c>
      <c r="E1140">
        <v>38.46</v>
      </c>
      <c r="F1140" t="s">
        <v>29</v>
      </c>
      <c r="G1140" t="s">
        <v>34</v>
      </c>
      <c r="H1140" t="s">
        <v>694</v>
      </c>
      <c r="I1140" t="s">
        <v>73</v>
      </c>
      <c r="M1140" t="s">
        <v>1362</v>
      </c>
      <c r="W1140" t="s">
        <v>479</v>
      </c>
      <c r="X1140" t="str">
        <f>+IF(P1140="S128","c006x   - Insurance firms &amp; pension funds",IF(G1140="particulares","c001x   - Households",IF(AND(G1140="outras empresas nao financeiras",H1140="1"),"c002x   - Micro &amp; SME",IF(AND(G1140="outras empresas nao financeiras",OR(H1140="0",H1140="")),"c003x   - Corporates",IF(G1140="instituicoes de credito","c004x   - Institutions",IF(G1140="outras instituicoes financeiras","c005x   - Other financial corporations",IF(G1140="setor publico","c008x   - Government, central banks &amp; supranationals",IF(AND(G1140="",I1140="Taxageste"),"c003x   - Corporates",IF(G1140="","c005x   - Other financial corporations","")))))))))</f>
        <v>c005x   - Other financial corporations</v>
      </c>
      <c r="Y1140" s="1">
        <f>SUM(N1140:O1140)</f>
        <v>0</v>
      </c>
      <c r="Z1140">
        <f>IFERROR(D1140-Y1140,"")</f>
        <v>84937.8</v>
      </c>
      <c r="AA1140">
        <v>0</v>
      </c>
      <c r="AB1140" t="str">
        <f t="shared" si="51"/>
        <v>349000000000000</v>
      </c>
      <c r="AC1140" t="str">
        <f t="shared" si="52"/>
        <v>2101355138</v>
      </c>
      <c r="AD1140" t="str">
        <f t="shared" si="53"/>
        <v>Type of identifier, other than LEI or MFI code</v>
      </c>
    </row>
    <row r="1141" spans="1:30" x14ac:dyDescent="0.45">
      <c r="A1141" t="s">
        <v>1462</v>
      </c>
      <c r="B1141" t="s">
        <v>359</v>
      </c>
      <c r="C1141" t="s">
        <v>21</v>
      </c>
      <c r="D1141" s="23">
        <v>419761.07</v>
      </c>
      <c r="F1141" t="s">
        <v>485</v>
      </c>
      <c r="G1141" t="s">
        <v>34</v>
      </c>
      <c r="H1141" t="s">
        <v>694</v>
      </c>
      <c r="I1141" t="s">
        <v>69</v>
      </c>
      <c r="M1141" t="s">
        <v>1362</v>
      </c>
      <c r="W1141" t="s">
        <v>479</v>
      </c>
      <c r="X1141" t="str">
        <f>+IF(P1141="S128","c006x   - Insurance firms &amp; pension funds",IF(G1141="particulares","c001x   - Households",IF(AND(G1141="outras empresas nao financeiras",H1141="1"),"c002x   - Micro &amp; SME",IF(AND(G1141="outras empresas nao financeiras",OR(H1141="0",H1141="")),"c003x   - Corporates",IF(G1141="instituicoes de credito","c004x   - Institutions",IF(G1141="outras instituicoes financeiras","c005x   - Other financial corporations",IF(G1141="setor publico","c008x   - Government, central banks &amp; supranationals",IF(AND(G1141="",I1141="Taxageste"),"c003x   - Corporates",IF(G1141="","c005x   - Other financial corporations","")))))))))</f>
        <v>c005x   - Other financial corporations</v>
      </c>
      <c r="Y1141" s="1">
        <f>SUM(N1141:O1141)</f>
        <v>0</v>
      </c>
      <c r="Z1141">
        <f>IFERROR(D1141-Y1141,"")</f>
        <v>419761.07</v>
      </c>
      <c r="AA1141">
        <v>0</v>
      </c>
      <c r="AB1141" t="str">
        <f t="shared" si="51"/>
        <v>336426400000000</v>
      </c>
      <c r="AC1141" t="str">
        <f t="shared" si="52"/>
        <v>8041492238</v>
      </c>
      <c r="AD1141" t="str">
        <f t="shared" si="53"/>
        <v>Type of identifier, other than LEI or MFI code</v>
      </c>
    </row>
    <row r="1142" spans="1:30" x14ac:dyDescent="0.45">
      <c r="A1142" t="s">
        <v>415</v>
      </c>
      <c r="B1142" t="s">
        <v>170</v>
      </c>
      <c r="C1142" t="s">
        <v>21</v>
      </c>
      <c r="D1142" s="23">
        <v>22047.71</v>
      </c>
      <c r="E1142">
        <v>13.53</v>
      </c>
      <c r="F1142" t="s">
        <v>29</v>
      </c>
      <c r="G1142" t="s">
        <v>34</v>
      </c>
      <c r="H1142" t="s">
        <v>694</v>
      </c>
      <c r="I1142" t="s">
        <v>74</v>
      </c>
      <c r="M1142" t="s">
        <v>1362</v>
      </c>
      <c r="W1142" t="s">
        <v>479</v>
      </c>
      <c r="X1142" t="str">
        <f>+IF(P1142="S128","c006x   - Insurance firms &amp; pension funds",IF(G1142="particulares","c001x   - Households",IF(AND(G1142="outras empresas nao financeiras",H1142="1"),"c002x   - Micro &amp; SME",IF(AND(G1142="outras empresas nao financeiras",OR(H1142="0",H1142="")),"c003x   - Corporates",IF(G1142="instituicoes de credito","c004x   - Institutions",IF(G1142="outras instituicoes financeiras","c005x   - Other financial corporations",IF(G1142="setor publico","c008x   - Government, central banks &amp; supranationals",IF(AND(G1142="",I1142="Taxageste"),"c003x   - Corporates",IF(G1142="","c005x   - Other financial corporations","")))))))))</f>
        <v>c005x   - Other financial corporations</v>
      </c>
      <c r="Y1142" s="1">
        <f>SUM(N1142:O1142)</f>
        <v>0</v>
      </c>
      <c r="Z1142">
        <f>IFERROR(D1142-Y1142,"")</f>
        <v>22047.71</v>
      </c>
      <c r="AA1142">
        <v>0</v>
      </c>
      <c r="AB1142" t="str">
        <f t="shared" si="51"/>
        <v>330500000000000</v>
      </c>
      <c r="AC1142" t="str">
        <f t="shared" si="52"/>
        <v>7400987939</v>
      </c>
      <c r="AD1142" t="str">
        <f t="shared" si="53"/>
        <v>Type of identifier, other than LEI or MFI code</v>
      </c>
    </row>
    <row r="1143" spans="1:30" x14ac:dyDescent="0.45">
      <c r="A1143" t="s">
        <v>628</v>
      </c>
      <c r="B1143" t="s">
        <v>213</v>
      </c>
      <c r="C1143" t="s">
        <v>21</v>
      </c>
      <c r="D1143" s="23">
        <v>8.1</v>
      </c>
      <c r="F1143" t="s">
        <v>485</v>
      </c>
      <c r="G1143" t="s">
        <v>27</v>
      </c>
      <c r="H1143" t="s">
        <v>694</v>
      </c>
      <c r="I1143" t="s">
        <v>57</v>
      </c>
      <c r="M1143" t="s">
        <v>1362</v>
      </c>
      <c r="X1143" t="str">
        <f>+IF(P1143="S128","c006x   - Insurance firms &amp; pension funds",IF(G1143="particulares","c001x   - Households",IF(AND(G1143="outras empresas nao financeiras",H1143="1"),"c002x   - Micro &amp; SME",IF(AND(G1143="outras empresas nao financeiras",OR(H1143="0",H1143="")),"c003x   - Corporates",IF(G1143="instituicoes de credito","c004x   - Institutions",IF(G1143="outras instituicoes financeiras","c005x   - Other financial corporations",IF(G1143="setor publico","c008x   - Government, central banks &amp; supranationals",IF(AND(G1143="",I1143="Taxageste"),"c003x   - Corporates",IF(G1143="","c005x   - Other financial corporations","")))))))))</f>
        <v>c003x   - Corporates</v>
      </c>
      <c r="Y1143" s="1">
        <f>SUM(N1143:O1143)</f>
        <v>0</v>
      </c>
      <c r="Z1143">
        <f>IFERROR(D1143-Y1143,"")</f>
        <v>8.1</v>
      </c>
      <c r="AA1143">
        <v>0</v>
      </c>
      <c r="AB1143" t="str">
        <f t="shared" si="51"/>
        <v>262304840019570</v>
      </c>
      <c r="AC1143" t="str">
        <f t="shared" si="52"/>
        <v>5100262318</v>
      </c>
      <c r="AD1143" t="str">
        <f t="shared" si="53"/>
        <v>Type of identifier, other than LEI or MFI code</v>
      </c>
    </row>
    <row r="1144" spans="1:30" x14ac:dyDescent="0.45">
      <c r="A1144" t="s">
        <v>324</v>
      </c>
      <c r="B1144" t="s">
        <v>167</v>
      </c>
      <c r="C1144" t="s">
        <v>21</v>
      </c>
      <c r="D1144" s="23">
        <v>99414.24</v>
      </c>
      <c r="E1144" s="23">
        <v>183.15</v>
      </c>
      <c r="F1144" t="s">
        <v>29</v>
      </c>
      <c r="G1144" t="s">
        <v>34</v>
      </c>
      <c r="H1144" t="s">
        <v>694</v>
      </c>
      <c r="I1144" t="s">
        <v>73</v>
      </c>
      <c r="M1144" t="s">
        <v>1362</v>
      </c>
      <c r="W1144" t="s">
        <v>479</v>
      </c>
      <c r="X1144" t="str">
        <f>+IF(P1144="S128","c006x   - Insurance firms &amp; pension funds",IF(G1144="particulares","c001x   - Households",IF(AND(G1144="outras empresas nao financeiras",H1144="1"),"c002x   - Micro &amp; SME",IF(AND(G1144="outras empresas nao financeiras",OR(H1144="0",H1144="")),"c003x   - Corporates",IF(G1144="instituicoes de credito","c004x   - Institutions",IF(G1144="outras instituicoes financeiras","c005x   - Other financial corporations",IF(G1144="setor publico","c008x   - Government, central banks &amp; supranationals",IF(AND(G1144="",I1144="Taxageste"),"c003x   - Corporates",IF(G1144="","c005x   - Other financial corporations","")))))))))</f>
        <v>c005x   - Other financial corporations</v>
      </c>
      <c r="Y1144" s="1">
        <f>SUM(N1144:O1144)</f>
        <v>0</v>
      </c>
      <c r="Z1144">
        <f>IFERROR(D1144-Y1144,"")</f>
        <v>99414.24</v>
      </c>
      <c r="AA1144">
        <v>0</v>
      </c>
      <c r="AB1144" t="str">
        <f t="shared" si="51"/>
        <v>340000000000000</v>
      </c>
      <c r="AC1144" t="str">
        <f t="shared" si="52"/>
        <v>2101355138</v>
      </c>
      <c r="AD1144" t="str">
        <f t="shared" si="53"/>
        <v>Type of identifier, other than LEI or MFI code</v>
      </c>
    </row>
    <row r="1145" spans="1:30" s="26" customFormat="1" x14ac:dyDescent="0.45">
      <c r="A1145" t="s">
        <v>195</v>
      </c>
      <c r="B1145" t="s">
        <v>164</v>
      </c>
      <c r="C1145" t="s">
        <v>21</v>
      </c>
      <c r="D1145" s="23">
        <v>258028.05</v>
      </c>
      <c r="E1145" s="23">
        <v>592.66</v>
      </c>
      <c r="F1145" t="s">
        <v>29</v>
      </c>
      <c r="G1145" t="s">
        <v>34</v>
      </c>
      <c r="H1145" t="s">
        <v>694</v>
      </c>
      <c r="I1145" t="s">
        <v>30</v>
      </c>
      <c r="J1145"/>
      <c r="K1145"/>
      <c r="L1145"/>
      <c r="M1145" t="s">
        <v>1362</v>
      </c>
      <c r="N1145"/>
      <c r="O1145"/>
      <c r="P1145"/>
      <c r="Q1145"/>
      <c r="R1145"/>
      <c r="S1145"/>
      <c r="T1145"/>
      <c r="U1145"/>
      <c r="V1145"/>
      <c r="W1145" t="s">
        <v>479</v>
      </c>
      <c r="X1145" t="str">
        <f>+IF(P1145="S128","c006x   - Insurance firms &amp; pension funds",IF(G1145="particulares","c001x   - Households",IF(AND(G1145="outras empresas nao financeiras",H1145="1"),"c002x   - Micro &amp; SME",IF(AND(G1145="outras empresas nao financeiras",OR(H1145="0",H1145="")),"c003x   - Corporates",IF(G1145="instituicoes de credito","c004x   - Institutions",IF(G1145="outras instituicoes financeiras","c005x   - Other financial corporations",IF(G1145="setor publico","c008x   - Government, central banks &amp; supranationals",IF(AND(G1145="",I1145="Taxageste"),"c003x   - Corporates",IF(G1145="","c005x   - Other financial corporations","")))))))))</f>
        <v>c005x   - Other financial corporations</v>
      </c>
      <c r="Y1145" s="1">
        <f>SUM(N1145:O1145)</f>
        <v>0</v>
      </c>
      <c r="Z1145">
        <f>IFERROR(D1145-Y1145,"")</f>
        <v>258028.05</v>
      </c>
      <c r="AA1145">
        <v>0</v>
      </c>
      <c r="AB1145" s="26" t="str">
        <f t="shared" si="51"/>
        <v>350500000000000</v>
      </c>
      <c r="AC1145" s="26" t="str">
        <f t="shared" si="52"/>
        <v>7400615058</v>
      </c>
      <c r="AD1145" s="26" t="str">
        <f t="shared" si="53"/>
        <v>Type of identifier, other than LEI or MFI code</v>
      </c>
    </row>
    <row r="1146" spans="1:30" x14ac:dyDescent="0.45">
      <c r="A1146" t="s">
        <v>435</v>
      </c>
      <c r="B1146" t="s">
        <v>164</v>
      </c>
      <c r="C1146" t="s">
        <v>21</v>
      </c>
      <c r="D1146" s="23">
        <v>61160.99</v>
      </c>
      <c r="E1146">
        <v>119.73</v>
      </c>
      <c r="F1146" t="s">
        <v>29</v>
      </c>
      <c r="G1146" t="s">
        <v>34</v>
      </c>
      <c r="H1146" t="s">
        <v>694</v>
      </c>
      <c r="I1146" t="s">
        <v>30</v>
      </c>
      <c r="M1146" t="s">
        <v>1362</v>
      </c>
      <c r="W1146" t="s">
        <v>479</v>
      </c>
      <c r="X1146" t="str">
        <f>+IF(P1146="S128","c006x   - Insurance firms &amp; pension funds",IF(G1146="particulares","c001x   - Households",IF(AND(G1146="outras empresas nao financeiras",H1146="1"),"c002x   - Micro &amp; SME",IF(AND(G1146="outras empresas nao financeiras",OR(H1146="0",H1146="")),"c003x   - Corporates",IF(G1146="instituicoes de credito","c004x   - Institutions",IF(G1146="outras instituicoes financeiras","c005x   - Other financial corporations",IF(G1146="setor publico","c008x   - Government, central banks &amp; supranationals",IF(AND(G1146="",I1146="Taxageste"),"c003x   - Corporates",IF(G1146="","c005x   - Other financial corporations","")))))))))</f>
        <v>c005x   - Other financial corporations</v>
      </c>
      <c r="Y1146" s="1">
        <f>SUM(N1146:O1146)</f>
        <v>0</v>
      </c>
      <c r="Z1146">
        <f>IFERROR(D1146-Y1146,"")</f>
        <v>61160.99</v>
      </c>
      <c r="AA1146">
        <v>0</v>
      </c>
      <c r="AB1146" t="str">
        <f t="shared" si="51"/>
        <v>351000000000000</v>
      </c>
      <c r="AC1146" t="str">
        <f t="shared" si="52"/>
        <v>7400615058</v>
      </c>
      <c r="AD1146" t="str">
        <f t="shared" si="53"/>
        <v>Type of identifier, other than LEI or MFI code</v>
      </c>
    </row>
    <row r="1147" spans="1:30" x14ac:dyDescent="0.45">
      <c r="A1147" t="s">
        <v>277</v>
      </c>
      <c r="B1147" t="s">
        <v>170</v>
      </c>
      <c r="C1147" t="s">
        <v>21</v>
      </c>
      <c r="D1147" s="23">
        <v>14869.94</v>
      </c>
      <c r="E1147">
        <v>32.31</v>
      </c>
      <c r="F1147" t="s">
        <v>29</v>
      </c>
      <c r="G1147" t="s">
        <v>34</v>
      </c>
      <c r="H1147" t="s">
        <v>694</v>
      </c>
      <c r="I1147" t="s">
        <v>74</v>
      </c>
      <c r="M1147" t="s">
        <v>1362</v>
      </c>
      <c r="W1147" t="s">
        <v>479</v>
      </c>
      <c r="X1147" t="str">
        <f>+IF(P1147="S128","c006x   - Insurance firms &amp; pension funds",IF(G1147="particulares","c001x   - Households",IF(AND(G1147="outras empresas nao financeiras",H1147="1"),"c002x   - Micro &amp; SME",IF(AND(G1147="outras empresas nao financeiras",OR(H1147="0",H1147="")),"c003x   - Corporates",IF(G1147="instituicoes de credito","c004x   - Institutions",IF(G1147="outras instituicoes financeiras","c005x   - Other financial corporations",IF(G1147="setor publico","c008x   - Government, central banks &amp; supranationals",IF(AND(G1147="",I1147="Taxageste"),"c003x   - Corporates",IF(G1147="","c005x   - Other financial corporations","")))))))))</f>
        <v>c005x   - Other financial corporations</v>
      </c>
      <c r="Y1147" s="1">
        <f>SUM(N1147:O1147)</f>
        <v>0</v>
      </c>
      <c r="Z1147">
        <f>IFERROR(D1147-Y1147,"")</f>
        <v>14869.94</v>
      </c>
      <c r="AA1147">
        <v>0</v>
      </c>
      <c r="AB1147" t="str">
        <f t="shared" si="51"/>
        <v>352000000000000</v>
      </c>
      <c r="AC1147" t="str">
        <f t="shared" si="52"/>
        <v>7400987939</v>
      </c>
      <c r="AD1147" t="str">
        <f t="shared" si="53"/>
        <v>Type of identifier, other than LEI or MFI code</v>
      </c>
    </row>
    <row r="1148" spans="1:30" x14ac:dyDescent="0.45">
      <c r="A1148" t="s">
        <v>411</v>
      </c>
      <c r="B1148" t="s">
        <v>167</v>
      </c>
      <c r="C1148" t="s">
        <v>21</v>
      </c>
      <c r="D1148" s="23">
        <v>60268.6</v>
      </c>
      <c r="E1148" s="23">
        <v>51.55</v>
      </c>
      <c r="F1148" t="s">
        <v>29</v>
      </c>
      <c r="G1148" t="s">
        <v>34</v>
      </c>
      <c r="H1148" t="s">
        <v>694</v>
      </c>
      <c r="I1148" t="s">
        <v>73</v>
      </c>
      <c r="M1148" t="s">
        <v>1362</v>
      </c>
      <c r="W1148" t="s">
        <v>479</v>
      </c>
      <c r="X1148" t="str">
        <f>+IF(P1148="S128","c006x   - Insurance firms &amp; pension funds",IF(G1148="particulares","c001x   - Households",IF(AND(G1148="outras empresas nao financeiras",H1148="1"),"c002x   - Micro &amp; SME",IF(AND(G1148="outras empresas nao financeiras",OR(H1148="0",H1148="")),"c003x   - Corporates",IF(G1148="instituicoes de credito","c004x   - Institutions",IF(G1148="outras instituicoes financeiras","c005x   - Other financial corporations",IF(G1148="setor publico","c008x   - Government, central banks &amp; supranationals",IF(AND(G1148="",I1148="Taxageste"),"c003x   - Corporates",IF(G1148="","c005x   - Other financial corporations","")))))))))</f>
        <v>c005x   - Other financial corporations</v>
      </c>
      <c r="Y1148" s="1">
        <f>SUM(N1148:O1148)</f>
        <v>0</v>
      </c>
      <c r="Z1148">
        <f>IFERROR(D1148-Y1148,"")</f>
        <v>60268.6</v>
      </c>
      <c r="AA1148">
        <v>0</v>
      </c>
      <c r="AB1148" t="str">
        <f t="shared" si="51"/>
        <v>337500000000000</v>
      </c>
      <c r="AC1148" t="str">
        <f t="shared" si="52"/>
        <v>2101355138</v>
      </c>
      <c r="AD1148" t="str">
        <f t="shared" si="53"/>
        <v>Type of identifier, other than LEI or MFI code</v>
      </c>
    </row>
    <row r="1149" spans="1:30" x14ac:dyDescent="0.45">
      <c r="A1149" t="s">
        <v>636</v>
      </c>
      <c r="B1149" t="s">
        <v>439</v>
      </c>
      <c r="C1149" t="s">
        <v>21</v>
      </c>
      <c r="D1149" s="23">
        <v>93.33</v>
      </c>
      <c r="F1149" t="s">
        <v>490</v>
      </c>
      <c r="G1149" t="s">
        <v>23</v>
      </c>
      <c r="H1149" t="s">
        <v>694</v>
      </c>
      <c r="I1149" t="s">
        <v>66</v>
      </c>
      <c r="K1149" s="24"/>
      <c r="M1149" t="s">
        <v>1362</v>
      </c>
      <c r="X1149" s="26" t="str">
        <f>+IF(P1149="S128","c006x   - Insurance firms &amp; pension funds",IF(G1149="particulares","c001x   - Households",IF(AND(G1149="outras empresas nao financeiras",H1149="1"),"c002x   - Micro &amp; SME",IF(AND(G1149="outras empresas nao financeiras",OR(H1149="0",H1149="")),"c003x   - Corporates",IF(G1149="instituicoes de credito","c004x   - Institutions",IF(G1149="outras instituicoes financeiras","c005x   - Other financial corporations",IF(G1149="setor publico","c008x   - Government, central banks &amp; supranationals",IF(AND(G1149="",I1149="Taxageste"),"c003x   - Corporates",IF(G1149="","c005x   - Other financial corporations","")))))))))</f>
        <v>c004x   - Institutions</v>
      </c>
      <c r="Y1149" s="29">
        <f>SUM(N1149:O1149)</f>
        <v>0</v>
      </c>
      <c r="Z1149" s="26">
        <f>IFERROR(D1149-Y1149,"")</f>
        <v>93.33</v>
      </c>
      <c r="AA1149" s="26">
        <v>0</v>
      </c>
      <c r="AB1149" t="str">
        <f t="shared" si="51"/>
        <v>362304820798420</v>
      </c>
      <c r="AC1149" t="str">
        <f t="shared" si="52"/>
        <v>8000176024</v>
      </c>
      <c r="AD1149" t="str">
        <f t="shared" si="53"/>
        <v>Type of identifier, other than LEI or MFI code</v>
      </c>
    </row>
    <row r="1150" spans="1:30" x14ac:dyDescent="0.45">
      <c r="A1150" t="s">
        <v>444</v>
      </c>
      <c r="B1150" t="s">
        <v>164</v>
      </c>
      <c r="C1150" t="s">
        <v>21</v>
      </c>
      <c r="D1150" s="23">
        <v>28878.42</v>
      </c>
      <c r="E1150">
        <v>27.03</v>
      </c>
      <c r="F1150" t="s">
        <v>29</v>
      </c>
      <c r="G1150" t="s">
        <v>34</v>
      </c>
      <c r="H1150" t="s">
        <v>694</v>
      </c>
      <c r="I1150" t="s">
        <v>30</v>
      </c>
      <c r="M1150" t="s">
        <v>1362</v>
      </c>
      <c r="W1150" t="s">
        <v>479</v>
      </c>
      <c r="X1150" t="str">
        <f>+IF(P1150="S128","c006x   - Insurance firms &amp; pension funds",IF(G1150="particulares","c001x   - Households",IF(AND(G1150="outras empresas nao financeiras",H1150="1"),"c002x   - Micro &amp; SME",IF(AND(G1150="outras empresas nao financeiras",OR(H1150="0",H1150="")),"c003x   - Corporates",IF(G1150="instituicoes de credito","c004x   - Institutions",IF(G1150="outras instituicoes financeiras","c005x   - Other financial corporations",IF(G1150="setor publico","c008x   - Government, central banks &amp; supranationals",IF(AND(G1150="",I1150="Taxageste"),"c003x   - Corporates",IF(G1150="","c005x   - Other financial corporations","")))))))))</f>
        <v>c005x   - Other financial corporations</v>
      </c>
      <c r="Y1150" s="1">
        <f>SUM(N1150:O1150)</f>
        <v>0</v>
      </c>
      <c r="Z1150">
        <f>IFERROR(D1150-Y1150,"")</f>
        <v>28878.42</v>
      </c>
      <c r="AA1150">
        <v>0</v>
      </c>
      <c r="AB1150" t="str">
        <f t="shared" si="51"/>
        <v>364500000000000</v>
      </c>
      <c r="AC1150" t="str">
        <f t="shared" si="52"/>
        <v>7400615058</v>
      </c>
      <c r="AD1150" t="str">
        <f t="shared" si="53"/>
        <v>Type of identifier, other than LEI or MFI code</v>
      </c>
    </row>
    <row r="1151" spans="1:30" x14ac:dyDescent="0.45">
      <c r="A1151" t="s">
        <v>284</v>
      </c>
      <c r="B1151" t="s">
        <v>167</v>
      </c>
      <c r="C1151" t="s">
        <v>21</v>
      </c>
      <c r="D1151" s="23">
        <v>79581.570000000007</v>
      </c>
      <c r="E1151">
        <v>52.06</v>
      </c>
      <c r="F1151" t="s">
        <v>29</v>
      </c>
      <c r="G1151" t="s">
        <v>34</v>
      </c>
      <c r="H1151" t="s">
        <v>694</v>
      </c>
      <c r="I1151" t="s">
        <v>73</v>
      </c>
      <c r="M1151" t="s">
        <v>1362</v>
      </c>
      <c r="W1151" t="s">
        <v>479</v>
      </c>
      <c r="X1151" t="str">
        <f>+IF(P1151="S128","c006x   - Insurance firms &amp; pension funds",IF(G1151="particulares","c001x   - Households",IF(AND(G1151="outras empresas nao financeiras",H1151="1"),"c002x   - Micro &amp; SME",IF(AND(G1151="outras empresas nao financeiras",OR(H1151="0",H1151="")),"c003x   - Corporates",IF(G1151="instituicoes de credito","c004x   - Institutions",IF(G1151="outras instituicoes financeiras","c005x   - Other financial corporations",IF(G1151="setor publico","c008x   - Government, central banks &amp; supranationals",IF(AND(G1151="",I1151="Taxageste"),"c003x   - Corporates",IF(G1151="","c005x   - Other financial corporations","")))))))))</f>
        <v>c005x   - Other financial corporations</v>
      </c>
      <c r="Y1151" s="1">
        <f>SUM(N1151:O1151)</f>
        <v>0</v>
      </c>
      <c r="Z1151">
        <f>IFERROR(D1151-Y1151,"")</f>
        <v>79581.570000000007</v>
      </c>
      <c r="AA1151">
        <v>0</v>
      </c>
      <c r="AB1151" t="str">
        <f t="shared" si="51"/>
        <v>366500000000000</v>
      </c>
      <c r="AC1151" t="str">
        <f t="shared" si="52"/>
        <v>2101355138</v>
      </c>
      <c r="AD1151" t="str">
        <f t="shared" si="53"/>
        <v>Type of identifier, other than LEI or MFI code</v>
      </c>
    </row>
    <row r="1152" spans="1:30" x14ac:dyDescent="0.45">
      <c r="A1152" t="s">
        <v>318</v>
      </c>
      <c r="B1152" t="s">
        <v>164</v>
      </c>
      <c r="C1152" t="s">
        <v>21</v>
      </c>
      <c r="D1152" s="23">
        <v>92960.93</v>
      </c>
      <c r="E1152" s="23">
        <v>124.25</v>
      </c>
      <c r="F1152" t="s">
        <v>29</v>
      </c>
      <c r="G1152" t="s">
        <v>34</v>
      </c>
      <c r="H1152" t="s">
        <v>694</v>
      </c>
      <c r="I1152" t="s">
        <v>30</v>
      </c>
      <c r="M1152" t="s">
        <v>1362</v>
      </c>
      <c r="W1152" t="s">
        <v>479</v>
      </c>
      <c r="X1152" t="str">
        <f>+IF(P1152="S128","c006x   - Insurance firms &amp; pension funds",IF(G1152="particulares","c001x   - Households",IF(AND(G1152="outras empresas nao financeiras",H1152="1"),"c002x   - Micro &amp; SME",IF(AND(G1152="outras empresas nao financeiras",OR(H1152="0",H1152="")),"c003x   - Corporates",IF(G1152="instituicoes de credito","c004x   - Institutions",IF(G1152="outras instituicoes financeiras","c005x   - Other financial corporations",IF(G1152="setor publico","c008x   - Government, central banks &amp; supranationals",IF(AND(G1152="",I1152="Taxageste"),"c003x   - Corporates",IF(G1152="","c005x   - Other financial corporations","")))))))))</f>
        <v>c005x   - Other financial corporations</v>
      </c>
      <c r="Y1152" s="1">
        <f>SUM(N1152:O1152)</f>
        <v>0</v>
      </c>
      <c r="Z1152">
        <f>IFERROR(D1152-Y1152,"")</f>
        <v>92960.93</v>
      </c>
      <c r="AA1152">
        <v>0</v>
      </c>
      <c r="AB1152" t="str">
        <f t="shared" si="51"/>
        <v>331000000000000</v>
      </c>
      <c r="AC1152" t="str">
        <f t="shared" si="52"/>
        <v>7400615058</v>
      </c>
      <c r="AD1152" t="str">
        <f t="shared" si="53"/>
        <v>Type of identifier, other than LEI or MFI code</v>
      </c>
    </row>
    <row r="1153" spans="1:30" x14ac:dyDescent="0.45">
      <c r="A1153" t="s">
        <v>288</v>
      </c>
      <c r="B1153" t="s">
        <v>164</v>
      </c>
      <c r="C1153" t="s">
        <v>21</v>
      </c>
      <c r="D1153" s="23">
        <v>51297.58</v>
      </c>
      <c r="E1153">
        <v>125.09</v>
      </c>
      <c r="F1153" t="s">
        <v>29</v>
      </c>
      <c r="G1153" t="s">
        <v>34</v>
      </c>
      <c r="H1153" t="s">
        <v>694</v>
      </c>
      <c r="I1153" t="s">
        <v>30</v>
      </c>
      <c r="M1153" t="s">
        <v>1362</v>
      </c>
      <c r="W1153" t="s">
        <v>479</v>
      </c>
      <c r="X1153" t="str">
        <f>+IF(P1153="S128","c006x   - Insurance firms &amp; pension funds",IF(G1153="particulares","c001x   - Households",IF(AND(G1153="outras empresas nao financeiras",H1153="1"),"c002x   - Micro &amp; SME",IF(AND(G1153="outras empresas nao financeiras",OR(H1153="0",H1153="")),"c003x   - Corporates",IF(G1153="instituicoes de credito","c004x   - Institutions",IF(G1153="outras instituicoes financeiras","c005x   - Other financial corporations",IF(G1153="setor publico","c008x   - Government, central banks &amp; supranationals",IF(AND(G1153="",I1153="Taxageste"),"c003x   - Corporates",IF(G1153="","c005x   - Other financial corporations","")))))))))</f>
        <v>c005x   - Other financial corporations</v>
      </c>
      <c r="Y1153" s="1">
        <f>SUM(N1153:O1153)</f>
        <v>0</v>
      </c>
      <c r="Z1153">
        <f>IFERROR(D1153-Y1153,"")</f>
        <v>51297.58</v>
      </c>
      <c r="AA1153">
        <v>0</v>
      </c>
      <c r="AB1153" t="str">
        <f t="shared" si="51"/>
        <v>370200000000000</v>
      </c>
      <c r="AC1153" t="str">
        <f t="shared" si="52"/>
        <v>7400615058</v>
      </c>
      <c r="AD1153" t="str">
        <f t="shared" si="53"/>
        <v>Type of identifier, other than LEI or MFI code</v>
      </c>
    </row>
    <row r="1154" spans="1:30" x14ac:dyDescent="0.45">
      <c r="A1154" t="s">
        <v>222</v>
      </c>
      <c r="B1154" t="s">
        <v>170</v>
      </c>
      <c r="C1154" t="s">
        <v>21</v>
      </c>
      <c r="D1154" s="23">
        <v>34588.39</v>
      </c>
      <c r="E1154">
        <v>80.69</v>
      </c>
      <c r="F1154" t="s">
        <v>29</v>
      </c>
      <c r="G1154" t="s">
        <v>34</v>
      </c>
      <c r="H1154" t="s">
        <v>694</v>
      </c>
      <c r="I1154" t="s">
        <v>74</v>
      </c>
      <c r="M1154" t="s">
        <v>1362</v>
      </c>
      <c r="W1154" t="s">
        <v>479</v>
      </c>
      <c r="X1154" t="str">
        <f>+IF(P1154="S128","c006x   - Insurance firms &amp; pension funds",IF(G1154="particulares","c001x   - Households",IF(AND(G1154="outras empresas nao financeiras",H1154="1"),"c002x   - Micro &amp; SME",IF(AND(G1154="outras empresas nao financeiras",OR(H1154="0",H1154="")),"c003x   - Corporates",IF(G1154="instituicoes de credito","c004x   - Institutions",IF(G1154="outras instituicoes financeiras","c005x   - Other financial corporations",IF(G1154="setor publico","c008x   - Government, central banks &amp; supranationals",IF(AND(G1154="",I1154="Taxageste"),"c003x   - Corporates",IF(G1154="","c005x   - Other financial corporations","")))))))))</f>
        <v>c005x   - Other financial corporations</v>
      </c>
      <c r="Y1154" s="1">
        <f>SUM(N1154:O1154)</f>
        <v>0</v>
      </c>
      <c r="Z1154">
        <f>IFERROR(D1154-Y1154,"")</f>
        <v>34588.39</v>
      </c>
      <c r="AA1154">
        <v>0</v>
      </c>
      <c r="AB1154" t="str">
        <f t="shared" ref="AB1154:AB1217" si="54">IF(A1154="",B1154,A1154)</f>
        <v>353000000000000</v>
      </c>
      <c r="AC1154" t="str">
        <f t="shared" ref="AC1154:AC1217" si="55">IF(OR(V1154="",V1154="#"),B1154,V1154)</f>
        <v>7400987939</v>
      </c>
      <c r="AD1154" t="str">
        <f t="shared" ref="AD1154:AD1217" si="56">IF(AC1154="","",IF(AC1154=V1154,"LEI code","Type of identifier, other than LEI or MFI code"))</f>
        <v>Type of identifier, other than LEI or MFI code</v>
      </c>
    </row>
    <row r="1155" spans="1:30" x14ac:dyDescent="0.45">
      <c r="A1155" t="s">
        <v>263</v>
      </c>
      <c r="B1155" t="s">
        <v>164</v>
      </c>
      <c r="C1155" t="s">
        <v>21</v>
      </c>
      <c r="D1155" s="23">
        <v>177042.48</v>
      </c>
      <c r="E1155">
        <v>262.97000000000003</v>
      </c>
      <c r="F1155" t="s">
        <v>29</v>
      </c>
      <c r="G1155" t="s">
        <v>34</v>
      </c>
      <c r="H1155" t="s">
        <v>694</v>
      </c>
      <c r="I1155" t="s">
        <v>30</v>
      </c>
      <c r="M1155" t="s">
        <v>1362</v>
      </c>
      <c r="W1155" t="s">
        <v>479</v>
      </c>
      <c r="X1155" t="str">
        <f>+IF(P1155="S128","c006x   - Insurance firms &amp; pension funds",IF(G1155="particulares","c001x   - Households",IF(AND(G1155="outras empresas nao financeiras",H1155="1"),"c002x   - Micro &amp; SME",IF(AND(G1155="outras empresas nao financeiras",OR(H1155="0",H1155="")),"c003x   - Corporates",IF(G1155="instituicoes de credito","c004x   - Institutions",IF(G1155="outras instituicoes financeiras","c005x   - Other financial corporations",IF(G1155="setor publico","c008x   - Government, central banks &amp; supranationals",IF(AND(G1155="",I1155="Taxageste"),"c003x   - Corporates",IF(G1155="","c005x   - Other financial corporations","")))))))))</f>
        <v>c005x   - Other financial corporations</v>
      </c>
      <c r="Y1155" s="1">
        <f>SUM(N1155:O1155)</f>
        <v>0</v>
      </c>
      <c r="Z1155">
        <f>IFERROR(D1155-Y1155,"")</f>
        <v>177042.48</v>
      </c>
      <c r="AA1155">
        <v>0</v>
      </c>
      <c r="AB1155" t="str">
        <f t="shared" si="54"/>
        <v>337700000000000</v>
      </c>
      <c r="AC1155" t="str">
        <f t="shared" si="55"/>
        <v>7400615058</v>
      </c>
      <c r="AD1155" t="str">
        <f t="shared" si="56"/>
        <v>Type of identifier, other than LEI or MFI code</v>
      </c>
    </row>
    <row r="1156" spans="1:30" x14ac:dyDescent="0.45">
      <c r="A1156" t="s">
        <v>190</v>
      </c>
      <c r="B1156" t="s">
        <v>164</v>
      </c>
      <c r="C1156" t="s">
        <v>21</v>
      </c>
      <c r="D1156" s="23">
        <v>4396.13</v>
      </c>
      <c r="F1156" t="s">
        <v>29</v>
      </c>
      <c r="G1156" t="s">
        <v>34</v>
      </c>
      <c r="H1156" t="s">
        <v>694</v>
      </c>
      <c r="I1156" t="s">
        <v>30</v>
      </c>
      <c r="K1156" s="24"/>
      <c r="M1156" t="s">
        <v>1362</v>
      </c>
      <c r="W1156" t="s">
        <v>479</v>
      </c>
      <c r="X1156" t="str">
        <f>+IF(P1156="S128","c006x   - Insurance firms &amp; pension funds",IF(G1156="particulares","c001x   - Households",IF(AND(G1156="outras empresas nao financeiras",H1156="1"),"c002x   - Micro &amp; SME",IF(AND(G1156="outras empresas nao financeiras",OR(H1156="0",H1156="")),"c003x   - Corporates",IF(G1156="instituicoes de credito","c004x   - Institutions",IF(G1156="outras instituicoes financeiras","c005x   - Other financial corporations",IF(G1156="setor publico","c008x   - Government, central banks &amp; supranationals",IF(AND(G1156="",I1156="Taxageste"),"c003x   - Corporates",IF(G1156="","c005x   - Other financial corporations","")))))))))</f>
        <v>c005x   - Other financial corporations</v>
      </c>
      <c r="Y1156" s="1">
        <f>SUM(N1156:O1156)</f>
        <v>0</v>
      </c>
      <c r="Z1156">
        <f>IFERROR(D1156-Y1156,"")</f>
        <v>4396.13</v>
      </c>
      <c r="AA1156">
        <v>0</v>
      </c>
      <c r="AB1156" t="str">
        <f t="shared" si="54"/>
        <v>333500000000000</v>
      </c>
      <c r="AC1156" t="str">
        <f t="shared" si="55"/>
        <v>7400615058</v>
      </c>
      <c r="AD1156" t="str">
        <f t="shared" si="56"/>
        <v>Type of identifier, other than LEI or MFI code</v>
      </c>
    </row>
    <row r="1157" spans="1:30" x14ac:dyDescent="0.45">
      <c r="A1157" t="s">
        <v>441</v>
      </c>
      <c r="B1157" t="s">
        <v>167</v>
      </c>
      <c r="C1157" t="s">
        <v>21</v>
      </c>
      <c r="D1157" s="23">
        <v>100237.17</v>
      </c>
      <c r="E1157">
        <v>75.77</v>
      </c>
      <c r="F1157" t="s">
        <v>29</v>
      </c>
      <c r="G1157" t="s">
        <v>34</v>
      </c>
      <c r="H1157" t="s">
        <v>694</v>
      </c>
      <c r="I1157" t="s">
        <v>73</v>
      </c>
      <c r="M1157" t="s">
        <v>1362</v>
      </c>
      <c r="W1157" t="s">
        <v>479</v>
      </c>
      <c r="X1157" t="str">
        <f>+IF(P1157="S128","c006x   - Insurance firms &amp; pension funds",IF(G1157="particulares","c001x   - Households",IF(AND(G1157="outras empresas nao financeiras",H1157="1"),"c002x   - Micro &amp; SME",IF(AND(G1157="outras empresas nao financeiras",OR(H1157="0",H1157="")),"c003x   - Corporates",IF(G1157="instituicoes de credito","c004x   - Institutions",IF(G1157="outras instituicoes financeiras","c005x   - Other financial corporations",IF(G1157="setor publico","c008x   - Government, central banks &amp; supranationals",IF(AND(G1157="",I1157="Taxageste"),"c003x   - Corporates",IF(G1157="","c005x   - Other financial corporations","")))))))))</f>
        <v>c005x   - Other financial corporations</v>
      </c>
      <c r="Y1157" s="1">
        <f>SUM(N1157:O1157)</f>
        <v>0</v>
      </c>
      <c r="Z1157">
        <f>IFERROR(D1157-Y1157,"")</f>
        <v>100237.17</v>
      </c>
      <c r="AA1157">
        <v>0</v>
      </c>
      <c r="AB1157" t="str">
        <f t="shared" si="54"/>
        <v>374000000000000</v>
      </c>
      <c r="AC1157" t="str">
        <f t="shared" si="55"/>
        <v>2101355138</v>
      </c>
      <c r="AD1157" t="str">
        <f t="shared" si="56"/>
        <v>Type of identifier, other than LEI or MFI code</v>
      </c>
    </row>
    <row r="1158" spans="1:30" x14ac:dyDescent="0.45">
      <c r="A1158" t="s">
        <v>951</v>
      </c>
      <c r="B1158" t="s">
        <v>710</v>
      </c>
      <c r="C1158" t="s">
        <v>21</v>
      </c>
      <c r="D1158" s="23">
        <v>7.62</v>
      </c>
      <c r="F1158" t="s">
        <v>485</v>
      </c>
      <c r="G1158" t="s">
        <v>23</v>
      </c>
      <c r="H1158" t="s">
        <v>694</v>
      </c>
      <c r="I1158" t="s">
        <v>704</v>
      </c>
      <c r="M1158" t="s">
        <v>1362</v>
      </c>
      <c r="X1158" t="str">
        <f>+IF(P1158="S128","c006x   - Insurance firms &amp; pension funds",IF(G1158="particulares","c001x   - Households",IF(AND(G1158="outras empresas nao financeiras",H1158="1"),"c002x   - Micro &amp; SME",IF(AND(G1158="outras empresas nao financeiras",OR(H1158="0",H1158="")),"c003x   - Corporates",IF(G1158="instituicoes de credito","c004x   - Institutions",IF(G1158="outras instituicoes financeiras","c005x   - Other financial corporations",IF(G1158="setor publico","c008x   - Government, central banks &amp; supranationals",IF(AND(G1158="",I1158="Taxageste"),"c003x   - Corporates",IF(G1158="","c005x   - Other financial corporations","")))))))))</f>
        <v>c004x   - Institutions</v>
      </c>
      <c r="Y1158" s="1">
        <f>SUM(N1158:O1158)</f>
        <v>0</v>
      </c>
      <c r="Z1158">
        <f>IFERROR(D1158-Y1158,"")</f>
        <v>7.62</v>
      </c>
      <c r="AA1158">
        <v>0</v>
      </c>
      <c r="AB1158" t="str">
        <f t="shared" si="54"/>
        <v>262304840019630</v>
      </c>
      <c r="AC1158" t="str">
        <f t="shared" si="55"/>
        <v>5100262397</v>
      </c>
      <c r="AD1158" t="str">
        <f t="shared" si="56"/>
        <v>Type of identifier, other than LEI or MFI code</v>
      </c>
    </row>
    <row r="1159" spans="1:30" x14ac:dyDescent="0.45">
      <c r="A1159" t="s">
        <v>330</v>
      </c>
      <c r="B1159" t="s">
        <v>170</v>
      </c>
      <c r="C1159" t="s">
        <v>21</v>
      </c>
      <c r="D1159" s="23">
        <v>23498.81</v>
      </c>
      <c r="E1159">
        <v>45.36</v>
      </c>
      <c r="F1159" t="s">
        <v>29</v>
      </c>
      <c r="G1159" t="s">
        <v>34</v>
      </c>
      <c r="H1159" t="s">
        <v>694</v>
      </c>
      <c r="I1159" t="s">
        <v>74</v>
      </c>
      <c r="M1159" t="s">
        <v>1362</v>
      </c>
      <c r="W1159" t="s">
        <v>479</v>
      </c>
      <c r="X1159" t="str">
        <f>+IF(P1159="S128","c006x   - Insurance firms &amp; pension funds",IF(G1159="particulares","c001x   - Households",IF(AND(G1159="outras empresas nao financeiras",H1159="1"),"c002x   - Micro &amp; SME",IF(AND(G1159="outras empresas nao financeiras",OR(H1159="0",H1159="")),"c003x   - Corporates",IF(G1159="instituicoes de credito","c004x   - Institutions",IF(G1159="outras instituicoes financeiras","c005x   - Other financial corporations",IF(G1159="setor publico","c008x   - Government, central banks &amp; supranationals",IF(AND(G1159="",I1159="Taxageste"),"c003x   - Corporates",IF(G1159="","c005x   - Other financial corporations","")))))))))</f>
        <v>c005x   - Other financial corporations</v>
      </c>
      <c r="Y1159" s="1">
        <f>SUM(N1159:O1159)</f>
        <v>0</v>
      </c>
      <c r="Z1159">
        <f>IFERROR(D1159-Y1159,"")</f>
        <v>23498.81</v>
      </c>
      <c r="AA1159">
        <v>0</v>
      </c>
      <c r="AB1159" t="str">
        <f t="shared" si="54"/>
        <v>353500000000000</v>
      </c>
      <c r="AC1159" t="str">
        <f t="shared" si="55"/>
        <v>7400987939</v>
      </c>
      <c r="AD1159" t="str">
        <f t="shared" si="56"/>
        <v>Type of identifier, other than LEI or MFI code</v>
      </c>
    </row>
    <row r="1160" spans="1:30" x14ac:dyDescent="0.45">
      <c r="A1160" t="s">
        <v>198</v>
      </c>
      <c r="B1160" t="s">
        <v>167</v>
      </c>
      <c r="C1160" t="s">
        <v>21</v>
      </c>
      <c r="D1160" s="23">
        <v>77326.570000000007</v>
      </c>
      <c r="E1160" s="23">
        <v>44.35</v>
      </c>
      <c r="F1160" t="s">
        <v>29</v>
      </c>
      <c r="G1160" t="s">
        <v>34</v>
      </c>
      <c r="H1160" t="s">
        <v>694</v>
      </c>
      <c r="I1160" t="s">
        <v>73</v>
      </c>
      <c r="M1160" t="s">
        <v>1362</v>
      </c>
      <c r="W1160" t="s">
        <v>479</v>
      </c>
      <c r="X1160" t="str">
        <f>+IF(P1160="S128","c006x   - Insurance firms &amp; pension funds",IF(G1160="particulares","c001x   - Households",IF(AND(G1160="outras empresas nao financeiras",H1160="1"),"c002x   - Micro &amp; SME",IF(AND(G1160="outras empresas nao financeiras",OR(H1160="0",H1160="")),"c003x   - Corporates",IF(G1160="instituicoes de credito","c004x   - Institutions",IF(G1160="outras instituicoes financeiras","c005x   - Other financial corporations",IF(G1160="setor publico","c008x   - Government, central banks &amp; supranationals",IF(AND(G1160="",I1160="Taxageste"),"c003x   - Corporates",IF(G1160="","c005x   - Other financial corporations","")))))))))</f>
        <v>c005x   - Other financial corporations</v>
      </c>
      <c r="Y1160" s="1">
        <f>SUM(N1160:O1160)</f>
        <v>0</v>
      </c>
      <c r="Z1160">
        <f>IFERROR(D1160-Y1160,"")</f>
        <v>77326.570000000007</v>
      </c>
      <c r="AA1160">
        <v>0</v>
      </c>
      <c r="AB1160" t="str">
        <f t="shared" si="54"/>
        <v>376000000000000</v>
      </c>
      <c r="AC1160" t="str">
        <f t="shared" si="55"/>
        <v>2101355138</v>
      </c>
      <c r="AD1160" t="str">
        <f t="shared" si="56"/>
        <v>Type of identifier, other than LEI or MFI code</v>
      </c>
    </row>
    <row r="1161" spans="1:30" s="26" customFormat="1" x14ac:dyDescent="0.45">
      <c r="A1161" t="s">
        <v>428</v>
      </c>
      <c r="B1161" t="s">
        <v>167</v>
      </c>
      <c r="C1161" t="s">
        <v>21</v>
      </c>
      <c r="D1161" s="23">
        <v>54009.51</v>
      </c>
      <c r="E1161" s="23">
        <v>168.17</v>
      </c>
      <c r="F1161" t="s">
        <v>29</v>
      </c>
      <c r="G1161" t="s">
        <v>34</v>
      </c>
      <c r="H1161" t="s">
        <v>694</v>
      </c>
      <c r="I1161" t="s">
        <v>73</v>
      </c>
      <c r="J1161"/>
      <c r="K1161"/>
      <c r="L1161"/>
      <c r="M1161" t="s">
        <v>1362</v>
      </c>
      <c r="N1161"/>
      <c r="O1161"/>
      <c r="P1161"/>
      <c r="Q1161"/>
      <c r="R1161"/>
      <c r="S1161"/>
      <c r="T1161"/>
      <c r="U1161"/>
      <c r="V1161"/>
      <c r="W1161" t="s">
        <v>479</v>
      </c>
      <c r="X1161" t="str">
        <f>+IF(P1161="S128","c006x   - Insurance firms &amp; pension funds",IF(G1161="particulares","c001x   - Households",IF(AND(G1161="outras empresas nao financeiras",H1161="1"),"c002x   - Micro &amp; SME",IF(AND(G1161="outras empresas nao financeiras",OR(H1161="0",H1161="")),"c003x   - Corporates",IF(G1161="instituicoes de credito","c004x   - Institutions",IF(G1161="outras instituicoes financeiras","c005x   - Other financial corporations",IF(G1161="setor publico","c008x   - Government, central banks &amp; supranationals",IF(AND(G1161="",I1161="Taxageste"),"c003x   - Corporates",IF(G1161="","c005x   - Other financial corporations","")))))))))</f>
        <v>c005x   - Other financial corporations</v>
      </c>
      <c r="Y1161" s="1">
        <f>SUM(N1161:O1161)</f>
        <v>0</v>
      </c>
      <c r="Z1161">
        <f>IFERROR(D1161-Y1161,"")</f>
        <v>54009.51</v>
      </c>
      <c r="AA1161">
        <v>0</v>
      </c>
      <c r="AB1161" s="26" t="str">
        <f t="shared" si="54"/>
        <v>340500000000000</v>
      </c>
      <c r="AC1161" s="26" t="str">
        <f t="shared" si="55"/>
        <v>2101355138</v>
      </c>
      <c r="AD1161" s="26" t="str">
        <f t="shared" si="56"/>
        <v>Type of identifier, other than LEI or MFI code</v>
      </c>
    </row>
    <row r="1162" spans="1:30" x14ac:dyDescent="0.45">
      <c r="A1162" t="s">
        <v>229</v>
      </c>
      <c r="B1162" t="s">
        <v>164</v>
      </c>
      <c r="C1162" t="s">
        <v>21</v>
      </c>
      <c r="D1162" s="23">
        <v>40944.61</v>
      </c>
      <c r="E1162">
        <v>135.1</v>
      </c>
      <c r="F1162" t="s">
        <v>29</v>
      </c>
      <c r="G1162" t="s">
        <v>34</v>
      </c>
      <c r="H1162" t="s">
        <v>694</v>
      </c>
      <c r="I1162" t="s">
        <v>30</v>
      </c>
      <c r="M1162" t="s">
        <v>1362</v>
      </c>
      <c r="W1162" t="s">
        <v>479</v>
      </c>
      <c r="X1162" t="str">
        <f>+IF(P1162="S128","c006x   - Insurance firms &amp; pension funds",IF(G1162="particulares","c001x   - Households",IF(AND(G1162="outras empresas nao financeiras",H1162="1"),"c002x   - Micro &amp; SME",IF(AND(G1162="outras empresas nao financeiras",OR(H1162="0",H1162="")),"c003x   - Corporates",IF(G1162="instituicoes de credito","c004x   - Institutions",IF(G1162="outras instituicoes financeiras","c005x   - Other financial corporations",IF(G1162="setor publico","c008x   - Government, central banks &amp; supranationals",IF(AND(G1162="",I1162="Taxageste"),"c003x   - Corporates",IF(G1162="","c005x   - Other financial corporations","")))))))))</f>
        <v>c005x   - Other financial corporations</v>
      </c>
      <c r="Y1162" s="1">
        <f>SUM(N1162:O1162)</f>
        <v>0</v>
      </c>
      <c r="Z1162">
        <f>IFERROR(D1162-Y1162,"")</f>
        <v>40944.61</v>
      </c>
      <c r="AA1162">
        <v>0</v>
      </c>
      <c r="AB1162" t="str">
        <f t="shared" si="54"/>
        <v>378500000000000</v>
      </c>
      <c r="AC1162" t="str">
        <f t="shared" si="55"/>
        <v>7400615058</v>
      </c>
      <c r="AD1162" t="str">
        <f t="shared" si="56"/>
        <v>Type of identifier, other than LEI or MFI code</v>
      </c>
    </row>
    <row r="1163" spans="1:30" x14ac:dyDescent="0.45">
      <c r="A1163" t="s">
        <v>411</v>
      </c>
      <c r="B1163" t="s">
        <v>164</v>
      </c>
      <c r="C1163" t="s">
        <v>21</v>
      </c>
      <c r="D1163" s="23">
        <v>23680.34</v>
      </c>
      <c r="E1163">
        <v>69.069999999999993</v>
      </c>
      <c r="F1163" t="s">
        <v>29</v>
      </c>
      <c r="G1163" t="s">
        <v>34</v>
      </c>
      <c r="H1163" t="s">
        <v>694</v>
      </c>
      <c r="I1163" t="s">
        <v>30</v>
      </c>
      <c r="M1163" t="s">
        <v>1362</v>
      </c>
      <c r="W1163" t="s">
        <v>479</v>
      </c>
      <c r="X1163" t="str">
        <f>+IF(P1163="S128","c006x   - Insurance firms &amp; pension funds",IF(G1163="particulares","c001x   - Households",IF(AND(G1163="outras empresas nao financeiras",H1163="1"),"c002x   - Micro &amp; SME",IF(AND(G1163="outras empresas nao financeiras",OR(H1163="0",H1163="")),"c003x   - Corporates",IF(G1163="instituicoes de credito","c004x   - Institutions",IF(G1163="outras instituicoes financeiras","c005x   - Other financial corporations",IF(G1163="setor publico","c008x   - Government, central banks &amp; supranationals",IF(AND(G1163="",I1163="Taxageste"),"c003x   - Corporates",IF(G1163="","c005x   - Other financial corporations","")))))))))</f>
        <v>c005x   - Other financial corporations</v>
      </c>
      <c r="Y1163" s="1">
        <f>SUM(N1163:O1163)</f>
        <v>0</v>
      </c>
      <c r="Z1163">
        <f>IFERROR(D1163-Y1163,"")</f>
        <v>23680.34</v>
      </c>
      <c r="AA1163">
        <v>0</v>
      </c>
      <c r="AB1163" t="str">
        <f t="shared" si="54"/>
        <v>337500000000000</v>
      </c>
      <c r="AC1163" t="str">
        <f t="shared" si="55"/>
        <v>7400615058</v>
      </c>
      <c r="AD1163" t="str">
        <f t="shared" si="56"/>
        <v>Type of identifier, other than LEI or MFI code</v>
      </c>
    </row>
    <row r="1164" spans="1:30" x14ac:dyDescent="0.45">
      <c r="A1164" t="s">
        <v>438</v>
      </c>
      <c r="B1164" t="s">
        <v>164</v>
      </c>
      <c r="C1164" t="s">
        <v>21</v>
      </c>
      <c r="D1164" s="23">
        <v>57545.919999999998</v>
      </c>
      <c r="E1164" s="23">
        <v>120.34</v>
      </c>
      <c r="F1164" t="s">
        <v>29</v>
      </c>
      <c r="G1164" t="s">
        <v>34</v>
      </c>
      <c r="H1164" t="s">
        <v>694</v>
      </c>
      <c r="I1164" t="s">
        <v>30</v>
      </c>
      <c r="M1164" t="s">
        <v>1362</v>
      </c>
      <c r="W1164" t="s">
        <v>479</v>
      </c>
      <c r="X1164" t="str">
        <f>+IF(P1164="S128","c006x   - Insurance firms &amp; pension funds",IF(G1164="particulares","c001x   - Households",IF(AND(G1164="outras empresas nao financeiras",H1164="1"),"c002x   - Micro &amp; SME",IF(AND(G1164="outras empresas nao financeiras",OR(H1164="0",H1164="")),"c003x   - Corporates",IF(G1164="instituicoes de credito","c004x   - Institutions",IF(G1164="outras instituicoes financeiras","c005x   - Other financial corporations",IF(G1164="setor publico","c008x   - Government, central banks &amp; supranationals",IF(AND(G1164="",I1164="Taxageste"),"c003x   - Corporates",IF(G1164="","c005x   - Other financial corporations","")))))))))</f>
        <v>c005x   - Other financial corporations</v>
      </c>
      <c r="Y1164" s="1">
        <f>SUM(N1164:O1164)</f>
        <v>0</v>
      </c>
      <c r="Z1164">
        <f>IFERROR(D1164-Y1164,"")</f>
        <v>57545.919999999998</v>
      </c>
      <c r="AA1164">
        <v>0</v>
      </c>
      <c r="AB1164" t="str">
        <f t="shared" si="54"/>
        <v>354500000000000</v>
      </c>
      <c r="AC1164" t="str">
        <f t="shared" si="55"/>
        <v>7400615058</v>
      </c>
      <c r="AD1164" t="str">
        <f t="shared" si="56"/>
        <v>Type of identifier, other than LEI or MFI code</v>
      </c>
    </row>
    <row r="1165" spans="1:30" x14ac:dyDescent="0.45">
      <c r="A1165" t="s">
        <v>291</v>
      </c>
      <c r="B1165" t="s">
        <v>167</v>
      </c>
      <c r="C1165" t="s">
        <v>21</v>
      </c>
      <c r="D1165" s="23">
        <v>15390.91</v>
      </c>
      <c r="E1165">
        <v>7.41</v>
      </c>
      <c r="F1165" t="s">
        <v>29</v>
      </c>
      <c r="G1165" t="s">
        <v>34</v>
      </c>
      <c r="H1165" t="s">
        <v>694</v>
      </c>
      <c r="I1165" t="s">
        <v>73</v>
      </c>
      <c r="K1165" s="24"/>
      <c r="M1165" t="s">
        <v>1362</v>
      </c>
      <c r="W1165" t="s">
        <v>479</v>
      </c>
      <c r="X1165" s="26" t="str">
        <f>+IF(P1165="S128","c006x   - Insurance firms &amp; pension funds",IF(G1165="particulares","c001x   - Households",IF(AND(G1165="outras empresas nao financeiras",H1165="1"),"c002x   - Micro &amp; SME",IF(AND(G1165="outras empresas nao financeiras",OR(H1165="0",H1165="")),"c003x   - Corporates",IF(G1165="instituicoes de credito","c004x   - Institutions",IF(G1165="outras instituicoes financeiras","c005x   - Other financial corporations",IF(G1165="setor publico","c008x   - Government, central banks &amp; supranationals",IF(AND(G1165="",I1165="Taxageste"),"c003x   - Corporates",IF(G1165="","c005x   - Other financial corporations","")))))))))</f>
        <v>c005x   - Other financial corporations</v>
      </c>
      <c r="Y1165" s="29">
        <f>SUM(N1165:O1165)</f>
        <v>0</v>
      </c>
      <c r="Z1165" s="26">
        <f>IFERROR(D1165-Y1165,"")</f>
        <v>15390.91</v>
      </c>
      <c r="AA1165" s="26">
        <v>0</v>
      </c>
      <c r="AB1165" t="str">
        <f t="shared" si="54"/>
        <v>379500000000000</v>
      </c>
      <c r="AC1165" t="str">
        <f t="shared" si="55"/>
        <v>2101355138</v>
      </c>
      <c r="AD1165" t="str">
        <f t="shared" si="56"/>
        <v>Type of identifier, other than LEI or MFI code</v>
      </c>
    </row>
    <row r="1166" spans="1:30" x14ac:dyDescent="0.45">
      <c r="A1166" t="s">
        <v>181</v>
      </c>
      <c r="B1166" t="s">
        <v>167</v>
      </c>
      <c r="C1166" t="s">
        <v>21</v>
      </c>
      <c r="D1166" s="23">
        <v>76137.649999999994</v>
      </c>
      <c r="E1166">
        <v>163.82</v>
      </c>
      <c r="F1166" t="s">
        <v>29</v>
      </c>
      <c r="G1166" t="s">
        <v>34</v>
      </c>
      <c r="H1166" t="s">
        <v>694</v>
      </c>
      <c r="I1166" t="s">
        <v>73</v>
      </c>
      <c r="M1166" t="s">
        <v>1362</v>
      </c>
      <c r="W1166" t="s">
        <v>479</v>
      </c>
      <c r="X1166" t="str">
        <f>+IF(P1166="S128","c006x   - Insurance firms &amp; pension funds",IF(G1166="particulares","c001x   - Households",IF(AND(G1166="outras empresas nao financeiras",H1166="1"),"c002x   - Micro &amp; SME",IF(AND(G1166="outras empresas nao financeiras",OR(H1166="0",H1166="")),"c003x   - Corporates",IF(G1166="instituicoes de credito","c004x   - Institutions",IF(G1166="outras instituicoes financeiras","c005x   - Other financial corporations",IF(G1166="setor publico","c008x   - Government, central banks &amp; supranationals",IF(AND(G1166="",I1166="Taxageste"),"c003x   - Corporates",IF(G1166="","c005x   - Other financial corporations","")))))))))</f>
        <v>c005x   - Other financial corporations</v>
      </c>
      <c r="Y1166" s="1">
        <f>SUM(N1166:O1166)</f>
        <v>0</v>
      </c>
      <c r="Z1166">
        <f>IFERROR(D1166-Y1166,"")</f>
        <v>76137.649999999994</v>
      </c>
      <c r="AA1166">
        <v>0</v>
      </c>
      <c r="AB1166" t="str">
        <f t="shared" si="54"/>
        <v>382000000000000</v>
      </c>
      <c r="AC1166" t="str">
        <f t="shared" si="55"/>
        <v>2101355138</v>
      </c>
      <c r="AD1166" t="str">
        <f t="shared" si="56"/>
        <v>Type of identifier, other than LEI or MFI code</v>
      </c>
    </row>
    <row r="1167" spans="1:30" x14ac:dyDescent="0.45">
      <c r="A1167" t="s">
        <v>417</v>
      </c>
      <c r="B1167" t="s">
        <v>164</v>
      </c>
      <c r="C1167" t="s">
        <v>21</v>
      </c>
      <c r="D1167" s="23">
        <v>111942.48</v>
      </c>
      <c r="E1167">
        <v>216.22</v>
      </c>
      <c r="F1167" t="s">
        <v>29</v>
      </c>
      <c r="G1167" t="s">
        <v>34</v>
      </c>
      <c r="H1167" t="s">
        <v>694</v>
      </c>
      <c r="I1167" t="s">
        <v>30</v>
      </c>
      <c r="M1167" t="s">
        <v>1362</v>
      </c>
      <c r="W1167" t="s">
        <v>479</v>
      </c>
      <c r="X1167" t="str">
        <f>+IF(P1167="S128","c006x   - Insurance firms &amp; pension funds",IF(G1167="particulares","c001x   - Households",IF(AND(G1167="outras empresas nao financeiras",H1167="1"),"c002x   - Micro &amp; SME",IF(AND(G1167="outras empresas nao financeiras",OR(H1167="0",H1167="")),"c003x   - Corporates",IF(G1167="instituicoes de credito","c004x   - Institutions",IF(G1167="outras instituicoes financeiras","c005x   - Other financial corporations",IF(G1167="setor publico","c008x   - Government, central banks &amp; supranationals",IF(AND(G1167="",I1167="Taxageste"),"c003x   - Corporates",IF(G1167="","c005x   - Other financial corporations","")))))))))</f>
        <v>c005x   - Other financial corporations</v>
      </c>
      <c r="Y1167" s="1">
        <f>SUM(N1167:O1167)</f>
        <v>0</v>
      </c>
      <c r="Z1167">
        <f>IFERROR(D1167-Y1167,"")</f>
        <v>111942.48</v>
      </c>
      <c r="AA1167">
        <v>0</v>
      </c>
      <c r="AB1167" t="str">
        <f t="shared" si="54"/>
        <v>341000000000000</v>
      </c>
      <c r="AC1167" t="str">
        <f t="shared" si="55"/>
        <v>7400615058</v>
      </c>
      <c r="AD1167" t="str">
        <f t="shared" si="56"/>
        <v>Type of identifier, other than LEI or MFI code</v>
      </c>
    </row>
    <row r="1168" spans="1:30" x14ac:dyDescent="0.45">
      <c r="A1168" t="s">
        <v>321</v>
      </c>
      <c r="B1168" t="s">
        <v>164</v>
      </c>
      <c r="C1168" t="s">
        <v>21</v>
      </c>
      <c r="D1168" s="23">
        <v>45276.28</v>
      </c>
      <c r="E1168" s="23">
        <v>164.02</v>
      </c>
      <c r="F1168" t="s">
        <v>29</v>
      </c>
      <c r="G1168" t="s">
        <v>34</v>
      </c>
      <c r="H1168" t="s">
        <v>694</v>
      </c>
      <c r="I1168" t="s">
        <v>30</v>
      </c>
      <c r="M1168" t="s">
        <v>1362</v>
      </c>
      <c r="W1168" t="s">
        <v>479</v>
      </c>
      <c r="X1168" t="str">
        <f>+IF(P1168="S128","c006x   - Insurance firms &amp; pension funds",IF(G1168="particulares","c001x   - Households",IF(AND(G1168="outras empresas nao financeiras",H1168="1"),"c002x   - Micro &amp; SME",IF(AND(G1168="outras empresas nao financeiras",OR(H1168="0",H1168="")),"c003x   - Corporates",IF(G1168="instituicoes de credito","c004x   - Institutions",IF(G1168="outras instituicoes financeiras","c005x   - Other financial corporations",IF(G1168="setor publico","c008x   - Government, central banks &amp; supranationals",IF(AND(G1168="",I1168="Taxageste"),"c003x   - Corporates",IF(G1168="","c005x   - Other financial corporations","")))))))))</f>
        <v>c005x   - Other financial corporations</v>
      </c>
      <c r="Y1168" s="1">
        <f>SUM(N1168:O1168)</f>
        <v>0</v>
      </c>
      <c r="Z1168">
        <f>IFERROR(D1168-Y1168,"")</f>
        <v>45276.28</v>
      </c>
      <c r="AA1168">
        <v>0</v>
      </c>
      <c r="AB1168" t="str">
        <f t="shared" si="54"/>
        <v>336500000000000</v>
      </c>
      <c r="AC1168" t="str">
        <f t="shared" si="55"/>
        <v>7400615058</v>
      </c>
      <c r="AD1168" t="str">
        <f t="shared" si="56"/>
        <v>Type of identifier, other than LEI or MFI code</v>
      </c>
    </row>
    <row r="1169" spans="1:30" x14ac:dyDescent="0.45">
      <c r="A1169" t="s">
        <v>1596</v>
      </c>
      <c r="B1169" t="s">
        <v>164</v>
      </c>
      <c r="C1169" t="s">
        <v>21</v>
      </c>
      <c r="D1169" s="23"/>
      <c r="E1169">
        <v>25.15</v>
      </c>
      <c r="F1169" t="s">
        <v>29</v>
      </c>
      <c r="G1169" t="s">
        <v>34</v>
      </c>
      <c r="H1169" t="s">
        <v>694</v>
      </c>
      <c r="I1169" t="s">
        <v>30</v>
      </c>
      <c r="M1169" t="s">
        <v>1362</v>
      </c>
      <c r="W1169" t="s">
        <v>479</v>
      </c>
      <c r="X1169" t="str">
        <f>+IF(P1169="S128","c006x   - Insurance firms &amp; pension funds",IF(G1169="particulares","c001x   - Households",IF(AND(G1169="outras empresas nao financeiras",H1169="1"),"c002x   - Micro &amp; SME",IF(AND(G1169="outras empresas nao financeiras",OR(H1169="0",H1169="")),"c003x   - Corporates",IF(G1169="instituicoes de credito","c004x   - Institutions",IF(G1169="outras instituicoes financeiras","c005x   - Other financial corporations",IF(G1169="setor publico","c008x   - Government, central banks &amp; supranationals",IF(AND(G1169="",I1169="Taxageste"),"c003x   - Corporates",IF(G1169="","c005x   - Other financial corporations","")))))))))</f>
        <v>c005x   - Other financial corporations</v>
      </c>
      <c r="Y1169" s="1">
        <f>SUM(N1169:O1169)</f>
        <v>0</v>
      </c>
      <c r="Z1169">
        <f>IFERROR(D1169-Y1169,"")</f>
        <v>0</v>
      </c>
      <c r="AA1169">
        <v>0</v>
      </c>
      <c r="AB1169" t="str">
        <f t="shared" si="54"/>
        <v>341000000000001</v>
      </c>
      <c r="AC1169" t="str">
        <f t="shared" si="55"/>
        <v>7400615058</v>
      </c>
      <c r="AD1169" t="str">
        <f t="shared" si="56"/>
        <v>Type of identifier, other than LEI or MFI code</v>
      </c>
    </row>
    <row r="1170" spans="1:30" x14ac:dyDescent="0.45">
      <c r="A1170" t="s">
        <v>279</v>
      </c>
      <c r="B1170" t="s">
        <v>167</v>
      </c>
      <c r="C1170" t="s">
        <v>21</v>
      </c>
      <c r="D1170" s="23">
        <v>65821.320000000007</v>
      </c>
      <c r="E1170">
        <v>31.12</v>
      </c>
      <c r="F1170" t="s">
        <v>29</v>
      </c>
      <c r="G1170" t="s">
        <v>34</v>
      </c>
      <c r="H1170" t="s">
        <v>694</v>
      </c>
      <c r="I1170" t="s">
        <v>73</v>
      </c>
      <c r="M1170" t="s">
        <v>1362</v>
      </c>
      <c r="W1170" t="s">
        <v>479</v>
      </c>
      <c r="X1170" t="str">
        <f>+IF(P1170="S128","c006x   - Insurance firms &amp; pension funds",IF(G1170="particulares","c001x   - Households",IF(AND(G1170="outras empresas nao financeiras",H1170="1"),"c002x   - Micro &amp; SME",IF(AND(G1170="outras empresas nao financeiras",OR(H1170="0",H1170="")),"c003x   - Corporates",IF(G1170="instituicoes de credito","c004x   - Institutions",IF(G1170="outras instituicoes financeiras","c005x   - Other financial corporations",IF(G1170="setor publico","c008x   - Government, central banks &amp; supranationals",IF(AND(G1170="",I1170="Taxageste"),"c003x   - Corporates",IF(G1170="","c005x   - Other financial corporations","")))))))))</f>
        <v>c005x   - Other financial corporations</v>
      </c>
      <c r="Y1170" s="1">
        <f>SUM(N1170:O1170)</f>
        <v>0</v>
      </c>
      <c r="Z1170">
        <f>IFERROR(D1170-Y1170,"")</f>
        <v>65821.320000000007</v>
      </c>
      <c r="AA1170">
        <v>0</v>
      </c>
      <c r="AB1170" t="str">
        <f t="shared" si="54"/>
        <v>354000000000000</v>
      </c>
      <c r="AC1170" t="str">
        <f t="shared" si="55"/>
        <v>2101355138</v>
      </c>
      <c r="AD1170" t="str">
        <f t="shared" si="56"/>
        <v>Type of identifier, other than LEI or MFI code</v>
      </c>
    </row>
    <row r="1171" spans="1:30" x14ac:dyDescent="0.45">
      <c r="A1171" t="s">
        <v>452</v>
      </c>
      <c r="B1171" t="s">
        <v>167</v>
      </c>
      <c r="C1171" t="s">
        <v>21</v>
      </c>
      <c r="D1171" s="23">
        <v>66122.820000000007</v>
      </c>
      <c r="E1171">
        <v>175.62</v>
      </c>
      <c r="F1171" t="s">
        <v>29</v>
      </c>
      <c r="G1171" t="s">
        <v>34</v>
      </c>
      <c r="H1171" t="s">
        <v>694</v>
      </c>
      <c r="I1171" t="s">
        <v>73</v>
      </c>
      <c r="M1171" t="s">
        <v>1362</v>
      </c>
      <c r="W1171" t="s">
        <v>479</v>
      </c>
      <c r="X1171" t="str">
        <f>+IF(P1171="S128","c006x   - Insurance firms &amp; pension funds",IF(G1171="particulares","c001x   - Households",IF(AND(G1171="outras empresas nao financeiras",H1171="1"),"c002x   - Micro &amp; SME",IF(AND(G1171="outras empresas nao financeiras",OR(H1171="0",H1171="")),"c003x   - Corporates",IF(G1171="instituicoes de credito","c004x   - Institutions",IF(G1171="outras instituicoes financeiras","c005x   - Other financial corporations",IF(G1171="setor publico","c008x   - Government, central banks &amp; supranationals",IF(AND(G1171="",I1171="Taxageste"),"c003x   - Corporates",IF(G1171="","c005x   - Other financial corporations","")))))))))</f>
        <v>c005x   - Other financial corporations</v>
      </c>
      <c r="Y1171" s="1">
        <f>SUM(N1171:O1171)</f>
        <v>0</v>
      </c>
      <c r="Z1171">
        <f>IFERROR(D1171-Y1171,"")</f>
        <v>66122.820000000007</v>
      </c>
      <c r="AA1171">
        <v>0</v>
      </c>
      <c r="AB1171" t="str">
        <f t="shared" si="54"/>
        <v>385000000000000</v>
      </c>
      <c r="AC1171" t="str">
        <f t="shared" si="55"/>
        <v>2101355138</v>
      </c>
      <c r="AD1171" t="str">
        <f t="shared" si="56"/>
        <v>Type of identifier, other than LEI or MFI code</v>
      </c>
    </row>
    <row r="1172" spans="1:30" x14ac:dyDescent="0.45">
      <c r="A1172" t="s">
        <v>335</v>
      </c>
      <c r="B1172" t="s">
        <v>167</v>
      </c>
      <c r="C1172" t="s">
        <v>21</v>
      </c>
      <c r="D1172" s="23">
        <v>89698.73</v>
      </c>
      <c r="E1172">
        <v>105.64</v>
      </c>
      <c r="F1172" t="s">
        <v>29</v>
      </c>
      <c r="G1172" t="s">
        <v>34</v>
      </c>
      <c r="H1172" t="s">
        <v>694</v>
      </c>
      <c r="I1172" t="s">
        <v>73</v>
      </c>
      <c r="M1172" t="s">
        <v>1362</v>
      </c>
      <c r="W1172" t="s">
        <v>479</v>
      </c>
      <c r="X1172" t="str">
        <f>+IF(P1172="S128","c006x   - Insurance firms &amp; pension funds",IF(G1172="particulares","c001x   - Households",IF(AND(G1172="outras empresas nao financeiras",H1172="1"),"c002x   - Micro &amp; SME",IF(AND(G1172="outras empresas nao financeiras",OR(H1172="0",H1172="")),"c003x   - Corporates",IF(G1172="instituicoes de credito","c004x   - Institutions",IF(G1172="outras instituicoes financeiras","c005x   - Other financial corporations",IF(G1172="setor publico","c008x   - Government, central banks &amp; supranationals",IF(AND(G1172="",I1172="Taxageste"),"c003x   - Corporates",IF(G1172="","c005x   - Other financial corporations","")))))))))</f>
        <v>c005x   - Other financial corporations</v>
      </c>
      <c r="Y1172" s="1">
        <f>SUM(N1172:O1172)</f>
        <v>0</v>
      </c>
      <c r="Z1172">
        <f>IFERROR(D1172-Y1172,"")</f>
        <v>89698.73</v>
      </c>
      <c r="AA1172">
        <v>0</v>
      </c>
      <c r="AB1172" t="str">
        <f t="shared" si="54"/>
        <v>355000000000000</v>
      </c>
      <c r="AC1172" t="str">
        <f t="shared" si="55"/>
        <v>2101355138</v>
      </c>
      <c r="AD1172" t="str">
        <f t="shared" si="56"/>
        <v>Type of identifier, other than LEI or MFI code</v>
      </c>
    </row>
    <row r="1173" spans="1:30" x14ac:dyDescent="0.45">
      <c r="A1173" t="s">
        <v>231</v>
      </c>
      <c r="B1173" t="s">
        <v>167</v>
      </c>
      <c r="C1173" t="s">
        <v>21</v>
      </c>
      <c r="D1173" s="23">
        <v>126980.02</v>
      </c>
      <c r="E1173">
        <v>231.17</v>
      </c>
      <c r="F1173" t="s">
        <v>29</v>
      </c>
      <c r="G1173" t="s">
        <v>34</v>
      </c>
      <c r="H1173" t="s">
        <v>694</v>
      </c>
      <c r="I1173" t="s">
        <v>73</v>
      </c>
      <c r="M1173" t="s">
        <v>1362</v>
      </c>
      <c r="W1173" t="s">
        <v>479</v>
      </c>
      <c r="X1173" t="str">
        <f>+IF(P1173="S128","c006x   - Insurance firms &amp; pension funds",IF(G1173="particulares","c001x   - Households",IF(AND(G1173="outras empresas nao financeiras",H1173="1"),"c002x   - Micro &amp; SME",IF(AND(G1173="outras empresas nao financeiras",OR(H1173="0",H1173="")),"c003x   - Corporates",IF(G1173="instituicoes de credito","c004x   - Institutions",IF(G1173="outras instituicoes financeiras","c005x   - Other financial corporations",IF(G1173="setor publico","c008x   - Government, central banks &amp; supranationals",IF(AND(G1173="",I1173="Taxageste"),"c003x   - Corporates",IF(G1173="","c005x   - Other financial corporations","")))))))))</f>
        <v>c005x   - Other financial corporations</v>
      </c>
      <c r="Y1173" s="1">
        <f>SUM(N1173:O1173)</f>
        <v>0</v>
      </c>
      <c r="Z1173">
        <f>IFERROR(D1173-Y1173,"")</f>
        <v>126980.02</v>
      </c>
      <c r="AA1173">
        <v>0</v>
      </c>
      <c r="AB1173" t="str">
        <f t="shared" si="54"/>
        <v>386000000000000</v>
      </c>
      <c r="AC1173" t="str">
        <f t="shared" si="55"/>
        <v>2101355138</v>
      </c>
      <c r="AD1173" t="str">
        <f t="shared" si="56"/>
        <v>Type of identifier, other than LEI or MFI code</v>
      </c>
    </row>
    <row r="1174" spans="1:30" x14ac:dyDescent="0.45">
      <c r="A1174" t="s">
        <v>351</v>
      </c>
      <c r="B1174" t="s">
        <v>164</v>
      </c>
      <c r="C1174" t="s">
        <v>21</v>
      </c>
      <c r="D1174" s="23">
        <v>71915.039999999994</v>
      </c>
      <c r="E1174">
        <v>119.98</v>
      </c>
      <c r="F1174" t="s">
        <v>29</v>
      </c>
      <c r="G1174" t="s">
        <v>34</v>
      </c>
      <c r="H1174" t="s">
        <v>694</v>
      </c>
      <c r="I1174" t="s">
        <v>30</v>
      </c>
      <c r="M1174" t="s">
        <v>1362</v>
      </c>
      <c r="W1174" t="s">
        <v>479</v>
      </c>
      <c r="X1174" t="str">
        <f>+IF(P1174="S128","c006x   - Insurance firms &amp; pension funds",IF(G1174="particulares","c001x   - Households",IF(AND(G1174="outras empresas nao financeiras",H1174="1"),"c002x   - Micro &amp; SME",IF(AND(G1174="outras empresas nao financeiras",OR(H1174="0",H1174="")),"c003x   - Corporates",IF(G1174="instituicoes de credito","c004x   - Institutions",IF(G1174="outras instituicoes financeiras","c005x   - Other financial corporations",IF(G1174="setor publico","c008x   - Government, central banks &amp; supranationals",IF(AND(G1174="",I1174="Taxageste"),"c003x   - Corporates",IF(G1174="","c005x   - Other financial corporations","")))))))))</f>
        <v>c005x   - Other financial corporations</v>
      </c>
      <c r="Y1174" s="1">
        <f>SUM(N1174:O1174)</f>
        <v>0</v>
      </c>
      <c r="Z1174">
        <f>IFERROR(D1174-Y1174,"")</f>
        <v>71915.039999999994</v>
      </c>
      <c r="AA1174">
        <v>0</v>
      </c>
      <c r="AB1174" t="str">
        <f t="shared" si="54"/>
        <v>386500000000000</v>
      </c>
      <c r="AC1174" t="str">
        <f t="shared" si="55"/>
        <v>7400615058</v>
      </c>
      <c r="AD1174" t="str">
        <f t="shared" si="56"/>
        <v>Type of identifier, other than LEI or MFI code</v>
      </c>
    </row>
    <row r="1175" spans="1:30" x14ac:dyDescent="0.45">
      <c r="A1175" t="s">
        <v>172</v>
      </c>
      <c r="B1175" t="s">
        <v>164</v>
      </c>
      <c r="C1175" t="s">
        <v>21</v>
      </c>
      <c r="D1175" s="23">
        <v>15390.59</v>
      </c>
      <c r="E1175">
        <v>20.3</v>
      </c>
      <c r="F1175" t="s">
        <v>29</v>
      </c>
      <c r="G1175" t="s">
        <v>34</v>
      </c>
      <c r="H1175" t="s">
        <v>694</v>
      </c>
      <c r="I1175" t="s">
        <v>30</v>
      </c>
      <c r="M1175" t="s">
        <v>1362</v>
      </c>
      <c r="W1175" t="s">
        <v>479</v>
      </c>
      <c r="X1175" t="str">
        <f>+IF(P1175="S128","c006x   - Insurance firms &amp; pension funds",IF(G1175="particulares","c001x   - Households",IF(AND(G1175="outras empresas nao financeiras",H1175="1"),"c002x   - Micro &amp; SME",IF(AND(G1175="outras empresas nao financeiras",OR(H1175="0",H1175="")),"c003x   - Corporates",IF(G1175="instituicoes de credito","c004x   - Institutions",IF(G1175="outras instituicoes financeiras","c005x   - Other financial corporations",IF(G1175="setor publico","c008x   - Government, central banks &amp; supranationals",IF(AND(G1175="",I1175="Taxageste"),"c003x   - Corporates",IF(G1175="","c005x   - Other financial corporations","")))))))))</f>
        <v>c005x   - Other financial corporations</v>
      </c>
      <c r="Y1175" s="1">
        <f>SUM(N1175:O1175)</f>
        <v>0</v>
      </c>
      <c r="Z1175">
        <f>IFERROR(D1175-Y1175,"")</f>
        <v>15390.59</v>
      </c>
      <c r="AA1175">
        <v>0</v>
      </c>
      <c r="AB1175" t="str">
        <f t="shared" si="54"/>
        <v>366000000000000</v>
      </c>
      <c r="AC1175" t="str">
        <f t="shared" si="55"/>
        <v>7400615058</v>
      </c>
      <c r="AD1175" t="str">
        <f t="shared" si="56"/>
        <v>Type of identifier, other than LEI or MFI code</v>
      </c>
    </row>
    <row r="1176" spans="1:30" x14ac:dyDescent="0.45">
      <c r="A1176" t="s">
        <v>228</v>
      </c>
      <c r="B1176" t="s">
        <v>167</v>
      </c>
      <c r="C1176" t="s">
        <v>21</v>
      </c>
      <c r="D1176" s="23">
        <v>265930.64</v>
      </c>
      <c r="E1176">
        <v>438.94</v>
      </c>
      <c r="F1176" t="s">
        <v>29</v>
      </c>
      <c r="G1176" t="s">
        <v>34</v>
      </c>
      <c r="H1176" t="s">
        <v>694</v>
      </c>
      <c r="I1176" t="s">
        <v>73</v>
      </c>
      <c r="M1176" t="s">
        <v>1362</v>
      </c>
      <c r="W1176" t="s">
        <v>479</v>
      </c>
      <c r="X1176" t="str">
        <f>+IF(P1176="S128","c006x   - Insurance firms &amp; pension funds",IF(G1176="particulares","c001x   - Households",IF(AND(G1176="outras empresas nao financeiras",H1176="1"),"c002x   - Micro &amp; SME",IF(AND(G1176="outras empresas nao financeiras",OR(H1176="0",H1176="")),"c003x   - Corporates",IF(G1176="instituicoes de credito","c004x   - Institutions",IF(G1176="outras instituicoes financeiras","c005x   - Other financial corporations",IF(G1176="setor publico","c008x   - Government, central banks &amp; supranationals",IF(AND(G1176="",I1176="Taxageste"),"c003x   - Corporates",IF(G1176="","c005x   - Other financial corporations","")))))))))</f>
        <v>c005x   - Other financial corporations</v>
      </c>
      <c r="Y1176" s="1">
        <f>SUM(N1176:O1176)</f>
        <v>0</v>
      </c>
      <c r="Z1176">
        <f>IFERROR(D1176-Y1176,"")</f>
        <v>265930.64</v>
      </c>
      <c r="AA1176">
        <v>0</v>
      </c>
      <c r="AB1176" t="str">
        <f t="shared" si="54"/>
        <v>367500000000000</v>
      </c>
      <c r="AC1176" t="str">
        <f t="shared" si="55"/>
        <v>2101355138</v>
      </c>
      <c r="AD1176" t="str">
        <f t="shared" si="56"/>
        <v>Type of identifier, other than LEI or MFI code</v>
      </c>
    </row>
    <row r="1177" spans="1:30" x14ac:dyDescent="0.45">
      <c r="A1177" t="s">
        <v>273</v>
      </c>
      <c r="B1177" t="s">
        <v>164</v>
      </c>
      <c r="C1177" t="s">
        <v>21</v>
      </c>
      <c r="D1177" s="23">
        <v>75890.97</v>
      </c>
      <c r="E1177">
        <v>69.510000000000005</v>
      </c>
      <c r="F1177" t="s">
        <v>29</v>
      </c>
      <c r="G1177" t="s">
        <v>34</v>
      </c>
      <c r="H1177" t="s">
        <v>694</v>
      </c>
      <c r="I1177" t="s">
        <v>30</v>
      </c>
      <c r="M1177" t="s">
        <v>1362</v>
      </c>
      <c r="W1177" t="s">
        <v>479</v>
      </c>
      <c r="X1177" t="str">
        <f>+IF(P1177="S128","c006x   - Insurance firms &amp; pension funds",IF(G1177="particulares","c001x   - Households",IF(AND(G1177="outras empresas nao financeiras",H1177="1"),"c002x   - Micro &amp; SME",IF(AND(G1177="outras empresas nao financeiras",OR(H1177="0",H1177="")),"c003x   - Corporates",IF(G1177="instituicoes de credito","c004x   - Institutions",IF(G1177="outras instituicoes financeiras","c005x   - Other financial corporations",IF(G1177="setor publico","c008x   - Government, central banks &amp; supranationals",IF(AND(G1177="",I1177="Taxageste"),"c003x   - Corporates",IF(G1177="","c005x   - Other financial corporations","")))))))))</f>
        <v>c005x   - Other financial corporations</v>
      </c>
      <c r="Y1177" s="1">
        <f>SUM(N1177:O1177)</f>
        <v>0</v>
      </c>
      <c r="Z1177">
        <f>IFERROR(D1177-Y1177,"")</f>
        <v>75890.97</v>
      </c>
      <c r="AA1177">
        <v>0</v>
      </c>
      <c r="AB1177" t="str">
        <f t="shared" si="54"/>
        <v>346000000000000</v>
      </c>
      <c r="AC1177" t="str">
        <f t="shared" si="55"/>
        <v>7400615058</v>
      </c>
      <c r="AD1177" t="str">
        <f t="shared" si="56"/>
        <v>Type of identifier, other than LEI or MFI code</v>
      </c>
    </row>
    <row r="1178" spans="1:30" x14ac:dyDescent="0.45">
      <c r="A1178" t="s">
        <v>179</v>
      </c>
      <c r="B1178" t="s">
        <v>170</v>
      </c>
      <c r="C1178" t="s">
        <v>21</v>
      </c>
      <c r="D1178" s="23">
        <v>33347.5</v>
      </c>
      <c r="E1178">
        <v>64.36</v>
      </c>
      <c r="F1178" t="s">
        <v>29</v>
      </c>
      <c r="G1178" t="s">
        <v>34</v>
      </c>
      <c r="H1178" t="s">
        <v>694</v>
      </c>
      <c r="I1178" t="s">
        <v>74</v>
      </c>
      <c r="M1178" t="s">
        <v>1362</v>
      </c>
      <c r="W1178" t="s">
        <v>479</v>
      </c>
      <c r="X1178" t="str">
        <f>+IF(P1178="S128","c006x   - Insurance firms &amp; pension funds",IF(G1178="particulares","c001x   - Households",IF(AND(G1178="outras empresas nao financeiras",H1178="1"),"c002x   - Micro &amp; SME",IF(AND(G1178="outras empresas nao financeiras",OR(H1178="0",H1178="")),"c003x   - Corporates",IF(G1178="instituicoes de credito","c004x   - Institutions",IF(G1178="outras instituicoes financeiras","c005x   - Other financial corporations",IF(G1178="setor publico","c008x   - Government, central banks &amp; supranationals",IF(AND(G1178="",I1178="Taxageste"),"c003x   - Corporates",IF(G1178="","c005x   - Other financial corporations","")))))))))</f>
        <v>c005x   - Other financial corporations</v>
      </c>
      <c r="Y1178" s="1">
        <f>SUM(N1178:O1178)</f>
        <v>0</v>
      </c>
      <c r="Z1178">
        <f>IFERROR(D1178-Y1178,"")</f>
        <v>33347.5</v>
      </c>
      <c r="AA1178">
        <v>0</v>
      </c>
      <c r="AB1178" t="str">
        <f t="shared" si="54"/>
        <v>355200000000000</v>
      </c>
      <c r="AC1178" t="str">
        <f t="shared" si="55"/>
        <v>7400987939</v>
      </c>
      <c r="AD1178" t="str">
        <f t="shared" si="56"/>
        <v>Type of identifier, other than LEI or MFI code</v>
      </c>
    </row>
    <row r="1179" spans="1:30" x14ac:dyDescent="0.45">
      <c r="A1179" t="s">
        <v>417</v>
      </c>
      <c r="B1179" t="s">
        <v>170</v>
      </c>
      <c r="C1179" t="s">
        <v>21</v>
      </c>
      <c r="D1179" s="23">
        <v>85098.87</v>
      </c>
      <c r="E1179">
        <v>106.52</v>
      </c>
      <c r="F1179" t="s">
        <v>29</v>
      </c>
      <c r="G1179" t="s">
        <v>34</v>
      </c>
      <c r="H1179" t="s">
        <v>694</v>
      </c>
      <c r="I1179" t="s">
        <v>74</v>
      </c>
      <c r="M1179" t="s">
        <v>1362</v>
      </c>
      <c r="W1179" t="s">
        <v>479</v>
      </c>
      <c r="X1179" t="str">
        <f>+IF(P1179="S128","c006x   - Insurance firms &amp; pension funds",IF(G1179="particulares","c001x   - Households",IF(AND(G1179="outras empresas nao financeiras",H1179="1"),"c002x   - Micro &amp; SME",IF(AND(G1179="outras empresas nao financeiras",OR(H1179="0",H1179="")),"c003x   - Corporates",IF(G1179="instituicoes de credito","c004x   - Institutions",IF(G1179="outras instituicoes financeiras","c005x   - Other financial corporations",IF(G1179="setor publico","c008x   - Government, central banks &amp; supranationals",IF(AND(G1179="",I1179="Taxageste"),"c003x   - Corporates",IF(G1179="","c005x   - Other financial corporations","")))))))))</f>
        <v>c005x   - Other financial corporations</v>
      </c>
      <c r="Y1179" s="1">
        <f>SUM(N1179:O1179)</f>
        <v>0</v>
      </c>
      <c r="Z1179">
        <f>IFERROR(D1179-Y1179,"")</f>
        <v>85098.87</v>
      </c>
      <c r="AA1179">
        <v>0</v>
      </c>
      <c r="AB1179" t="str">
        <f t="shared" si="54"/>
        <v>341000000000000</v>
      </c>
      <c r="AC1179" t="str">
        <f t="shared" si="55"/>
        <v>7400987939</v>
      </c>
      <c r="AD1179" t="str">
        <f t="shared" si="56"/>
        <v>Type of identifier, other than LEI or MFI code</v>
      </c>
    </row>
    <row r="1180" spans="1:30" x14ac:dyDescent="0.45">
      <c r="A1180" t="s">
        <v>199</v>
      </c>
      <c r="B1180" t="s">
        <v>164</v>
      </c>
      <c r="C1180" t="s">
        <v>21</v>
      </c>
      <c r="D1180" s="23">
        <v>140768.43</v>
      </c>
      <c r="E1180">
        <v>231.35</v>
      </c>
      <c r="F1180" t="s">
        <v>29</v>
      </c>
      <c r="G1180" t="s">
        <v>34</v>
      </c>
      <c r="H1180" t="s">
        <v>694</v>
      </c>
      <c r="I1180" t="s">
        <v>30</v>
      </c>
      <c r="M1180" t="s">
        <v>1362</v>
      </c>
      <c r="W1180" t="s">
        <v>479</v>
      </c>
      <c r="X1180" t="str">
        <f>+IF(P1180="S128","c006x   - Insurance firms &amp; pension funds",IF(G1180="particulares","c001x   - Households",IF(AND(G1180="outras empresas nao financeiras",H1180="1"),"c002x   - Micro &amp; SME",IF(AND(G1180="outras empresas nao financeiras",OR(H1180="0",H1180="")),"c003x   - Corporates",IF(G1180="instituicoes de credito","c004x   - Institutions",IF(G1180="outras instituicoes financeiras","c005x   - Other financial corporations",IF(G1180="setor publico","c008x   - Government, central banks &amp; supranationals",IF(AND(G1180="",I1180="Taxageste"),"c003x   - Corporates",IF(G1180="","c005x   - Other financial corporations","")))))))))</f>
        <v>c005x   - Other financial corporations</v>
      </c>
      <c r="Y1180" s="1">
        <f>SUM(N1180:O1180)</f>
        <v>0</v>
      </c>
      <c r="Z1180">
        <f>IFERROR(D1180-Y1180,"")</f>
        <v>140768.43</v>
      </c>
      <c r="AA1180">
        <v>0</v>
      </c>
      <c r="AB1180" t="str">
        <f t="shared" si="54"/>
        <v>375100000000000</v>
      </c>
      <c r="AC1180" t="str">
        <f t="shared" si="55"/>
        <v>7400615058</v>
      </c>
      <c r="AD1180" t="str">
        <f t="shared" si="56"/>
        <v>Type of identifier, other than LEI or MFI code</v>
      </c>
    </row>
    <row r="1181" spans="1:30" x14ac:dyDescent="0.45">
      <c r="A1181" t="s">
        <v>350</v>
      </c>
      <c r="B1181" t="s">
        <v>164</v>
      </c>
      <c r="C1181" t="s">
        <v>21</v>
      </c>
      <c r="D1181" s="23">
        <v>11771.03</v>
      </c>
      <c r="E1181">
        <v>45.71</v>
      </c>
      <c r="F1181" t="s">
        <v>29</v>
      </c>
      <c r="G1181" t="s">
        <v>34</v>
      </c>
      <c r="H1181" t="s">
        <v>694</v>
      </c>
      <c r="I1181" t="s">
        <v>30</v>
      </c>
      <c r="M1181" t="s">
        <v>1362</v>
      </c>
      <c r="W1181" t="s">
        <v>479</v>
      </c>
      <c r="X1181" t="str">
        <f>+IF(P1181="S128","c006x   - Insurance firms &amp; pension funds",IF(G1181="particulares","c001x   - Households",IF(AND(G1181="outras empresas nao financeiras",H1181="1"),"c002x   - Micro &amp; SME",IF(AND(G1181="outras empresas nao financeiras",OR(H1181="0",H1181="")),"c003x   - Corporates",IF(G1181="instituicoes de credito","c004x   - Institutions",IF(G1181="outras instituicoes financeiras","c005x   - Other financial corporations",IF(G1181="setor publico","c008x   - Government, central banks &amp; supranationals",IF(AND(G1181="",I1181="Taxageste"),"c003x   - Corporates",IF(G1181="","c005x   - Other financial corporations","")))))))))</f>
        <v>c005x   - Other financial corporations</v>
      </c>
      <c r="Y1181" s="1">
        <f>SUM(N1181:O1181)</f>
        <v>0</v>
      </c>
      <c r="Z1181">
        <f>IFERROR(D1181-Y1181,"")</f>
        <v>11771.03</v>
      </c>
      <c r="AA1181">
        <v>0</v>
      </c>
      <c r="AB1181" t="str">
        <f t="shared" si="54"/>
        <v>377500000000000</v>
      </c>
      <c r="AC1181" t="str">
        <f t="shared" si="55"/>
        <v>7400615058</v>
      </c>
      <c r="AD1181" t="str">
        <f t="shared" si="56"/>
        <v>Type of identifier, other than LEI or MFI code</v>
      </c>
    </row>
    <row r="1182" spans="1:30" x14ac:dyDescent="0.45">
      <c r="A1182" t="s">
        <v>430</v>
      </c>
      <c r="B1182" t="s">
        <v>164</v>
      </c>
      <c r="C1182" t="s">
        <v>21</v>
      </c>
      <c r="D1182" s="23">
        <v>60318.94</v>
      </c>
      <c r="E1182">
        <v>61.32</v>
      </c>
      <c r="F1182" t="s">
        <v>29</v>
      </c>
      <c r="G1182" t="s">
        <v>34</v>
      </c>
      <c r="H1182" t="s">
        <v>694</v>
      </c>
      <c r="I1182" t="s">
        <v>30</v>
      </c>
      <c r="M1182" t="s">
        <v>1362</v>
      </c>
      <c r="W1182" t="s">
        <v>479</v>
      </c>
      <c r="X1182" t="str">
        <f>+IF(P1182="S128","c006x   - Insurance firms &amp; pension funds",IF(G1182="particulares","c001x   - Households",IF(AND(G1182="outras empresas nao financeiras",H1182="1"),"c002x   - Micro &amp; SME",IF(AND(G1182="outras empresas nao financeiras",OR(H1182="0",H1182="")),"c003x   - Corporates",IF(G1182="instituicoes de credito","c004x   - Institutions",IF(G1182="outras instituicoes financeiras","c005x   - Other financial corporations",IF(G1182="setor publico","c008x   - Government, central banks &amp; supranationals",IF(AND(G1182="",I1182="Taxageste"),"c003x   - Corporates",IF(G1182="","c005x   - Other financial corporations","")))))))))</f>
        <v>c005x   - Other financial corporations</v>
      </c>
      <c r="Y1182" s="1">
        <f>SUM(N1182:O1182)</f>
        <v>0</v>
      </c>
      <c r="Z1182">
        <f>IFERROR(D1182-Y1182,"")</f>
        <v>60318.94</v>
      </c>
      <c r="AA1182">
        <v>0</v>
      </c>
      <c r="AB1182" t="str">
        <f t="shared" si="54"/>
        <v>341500000000000</v>
      </c>
      <c r="AC1182" t="str">
        <f t="shared" si="55"/>
        <v>7400615058</v>
      </c>
      <c r="AD1182" t="str">
        <f t="shared" si="56"/>
        <v>Type of identifier, other than LEI or MFI code</v>
      </c>
    </row>
    <row r="1183" spans="1:30" x14ac:dyDescent="0.45">
      <c r="A1183" t="s">
        <v>281</v>
      </c>
      <c r="B1183" t="s">
        <v>164</v>
      </c>
      <c r="C1183" t="s">
        <v>21</v>
      </c>
      <c r="D1183" s="23">
        <v>10705.13</v>
      </c>
      <c r="E1183">
        <v>15.23</v>
      </c>
      <c r="F1183" t="s">
        <v>29</v>
      </c>
      <c r="G1183" t="s">
        <v>34</v>
      </c>
      <c r="H1183" t="s">
        <v>694</v>
      </c>
      <c r="I1183" t="s">
        <v>30</v>
      </c>
      <c r="M1183" t="s">
        <v>1362</v>
      </c>
      <c r="W1183" t="s">
        <v>479</v>
      </c>
      <c r="X1183" t="str">
        <f>+IF(P1183="S128","c006x   - Insurance firms &amp; pension funds",IF(G1183="particulares","c001x   - Households",IF(AND(G1183="outras empresas nao financeiras",H1183="1"),"c002x   - Micro &amp; SME",IF(AND(G1183="outras empresas nao financeiras",OR(H1183="0",H1183="")),"c003x   - Corporates",IF(G1183="instituicoes de credito","c004x   - Institutions",IF(G1183="outras instituicoes financeiras","c005x   - Other financial corporations",IF(G1183="setor publico","c008x   - Government, central banks &amp; supranationals",IF(AND(G1183="",I1183="Taxageste"),"c003x   - Corporates",IF(G1183="","c005x   - Other financial corporations","")))))))))</f>
        <v>c005x   - Other financial corporations</v>
      </c>
      <c r="Y1183" s="1">
        <f>SUM(N1183:O1183)</f>
        <v>0</v>
      </c>
      <c r="Z1183">
        <f>IFERROR(D1183-Y1183,"")</f>
        <v>10705.13</v>
      </c>
      <c r="AA1183">
        <v>0</v>
      </c>
      <c r="AB1183" t="str">
        <f t="shared" si="54"/>
        <v>356400000000000</v>
      </c>
      <c r="AC1183" t="str">
        <f t="shared" si="55"/>
        <v>7400615058</v>
      </c>
      <c r="AD1183" t="str">
        <f t="shared" si="56"/>
        <v>Type of identifier, other than LEI or MFI code</v>
      </c>
    </row>
    <row r="1184" spans="1:30" x14ac:dyDescent="0.45">
      <c r="A1184" t="s">
        <v>422</v>
      </c>
      <c r="B1184" t="s">
        <v>164</v>
      </c>
      <c r="C1184" t="s">
        <v>21</v>
      </c>
      <c r="D1184" s="23">
        <v>207950.54</v>
      </c>
      <c r="E1184">
        <v>355.74</v>
      </c>
      <c r="F1184" t="s">
        <v>29</v>
      </c>
      <c r="G1184" t="s">
        <v>34</v>
      </c>
      <c r="H1184" t="s">
        <v>694</v>
      </c>
      <c r="I1184" t="s">
        <v>30</v>
      </c>
      <c r="M1184" t="s">
        <v>1362</v>
      </c>
      <c r="W1184" t="s">
        <v>479</v>
      </c>
      <c r="X1184" t="str">
        <f>+IF(P1184="S128","c006x   - Insurance firms &amp; pension funds",IF(G1184="particulares","c001x   - Households",IF(AND(G1184="outras empresas nao financeiras",H1184="1"),"c002x   - Micro &amp; SME",IF(AND(G1184="outras empresas nao financeiras",OR(H1184="0",H1184="")),"c003x   - Corporates",IF(G1184="instituicoes de credito","c004x   - Institutions",IF(G1184="outras instituicoes financeiras","c005x   - Other financial corporations",IF(G1184="setor publico","c008x   - Government, central banks &amp; supranationals",IF(AND(G1184="",I1184="Taxageste"),"c003x   - Corporates",IF(G1184="","c005x   - Other financial corporations","")))))))))</f>
        <v>c005x   - Other financial corporations</v>
      </c>
      <c r="Y1184" s="1">
        <f>SUM(N1184:O1184)</f>
        <v>0</v>
      </c>
      <c r="Z1184">
        <f>IFERROR(D1184-Y1184,"")</f>
        <v>207950.54</v>
      </c>
      <c r="AA1184">
        <v>0</v>
      </c>
      <c r="AB1184" t="str">
        <f t="shared" si="54"/>
        <v>334500000000000</v>
      </c>
      <c r="AC1184" t="str">
        <f t="shared" si="55"/>
        <v>7400615058</v>
      </c>
      <c r="AD1184" t="str">
        <f t="shared" si="56"/>
        <v>Type of identifier, other than LEI or MFI code</v>
      </c>
    </row>
    <row r="1185" spans="1:30" x14ac:dyDescent="0.45">
      <c r="A1185" t="s">
        <v>224</v>
      </c>
      <c r="B1185" t="s">
        <v>167</v>
      </c>
      <c r="C1185" t="s">
        <v>21</v>
      </c>
      <c r="D1185" s="23">
        <v>82114.14</v>
      </c>
      <c r="E1185">
        <v>178.39</v>
      </c>
      <c r="F1185" t="s">
        <v>29</v>
      </c>
      <c r="G1185" t="s">
        <v>34</v>
      </c>
      <c r="H1185" t="s">
        <v>694</v>
      </c>
      <c r="I1185" t="s">
        <v>73</v>
      </c>
      <c r="M1185" t="s">
        <v>1362</v>
      </c>
      <c r="W1185" t="s">
        <v>479</v>
      </c>
      <c r="X1185" t="str">
        <f>+IF(P1185="S128","c006x   - Insurance firms &amp; pension funds",IF(G1185="particulares","c001x   - Households",IF(AND(G1185="outras empresas nao financeiras",H1185="1"),"c002x   - Micro &amp; SME",IF(AND(G1185="outras empresas nao financeiras",OR(H1185="0",H1185="")),"c003x   - Corporates",IF(G1185="instituicoes de credito","c004x   - Institutions",IF(G1185="outras instituicoes financeiras","c005x   - Other financial corporations",IF(G1185="setor publico","c008x   - Government, central banks &amp; supranationals",IF(AND(G1185="",I1185="Taxageste"),"c003x   - Corporates",IF(G1185="","c005x   - Other financial corporations","")))))))))</f>
        <v>c005x   - Other financial corporations</v>
      </c>
      <c r="Y1185" s="1">
        <f>SUM(N1185:O1185)</f>
        <v>0</v>
      </c>
      <c r="Z1185">
        <f>IFERROR(D1185-Y1185,"")</f>
        <v>82114.14</v>
      </c>
      <c r="AA1185">
        <v>0</v>
      </c>
      <c r="AB1185" t="str">
        <f t="shared" si="54"/>
        <v>357000000000000</v>
      </c>
      <c r="AC1185" t="str">
        <f t="shared" si="55"/>
        <v>2101355138</v>
      </c>
      <c r="AD1185" t="str">
        <f t="shared" si="56"/>
        <v>Type of identifier, other than LEI or MFI code</v>
      </c>
    </row>
    <row r="1186" spans="1:30" x14ac:dyDescent="0.45">
      <c r="A1186" t="s">
        <v>335</v>
      </c>
      <c r="B1186" t="s">
        <v>170</v>
      </c>
      <c r="C1186" t="s">
        <v>21</v>
      </c>
      <c r="D1186" s="23">
        <v>59371.66</v>
      </c>
      <c r="E1186">
        <v>58.16</v>
      </c>
      <c r="F1186" t="s">
        <v>29</v>
      </c>
      <c r="G1186" t="s">
        <v>34</v>
      </c>
      <c r="H1186" t="s">
        <v>694</v>
      </c>
      <c r="I1186" t="s">
        <v>74</v>
      </c>
      <c r="M1186" t="s">
        <v>1362</v>
      </c>
      <c r="W1186" t="s">
        <v>479</v>
      </c>
      <c r="X1186" t="str">
        <f>+IF(P1186="S128","c006x   - Insurance firms &amp; pension funds",IF(G1186="particulares","c001x   - Households",IF(AND(G1186="outras empresas nao financeiras",H1186="1"),"c002x   - Micro &amp; SME",IF(AND(G1186="outras empresas nao financeiras",OR(H1186="0",H1186="")),"c003x   - Corporates",IF(G1186="instituicoes de credito","c004x   - Institutions",IF(G1186="outras instituicoes financeiras","c005x   - Other financial corporations",IF(G1186="setor publico","c008x   - Government, central banks &amp; supranationals",IF(AND(G1186="",I1186="Taxageste"),"c003x   - Corporates",IF(G1186="","c005x   - Other financial corporations","")))))))))</f>
        <v>c005x   - Other financial corporations</v>
      </c>
      <c r="Y1186" s="1">
        <f>SUM(N1186:O1186)</f>
        <v>0</v>
      </c>
      <c r="Z1186">
        <f>IFERROR(D1186-Y1186,"")</f>
        <v>59371.66</v>
      </c>
      <c r="AA1186">
        <v>0</v>
      </c>
      <c r="AB1186" t="str">
        <f t="shared" si="54"/>
        <v>355000000000000</v>
      </c>
      <c r="AC1186" t="str">
        <f t="shared" si="55"/>
        <v>7400987939</v>
      </c>
      <c r="AD1186" t="str">
        <f t="shared" si="56"/>
        <v>Type of identifier, other than LEI or MFI code</v>
      </c>
    </row>
    <row r="1187" spans="1:30" x14ac:dyDescent="0.45">
      <c r="A1187" t="s">
        <v>224</v>
      </c>
      <c r="B1187" t="s">
        <v>170</v>
      </c>
      <c r="C1187" t="s">
        <v>21</v>
      </c>
      <c r="D1187" s="23">
        <v>37694.6</v>
      </c>
      <c r="E1187">
        <v>36.04</v>
      </c>
      <c r="F1187" t="s">
        <v>29</v>
      </c>
      <c r="G1187" t="s">
        <v>34</v>
      </c>
      <c r="H1187" t="s">
        <v>694</v>
      </c>
      <c r="I1187" t="s">
        <v>74</v>
      </c>
      <c r="M1187" t="s">
        <v>1362</v>
      </c>
      <c r="W1187" t="s">
        <v>479</v>
      </c>
      <c r="X1187" t="str">
        <f>+IF(P1187="S128","c006x   - Insurance firms &amp; pension funds",IF(G1187="particulares","c001x   - Households",IF(AND(G1187="outras empresas nao financeiras",H1187="1"),"c002x   - Micro &amp; SME",IF(AND(G1187="outras empresas nao financeiras",OR(H1187="0",H1187="")),"c003x   - Corporates",IF(G1187="instituicoes de credito","c004x   - Institutions",IF(G1187="outras instituicoes financeiras","c005x   - Other financial corporations",IF(G1187="setor publico","c008x   - Government, central banks &amp; supranationals",IF(AND(G1187="",I1187="Taxageste"),"c003x   - Corporates",IF(G1187="","c005x   - Other financial corporations","")))))))))</f>
        <v>c005x   - Other financial corporations</v>
      </c>
      <c r="Y1187" s="1">
        <f>SUM(N1187:O1187)</f>
        <v>0</v>
      </c>
      <c r="Z1187">
        <f>IFERROR(D1187-Y1187,"")</f>
        <v>37694.6</v>
      </c>
      <c r="AA1187">
        <v>0</v>
      </c>
      <c r="AB1187" t="str">
        <f t="shared" si="54"/>
        <v>357000000000000</v>
      </c>
      <c r="AC1187" t="str">
        <f t="shared" si="55"/>
        <v>7400987939</v>
      </c>
      <c r="AD1187" t="str">
        <f t="shared" si="56"/>
        <v>Type of identifier, other than LEI or MFI code</v>
      </c>
    </row>
    <row r="1188" spans="1:30" x14ac:dyDescent="0.45">
      <c r="A1188" t="s">
        <v>334</v>
      </c>
      <c r="B1188" t="s">
        <v>164</v>
      </c>
      <c r="C1188" t="s">
        <v>21</v>
      </c>
      <c r="D1188" s="23">
        <v>258605.76</v>
      </c>
      <c r="E1188">
        <v>479.54</v>
      </c>
      <c r="F1188" t="s">
        <v>29</v>
      </c>
      <c r="G1188" t="s">
        <v>34</v>
      </c>
      <c r="H1188" t="s">
        <v>694</v>
      </c>
      <c r="I1188" t="s">
        <v>30</v>
      </c>
      <c r="M1188" t="s">
        <v>1362</v>
      </c>
      <c r="W1188" t="s">
        <v>479</v>
      </c>
      <c r="X1188" t="str">
        <f>+IF(P1188="S128","c006x   - Insurance firms &amp; pension funds",IF(G1188="particulares","c001x   - Households",IF(AND(G1188="outras empresas nao financeiras",H1188="1"),"c002x   - Micro &amp; SME",IF(AND(G1188="outras empresas nao financeiras",OR(H1188="0",H1188="")),"c003x   - Corporates",IF(G1188="instituicoes de credito","c004x   - Institutions",IF(G1188="outras instituicoes financeiras","c005x   - Other financial corporations",IF(G1188="setor publico","c008x   - Government, central banks &amp; supranationals",IF(AND(G1188="",I1188="Taxageste"),"c003x   - Corporates",IF(G1188="","c005x   - Other financial corporations","")))))))))</f>
        <v>c005x   - Other financial corporations</v>
      </c>
      <c r="Y1188" s="1">
        <f>SUM(N1188:O1188)</f>
        <v>0</v>
      </c>
      <c r="Z1188">
        <f>IFERROR(D1188-Y1188,"")</f>
        <v>258605.76</v>
      </c>
      <c r="AA1188">
        <v>0</v>
      </c>
      <c r="AB1188" t="str">
        <f t="shared" si="54"/>
        <v>357600000000000</v>
      </c>
      <c r="AC1188" t="str">
        <f t="shared" si="55"/>
        <v>7400615058</v>
      </c>
      <c r="AD1188" t="str">
        <f t="shared" si="56"/>
        <v>Type of identifier, other than LEI or MFI code</v>
      </c>
    </row>
    <row r="1189" spans="1:30" x14ac:dyDescent="0.45">
      <c r="A1189" t="s">
        <v>352</v>
      </c>
      <c r="B1189" t="s">
        <v>170</v>
      </c>
      <c r="C1189" t="s">
        <v>21</v>
      </c>
      <c r="D1189" s="23">
        <v>50322.17</v>
      </c>
      <c r="E1189">
        <v>135.27000000000001</v>
      </c>
      <c r="F1189" t="s">
        <v>29</v>
      </c>
      <c r="G1189" t="s">
        <v>34</v>
      </c>
      <c r="H1189" t="s">
        <v>694</v>
      </c>
      <c r="I1189" t="s">
        <v>74</v>
      </c>
      <c r="M1189" t="s">
        <v>1362</v>
      </c>
      <c r="W1189" t="s">
        <v>479</v>
      </c>
      <c r="X1189" t="str">
        <f>+IF(P1189="S128","c006x   - Insurance firms &amp; pension funds",IF(G1189="particulares","c001x   - Households",IF(AND(G1189="outras empresas nao financeiras",H1189="1"),"c002x   - Micro &amp; SME",IF(AND(G1189="outras empresas nao financeiras",OR(H1189="0",H1189="")),"c003x   - Corporates",IF(G1189="instituicoes de credito","c004x   - Institutions",IF(G1189="outras instituicoes financeiras","c005x   - Other financial corporations",IF(G1189="setor publico","c008x   - Government, central banks &amp; supranationals",IF(AND(G1189="",I1189="Taxageste"),"c003x   - Corporates",IF(G1189="","c005x   - Other financial corporations","")))))))))</f>
        <v>c005x   - Other financial corporations</v>
      </c>
      <c r="Y1189" s="1">
        <f>SUM(N1189:O1189)</f>
        <v>0</v>
      </c>
      <c r="Z1189">
        <f>IFERROR(D1189-Y1189,"")</f>
        <v>50322.17</v>
      </c>
      <c r="AA1189">
        <v>0</v>
      </c>
      <c r="AB1189" t="str">
        <f t="shared" si="54"/>
        <v>381500000000000</v>
      </c>
      <c r="AC1189" t="str">
        <f t="shared" si="55"/>
        <v>7400987939</v>
      </c>
      <c r="AD1189" t="str">
        <f t="shared" si="56"/>
        <v>Type of identifier, other than LEI or MFI code</v>
      </c>
    </row>
    <row r="1190" spans="1:30" x14ac:dyDescent="0.45">
      <c r="A1190" t="s">
        <v>283</v>
      </c>
      <c r="B1190" t="s">
        <v>167</v>
      </c>
      <c r="C1190" t="s">
        <v>21</v>
      </c>
      <c r="D1190" s="23">
        <v>114648.74</v>
      </c>
      <c r="E1190">
        <v>269.77</v>
      </c>
      <c r="F1190" t="s">
        <v>29</v>
      </c>
      <c r="G1190" t="s">
        <v>34</v>
      </c>
      <c r="H1190" t="s">
        <v>694</v>
      </c>
      <c r="I1190" t="s">
        <v>73</v>
      </c>
      <c r="M1190" t="s">
        <v>1362</v>
      </c>
      <c r="W1190" t="s">
        <v>479</v>
      </c>
      <c r="X1190" t="str">
        <f>+IF(P1190="S128","c006x   - Insurance firms &amp; pension funds",IF(G1190="particulares","c001x   - Households",IF(AND(G1190="outras empresas nao financeiras",H1190="1"),"c002x   - Micro &amp; SME",IF(AND(G1190="outras empresas nao financeiras",OR(H1190="0",H1190="")),"c003x   - Corporates",IF(G1190="instituicoes de credito","c004x   - Institutions",IF(G1190="outras instituicoes financeiras","c005x   - Other financial corporations",IF(G1190="setor publico","c008x   - Government, central banks &amp; supranationals",IF(AND(G1190="",I1190="Taxageste"),"c003x   - Corporates",IF(G1190="","c005x   - Other financial corporations","")))))))))</f>
        <v>c005x   - Other financial corporations</v>
      </c>
      <c r="Y1190" s="1">
        <f>SUM(N1190:O1190)</f>
        <v>0</v>
      </c>
      <c r="Z1190">
        <f>IFERROR(D1190-Y1190,"")</f>
        <v>114648.74</v>
      </c>
      <c r="AA1190">
        <v>0</v>
      </c>
      <c r="AB1190" t="str">
        <f t="shared" si="54"/>
        <v>358000000000000</v>
      </c>
      <c r="AC1190" t="str">
        <f t="shared" si="55"/>
        <v>2101355138</v>
      </c>
      <c r="AD1190" t="str">
        <f t="shared" si="56"/>
        <v>Type of identifier, other than LEI or MFI code</v>
      </c>
    </row>
    <row r="1191" spans="1:30" x14ac:dyDescent="0.45">
      <c r="A1191" t="s">
        <v>339</v>
      </c>
      <c r="B1191" t="s">
        <v>167</v>
      </c>
      <c r="C1191" t="s">
        <v>21</v>
      </c>
      <c r="D1191" s="23">
        <v>106091.49</v>
      </c>
      <c r="E1191" s="23">
        <v>201.71</v>
      </c>
      <c r="F1191" t="s">
        <v>29</v>
      </c>
      <c r="G1191" t="s">
        <v>34</v>
      </c>
      <c r="H1191" t="s">
        <v>694</v>
      </c>
      <c r="I1191" t="s">
        <v>73</v>
      </c>
      <c r="M1191" t="s">
        <v>1362</v>
      </c>
      <c r="W1191" t="s">
        <v>479</v>
      </c>
      <c r="X1191" t="str">
        <f>+IF(P1191="S128","c006x   - Insurance firms &amp; pension funds",IF(G1191="particulares","c001x   - Households",IF(AND(G1191="outras empresas nao financeiras",H1191="1"),"c002x   - Micro &amp; SME",IF(AND(G1191="outras empresas nao financeiras",OR(H1191="0",H1191="")),"c003x   - Corporates",IF(G1191="instituicoes de credito","c004x   - Institutions",IF(G1191="outras instituicoes financeiras","c005x   - Other financial corporations",IF(G1191="setor publico","c008x   - Government, central banks &amp; supranationals",IF(AND(G1191="",I1191="Taxageste"),"c003x   - Corporates",IF(G1191="","c005x   - Other financial corporations","")))))))))</f>
        <v>c005x   - Other financial corporations</v>
      </c>
      <c r="Y1191" s="1">
        <f>SUM(N1191:O1191)</f>
        <v>0</v>
      </c>
      <c r="Z1191">
        <f>IFERROR(D1191-Y1191,"")</f>
        <v>106091.49</v>
      </c>
      <c r="AA1191">
        <v>0</v>
      </c>
      <c r="AB1191" t="str">
        <f t="shared" si="54"/>
        <v>358100000000000</v>
      </c>
      <c r="AC1191" t="str">
        <f t="shared" si="55"/>
        <v>2101355138</v>
      </c>
      <c r="AD1191" t="str">
        <f t="shared" si="56"/>
        <v>Type of identifier, other than LEI or MFI code</v>
      </c>
    </row>
    <row r="1192" spans="1:30" x14ac:dyDescent="0.45">
      <c r="A1192" t="s">
        <v>415</v>
      </c>
      <c r="B1192" t="s">
        <v>167</v>
      </c>
      <c r="C1192" t="s">
        <v>21</v>
      </c>
      <c r="D1192" s="23">
        <v>115170.14</v>
      </c>
      <c r="E1192">
        <v>240.84</v>
      </c>
      <c r="F1192" t="s">
        <v>29</v>
      </c>
      <c r="G1192" t="s">
        <v>34</v>
      </c>
      <c r="H1192" t="s">
        <v>694</v>
      </c>
      <c r="I1192" t="s">
        <v>73</v>
      </c>
      <c r="M1192" t="s">
        <v>1362</v>
      </c>
      <c r="W1192" t="s">
        <v>479</v>
      </c>
      <c r="X1192" t="str">
        <f>+IF(P1192="S128","c006x   - Insurance firms &amp; pension funds",IF(G1192="particulares","c001x   - Households",IF(AND(G1192="outras empresas nao financeiras",H1192="1"),"c002x   - Micro &amp; SME",IF(AND(G1192="outras empresas nao financeiras",OR(H1192="0",H1192="")),"c003x   - Corporates",IF(G1192="instituicoes de credito","c004x   - Institutions",IF(G1192="outras instituicoes financeiras","c005x   - Other financial corporations",IF(G1192="setor publico","c008x   - Government, central banks &amp; supranationals",IF(AND(G1192="",I1192="Taxageste"),"c003x   - Corporates",IF(G1192="","c005x   - Other financial corporations","")))))))))</f>
        <v>c005x   - Other financial corporations</v>
      </c>
      <c r="Y1192" s="1">
        <f>SUM(N1192:O1192)</f>
        <v>0</v>
      </c>
      <c r="Z1192">
        <f>IFERROR(D1192-Y1192,"")</f>
        <v>115170.14</v>
      </c>
      <c r="AA1192">
        <v>0</v>
      </c>
      <c r="AB1192" t="str">
        <f t="shared" si="54"/>
        <v>330500000000000</v>
      </c>
      <c r="AC1192" t="str">
        <f t="shared" si="55"/>
        <v>2101355138</v>
      </c>
      <c r="AD1192" t="str">
        <f t="shared" si="56"/>
        <v>Type of identifier, other than LEI or MFI code</v>
      </c>
    </row>
    <row r="1193" spans="1:30" x14ac:dyDescent="0.45">
      <c r="A1193" t="s">
        <v>1076</v>
      </c>
      <c r="B1193" t="s">
        <v>703</v>
      </c>
      <c r="C1193" t="s">
        <v>21</v>
      </c>
      <c r="D1193" s="23">
        <v>0.6</v>
      </c>
      <c r="F1193" t="s">
        <v>485</v>
      </c>
      <c r="G1193" t="s">
        <v>23</v>
      </c>
      <c r="H1193" t="s">
        <v>694</v>
      </c>
      <c r="I1193" t="s">
        <v>704</v>
      </c>
      <c r="M1193" t="s">
        <v>1362</v>
      </c>
      <c r="X1193" t="str">
        <f>+IF(P1193="S128","c006x   - Insurance firms &amp; pension funds",IF(G1193="particulares","c001x   - Households",IF(AND(G1193="outras empresas nao financeiras",H1193="1"),"c002x   - Micro &amp; SME",IF(AND(G1193="outras empresas nao financeiras",OR(H1193="0",H1193="")),"c003x   - Corporates",IF(G1193="instituicoes de credito","c004x   - Institutions",IF(G1193="outras instituicoes financeiras","c005x   - Other financial corporations",IF(G1193="setor publico","c008x   - Government, central banks &amp; supranationals",IF(AND(G1193="",I1193="Taxageste"),"c003x   - Corporates",IF(G1193="","c005x   - Other financial corporations","")))))))))</f>
        <v>c004x   - Institutions</v>
      </c>
      <c r="Y1193" s="1">
        <f>SUM(N1193:O1193)</f>
        <v>0</v>
      </c>
      <c r="Z1193">
        <f>IFERROR(D1193-Y1193,"")</f>
        <v>0.6</v>
      </c>
      <c r="AA1193">
        <v>0</v>
      </c>
      <c r="AB1193" t="str">
        <f t="shared" si="54"/>
        <v>262304820021230</v>
      </c>
      <c r="AC1193" t="str">
        <f t="shared" si="55"/>
        <v>2100707445</v>
      </c>
      <c r="AD1193" t="str">
        <f t="shared" si="56"/>
        <v>Type of identifier, other than LEI or MFI code</v>
      </c>
    </row>
    <row r="1194" spans="1:30" x14ac:dyDescent="0.45">
      <c r="A1194" t="s">
        <v>548</v>
      </c>
      <c r="B1194" t="s">
        <v>439</v>
      </c>
      <c r="C1194" t="s">
        <v>21</v>
      </c>
      <c r="D1194" s="23">
        <v>1.33</v>
      </c>
      <c r="F1194" t="s">
        <v>490</v>
      </c>
      <c r="G1194" t="s">
        <v>23</v>
      </c>
      <c r="H1194" t="s">
        <v>694</v>
      </c>
      <c r="I1194" t="s">
        <v>66</v>
      </c>
      <c r="M1194" t="s">
        <v>1362</v>
      </c>
      <c r="X1194" t="str">
        <f>+IF(P1194="S128","c006x   - Insurance firms &amp; pension funds",IF(G1194="particulares","c001x   - Households",IF(AND(G1194="outras empresas nao financeiras",H1194="1"),"c002x   - Micro &amp; SME",IF(AND(G1194="outras empresas nao financeiras",OR(H1194="0",H1194="")),"c003x   - Corporates",IF(G1194="instituicoes de credito","c004x   - Institutions",IF(G1194="outras instituicoes financeiras","c005x   - Other financial corporations",IF(G1194="setor publico","c008x   - Government, central banks &amp; supranationals",IF(AND(G1194="",I1194="Taxageste"),"c003x   - Corporates",IF(G1194="","c005x   - Other financial corporations","")))))))))</f>
        <v>c004x   - Institutions</v>
      </c>
      <c r="Y1194" s="1">
        <f>SUM(N1194:O1194)</f>
        <v>0</v>
      </c>
      <c r="Z1194">
        <f>IFERROR(D1194-Y1194,"")</f>
        <v>1.33</v>
      </c>
      <c r="AA1194">
        <v>0</v>
      </c>
      <c r="AB1194" t="str">
        <f t="shared" si="54"/>
        <v>262304820025400</v>
      </c>
      <c r="AC1194" t="str">
        <f t="shared" si="55"/>
        <v>8000176024</v>
      </c>
      <c r="AD1194" t="str">
        <f t="shared" si="56"/>
        <v>Type of identifier, other than LEI or MFI code</v>
      </c>
    </row>
    <row r="1195" spans="1:30" x14ac:dyDescent="0.45">
      <c r="A1195" t="s">
        <v>620</v>
      </c>
      <c r="B1195" t="s">
        <v>213</v>
      </c>
      <c r="C1195" t="s">
        <v>21</v>
      </c>
      <c r="D1195" s="23">
        <v>10.79</v>
      </c>
      <c r="F1195" t="s">
        <v>485</v>
      </c>
      <c r="G1195" t="s">
        <v>27</v>
      </c>
      <c r="H1195" t="s">
        <v>694</v>
      </c>
      <c r="I1195" t="s">
        <v>57</v>
      </c>
      <c r="M1195" t="s">
        <v>1362</v>
      </c>
      <c r="X1195" t="str">
        <f>+IF(P1195="S128","c006x   - Insurance firms &amp; pension funds",IF(G1195="particulares","c001x   - Households",IF(AND(G1195="outras empresas nao financeiras",H1195="1"),"c002x   - Micro &amp; SME",IF(AND(G1195="outras empresas nao financeiras",OR(H1195="0",H1195="")),"c003x   - Corporates",IF(G1195="instituicoes de credito","c004x   - Institutions",IF(G1195="outras instituicoes financeiras","c005x   - Other financial corporations",IF(G1195="setor publico","c008x   - Government, central banks &amp; supranationals",IF(AND(G1195="",I1195="Taxageste"),"c003x   - Corporates",IF(G1195="","c005x   - Other financial corporations","")))))))))</f>
        <v>c003x   - Corporates</v>
      </c>
      <c r="Y1195" s="1">
        <f>SUM(N1195:O1195)</f>
        <v>0</v>
      </c>
      <c r="Z1195">
        <f>IFERROR(D1195-Y1195,"")</f>
        <v>10.79</v>
      </c>
      <c r="AA1195">
        <v>0</v>
      </c>
      <c r="AB1195" t="str">
        <f t="shared" si="54"/>
        <v>262304840018240</v>
      </c>
      <c r="AC1195" t="str">
        <f t="shared" si="55"/>
        <v>5100262318</v>
      </c>
      <c r="AD1195" t="str">
        <f t="shared" si="56"/>
        <v>Type of identifier, other than LEI or MFI code</v>
      </c>
    </row>
    <row r="1196" spans="1:30" x14ac:dyDescent="0.45">
      <c r="A1196" t="s">
        <v>858</v>
      </c>
      <c r="B1196" t="s">
        <v>710</v>
      </c>
      <c r="C1196" t="s">
        <v>21</v>
      </c>
      <c r="D1196" s="23">
        <v>0.13</v>
      </c>
      <c r="F1196" t="s">
        <v>485</v>
      </c>
      <c r="G1196" t="s">
        <v>23</v>
      </c>
      <c r="H1196" t="s">
        <v>694</v>
      </c>
      <c r="I1196" t="s">
        <v>704</v>
      </c>
      <c r="M1196" t="s">
        <v>1362</v>
      </c>
      <c r="X1196" t="str">
        <f>+IF(P1196="S128","c006x   - Insurance firms &amp; pension funds",IF(G1196="particulares","c001x   - Households",IF(AND(G1196="outras empresas nao financeiras",H1196="1"),"c002x   - Micro &amp; SME",IF(AND(G1196="outras empresas nao financeiras",OR(H1196="0",H1196="")),"c003x   - Corporates",IF(G1196="instituicoes de credito","c004x   - Institutions",IF(G1196="outras instituicoes financeiras","c005x   - Other financial corporations",IF(G1196="setor publico","c008x   - Government, central banks &amp; supranationals",IF(AND(G1196="",I1196="Taxageste"),"c003x   - Corporates",IF(G1196="","c005x   - Other financial corporations","")))))))))</f>
        <v>c004x   - Institutions</v>
      </c>
      <c r="Y1196" s="1">
        <f>SUM(N1196:O1196)</f>
        <v>0</v>
      </c>
      <c r="Z1196">
        <f>IFERROR(D1196-Y1196,"")</f>
        <v>0.13</v>
      </c>
      <c r="AA1196">
        <v>0</v>
      </c>
      <c r="AB1196" t="str">
        <f t="shared" si="54"/>
        <v>262304840023140</v>
      </c>
      <c r="AC1196" t="str">
        <f t="shared" si="55"/>
        <v>5100262397</v>
      </c>
      <c r="AD1196" t="str">
        <f t="shared" si="56"/>
        <v>Type of identifier, other than LEI or MFI code</v>
      </c>
    </row>
    <row r="1197" spans="1:30" x14ac:dyDescent="0.45">
      <c r="A1197" t="s">
        <v>684</v>
      </c>
      <c r="B1197" t="s">
        <v>439</v>
      </c>
      <c r="C1197" t="s">
        <v>21</v>
      </c>
      <c r="D1197" s="23">
        <v>0.71</v>
      </c>
      <c r="F1197" t="s">
        <v>485</v>
      </c>
      <c r="G1197" t="s">
        <v>23</v>
      </c>
      <c r="H1197" t="s">
        <v>694</v>
      </c>
      <c r="I1197" t="s">
        <v>66</v>
      </c>
      <c r="M1197" t="s">
        <v>1362</v>
      </c>
      <c r="X1197" t="str">
        <f>+IF(P1197="S128","c006x   - Insurance firms &amp; pension funds",IF(G1197="particulares","c001x   - Households",IF(AND(G1197="outras empresas nao financeiras",H1197="1"),"c002x   - Micro &amp; SME",IF(AND(G1197="outras empresas nao financeiras",OR(H1197="0",H1197="")),"c003x   - Corporates",IF(G1197="instituicoes de credito","c004x   - Institutions",IF(G1197="outras instituicoes financeiras","c005x   - Other financial corporations",IF(G1197="setor publico","c008x   - Government, central banks &amp; supranationals",IF(AND(G1197="",I1197="Taxageste"),"c003x   - Corporates",IF(G1197="","c005x   - Other financial corporations","")))))))))</f>
        <v>c004x   - Institutions</v>
      </c>
      <c r="Y1197" s="1">
        <f>SUM(N1197:O1197)</f>
        <v>0</v>
      </c>
      <c r="Z1197">
        <f>IFERROR(D1197-Y1197,"")</f>
        <v>0.71</v>
      </c>
      <c r="AA1197">
        <v>0</v>
      </c>
      <c r="AB1197" t="str">
        <f t="shared" si="54"/>
        <v>262304820022860</v>
      </c>
      <c r="AC1197" t="str">
        <f t="shared" si="55"/>
        <v>8000176024</v>
      </c>
      <c r="AD1197" t="str">
        <f t="shared" si="56"/>
        <v>Type of identifier, other than LEI or MFI code</v>
      </c>
    </row>
    <row r="1198" spans="1:30" x14ac:dyDescent="0.45">
      <c r="A1198" t="s">
        <v>717</v>
      </c>
      <c r="B1198" t="s">
        <v>710</v>
      </c>
      <c r="C1198" t="s">
        <v>21</v>
      </c>
      <c r="D1198" s="23">
        <v>3.22</v>
      </c>
      <c r="F1198" t="s">
        <v>485</v>
      </c>
      <c r="G1198" t="s">
        <v>23</v>
      </c>
      <c r="H1198" t="s">
        <v>694</v>
      </c>
      <c r="I1198" t="s">
        <v>704</v>
      </c>
      <c r="M1198" t="s">
        <v>1362</v>
      </c>
      <c r="X1198" t="str">
        <f>+IF(P1198="S128","c006x   - Insurance firms &amp; pension funds",IF(G1198="particulares","c001x   - Households",IF(AND(G1198="outras empresas nao financeiras",H1198="1"),"c002x   - Micro &amp; SME",IF(AND(G1198="outras empresas nao financeiras",OR(H1198="0",H1198="")),"c003x   - Corporates",IF(G1198="instituicoes de credito","c004x   - Institutions",IF(G1198="outras instituicoes financeiras","c005x   - Other financial corporations",IF(G1198="setor publico","c008x   - Government, central banks &amp; supranationals",IF(AND(G1198="",I1198="Taxageste"),"c003x   - Corporates",IF(G1198="","c005x   - Other financial corporations","")))))))))</f>
        <v>c004x   - Institutions</v>
      </c>
      <c r="Y1198" s="1">
        <f>SUM(N1198:O1198)</f>
        <v>0</v>
      </c>
      <c r="Z1198">
        <f>IFERROR(D1198-Y1198,"")</f>
        <v>3.22</v>
      </c>
      <c r="AA1198">
        <v>0</v>
      </c>
      <c r="AB1198" t="str">
        <f t="shared" si="54"/>
        <v>262304840017280</v>
      </c>
      <c r="AC1198" t="str">
        <f t="shared" si="55"/>
        <v>5100262397</v>
      </c>
      <c r="AD1198" t="str">
        <f t="shared" si="56"/>
        <v>Type of identifier, other than LEI or MFI code</v>
      </c>
    </row>
    <row r="1199" spans="1:30" x14ac:dyDescent="0.45">
      <c r="A1199" t="s">
        <v>891</v>
      </c>
      <c r="B1199" t="s">
        <v>703</v>
      </c>
      <c r="C1199" t="s">
        <v>21</v>
      </c>
      <c r="D1199" s="23">
        <v>3.29</v>
      </c>
      <c r="F1199" t="s">
        <v>485</v>
      </c>
      <c r="G1199" t="s">
        <v>23</v>
      </c>
      <c r="H1199" t="s">
        <v>694</v>
      </c>
      <c r="I1199" t="s">
        <v>704</v>
      </c>
      <c r="M1199" t="s">
        <v>1362</v>
      </c>
      <c r="X1199" t="str">
        <f>+IF(P1199="S128","c006x   - Insurance firms &amp; pension funds",IF(G1199="particulares","c001x   - Households",IF(AND(G1199="outras empresas nao financeiras",H1199="1"),"c002x   - Micro &amp; SME",IF(AND(G1199="outras empresas nao financeiras",OR(H1199="0",H1199="")),"c003x   - Corporates",IF(G1199="instituicoes de credito","c004x   - Institutions",IF(G1199="outras instituicoes financeiras","c005x   - Other financial corporations",IF(G1199="setor publico","c008x   - Government, central banks &amp; supranationals",IF(AND(G1199="",I1199="Taxageste"),"c003x   - Corporates",IF(G1199="","c005x   - Other financial corporations","")))))))))</f>
        <v>c004x   - Institutions</v>
      </c>
      <c r="Y1199" s="1">
        <f>SUM(N1199:O1199)</f>
        <v>0</v>
      </c>
      <c r="Z1199">
        <f>IFERROR(D1199-Y1199,"")</f>
        <v>3.29</v>
      </c>
      <c r="AA1199">
        <v>0</v>
      </c>
      <c r="AB1199" t="str">
        <f t="shared" si="54"/>
        <v>262304820019710</v>
      </c>
      <c r="AC1199" t="str">
        <f t="shared" si="55"/>
        <v>2100707445</v>
      </c>
      <c r="AD1199" t="str">
        <f t="shared" si="56"/>
        <v>Type of identifier, other than LEI or MFI code</v>
      </c>
    </row>
    <row r="1200" spans="1:30" x14ac:dyDescent="0.45">
      <c r="A1200" t="s">
        <v>604</v>
      </c>
      <c r="B1200" t="s">
        <v>439</v>
      </c>
      <c r="C1200" t="s">
        <v>21</v>
      </c>
      <c r="D1200" s="23">
        <v>13.15</v>
      </c>
      <c r="F1200" t="s">
        <v>485</v>
      </c>
      <c r="G1200" t="s">
        <v>23</v>
      </c>
      <c r="H1200" t="s">
        <v>694</v>
      </c>
      <c r="I1200" t="s">
        <v>66</v>
      </c>
      <c r="M1200" t="s">
        <v>1362</v>
      </c>
      <c r="X1200" t="str">
        <f>+IF(P1200="S128","c006x   - Insurance firms &amp; pension funds",IF(G1200="particulares","c001x   - Households",IF(AND(G1200="outras empresas nao financeiras",H1200="1"),"c002x   - Micro &amp; SME",IF(AND(G1200="outras empresas nao financeiras",OR(H1200="0",H1200="")),"c003x   - Corporates",IF(G1200="instituicoes de credito","c004x   - Institutions",IF(G1200="outras instituicoes financeiras","c005x   - Other financial corporations",IF(G1200="setor publico","c008x   - Government, central banks &amp; supranationals",IF(AND(G1200="",I1200="Taxageste"),"c003x   - Corporates",IF(G1200="","c005x   - Other financial corporations","")))))))))</f>
        <v>c004x   - Institutions</v>
      </c>
      <c r="Y1200" s="1">
        <f>SUM(N1200:O1200)</f>
        <v>0</v>
      </c>
      <c r="Z1200">
        <f>IFERROR(D1200-Y1200,"")</f>
        <v>13.15</v>
      </c>
      <c r="AA1200">
        <v>0</v>
      </c>
      <c r="AB1200" t="str">
        <f t="shared" si="54"/>
        <v>262304820022810</v>
      </c>
      <c r="AC1200" t="str">
        <f t="shared" si="55"/>
        <v>8000176024</v>
      </c>
      <c r="AD1200" t="str">
        <f t="shared" si="56"/>
        <v>Type of identifier, other than LEI or MFI code</v>
      </c>
    </row>
    <row r="1201" spans="1:30" x14ac:dyDescent="0.45">
      <c r="A1201" t="s">
        <v>687</v>
      </c>
      <c r="B1201" t="s">
        <v>439</v>
      </c>
      <c r="C1201" t="s">
        <v>21</v>
      </c>
      <c r="D1201" s="23">
        <v>152.44</v>
      </c>
      <c r="F1201" t="s">
        <v>490</v>
      </c>
      <c r="G1201" t="s">
        <v>23</v>
      </c>
      <c r="H1201" t="s">
        <v>694</v>
      </c>
      <c r="I1201" t="s">
        <v>66</v>
      </c>
      <c r="M1201" t="s">
        <v>1362</v>
      </c>
      <c r="X1201" t="str">
        <f>+IF(P1201="S128","c006x   - Insurance firms &amp; pension funds",IF(G1201="particulares","c001x   - Households",IF(AND(G1201="outras empresas nao financeiras",H1201="1"),"c002x   - Micro &amp; SME",IF(AND(G1201="outras empresas nao financeiras",OR(H1201="0",H1201="")),"c003x   - Corporates",IF(G1201="instituicoes de credito","c004x   - Institutions",IF(G1201="outras instituicoes financeiras","c005x   - Other financial corporations",IF(G1201="setor publico","c008x   - Government, central banks &amp; supranationals",IF(AND(G1201="",I1201="Taxageste"),"c003x   - Corporates",IF(G1201="","c005x   - Other financial corporations","")))))))))</f>
        <v>c004x   - Institutions</v>
      </c>
      <c r="Y1201" s="1">
        <f>SUM(N1201:O1201)</f>
        <v>0</v>
      </c>
      <c r="Z1201">
        <f>IFERROR(D1201-Y1201,"")</f>
        <v>152.44</v>
      </c>
      <c r="AA1201">
        <v>0</v>
      </c>
      <c r="AB1201" t="str">
        <f t="shared" si="54"/>
        <v>262304820023910</v>
      </c>
      <c r="AC1201" t="str">
        <f t="shared" si="55"/>
        <v>8000176024</v>
      </c>
      <c r="AD1201" t="str">
        <f t="shared" si="56"/>
        <v>Type of identifier, other than LEI or MFI code</v>
      </c>
    </row>
    <row r="1202" spans="1:30" x14ac:dyDescent="0.45">
      <c r="A1202" t="s">
        <v>551</v>
      </c>
      <c r="B1202" t="s">
        <v>439</v>
      </c>
      <c r="C1202" t="s">
        <v>21</v>
      </c>
      <c r="D1202" s="23">
        <v>1.1499999999999999</v>
      </c>
      <c r="F1202" t="s">
        <v>485</v>
      </c>
      <c r="G1202" t="s">
        <v>23</v>
      </c>
      <c r="H1202" t="s">
        <v>694</v>
      </c>
      <c r="I1202" t="s">
        <v>66</v>
      </c>
      <c r="M1202" t="s">
        <v>1362</v>
      </c>
      <c r="X1202" t="str">
        <f>+IF(P1202="S128","c006x   - Insurance firms &amp; pension funds",IF(G1202="particulares","c001x   - Households",IF(AND(G1202="outras empresas nao financeiras",H1202="1"),"c002x   - Micro &amp; SME",IF(AND(G1202="outras empresas nao financeiras",OR(H1202="0",H1202="")),"c003x   - Corporates",IF(G1202="instituicoes de credito","c004x   - Institutions",IF(G1202="outras instituicoes financeiras","c005x   - Other financial corporations",IF(G1202="setor publico","c008x   - Government, central banks &amp; supranationals",IF(AND(G1202="",I1202="Taxageste"),"c003x   - Corporates",IF(G1202="","c005x   - Other financial corporations","")))))))))</f>
        <v>c004x   - Institutions</v>
      </c>
      <c r="Y1202" s="1">
        <f>SUM(N1202:O1202)</f>
        <v>0</v>
      </c>
      <c r="Z1202">
        <f>IFERROR(D1202-Y1202,"")</f>
        <v>1.1499999999999999</v>
      </c>
      <c r="AA1202">
        <v>0</v>
      </c>
      <c r="AB1202" t="str">
        <f t="shared" si="54"/>
        <v>262304820026870</v>
      </c>
      <c r="AC1202" t="str">
        <f t="shared" si="55"/>
        <v>8000176024</v>
      </c>
      <c r="AD1202" t="str">
        <f t="shared" si="56"/>
        <v>Type of identifier, other than LEI or MFI code</v>
      </c>
    </row>
    <row r="1203" spans="1:30" x14ac:dyDescent="0.45">
      <c r="A1203" t="s">
        <v>1108</v>
      </c>
      <c r="B1203" t="s">
        <v>710</v>
      </c>
      <c r="C1203" t="s">
        <v>21</v>
      </c>
      <c r="D1203" s="23">
        <v>0.9</v>
      </c>
      <c r="F1203" t="s">
        <v>485</v>
      </c>
      <c r="G1203" t="s">
        <v>23</v>
      </c>
      <c r="H1203" t="s">
        <v>694</v>
      </c>
      <c r="I1203" t="s">
        <v>704</v>
      </c>
      <c r="M1203" t="s">
        <v>1362</v>
      </c>
      <c r="X1203" t="str">
        <f>+IF(P1203="S128","c006x   - Insurance firms &amp; pension funds",IF(G1203="particulares","c001x   - Households",IF(AND(G1203="outras empresas nao financeiras",H1203="1"),"c002x   - Micro &amp; SME",IF(AND(G1203="outras empresas nao financeiras",OR(H1203="0",H1203="")),"c003x   - Corporates",IF(G1203="instituicoes de credito","c004x   - Institutions",IF(G1203="outras instituicoes financeiras","c005x   - Other financial corporations",IF(G1203="setor publico","c008x   - Government, central banks &amp; supranationals",IF(AND(G1203="",I1203="Taxageste"),"c003x   - Corporates",IF(G1203="","c005x   - Other financial corporations","")))))))))</f>
        <v>c004x   - Institutions</v>
      </c>
      <c r="Y1203" s="1">
        <f>SUM(N1203:O1203)</f>
        <v>0</v>
      </c>
      <c r="Z1203">
        <f>IFERROR(D1203-Y1203,"")</f>
        <v>0.9</v>
      </c>
      <c r="AA1203">
        <v>0</v>
      </c>
      <c r="AB1203" t="str">
        <f t="shared" si="54"/>
        <v>262304840017270</v>
      </c>
      <c r="AC1203" t="str">
        <f t="shared" si="55"/>
        <v>5100262397</v>
      </c>
      <c r="AD1203" t="str">
        <f t="shared" si="56"/>
        <v>Type of identifier, other than LEI or MFI code</v>
      </c>
    </row>
    <row r="1204" spans="1:30" x14ac:dyDescent="0.45">
      <c r="A1204" t="s">
        <v>390</v>
      </c>
      <c r="B1204" t="s">
        <v>164</v>
      </c>
      <c r="C1204" t="s">
        <v>21</v>
      </c>
      <c r="D1204" s="23">
        <v>123251.95</v>
      </c>
      <c r="E1204">
        <v>182.16</v>
      </c>
      <c r="F1204" t="s">
        <v>29</v>
      </c>
      <c r="G1204" t="s">
        <v>34</v>
      </c>
      <c r="H1204" t="s">
        <v>694</v>
      </c>
      <c r="I1204" t="s">
        <v>30</v>
      </c>
      <c r="M1204" t="s">
        <v>1362</v>
      </c>
      <c r="W1204" t="s">
        <v>479</v>
      </c>
      <c r="X1204" t="str">
        <f>+IF(P1204="S128","c006x   - Insurance firms &amp; pension funds",IF(G1204="particulares","c001x   - Households",IF(AND(G1204="outras empresas nao financeiras",H1204="1"),"c002x   - Micro &amp; SME",IF(AND(G1204="outras empresas nao financeiras",OR(H1204="0",H1204="")),"c003x   - Corporates",IF(G1204="instituicoes de credito","c004x   - Institutions",IF(G1204="outras instituicoes financeiras","c005x   - Other financial corporations",IF(G1204="setor publico","c008x   - Government, central banks &amp; supranationals",IF(AND(G1204="",I1204="Taxageste"),"c003x   - Corporates",IF(G1204="","c005x   - Other financial corporations","")))))))))</f>
        <v>c005x   - Other financial corporations</v>
      </c>
      <c r="Y1204" s="1">
        <f>SUM(N1204:O1204)</f>
        <v>0</v>
      </c>
      <c r="Z1204">
        <f>IFERROR(D1204-Y1204,"")</f>
        <v>123251.95</v>
      </c>
      <c r="AA1204">
        <v>0</v>
      </c>
      <c r="AB1204" t="str">
        <f t="shared" si="54"/>
        <v>311500000000000</v>
      </c>
      <c r="AC1204" t="str">
        <f t="shared" si="55"/>
        <v>7400615058</v>
      </c>
      <c r="AD1204" t="str">
        <f t="shared" si="56"/>
        <v>Type of identifier, other than LEI or MFI code</v>
      </c>
    </row>
    <row r="1205" spans="1:30" x14ac:dyDescent="0.45">
      <c r="A1205" t="s">
        <v>392</v>
      </c>
      <c r="B1205" t="s">
        <v>167</v>
      </c>
      <c r="C1205" t="s">
        <v>21</v>
      </c>
      <c r="D1205" s="23">
        <v>38030.65</v>
      </c>
      <c r="E1205">
        <v>61.96</v>
      </c>
      <c r="F1205" t="s">
        <v>29</v>
      </c>
      <c r="G1205" t="s">
        <v>34</v>
      </c>
      <c r="H1205" t="s">
        <v>694</v>
      </c>
      <c r="I1205" t="s">
        <v>73</v>
      </c>
      <c r="M1205" t="s">
        <v>1362</v>
      </c>
      <c r="W1205" t="s">
        <v>479</v>
      </c>
      <c r="X1205" t="str">
        <f>+IF(P1205="S128","c006x   - Insurance firms &amp; pension funds",IF(G1205="particulares","c001x   - Households",IF(AND(G1205="outras empresas nao financeiras",H1205="1"),"c002x   - Micro &amp; SME",IF(AND(G1205="outras empresas nao financeiras",OR(H1205="0",H1205="")),"c003x   - Corporates",IF(G1205="instituicoes de credito","c004x   - Institutions",IF(G1205="outras instituicoes financeiras","c005x   - Other financial corporations",IF(G1205="setor publico","c008x   - Government, central banks &amp; supranationals",IF(AND(G1205="",I1205="Taxageste"),"c003x   - Corporates",IF(G1205="","c005x   - Other financial corporations","")))))))))</f>
        <v>c005x   - Other financial corporations</v>
      </c>
      <c r="Y1205" s="1">
        <f>SUM(N1205:O1205)</f>
        <v>0</v>
      </c>
      <c r="Z1205">
        <f>IFERROR(D1205-Y1205,"")</f>
        <v>38030.65</v>
      </c>
      <c r="AA1205">
        <v>0</v>
      </c>
      <c r="AB1205" t="str">
        <f t="shared" si="54"/>
        <v>316000000000000</v>
      </c>
      <c r="AC1205" t="str">
        <f t="shared" si="55"/>
        <v>2101355138</v>
      </c>
      <c r="AD1205" t="str">
        <f t="shared" si="56"/>
        <v>Type of identifier, other than LEI or MFI code</v>
      </c>
    </row>
    <row r="1206" spans="1:30" x14ac:dyDescent="0.45">
      <c r="A1206" t="s">
        <v>401</v>
      </c>
      <c r="B1206" t="s">
        <v>170</v>
      </c>
      <c r="C1206" t="s">
        <v>21</v>
      </c>
      <c r="D1206" s="23">
        <v>30709.119999999999</v>
      </c>
      <c r="E1206">
        <v>18.850000000000001</v>
      </c>
      <c r="F1206" t="s">
        <v>29</v>
      </c>
      <c r="G1206" t="s">
        <v>34</v>
      </c>
      <c r="H1206" t="s">
        <v>694</v>
      </c>
      <c r="I1206" t="s">
        <v>74</v>
      </c>
      <c r="M1206" t="s">
        <v>1362</v>
      </c>
      <c r="W1206" t="s">
        <v>479</v>
      </c>
      <c r="X1206" t="str">
        <f>+IF(P1206="S128","c006x   - Insurance firms &amp; pension funds",IF(G1206="particulares","c001x   - Households",IF(AND(G1206="outras empresas nao financeiras",H1206="1"),"c002x   - Micro &amp; SME",IF(AND(G1206="outras empresas nao financeiras",OR(H1206="0",H1206="")),"c003x   - Corporates",IF(G1206="instituicoes de credito","c004x   - Institutions",IF(G1206="outras instituicoes financeiras","c005x   - Other financial corporations",IF(G1206="setor publico","c008x   - Government, central banks &amp; supranationals",IF(AND(G1206="",I1206="Taxageste"),"c003x   - Corporates",IF(G1206="","c005x   - Other financial corporations","")))))))))</f>
        <v>c005x   - Other financial corporations</v>
      </c>
      <c r="Y1206" s="1">
        <f>SUM(N1206:O1206)</f>
        <v>0</v>
      </c>
      <c r="Z1206">
        <f>IFERROR(D1206-Y1206,"")</f>
        <v>30709.119999999999</v>
      </c>
      <c r="AA1206">
        <v>0</v>
      </c>
      <c r="AB1206" t="str">
        <f t="shared" si="54"/>
        <v>322300000000000</v>
      </c>
      <c r="AC1206" t="str">
        <f t="shared" si="55"/>
        <v>7400987939</v>
      </c>
      <c r="AD1206" t="str">
        <f t="shared" si="56"/>
        <v>Type of identifier, other than LEI or MFI code</v>
      </c>
    </row>
    <row r="1207" spans="1:30" s="26" customFormat="1" x14ac:dyDescent="0.45">
      <c r="A1207" t="s">
        <v>690</v>
      </c>
      <c r="B1207" t="s">
        <v>213</v>
      </c>
      <c r="C1207" t="s">
        <v>21</v>
      </c>
      <c r="D1207" s="23">
        <v>14.45</v>
      </c>
      <c r="E1207" s="23"/>
      <c r="F1207" t="s">
        <v>485</v>
      </c>
      <c r="G1207" t="s">
        <v>27</v>
      </c>
      <c r="H1207" t="s">
        <v>694</v>
      </c>
      <c r="I1207" t="s">
        <v>57</v>
      </c>
      <c r="J1207"/>
      <c r="K1207"/>
      <c r="L1207"/>
      <c r="M1207" t="s">
        <v>1362</v>
      </c>
      <c r="N1207"/>
      <c r="O1207"/>
      <c r="P1207"/>
      <c r="Q1207"/>
      <c r="R1207"/>
      <c r="S1207"/>
      <c r="T1207"/>
      <c r="U1207"/>
      <c r="V1207"/>
      <c r="W1207"/>
      <c r="X1207" t="str">
        <f>+IF(P1207="S128","c006x   - Insurance firms &amp; pension funds",IF(G1207="particulares","c001x   - Households",IF(AND(G1207="outras empresas nao financeiras",H1207="1"),"c002x   - Micro &amp; SME",IF(AND(G1207="outras empresas nao financeiras",OR(H1207="0",H1207="")),"c003x   - Corporates",IF(G1207="instituicoes de credito","c004x   - Institutions",IF(G1207="outras instituicoes financeiras","c005x   - Other financial corporations",IF(G1207="setor publico","c008x   - Government, central banks &amp; supranationals",IF(AND(G1207="",I1207="Taxageste"),"c003x   - Corporates",IF(G1207="","c005x   - Other financial corporations","")))))))))</f>
        <v>c003x   - Corporates</v>
      </c>
      <c r="Y1207" s="1">
        <f>SUM(N1207:O1207)</f>
        <v>0</v>
      </c>
      <c r="Z1207">
        <f>IFERROR(D1207-Y1207,"")</f>
        <v>14.45</v>
      </c>
      <c r="AA1207">
        <v>0</v>
      </c>
      <c r="AB1207" s="26" t="str">
        <f t="shared" si="54"/>
        <v>262304840017920</v>
      </c>
      <c r="AC1207" s="26" t="str">
        <f t="shared" si="55"/>
        <v>5100262318</v>
      </c>
      <c r="AD1207" s="26" t="str">
        <f t="shared" si="56"/>
        <v>Type of identifier, other than LEI or MFI code</v>
      </c>
    </row>
    <row r="1208" spans="1:30" x14ac:dyDescent="0.45">
      <c r="A1208" t="s">
        <v>1121</v>
      </c>
      <c r="B1208" t="s">
        <v>710</v>
      </c>
      <c r="C1208" t="s">
        <v>21</v>
      </c>
      <c r="D1208" s="23">
        <v>7.0000000000000007E-2</v>
      </c>
      <c r="F1208" t="s">
        <v>485</v>
      </c>
      <c r="G1208" t="s">
        <v>23</v>
      </c>
      <c r="H1208" t="s">
        <v>694</v>
      </c>
      <c r="I1208" t="s">
        <v>704</v>
      </c>
      <c r="M1208" t="s">
        <v>1362</v>
      </c>
      <c r="X1208" t="str">
        <f>+IF(P1208="S128","c006x   - Insurance firms &amp; pension funds",IF(G1208="particulares","c001x   - Households",IF(AND(G1208="outras empresas nao financeiras",H1208="1"),"c002x   - Micro &amp; SME",IF(AND(G1208="outras empresas nao financeiras",OR(H1208="0",H1208="")),"c003x   - Corporates",IF(G1208="instituicoes de credito","c004x   - Institutions",IF(G1208="outras instituicoes financeiras","c005x   - Other financial corporations",IF(G1208="setor publico","c008x   - Government, central banks &amp; supranationals",IF(AND(G1208="",I1208="Taxageste"),"c003x   - Corporates",IF(G1208="","c005x   - Other financial corporations","")))))))))</f>
        <v>c004x   - Institutions</v>
      </c>
      <c r="Y1208" s="1">
        <f>SUM(N1208:O1208)</f>
        <v>0</v>
      </c>
      <c r="Z1208">
        <f>IFERROR(D1208-Y1208,"")</f>
        <v>7.0000000000000007E-2</v>
      </c>
      <c r="AA1208">
        <v>0</v>
      </c>
      <c r="AB1208" t="str">
        <f t="shared" si="54"/>
        <v>262304840018370</v>
      </c>
      <c r="AC1208" t="str">
        <f t="shared" si="55"/>
        <v>5100262397</v>
      </c>
      <c r="AD1208" t="str">
        <f t="shared" si="56"/>
        <v>Type of identifier, other than LEI or MFI code</v>
      </c>
    </row>
    <row r="1209" spans="1:30" x14ac:dyDescent="0.45">
      <c r="A1209" t="s">
        <v>1597</v>
      </c>
      <c r="B1209" t="s">
        <v>164</v>
      </c>
      <c r="C1209" t="s">
        <v>21</v>
      </c>
      <c r="D1209" s="23"/>
      <c r="E1209">
        <v>9.6199999999999992</v>
      </c>
      <c r="F1209" t="s">
        <v>29</v>
      </c>
      <c r="G1209" t="s">
        <v>34</v>
      </c>
      <c r="H1209" t="s">
        <v>694</v>
      </c>
      <c r="I1209" t="s">
        <v>30</v>
      </c>
      <c r="M1209" t="s">
        <v>1362</v>
      </c>
      <c r="W1209" t="s">
        <v>479</v>
      </c>
      <c r="X1209" t="str">
        <f>+IF(P1209="S128","c006x   - Insurance firms &amp; pension funds",IF(G1209="particulares","c001x   - Households",IF(AND(G1209="outras empresas nao financeiras",H1209="1"),"c002x   - Micro &amp; SME",IF(AND(G1209="outras empresas nao financeiras",OR(H1209="0",H1209="")),"c003x   - Corporates",IF(G1209="instituicoes de credito","c004x   - Institutions",IF(G1209="outras instituicoes financeiras","c005x   - Other financial corporations",IF(G1209="setor publico","c008x   - Government, central banks &amp; supranationals",IF(AND(G1209="",I1209="Taxageste"),"c003x   - Corporates",IF(G1209="","c005x   - Other financial corporations","")))))))))</f>
        <v>c005x   - Other financial corporations</v>
      </c>
      <c r="Y1209" s="1">
        <f>SUM(N1209:O1209)</f>
        <v>0</v>
      </c>
      <c r="Z1209">
        <f>IFERROR(D1209-Y1209,"")</f>
        <v>0</v>
      </c>
      <c r="AA1209">
        <v>0</v>
      </c>
      <c r="AB1209" t="str">
        <f t="shared" si="54"/>
        <v>328400000000001</v>
      </c>
      <c r="AC1209" t="str">
        <f t="shared" si="55"/>
        <v>7400615058</v>
      </c>
      <c r="AD1209" t="str">
        <f t="shared" si="56"/>
        <v>Type of identifier, other than LEI or MFI code</v>
      </c>
    </row>
    <row r="1210" spans="1:30" x14ac:dyDescent="0.45">
      <c r="A1210" t="s">
        <v>413</v>
      </c>
      <c r="B1210" t="s">
        <v>167</v>
      </c>
      <c r="C1210" t="s">
        <v>21</v>
      </c>
      <c r="D1210" s="23">
        <v>83473.48</v>
      </c>
      <c r="E1210">
        <v>130.09</v>
      </c>
      <c r="F1210" t="s">
        <v>29</v>
      </c>
      <c r="G1210" t="s">
        <v>34</v>
      </c>
      <c r="H1210" t="s">
        <v>694</v>
      </c>
      <c r="I1210" t="s">
        <v>73</v>
      </c>
      <c r="M1210" t="s">
        <v>1362</v>
      </c>
      <c r="W1210" t="s">
        <v>479</v>
      </c>
      <c r="X1210" t="str">
        <f>+IF(P1210="S128","c006x   - Insurance firms &amp; pension funds",IF(G1210="particulares","c001x   - Households",IF(AND(G1210="outras empresas nao financeiras",H1210="1"),"c002x   - Micro &amp; SME",IF(AND(G1210="outras empresas nao financeiras",OR(H1210="0",H1210="")),"c003x   - Corporates",IF(G1210="instituicoes de credito","c004x   - Institutions",IF(G1210="outras instituicoes financeiras","c005x   - Other financial corporations",IF(G1210="setor publico","c008x   - Government, central banks &amp; supranationals",IF(AND(G1210="",I1210="Taxageste"),"c003x   - Corporates",IF(G1210="","c005x   - Other financial corporations","")))))))))</f>
        <v>c005x   - Other financial corporations</v>
      </c>
      <c r="Y1210" s="1">
        <f>SUM(N1210:O1210)</f>
        <v>0</v>
      </c>
      <c r="Z1210">
        <f>IFERROR(D1210-Y1210,"")</f>
        <v>83473.48</v>
      </c>
      <c r="AA1210">
        <v>0</v>
      </c>
      <c r="AB1210" t="str">
        <f t="shared" si="54"/>
        <v>327500000000000</v>
      </c>
      <c r="AC1210" t="str">
        <f t="shared" si="55"/>
        <v>2101355138</v>
      </c>
      <c r="AD1210" t="str">
        <f t="shared" si="56"/>
        <v>Type of identifier, other than LEI or MFI code</v>
      </c>
    </row>
    <row r="1211" spans="1:30" x14ac:dyDescent="0.45">
      <c r="A1211" t="s">
        <v>697</v>
      </c>
      <c r="B1211" t="s">
        <v>439</v>
      </c>
      <c r="C1211" t="s">
        <v>21</v>
      </c>
      <c r="D1211" s="23">
        <v>0.05</v>
      </c>
      <c r="F1211" t="s">
        <v>485</v>
      </c>
      <c r="G1211" t="s">
        <v>23</v>
      </c>
      <c r="H1211" t="s">
        <v>694</v>
      </c>
      <c r="I1211" t="s">
        <v>66</v>
      </c>
      <c r="K1211" s="24"/>
      <c r="M1211" t="s">
        <v>1362</v>
      </c>
      <c r="X1211" s="26" t="str">
        <f>+IF(P1211="S128","c006x   - Insurance firms &amp; pension funds",IF(G1211="particulares","c001x   - Households",IF(AND(G1211="outras empresas nao financeiras",H1211="1"),"c002x   - Micro &amp; SME",IF(AND(G1211="outras empresas nao financeiras",OR(H1211="0",H1211="")),"c003x   - Corporates",IF(G1211="instituicoes de credito","c004x   - Institutions",IF(G1211="outras instituicoes financeiras","c005x   - Other financial corporations",IF(G1211="setor publico","c008x   - Government, central banks &amp; supranationals",IF(AND(G1211="",I1211="Taxageste"),"c003x   - Corporates",IF(G1211="","c005x   - Other financial corporations","")))))))))</f>
        <v>c004x   - Institutions</v>
      </c>
      <c r="Y1211" s="29">
        <f>SUM(N1211:O1211)</f>
        <v>0</v>
      </c>
      <c r="Z1211" s="26">
        <f>IFERROR(D1211-Y1211,"")</f>
        <v>0.05</v>
      </c>
      <c r="AA1211" s="26">
        <v>0</v>
      </c>
      <c r="AB1211" t="str">
        <f t="shared" si="54"/>
        <v>262304820005540</v>
      </c>
      <c r="AC1211" t="str">
        <f t="shared" si="55"/>
        <v>8000176024</v>
      </c>
      <c r="AD1211" t="str">
        <f t="shared" si="56"/>
        <v>Type of identifier, other than LEI or MFI code</v>
      </c>
    </row>
    <row r="1212" spans="1:30" x14ac:dyDescent="0.45">
      <c r="A1212" t="s">
        <v>999</v>
      </c>
      <c r="B1212" t="s">
        <v>710</v>
      </c>
      <c r="C1212" t="s">
        <v>21</v>
      </c>
      <c r="D1212" s="23">
        <v>0.79</v>
      </c>
      <c r="F1212" t="s">
        <v>485</v>
      </c>
      <c r="G1212" t="s">
        <v>23</v>
      </c>
      <c r="H1212" t="s">
        <v>694</v>
      </c>
      <c r="I1212" t="s">
        <v>704</v>
      </c>
      <c r="M1212" t="s">
        <v>1362</v>
      </c>
      <c r="X1212" t="str">
        <f>+IF(P1212="S128","c006x   - Insurance firms &amp; pension funds",IF(G1212="particulares","c001x   - Households",IF(AND(G1212="outras empresas nao financeiras",H1212="1"),"c002x   - Micro &amp; SME",IF(AND(G1212="outras empresas nao financeiras",OR(H1212="0",H1212="")),"c003x   - Corporates",IF(G1212="instituicoes de credito","c004x   - Institutions",IF(G1212="outras instituicoes financeiras","c005x   - Other financial corporations",IF(G1212="setor publico","c008x   - Government, central banks &amp; supranationals",IF(AND(G1212="",I1212="Taxageste"),"c003x   - Corporates",IF(G1212="","c005x   - Other financial corporations","")))))))))</f>
        <v>c004x   - Institutions</v>
      </c>
      <c r="Y1212" s="1">
        <f>SUM(N1212:O1212)</f>
        <v>0</v>
      </c>
      <c r="Z1212">
        <f>IFERROR(D1212-Y1212,"")</f>
        <v>0.79</v>
      </c>
      <c r="AA1212">
        <v>0</v>
      </c>
      <c r="AB1212" t="str">
        <f t="shared" si="54"/>
        <v>262304840023580</v>
      </c>
      <c r="AC1212" t="str">
        <f t="shared" si="55"/>
        <v>5100262397</v>
      </c>
      <c r="AD1212" t="str">
        <f t="shared" si="56"/>
        <v>Type of identifier, other than LEI or MFI code</v>
      </c>
    </row>
    <row r="1213" spans="1:30" x14ac:dyDescent="0.45">
      <c r="A1213" t="s">
        <v>964</v>
      </c>
      <c r="B1213" t="s">
        <v>710</v>
      </c>
      <c r="C1213" t="s">
        <v>21</v>
      </c>
      <c r="D1213" s="23">
        <v>1.58</v>
      </c>
      <c r="F1213" t="s">
        <v>485</v>
      </c>
      <c r="G1213" t="s">
        <v>23</v>
      </c>
      <c r="H1213" t="s">
        <v>694</v>
      </c>
      <c r="I1213" t="s">
        <v>704</v>
      </c>
      <c r="M1213" t="s">
        <v>1362</v>
      </c>
      <c r="X1213" t="str">
        <f>+IF(P1213="S128","c006x   - Insurance firms &amp; pension funds",IF(G1213="particulares","c001x   - Households",IF(AND(G1213="outras empresas nao financeiras",H1213="1"),"c002x   - Micro &amp; SME",IF(AND(G1213="outras empresas nao financeiras",OR(H1213="0",H1213="")),"c003x   - Corporates",IF(G1213="instituicoes de credito","c004x   - Institutions",IF(G1213="outras instituicoes financeiras","c005x   - Other financial corporations",IF(G1213="setor publico","c008x   - Government, central banks &amp; supranationals",IF(AND(G1213="",I1213="Taxageste"),"c003x   - Corporates",IF(G1213="","c005x   - Other financial corporations","")))))))))</f>
        <v>c004x   - Institutions</v>
      </c>
      <c r="Y1213" s="1">
        <f>SUM(N1213:O1213)</f>
        <v>0</v>
      </c>
      <c r="Z1213">
        <f>IFERROR(D1213-Y1213,"")</f>
        <v>1.58</v>
      </c>
      <c r="AA1213">
        <v>0</v>
      </c>
      <c r="AB1213" t="str">
        <f t="shared" si="54"/>
        <v>262304840020690</v>
      </c>
      <c r="AC1213" t="str">
        <f t="shared" si="55"/>
        <v>5100262397</v>
      </c>
      <c r="AD1213" t="str">
        <f t="shared" si="56"/>
        <v>Type of identifier, other than LEI or MFI code</v>
      </c>
    </row>
    <row r="1214" spans="1:30" x14ac:dyDescent="0.45">
      <c r="A1214" t="s">
        <v>666</v>
      </c>
      <c r="B1214" t="s">
        <v>439</v>
      </c>
      <c r="C1214" t="s">
        <v>21</v>
      </c>
      <c r="D1214" s="23">
        <v>39.67</v>
      </c>
      <c r="F1214" t="s">
        <v>490</v>
      </c>
      <c r="G1214" t="s">
        <v>23</v>
      </c>
      <c r="H1214" t="s">
        <v>694</v>
      </c>
      <c r="I1214" t="s">
        <v>66</v>
      </c>
      <c r="M1214" t="s">
        <v>1362</v>
      </c>
      <c r="X1214" t="str">
        <f>+IF(P1214="S128","c006x   - Insurance firms &amp; pension funds",IF(G1214="particulares","c001x   - Households",IF(AND(G1214="outras empresas nao financeiras",H1214="1"),"c002x   - Micro &amp; SME",IF(AND(G1214="outras empresas nao financeiras",OR(H1214="0",H1214="")),"c003x   - Corporates",IF(G1214="instituicoes de credito","c004x   - Institutions",IF(G1214="outras instituicoes financeiras","c005x   - Other financial corporations",IF(G1214="setor publico","c008x   - Government, central banks &amp; supranationals",IF(AND(G1214="",I1214="Taxageste"),"c003x   - Corporates",IF(G1214="","c005x   - Other financial corporations","")))))))))</f>
        <v>c004x   - Institutions</v>
      </c>
      <c r="Y1214" s="1">
        <f>SUM(N1214:O1214)</f>
        <v>0</v>
      </c>
      <c r="Z1214">
        <f>IFERROR(D1214-Y1214,"")</f>
        <v>39.67</v>
      </c>
      <c r="AA1214">
        <v>0</v>
      </c>
      <c r="AB1214" t="str">
        <f t="shared" si="54"/>
        <v>262304820019220</v>
      </c>
      <c r="AC1214" t="str">
        <f t="shared" si="55"/>
        <v>8000176024</v>
      </c>
      <c r="AD1214" t="str">
        <f t="shared" si="56"/>
        <v>Type of identifier, other than LEI or MFI code</v>
      </c>
    </row>
    <row r="1215" spans="1:30" x14ac:dyDescent="0.45">
      <c r="A1215" t="s">
        <v>678</v>
      </c>
      <c r="B1215" t="s">
        <v>439</v>
      </c>
      <c r="C1215" t="s">
        <v>21</v>
      </c>
      <c r="D1215" s="23">
        <v>36.83</v>
      </c>
      <c r="F1215" t="s">
        <v>490</v>
      </c>
      <c r="G1215" t="s">
        <v>23</v>
      </c>
      <c r="H1215" t="s">
        <v>694</v>
      </c>
      <c r="I1215" t="s">
        <v>66</v>
      </c>
      <c r="M1215" t="s">
        <v>1362</v>
      </c>
      <c r="X1215" t="str">
        <f>+IF(P1215="S128","c006x   - Insurance firms &amp; pension funds",IF(G1215="particulares","c001x   - Households",IF(AND(G1215="outras empresas nao financeiras",H1215="1"),"c002x   - Micro &amp; SME",IF(AND(G1215="outras empresas nao financeiras",OR(H1215="0",H1215="")),"c003x   - Corporates",IF(G1215="instituicoes de credito","c004x   - Institutions",IF(G1215="outras instituicoes financeiras","c005x   - Other financial corporations",IF(G1215="setor publico","c008x   - Government, central banks &amp; supranationals",IF(AND(G1215="",I1215="Taxageste"),"c003x   - Corporates",IF(G1215="","c005x   - Other financial corporations","")))))))))</f>
        <v>c004x   - Institutions</v>
      </c>
      <c r="Y1215" s="1">
        <f>SUM(N1215:O1215)</f>
        <v>0</v>
      </c>
      <c r="Z1215">
        <f>IFERROR(D1215-Y1215,"")</f>
        <v>36.83</v>
      </c>
      <c r="AA1215">
        <v>0</v>
      </c>
      <c r="AB1215" t="str">
        <f t="shared" si="54"/>
        <v>262304820020190</v>
      </c>
      <c r="AC1215" t="str">
        <f t="shared" si="55"/>
        <v>8000176024</v>
      </c>
      <c r="AD1215" t="str">
        <f t="shared" si="56"/>
        <v>Type of identifier, other than LEI or MFI code</v>
      </c>
    </row>
    <row r="1216" spans="1:30" x14ac:dyDescent="0.45">
      <c r="A1216" t="s">
        <v>685</v>
      </c>
      <c r="B1216" t="s">
        <v>439</v>
      </c>
      <c r="C1216" t="s">
        <v>21</v>
      </c>
      <c r="D1216" s="23">
        <v>0.06</v>
      </c>
      <c r="F1216" t="s">
        <v>485</v>
      </c>
      <c r="G1216" t="s">
        <v>23</v>
      </c>
      <c r="H1216" t="s">
        <v>694</v>
      </c>
      <c r="I1216" t="s">
        <v>66</v>
      </c>
      <c r="M1216" t="s">
        <v>1362</v>
      </c>
      <c r="X1216" t="str">
        <f>+IF(P1216="S128","c006x   - Insurance firms &amp; pension funds",IF(G1216="particulares","c001x   - Households",IF(AND(G1216="outras empresas nao financeiras",H1216="1"),"c002x   - Micro &amp; SME",IF(AND(G1216="outras empresas nao financeiras",OR(H1216="0",H1216="")),"c003x   - Corporates",IF(G1216="instituicoes de credito","c004x   - Institutions",IF(G1216="outras instituicoes financeiras","c005x   - Other financial corporations",IF(G1216="setor publico","c008x   - Government, central banks &amp; supranationals",IF(AND(G1216="",I1216="Taxageste"),"c003x   - Corporates",IF(G1216="","c005x   - Other financial corporations","")))))))))</f>
        <v>c004x   - Institutions</v>
      </c>
      <c r="Y1216" s="1">
        <f>SUM(N1216:O1216)</f>
        <v>0</v>
      </c>
      <c r="Z1216">
        <f>IFERROR(D1216-Y1216,"")</f>
        <v>0.06</v>
      </c>
      <c r="AA1216">
        <v>0</v>
      </c>
      <c r="AB1216" t="str">
        <f t="shared" si="54"/>
        <v>262304820022840</v>
      </c>
      <c r="AC1216" t="str">
        <f t="shared" si="55"/>
        <v>8000176024</v>
      </c>
      <c r="AD1216" t="str">
        <f t="shared" si="56"/>
        <v>Type of identifier, other than LEI or MFI code</v>
      </c>
    </row>
    <row r="1217" spans="1:30" x14ac:dyDescent="0.45">
      <c r="A1217" t="s">
        <v>616</v>
      </c>
      <c r="B1217" t="s">
        <v>439</v>
      </c>
      <c r="C1217" t="s">
        <v>21</v>
      </c>
      <c r="D1217" s="23">
        <v>8.5</v>
      </c>
      <c r="F1217" t="s">
        <v>490</v>
      </c>
      <c r="G1217" t="s">
        <v>23</v>
      </c>
      <c r="H1217" t="s">
        <v>694</v>
      </c>
      <c r="I1217" t="s">
        <v>66</v>
      </c>
      <c r="M1217" t="s">
        <v>1362</v>
      </c>
      <c r="X1217" t="str">
        <f>+IF(P1217="S128","c006x   - Insurance firms &amp; pension funds",IF(G1217="particulares","c001x   - Households",IF(AND(G1217="outras empresas nao financeiras",H1217="1"),"c002x   - Micro &amp; SME",IF(AND(G1217="outras empresas nao financeiras",OR(H1217="0",H1217="")),"c003x   - Corporates",IF(G1217="instituicoes de credito","c004x   - Institutions",IF(G1217="outras instituicoes financeiras","c005x   - Other financial corporations",IF(G1217="setor publico","c008x   - Government, central banks &amp; supranationals",IF(AND(G1217="",I1217="Taxageste"),"c003x   - Corporates",IF(G1217="","c005x   - Other financial corporations","")))))))))</f>
        <v>c004x   - Institutions</v>
      </c>
      <c r="Y1217" s="1">
        <f>SUM(N1217:O1217)</f>
        <v>0</v>
      </c>
      <c r="Z1217">
        <f>IFERROR(D1217-Y1217,"")</f>
        <v>8.5</v>
      </c>
      <c r="AA1217">
        <v>0</v>
      </c>
      <c r="AB1217" t="str">
        <f t="shared" si="54"/>
        <v>262304820024990</v>
      </c>
      <c r="AC1217" t="str">
        <f t="shared" si="55"/>
        <v>8000176024</v>
      </c>
      <c r="AD1217" t="str">
        <f t="shared" si="56"/>
        <v>Type of identifier, other than LEI or MFI code</v>
      </c>
    </row>
    <row r="1218" spans="1:30" x14ac:dyDescent="0.45">
      <c r="A1218" t="s">
        <v>498</v>
      </c>
      <c r="B1218" t="s">
        <v>439</v>
      </c>
      <c r="C1218" t="s">
        <v>21</v>
      </c>
      <c r="D1218" s="23">
        <v>1.75</v>
      </c>
      <c r="F1218" t="s">
        <v>485</v>
      </c>
      <c r="G1218" t="s">
        <v>23</v>
      </c>
      <c r="H1218" t="s">
        <v>694</v>
      </c>
      <c r="I1218" t="s">
        <v>66</v>
      </c>
      <c r="M1218" t="s">
        <v>1362</v>
      </c>
      <c r="X1218" t="str">
        <f>+IF(P1218="S128","c006x   - Insurance firms &amp; pension funds",IF(G1218="particulares","c001x   - Households",IF(AND(G1218="outras empresas nao financeiras",H1218="1"),"c002x   - Micro &amp; SME",IF(AND(G1218="outras empresas nao financeiras",OR(H1218="0",H1218="")),"c003x   - Corporates",IF(G1218="instituicoes de credito","c004x   - Institutions",IF(G1218="outras instituicoes financeiras","c005x   - Other financial corporations",IF(G1218="setor publico","c008x   - Government, central banks &amp; supranationals",IF(AND(G1218="",I1218="Taxageste"),"c003x   - Corporates",IF(G1218="","c005x   - Other financial corporations","")))))))))</f>
        <v>c004x   - Institutions</v>
      </c>
      <c r="Y1218" s="1">
        <f>SUM(N1218:O1218)</f>
        <v>0</v>
      </c>
      <c r="Z1218">
        <f>IFERROR(D1218-Y1218,"")</f>
        <v>1.75</v>
      </c>
      <c r="AA1218">
        <v>0</v>
      </c>
      <c r="AB1218" t="str">
        <f t="shared" ref="AB1218:AB1281" si="57">IF(A1218="",B1218,A1218)</f>
        <v>262304820025720</v>
      </c>
      <c r="AC1218" t="str">
        <f t="shared" ref="AC1218:AC1281" si="58">IF(OR(V1218="",V1218="#"),B1218,V1218)</f>
        <v>8000176024</v>
      </c>
      <c r="AD1218" t="str">
        <f t="shared" ref="AD1218:AD1281" si="59">IF(AC1218="","",IF(AC1218=V1218,"LEI code","Type of identifier, other than LEI or MFI code"))</f>
        <v>Type of identifier, other than LEI or MFI code</v>
      </c>
    </row>
    <row r="1219" spans="1:30" x14ac:dyDescent="0.45">
      <c r="A1219" t="s">
        <v>550</v>
      </c>
      <c r="B1219" t="s">
        <v>439</v>
      </c>
      <c r="C1219" t="s">
        <v>21</v>
      </c>
      <c r="D1219" s="23">
        <v>0.21</v>
      </c>
      <c r="F1219" t="s">
        <v>485</v>
      </c>
      <c r="G1219" t="s">
        <v>23</v>
      </c>
      <c r="H1219" t="s">
        <v>694</v>
      </c>
      <c r="I1219" t="s">
        <v>66</v>
      </c>
      <c r="M1219" t="s">
        <v>1362</v>
      </c>
      <c r="X1219" t="str">
        <f>+IF(P1219="S128","c006x   - Insurance firms &amp; pension funds",IF(G1219="particulares","c001x   - Households",IF(AND(G1219="outras empresas nao financeiras",H1219="1"),"c002x   - Micro &amp; SME",IF(AND(G1219="outras empresas nao financeiras",OR(H1219="0",H1219="")),"c003x   - Corporates",IF(G1219="instituicoes de credito","c004x   - Institutions",IF(G1219="outras instituicoes financeiras","c005x   - Other financial corporations",IF(G1219="setor publico","c008x   - Government, central banks &amp; supranationals",IF(AND(G1219="",I1219="Taxageste"),"c003x   - Corporates",IF(G1219="","c005x   - Other financial corporations","")))))))))</f>
        <v>c004x   - Institutions</v>
      </c>
      <c r="Y1219" s="1">
        <f>SUM(N1219:O1219)</f>
        <v>0</v>
      </c>
      <c r="Z1219">
        <f>IFERROR(D1219-Y1219,"")</f>
        <v>0.21</v>
      </c>
      <c r="AA1219">
        <v>0</v>
      </c>
      <c r="AB1219" t="str">
        <f t="shared" si="57"/>
        <v>262304820027080</v>
      </c>
      <c r="AC1219" t="str">
        <f t="shared" si="58"/>
        <v>8000176024</v>
      </c>
      <c r="AD1219" t="str">
        <f t="shared" si="59"/>
        <v>Type of identifier, other than LEI or MFI code</v>
      </c>
    </row>
    <row r="1220" spans="1:30" x14ac:dyDescent="0.45">
      <c r="A1220" t="s">
        <v>1139</v>
      </c>
      <c r="B1220" t="s">
        <v>710</v>
      </c>
      <c r="C1220" t="s">
        <v>21</v>
      </c>
      <c r="D1220" s="23">
        <v>0.47</v>
      </c>
      <c r="F1220" t="s">
        <v>485</v>
      </c>
      <c r="G1220" t="s">
        <v>23</v>
      </c>
      <c r="H1220" t="s">
        <v>694</v>
      </c>
      <c r="I1220" t="s">
        <v>704</v>
      </c>
      <c r="M1220" t="s">
        <v>1362</v>
      </c>
      <c r="X1220" t="str">
        <f>+IF(P1220="S128","c006x   - Insurance firms &amp; pension funds",IF(G1220="particulares","c001x   - Households",IF(AND(G1220="outras empresas nao financeiras",H1220="1"),"c002x   - Micro &amp; SME",IF(AND(G1220="outras empresas nao financeiras",OR(H1220="0",H1220="")),"c003x   - Corporates",IF(G1220="instituicoes de credito","c004x   - Institutions",IF(G1220="outras instituicoes financeiras","c005x   - Other financial corporations",IF(G1220="setor publico","c008x   - Government, central banks &amp; supranationals",IF(AND(G1220="",I1220="Taxageste"),"c003x   - Corporates",IF(G1220="","c005x   - Other financial corporations","")))))))))</f>
        <v>c004x   - Institutions</v>
      </c>
      <c r="Y1220" s="1">
        <f>SUM(N1220:O1220)</f>
        <v>0</v>
      </c>
      <c r="Z1220">
        <f>IFERROR(D1220-Y1220,"")</f>
        <v>0.47</v>
      </c>
      <c r="AA1220">
        <v>0</v>
      </c>
      <c r="AB1220" t="str">
        <f t="shared" si="57"/>
        <v>262304840019370</v>
      </c>
      <c r="AC1220" t="str">
        <f t="shared" si="58"/>
        <v>5100262397</v>
      </c>
      <c r="AD1220" t="str">
        <f t="shared" si="59"/>
        <v>Type of identifier, other than LEI or MFI code</v>
      </c>
    </row>
    <row r="1221" spans="1:30" x14ac:dyDescent="0.45">
      <c r="A1221" t="s">
        <v>1035</v>
      </c>
      <c r="B1221" t="s">
        <v>703</v>
      </c>
      <c r="C1221" t="s">
        <v>21</v>
      </c>
      <c r="D1221" s="23">
        <v>0.06</v>
      </c>
      <c r="F1221" t="s">
        <v>485</v>
      </c>
      <c r="G1221" t="s">
        <v>23</v>
      </c>
      <c r="H1221" t="s">
        <v>694</v>
      </c>
      <c r="I1221" t="s">
        <v>704</v>
      </c>
      <c r="M1221" t="s">
        <v>1362</v>
      </c>
      <c r="X1221" t="str">
        <f>+IF(P1221="S128","c006x   - Insurance firms &amp; pension funds",IF(G1221="particulares","c001x   - Households",IF(AND(G1221="outras empresas nao financeiras",H1221="1"),"c002x   - Micro &amp; SME",IF(AND(G1221="outras empresas nao financeiras",OR(H1221="0",H1221="")),"c003x   - Corporates",IF(G1221="instituicoes de credito","c004x   - Institutions",IF(G1221="outras instituicoes financeiras","c005x   - Other financial corporations",IF(G1221="setor publico","c008x   - Government, central banks &amp; supranationals",IF(AND(G1221="",I1221="Taxageste"),"c003x   - Corporates",IF(G1221="","c005x   - Other financial corporations","")))))))))</f>
        <v>c004x   - Institutions</v>
      </c>
      <c r="Y1221" s="1">
        <f>SUM(N1221:O1221)</f>
        <v>0</v>
      </c>
      <c r="Z1221">
        <f>IFERROR(D1221-Y1221,"")</f>
        <v>0.06</v>
      </c>
      <c r="AA1221">
        <v>0</v>
      </c>
      <c r="AB1221" t="str">
        <f t="shared" si="57"/>
        <v>262304880010870</v>
      </c>
      <c r="AC1221" t="str">
        <f t="shared" si="58"/>
        <v>2100707445</v>
      </c>
      <c r="AD1221" t="str">
        <f t="shared" si="59"/>
        <v>Type of identifier, other than LEI or MFI code</v>
      </c>
    </row>
    <row r="1222" spans="1:30" x14ac:dyDescent="0.45">
      <c r="A1222" t="s">
        <v>1287</v>
      </c>
      <c r="B1222" t="s">
        <v>703</v>
      </c>
      <c r="C1222" t="s">
        <v>21</v>
      </c>
      <c r="D1222" s="23">
        <v>0.51</v>
      </c>
      <c r="F1222" t="s">
        <v>485</v>
      </c>
      <c r="G1222" t="s">
        <v>23</v>
      </c>
      <c r="H1222" t="s">
        <v>694</v>
      </c>
      <c r="I1222" t="s">
        <v>704</v>
      </c>
      <c r="M1222" t="s">
        <v>1362</v>
      </c>
      <c r="X1222" t="str">
        <f>+IF(P1222="S128","c006x   - Insurance firms &amp; pension funds",IF(G1222="particulares","c001x   - Households",IF(AND(G1222="outras empresas nao financeiras",H1222="1"),"c002x   - Micro &amp; SME",IF(AND(G1222="outras empresas nao financeiras",OR(H1222="0",H1222="")),"c003x   - Corporates",IF(G1222="instituicoes de credito","c004x   - Institutions",IF(G1222="outras instituicoes financeiras","c005x   - Other financial corporations",IF(G1222="setor publico","c008x   - Government, central banks &amp; supranationals",IF(AND(G1222="",I1222="Taxageste"),"c003x   - Corporates",IF(G1222="","c005x   - Other financial corporations","")))))))))</f>
        <v>c004x   - Institutions</v>
      </c>
      <c r="Y1222" s="1">
        <f>SUM(N1222:O1222)</f>
        <v>0</v>
      </c>
      <c r="Z1222">
        <f>IFERROR(D1222-Y1222,"")</f>
        <v>0.51</v>
      </c>
      <c r="AA1222">
        <v>0</v>
      </c>
      <c r="AB1222" t="str">
        <f t="shared" si="57"/>
        <v>262304880011230</v>
      </c>
      <c r="AC1222" t="str">
        <f t="shared" si="58"/>
        <v>2100707445</v>
      </c>
      <c r="AD1222" t="str">
        <f t="shared" si="59"/>
        <v>Type of identifier, other than LEI or MFI code</v>
      </c>
    </row>
    <row r="1223" spans="1:30" x14ac:dyDescent="0.45">
      <c r="A1223" t="s">
        <v>387</v>
      </c>
      <c r="B1223" t="s">
        <v>167</v>
      </c>
      <c r="C1223" t="s">
        <v>21</v>
      </c>
      <c r="D1223" s="23">
        <v>77185.600000000006</v>
      </c>
      <c r="E1223" s="23">
        <v>34.950000000000003</v>
      </c>
      <c r="F1223" t="s">
        <v>29</v>
      </c>
      <c r="G1223" t="s">
        <v>34</v>
      </c>
      <c r="H1223" t="s">
        <v>694</v>
      </c>
      <c r="I1223" t="s">
        <v>73</v>
      </c>
      <c r="M1223" t="s">
        <v>1362</v>
      </c>
      <c r="W1223" t="s">
        <v>479</v>
      </c>
      <c r="X1223" t="str">
        <f>+IF(P1223="S128","c006x   - Insurance firms &amp; pension funds",IF(G1223="particulares","c001x   - Households",IF(AND(G1223="outras empresas nao financeiras",H1223="1"),"c002x   - Micro &amp; SME",IF(AND(G1223="outras empresas nao financeiras",OR(H1223="0",H1223="")),"c003x   - Corporates",IF(G1223="instituicoes de credito","c004x   - Institutions",IF(G1223="outras instituicoes financeiras","c005x   - Other financial corporations",IF(G1223="setor publico","c008x   - Government, central banks &amp; supranationals",IF(AND(G1223="",I1223="Taxageste"),"c003x   - Corporates",IF(G1223="","c005x   - Other financial corporations","")))))))))</f>
        <v>c005x   - Other financial corporations</v>
      </c>
      <c r="Y1223" s="1">
        <f>SUM(N1223:O1223)</f>
        <v>0</v>
      </c>
      <c r="Z1223">
        <f>IFERROR(D1223-Y1223,"")</f>
        <v>77185.600000000006</v>
      </c>
      <c r="AA1223">
        <v>0</v>
      </c>
      <c r="AB1223" t="str">
        <f t="shared" si="57"/>
        <v>312000000000000</v>
      </c>
      <c r="AC1223" t="str">
        <f t="shared" si="58"/>
        <v>2101355138</v>
      </c>
      <c r="AD1223" t="str">
        <f t="shared" si="59"/>
        <v>Type of identifier, other than LEI or MFI code</v>
      </c>
    </row>
    <row r="1224" spans="1:30" x14ac:dyDescent="0.45">
      <c r="A1224" t="s">
        <v>621</v>
      </c>
      <c r="B1224" t="s">
        <v>213</v>
      </c>
      <c r="C1224" t="s">
        <v>21</v>
      </c>
      <c r="D1224" s="23">
        <v>57.3</v>
      </c>
      <c r="F1224" t="s">
        <v>485</v>
      </c>
      <c r="G1224" t="s">
        <v>27</v>
      </c>
      <c r="H1224" t="s">
        <v>694</v>
      </c>
      <c r="I1224" t="s">
        <v>57</v>
      </c>
      <c r="M1224" t="s">
        <v>1362</v>
      </c>
      <c r="X1224" t="str">
        <f>+IF(P1224="S128","c006x   - Insurance firms &amp; pension funds",IF(G1224="particulares","c001x   - Households",IF(AND(G1224="outras empresas nao financeiras",H1224="1"),"c002x   - Micro &amp; SME",IF(AND(G1224="outras empresas nao financeiras",OR(H1224="0",H1224="")),"c003x   - Corporates",IF(G1224="instituicoes de credito","c004x   - Institutions",IF(G1224="outras instituicoes financeiras","c005x   - Other financial corporations",IF(G1224="setor publico","c008x   - Government, central banks &amp; supranationals",IF(AND(G1224="",I1224="Taxageste"),"c003x   - Corporates",IF(G1224="","c005x   - Other financial corporations","")))))))))</f>
        <v>c003x   - Corporates</v>
      </c>
      <c r="Y1224" s="1">
        <f>SUM(N1224:O1224)</f>
        <v>0</v>
      </c>
      <c r="Z1224">
        <f>IFERROR(D1224-Y1224,"")</f>
        <v>57.3</v>
      </c>
      <c r="AA1224">
        <v>0</v>
      </c>
      <c r="AB1224" t="str">
        <f t="shared" si="57"/>
        <v>262304840018430</v>
      </c>
      <c r="AC1224" t="str">
        <f t="shared" si="58"/>
        <v>5100262318</v>
      </c>
      <c r="AD1224" t="str">
        <f t="shared" si="59"/>
        <v>Type of identifier, other than LEI or MFI code</v>
      </c>
    </row>
    <row r="1225" spans="1:30" x14ac:dyDescent="0.45">
      <c r="A1225" t="s">
        <v>554</v>
      </c>
      <c r="B1225" t="s">
        <v>213</v>
      </c>
      <c r="C1225" t="s">
        <v>21</v>
      </c>
      <c r="D1225" s="23">
        <v>1.96</v>
      </c>
      <c r="F1225" t="s">
        <v>485</v>
      </c>
      <c r="G1225" t="s">
        <v>27</v>
      </c>
      <c r="H1225" t="s">
        <v>694</v>
      </c>
      <c r="I1225" t="s">
        <v>57</v>
      </c>
      <c r="M1225" t="s">
        <v>1362</v>
      </c>
      <c r="X1225" t="str">
        <f>+IF(P1225="S128","c006x   - Insurance firms &amp; pension funds",IF(G1225="particulares","c001x   - Households",IF(AND(G1225="outras empresas nao financeiras",H1225="1"),"c002x   - Micro &amp; SME",IF(AND(G1225="outras empresas nao financeiras",OR(H1225="0",H1225="")),"c003x   - Corporates",IF(G1225="instituicoes de credito","c004x   - Institutions",IF(G1225="outras instituicoes financeiras","c005x   - Other financial corporations",IF(G1225="setor publico","c008x   - Government, central banks &amp; supranationals",IF(AND(G1225="",I1225="Taxageste"),"c003x   - Corporates",IF(G1225="","c005x   - Other financial corporations","")))))))))</f>
        <v>c003x   - Corporates</v>
      </c>
      <c r="Y1225" s="1">
        <f>SUM(N1225:O1225)</f>
        <v>0</v>
      </c>
      <c r="Z1225">
        <f>IFERROR(D1225-Y1225,"")</f>
        <v>1.96</v>
      </c>
      <c r="AA1225">
        <v>0</v>
      </c>
      <c r="AB1225" t="str">
        <f t="shared" si="57"/>
        <v>262304840020050</v>
      </c>
      <c r="AC1225" t="str">
        <f t="shared" si="58"/>
        <v>5100262318</v>
      </c>
      <c r="AD1225" t="str">
        <f t="shared" si="59"/>
        <v>Type of identifier, other than LEI or MFI code</v>
      </c>
    </row>
    <row r="1226" spans="1:30" x14ac:dyDescent="0.45">
      <c r="A1226" t="s">
        <v>1161</v>
      </c>
      <c r="B1226" t="s">
        <v>710</v>
      </c>
      <c r="C1226" t="s">
        <v>21</v>
      </c>
      <c r="D1226" s="23">
        <v>1.58</v>
      </c>
      <c r="F1226" t="s">
        <v>485</v>
      </c>
      <c r="G1226" t="s">
        <v>23</v>
      </c>
      <c r="H1226" t="s">
        <v>694</v>
      </c>
      <c r="I1226" t="s">
        <v>704</v>
      </c>
      <c r="M1226" t="s">
        <v>1362</v>
      </c>
      <c r="X1226" t="str">
        <f>+IF(P1226="S128","c006x   - Insurance firms &amp; pension funds",IF(G1226="particulares","c001x   - Households",IF(AND(G1226="outras empresas nao financeiras",H1226="1"),"c002x   - Micro &amp; SME",IF(AND(G1226="outras empresas nao financeiras",OR(H1226="0",H1226="")),"c003x   - Corporates",IF(G1226="instituicoes de credito","c004x   - Institutions",IF(G1226="outras instituicoes financeiras","c005x   - Other financial corporations",IF(G1226="setor publico","c008x   - Government, central banks &amp; supranationals",IF(AND(G1226="",I1226="Taxageste"),"c003x   - Corporates",IF(G1226="","c005x   - Other financial corporations","")))))))))</f>
        <v>c004x   - Institutions</v>
      </c>
      <c r="Y1226" s="1">
        <f>SUM(N1226:O1226)</f>
        <v>0</v>
      </c>
      <c r="Z1226">
        <f>IFERROR(D1226-Y1226,"")</f>
        <v>1.58</v>
      </c>
      <c r="AA1226">
        <v>0</v>
      </c>
      <c r="AB1226" t="str">
        <f t="shared" si="57"/>
        <v>262304840020700</v>
      </c>
      <c r="AC1226" t="str">
        <f t="shared" si="58"/>
        <v>5100262397</v>
      </c>
      <c r="AD1226" t="str">
        <f t="shared" si="59"/>
        <v>Type of identifier, other than LEI or MFI code</v>
      </c>
    </row>
    <row r="1227" spans="1:30" x14ac:dyDescent="0.45">
      <c r="A1227" t="s">
        <v>1167</v>
      </c>
      <c r="B1227" t="s">
        <v>710</v>
      </c>
      <c r="C1227" t="s">
        <v>21</v>
      </c>
      <c r="D1227" s="23">
        <v>0.36</v>
      </c>
      <c r="E1227" s="23"/>
      <c r="F1227" t="s">
        <v>485</v>
      </c>
      <c r="G1227" t="s">
        <v>23</v>
      </c>
      <c r="H1227" t="s">
        <v>694</v>
      </c>
      <c r="I1227" t="s">
        <v>704</v>
      </c>
      <c r="M1227" t="s">
        <v>1362</v>
      </c>
      <c r="X1227" t="str">
        <f>+IF(P1227="S128","c006x   - Insurance firms &amp; pension funds",IF(G1227="particulares","c001x   - Households",IF(AND(G1227="outras empresas nao financeiras",H1227="1"),"c002x   - Micro &amp; SME",IF(AND(G1227="outras empresas nao financeiras",OR(H1227="0",H1227="")),"c003x   - Corporates",IF(G1227="instituicoes de credito","c004x   - Institutions",IF(G1227="outras instituicoes financeiras","c005x   - Other financial corporations",IF(G1227="setor publico","c008x   - Government, central banks &amp; supranationals",IF(AND(G1227="",I1227="Taxageste"),"c003x   - Corporates",IF(G1227="","c005x   - Other financial corporations","")))))))))</f>
        <v>c004x   - Institutions</v>
      </c>
      <c r="Y1227" s="1">
        <f>SUM(N1227:O1227)</f>
        <v>0</v>
      </c>
      <c r="Z1227">
        <f>IFERROR(D1227-Y1227,"")</f>
        <v>0.36</v>
      </c>
      <c r="AA1227">
        <v>0</v>
      </c>
      <c r="AB1227" t="str">
        <f t="shared" si="57"/>
        <v>262304840021090</v>
      </c>
      <c r="AC1227" t="str">
        <f t="shared" si="58"/>
        <v>5100262397</v>
      </c>
      <c r="AD1227" t="str">
        <f t="shared" si="59"/>
        <v>Type of identifier, other than LEI or MFI code</v>
      </c>
    </row>
    <row r="1228" spans="1:30" x14ac:dyDescent="0.45">
      <c r="A1228" t="s">
        <v>848</v>
      </c>
      <c r="B1228" t="s">
        <v>710</v>
      </c>
      <c r="C1228" t="s">
        <v>21</v>
      </c>
      <c r="D1228" s="23">
        <v>0.69</v>
      </c>
      <c r="F1228" t="s">
        <v>485</v>
      </c>
      <c r="G1228" t="s">
        <v>23</v>
      </c>
      <c r="H1228" t="s">
        <v>694</v>
      </c>
      <c r="I1228" t="s">
        <v>704</v>
      </c>
      <c r="M1228" t="s">
        <v>1362</v>
      </c>
      <c r="X1228" t="str">
        <f>+IF(P1228="S128","c006x   - Insurance firms &amp; pension funds",IF(G1228="particulares","c001x   - Households",IF(AND(G1228="outras empresas nao financeiras",H1228="1"),"c002x   - Micro &amp; SME",IF(AND(G1228="outras empresas nao financeiras",OR(H1228="0",H1228="")),"c003x   - Corporates",IF(G1228="instituicoes de credito","c004x   - Institutions",IF(G1228="outras instituicoes financeiras","c005x   - Other financial corporations",IF(G1228="setor publico","c008x   - Government, central banks &amp; supranationals",IF(AND(G1228="",I1228="Taxageste"),"c003x   - Corporates",IF(G1228="","c005x   - Other financial corporations","")))))))))</f>
        <v>c004x   - Institutions</v>
      </c>
      <c r="Y1228" s="1">
        <f>SUM(N1228:O1228)</f>
        <v>0</v>
      </c>
      <c r="Z1228">
        <f>IFERROR(D1228-Y1228,"")</f>
        <v>0.69</v>
      </c>
      <c r="AA1228">
        <v>0</v>
      </c>
      <c r="AB1228" t="str">
        <f t="shared" si="57"/>
        <v>262304840022620</v>
      </c>
      <c r="AC1228" t="str">
        <f t="shared" si="58"/>
        <v>5100262397</v>
      </c>
      <c r="AD1228" t="str">
        <f t="shared" si="59"/>
        <v>Type of identifier, other than LEI or MFI code</v>
      </c>
    </row>
    <row r="1229" spans="1:30" x14ac:dyDescent="0.45">
      <c r="A1229" t="s">
        <v>988</v>
      </c>
      <c r="B1229" t="s">
        <v>710</v>
      </c>
      <c r="C1229" t="s">
        <v>21</v>
      </c>
      <c r="D1229" s="23">
        <v>0.41</v>
      </c>
      <c r="F1229" t="s">
        <v>485</v>
      </c>
      <c r="G1229" t="s">
        <v>23</v>
      </c>
      <c r="H1229" t="s">
        <v>694</v>
      </c>
      <c r="I1229" t="s">
        <v>704</v>
      </c>
      <c r="M1229" t="s">
        <v>1362</v>
      </c>
      <c r="X1229" t="str">
        <f>+IF(P1229="S128","c006x   - Insurance firms &amp; pension funds",IF(G1229="particulares","c001x   - Households",IF(AND(G1229="outras empresas nao financeiras",H1229="1"),"c002x   - Micro &amp; SME",IF(AND(G1229="outras empresas nao financeiras",OR(H1229="0",H1229="")),"c003x   - Corporates",IF(G1229="instituicoes de credito","c004x   - Institutions",IF(G1229="outras instituicoes financeiras","c005x   - Other financial corporations",IF(G1229="setor publico","c008x   - Government, central banks &amp; supranationals",IF(AND(G1229="",I1229="Taxageste"),"c003x   - Corporates",IF(G1229="","c005x   - Other financial corporations","")))))))))</f>
        <v>c004x   - Institutions</v>
      </c>
      <c r="Y1229" s="1">
        <f>SUM(N1229:O1229)</f>
        <v>0</v>
      </c>
      <c r="Z1229">
        <f>IFERROR(D1229-Y1229,"")</f>
        <v>0.41</v>
      </c>
      <c r="AA1229">
        <v>0</v>
      </c>
      <c r="AB1229" t="str">
        <f t="shared" si="57"/>
        <v>262304840022480</v>
      </c>
      <c r="AC1229" t="str">
        <f t="shared" si="58"/>
        <v>5100262397</v>
      </c>
      <c r="AD1229" t="str">
        <f t="shared" si="59"/>
        <v>Type of identifier, other than LEI or MFI code</v>
      </c>
    </row>
    <row r="1230" spans="1:30" x14ac:dyDescent="0.45">
      <c r="A1230" t="s">
        <v>1185</v>
      </c>
      <c r="B1230" t="s">
        <v>710</v>
      </c>
      <c r="C1230" t="s">
        <v>21</v>
      </c>
      <c r="D1230" s="23">
        <v>0.66</v>
      </c>
      <c r="F1230" t="s">
        <v>485</v>
      </c>
      <c r="G1230" t="s">
        <v>23</v>
      </c>
      <c r="H1230" t="s">
        <v>694</v>
      </c>
      <c r="I1230" t="s">
        <v>704</v>
      </c>
      <c r="M1230" t="s">
        <v>1362</v>
      </c>
      <c r="X1230" t="str">
        <f>+IF(P1230="S128","c006x   - Insurance firms &amp; pension funds",IF(G1230="particulares","c001x   - Households",IF(AND(G1230="outras empresas nao financeiras",H1230="1"),"c002x   - Micro &amp; SME",IF(AND(G1230="outras empresas nao financeiras",OR(H1230="0",H1230="")),"c003x   - Corporates",IF(G1230="instituicoes de credito","c004x   - Institutions",IF(G1230="outras instituicoes financeiras","c005x   - Other financial corporations",IF(G1230="setor publico","c008x   - Government, central banks &amp; supranationals",IF(AND(G1230="",I1230="Taxageste"),"c003x   - Corporates",IF(G1230="","c005x   - Other financial corporations","")))))))))</f>
        <v>c004x   - Institutions</v>
      </c>
      <c r="Y1230" s="1">
        <f>SUM(N1230:O1230)</f>
        <v>0</v>
      </c>
      <c r="Z1230">
        <f>IFERROR(D1230-Y1230,"")</f>
        <v>0.66</v>
      </c>
      <c r="AA1230">
        <v>0</v>
      </c>
      <c r="AB1230" t="str">
        <f t="shared" si="57"/>
        <v>262304840022260</v>
      </c>
      <c r="AC1230" t="str">
        <f t="shared" si="58"/>
        <v>5100262397</v>
      </c>
      <c r="AD1230" t="str">
        <f t="shared" si="59"/>
        <v>Type of identifier, other than LEI or MFI code</v>
      </c>
    </row>
    <row r="1231" spans="1:30" x14ac:dyDescent="0.45">
      <c r="A1231" t="s">
        <v>824</v>
      </c>
      <c r="B1231" t="s">
        <v>710</v>
      </c>
      <c r="C1231" t="s">
        <v>21</v>
      </c>
      <c r="D1231" s="23">
        <v>0.23</v>
      </c>
      <c r="F1231" t="s">
        <v>485</v>
      </c>
      <c r="G1231" t="s">
        <v>23</v>
      </c>
      <c r="H1231" t="s">
        <v>694</v>
      </c>
      <c r="I1231" t="s">
        <v>704</v>
      </c>
      <c r="M1231" t="s">
        <v>1362</v>
      </c>
      <c r="X1231" t="str">
        <f>+IF(P1231="S128","c006x   - Insurance firms &amp; pension funds",IF(G1231="particulares","c001x   - Households",IF(AND(G1231="outras empresas nao financeiras",H1231="1"),"c002x   - Micro &amp; SME",IF(AND(G1231="outras empresas nao financeiras",OR(H1231="0",H1231="")),"c003x   - Corporates",IF(G1231="instituicoes de credito","c004x   - Institutions",IF(G1231="outras instituicoes financeiras","c005x   - Other financial corporations",IF(G1231="setor publico","c008x   - Government, central banks &amp; supranationals",IF(AND(G1231="",I1231="Taxageste"),"c003x   - Corporates",IF(G1231="","c005x   - Other financial corporations","")))))))))</f>
        <v>c004x   - Institutions</v>
      </c>
      <c r="Y1231" s="1">
        <f>SUM(N1231:O1231)</f>
        <v>0</v>
      </c>
      <c r="Z1231">
        <f>IFERROR(D1231-Y1231,"")</f>
        <v>0.23</v>
      </c>
      <c r="AA1231">
        <v>0</v>
      </c>
      <c r="AB1231" t="str">
        <f t="shared" si="57"/>
        <v>262304840010120</v>
      </c>
      <c r="AC1231" t="str">
        <f t="shared" si="58"/>
        <v>5100262397</v>
      </c>
      <c r="AD1231" t="str">
        <f t="shared" si="59"/>
        <v>Type of identifier, other than LEI or MFI code</v>
      </c>
    </row>
    <row r="1232" spans="1:30" x14ac:dyDescent="0.45">
      <c r="A1232" t="s">
        <v>721</v>
      </c>
      <c r="B1232" t="s">
        <v>710</v>
      </c>
      <c r="C1232" t="s">
        <v>21</v>
      </c>
      <c r="D1232" s="23">
        <v>1.72</v>
      </c>
      <c r="F1232" t="s">
        <v>485</v>
      </c>
      <c r="G1232" t="s">
        <v>23</v>
      </c>
      <c r="H1232" t="s">
        <v>694</v>
      </c>
      <c r="I1232" t="s">
        <v>704</v>
      </c>
      <c r="M1232" t="s">
        <v>1362</v>
      </c>
      <c r="X1232" t="str">
        <f>+IF(P1232="S128","c006x   - Insurance firms &amp; pension funds",IF(G1232="particulares","c001x   - Households",IF(AND(G1232="outras empresas nao financeiras",H1232="1"),"c002x   - Micro &amp; SME",IF(AND(G1232="outras empresas nao financeiras",OR(H1232="0",H1232="")),"c003x   - Corporates",IF(G1232="instituicoes de credito","c004x   - Institutions",IF(G1232="outras instituicoes financeiras","c005x   - Other financial corporations",IF(G1232="setor publico","c008x   - Government, central banks &amp; supranationals",IF(AND(G1232="",I1232="Taxageste"),"c003x   - Corporates",IF(G1232="","c005x   - Other financial corporations","")))))))))</f>
        <v>c004x   - Institutions</v>
      </c>
      <c r="Y1232" s="1">
        <f>SUM(N1232:O1232)</f>
        <v>0</v>
      </c>
      <c r="Z1232">
        <f>IFERROR(D1232-Y1232,"")</f>
        <v>1.72</v>
      </c>
      <c r="AA1232">
        <v>0</v>
      </c>
      <c r="AB1232" t="str">
        <f t="shared" si="57"/>
        <v>262304840023280</v>
      </c>
      <c r="AC1232" t="str">
        <f t="shared" si="58"/>
        <v>5100262397</v>
      </c>
      <c r="AD1232" t="str">
        <f t="shared" si="59"/>
        <v>Type of identifier, other than LEI or MFI code</v>
      </c>
    </row>
    <row r="1233" spans="1:30" x14ac:dyDescent="0.45">
      <c r="A1233" t="s">
        <v>1068</v>
      </c>
      <c r="B1233" t="s">
        <v>439</v>
      </c>
      <c r="C1233" t="s">
        <v>21</v>
      </c>
      <c r="D1233" s="23">
        <v>0.02</v>
      </c>
      <c r="F1233" t="s">
        <v>485</v>
      </c>
      <c r="G1233" t="s">
        <v>23</v>
      </c>
      <c r="H1233" t="s">
        <v>694</v>
      </c>
      <c r="I1233" t="s">
        <v>66</v>
      </c>
      <c r="M1233" t="s">
        <v>1362</v>
      </c>
      <c r="X1233" t="str">
        <f>+IF(P1233="S128","c006x   - Insurance firms &amp; pension funds",IF(G1233="particulares","c001x   - Households",IF(AND(G1233="outras empresas nao financeiras",H1233="1"),"c002x   - Micro &amp; SME",IF(AND(G1233="outras empresas nao financeiras",OR(H1233="0",H1233="")),"c003x   - Corporates",IF(G1233="instituicoes de credito","c004x   - Institutions",IF(G1233="outras instituicoes financeiras","c005x   - Other financial corporations",IF(G1233="setor publico","c008x   - Government, central banks &amp; supranationals",IF(AND(G1233="",I1233="Taxageste"),"c003x   - Corporates",IF(G1233="","c005x   - Other financial corporations","")))))))))</f>
        <v>c004x   - Institutions</v>
      </c>
      <c r="Y1233" s="1">
        <f>SUM(N1233:O1233)</f>
        <v>0</v>
      </c>
      <c r="Z1233">
        <f>IFERROR(D1233-Y1233,"")</f>
        <v>0.02</v>
      </c>
      <c r="AA1233">
        <v>0</v>
      </c>
      <c r="AB1233" t="str">
        <f t="shared" si="57"/>
        <v>262304820008010</v>
      </c>
      <c r="AC1233" t="str">
        <f t="shared" si="58"/>
        <v>8000176024</v>
      </c>
      <c r="AD1233" t="str">
        <f t="shared" si="59"/>
        <v>Type of identifier, other than LEI or MFI code</v>
      </c>
    </row>
    <row r="1234" spans="1:30" x14ac:dyDescent="0.45">
      <c r="A1234" t="s">
        <v>1193</v>
      </c>
      <c r="B1234" t="s">
        <v>710</v>
      </c>
      <c r="C1234" t="s">
        <v>21</v>
      </c>
      <c r="D1234" s="23">
        <v>1.17</v>
      </c>
      <c r="F1234" t="s">
        <v>485</v>
      </c>
      <c r="G1234" t="s">
        <v>23</v>
      </c>
      <c r="H1234" t="s">
        <v>694</v>
      </c>
      <c r="I1234" t="s">
        <v>704</v>
      </c>
      <c r="M1234" t="s">
        <v>1362</v>
      </c>
      <c r="X1234" t="str">
        <f>+IF(P1234="S128","c006x   - Insurance firms &amp; pension funds",IF(G1234="particulares","c001x   - Households",IF(AND(G1234="outras empresas nao financeiras",H1234="1"),"c002x   - Micro &amp; SME",IF(AND(G1234="outras empresas nao financeiras",OR(H1234="0",H1234="")),"c003x   - Corporates",IF(G1234="instituicoes de credito","c004x   - Institutions",IF(G1234="outras instituicoes financeiras","c005x   - Other financial corporations",IF(G1234="setor publico","c008x   - Government, central banks &amp; supranationals",IF(AND(G1234="",I1234="Taxageste"),"c003x   - Corporates",IF(G1234="","c005x   - Other financial corporations","")))))))))</f>
        <v>c004x   - Institutions</v>
      </c>
      <c r="Y1234" s="1">
        <f>SUM(N1234:O1234)</f>
        <v>0</v>
      </c>
      <c r="Z1234">
        <f>IFERROR(D1234-Y1234,"")</f>
        <v>1.17</v>
      </c>
      <c r="AA1234">
        <v>0</v>
      </c>
      <c r="AB1234" t="str">
        <f t="shared" si="57"/>
        <v>262304840022770</v>
      </c>
      <c r="AC1234" t="str">
        <f t="shared" si="58"/>
        <v>5100262397</v>
      </c>
      <c r="AD1234" t="str">
        <f t="shared" si="59"/>
        <v>Type of identifier, other than LEI or MFI code</v>
      </c>
    </row>
    <row r="1235" spans="1:30" x14ac:dyDescent="0.45">
      <c r="A1235" t="s">
        <v>679</v>
      </c>
      <c r="B1235" t="s">
        <v>439</v>
      </c>
      <c r="C1235" t="s">
        <v>21</v>
      </c>
      <c r="D1235" s="23">
        <v>0.2</v>
      </c>
      <c r="E1235" s="23"/>
      <c r="F1235" t="s">
        <v>485</v>
      </c>
      <c r="G1235" t="s">
        <v>23</v>
      </c>
      <c r="H1235" t="s">
        <v>694</v>
      </c>
      <c r="I1235" t="s">
        <v>66</v>
      </c>
      <c r="M1235" t="s">
        <v>1362</v>
      </c>
      <c r="X1235" t="str">
        <f>+IF(P1235="S128","c006x   - Insurance firms &amp; pension funds",IF(G1235="particulares","c001x   - Households",IF(AND(G1235="outras empresas nao financeiras",H1235="1"),"c002x   - Micro &amp; SME",IF(AND(G1235="outras empresas nao financeiras",OR(H1235="0",H1235="")),"c003x   - Corporates",IF(G1235="instituicoes de credito","c004x   - Institutions",IF(G1235="outras instituicoes financeiras","c005x   - Other financial corporations",IF(G1235="setor publico","c008x   - Government, central banks &amp; supranationals",IF(AND(G1235="",I1235="Taxageste"),"c003x   - Corporates",IF(G1235="","c005x   - Other financial corporations","")))))))))</f>
        <v>c004x   - Institutions</v>
      </c>
      <c r="Y1235" s="1">
        <f>SUM(N1235:O1235)</f>
        <v>0</v>
      </c>
      <c r="Z1235">
        <f>IFERROR(D1235-Y1235,"")</f>
        <v>0.2</v>
      </c>
      <c r="AA1235">
        <v>0</v>
      </c>
      <c r="AB1235" t="str">
        <f t="shared" si="57"/>
        <v>262304820009380</v>
      </c>
      <c r="AC1235" t="str">
        <f t="shared" si="58"/>
        <v>8000176024</v>
      </c>
      <c r="AD1235" t="str">
        <f t="shared" si="59"/>
        <v>Type of identifier, other than LEI or MFI code</v>
      </c>
    </row>
    <row r="1236" spans="1:30" x14ac:dyDescent="0.45">
      <c r="A1236" t="s">
        <v>860</v>
      </c>
      <c r="B1236" t="s">
        <v>710</v>
      </c>
      <c r="C1236" t="s">
        <v>21</v>
      </c>
      <c r="D1236" s="23">
        <v>0.3</v>
      </c>
      <c r="F1236" t="s">
        <v>485</v>
      </c>
      <c r="G1236" t="s">
        <v>23</v>
      </c>
      <c r="H1236" t="s">
        <v>694</v>
      </c>
      <c r="I1236" t="s">
        <v>704</v>
      </c>
      <c r="M1236" t="s">
        <v>1362</v>
      </c>
      <c r="X1236" t="str">
        <f>+IF(P1236="S128","c006x   - Insurance firms &amp; pension funds",IF(G1236="particulares","c001x   - Households",IF(AND(G1236="outras empresas nao financeiras",H1236="1"),"c002x   - Micro &amp; SME",IF(AND(G1236="outras empresas nao financeiras",OR(H1236="0",H1236="")),"c003x   - Corporates",IF(G1236="instituicoes de credito","c004x   - Institutions",IF(G1236="outras instituicoes financeiras","c005x   - Other financial corporations",IF(G1236="setor publico","c008x   - Government, central banks &amp; supranationals",IF(AND(G1236="",I1236="Taxageste"),"c003x   - Corporates",IF(G1236="","c005x   - Other financial corporations","")))))))))</f>
        <v>c004x   - Institutions</v>
      </c>
      <c r="Y1236" s="1">
        <f>SUM(N1236:O1236)</f>
        <v>0</v>
      </c>
      <c r="Z1236">
        <f>IFERROR(D1236-Y1236,"")</f>
        <v>0.3</v>
      </c>
      <c r="AA1236">
        <v>0</v>
      </c>
      <c r="AB1236" t="str">
        <f t="shared" si="57"/>
        <v>262304840023370</v>
      </c>
      <c r="AC1236" t="str">
        <f t="shared" si="58"/>
        <v>5100262397</v>
      </c>
      <c r="AD1236" t="str">
        <f t="shared" si="59"/>
        <v>Type of identifier, other than LEI or MFI code</v>
      </c>
    </row>
    <row r="1237" spans="1:30" x14ac:dyDescent="0.45">
      <c r="A1237" t="s">
        <v>743</v>
      </c>
      <c r="B1237" t="s">
        <v>710</v>
      </c>
      <c r="C1237" t="s">
        <v>21</v>
      </c>
      <c r="D1237" s="23">
        <v>0.33</v>
      </c>
      <c r="F1237" t="s">
        <v>485</v>
      </c>
      <c r="G1237" t="s">
        <v>23</v>
      </c>
      <c r="H1237" t="s">
        <v>694</v>
      </c>
      <c r="I1237" t="s">
        <v>704</v>
      </c>
      <c r="M1237" t="s">
        <v>1362</v>
      </c>
      <c r="X1237" t="str">
        <f>+IF(P1237="S128","c006x   - Insurance firms &amp; pension funds",IF(G1237="particulares","c001x   - Households",IF(AND(G1237="outras empresas nao financeiras",H1237="1"),"c002x   - Micro &amp; SME",IF(AND(G1237="outras empresas nao financeiras",OR(H1237="0",H1237="")),"c003x   - Corporates",IF(G1237="instituicoes de credito","c004x   - Institutions",IF(G1237="outras instituicoes financeiras","c005x   - Other financial corporations",IF(G1237="setor publico","c008x   - Government, central banks &amp; supranationals",IF(AND(G1237="",I1237="Taxageste"),"c003x   - Corporates",IF(G1237="","c005x   - Other financial corporations","")))))))))</f>
        <v>c004x   - Institutions</v>
      </c>
      <c r="Y1237" s="1">
        <f>SUM(N1237:O1237)</f>
        <v>0</v>
      </c>
      <c r="Z1237">
        <f>IFERROR(D1237-Y1237,"")</f>
        <v>0.33</v>
      </c>
      <c r="AA1237">
        <v>0</v>
      </c>
      <c r="AB1237" t="str">
        <f t="shared" si="57"/>
        <v>262304840023770</v>
      </c>
      <c r="AC1237" t="str">
        <f t="shared" si="58"/>
        <v>5100262397</v>
      </c>
      <c r="AD1237" t="str">
        <f t="shared" si="59"/>
        <v>Type of identifier, other than LEI or MFI code</v>
      </c>
    </row>
    <row r="1238" spans="1:30" x14ac:dyDescent="0.45">
      <c r="A1238" t="s">
        <v>804</v>
      </c>
      <c r="B1238" t="s">
        <v>703</v>
      </c>
      <c r="C1238" t="s">
        <v>21</v>
      </c>
      <c r="D1238" s="23">
        <v>61.06</v>
      </c>
      <c r="F1238" t="s">
        <v>485</v>
      </c>
      <c r="G1238" t="s">
        <v>23</v>
      </c>
      <c r="H1238" t="s">
        <v>694</v>
      </c>
      <c r="I1238" t="s">
        <v>704</v>
      </c>
      <c r="M1238" t="s">
        <v>1362</v>
      </c>
      <c r="X1238" t="str">
        <f>+IF(P1238="S128","c006x   - Insurance firms &amp; pension funds",IF(G1238="particulares","c001x   - Households",IF(AND(G1238="outras empresas nao financeiras",H1238="1"),"c002x   - Micro &amp; SME",IF(AND(G1238="outras empresas nao financeiras",OR(H1238="0",H1238="")),"c003x   - Corporates",IF(G1238="instituicoes de credito","c004x   - Institutions",IF(G1238="outras instituicoes financeiras","c005x   - Other financial corporations",IF(G1238="setor publico","c008x   - Government, central banks &amp; supranationals",IF(AND(G1238="",I1238="Taxageste"),"c003x   - Corporates",IF(G1238="","c005x   - Other financial corporations","")))))))))</f>
        <v>c004x   - Institutions</v>
      </c>
      <c r="Y1238" s="1">
        <f>SUM(N1238:O1238)</f>
        <v>0</v>
      </c>
      <c r="Z1238">
        <f>IFERROR(D1238-Y1238,"")</f>
        <v>61.06</v>
      </c>
      <c r="AA1238">
        <v>0</v>
      </c>
      <c r="AB1238" t="str">
        <f t="shared" si="57"/>
        <v>262304820018490</v>
      </c>
      <c r="AC1238" t="str">
        <f t="shared" si="58"/>
        <v>2100707445</v>
      </c>
      <c r="AD1238" t="str">
        <f t="shared" si="59"/>
        <v>Type of identifier, other than LEI or MFI code</v>
      </c>
    </row>
    <row r="1239" spans="1:30" x14ac:dyDescent="0.45">
      <c r="A1239" t="s">
        <v>681</v>
      </c>
      <c r="B1239" t="s">
        <v>439</v>
      </c>
      <c r="C1239" t="s">
        <v>21</v>
      </c>
      <c r="D1239" s="23">
        <v>67.06</v>
      </c>
      <c r="F1239" t="s">
        <v>490</v>
      </c>
      <c r="G1239" t="s">
        <v>23</v>
      </c>
      <c r="H1239" t="s">
        <v>694</v>
      </c>
      <c r="I1239" t="s">
        <v>66</v>
      </c>
      <c r="M1239" t="s">
        <v>1362</v>
      </c>
      <c r="X1239" t="str">
        <f>+IF(P1239="S128","c006x   - Insurance firms &amp; pension funds",IF(G1239="particulares","c001x   - Households",IF(AND(G1239="outras empresas nao financeiras",H1239="1"),"c002x   - Micro &amp; SME",IF(AND(G1239="outras empresas nao financeiras",OR(H1239="0",H1239="")),"c003x   - Corporates",IF(G1239="instituicoes de credito","c004x   - Institutions",IF(G1239="outras instituicoes financeiras","c005x   - Other financial corporations",IF(G1239="setor publico","c008x   - Government, central banks &amp; supranationals",IF(AND(G1239="",I1239="Taxageste"),"c003x   - Corporates",IF(G1239="","c005x   - Other financial corporations","")))))))))</f>
        <v>c004x   - Institutions</v>
      </c>
      <c r="Y1239" s="1">
        <f>SUM(N1239:O1239)</f>
        <v>0</v>
      </c>
      <c r="Z1239">
        <f>IFERROR(D1239-Y1239,"")</f>
        <v>67.06</v>
      </c>
      <c r="AA1239">
        <v>0</v>
      </c>
      <c r="AB1239" t="str">
        <f t="shared" si="57"/>
        <v>262304820019340</v>
      </c>
      <c r="AC1239" t="str">
        <f t="shared" si="58"/>
        <v>8000176024</v>
      </c>
      <c r="AD1239" t="str">
        <f t="shared" si="59"/>
        <v>Type of identifier, other than LEI or MFI code</v>
      </c>
    </row>
    <row r="1240" spans="1:30" x14ac:dyDescent="0.45">
      <c r="A1240" t="s">
        <v>1157</v>
      </c>
      <c r="B1240" t="s">
        <v>710</v>
      </c>
      <c r="C1240" t="s">
        <v>21</v>
      </c>
      <c r="D1240" s="23">
        <v>0.56000000000000005</v>
      </c>
      <c r="F1240" t="s">
        <v>485</v>
      </c>
      <c r="G1240" t="s">
        <v>23</v>
      </c>
      <c r="H1240" t="s">
        <v>694</v>
      </c>
      <c r="I1240" t="s">
        <v>704</v>
      </c>
      <c r="M1240" t="s">
        <v>1362</v>
      </c>
      <c r="X1240" t="str">
        <f>+IF(P1240="S128","c006x   - Insurance firms &amp; pension funds",IF(G1240="particulares","c001x   - Households",IF(AND(G1240="outras empresas nao financeiras",H1240="1"),"c002x   - Micro &amp; SME",IF(AND(G1240="outras empresas nao financeiras",OR(H1240="0",H1240="")),"c003x   - Corporates",IF(G1240="instituicoes de credito","c004x   - Institutions",IF(G1240="outras instituicoes financeiras","c005x   - Other financial corporations",IF(G1240="setor publico","c008x   - Government, central banks &amp; supranationals",IF(AND(G1240="",I1240="Taxageste"),"c003x   - Corporates",IF(G1240="","c005x   - Other financial corporations","")))))))))</f>
        <v>c004x   - Institutions</v>
      </c>
      <c r="Y1240" s="1">
        <f>SUM(N1240:O1240)</f>
        <v>0</v>
      </c>
      <c r="Z1240">
        <f>IFERROR(D1240-Y1240,"")</f>
        <v>0.56000000000000005</v>
      </c>
      <c r="AA1240">
        <v>0</v>
      </c>
      <c r="AB1240" t="str">
        <f t="shared" si="57"/>
        <v>262304840021080</v>
      </c>
      <c r="AC1240" t="str">
        <f t="shared" si="58"/>
        <v>5100262397</v>
      </c>
      <c r="AD1240" t="str">
        <f t="shared" si="59"/>
        <v>Type of identifier, other than LEI or MFI code</v>
      </c>
    </row>
    <row r="1241" spans="1:30" x14ac:dyDescent="0.45">
      <c r="A1241" t="s">
        <v>599</v>
      </c>
      <c r="B1241" t="s">
        <v>439</v>
      </c>
      <c r="C1241" t="s">
        <v>21</v>
      </c>
      <c r="D1241" s="23">
        <v>3.85</v>
      </c>
      <c r="F1241" t="s">
        <v>490</v>
      </c>
      <c r="G1241" t="s">
        <v>23</v>
      </c>
      <c r="H1241" t="s">
        <v>694</v>
      </c>
      <c r="I1241" t="s">
        <v>66</v>
      </c>
      <c r="M1241" t="s">
        <v>1362</v>
      </c>
      <c r="X1241" t="str">
        <f>+IF(P1241="S128","c006x   - Insurance firms &amp; pension funds",IF(G1241="particulares","c001x   - Households",IF(AND(G1241="outras empresas nao financeiras",H1241="1"),"c002x   - Micro &amp; SME",IF(AND(G1241="outras empresas nao financeiras",OR(H1241="0",H1241="")),"c003x   - Corporates",IF(G1241="instituicoes de credito","c004x   - Institutions",IF(G1241="outras instituicoes financeiras","c005x   - Other financial corporations",IF(G1241="setor publico","c008x   - Government, central banks &amp; supranationals",IF(AND(G1241="",I1241="Taxageste"),"c003x   - Corporates",IF(G1241="","c005x   - Other financial corporations","")))))))))</f>
        <v>c004x   - Institutions</v>
      </c>
      <c r="Y1241" s="1">
        <f>SUM(N1241:O1241)</f>
        <v>0</v>
      </c>
      <c r="Z1241">
        <f>IFERROR(D1241-Y1241,"")</f>
        <v>3.85</v>
      </c>
      <c r="AA1241">
        <v>0</v>
      </c>
      <c r="AB1241" t="str">
        <f t="shared" si="57"/>
        <v>262304820019730</v>
      </c>
      <c r="AC1241" t="str">
        <f t="shared" si="58"/>
        <v>8000176024</v>
      </c>
      <c r="AD1241" t="str">
        <f t="shared" si="59"/>
        <v>Type of identifier, other than LEI or MFI code</v>
      </c>
    </row>
    <row r="1242" spans="1:30" x14ac:dyDescent="0.45">
      <c r="A1242" t="s">
        <v>1261</v>
      </c>
      <c r="B1242" t="s">
        <v>710</v>
      </c>
      <c r="C1242" t="s">
        <v>21</v>
      </c>
      <c r="D1242" s="23">
        <v>0.51</v>
      </c>
      <c r="F1242" t="s">
        <v>485</v>
      </c>
      <c r="G1242" t="s">
        <v>23</v>
      </c>
      <c r="H1242" t="s">
        <v>694</v>
      </c>
      <c r="I1242" t="s">
        <v>704</v>
      </c>
      <c r="M1242" t="s">
        <v>1362</v>
      </c>
      <c r="X1242" t="str">
        <f>+IF(P1242="S128","c006x   - Insurance firms &amp; pension funds",IF(G1242="particulares","c001x   - Households",IF(AND(G1242="outras empresas nao financeiras",H1242="1"),"c002x   - Micro &amp; SME",IF(AND(G1242="outras empresas nao financeiras",OR(H1242="0",H1242="")),"c003x   - Corporates",IF(G1242="instituicoes de credito","c004x   - Institutions",IF(G1242="outras instituicoes financeiras","c005x   - Other financial corporations",IF(G1242="setor publico","c008x   - Government, central banks &amp; supranationals",IF(AND(G1242="",I1242="Taxageste"),"c003x   - Corporates",IF(G1242="","c005x   - Other financial corporations","")))))))))</f>
        <v>c004x   - Institutions</v>
      </c>
      <c r="Y1242" s="1">
        <f>SUM(N1242:O1242)</f>
        <v>0</v>
      </c>
      <c r="Z1242">
        <f>IFERROR(D1242-Y1242,"")</f>
        <v>0.51</v>
      </c>
      <c r="AA1242">
        <v>0</v>
      </c>
      <c r="AB1242" t="str">
        <f t="shared" si="57"/>
        <v>262304840025050</v>
      </c>
      <c r="AC1242" t="str">
        <f t="shared" si="58"/>
        <v>5100262397</v>
      </c>
      <c r="AD1242" t="str">
        <f t="shared" si="59"/>
        <v>Type of identifier, other than LEI or MFI code</v>
      </c>
    </row>
    <row r="1243" spans="1:30" x14ac:dyDescent="0.45">
      <c r="A1243" t="s">
        <v>682</v>
      </c>
      <c r="B1243" t="s">
        <v>439</v>
      </c>
      <c r="C1243" t="s">
        <v>21</v>
      </c>
      <c r="D1243" s="23">
        <v>0.06</v>
      </c>
      <c r="E1243" s="23"/>
      <c r="F1243" t="s">
        <v>485</v>
      </c>
      <c r="G1243" t="s">
        <v>23</v>
      </c>
      <c r="H1243" t="s">
        <v>694</v>
      </c>
      <c r="I1243" t="s">
        <v>66</v>
      </c>
      <c r="M1243" t="s">
        <v>1362</v>
      </c>
      <c r="X1243" t="str">
        <f>+IF(P1243="S128","c006x   - Insurance firms &amp; pension funds",IF(G1243="particulares","c001x   - Households",IF(AND(G1243="outras empresas nao financeiras",H1243="1"),"c002x   - Micro &amp; SME",IF(AND(G1243="outras empresas nao financeiras",OR(H1243="0",H1243="")),"c003x   - Corporates",IF(G1243="instituicoes de credito","c004x   - Institutions",IF(G1243="outras instituicoes financeiras","c005x   - Other financial corporations",IF(G1243="setor publico","c008x   - Government, central banks &amp; supranationals",IF(AND(G1243="",I1243="Taxageste"),"c003x   - Corporates",IF(G1243="","c005x   - Other financial corporations","")))))))))</f>
        <v>c004x   - Institutions</v>
      </c>
      <c r="Y1243" s="1">
        <f>SUM(N1243:O1243)</f>
        <v>0</v>
      </c>
      <c r="Z1243">
        <f>IFERROR(D1243-Y1243,"")</f>
        <v>0.06</v>
      </c>
      <c r="AA1243">
        <v>0</v>
      </c>
      <c r="AB1243" t="str">
        <f t="shared" si="57"/>
        <v>262304820022630</v>
      </c>
      <c r="AC1243" t="str">
        <f t="shared" si="58"/>
        <v>8000176024</v>
      </c>
      <c r="AD1243" t="str">
        <f t="shared" si="59"/>
        <v>Type of identifier, other than LEI or MFI code</v>
      </c>
    </row>
    <row r="1244" spans="1:30" x14ac:dyDescent="0.45">
      <c r="A1244" t="s">
        <v>1278</v>
      </c>
      <c r="B1244" t="s">
        <v>710</v>
      </c>
      <c r="C1244" t="s">
        <v>21</v>
      </c>
      <c r="D1244" s="23">
        <v>1.56</v>
      </c>
      <c r="F1244" t="s">
        <v>485</v>
      </c>
      <c r="G1244" t="s">
        <v>23</v>
      </c>
      <c r="H1244" t="s">
        <v>694</v>
      </c>
      <c r="I1244" t="s">
        <v>704</v>
      </c>
      <c r="M1244" t="s">
        <v>1362</v>
      </c>
      <c r="X1244" t="str">
        <f>+IF(P1244="S128","c006x   - Insurance firms &amp; pension funds",IF(G1244="particulares","c001x   - Households",IF(AND(G1244="outras empresas nao financeiras",H1244="1"),"c002x   - Micro &amp; SME",IF(AND(G1244="outras empresas nao financeiras",OR(H1244="0",H1244="")),"c003x   - Corporates",IF(G1244="instituicoes de credito","c004x   - Institutions",IF(G1244="outras instituicoes financeiras","c005x   - Other financial corporations",IF(G1244="setor publico","c008x   - Government, central banks &amp; supranationals",IF(AND(G1244="",I1244="Taxageste"),"c003x   - Corporates",IF(G1244="","c005x   - Other financial corporations","")))))))))</f>
        <v>c004x   - Institutions</v>
      </c>
      <c r="Y1244" s="1">
        <f>SUM(N1244:O1244)</f>
        <v>0</v>
      </c>
      <c r="Z1244">
        <f>IFERROR(D1244-Y1244,"")</f>
        <v>1.56</v>
      </c>
      <c r="AA1244">
        <v>0</v>
      </c>
      <c r="AB1244" t="str">
        <f t="shared" si="57"/>
        <v>262304840026910</v>
      </c>
      <c r="AC1244" t="str">
        <f t="shared" si="58"/>
        <v>5100262397</v>
      </c>
      <c r="AD1244" t="str">
        <f t="shared" si="59"/>
        <v>Type of identifier, other than LEI or MFI code</v>
      </c>
    </row>
    <row r="1245" spans="1:30" x14ac:dyDescent="0.45">
      <c r="A1245" t="s">
        <v>574</v>
      </c>
      <c r="B1245" t="s">
        <v>439</v>
      </c>
      <c r="C1245" t="s">
        <v>21</v>
      </c>
      <c r="D1245" s="23">
        <v>4.1100000000000003</v>
      </c>
      <c r="F1245" t="s">
        <v>485</v>
      </c>
      <c r="G1245" t="s">
        <v>23</v>
      </c>
      <c r="H1245" t="s">
        <v>694</v>
      </c>
      <c r="I1245" t="s">
        <v>66</v>
      </c>
      <c r="M1245" t="s">
        <v>1362</v>
      </c>
      <c r="X1245" t="str">
        <f>+IF(P1245="S128","c006x   - Insurance firms &amp; pension funds",IF(G1245="particulares","c001x   - Households",IF(AND(G1245="outras empresas nao financeiras",H1245="1"),"c002x   - Micro &amp; SME",IF(AND(G1245="outras empresas nao financeiras",OR(H1245="0",H1245="")),"c003x   - Corporates",IF(G1245="instituicoes de credito","c004x   - Institutions",IF(G1245="outras instituicoes financeiras","c005x   - Other financial corporations",IF(G1245="setor publico","c008x   - Government, central banks &amp; supranationals",IF(AND(G1245="",I1245="Taxageste"),"c003x   - Corporates",IF(G1245="","c005x   - Other financial corporations","")))))))))</f>
        <v>c004x   - Institutions</v>
      </c>
      <c r="Y1245" s="1">
        <f>SUM(N1245:O1245)</f>
        <v>0</v>
      </c>
      <c r="Z1245">
        <f>IFERROR(D1245-Y1245,"")</f>
        <v>4.1100000000000003</v>
      </c>
      <c r="AA1245">
        <v>0</v>
      </c>
      <c r="AB1245" t="str">
        <f t="shared" si="57"/>
        <v>262304820022820</v>
      </c>
      <c r="AC1245" t="str">
        <f t="shared" si="58"/>
        <v>8000176024</v>
      </c>
      <c r="AD1245" t="str">
        <f t="shared" si="59"/>
        <v>Type of identifier, other than LEI or MFI code</v>
      </c>
    </row>
    <row r="1246" spans="1:30" x14ac:dyDescent="0.45">
      <c r="A1246" t="s">
        <v>606</v>
      </c>
      <c r="B1246" t="s">
        <v>439</v>
      </c>
      <c r="C1246" t="s">
        <v>21</v>
      </c>
      <c r="D1246" s="23">
        <v>18.05</v>
      </c>
      <c r="F1246" t="s">
        <v>485</v>
      </c>
      <c r="G1246" t="s">
        <v>23</v>
      </c>
      <c r="H1246" t="s">
        <v>694</v>
      </c>
      <c r="I1246" t="s">
        <v>66</v>
      </c>
      <c r="M1246" t="s">
        <v>1362</v>
      </c>
      <c r="X1246" t="str">
        <f>+IF(P1246="S128","c006x   - Insurance firms &amp; pension funds",IF(G1246="particulares","c001x   - Households",IF(AND(G1246="outras empresas nao financeiras",H1246="1"),"c002x   - Micro &amp; SME",IF(AND(G1246="outras empresas nao financeiras",OR(H1246="0",H1246="")),"c003x   - Corporates",IF(G1246="instituicoes de credito","c004x   - Institutions",IF(G1246="outras instituicoes financeiras","c005x   - Other financial corporations",IF(G1246="setor publico","c008x   - Government, central banks &amp; supranationals",IF(AND(G1246="",I1246="Taxageste"),"c003x   - Corporates",IF(G1246="","c005x   - Other financial corporations","")))))))))</f>
        <v>c004x   - Institutions</v>
      </c>
      <c r="Y1246" s="1">
        <f>SUM(N1246:O1246)</f>
        <v>0</v>
      </c>
      <c r="Z1246">
        <f>IFERROR(D1246-Y1246,"")</f>
        <v>18.05</v>
      </c>
      <c r="AA1246">
        <v>0</v>
      </c>
      <c r="AB1246" t="str">
        <f t="shared" si="57"/>
        <v>262304820022850</v>
      </c>
      <c r="AC1246" t="str">
        <f t="shared" si="58"/>
        <v>8000176024</v>
      </c>
      <c r="AD1246" t="str">
        <f t="shared" si="59"/>
        <v>Type of identifier, other than LEI or MFI code</v>
      </c>
    </row>
    <row r="1247" spans="1:30" x14ac:dyDescent="0.45">
      <c r="A1247" t="s">
        <v>608</v>
      </c>
      <c r="B1247" t="s">
        <v>439</v>
      </c>
      <c r="C1247" t="s">
        <v>21</v>
      </c>
      <c r="D1247" s="23">
        <v>0.56000000000000005</v>
      </c>
      <c r="F1247" t="s">
        <v>485</v>
      </c>
      <c r="G1247" t="s">
        <v>23</v>
      </c>
      <c r="H1247" t="s">
        <v>694</v>
      </c>
      <c r="I1247" t="s">
        <v>66</v>
      </c>
      <c r="M1247" t="s">
        <v>1362</v>
      </c>
      <c r="X1247" t="str">
        <f>+IF(P1247="S128","c006x   - Insurance firms &amp; pension funds",IF(G1247="particulares","c001x   - Households",IF(AND(G1247="outras empresas nao financeiras",H1247="1"),"c002x   - Micro &amp; SME",IF(AND(G1247="outras empresas nao financeiras",OR(H1247="0",H1247="")),"c003x   - Corporates",IF(G1247="instituicoes de credito","c004x   - Institutions",IF(G1247="outras instituicoes financeiras","c005x   - Other financial corporations",IF(G1247="setor publico","c008x   - Government, central banks &amp; supranationals",IF(AND(G1247="",I1247="Taxageste"),"c003x   - Corporates",IF(G1247="","c005x   - Other financial corporations","")))))))))</f>
        <v>c004x   - Institutions</v>
      </c>
      <c r="Y1247" s="1">
        <f>SUM(N1247:O1247)</f>
        <v>0</v>
      </c>
      <c r="Z1247">
        <f>IFERROR(D1247-Y1247,"")</f>
        <v>0.56000000000000005</v>
      </c>
      <c r="AA1247">
        <v>0</v>
      </c>
      <c r="AB1247" t="str">
        <f t="shared" si="57"/>
        <v>262304820023080</v>
      </c>
      <c r="AC1247" t="str">
        <f t="shared" si="58"/>
        <v>8000176024</v>
      </c>
      <c r="AD1247" t="str">
        <f t="shared" si="59"/>
        <v>Type of identifier, other than LEI or MFI code</v>
      </c>
    </row>
    <row r="1248" spans="1:30" x14ac:dyDescent="0.45">
      <c r="A1248" t="s">
        <v>613</v>
      </c>
      <c r="B1248" t="s">
        <v>439</v>
      </c>
      <c r="C1248" t="s">
        <v>21</v>
      </c>
      <c r="D1248" s="23">
        <v>94.58</v>
      </c>
      <c r="F1248" t="s">
        <v>490</v>
      </c>
      <c r="G1248" t="s">
        <v>23</v>
      </c>
      <c r="H1248" t="s">
        <v>694</v>
      </c>
      <c r="I1248" t="s">
        <v>66</v>
      </c>
      <c r="M1248" t="s">
        <v>1362</v>
      </c>
      <c r="X1248" t="str">
        <f>+IF(P1248="S128","c006x   - Insurance firms &amp; pension funds",IF(G1248="particulares","c001x   - Households",IF(AND(G1248="outras empresas nao financeiras",H1248="1"),"c002x   - Micro &amp; SME",IF(AND(G1248="outras empresas nao financeiras",OR(H1248="0",H1248="")),"c003x   - Corporates",IF(G1248="instituicoes de credito","c004x   - Institutions",IF(G1248="outras instituicoes financeiras","c005x   - Other financial corporations",IF(G1248="setor publico","c008x   - Government, central banks &amp; supranationals",IF(AND(G1248="",I1248="Taxageste"),"c003x   - Corporates",IF(G1248="","c005x   - Other financial corporations","")))))))))</f>
        <v>c004x   - Institutions</v>
      </c>
      <c r="Y1248" s="1">
        <f>SUM(N1248:O1248)</f>
        <v>0</v>
      </c>
      <c r="Z1248">
        <f>IFERROR(D1248-Y1248,"")</f>
        <v>94.58</v>
      </c>
      <c r="AA1248">
        <v>0</v>
      </c>
      <c r="AB1248" t="str">
        <f t="shared" si="57"/>
        <v>262304820023840</v>
      </c>
      <c r="AC1248" t="str">
        <f t="shared" si="58"/>
        <v>8000176024</v>
      </c>
      <c r="AD1248" t="str">
        <f t="shared" si="59"/>
        <v>Type of identifier, other than LEI or MFI code</v>
      </c>
    </row>
    <row r="1249" spans="1:30" x14ac:dyDescent="0.45">
      <c r="A1249" t="s">
        <v>680</v>
      </c>
      <c r="B1249" t="s">
        <v>439</v>
      </c>
      <c r="C1249" t="s">
        <v>21</v>
      </c>
      <c r="D1249" s="23">
        <v>5.4</v>
      </c>
      <c r="F1249" t="s">
        <v>490</v>
      </c>
      <c r="G1249" t="s">
        <v>23</v>
      </c>
      <c r="H1249" t="s">
        <v>694</v>
      </c>
      <c r="I1249" t="s">
        <v>66</v>
      </c>
      <c r="M1249" t="s">
        <v>1362</v>
      </c>
      <c r="X1249" t="str">
        <f>+IF(P1249="S128","c006x   - Insurance firms &amp; pension funds",IF(G1249="particulares","c001x   - Households",IF(AND(G1249="outras empresas nao financeiras",H1249="1"),"c002x   - Micro &amp; SME",IF(AND(G1249="outras empresas nao financeiras",OR(H1249="0",H1249="")),"c003x   - Corporates",IF(G1249="instituicoes de credito","c004x   - Institutions",IF(G1249="outras instituicoes financeiras","c005x   - Other financial corporations",IF(G1249="setor publico","c008x   - Government, central banks &amp; supranationals",IF(AND(G1249="",I1249="Taxageste"),"c003x   - Corporates",IF(G1249="","c005x   - Other financial corporations","")))))))))</f>
        <v>c004x   - Institutions</v>
      </c>
      <c r="Y1249" s="1">
        <f>SUM(N1249:O1249)</f>
        <v>0</v>
      </c>
      <c r="Z1249">
        <f>IFERROR(D1249-Y1249,"")</f>
        <v>5.4</v>
      </c>
      <c r="AA1249">
        <v>0</v>
      </c>
      <c r="AB1249" t="str">
        <f t="shared" si="57"/>
        <v>262304820024790</v>
      </c>
      <c r="AC1249" t="str">
        <f t="shared" si="58"/>
        <v>8000176024</v>
      </c>
      <c r="AD1249" t="str">
        <f t="shared" si="59"/>
        <v>Type of identifier, other than LEI or MFI code</v>
      </c>
    </row>
    <row r="1250" spans="1:30" x14ac:dyDescent="0.45">
      <c r="A1250" t="s">
        <v>1269</v>
      </c>
      <c r="B1250" t="s">
        <v>710</v>
      </c>
      <c r="C1250" t="s">
        <v>21</v>
      </c>
      <c r="D1250" s="23">
        <v>0.95</v>
      </c>
      <c r="F1250" t="s">
        <v>485</v>
      </c>
      <c r="G1250" t="s">
        <v>23</v>
      </c>
      <c r="H1250" t="s">
        <v>694</v>
      </c>
      <c r="I1250" t="s">
        <v>704</v>
      </c>
      <c r="M1250" t="s">
        <v>1362</v>
      </c>
      <c r="X1250" t="str">
        <f>+IF(P1250="S128","c006x   - Insurance firms &amp; pension funds",IF(G1250="particulares","c001x   - Households",IF(AND(G1250="outras empresas nao financeiras",H1250="1"),"c002x   - Micro &amp; SME",IF(AND(G1250="outras empresas nao financeiras",OR(H1250="0",H1250="")),"c003x   - Corporates",IF(G1250="instituicoes de credito","c004x   - Institutions",IF(G1250="outras instituicoes financeiras","c005x   - Other financial corporations",IF(G1250="setor publico","c008x   - Government, central banks &amp; supranationals",IF(AND(G1250="",I1250="Taxageste"),"c003x   - Corporates",IF(G1250="","c005x   - Other financial corporations","")))))))))</f>
        <v>c004x   - Institutions</v>
      </c>
      <c r="Y1250" s="1">
        <f>SUM(N1250:O1250)</f>
        <v>0</v>
      </c>
      <c r="Z1250">
        <f>IFERROR(D1250-Y1250,"")</f>
        <v>0.95</v>
      </c>
      <c r="AA1250">
        <v>0</v>
      </c>
      <c r="AB1250" t="str">
        <f t="shared" si="57"/>
        <v>262304840026280</v>
      </c>
      <c r="AC1250" t="str">
        <f t="shared" si="58"/>
        <v>5100262397</v>
      </c>
      <c r="AD1250" t="str">
        <f t="shared" si="59"/>
        <v>Type of identifier, other than LEI or MFI code</v>
      </c>
    </row>
    <row r="1251" spans="1:30" x14ac:dyDescent="0.45">
      <c r="A1251" t="s">
        <v>688</v>
      </c>
      <c r="B1251" t="s">
        <v>439</v>
      </c>
      <c r="C1251" t="s">
        <v>21</v>
      </c>
      <c r="D1251" s="23">
        <v>11.78</v>
      </c>
      <c r="F1251" t="s">
        <v>490</v>
      </c>
      <c r="G1251" t="s">
        <v>23</v>
      </c>
      <c r="H1251" t="s">
        <v>694</v>
      </c>
      <c r="I1251" t="s">
        <v>66</v>
      </c>
      <c r="M1251" t="s">
        <v>1362</v>
      </c>
      <c r="X1251" t="str">
        <f>+IF(P1251="S128","c006x   - Insurance firms &amp; pension funds",IF(G1251="particulares","c001x   - Households",IF(AND(G1251="outras empresas nao financeiras",H1251="1"),"c002x   - Micro &amp; SME",IF(AND(G1251="outras empresas nao financeiras",OR(H1251="0",H1251="")),"c003x   - Corporates",IF(G1251="instituicoes de credito","c004x   - Institutions",IF(G1251="outras instituicoes financeiras","c005x   - Other financial corporations",IF(G1251="setor publico","c008x   - Government, central banks &amp; supranationals",IF(AND(G1251="",I1251="Taxageste"),"c003x   - Corporates",IF(G1251="","c005x   - Other financial corporations","")))))))))</f>
        <v>c004x   - Institutions</v>
      </c>
      <c r="Y1251" s="1">
        <f>SUM(N1251:O1251)</f>
        <v>0</v>
      </c>
      <c r="Z1251">
        <f>IFERROR(D1251-Y1251,"")</f>
        <v>11.78</v>
      </c>
      <c r="AA1251">
        <v>0</v>
      </c>
      <c r="AB1251" t="str">
        <f t="shared" si="57"/>
        <v>262304820025250</v>
      </c>
      <c r="AC1251" t="str">
        <f t="shared" si="58"/>
        <v>8000176024</v>
      </c>
      <c r="AD1251" t="str">
        <f t="shared" si="59"/>
        <v>Type of identifier, other than LEI or MFI code</v>
      </c>
    </row>
    <row r="1252" spans="1:30" x14ac:dyDescent="0.45">
      <c r="A1252" t="s">
        <v>632</v>
      </c>
      <c r="B1252" t="s">
        <v>439</v>
      </c>
      <c r="C1252" t="s">
        <v>21</v>
      </c>
      <c r="D1252" s="23">
        <v>1.33</v>
      </c>
      <c r="F1252" t="s">
        <v>490</v>
      </c>
      <c r="G1252" t="s">
        <v>23</v>
      </c>
      <c r="H1252" t="s">
        <v>694</v>
      </c>
      <c r="I1252" t="s">
        <v>66</v>
      </c>
      <c r="M1252" t="s">
        <v>1362</v>
      </c>
      <c r="X1252" t="str">
        <f>+IF(P1252="S128","c006x   - Insurance firms &amp; pension funds",IF(G1252="particulares","c001x   - Households",IF(AND(G1252="outras empresas nao financeiras",H1252="1"),"c002x   - Micro &amp; SME",IF(AND(G1252="outras empresas nao financeiras",OR(H1252="0",H1252="")),"c003x   - Corporates",IF(G1252="instituicoes de credito","c004x   - Institutions",IF(G1252="outras instituicoes financeiras","c005x   - Other financial corporations",IF(G1252="setor publico","c008x   - Government, central banks &amp; supranationals",IF(AND(G1252="",I1252="Taxageste"),"c003x   - Corporates",IF(G1252="","c005x   - Other financial corporations","")))))))))</f>
        <v>c004x   - Institutions</v>
      </c>
      <c r="Y1252" s="1">
        <f>SUM(N1252:O1252)</f>
        <v>0</v>
      </c>
      <c r="Z1252">
        <f>IFERROR(D1252-Y1252,"")</f>
        <v>1.33</v>
      </c>
      <c r="AA1252">
        <v>0</v>
      </c>
      <c r="AB1252" t="str">
        <f t="shared" si="57"/>
        <v>262304820025410</v>
      </c>
      <c r="AC1252" t="str">
        <f t="shared" si="58"/>
        <v>8000176024</v>
      </c>
      <c r="AD1252" t="str">
        <f t="shared" si="59"/>
        <v>Type of identifier, other than LEI or MFI code</v>
      </c>
    </row>
    <row r="1253" spans="1:30" x14ac:dyDescent="0.45">
      <c r="A1253" t="s">
        <v>549</v>
      </c>
      <c r="B1253" t="s">
        <v>439</v>
      </c>
      <c r="C1253" t="s">
        <v>21</v>
      </c>
      <c r="D1253" s="23">
        <v>12.02</v>
      </c>
      <c r="F1253" t="s">
        <v>485</v>
      </c>
      <c r="G1253" t="s">
        <v>23</v>
      </c>
      <c r="H1253" t="s">
        <v>694</v>
      </c>
      <c r="I1253" t="s">
        <v>66</v>
      </c>
      <c r="M1253" t="s">
        <v>1362</v>
      </c>
      <c r="X1253" t="str">
        <f>+IF(P1253="S128","c006x   - Insurance firms &amp; pension funds",IF(G1253="particulares","c001x   - Households",IF(AND(G1253="outras empresas nao financeiras",H1253="1"),"c002x   - Micro &amp; SME",IF(AND(G1253="outras empresas nao financeiras",OR(H1253="0",H1253="")),"c003x   - Corporates",IF(G1253="instituicoes de credito","c004x   - Institutions",IF(G1253="outras instituicoes financeiras","c005x   - Other financial corporations",IF(G1253="setor publico","c008x   - Government, central banks &amp; supranationals",IF(AND(G1253="",I1253="Taxageste"),"c003x   - Corporates",IF(G1253="","c005x   - Other financial corporations","")))))))))</f>
        <v>c004x   - Institutions</v>
      </c>
      <c r="Y1253" s="1">
        <f>SUM(N1253:O1253)</f>
        <v>0</v>
      </c>
      <c r="Z1253">
        <f>IFERROR(D1253-Y1253,"")</f>
        <v>12.02</v>
      </c>
      <c r="AA1253">
        <v>0</v>
      </c>
      <c r="AB1253" t="str">
        <f t="shared" si="57"/>
        <v>262304820026620</v>
      </c>
      <c r="AC1253" t="str">
        <f t="shared" si="58"/>
        <v>8000176024</v>
      </c>
      <c r="AD1253" t="str">
        <f t="shared" si="59"/>
        <v>Type of identifier, other than LEI or MFI code</v>
      </c>
    </row>
    <row r="1254" spans="1:30" x14ac:dyDescent="0.45">
      <c r="A1254" t="s">
        <v>596</v>
      </c>
      <c r="B1254" t="s">
        <v>439</v>
      </c>
      <c r="C1254" t="s">
        <v>21</v>
      </c>
      <c r="D1254" s="23">
        <v>0.16</v>
      </c>
      <c r="F1254" t="s">
        <v>485</v>
      </c>
      <c r="G1254" t="s">
        <v>23</v>
      </c>
      <c r="H1254" t="s">
        <v>694</v>
      </c>
      <c r="I1254" t="s">
        <v>66</v>
      </c>
      <c r="M1254" t="s">
        <v>1362</v>
      </c>
      <c r="X1254" t="str">
        <f>+IF(P1254="S128","c006x   - Insurance firms &amp; pension funds",IF(G1254="particulares","c001x   - Households",IF(AND(G1254="outras empresas nao financeiras",H1254="1"),"c002x   - Micro &amp; SME",IF(AND(G1254="outras empresas nao financeiras",OR(H1254="0",H1254="")),"c003x   - Corporates",IF(G1254="instituicoes de credito","c004x   - Institutions",IF(G1254="outras instituicoes financeiras","c005x   - Other financial corporations",IF(G1254="setor publico","c008x   - Government, central banks &amp; supranationals",IF(AND(G1254="",I1254="Taxageste"),"c003x   - Corporates",IF(G1254="","c005x   - Other financial corporations","")))))))))</f>
        <v>c004x   - Institutions</v>
      </c>
      <c r="Y1254" s="1">
        <f>SUM(N1254:O1254)</f>
        <v>0</v>
      </c>
      <c r="Z1254">
        <f>IFERROR(D1254-Y1254,"")</f>
        <v>0.16</v>
      </c>
      <c r="AA1254">
        <v>0</v>
      </c>
      <c r="AB1254" t="str">
        <f t="shared" si="57"/>
        <v>262304820026980</v>
      </c>
      <c r="AC1254" t="str">
        <f t="shared" si="58"/>
        <v>8000176024</v>
      </c>
      <c r="AD1254" t="str">
        <f t="shared" si="59"/>
        <v>Type of identifier, other than LEI or MFI code</v>
      </c>
    </row>
    <row r="1255" spans="1:30" x14ac:dyDescent="0.45">
      <c r="A1255" t="s">
        <v>641</v>
      </c>
      <c r="B1255" t="s">
        <v>439</v>
      </c>
      <c r="C1255" t="s">
        <v>21</v>
      </c>
      <c r="D1255" s="23">
        <v>0.03</v>
      </c>
      <c r="F1255" t="s">
        <v>485</v>
      </c>
      <c r="G1255" t="s">
        <v>23</v>
      </c>
      <c r="H1255" t="s">
        <v>694</v>
      </c>
      <c r="I1255" t="s">
        <v>66</v>
      </c>
      <c r="M1255" t="s">
        <v>1362</v>
      </c>
      <c r="X1255" t="str">
        <f>+IF(P1255="S128","c006x   - Insurance firms &amp; pension funds",IF(G1255="particulares","c001x   - Households",IF(AND(G1255="outras empresas nao financeiras",H1255="1"),"c002x   - Micro &amp; SME",IF(AND(G1255="outras empresas nao financeiras",OR(H1255="0",H1255="")),"c003x   - Corporates",IF(G1255="instituicoes de credito","c004x   - Institutions",IF(G1255="outras instituicoes financeiras","c005x   - Other financial corporations",IF(G1255="setor publico","c008x   - Government, central banks &amp; supranationals",IF(AND(G1255="",I1255="Taxageste"),"c003x   - Corporates",IF(G1255="","c005x   - Other financial corporations","")))))))))</f>
        <v>c004x   - Institutions</v>
      </c>
      <c r="Y1255" s="1">
        <f>SUM(N1255:O1255)</f>
        <v>0</v>
      </c>
      <c r="Z1255">
        <f>IFERROR(D1255-Y1255,"")</f>
        <v>0.03</v>
      </c>
      <c r="AA1255">
        <v>0</v>
      </c>
      <c r="AB1255" t="str">
        <f t="shared" si="57"/>
        <v>262304820027220</v>
      </c>
      <c r="AC1255" t="str">
        <f t="shared" si="58"/>
        <v>8000176024</v>
      </c>
      <c r="AD1255" t="str">
        <f t="shared" si="59"/>
        <v>Type of identifier, other than LEI or MFI code</v>
      </c>
    </row>
    <row r="1256" spans="1:30" x14ac:dyDescent="0.45">
      <c r="A1256" t="s">
        <v>883</v>
      </c>
      <c r="B1256" t="s">
        <v>359</v>
      </c>
      <c r="C1256" t="s">
        <v>21</v>
      </c>
      <c r="D1256" s="23">
        <v>39961.57</v>
      </c>
      <c r="F1256" t="s">
        <v>485</v>
      </c>
      <c r="G1256" t="s">
        <v>34</v>
      </c>
      <c r="H1256" t="s">
        <v>694</v>
      </c>
      <c r="I1256" t="s">
        <v>69</v>
      </c>
      <c r="M1256" t="s">
        <v>1362</v>
      </c>
      <c r="W1256" t="s">
        <v>479</v>
      </c>
      <c r="X1256" t="str">
        <f>+IF(P1256="S128","c006x   - Insurance firms &amp; pension funds",IF(G1256="particulares","c001x   - Households",IF(AND(G1256="outras empresas nao financeiras",H1256="1"),"c002x   - Micro &amp; SME",IF(AND(G1256="outras empresas nao financeiras",OR(H1256="0",H1256="")),"c003x   - Corporates",IF(G1256="instituicoes de credito","c004x   - Institutions",IF(G1256="outras instituicoes financeiras","c005x   - Other financial corporations",IF(G1256="setor publico","c008x   - Government, central banks &amp; supranationals",IF(AND(G1256="",I1256="Taxageste"),"c003x   - Corporates",IF(G1256="","c005x   - Other financial corporations","")))))))))</f>
        <v>c005x   - Other financial corporations</v>
      </c>
      <c r="Y1256" s="1">
        <f>SUM(N1256:O1256)</f>
        <v>0</v>
      </c>
      <c r="Z1256">
        <f>IFERROR(D1256-Y1256,"")</f>
        <v>39961.57</v>
      </c>
      <c r="AA1256">
        <v>0</v>
      </c>
      <c r="AB1256" t="str">
        <f t="shared" si="57"/>
        <v>205612750000000</v>
      </c>
      <c r="AC1256" t="str">
        <f t="shared" si="58"/>
        <v>8041492238</v>
      </c>
      <c r="AD1256" t="str">
        <f t="shared" si="59"/>
        <v>Type of identifier, other than LEI or MFI code</v>
      </c>
    </row>
    <row r="1257" spans="1:30" x14ac:dyDescent="0.45">
      <c r="A1257" t="s">
        <v>885</v>
      </c>
      <c r="B1257" t="s">
        <v>359</v>
      </c>
      <c r="C1257" t="s">
        <v>21</v>
      </c>
      <c r="D1257" s="23">
        <v>28930.66</v>
      </c>
      <c r="F1257" t="s">
        <v>485</v>
      </c>
      <c r="G1257" t="s">
        <v>34</v>
      </c>
      <c r="H1257" t="s">
        <v>694</v>
      </c>
      <c r="I1257" t="s">
        <v>69</v>
      </c>
      <c r="M1257" t="s">
        <v>1362</v>
      </c>
      <c r="W1257" t="s">
        <v>479</v>
      </c>
      <c r="X1257" t="str">
        <f>+IF(P1257="S128","c006x   - Insurance firms &amp; pension funds",IF(G1257="particulares","c001x   - Households",IF(AND(G1257="outras empresas nao financeiras",H1257="1"),"c002x   - Micro &amp; SME",IF(AND(G1257="outras empresas nao financeiras",OR(H1257="0",H1257="")),"c003x   - Corporates",IF(G1257="instituicoes de credito","c004x   - Institutions",IF(G1257="outras instituicoes financeiras","c005x   - Other financial corporations",IF(G1257="setor publico","c008x   - Government, central banks &amp; supranationals",IF(AND(G1257="",I1257="Taxageste"),"c003x   - Corporates",IF(G1257="","c005x   - Other financial corporations","")))))))))</f>
        <v>c005x   - Other financial corporations</v>
      </c>
      <c r="Y1257" s="1">
        <f>SUM(N1257:O1257)</f>
        <v>0</v>
      </c>
      <c r="Z1257">
        <f>IFERROR(D1257-Y1257,"")</f>
        <v>28930.66</v>
      </c>
      <c r="AA1257">
        <v>0</v>
      </c>
      <c r="AB1257" t="str">
        <f t="shared" si="57"/>
        <v>220626160000000</v>
      </c>
      <c r="AC1257" t="str">
        <f t="shared" si="58"/>
        <v>8041492238</v>
      </c>
      <c r="AD1257" t="str">
        <f t="shared" si="59"/>
        <v>Type of identifier, other than LEI or MFI code</v>
      </c>
    </row>
    <row r="1258" spans="1:30" x14ac:dyDescent="0.45">
      <c r="A1258" t="s">
        <v>539</v>
      </c>
      <c r="B1258" t="s">
        <v>359</v>
      </c>
      <c r="C1258" t="s">
        <v>21</v>
      </c>
      <c r="D1258" s="23">
        <v>64142.11</v>
      </c>
      <c r="F1258" t="s">
        <v>485</v>
      </c>
      <c r="G1258" t="s">
        <v>34</v>
      </c>
      <c r="H1258" t="s">
        <v>694</v>
      </c>
      <c r="I1258" t="s">
        <v>69</v>
      </c>
      <c r="M1258" t="s">
        <v>1362</v>
      </c>
      <c r="W1258" t="s">
        <v>479</v>
      </c>
      <c r="X1258" t="str">
        <f>+IF(P1258="S128","c006x   - Insurance firms &amp; pension funds",IF(G1258="particulares","c001x   - Households",IF(AND(G1258="outras empresas nao financeiras",H1258="1"),"c002x   - Micro &amp; SME",IF(AND(G1258="outras empresas nao financeiras",OR(H1258="0",H1258="")),"c003x   - Corporates",IF(G1258="instituicoes de credito","c004x   - Institutions",IF(G1258="outras instituicoes financeiras","c005x   - Other financial corporations",IF(G1258="setor publico","c008x   - Government, central banks &amp; supranationals",IF(AND(G1258="",I1258="Taxageste"),"c003x   - Corporates",IF(G1258="","c005x   - Other financial corporations","")))))))))</f>
        <v>c005x   - Other financial corporations</v>
      </c>
      <c r="Y1258" s="1">
        <f>SUM(N1258:O1258)</f>
        <v>0</v>
      </c>
      <c r="Z1258">
        <f>IFERROR(D1258-Y1258,"")</f>
        <v>64142.11</v>
      </c>
      <c r="AA1258">
        <v>0</v>
      </c>
      <c r="AB1258" t="str">
        <f t="shared" si="57"/>
        <v>224419050000000</v>
      </c>
      <c r="AC1258" t="str">
        <f t="shared" si="58"/>
        <v>8041492238</v>
      </c>
      <c r="AD1258" t="str">
        <f t="shared" si="59"/>
        <v>Type of identifier, other than LEI or MFI code</v>
      </c>
    </row>
    <row r="1259" spans="1:30" x14ac:dyDescent="0.45">
      <c r="A1259" t="s">
        <v>1177</v>
      </c>
      <c r="B1259" t="s">
        <v>710</v>
      </c>
      <c r="C1259" t="s">
        <v>21</v>
      </c>
      <c r="D1259" s="23">
        <v>0.31</v>
      </c>
      <c r="F1259" t="s">
        <v>485</v>
      </c>
      <c r="G1259" t="s">
        <v>23</v>
      </c>
      <c r="H1259" t="s">
        <v>694</v>
      </c>
      <c r="I1259" t="s">
        <v>704</v>
      </c>
      <c r="M1259" t="s">
        <v>1362</v>
      </c>
      <c r="X1259" t="str">
        <f>+IF(P1259="S128","c006x   - Insurance firms &amp; pension funds",IF(G1259="particulares","c001x   - Households",IF(AND(G1259="outras empresas nao financeiras",H1259="1"),"c002x   - Micro &amp; SME",IF(AND(G1259="outras empresas nao financeiras",OR(H1259="0",H1259="")),"c003x   - Corporates",IF(G1259="instituicoes de credito","c004x   - Institutions",IF(G1259="outras instituicoes financeiras","c005x   - Other financial corporations",IF(G1259="setor publico","c008x   - Government, central banks &amp; supranationals",IF(AND(G1259="",I1259="Taxageste"),"c003x   - Corporates",IF(G1259="","c005x   - Other financial corporations","")))))))))</f>
        <v>c004x   - Institutions</v>
      </c>
      <c r="Y1259" s="1">
        <f>SUM(N1259:O1259)</f>
        <v>0</v>
      </c>
      <c r="Z1259">
        <f>IFERROR(D1259-Y1259,"")</f>
        <v>0.31</v>
      </c>
      <c r="AA1259">
        <v>0</v>
      </c>
      <c r="AB1259" t="str">
        <f t="shared" si="57"/>
        <v>262304840021880</v>
      </c>
      <c r="AC1259" t="str">
        <f t="shared" si="58"/>
        <v>5100262397</v>
      </c>
      <c r="AD1259" t="str">
        <f t="shared" si="59"/>
        <v>Type of identifier, other than LEI or MFI code</v>
      </c>
    </row>
    <row r="1260" spans="1:30" x14ac:dyDescent="0.45">
      <c r="A1260" t="s">
        <v>923</v>
      </c>
      <c r="B1260" t="s">
        <v>703</v>
      </c>
      <c r="C1260" t="s">
        <v>21</v>
      </c>
      <c r="D1260" s="23">
        <v>1.99</v>
      </c>
      <c r="F1260" t="s">
        <v>485</v>
      </c>
      <c r="G1260" t="s">
        <v>23</v>
      </c>
      <c r="H1260" t="s">
        <v>694</v>
      </c>
      <c r="I1260" t="s">
        <v>704</v>
      </c>
      <c r="M1260" t="s">
        <v>1362</v>
      </c>
      <c r="X1260" t="str">
        <f>+IF(P1260="S128","c006x   - Insurance firms &amp; pension funds",IF(G1260="particulares","c001x   - Households",IF(AND(G1260="outras empresas nao financeiras",H1260="1"),"c002x   - Micro &amp; SME",IF(AND(G1260="outras empresas nao financeiras",OR(H1260="0",H1260="")),"c003x   - Corporates",IF(G1260="instituicoes de credito","c004x   - Institutions",IF(G1260="outras instituicoes financeiras","c005x   - Other financial corporations",IF(G1260="setor publico","c008x   - Government, central banks &amp; supranationals",IF(AND(G1260="",I1260="Taxageste"),"c003x   - Corporates",IF(G1260="","c005x   - Other financial corporations","")))))))))</f>
        <v>c004x   - Institutions</v>
      </c>
      <c r="Y1260" s="1">
        <f>SUM(N1260:O1260)</f>
        <v>0</v>
      </c>
      <c r="Z1260">
        <f>IFERROR(D1260-Y1260,"")</f>
        <v>1.99</v>
      </c>
      <c r="AA1260">
        <v>0</v>
      </c>
      <c r="AB1260" t="str">
        <f t="shared" si="57"/>
        <v>262304840010980</v>
      </c>
      <c r="AC1260" t="str">
        <f t="shared" si="58"/>
        <v>2100707445</v>
      </c>
      <c r="AD1260" t="str">
        <f t="shared" si="59"/>
        <v>Type of identifier, other than LEI or MFI code</v>
      </c>
    </row>
    <row r="1261" spans="1:30" x14ac:dyDescent="0.45">
      <c r="A1261" t="s">
        <v>389</v>
      </c>
      <c r="B1261" t="s">
        <v>164</v>
      </c>
      <c r="C1261" t="s">
        <v>21</v>
      </c>
      <c r="D1261" s="23">
        <v>68627.759999999995</v>
      </c>
      <c r="E1261">
        <v>181.84</v>
      </c>
      <c r="F1261" t="s">
        <v>29</v>
      </c>
      <c r="G1261" t="s">
        <v>34</v>
      </c>
      <c r="H1261" t="s">
        <v>694</v>
      </c>
      <c r="I1261" t="s">
        <v>30</v>
      </c>
      <c r="M1261" t="s">
        <v>1362</v>
      </c>
      <c r="W1261" t="s">
        <v>479</v>
      </c>
      <c r="X1261" t="str">
        <f>+IF(P1261="S128","c006x   - Insurance firms &amp; pension funds",IF(G1261="particulares","c001x   - Households",IF(AND(G1261="outras empresas nao financeiras",H1261="1"),"c002x   - Micro &amp; SME",IF(AND(G1261="outras empresas nao financeiras",OR(H1261="0",H1261="")),"c003x   - Corporates",IF(G1261="instituicoes de credito","c004x   - Institutions",IF(G1261="outras instituicoes financeiras","c005x   - Other financial corporations",IF(G1261="setor publico","c008x   - Government, central banks &amp; supranationals",IF(AND(G1261="",I1261="Taxageste"),"c003x   - Corporates",IF(G1261="","c005x   - Other financial corporations","")))))))))</f>
        <v>c005x   - Other financial corporations</v>
      </c>
      <c r="Y1261" s="1">
        <f>SUM(N1261:O1261)</f>
        <v>0</v>
      </c>
      <c r="Z1261">
        <f>IFERROR(D1261-Y1261,"")</f>
        <v>68627.759999999995</v>
      </c>
      <c r="AA1261">
        <v>0</v>
      </c>
      <c r="AB1261" t="str">
        <f t="shared" si="57"/>
        <v>313500000000000</v>
      </c>
      <c r="AC1261" t="str">
        <f t="shared" si="58"/>
        <v>7400615058</v>
      </c>
      <c r="AD1261" t="str">
        <f t="shared" si="59"/>
        <v>Type of identifier, other than LEI or MFI code</v>
      </c>
    </row>
    <row r="1262" spans="1:30" x14ac:dyDescent="0.45">
      <c r="A1262" t="s">
        <v>395</v>
      </c>
      <c r="B1262" t="s">
        <v>164</v>
      </c>
      <c r="C1262" t="s">
        <v>21</v>
      </c>
      <c r="D1262" s="23">
        <v>111552.35</v>
      </c>
      <c r="E1262">
        <v>265.39999999999998</v>
      </c>
      <c r="F1262" t="s">
        <v>29</v>
      </c>
      <c r="G1262" t="s">
        <v>34</v>
      </c>
      <c r="H1262" t="s">
        <v>694</v>
      </c>
      <c r="I1262" t="s">
        <v>30</v>
      </c>
      <c r="M1262" t="s">
        <v>1362</v>
      </c>
      <c r="W1262" t="s">
        <v>479</v>
      </c>
      <c r="X1262" t="str">
        <f>+IF(P1262="S128","c006x   - Insurance firms &amp; pension funds",IF(G1262="particulares","c001x   - Households",IF(AND(G1262="outras empresas nao financeiras",H1262="1"),"c002x   - Micro &amp; SME",IF(AND(G1262="outras empresas nao financeiras",OR(H1262="0",H1262="")),"c003x   - Corporates",IF(G1262="instituicoes de credito","c004x   - Institutions",IF(G1262="outras instituicoes financeiras","c005x   - Other financial corporations",IF(G1262="setor publico","c008x   - Government, central banks &amp; supranationals",IF(AND(G1262="",I1262="Taxageste"),"c003x   - Corporates",IF(G1262="","c005x   - Other financial corporations","")))))))))</f>
        <v>c005x   - Other financial corporations</v>
      </c>
      <c r="Y1262" s="1">
        <f>SUM(N1262:O1262)</f>
        <v>0</v>
      </c>
      <c r="Z1262">
        <f>IFERROR(D1262-Y1262,"")</f>
        <v>111552.35</v>
      </c>
      <c r="AA1262">
        <v>0</v>
      </c>
      <c r="AB1262" t="str">
        <f t="shared" si="57"/>
        <v>317800000000000</v>
      </c>
      <c r="AC1262" t="str">
        <f t="shared" si="58"/>
        <v>7400615058</v>
      </c>
      <c r="AD1262" t="str">
        <f t="shared" si="59"/>
        <v>Type of identifier, other than LEI or MFI code</v>
      </c>
    </row>
    <row r="1263" spans="1:30" x14ac:dyDescent="0.45">
      <c r="A1263" t="s">
        <v>385</v>
      </c>
      <c r="B1263" t="s">
        <v>164</v>
      </c>
      <c r="C1263" t="s">
        <v>21</v>
      </c>
      <c r="D1263" s="23">
        <v>13156.07</v>
      </c>
      <c r="E1263">
        <v>43.14</v>
      </c>
      <c r="F1263" t="s">
        <v>29</v>
      </c>
      <c r="G1263" t="s">
        <v>34</v>
      </c>
      <c r="H1263" t="s">
        <v>694</v>
      </c>
      <c r="I1263" t="s">
        <v>30</v>
      </c>
      <c r="M1263" t="s">
        <v>1362</v>
      </c>
      <c r="W1263" t="s">
        <v>479</v>
      </c>
      <c r="X1263" t="str">
        <f>+IF(P1263="S128","c006x   - Insurance firms &amp; pension funds",IF(G1263="particulares","c001x   - Households",IF(AND(G1263="outras empresas nao financeiras",H1263="1"),"c002x   - Micro &amp; SME",IF(AND(G1263="outras empresas nao financeiras",OR(H1263="0",H1263="")),"c003x   - Corporates",IF(G1263="instituicoes de credito","c004x   - Institutions",IF(G1263="outras instituicoes financeiras","c005x   - Other financial corporations",IF(G1263="setor publico","c008x   - Government, central banks &amp; supranationals",IF(AND(G1263="",I1263="Taxageste"),"c003x   - Corporates",IF(G1263="","c005x   - Other financial corporations","")))))))))</f>
        <v>c005x   - Other financial corporations</v>
      </c>
      <c r="Y1263" s="1">
        <f>SUM(N1263:O1263)</f>
        <v>0</v>
      </c>
      <c r="Z1263">
        <f>IFERROR(D1263-Y1263,"")</f>
        <v>13156.07</v>
      </c>
      <c r="AA1263">
        <v>0</v>
      </c>
      <c r="AB1263" t="str">
        <f t="shared" si="57"/>
        <v>320000000000000</v>
      </c>
      <c r="AC1263" t="str">
        <f t="shared" si="58"/>
        <v>7400615058</v>
      </c>
      <c r="AD1263" t="str">
        <f t="shared" si="59"/>
        <v>Type of identifier, other than LEI or MFI code</v>
      </c>
    </row>
    <row r="1264" spans="1:30" x14ac:dyDescent="0.45">
      <c r="A1264" t="s">
        <v>380</v>
      </c>
      <c r="B1264" t="s">
        <v>164</v>
      </c>
      <c r="C1264" t="s">
        <v>21</v>
      </c>
      <c r="D1264" s="23">
        <v>27087.09</v>
      </c>
      <c r="E1264">
        <v>105.19</v>
      </c>
      <c r="F1264" t="s">
        <v>29</v>
      </c>
      <c r="G1264" t="s">
        <v>34</v>
      </c>
      <c r="H1264" t="s">
        <v>694</v>
      </c>
      <c r="I1264" t="s">
        <v>30</v>
      </c>
      <c r="M1264" t="s">
        <v>1362</v>
      </c>
      <c r="W1264" t="s">
        <v>479</v>
      </c>
      <c r="X1264" t="str">
        <f>+IF(P1264="S128","c006x   - Insurance firms &amp; pension funds",IF(G1264="particulares","c001x   - Households",IF(AND(G1264="outras empresas nao financeiras",H1264="1"),"c002x   - Micro &amp; SME",IF(AND(G1264="outras empresas nao financeiras",OR(H1264="0",H1264="")),"c003x   - Corporates",IF(G1264="instituicoes de credito","c004x   - Institutions",IF(G1264="outras instituicoes financeiras","c005x   - Other financial corporations",IF(G1264="setor publico","c008x   - Government, central banks &amp; supranationals",IF(AND(G1264="",I1264="Taxageste"),"c003x   - Corporates",IF(G1264="","c005x   - Other financial corporations","")))))))))</f>
        <v>c005x   - Other financial corporations</v>
      </c>
      <c r="Y1264" s="1">
        <f>SUM(N1264:O1264)</f>
        <v>0</v>
      </c>
      <c r="Z1264">
        <f>IFERROR(D1264-Y1264,"")</f>
        <v>27087.09</v>
      </c>
      <c r="AA1264">
        <v>0</v>
      </c>
      <c r="AB1264" t="str">
        <f t="shared" si="57"/>
        <v>323000000000000</v>
      </c>
      <c r="AC1264" t="str">
        <f t="shared" si="58"/>
        <v>7400615058</v>
      </c>
      <c r="AD1264" t="str">
        <f t="shared" si="59"/>
        <v>Type of identifier, other than LEI or MFI code</v>
      </c>
    </row>
    <row r="1265" spans="1:30" x14ac:dyDescent="0.45">
      <c r="A1265" t="s">
        <v>1094</v>
      </c>
      <c r="B1265" t="s">
        <v>710</v>
      </c>
      <c r="C1265" t="s">
        <v>21</v>
      </c>
      <c r="D1265" s="23">
        <v>0.39</v>
      </c>
      <c r="F1265" t="s">
        <v>485</v>
      </c>
      <c r="G1265" t="s">
        <v>23</v>
      </c>
      <c r="H1265" t="s">
        <v>694</v>
      </c>
      <c r="I1265" t="s">
        <v>704</v>
      </c>
      <c r="M1265" t="s">
        <v>1362</v>
      </c>
      <c r="X1265" t="str">
        <f>+IF(P1265="S128","c006x   - Insurance firms &amp; pension funds",IF(G1265="particulares","c001x   - Households",IF(AND(G1265="outras empresas nao financeiras",H1265="1"),"c002x   - Micro &amp; SME",IF(AND(G1265="outras empresas nao financeiras",OR(H1265="0",H1265="")),"c003x   - Corporates",IF(G1265="instituicoes de credito","c004x   - Institutions",IF(G1265="outras instituicoes financeiras","c005x   - Other financial corporations",IF(G1265="setor publico","c008x   - Government, central banks &amp; supranationals",IF(AND(G1265="",I1265="Taxageste"),"c003x   - Corporates",IF(G1265="","c005x   - Other financial corporations","")))))))))</f>
        <v>c004x   - Institutions</v>
      </c>
      <c r="Y1265" s="1">
        <f>SUM(N1265:O1265)</f>
        <v>0</v>
      </c>
      <c r="Z1265">
        <f>IFERROR(D1265-Y1265,"")</f>
        <v>0.39</v>
      </c>
      <c r="AA1265">
        <v>0</v>
      </c>
      <c r="AB1265" t="str">
        <f t="shared" si="57"/>
        <v>262304840016400</v>
      </c>
      <c r="AC1265" t="str">
        <f t="shared" si="58"/>
        <v>5100262397</v>
      </c>
      <c r="AD1265" t="str">
        <f t="shared" si="59"/>
        <v>Type of identifier, other than LEI or MFI code</v>
      </c>
    </row>
    <row r="1266" spans="1:30" x14ac:dyDescent="0.45">
      <c r="A1266" t="s">
        <v>212</v>
      </c>
      <c r="B1266" t="s">
        <v>167</v>
      </c>
      <c r="C1266" t="s">
        <v>21</v>
      </c>
      <c r="D1266" s="23">
        <v>165249.79</v>
      </c>
      <c r="E1266">
        <v>406.19</v>
      </c>
      <c r="F1266" t="s">
        <v>29</v>
      </c>
      <c r="G1266" t="s">
        <v>34</v>
      </c>
      <c r="H1266" t="s">
        <v>694</v>
      </c>
      <c r="I1266" t="s">
        <v>73</v>
      </c>
      <c r="M1266" t="s">
        <v>1362</v>
      </c>
      <c r="W1266" t="s">
        <v>479</v>
      </c>
      <c r="X1266" t="str">
        <f>+IF(P1266="S128","c006x   - Insurance firms &amp; pension funds",IF(G1266="particulares","c001x   - Households",IF(AND(G1266="outras empresas nao financeiras",H1266="1"),"c002x   - Micro &amp; SME",IF(AND(G1266="outras empresas nao financeiras",OR(H1266="0",H1266="")),"c003x   - Corporates",IF(G1266="instituicoes de credito","c004x   - Institutions",IF(G1266="outras instituicoes financeiras","c005x   - Other financial corporations",IF(G1266="setor publico","c008x   - Government, central banks &amp; supranationals",IF(AND(G1266="",I1266="Taxageste"),"c003x   - Corporates",IF(G1266="","c005x   - Other financial corporations","")))))))))</f>
        <v>c005x   - Other financial corporations</v>
      </c>
      <c r="Y1266" s="1">
        <f>SUM(N1266:O1266)</f>
        <v>0</v>
      </c>
      <c r="Z1266">
        <f>IFERROR(D1266-Y1266,"")</f>
        <v>165249.79</v>
      </c>
      <c r="AA1266">
        <v>0</v>
      </c>
      <c r="AB1266" t="str">
        <f t="shared" si="57"/>
        <v>325000000000000</v>
      </c>
      <c r="AC1266" t="str">
        <f t="shared" si="58"/>
        <v>2101355138</v>
      </c>
      <c r="AD1266" t="str">
        <f t="shared" si="59"/>
        <v>Type of identifier, other than LEI or MFI code</v>
      </c>
    </row>
    <row r="1267" spans="1:30" x14ac:dyDescent="0.45">
      <c r="A1267" t="s">
        <v>929</v>
      </c>
      <c r="B1267" t="s">
        <v>710</v>
      </c>
      <c r="C1267" t="s">
        <v>21</v>
      </c>
      <c r="D1267" s="23">
        <v>21.51</v>
      </c>
      <c r="E1267" s="23"/>
      <c r="F1267" t="s">
        <v>485</v>
      </c>
      <c r="G1267" t="s">
        <v>23</v>
      </c>
      <c r="H1267" t="s">
        <v>694</v>
      </c>
      <c r="I1267" t="s">
        <v>704</v>
      </c>
      <c r="M1267" t="s">
        <v>1362</v>
      </c>
      <c r="X1267" t="str">
        <f>+IF(P1267="S128","c006x   - Insurance firms &amp; pension funds",IF(G1267="particulares","c001x   - Households",IF(AND(G1267="outras empresas nao financeiras",H1267="1"),"c002x   - Micro &amp; SME",IF(AND(G1267="outras empresas nao financeiras",OR(H1267="0",H1267="")),"c003x   - Corporates",IF(G1267="instituicoes de credito","c004x   - Institutions",IF(G1267="outras instituicoes financeiras","c005x   - Other financial corporations",IF(G1267="setor publico","c008x   - Government, central banks &amp; supranationals",IF(AND(G1267="",I1267="Taxageste"),"c003x   - Corporates",IF(G1267="","c005x   - Other financial corporations","")))))))))</f>
        <v>c004x   - Institutions</v>
      </c>
      <c r="Y1267" s="1">
        <f>SUM(N1267:O1267)</f>
        <v>0</v>
      </c>
      <c r="Z1267">
        <f>IFERROR(D1267-Y1267,"")</f>
        <v>21.51</v>
      </c>
      <c r="AA1267">
        <v>0</v>
      </c>
      <c r="AB1267" t="str">
        <f t="shared" si="57"/>
        <v>262304840018350</v>
      </c>
      <c r="AC1267" t="str">
        <f t="shared" si="58"/>
        <v>5100262397</v>
      </c>
      <c r="AD1267" t="str">
        <f t="shared" si="59"/>
        <v>Type of identifier, other than LEI or MFI code</v>
      </c>
    </row>
    <row r="1268" spans="1:30" x14ac:dyDescent="0.45">
      <c r="A1268" t="s">
        <v>414</v>
      </c>
      <c r="B1268" t="s">
        <v>170</v>
      </c>
      <c r="C1268" t="s">
        <v>21</v>
      </c>
      <c r="D1268" s="23">
        <v>68874.289999999994</v>
      </c>
      <c r="E1268">
        <v>105.69</v>
      </c>
      <c r="F1268" t="s">
        <v>29</v>
      </c>
      <c r="G1268" t="s">
        <v>34</v>
      </c>
      <c r="H1268" t="s">
        <v>694</v>
      </c>
      <c r="I1268" t="s">
        <v>74</v>
      </c>
      <c r="M1268" t="s">
        <v>1362</v>
      </c>
      <c r="W1268" t="s">
        <v>479</v>
      </c>
      <c r="X1268" t="str">
        <f>+IF(P1268="S128","c006x   - Insurance firms &amp; pension funds",IF(G1268="particulares","c001x   - Households",IF(AND(G1268="outras empresas nao financeiras",H1268="1"),"c002x   - Micro &amp; SME",IF(AND(G1268="outras empresas nao financeiras",OR(H1268="0",H1268="")),"c003x   - Corporates",IF(G1268="instituicoes de credito","c004x   - Institutions",IF(G1268="outras instituicoes financeiras","c005x   - Other financial corporations",IF(G1268="setor publico","c008x   - Government, central banks &amp; supranationals",IF(AND(G1268="",I1268="Taxageste"),"c003x   - Corporates",IF(G1268="","c005x   - Other financial corporations","")))))))))</f>
        <v>c005x   - Other financial corporations</v>
      </c>
      <c r="Y1268" s="1">
        <f>SUM(N1268:O1268)</f>
        <v>0</v>
      </c>
      <c r="Z1268">
        <f>IFERROR(D1268-Y1268,"")</f>
        <v>68874.289999999994</v>
      </c>
      <c r="AA1268">
        <v>0</v>
      </c>
      <c r="AB1268" t="str">
        <f t="shared" si="57"/>
        <v>330000000000000</v>
      </c>
      <c r="AC1268" t="str">
        <f t="shared" si="58"/>
        <v>7400987939</v>
      </c>
      <c r="AD1268" t="str">
        <f t="shared" si="59"/>
        <v>Type of identifier, other than LEI or MFI code</v>
      </c>
    </row>
    <row r="1269" spans="1:30" x14ac:dyDescent="0.45">
      <c r="A1269" t="s">
        <v>257</v>
      </c>
      <c r="B1269" t="s">
        <v>167</v>
      </c>
      <c r="C1269" t="s">
        <v>21</v>
      </c>
      <c r="D1269" s="23">
        <v>551635.61</v>
      </c>
      <c r="E1269">
        <v>724.52</v>
      </c>
      <c r="F1269" t="s">
        <v>29</v>
      </c>
      <c r="G1269" t="s">
        <v>34</v>
      </c>
      <c r="H1269" t="s">
        <v>694</v>
      </c>
      <c r="I1269" t="s">
        <v>73</v>
      </c>
      <c r="M1269" t="s">
        <v>1362</v>
      </c>
      <c r="W1269" t="s">
        <v>479</v>
      </c>
      <c r="X1269" t="str">
        <f>+IF(P1269="S128","c006x   - Insurance firms &amp; pension funds",IF(G1269="particulares","c001x   - Households",IF(AND(G1269="outras empresas nao financeiras",H1269="1"),"c002x   - Micro &amp; SME",IF(AND(G1269="outras empresas nao financeiras",OR(H1269="0",H1269="")),"c003x   - Corporates",IF(G1269="instituicoes de credito","c004x   - Institutions",IF(G1269="outras instituicoes financeiras","c005x   - Other financial corporations",IF(G1269="setor publico","c008x   - Government, central banks &amp; supranationals",IF(AND(G1269="",I1269="Taxageste"),"c003x   - Corporates",IF(G1269="","c005x   - Other financial corporations","")))))))))</f>
        <v>c005x   - Other financial corporations</v>
      </c>
      <c r="Y1269" s="1">
        <f>SUM(N1269:O1269)</f>
        <v>0</v>
      </c>
      <c r="Z1269">
        <f>IFERROR(D1269-Y1269,"")</f>
        <v>551635.61</v>
      </c>
      <c r="AA1269">
        <v>0</v>
      </c>
      <c r="AB1269" t="str">
        <f t="shared" si="57"/>
        <v>329500000000000</v>
      </c>
      <c r="AC1269" t="str">
        <f t="shared" si="58"/>
        <v>2101355138</v>
      </c>
      <c r="AD1269" t="str">
        <f t="shared" si="59"/>
        <v>Type of identifier, other than LEI or MFI code</v>
      </c>
    </row>
    <row r="1270" spans="1:30" x14ac:dyDescent="0.45">
      <c r="A1270" t="s">
        <v>761</v>
      </c>
      <c r="B1270" t="s">
        <v>710</v>
      </c>
      <c r="C1270" t="s">
        <v>21</v>
      </c>
      <c r="D1270" s="23">
        <v>0.35</v>
      </c>
      <c r="E1270" s="23"/>
      <c r="F1270" t="s">
        <v>485</v>
      </c>
      <c r="G1270" t="s">
        <v>23</v>
      </c>
      <c r="H1270" t="s">
        <v>694</v>
      </c>
      <c r="I1270" t="s">
        <v>704</v>
      </c>
      <c r="M1270" t="s">
        <v>1362</v>
      </c>
      <c r="X1270" t="str">
        <f>+IF(P1270="S128","c006x   - Insurance firms &amp; pension funds",IF(G1270="particulares","c001x   - Households",IF(AND(G1270="outras empresas nao financeiras",H1270="1"),"c002x   - Micro &amp; SME",IF(AND(G1270="outras empresas nao financeiras",OR(H1270="0",H1270="")),"c003x   - Corporates",IF(G1270="instituicoes de credito","c004x   - Institutions",IF(G1270="outras instituicoes financeiras","c005x   - Other financial corporations",IF(G1270="setor publico","c008x   - Government, central banks &amp; supranationals",IF(AND(G1270="",I1270="Taxageste"),"c003x   - Corporates",IF(G1270="","c005x   - Other financial corporations","")))))))))</f>
        <v>c004x   - Institutions</v>
      </c>
      <c r="Y1270" s="1">
        <f>SUM(N1270:O1270)</f>
        <v>0</v>
      </c>
      <c r="Z1270">
        <f>IFERROR(D1270-Y1270,"")</f>
        <v>0.35</v>
      </c>
      <c r="AA1270">
        <v>0</v>
      </c>
      <c r="AB1270" t="str">
        <f t="shared" si="57"/>
        <v>262304840016510</v>
      </c>
      <c r="AC1270" t="str">
        <f t="shared" si="58"/>
        <v>5100262397</v>
      </c>
      <c r="AD1270" t="str">
        <f t="shared" si="59"/>
        <v>Type of identifier, other than LEI or MFI code</v>
      </c>
    </row>
    <row r="1271" spans="1:30" x14ac:dyDescent="0.45">
      <c r="A1271" t="s">
        <v>415</v>
      </c>
      <c r="B1271" t="s">
        <v>164</v>
      </c>
      <c r="C1271" t="s">
        <v>21</v>
      </c>
      <c r="D1271" s="23">
        <v>12112.03</v>
      </c>
      <c r="E1271" s="23">
        <v>5.48</v>
      </c>
      <c r="F1271" t="s">
        <v>29</v>
      </c>
      <c r="G1271" t="s">
        <v>34</v>
      </c>
      <c r="H1271" t="s">
        <v>694</v>
      </c>
      <c r="I1271" t="s">
        <v>30</v>
      </c>
      <c r="M1271" t="s">
        <v>1362</v>
      </c>
      <c r="W1271" t="s">
        <v>479</v>
      </c>
      <c r="X1271" t="str">
        <f>+IF(P1271="S128","c006x   - Insurance firms &amp; pension funds",IF(G1271="particulares","c001x   - Households",IF(AND(G1271="outras empresas nao financeiras",H1271="1"),"c002x   - Micro &amp; SME",IF(AND(G1271="outras empresas nao financeiras",OR(H1271="0",H1271="")),"c003x   - Corporates",IF(G1271="instituicoes de credito","c004x   - Institutions",IF(G1271="outras instituicoes financeiras","c005x   - Other financial corporations",IF(G1271="setor publico","c008x   - Government, central banks &amp; supranationals",IF(AND(G1271="",I1271="Taxageste"),"c003x   - Corporates",IF(G1271="","c005x   - Other financial corporations","")))))))))</f>
        <v>c005x   - Other financial corporations</v>
      </c>
      <c r="Y1271" s="1">
        <f>SUM(N1271:O1271)</f>
        <v>0</v>
      </c>
      <c r="Z1271">
        <f>IFERROR(D1271-Y1271,"")</f>
        <v>12112.03</v>
      </c>
      <c r="AA1271">
        <v>0</v>
      </c>
      <c r="AB1271" t="str">
        <f t="shared" si="57"/>
        <v>330500000000000</v>
      </c>
      <c r="AC1271" t="str">
        <f t="shared" si="58"/>
        <v>7400615058</v>
      </c>
      <c r="AD1271" t="str">
        <f t="shared" si="59"/>
        <v>Type of identifier, other than LEI or MFI code</v>
      </c>
    </row>
    <row r="1272" spans="1:30" x14ac:dyDescent="0.45">
      <c r="A1272" t="s">
        <v>393</v>
      </c>
      <c r="B1272" t="s">
        <v>167</v>
      </c>
      <c r="C1272" t="s">
        <v>21</v>
      </c>
      <c r="D1272" s="23">
        <v>139489.29</v>
      </c>
      <c r="E1272">
        <v>252.99</v>
      </c>
      <c r="F1272" t="s">
        <v>29</v>
      </c>
      <c r="G1272" t="s">
        <v>34</v>
      </c>
      <c r="H1272" t="s">
        <v>694</v>
      </c>
      <c r="I1272" t="s">
        <v>73</v>
      </c>
      <c r="M1272" t="s">
        <v>1362</v>
      </c>
      <c r="W1272" t="s">
        <v>479</v>
      </c>
      <c r="X1272" t="str">
        <f>+IF(P1272="S128","c006x   - Insurance firms &amp; pension funds",IF(G1272="particulares","c001x   - Households",IF(AND(G1272="outras empresas nao financeiras",H1272="1"),"c002x   - Micro &amp; SME",IF(AND(G1272="outras empresas nao financeiras",OR(H1272="0",H1272="")),"c003x   - Corporates",IF(G1272="instituicoes de credito","c004x   - Institutions",IF(G1272="outras instituicoes financeiras","c005x   - Other financial corporations",IF(G1272="setor publico","c008x   - Government, central banks &amp; supranationals",IF(AND(G1272="",I1272="Taxageste"),"c003x   - Corporates",IF(G1272="","c005x   - Other financial corporations","")))))))))</f>
        <v>c005x   - Other financial corporations</v>
      </c>
      <c r="Y1272" s="1">
        <f>SUM(N1272:O1272)</f>
        <v>0</v>
      </c>
      <c r="Z1272">
        <f>IFERROR(D1272-Y1272,"")</f>
        <v>139489.29</v>
      </c>
      <c r="AA1272">
        <v>0</v>
      </c>
      <c r="AB1272" t="str">
        <f t="shared" si="57"/>
        <v>314500000000000</v>
      </c>
      <c r="AC1272" t="str">
        <f t="shared" si="58"/>
        <v>2101355138</v>
      </c>
      <c r="AD1272" t="str">
        <f t="shared" si="59"/>
        <v>Type of identifier, other than LEI or MFI code</v>
      </c>
    </row>
    <row r="1273" spans="1:30" x14ac:dyDescent="0.45">
      <c r="A1273" t="s">
        <v>406</v>
      </c>
      <c r="B1273" t="s">
        <v>164</v>
      </c>
      <c r="C1273" t="s">
        <v>21</v>
      </c>
      <c r="D1273" s="23">
        <v>24507.89</v>
      </c>
      <c r="E1273">
        <v>66.16</v>
      </c>
      <c r="F1273" t="s">
        <v>29</v>
      </c>
      <c r="G1273" t="s">
        <v>34</v>
      </c>
      <c r="H1273" t="s">
        <v>694</v>
      </c>
      <c r="I1273" t="s">
        <v>30</v>
      </c>
      <c r="M1273" t="s">
        <v>1362</v>
      </c>
      <c r="W1273" t="s">
        <v>479</v>
      </c>
      <c r="X1273" t="str">
        <f>+IF(P1273="S128","c006x   - Insurance firms &amp; pension funds",IF(G1273="particulares","c001x   - Households",IF(AND(G1273="outras empresas nao financeiras",H1273="1"),"c002x   - Micro &amp; SME",IF(AND(G1273="outras empresas nao financeiras",OR(H1273="0",H1273="")),"c003x   - Corporates",IF(G1273="instituicoes de credito","c004x   - Institutions",IF(G1273="outras instituicoes financeiras","c005x   - Other financial corporations",IF(G1273="setor publico","c008x   - Government, central banks &amp; supranationals",IF(AND(G1273="",I1273="Taxageste"),"c003x   - Corporates",IF(G1273="","c005x   - Other financial corporations","")))))))))</f>
        <v>c005x   - Other financial corporations</v>
      </c>
      <c r="Y1273" s="1">
        <f>SUM(N1273:O1273)</f>
        <v>0</v>
      </c>
      <c r="Z1273">
        <f>IFERROR(D1273-Y1273,"")</f>
        <v>24507.89</v>
      </c>
      <c r="AA1273">
        <v>0</v>
      </c>
      <c r="AB1273" t="str">
        <f t="shared" si="57"/>
        <v>333000000000000</v>
      </c>
      <c r="AC1273" t="str">
        <f t="shared" si="58"/>
        <v>7400615058</v>
      </c>
      <c r="AD1273" t="str">
        <f t="shared" si="59"/>
        <v>Type of identifier, other than LEI or MFI code</v>
      </c>
    </row>
    <row r="1274" spans="1:30" x14ac:dyDescent="0.45">
      <c r="A1274" t="s">
        <v>622</v>
      </c>
      <c r="B1274" t="s">
        <v>213</v>
      </c>
      <c r="C1274" t="s">
        <v>21</v>
      </c>
      <c r="D1274" s="23">
        <v>21.99</v>
      </c>
      <c r="E1274" s="23"/>
      <c r="F1274" t="s">
        <v>485</v>
      </c>
      <c r="G1274" t="s">
        <v>27</v>
      </c>
      <c r="H1274" t="s">
        <v>694</v>
      </c>
      <c r="I1274" t="s">
        <v>57</v>
      </c>
      <c r="M1274" t="s">
        <v>1362</v>
      </c>
      <c r="X1274" t="str">
        <f>+IF(P1274="S128","c006x   - Insurance firms &amp; pension funds",IF(G1274="particulares","c001x   - Households",IF(AND(G1274="outras empresas nao financeiras",H1274="1"),"c002x   - Micro &amp; SME",IF(AND(G1274="outras empresas nao financeiras",OR(H1274="0",H1274="")),"c003x   - Corporates",IF(G1274="instituicoes de credito","c004x   - Institutions",IF(G1274="outras instituicoes financeiras","c005x   - Other financial corporations",IF(G1274="setor publico","c008x   - Government, central banks &amp; supranationals",IF(AND(G1274="",I1274="Taxageste"),"c003x   - Corporates",IF(G1274="","c005x   - Other financial corporations","")))))))))</f>
        <v>c003x   - Corporates</v>
      </c>
      <c r="Y1274" s="1">
        <f>SUM(N1274:O1274)</f>
        <v>0</v>
      </c>
      <c r="Z1274">
        <f>IFERROR(D1274-Y1274,"")</f>
        <v>21.99</v>
      </c>
      <c r="AA1274">
        <v>0</v>
      </c>
      <c r="AB1274" t="str">
        <f t="shared" si="57"/>
        <v>262304840019810</v>
      </c>
      <c r="AC1274" t="str">
        <f t="shared" si="58"/>
        <v>5100262318</v>
      </c>
      <c r="AD1274" t="str">
        <f t="shared" si="59"/>
        <v>Type of identifier, other than LEI or MFI code</v>
      </c>
    </row>
    <row r="1275" spans="1:30" x14ac:dyDescent="0.45">
      <c r="A1275" t="s">
        <v>1149</v>
      </c>
      <c r="B1275" t="s">
        <v>710</v>
      </c>
      <c r="C1275" t="s">
        <v>21</v>
      </c>
      <c r="D1275" s="23">
        <v>1.36</v>
      </c>
      <c r="E1275" s="23"/>
      <c r="F1275" t="s">
        <v>485</v>
      </c>
      <c r="G1275" t="s">
        <v>23</v>
      </c>
      <c r="H1275" t="s">
        <v>694</v>
      </c>
      <c r="I1275" t="s">
        <v>704</v>
      </c>
      <c r="M1275" t="s">
        <v>1362</v>
      </c>
      <c r="X1275" t="str">
        <f>+IF(P1275="S128","c006x   - Insurance firms &amp; pension funds",IF(G1275="particulares","c001x   - Households",IF(AND(G1275="outras empresas nao financeiras",H1275="1"),"c002x   - Micro &amp; SME",IF(AND(G1275="outras empresas nao financeiras",OR(H1275="0",H1275="")),"c003x   - Corporates",IF(G1275="instituicoes de credito","c004x   - Institutions",IF(G1275="outras instituicoes financeiras","c005x   - Other financial corporations",IF(G1275="setor publico","c008x   - Government, central banks &amp; supranationals",IF(AND(G1275="",I1275="Taxageste"),"c003x   - Corporates",IF(G1275="","c005x   - Other financial corporations","")))))))))</f>
        <v>c004x   - Institutions</v>
      </c>
      <c r="Y1275" s="1">
        <f>SUM(N1275:O1275)</f>
        <v>0</v>
      </c>
      <c r="Z1275">
        <f>IFERROR(D1275-Y1275,"")</f>
        <v>1.36</v>
      </c>
      <c r="AA1275">
        <v>0</v>
      </c>
      <c r="AB1275" t="str">
        <f t="shared" si="57"/>
        <v>262304840019950</v>
      </c>
      <c r="AC1275" t="str">
        <f t="shared" si="58"/>
        <v>5100262397</v>
      </c>
      <c r="AD1275" t="str">
        <f t="shared" si="59"/>
        <v>Type of identifier, other than LEI or MFI code</v>
      </c>
    </row>
    <row r="1276" spans="1:30" x14ac:dyDescent="0.45">
      <c r="A1276" t="s">
        <v>1153</v>
      </c>
      <c r="B1276" t="s">
        <v>710</v>
      </c>
      <c r="C1276" t="s">
        <v>21</v>
      </c>
      <c r="D1276" s="23">
        <v>12.56</v>
      </c>
      <c r="F1276" t="s">
        <v>485</v>
      </c>
      <c r="G1276" t="s">
        <v>23</v>
      </c>
      <c r="H1276" t="s">
        <v>694</v>
      </c>
      <c r="I1276" t="s">
        <v>704</v>
      </c>
      <c r="M1276" t="s">
        <v>1362</v>
      </c>
      <c r="X1276" t="str">
        <f>+IF(P1276="S128","c006x   - Insurance firms &amp; pension funds",IF(G1276="particulares","c001x   - Households",IF(AND(G1276="outras empresas nao financeiras",H1276="1"),"c002x   - Micro &amp; SME",IF(AND(G1276="outras empresas nao financeiras",OR(H1276="0",H1276="")),"c003x   - Corporates",IF(G1276="instituicoes de credito","c004x   - Institutions",IF(G1276="outras instituicoes financeiras","c005x   - Other financial corporations",IF(G1276="setor publico","c008x   - Government, central banks &amp; supranationals",IF(AND(G1276="",I1276="Taxageste"),"c003x   - Corporates",IF(G1276="","c005x   - Other financial corporations","")))))))))</f>
        <v>c004x   - Institutions</v>
      </c>
      <c r="Y1276" s="1">
        <f>SUM(N1276:O1276)</f>
        <v>0</v>
      </c>
      <c r="Z1276">
        <f>IFERROR(D1276-Y1276,"")</f>
        <v>12.56</v>
      </c>
      <c r="AA1276">
        <v>0</v>
      </c>
      <c r="AB1276" t="str">
        <f t="shared" si="57"/>
        <v>262304840020170</v>
      </c>
      <c r="AC1276" t="str">
        <f t="shared" si="58"/>
        <v>5100262397</v>
      </c>
      <c r="AD1276" t="str">
        <f t="shared" si="59"/>
        <v>Type of identifier, other than LEI or MFI code</v>
      </c>
    </row>
    <row r="1277" spans="1:30" x14ac:dyDescent="0.45">
      <c r="A1277" t="s">
        <v>960</v>
      </c>
      <c r="B1277" t="s">
        <v>710</v>
      </c>
      <c r="C1277" t="s">
        <v>21</v>
      </c>
      <c r="D1277" s="23">
        <v>0.97</v>
      </c>
      <c r="F1277" t="s">
        <v>485</v>
      </c>
      <c r="G1277" t="s">
        <v>23</v>
      </c>
      <c r="H1277" t="s">
        <v>694</v>
      </c>
      <c r="I1277" t="s">
        <v>704</v>
      </c>
      <c r="M1277" t="s">
        <v>1362</v>
      </c>
      <c r="X1277" t="str">
        <f>+IF(P1277="S128","c006x   - Insurance firms &amp; pension funds",IF(G1277="particulares","c001x   - Households",IF(AND(G1277="outras empresas nao financeiras",H1277="1"),"c002x   - Micro &amp; SME",IF(AND(G1277="outras empresas nao financeiras",OR(H1277="0",H1277="")),"c003x   - Corporates",IF(G1277="instituicoes de credito","c004x   - Institutions",IF(G1277="outras instituicoes financeiras","c005x   - Other financial corporations",IF(G1277="setor publico","c008x   - Government, central banks &amp; supranationals",IF(AND(G1277="",I1277="Taxageste"),"c003x   - Corporates",IF(G1277="","c005x   - Other financial corporations","")))))))))</f>
        <v>c004x   - Institutions</v>
      </c>
      <c r="Y1277" s="1">
        <f>SUM(N1277:O1277)</f>
        <v>0</v>
      </c>
      <c r="Z1277">
        <f>IFERROR(D1277-Y1277,"")</f>
        <v>0.97</v>
      </c>
      <c r="AA1277">
        <v>0</v>
      </c>
      <c r="AB1277" t="str">
        <f t="shared" si="57"/>
        <v>262304840020520</v>
      </c>
      <c r="AC1277" t="str">
        <f t="shared" si="58"/>
        <v>5100262397</v>
      </c>
      <c r="AD1277" t="str">
        <f t="shared" si="59"/>
        <v>Type of identifier, other than LEI or MFI code</v>
      </c>
    </row>
    <row r="1278" spans="1:30" x14ac:dyDescent="0.45">
      <c r="A1278" t="s">
        <v>1156</v>
      </c>
      <c r="B1278" t="s">
        <v>710</v>
      </c>
      <c r="C1278" t="s">
        <v>21</v>
      </c>
      <c r="D1278" s="23">
        <v>0.51</v>
      </c>
      <c r="F1278" t="s">
        <v>485</v>
      </c>
      <c r="G1278" t="s">
        <v>23</v>
      </c>
      <c r="H1278" t="s">
        <v>694</v>
      </c>
      <c r="I1278" t="s">
        <v>704</v>
      </c>
      <c r="M1278" t="s">
        <v>1362</v>
      </c>
      <c r="X1278" t="str">
        <f>+IF(P1278="S128","c006x   - Insurance firms &amp; pension funds",IF(G1278="particulares","c001x   - Households",IF(AND(G1278="outras empresas nao financeiras",H1278="1"),"c002x   - Micro &amp; SME",IF(AND(G1278="outras empresas nao financeiras",OR(H1278="0",H1278="")),"c003x   - Corporates",IF(G1278="instituicoes de credito","c004x   - Institutions",IF(G1278="outras instituicoes financeiras","c005x   - Other financial corporations",IF(G1278="setor publico","c008x   - Government, central banks &amp; supranationals",IF(AND(G1278="",I1278="Taxageste"),"c003x   - Corporates",IF(G1278="","c005x   - Other financial corporations","")))))))))</f>
        <v>c004x   - Institutions</v>
      </c>
      <c r="Y1278" s="1">
        <f>SUM(N1278:O1278)</f>
        <v>0</v>
      </c>
      <c r="Z1278">
        <f>IFERROR(D1278-Y1278,"")</f>
        <v>0.51</v>
      </c>
      <c r="AA1278">
        <v>0</v>
      </c>
      <c r="AB1278" t="str">
        <f t="shared" si="57"/>
        <v>262304840020600</v>
      </c>
      <c r="AC1278" t="str">
        <f t="shared" si="58"/>
        <v>5100262397</v>
      </c>
      <c r="AD1278" t="str">
        <f t="shared" si="59"/>
        <v>Type of identifier, other than LEI or MFI code</v>
      </c>
    </row>
    <row r="1279" spans="1:30" x14ac:dyDescent="0.45">
      <c r="A1279" t="s">
        <v>1159</v>
      </c>
      <c r="B1279" t="s">
        <v>710</v>
      </c>
      <c r="C1279" t="s">
        <v>21</v>
      </c>
      <c r="D1279" s="23">
        <v>0.73</v>
      </c>
      <c r="F1279" t="s">
        <v>485</v>
      </c>
      <c r="G1279" t="s">
        <v>23</v>
      </c>
      <c r="H1279" t="s">
        <v>694</v>
      </c>
      <c r="I1279" t="s">
        <v>704</v>
      </c>
      <c r="K1279" s="24"/>
      <c r="M1279" t="s">
        <v>1362</v>
      </c>
      <c r="X1279" t="str">
        <f>+IF(P1279="S128","c006x   - Insurance firms &amp; pension funds",IF(G1279="particulares","c001x   - Households",IF(AND(G1279="outras empresas nao financeiras",H1279="1"),"c002x   - Micro &amp; SME",IF(AND(G1279="outras empresas nao financeiras",OR(H1279="0",H1279="")),"c003x   - Corporates",IF(G1279="instituicoes de credito","c004x   - Institutions",IF(G1279="outras instituicoes financeiras","c005x   - Other financial corporations",IF(G1279="setor publico","c008x   - Government, central banks &amp; supranationals",IF(AND(G1279="",I1279="Taxageste"),"c003x   - Corporates",IF(G1279="","c005x   - Other financial corporations","")))))))))</f>
        <v>c004x   - Institutions</v>
      </c>
      <c r="Y1279" s="1">
        <f>SUM(N1279:O1279)</f>
        <v>0</v>
      </c>
      <c r="Z1279">
        <f>IFERROR(D1279-Y1279,"")</f>
        <v>0.73</v>
      </c>
      <c r="AA1279">
        <v>0</v>
      </c>
      <c r="AB1279" t="str">
        <f t="shared" si="57"/>
        <v>262304840020670</v>
      </c>
      <c r="AC1279" t="str">
        <f t="shared" si="58"/>
        <v>5100262397</v>
      </c>
      <c r="AD1279" t="str">
        <f t="shared" si="59"/>
        <v>Type of identifier, other than LEI or MFI code</v>
      </c>
    </row>
    <row r="1280" spans="1:30" x14ac:dyDescent="0.45">
      <c r="A1280" t="s">
        <v>1122</v>
      </c>
      <c r="B1280" t="s">
        <v>710</v>
      </c>
      <c r="C1280" t="s">
        <v>21</v>
      </c>
      <c r="D1280" s="23">
        <v>1.03</v>
      </c>
      <c r="F1280" t="s">
        <v>485</v>
      </c>
      <c r="G1280" t="s">
        <v>23</v>
      </c>
      <c r="H1280" t="s">
        <v>694</v>
      </c>
      <c r="I1280" t="s">
        <v>704</v>
      </c>
      <c r="M1280" t="s">
        <v>1362</v>
      </c>
      <c r="X1280" t="str">
        <f>+IF(P1280="S128","c006x   - Insurance firms &amp; pension funds",IF(G1280="particulares","c001x   - Households",IF(AND(G1280="outras empresas nao financeiras",H1280="1"),"c002x   - Micro &amp; SME",IF(AND(G1280="outras empresas nao financeiras",OR(H1280="0",H1280="")),"c003x   - Corporates",IF(G1280="instituicoes de credito","c004x   - Institutions",IF(G1280="outras instituicoes financeiras","c005x   - Other financial corporations",IF(G1280="setor publico","c008x   - Government, central banks &amp; supranationals",IF(AND(G1280="",I1280="Taxageste"),"c003x   - Corporates",IF(G1280="","c005x   - Other financial corporations","")))))))))</f>
        <v>c004x   - Institutions</v>
      </c>
      <c r="Y1280" s="1">
        <f>SUM(N1280:O1280)</f>
        <v>0</v>
      </c>
      <c r="Z1280">
        <f>IFERROR(D1280-Y1280,"")</f>
        <v>1.03</v>
      </c>
      <c r="AA1280">
        <v>0</v>
      </c>
      <c r="AB1280" t="str">
        <f t="shared" si="57"/>
        <v>262304840018750</v>
      </c>
      <c r="AC1280" t="str">
        <f t="shared" si="58"/>
        <v>5100262397</v>
      </c>
      <c r="AD1280" t="str">
        <f t="shared" si="59"/>
        <v>Type of identifier, other than LEI or MFI code</v>
      </c>
    </row>
    <row r="1281" spans="1:30" x14ac:dyDescent="0.45">
      <c r="A1281" t="s">
        <v>516</v>
      </c>
      <c r="B1281" t="s">
        <v>213</v>
      </c>
      <c r="C1281" t="s">
        <v>21</v>
      </c>
      <c r="D1281" s="23">
        <v>4.2300000000000004</v>
      </c>
      <c r="F1281" t="s">
        <v>485</v>
      </c>
      <c r="G1281" t="s">
        <v>27</v>
      </c>
      <c r="H1281" t="s">
        <v>694</v>
      </c>
      <c r="I1281" t="s">
        <v>57</v>
      </c>
      <c r="M1281" t="s">
        <v>1362</v>
      </c>
      <c r="X1281" t="str">
        <f>+IF(P1281="S128","c006x   - Insurance firms &amp; pension funds",IF(G1281="particulares","c001x   - Households",IF(AND(G1281="outras empresas nao financeiras",H1281="1"),"c002x   - Micro &amp; SME",IF(AND(G1281="outras empresas nao financeiras",OR(H1281="0",H1281="")),"c003x   - Corporates",IF(G1281="instituicoes de credito","c004x   - Institutions",IF(G1281="outras instituicoes financeiras","c005x   - Other financial corporations",IF(G1281="setor publico","c008x   - Government, central banks &amp; supranationals",IF(AND(G1281="",I1281="Taxageste"),"c003x   - Corporates",IF(G1281="","c005x   - Other financial corporations","")))))))))</f>
        <v>c003x   - Corporates</v>
      </c>
      <c r="Y1281" s="1">
        <f>SUM(N1281:O1281)</f>
        <v>0</v>
      </c>
      <c r="Z1281">
        <f>IFERROR(D1281-Y1281,"")</f>
        <v>4.2300000000000004</v>
      </c>
      <c r="AA1281">
        <v>0</v>
      </c>
      <c r="AB1281" t="str">
        <f t="shared" si="57"/>
        <v>262304840021030</v>
      </c>
      <c r="AC1281" t="str">
        <f t="shared" si="58"/>
        <v>5100262318</v>
      </c>
      <c r="AD1281" t="str">
        <f t="shared" si="59"/>
        <v>Type of identifier, other than LEI or MFI code</v>
      </c>
    </row>
    <row r="1282" spans="1:30" x14ac:dyDescent="0.45">
      <c r="A1282" t="s">
        <v>627</v>
      </c>
      <c r="B1282" t="s">
        <v>213</v>
      </c>
      <c r="C1282" t="s">
        <v>21</v>
      </c>
      <c r="D1282" s="23">
        <v>28.94</v>
      </c>
      <c r="F1282" t="s">
        <v>485</v>
      </c>
      <c r="G1282" t="s">
        <v>27</v>
      </c>
      <c r="H1282" t="s">
        <v>694</v>
      </c>
      <c r="I1282" t="s">
        <v>57</v>
      </c>
      <c r="M1282" t="s">
        <v>1362</v>
      </c>
      <c r="X1282" t="str">
        <f>+IF(P1282="S128","c006x   - Insurance firms &amp; pension funds",IF(G1282="particulares","c001x   - Households",IF(AND(G1282="outras empresas nao financeiras",H1282="1"),"c002x   - Micro &amp; SME",IF(AND(G1282="outras empresas nao financeiras",OR(H1282="0",H1282="")),"c003x   - Corporates",IF(G1282="instituicoes de credito","c004x   - Institutions",IF(G1282="outras instituicoes financeiras","c005x   - Other financial corporations",IF(G1282="setor publico","c008x   - Government, central banks &amp; supranationals",IF(AND(G1282="",I1282="Taxageste"),"c003x   - Corporates",IF(G1282="","c005x   - Other financial corporations","")))))))))</f>
        <v>c003x   - Corporates</v>
      </c>
      <c r="Y1282" s="1">
        <f>SUM(N1282:O1282)</f>
        <v>0</v>
      </c>
      <c r="Z1282">
        <f>IFERROR(D1282-Y1282,"")</f>
        <v>28.94</v>
      </c>
      <c r="AA1282">
        <v>0</v>
      </c>
      <c r="AB1282" t="str">
        <f t="shared" ref="AB1282:AB1345" si="60">IF(A1282="",B1282,A1282)</f>
        <v>262304840019410</v>
      </c>
      <c r="AC1282" t="str">
        <f t="shared" ref="AC1282:AC1345" si="61">IF(OR(V1282="",V1282="#"),B1282,V1282)</f>
        <v>5100262318</v>
      </c>
      <c r="AD1282" t="str">
        <f t="shared" ref="AD1282:AD1345" si="62">IF(AC1282="","",IF(AC1282=V1282,"LEI code","Type of identifier, other than LEI or MFI code"))</f>
        <v>Type of identifier, other than LEI or MFI code</v>
      </c>
    </row>
    <row r="1283" spans="1:30" x14ac:dyDescent="0.45">
      <c r="A1283" t="s">
        <v>1137</v>
      </c>
      <c r="B1283" t="s">
        <v>710</v>
      </c>
      <c r="C1283" t="s">
        <v>21</v>
      </c>
      <c r="D1283" s="23">
        <v>0.68</v>
      </c>
      <c r="E1283" s="23"/>
      <c r="F1283" t="s">
        <v>485</v>
      </c>
      <c r="G1283" t="s">
        <v>23</v>
      </c>
      <c r="H1283" t="s">
        <v>694</v>
      </c>
      <c r="I1283" t="s">
        <v>704</v>
      </c>
      <c r="M1283" t="s">
        <v>1362</v>
      </c>
      <c r="X1283" t="str">
        <f>+IF(P1283="S128","c006x   - Insurance firms &amp; pension funds",IF(G1283="particulares","c001x   - Households",IF(AND(G1283="outras empresas nao financeiras",H1283="1"),"c002x   - Micro &amp; SME",IF(AND(G1283="outras empresas nao financeiras",OR(H1283="0",H1283="")),"c003x   - Corporates",IF(G1283="instituicoes de credito","c004x   - Institutions",IF(G1283="outras instituicoes financeiras","c005x   - Other financial corporations",IF(G1283="setor publico","c008x   - Government, central banks &amp; supranationals",IF(AND(G1283="",I1283="Taxageste"),"c003x   - Corporates",IF(G1283="","c005x   - Other financial corporations","")))))))))</f>
        <v>c004x   - Institutions</v>
      </c>
      <c r="Y1283" s="1">
        <f>SUM(N1283:O1283)</f>
        <v>0</v>
      </c>
      <c r="Z1283">
        <f>IFERROR(D1283-Y1283,"")</f>
        <v>0.68</v>
      </c>
      <c r="AA1283">
        <v>0</v>
      </c>
      <c r="AB1283" t="str">
        <f t="shared" si="60"/>
        <v>262304840021360</v>
      </c>
      <c r="AC1283" t="str">
        <f t="shared" si="61"/>
        <v>5100262397</v>
      </c>
      <c r="AD1283" t="str">
        <f t="shared" si="62"/>
        <v>Type of identifier, other than LEI or MFI code</v>
      </c>
    </row>
    <row r="1284" spans="1:30" x14ac:dyDescent="0.45">
      <c r="A1284" t="s">
        <v>407</v>
      </c>
      <c r="B1284" t="s">
        <v>167</v>
      </c>
      <c r="C1284" t="s">
        <v>21</v>
      </c>
      <c r="D1284" s="23">
        <v>40844.9</v>
      </c>
      <c r="E1284">
        <v>109.8</v>
      </c>
      <c r="F1284" t="s">
        <v>29</v>
      </c>
      <c r="G1284" t="s">
        <v>34</v>
      </c>
      <c r="H1284" t="s">
        <v>694</v>
      </c>
      <c r="I1284" t="s">
        <v>73</v>
      </c>
      <c r="M1284" t="s">
        <v>1362</v>
      </c>
      <c r="W1284" t="s">
        <v>479</v>
      </c>
      <c r="X1284" t="str">
        <f>+IF(P1284="S128","c006x   - Insurance firms &amp; pension funds",IF(G1284="particulares","c001x   - Households",IF(AND(G1284="outras empresas nao financeiras",H1284="1"),"c002x   - Micro &amp; SME",IF(AND(G1284="outras empresas nao financeiras",OR(H1284="0",H1284="")),"c003x   - Corporates",IF(G1284="instituicoes de credito","c004x   - Institutions",IF(G1284="outras instituicoes financeiras","c005x   - Other financial corporations",IF(G1284="setor publico","c008x   - Government, central banks &amp; supranationals",IF(AND(G1284="",I1284="Taxageste"),"c003x   - Corporates",IF(G1284="","c005x   - Other financial corporations","")))))))))</f>
        <v>c005x   - Other financial corporations</v>
      </c>
      <c r="Y1284" s="1">
        <f>SUM(N1284:O1284)</f>
        <v>0</v>
      </c>
      <c r="Z1284">
        <f>IFERROR(D1284-Y1284,"")</f>
        <v>40844.9</v>
      </c>
      <c r="AA1284">
        <v>0</v>
      </c>
      <c r="AB1284" t="str">
        <f t="shared" si="60"/>
        <v>324700000000000</v>
      </c>
      <c r="AC1284" t="str">
        <f t="shared" si="61"/>
        <v>2101355138</v>
      </c>
      <c r="AD1284" t="str">
        <f t="shared" si="62"/>
        <v>Type of identifier, other than LEI or MFI code</v>
      </c>
    </row>
    <row r="1285" spans="1:30" x14ac:dyDescent="0.45">
      <c r="A1285" t="s">
        <v>1251</v>
      </c>
      <c r="B1285" t="s">
        <v>710</v>
      </c>
      <c r="C1285" t="s">
        <v>21</v>
      </c>
      <c r="D1285" s="23">
        <v>0.28999999999999998</v>
      </c>
      <c r="F1285" t="s">
        <v>485</v>
      </c>
      <c r="G1285" t="s">
        <v>23</v>
      </c>
      <c r="H1285" t="s">
        <v>694</v>
      </c>
      <c r="I1285" t="s">
        <v>704</v>
      </c>
      <c r="M1285" t="s">
        <v>1362</v>
      </c>
      <c r="X1285" t="str">
        <f>+IF(P1285="S128","c006x   - Insurance firms &amp; pension funds",IF(G1285="particulares","c001x   - Households",IF(AND(G1285="outras empresas nao financeiras",H1285="1"),"c002x   - Micro &amp; SME",IF(AND(G1285="outras empresas nao financeiras",OR(H1285="0",H1285="")),"c003x   - Corporates",IF(G1285="instituicoes de credito","c004x   - Institutions",IF(G1285="outras instituicoes financeiras","c005x   - Other financial corporations",IF(G1285="setor publico","c008x   - Government, central banks &amp; supranationals",IF(AND(G1285="",I1285="Taxageste"),"c003x   - Corporates",IF(G1285="","c005x   - Other financial corporations","")))))))))</f>
        <v>c004x   - Institutions</v>
      </c>
      <c r="Y1285" s="1">
        <f>SUM(N1285:O1285)</f>
        <v>0</v>
      </c>
      <c r="Z1285">
        <f>IFERROR(D1285-Y1285,"")</f>
        <v>0.28999999999999998</v>
      </c>
      <c r="AA1285">
        <v>0</v>
      </c>
      <c r="AB1285" t="str">
        <f t="shared" si="60"/>
        <v>262304840024430</v>
      </c>
      <c r="AC1285" t="str">
        <f t="shared" si="61"/>
        <v>5100262397</v>
      </c>
      <c r="AD1285" t="str">
        <f t="shared" si="62"/>
        <v>Type of identifier, other than LEI or MFI code</v>
      </c>
    </row>
    <row r="1286" spans="1:30" x14ac:dyDescent="0.45">
      <c r="A1286" t="s">
        <v>863</v>
      </c>
      <c r="B1286" t="s">
        <v>710</v>
      </c>
      <c r="C1286" t="s">
        <v>21</v>
      </c>
      <c r="D1286" s="23">
        <v>0.28000000000000003</v>
      </c>
      <c r="E1286" s="23"/>
      <c r="F1286" t="s">
        <v>485</v>
      </c>
      <c r="G1286" t="s">
        <v>23</v>
      </c>
      <c r="H1286" t="s">
        <v>694</v>
      </c>
      <c r="I1286" t="s">
        <v>704</v>
      </c>
      <c r="M1286" t="s">
        <v>1362</v>
      </c>
      <c r="X1286" t="str">
        <f>+IF(P1286="S128","c006x   - Insurance firms &amp; pension funds",IF(G1286="particulares","c001x   - Households",IF(AND(G1286="outras empresas nao financeiras",H1286="1"),"c002x   - Micro &amp; SME",IF(AND(G1286="outras empresas nao financeiras",OR(H1286="0",H1286="")),"c003x   - Corporates",IF(G1286="instituicoes de credito","c004x   - Institutions",IF(G1286="outras instituicoes financeiras","c005x   - Other financial corporations",IF(G1286="setor publico","c008x   - Government, central banks &amp; supranationals",IF(AND(G1286="",I1286="Taxageste"),"c003x   - Corporates",IF(G1286="","c005x   - Other financial corporations","")))))))))</f>
        <v>c004x   - Institutions</v>
      </c>
      <c r="Y1286" s="1">
        <f>SUM(N1286:O1286)</f>
        <v>0</v>
      </c>
      <c r="Z1286">
        <f>IFERROR(D1286-Y1286,"")</f>
        <v>0.28000000000000003</v>
      </c>
      <c r="AA1286">
        <v>0</v>
      </c>
      <c r="AB1286" t="str">
        <f t="shared" si="60"/>
        <v>262304840023990</v>
      </c>
      <c r="AC1286" t="str">
        <f t="shared" si="61"/>
        <v>5100262397</v>
      </c>
      <c r="AD1286" t="str">
        <f t="shared" si="62"/>
        <v>Type of identifier, other than LEI or MFI code</v>
      </c>
    </row>
    <row r="1287" spans="1:30" x14ac:dyDescent="0.45">
      <c r="A1287" t="s">
        <v>400</v>
      </c>
      <c r="B1287" t="s">
        <v>164</v>
      </c>
      <c r="C1287" t="s">
        <v>21</v>
      </c>
      <c r="D1287" s="23">
        <v>43863.99</v>
      </c>
      <c r="E1287" s="23">
        <v>139.59</v>
      </c>
      <c r="F1287" t="s">
        <v>29</v>
      </c>
      <c r="G1287" t="s">
        <v>34</v>
      </c>
      <c r="H1287" t="s">
        <v>694</v>
      </c>
      <c r="I1287" t="s">
        <v>30</v>
      </c>
      <c r="M1287" t="s">
        <v>1362</v>
      </c>
      <c r="W1287" t="s">
        <v>479</v>
      </c>
      <c r="X1287" t="str">
        <f>+IF(P1287="S128","c006x   - Insurance firms &amp; pension funds",IF(G1287="particulares","c001x   - Households",IF(AND(G1287="outras empresas nao financeiras",H1287="1"),"c002x   - Micro &amp; SME",IF(AND(G1287="outras empresas nao financeiras",OR(H1287="0",H1287="")),"c003x   - Corporates",IF(G1287="instituicoes de credito","c004x   - Institutions",IF(G1287="outras instituicoes financeiras","c005x   - Other financial corporations",IF(G1287="setor publico","c008x   - Government, central banks &amp; supranationals",IF(AND(G1287="",I1287="Taxageste"),"c003x   - Corporates",IF(G1287="","c005x   - Other financial corporations","")))))))))</f>
        <v>c005x   - Other financial corporations</v>
      </c>
      <c r="Y1287" s="1">
        <f>SUM(N1287:O1287)</f>
        <v>0</v>
      </c>
      <c r="Z1287">
        <f>IFERROR(D1287-Y1287,"")</f>
        <v>43863.99</v>
      </c>
      <c r="AA1287">
        <v>0</v>
      </c>
      <c r="AB1287" t="str">
        <f t="shared" si="60"/>
        <v>319500000000000</v>
      </c>
      <c r="AC1287" t="str">
        <f t="shared" si="61"/>
        <v>7400615058</v>
      </c>
      <c r="AD1287" t="str">
        <f t="shared" si="62"/>
        <v>Type of identifier, other than LEI or MFI code</v>
      </c>
    </row>
    <row r="1288" spans="1:30" x14ac:dyDescent="0.45">
      <c r="A1288" t="s">
        <v>780</v>
      </c>
      <c r="B1288" t="s">
        <v>710</v>
      </c>
      <c r="C1288" t="s">
        <v>21</v>
      </c>
      <c r="D1288" s="23">
        <v>0.7</v>
      </c>
      <c r="F1288" t="s">
        <v>485</v>
      </c>
      <c r="G1288" t="s">
        <v>23</v>
      </c>
      <c r="H1288" t="s">
        <v>694</v>
      </c>
      <c r="I1288" t="s">
        <v>704</v>
      </c>
      <c r="M1288" t="s">
        <v>1362</v>
      </c>
      <c r="X1288" t="str">
        <f>+IF(P1288="S128","c006x   - Insurance firms &amp; pension funds",IF(G1288="particulares","c001x   - Households",IF(AND(G1288="outras empresas nao financeiras",H1288="1"),"c002x   - Micro &amp; SME",IF(AND(G1288="outras empresas nao financeiras",OR(H1288="0",H1288="")),"c003x   - Corporates",IF(G1288="instituicoes de credito","c004x   - Institutions",IF(G1288="outras instituicoes financeiras","c005x   - Other financial corporations",IF(G1288="setor publico","c008x   - Government, central banks &amp; supranationals",IF(AND(G1288="",I1288="Taxageste"),"c003x   - Corporates",IF(G1288="","c005x   - Other financial corporations","")))))))))</f>
        <v>c004x   - Institutions</v>
      </c>
      <c r="Y1288" s="1">
        <f>SUM(N1288:O1288)</f>
        <v>0</v>
      </c>
      <c r="Z1288">
        <f>IFERROR(D1288-Y1288,"")</f>
        <v>0.7</v>
      </c>
      <c r="AA1288">
        <v>0</v>
      </c>
      <c r="AB1288" t="str">
        <f t="shared" si="60"/>
        <v>262304840023120</v>
      </c>
      <c r="AC1288" t="str">
        <f t="shared" si="61"/>
        <v>5100262397</v>
      </c>
      <c r="AD1288" t="str">
        <f t="shared" si="62"/>
        <v>Type of identifier, other than LEI or MFI code</v>
      </c>
    </row>
    <row r="1289" spans="1:30" x14ac:dyDescent="0.45">
      <c r="A1289" t="s">
        <v>553</v>
      </c>
      <c r="B1289" t="s">
        <v>213</v>
      </c>
      <c r="C1289" t="s">
        <v>21</v>
      </c>
      <c r="D1289" s="23">
        <v>13.14</v>
      </c>
      <c r="F1289" t="s">
        <v>485</v>
      </c>
      <c r="G1289" t="s">
        <v>27</v>
      </c>
      <c r="H1289" t="s">
        <v>694</v>
      </c>
      <c r="I1289" t="s">
        <v>57</v>
      </c>
      <c r="M1289" t="s">
        <v>1362</v>
      </c>
      <c r="X1289" t="str">
        <f>+IF(P1289="S128","c006x   - Insurance firms &amp; pension funds",IF(G1289="particulares","c001x   - Households",IF(AND(G1289="outras empresas nao financeiras",H1289="1"),"c002x   - Micro &amp; SME",IF(AND(G1289="outras empresas nao financeiras",OR(H1289="0",H1289="")),"c003x   - Corporates",IF(G1289="instituicoes de credito","c004x   - Institutions",IF(G1289="outras instituicoes financeiras","c005x   - Other financial corporations",IF(G1289="setor publico","c008x   - Government, central banks &amp; supranationals",IF(AND(G1289="",I1289="Taxageste"),"c003x   - Corporates",IF(G1289="","c005x   - Other financial corporations","")))))))))</f>
        <v>c003x   - Corporates</v>
      </c>
      <c r="Y1289" s="1">
        <f>SUM(N1289:O1289)</f>
        <v>0</v>
      </c>
      <c r="Z1289">
        <f>IFERROR(D1289-Y1289,"")</f>
        <v>13.14</v>
      </c>
      <c r="AA1289">
        <v>0</v>
      </c>
      <c r="AB1289" t="str">
        <f t="shared" si="60"/>
        <v>262304840020020</v>
      </c>
      <c r="AC1289" t="str">
        <f t="shared" si="61"/>
        <v>5100262318</v>
      </c>
      <c r="AD1289" t="str">
        <f t="shared" si="62"/>
        <v>Type of identifier, other than LEI or MFI code</v>
      </c>
    </row>
    <row r="1290" spans="1:30" x14ac:dyDescent="0.45">
      <c r="A1290" t="s">
        <v>606</v>
      </c>
      <c r="B1290" t="s">
        <v>439</v>
      </c>
      <c r="C1290" t="s">
        <v>21</v>
      </c>
      <c r="D1290" s="23">
        <v>581.99</v>
      </c>
      <c r="F1290" t="s">
        <v>490</v>
      </c>
      <c r="G1290" t="s">
        <v>23</v>
      </c>
      <c r="H1290" t="s">
        <v>694</v>
      </c>
      <c r="I1290" t="s">
        <v>66</v>
      </c>
      <c r="M1290" t="s">
        <v>1362</v>
      </c>
      <c r="X1290" t="str">
        <f>+IF(P1290="S128","c006x   - Insurance firms &amp; pension funds",IF(G1290="particulares","c001x   - Households",IF(AND(G1290="outras empresas nao financeiras",H1290="1"),"c002x   - Micro &amp; SME",IF(AND(G1290="outras empresas nao financeiras",OR(H1290="0",H1290="")),"c003x   - Corporates",IF(G1290="instituicoes de credito","c004x   - Institutions",IF(G1290="outras instituicoes financeiras","c005x   - Other financial corporations",IF(G1290="setor publico","c008x   - Government, central banks &amp; supranationals",IF(AND(G1290="",I1290="Taxageste"),"c003x   - Corporates",IF(G1290="","c005x   - Other financial corporations","")))))))))</f>
        <v>c004x   - Institutions</v>
      </c>
      <c r="Y1290" s="1">
        <f>SUM(N1290:O1290)</f>
        <v>0</v>
      </c>
      <c r="Z1290">
        <f>IFERROR(D1290-Y1290,"")</f>
        <v>581.99</v>
      </c>
      <c r="AA1290">
        <v>0</v>
      </c>
      <c r="AB1290" t="str">
        <f t="shared" si="60"/>
        <v>262304820022850</v>
      </c>
      <c r="AC1290" t="str">
        <f t="shared" si="61"/>
        <v>8000176024</v>
      </c>
      <c r="AD1290" t="str">
        <f t="shared" si="62"/>
        <v>Type of identifier, other than LEI or MFI code</v>
      </c>
    </row>
    <row r="1291" spans="1:30" x14ac:dyDescent="0.45">
      <c r="A1291" t="s">
        <v>992</v>
      </c>
      <c r="B1291" t="s">
        <v>710</v>
      </c>
      <c r="C1291" t="s">
        <v>21</v>
      </c>
      <c r="D1291" s="23">
        <v>3.1</v>
      </c>
      <c r="E1291" s="23"/>
      <c r="F1291" t="s">
        <v>485</v>
      </c>
      <c r="G1291" t="s">
        <v>23</v>
      </c>
      <c r="H1291" t="s">
        <v>694</v>
      </c>
      <c r="I1291" t="s">
        <v>704</v>
      </c>
      <c r="M1291" t="s">
        <v>1362</v>
      </c>
      <c r="X1291" t="str">
        <f>+IF(P1291="S128","c006x   - Insurance firms &amp; pension funds",IF(G1291="particulares","c001x   - Households",IF(AND(G1291="outras empresas nao financeiras",H1291="1"),"c002x   - Micro &amp; SME",IF(AND(G1291="outras empresas nao financeiras",OR(H1291="0",H1291="")),"c003x   - Corporates",IF(G1291="instituicoes de credito","c004x   - Institutions",IF(G1291="outras instituicoes financeiras","c005x   - Other financial corporations",IF(G1291="setor publico","c008x   - Government, central banks &amp; supranationals",IF(AND(G1291="",I1291="Taxageste"),"c003x   - Corporates",IF(G1291="","c005x   - Other financial corporations","")))))))))</f>
        <v>c004x   - Institutions</v>
      </c>
      <c r="Y1291" s="1">
        <f>SUM(N1291:O1291)</f>
        <v>0</v>
      </c>
      <c r="Z1291">
        <f>IFERROR(D1291-Y1291,"")</f>
        <v>3.1</v>
      </c>
      <c r="AA1291">
        <v>0</v>
      </c>
      <c r="AB1291" t="str">
        <f t="shared" si="60"/>
        <v>262304840026660</v>
      </c>
      <c r="AC1291" t="str">
        <f t="shared" si="61"/>
        <v>5100262397</v>
      </c>
      <c r="AD1291" t="str">
        <f t="shared" si="62"/>
        <v>Type of identifier, other than LEI or MFI code</v>
      </c>
    </row>
    <row r="1292" spans="1:30" s="26" customFormat="1" x14ac:dyDescent="0.45">
      <c r="A1292" t="s">
        <v>1271</v>
      </c>
      <c r="B1292" t="s">
        <v>710</v>
      </c>
      <c r="C1292" t="s">
        <v>21</v>
      </c>
      <c r="D1292" s="23">
        <v>0.78</v>
      </c>
      <c r="E1292"/>
      <c r="F1292" t="s">
        <v>485</v>
      </c>
      <c r="G1292" t="s">
        <v>23</v>
      </c>
      <c r="H1292" t="s">
        <v>694</v>
      </c>
      <c r="I1292" t="s">
        <v>704</v>
      </c>
      <c r="J1292"/>
      <c r="K1292"/>
      <c r="L1292"/>
      <c r="M1292" t="s">
        <v>1362</v>
      </c>
      <c r="N1292"/>
      <c r="O1292"/>
      <c r="P1292"/>
      <c r="Q1292"/>
      <c r="R1292"/>
      <c r="S1292"/>
      <c r="T1292"/>
      <c r="U1292"/>
      <c r="V1292"/>
      <c r="W1292"/>
      <c r="X1292" t="str">
        <f>+IF(P1292="S128","c006x   - Insurance firms &amp; pension funds",IF(G1292="particulares","c001x   - Households",IF(AND(G1292="outras empresas nao financeiras",H1292="1"),"c002x   - Micro &amp; SME",IF(AND(G1292="outras empresas nao financeiras",OR(H1292="0",H1292="")),"c003x   - Corporates",IF(G1292="instituicoes de credito","c004x   - Institutions",IF(G1292="outras instituicoes financeiras","c005x   - Other financial corporations",IF(G1292="setor publico","c008x   - Government, central banks &amp; supranationals",IF(AND(G1292="",I1292="Taxageste"),"c003x   - Corporates",IF(G1292="","c005x   - Other financial corporations","")))))))))</f>
        <v>c004x   - Institutions</v>
      </c>
      <c r="Y1292" s="1">
        <f>SUM(N1292:O1292)</f>
        <v>0</v>
      </c>
      <c r="Z1292">
        <f>IFERROR(D1292-Y1292,"")</f>
        <v>0.78</v>
      </c>
      <c r="AA1292">
        <v>0</v>
      </c>
      <c r="AB1292" s="26" t="str">
        <f t="shared" si="60"/>
        <v>262304840025790</v>
      </c>
      <c r="AC1292" s="26" t="str">
        <f t="shared" si="61"/>
        <v>5100262397</v>
      </c>
      <c r="AD1292" s="26" t="str">
        <f t="shared" si="62"/>
        <v>Type of identifier, other than LEI or MFI code</v>
      </c>
    </row>
    <row r="1293" spans="1:30" x14ac:dyDescent="0.45">
      <c r="A1293" t="s">
        <v>1072</v>
      </c>
      <c r="B1293" t="s">
        <v>710</v>
      </c>
      <c r="C1293" t="s">
        <v>21</v>
      </c>
      <c r="D1293" s="23">
        <v>67.45</v>
      </c>
      <c r="F1293" t="s">
        <v>485</v>
      </c>
      <c r="G1293" t="s">
        <v>23</v>
      </c>
      <c r="H1293" t="s">
        <v>694</v>
      </c>
      <c r="I1293" t="s">
        <v>704</v>
      </c>
      <c r="M1293" t="s">
        <v>1362</v>
      </c>
      <c r="X1293" t="str">
        <f>+IF(P1293="S128","c006x   - Insurance firms &amp; pension funds",IF(G1293="particulares","c001x   - Households",IF(AND(G1293="outras empresas nao financeiras",H1293="1"),"c002x   - Micro &amp; SME",IF(AND(G1293="outras empresas nao financeiras",OR(H1293="0",H1293="")),"c003x   - Corporates",IF(G1293="instituicoes de credito","c004x   - Institutions",IF(G1293="outras instituicoes financeiras","c005x   - Other financial corporations",IF(G1293="setor publico","c008x   - Government, central banks &amp; supranationals",IF(AND(G1293="",I1293="Taxageste"),"c003x   - Corporates",IF(G1293="","c005x   - Other financial corporations","")))))))))</f>
        <v>c004x   - Institutions</v>
      </c>
      <c r="Y1293" s="1">
        <f>SUM(N1293:O1293)</f>
        <v>0</v>
      </c>
      <c r="Z1293">
        <f>IFERROR(D1293-Y1293,"")</f>
        <v>67.45</v>
      </c>
      <c r="AA1293">
        <v>0</v>
      </c>
      <c r="AB1293" t="str">
        <f t="shared" si="60"/>
        <v>262304820020770</v>
      </c>
      <c r="AC1293" t="str">
        <f t="shared" si="61"/>
        <v>5100262397</v>
      </c>
      <c r="AD1293" t="str">
        <f t="shared" si="62"/>
        <v>Type of identifier, other than LEI or MFI code</v>
      </c>
    </row>
    <row r="1294" spans="1:30" x14ac:dyDescent="0.45">
      <c r="A1294" t="s">
        <v>722</v>
      </c>
      <c r="B1294" t="s">
        <v>710</v>
      </c>
      <c r="C1294" t="s">
        <v>21</v>
      </c>
      <c r="D1294" s="23">
        <v>0.43</v>
      </c>
      <c r="F1294" t="s">
        <v>485</v>
      </c>
      <c r="G1294" t="s">
        <v>23</v>
      </c>
      <c r="H1294" t="s">
        <v>694</v>
      </c>
      <c r="I1294" t="s">
        <v>704</v>
      </c>
      <c r="M1294" t="s">
        <v>1362</v>
      </c>
      <c r="X1294" t="str">
        <f>+IF(P1294="S128","c006x   - Insurance firms &amp; pension funds",IF(G1294="particulares","c001x   - Households",IF(AND(G1294="outras empresas nao financeiras",H1294="1"),"c002x   - Micro &amp; SME",IF(AND(G1294="outras empresas nao financeiras",OR(H1294="0",H1294="")),"c003x   - Corporates",IF(G1294="instituicoes de credito","c004x   - Institutions",IF(G1294="outras instituicoes financeiras","c005x   - Other financial corporations",IF(G1294="setor publico","c008x   - Government, central banks &amp; supranationals",IF(AND(G1294="",I1294="Taxageste"),"c003x   - Corporates",IF(G1294="","c005x   - Other financial corporations","")))))))))</f>
        <v>c004x   - Institutions</v>
      </c>
      <c r="Y1294" s="1">
        <f>SUM(N1294:O1294)</f>
        <v>0</v>
      </c>
      <c r="Z1294">
        <f>IFERROR(D1294-Y1294,"")</f>
        <v>0.43</v>
      </c>
      <c r="AA1294">
        <v>0</v>
      </c>
      <c r="AB1294" t="str">
        <f t="shared" si="60"/>
        <v>262304840026030</v>
      </c>
      <c r="AC1294" t="str">
        <f t="shared" si="61"/>
        <v>5100262397</v>
      </c>
      <c r="AD1294" t="str">
        <f t="shared" si="62"/>
        <v>Type of identifier, other than LEI or MFI code</v>
      </c>
    </row>
    <row r="1295" spans="1:30" x14ac:dyDescent="0.45">
      <c r="A1295" t="s">
        <v>1028</v>
      </c>
      <c r="B1295" t="s">
        <v>710</v>
      </c>
      <c r="C1295" t="s">
        <v>21</v>
      </c>
      <c r="D1295" s="23">
        <v>0.87</v>
      </c>
      <c r="F1295" t="s">
        <v>485</v>
      </c>
      <c r="G1295" t="s">
        <v>23</v>
      </c>
      <c r="H1295" t="s">
        <v>694</v>
      </c>
      <c r="I1295" t="s">
        <v>704</v>
      </c>
      <c r="K1295" s="24"/>
      <c r="M1295" t="s">
        <v>1362</v>
      </c>
      <c r="X1295" s="26" t="str">
        <f>+IF(P1295="S128","c006x   - Insurance firms &amp; pension funds",IF(G1295="particulares","c001x   - Households",IF(AND(G1295="outras empresas nao financeiras",H1295="1"),"c002x   - Micro &amp; SME",IF(AND(G1295="outras empresas nao financeiras",OR(H1295="0",H1295="")),"c003x   - Corporates",IF(G1295="instituicoes de credito","c004x   - Institutions",IF(G1295="outras instituicoes financeiras","c005x   - Other financial corporations",IF(G1295="setor publico","c008x   - Government, central banks &amp; supranationals",IF(AND(G1295="",I1295="Taxageste"),"c003x   - Corporates",IF(G1295="","c005x   - Other financial corporations","")))))))))</f>
        <v>c004x   - Institutions</v>
      </c>
      <c r="Y1295" s="29">
        <f>SUM(N1295:O1295)</f>
        <v>0</v>
      </c>
      <c r="Z1295" s="26">
        <f>IFERROR(D1295-Y1295,"")</f>
        <v>0.87</v>
      </c>
      <c r="AA1295" s="26">
        <v>0</v>
      </c>
      <c r="AB1295" t="str">
        <f t="shared" si="60"/>
        <v>262304840026860</v>
      </c>
      <c r="AC1295" t="str">
        <f t="shared" si="61"/>
        <v>5100262397</v>
      </c>
      <c r="AD1295" t="str">
        <f t="shared" si="62"/>
        <v>Type of identifier, other than LEI or MFI code</v>
      </c>
    </row>
    <row r="1296" spans="1:30" x14ac:dyDescent="0.45">
      <c r="A1296" t="s">
        <v>1258</v>
      </c>
      <c r="B1296" t="s">
        <v>710</v>
      </c>
      <c r="C1296" t="s">
        <v>21</v>
      </c>
      <c r="D1296" s="23">
        <v>0.6</v>
      </c>
      <c r="F1296" t="s">
        <v>485</v>
      </c>
      <c r="G1296" t="s">
        <v>23</v>
      </c>
      <c r="H1296" t="s">
        <v>694</v>
      </c>
      <c r="I1296" t="s">
        <v>704</v>
      </c>
      <c r="M1296" t="s">
        <v>1362</v>
      </c>
      <c r="X1296" t="str">
        <f>+IF(P1296="S128","c006x   - Insurance firms &amp; pension funds",IF(G1296="particulares","c001x   - Households",IF(AND(G1296="outras empresas nao financeiras",H1296="1"),"c002x   - Micro &amp; SME",IF(AND(G1296="outras empresas nao financeiras",OR(H1296="0",H1296="")),"c003x   - Corporates",IF(G1296="instituicoes de credito","c004x   - Institutions",IF(G1296="outras instituicoes financeiras","c005x   - Other financial corporations",IF(G1296="setor publico","c008x   - Government, central banks &amp; supranationals",IF(AND(G1296="",I1296="Taxageste"),"c003x   - Corporates",IF(G1296="","c005x   - Other financial corporations","")))))))))</f>
        <v>c004x   - Institutions</v>
      </c>
      <c r="Y1296" s="1">
        <f>SUM(N1296:O1296)</f>
        <v>0</v>
      </c>
      <c r="Z1296">
        <f>IFERROR(D1296-Y1296,"")</f>
        <v>0.6</v>
      </c>
      <c r="AA1296">
        <v>0</v>
      </c>
      <c r="AB1296" t="str">
        <f t="shared" si="60"/>
        <v>262304840025010</v>
      </c>
      <c r="AC1296" t="str">
        <f t="shared" si="61"/>
        <v>5100262397</v>
      </c>
      <c r="AD1296" t="str">
        <f t="shared" si="62"/>
        <v>Type of identifier, other than LEI or MFI code</v>
      </c>
    </row>
    <row r="1297" spans="1:30" x14ac:dyDescent="0.45">
      <c r="A1297" t="s">
        <v>1066</v>
      </c>
      <c r="B1297" t="s">
        <v>439</v>
      </c>
      <c r="C1297" t="s">
        <v>21</v>
      </c>
      <c r="D1297" s="23">
        <v>0.03</v>
      </c>
      <c r="F1297" t="s">
        <v>485</v>
      </c>
      <c r="G1297" t="s">
        <v>23</v>
      </c>
      <c r="H1297" t="s">
        <v>694</v>
      </c>
      <c r="I1297" t="s">
        <v>66</v>
      </c>
      <c r="M1297" t="s">
        <v>1362</v>
      </c>
      <c r="X1297" t="str">
        <f>+IF(P1297="S128","c006x   - Insurance firms &amp; pension funds",IF(G1297="particulares","c001x   - Households",IF(AND(G1297="outras empresas nao financeiras",H1297="1"),"c002x   - Micro &amp; SME",IF(AND(G1297="outras empresas nao financeiras",OR(H1297="0",H1297="")),"c003x   - Corporates",IF(G1297="instituicoes de credito","c004x   - Institutions",IF(G1297="outras instituicoes financeiras","c005x   - Other financial corporations",IF(G1297="setor publico","c008x   - Government, central banks &amp; supranationals",IF(AND(G1297="",I1297="Taxageste"),"c003x   - Corporates",IF(G1297="","c005x   - Other financial corporations","")))))))))</f>
        <v>c004x   - Institutions</v>
      </c>
      <c r="Y1297" s="1">
        <f>SUM(N1297:O1297)</f>
        <v>0</v>
      </c>
      <c r="Z1297">
        <f>IFERROR(D1297-Y1297,"")</f>
        <v>0.03</v>
      </c>
      <c r="AA1297">
        <v>0</v>
      </c>
      <c r="AB1297" t="str">
        <f t="shared" si="60"/>
        <v>262304820009390</v>
      </c>
      <c r="AC1297" t="str">
        <f t="shared" si="61"/>
        <v>8000176024</v>
      </c>
      <c r="AD1297" t="str">
        <f t="shared" si="62"/>
        <v>Type of identifier, other than LEI or MFI code</v>
      </c>
    </row>
    <row r="1298" spans="1:30" x14ac:dyDescent="0.45">
      <c r="A1298" t="s">
        <v>666</v>
      </c>
      <c r="B1298" t="s">
        <v>439</v>
      </c>
      <c r="C1298" t="s">
        <v>21</v>
      </c>
      <c r="D1298" s="23">
        <v>0.01</v>
      </c>
      <c r="F1298" t="s">
        <v>485</v>
      </c>
      <c r="G1298" t="s">
        <v>23</v>
      </c>
      <c r="H1298" t="s">
        <v>694</v>
      </c>
      <c r="I1298" t="s">
        <v>66</v>
      </c>
      <c r="M1298" t="s">
        <v>1362</v>
      </c>
      <c r="X1298" t="str">
        <f>+IF(P1298="S128","c006x   - Insurance firms &amp; pension funds",IF(G1298="particulares","c001x   - Households",IF(AND(G1298="outras empresas nao financeiras",H1298="1"),"c002x   - Micro &amp; SME",IF(AND(G1298="outras empresas nao financeiras",OR(H1298="0",H1298="")),"c003x   - Corporates",IF(G1298="instituicoes de credito","c004x   - Institutions",IF(G1298="outras instituicoes financeiras","c005x   - Other financial corporations",IF(G1298="setor publico","c008x   - Government, central banks &amp; supranationals",IF(AND(G1298="",I1298="Taxageste"),"c003x   - Corporates",IF(G1298="","c005x   - Other financial corporations","")))))))))</f>
        <v>c004x   - Institutions</v>
      </c>
      <c r="Y1298" s="1">
        <f>SUM(N1298:O1298)</f>
        <v>0</v>
      </c>
      <c r="Z1298">
        <f>IFERROR(D1298-Y1298,"")</f>
        <v>0.01</v>
      </c>
      <c r="AA1298">
        <v>0</v>
      </c>
      <c r="AB1298" t="str">
        <f t="shared" si="60"/>
        <v>262304820019220</v>
      </c>
      <c r="AC1298" t="str">
        <f t="shared" si="61"/>
        <v>8000176024</v>
      </c>
      <c r="AD1298" t="str">
        <f t="shared" si="62"/>
        <v>Type of identifier, other than LEI or MFI code</v>
      </c>
    </row>
    <row r="1299" spans="1:30" x14ac:dyDescent="0.45">
      <c r="A1299" t="s">
        <v>678</v>
      </c>
      <c r="B1299" t="s">
        <v>439</v>
      </c>
      <c r="C1299" t="s">
        <v>21</v>
      </c>
      <c r="D1299" s="23">
        <v>0.37</v>
      </c>
      <c r="E1299" s="23"/>
      <c r="F1299" t="s">
        <v>485</v>
      </c>
      <c r="G1299" t="s">
        <v>23</v>
      </c>
      <c r="H1299" t="s">
        <v>694</v>
      </c>
      <c r="I1299" t="s">
        <v>66</v>
      </c>
      <c r="M1299" t="s">
        <v>1362</v>
      </c>
      <c r="X1299" t="str">
        <f>+IF(P1299="S128","c006x   - Insurance firms &amp; pension funds",IF(G1299="particulares","c001x   - Households",IF(AND(G1299="outras empresas nao financeiras",H1299="1"),"c002x   - Micro &amp; SME",IF(AND(G1299="outras empresas nao financeiras",OR(H1299="0",H1299="")),"c003x   - Corporates",IF(G1299="instituicoes de credito","c004x   - Institutions",IF(G1299="outras instituicoes financeiras","c005x   - Other financial corporations",IF(G1299="setor publico","c008x   - Government, central banks &amp; supranationals",IF(AND(G1299="",I1299="Taxageste"),"c003x   - Corporates",IF(G1299="","c005x   - Other financial corporations","")))))))))</f>
        <v>c004x   - Institutions</v>
      </c>
      <c r="Y1299" s="1">
        <f>SUM(N1299:O1299)</f>
        <v>0</v>
      </c>
      <c r="Z1299">
        <f>IFERROR(D1299-Y1299,"")</f>
        <v>0.37</v>
      </c>
      <c r="AA1299">
        <v>0</v>
      </c>
      <c r="AB1299" t="str">
        <f t="shared" si="60"/>
        <v>262304820020190</v>
      </c>
      <c r="AC1299" t="str">
        <f t="shared" si="61"/>
        <v>8000176024</v>
      </c>
      <c r="AD1299" t="str">
        <f t="shared" si="62"/>
        <v>Type of identifier, other than LEI or MFI code</v>
      </c>
    </row>
    <row r="1300" spans="1:30" x14ac:dyDescent="0.45">
      <c r="A1300" t="s">
        <v>574</v>
      </c>
      <c r="B1300" t="s">
        <v>439</v>
      </c>
      <c r="C1300" t="s">
        <v>21</v>
      </c>
      <c r="D1300" s="23">
        <v>132.52000000000001</v>
      </c>
      <c r="F1300" t="s">
        <v>490</v>
      </c>
      <c r="G1300" t="s">
        <v>23</v>
      </c>
      <c r="H1300" t="s">
        <v>694</v>
      </c>
      <c r="I1300" t="s">
        <v>66</v>
      </c>
      <c r="M1300" t="s">
        <v>1362</v>
      </c>
      <c r="X1300" t="str">
        <f>+IF(P1300="S128","c006x   - Insurance firms &amp; pension funds",IF(G1300="particulares","c001x   - Households",IF(AND(G1300="outras empresas nao financeiras",H1300="1"),"c002x   - Micro &amp; SME",IF(AND(G1300="outras empresas nao financeiras",OR(H1300="0",H1300="")),"c003x   - Corporates",IF(G1300="instituicoes de credito","c004x   - Institutions",IF(G1300="outras instituicoes financeiras","c005x   - Other financial corporations",IF(G1300="setor publico","c008x   - Government, central banks &amp; supranationals",IF(AND(G1300="",I1300="Taxageste"),"c003x   - Corporates",IF(G1300="","c005x   - Other financial corporations","")))))))))</f>
        <v>c004x   - Institutions</v>
      </c>
      <c r="Y1300" s="1">
        <f>SUM(N1300:O1300)</f>
        <v>0</v>
      </c>
      <c r="Z1300">
        <f>IFERROR(D1300-Y1300,"")</f>
        <v>132.52000000000001</v>
      </c>
      <c r="AA1300">
        <v>0</v>
      </c>
      <c r="AB1300" t="str">
        <f t="shared" si="60"/>
        <v>262304820022820</v>
      </c>
      <c r="AC1300" t="str">
        <f t="shared" si="61"/>
        <v>8000176024</v>
      </c>
      <c r="AD1300" t="str">
        <f t="shared" si="62"/>
        <v>Type of identifier, other than LEI or MFI code</v>
      </c>
    </row>
    <row r="1301" spans="1:30" x14ac:dyDescent="0.45">
      <c r="A1301" t="s">
        <v>608</v>
      </c>
      <c r="B1301" t="s">
        <v>439</v>
      </c>
      <c r="C1301" t="s">
        <v>21</v>
      </c>
      <c r="D1301" s="23">
        <v>30.22</v>
      </c>
      <c r="F1301" t="s">
        <v>490</v>
      </c>
      <c r="G1301" t="s">
        <v>23</v>
      </c>
      <c r="H1301" t="s">
        <v>694</v>
      </c>
      <c r="I1301" t="s">
        <v>66</v>
      </c>
      <c r="M1301" t="s">
        <v>1362</v>
      </c>
      <c r="X1301" t="str">
        <f>+IF(P1301="S128","c006x   - Insurance firms &amp; pension funds",IF(G1301="particulares","c001x   - Households",IF(AND(G1301="outras empresas nao financeiras",H1301="1"),"c002x   - Micro &amp; SME",IF(AND(G1301="outras empresas nao financeiras",OR(H1301="0",H1301="")),"c003x   - Corporates",IF(G1301="instituicoes de credito","c004x   - Institutions",IF(G1301="outras instituicoes financeiras","c005x   - Other financial corporations",IF(G1301="setor publico","c008x   - Government, central banks &amp; supranationals",IF(AND(G1301="",I1301="Taxageste"),"c003x   - Corporates",IF(G1301="","c005x   - Other financial corporations","")))))))))</f>
        <v>c004x   - Institutions</v>
      </c>
      <c r="Y1301" s="1">
        <f>SUM(N1301:O1301)</f>
        <v>0</v>
      </c>
      <c r="Z1301">
        <f>IFERROR(D1301-Y1301,"")</f>
        <v>30.22</v>
      </c>
      <c r="AA1301">
        <v>0</v>
      </c>
      <c r="AB1301" t="str">
        <f t="shared" si="60"/>
        <v>262304820023080</v>
      </c>
      <c r="AC1301" t="str">
        <f t="shared" si="61"/>
        <v>8000176024</v>
      </c>
      <c r="AD1301" t="str">
        <f t="shared" si="62"/>
        <v>Type of identifier, other than LEI or MFI code</v>
      </c>
    </row>
    <row r="1302" spans="1:30" x14ac:dyDescent="0.45">
      <c r="A1302" t="s">
        <v>616</v>
      </c>
      <c r="B1302" t="s">
        <v>439</v>
      </c>
      <c r="C1302" t="s">
        <v>21</v>
      </c>
      <c r="D1302" s="23">
        <v>0.41</v>
      </c>
      <c r="E1302" s="23"/>
      <c r="F1302" t="s">
        <v>485</v>
      </c>
      <c r="G1302" t="s">
        <v>23</v>
      </c>
      <c r="H1302" t="s">
        <v>694</v>
      </c>
      <c r="I1302" t="s">
        <v>66</v>
      </c>
      <c r="M1302" t="s">
        <v>1362</v>
      </c>
      <c r="X1302" t="str">
        <f>+IF(P1302="S128","c006x   - Insurance firms &amp; pension funds",IF(G1302="particulares","c001x   - Households",IF(AND(G1302="outras empresas nao financeiras",H1302="1"),"c002x   - Micro &amp; SME",IF(AND(G1302="outras empresas nao financeiras",OR(H1302="0",H1302="")),"c003x   - Corporates",IF(G1302="instituicoes de credito","c004x   - Institutions",IF(G1302="outras instituicoes financeiras","c005x   - Other financial corporations",IF(G1302="setor publico","c008x   - Government, central banks &amp; supranationals",IF(AND(G1302="",I1302="Taxageste"),"c003x   - Corporates",IF(G1302="","c005x   - Other financial corporations","")))))))))</f>
        <v>c004x   - Institutions</v>
      </c>
      <c r="Y1302" s="1">
        <f>SUM(N1302:O1302)</f>
        <v>0</v>
      </c>
      <c r="Z1302">
        <f>IFERROR(D1302-Y1302,"")</f>
        <v>0.41</v>
      </c>
      <c r="AA1302">
        <v>0</v>
      </c>
      <c r="AB1302" t="str">
        <f t="shared" si="60"/>
        <v>262304820024990</v>
      </c>
      <c r="AC1302" t="str">
        <f t="shared" si="61"/>
        <v>8000176024</v>
      </c>
      <c r="AD1302" t="str">
        <f t="shared" si="62"/>
        <v>Type of identifier, other than LEI or MFI code</v>
      </c>
    </row>
    <row r="1303" spans="1:30" x14ac:dyDescent="0.45">
      <c r="A1303" t="s">
        <v>1088</v>
      </c>
      <c r="B1303" t="s">
        <v>703</v>
      </c>
      <c r="C1303" t="s">
        <v>21</v>
      </c>
      <c r="D1303" s="23">
        <v>8.6999999999999993</v>
      </c>
      <c r="E1303" s="23"/>
      <c r="F1303" t="s">
        <v>485</v>
      </c>
      <c r="G1303" t="s">
        <v>23</v>
      </c>
      <c r="H1303" t="s">
        <v>694</v>
      </c>
      <c r="I1303" t="s">
        <v>704</v>
      </c>
      <c r="M1303" t="s">
        <v>1362</v>
      </c>
      <c r="X1303" t="str">
        <f>+IF(P1303="S128","c006x   - Insurance firms &amp; pension funds",IF(G1303="particulares","c001x   - Households",IF(AND(G1303="outras empresas nao financeiras",H1303="1"),"c002x   - Micro &amp; SME",IF(AND(G1303="outras empresas nao financeiras",OR(H1303="0",H1303="")),"c003x   - Corporates",IF(G1303="instituicoes de credito","c004x   - Institutions",IF(G1303="outras instituicoes financeiras","c005x   - Other financial corporations",IF(G1303="setor publico","c008x   - Government, central banks &amp; supranationals",IF(AND(G1303="",I1303="Taxageste"),"c003x   - Corporates",IF(G1303="","c005x   - Other financial corporations","")))))))))</f>
        <v>c004x   - Institutions</v>
      </c>
      <c r="Y1303" s="1">
        <f>SUM(N1303:O1303)</f>
        <v>0</v>
      </c>
      <c r="Z1303">
        <f>IFERROR(D1303-Y1303,"")</f>
        <v>8.6999999999999993</v>
      </c>
      <c r="AA1303">
        <v>0</v>
      </c>
      <c r="AB1303" t="str">
        <f t="shared" si="60"/>
        <v>262304820025500</v>
      </c>
      <c r="AC1303" t="str">
        <f t="shared" si="61"/>
        <v>2100707445</v>
      </c>
      <c r="AD1303" t="str">
        <f t="shared" si="62"/>
        <v>Type of identifier, other than LEI or MFI code</v>
      </c>
    </row>
    <row r="1304" spans="1:30" x14ac:dyDescent="0.45">
      <c r="A1304" t="s">
        <v>596</v>
      </c>
      <c r="B1304" t="s">
        <v>439</v>
      </c>
      <c r="C1304" t="s">
        <v>21</v>
      </c>
      <c r="D1304" s="23">
        <v>86.67</v>
      </c>
      <c r="F1304" t="s">
        <v>490</v>
      </c>
      <c r="G1304" t="s">
        <v>23</v>
      </c>
      <c r="H1304" t="s">
        <v>694</v>
      </c>
      <c r="I1304" t="s">
        <v>66</v>
      </c>
      <c r="M1304" t="s">
        <v>1362</v>
      </c>
      <c r="X1304" t="str">
        <f>+IF(P1304="S128","c006x   - Insurance firms &amp; pension funds",IF(G1304="particulares","c001x   - Households",IF(AND(G1304="outras empresas nao financeiras",H1304="1"),"c002x   - Micro &amp; SME",IF(AND(G1304="outras empresas nao financeiras",OR(H1304="0",H1304="")),"c003x   - Corporates",IF(G1304="instituicoes de credito","c004x   - Institutions",IF(G1304="outras instituicoes financeiras","c005x   - Other financial corporations",IF(G1304="setor publico","c008x   - Government, central banks &amp; supranationals",IF(AND(G1304="",I1304="Taxageste"),"c003x   - Corporates",IF(G1304="","c005x   - Other financial corporations","")))))))))</f>
        <v>c004x   - Institutions</v>
      </c>
      <c r="Y1304" s="1">
        <f>SUM(N1304:O1304)</f>
        <v>0</v>
      </c>
      <c r="Z1304">
        <f>IFERROR(D1304-Y1304,"")</f>
        <v>86.67</v>
      </c>
      <c r="AA1304">
        <v>0</v>
      </c>
      <c r="AB1304" t="str">
        <f t="shared" si="60"/>
        <v>262304820026980</v>
      </c>
      <c r="AC1304" t="str">
        <f t="shared" si="61"/>
        <v>8000176024</v>
      </c>
      <c r="AD1304" t="str">
        <f t="shared" si="62"/>
        <v>Type of identifier, other than LEI or MFI code</v>
      </c>
    </row>
    <row r="1305" spans="1:30" x14ac:dyDescent="0.45">
      <c r="A1305" t="s">
        <v>398</v>
      </c>
      <c r="B1305" t="s">
        <v>167</v>
      </c>
      <c r="C1305" t="s">
        <v>21</v>
      </c>
      <c r="D1305" s="23">
        <v>39658.949999999997</v>
      </c>
      <c r="E1305" s="23">
        <v>22.75</v>
      </c>
      <c r="F1305" t="s">
        <v>29</v>
      </c>
      <c r="G1305" t="s">
        <v>34</v>
      </c>
      <c r="H1305" t="s">
        <v>694</v>
      </c>
      <c r="I1305" t="s">
        <v>73</v>
      </c>
      <c r="M1305" t="s">
        <v>1362</v>
      </c>
      <c r="W1305" t="s">
        <v>479</v>
      </c>
      <c r="X1305" t="str">
        <f>+IF(P1305="S128","c006x   - Insurance firms &amp; pension funds",IF(G1305="particulares","c001x   - Households",IF(AND(G1305="outras empresas nao financeiras",H1305="1"),"c002x   - Micro &amp; SME",IF(AND(G1305="outras empresas nao financeiras",OR(H1305="0",H1305="")),"c003x   - Corporates",IF(G1305="instituicoes de credito","c004x   - Institutions",IF(G1305="outras instituicoes financeiras","c005x   - Other financial corporations",IF(G1305="setor publico","c008x   - Government, central banks &amp; supranationals",IF(AND(G1305="",I1305="Taxageste"),"c003x   - Corporates",IF(G1305="","c005x   - Other financial corporations","")))))))))</f>
        <v>c005x   - Other financial corporations</v>
      </c>
      <c r="Y1305" s="1">
        <f>SUM(N1305:O1305)</f>
        <v>0</v>
      </c>
      <c r="Z1305">
        <f>IFERROR(D1305-Y1305,"")</f>
        <v>39658.949999999997</v>
      </c>
      <c r="AA1305">
        <v>0</v>
      </c>
      <c r="AB1305" t="str">
        <f t="shared" si="60"/>
        <v>328400000000000</v>
      </c>
      <c r="AC1305" t="str">
        <f t="shared" si="61"/>
        <v>2101355138</v>
      </c>
      <c r="AD1305" t="str">
        <f t="shared" si="62"/>
        <v>Type of identifier, other than LEI or MFI code</v>
      </c>
    </row>
    <row r="1306" spans="1:30" x14ac:dyDescent="0.45">
      <c r="A1306" t="s">
        <v>594</v>
      </c>
      <c r="B1306" t="s">
        <v>359</v>
      </c>
      <c r="C1306" t="s">
        <v>21</v>
      </c>
      <c r="D1306" s="23">
        <v>50538.62</v>
      </c>
      <c r="E1306" s="23"/>
      <c r="F1306" t="s">
        <v>485</v>
      </c>
      <c r="G1306" t="s">
        <v>34</v>
      </c>
      <c r="H1306" t="s">
        <v>694</v>
      </c>
      <c r="I1306" t="s">
        <v>69</v>
      </c>
      <c r="M1306" t="s">
        <v>1362</v>
      </c>
      <c r="W1306" t="s">
        <v>479</v>
      </c>
      <c r="X1306" t="str">
        <f>+IF(P1306="S128","c006x   - Insurance firms &amp; pension funds",IF(G1306="particulares","c001x   - Households",IF(AND(G1306="outras empresas nao financeiras",H1306="1"),"c002x   - Micro &amp; SME",IF(AND(G1306="outras empresas nao financeiras",OR(H1306="0",H1306="")),"c003x   - Corporates",IF(G1306="instituicoes de credito","c004x   - Institutions",IF(G1306="outras instituicoes financeiras","c005x   - Other financial corporations",IF(G1306="setor publico","c008x   - Government, central banks &amp; supranationals",IF(AND(G1306="",I1306="Taxageste"),"c003x   - Corporates",IF(G1306="","c005x   - Other financial corporations","")))))))))</f>
        <v>c005x   - Other financial corporations</v>
      </c>
      <c r="Y1306" s="1">
        <f>SUM(N1306:O1306)</f>
        <v>0</v>
      </c>
      <c r="Z1306">
        <f>IFERROR(D1306-Y1306,"")</f>
        <v>50538.62</v>
      </c>
      <c r="AA1306">
        <v>0</v>
      </c>
      <c r="AB1306" t="str">
        <f t="shared" si="60"/>
        <v>218834500000000</v>
      </c>
      <c r="AC1306" t="str">
        <f t="shared" si="61"/>
        <v>8041492238</v>
      </c>
      <c r="AD1306" t="str">
        <f t="shared" si="62"/>
        <v>Type of identifier, other than LEI or MFI code</v>
      </c>
    </row>
    <row r="1307" spans="1:30" x14ac:dyDescent="0.45">
      <c r="A1307" t="s">
        <v>1165</v>
      </c>
      <c r="B1307" t="s">
        <v>710</v>
      </c>
      <c r="C1307" t="s">
        <v>21</v>
      </c>
      <c r="D1307" s="23">
        <v>1</v>
      </c>
      <c r="F1307" t="s">
        <v>485</v>
      </c>
      <c r="G1307" t="s">
        <v>23</v>
      </c>
      <c r="H1307" t="s">
        <v>694</v>
      </c>
      <c r="I1307" t="s">
        <v>704</v>
      </c>
      <c r="M1307" t="s">
        <v>1362</v>
      </c>
      <c r="X1307" t="str">
        <f>+IF(P1307="S128","c006x   - Insurance firms &amp; pension funds",IF(G1307="particulares","c001x   - Households",IF(AND(G1307="outras empresas nao financeiras",H1307="1"),"c002x   - Micro &amp; SME",IF(AND(G1307="outras empresas nao financeiras",OR(H1307="0",H1307="")),"c003x   - Corporates",IF(G1307="instituicoes de credito","c004x   - Institutions",IF(G1307="outras instituicoes financeiras","c005x   - Other financial corporations",IF(G1307="setor publico","c008x   - Government, central banks &amp; supranationals",IF(AND(G1307="",I1307="Taxageste"),"c003x   - Corporates",IF(G1307="","c005x   - Other financial corporations","")))))))))</f>
        <v>c004x   - Institutions</v>
      </c>
      <c r="Y1307" s="1">
        <f>SUM(N1307:O1307)</f>
        <v>0</v>
      </c>
      <c r="Z1307">
        <f>IFERROR(D1307-Y1307,"")</f>
        <v>1</v>
      </c>
      <c r="AA1307">
        <v>0</v>
      </c>
      <c r="AB1307" t="str">
        <f t="shared" si="60"/>
        <v>262304840021820</v>
      </c>
      <c r="AC1307" t="str">
        <f t="shared" si="61"/>
        <v>5100262397</v>
      </c>
      <c r="AD1307" t="str">
        <f t="shared" si="62"/>
        <v>Type of identifier, other than LEI or MFI code</v>
      </c>
    </row>
    <row r="1308" spans="1:30" x14ac:dyDescent="0.45">
      <c r="A1308" t="s">
        <v>1298</v>
      </c>
      <c r="B1308" t="s">
        <v>167</v>
      </c>
      <c r="C1308" t="s">
        <v>21</v>
      </c>
      <c r="D1308" s="23">
        <v>-6923292.8700000001</v>
      </c>
      <c r="F1308" t="s">
        <v>29</v>
      </c>
      <c r="G1308" t="s">
        <v>34</v>
      </c>
      <c r="H1308" t="s">
        <v>694</v>
      </c>
      <c r="I1308" t="s">
        <v>73</v>
      </c>
      <c r="M1308" t="s">
        <v>1362</v>
      </c>
      <c r="W1308" t="s">
        <v>479</v>
      </c>
      <c r="X1308" t="str">
        <f>+IF(P1308="S128","c006x   - Insurance firms &amp; pension funds",IF(G1308="particulares","c001x   - Households",IF(AND(G1308="outras empresas nao financeiras",H1308="1"),"c002x   - Micro &amp; SME",IF(AND(G1308="outras empresas nao financeiras",OR(H1308="0",H1308="")),"c003x   - Corporates",IF(G1308="instituicoes de credito","c004x   - Institutions",IF(G1308="outras instituicoes financeiras","c005x   - Other financial corporations",IF(G1308="setor publico","c008x   - Government, central banks &amp; supranationals",IF(AND(G1308="",I1308="Taxageste"),"c003x   - Corporates",IF(G1308="","c005x   - Other financial corporations","")))))))))</f>
        <v>c005x   - Other financial corporations</v>
      </c>
      <c r="Y1308" s="1">
        <f>SUM(N1308:O1308)</f>
        <v>0</v>
      </c>
      <c r="Z1308">
        <f>IFERROR(D1308-Y1308,"")</f>
        <v>-6923292.8700000001</v>
      </c>
      <c r="AA1308">
        <v>0</v>
      </c>
      <c r="AB1308" t="str">
        <f t="shared" si="60"/>
        <v>2P5579981SC3008</v>
      </c>
      <c r="AC1308" t="str">
        <f t="shared" si="61"/>
        <v>2101355138</v>
      </c>
      <c r="AD1308" t="str">
        <f t="shared" si="62"/>
        <v>Type of identifier, other than LEI or MFI code</v>
      </c>
    </row>
    <row r="1309" spans="1:30" x14ac:dyDescent="0.45">
      <c r="A1309" t="s">
        <v>973</v>
      </c>
      <c r="B1309" t="s">
        <v>710</v>
      </c>
      <c r="C1309" t="s">
        <v>21</v>
      </c>
      <c r="D1309" s="23">
        <v>3.84</v>
      </c>
      <c r="F1309" t="s">
        <v>485</v>
      </c>
      <c r="G1309" t="s">
        <v>23</v>
      </c>
      <c r="H1309" t="s">
        <v>694</v>
      </c>
      <c r="I1309" t="s">
        <v>704</v>
      </c>
      <c r="M1309" t="s">
        <v>1362</v>
      </c>
      <c r="X1309" t="str">
        <f>+IF(P1309="S128","c006x   - Insurance firms &amp; pension funds",IF(G1309="particulares","c001x   - Households",IF(AND(G1309="outras empresas nao financeiras",H1309="1"),"c002x   - Micro &amp; SME",IF(AND(G1309="outras empresas nao financeiras",OR(H1309="0",H1309="")),"c003x   - Corporates",IF(G1309="instituicoes de credito","c004x   - Institutions",IF(G1309="outras instituicoes financeiras","c005x   - Other financial corporations",IF(G1309="setor publico","c008x   - Government, central banks &amp; supranationals",IF(AND(G1309="",I1309="Taxageste"),"c003x   - Corporates",IF(G1309="","c005x   - Other financial corporations","")))))))))</f>
        <v>c004x   - Institutions</v>
      </c>
      <c r="Y1309" s="1">
        <f>SUM(N1309:O1309)</f>
        <v>0</v>
      </c>
      <c r="Z1309">
        <f>IFERROR(D1309-Y1309,"")</f>
        <v>3.84</v>
      </c>
      <c r="AA1309">
        <v>0</v>
      </c>
      <c r="AB1309" t="str">
        <f t="shared" si="60"/>
        <v>262304840021720</v>
      </c>
      <c r="AC1309" t="str">
        <f t="shared" si="61"/>
        <v>5100262397</v>
      </c>
      <c r="AD1309" t="str">
        <f t="shared" si="62"/>
        <v>Type of identifier, other than LEI or MFI code</v>
      </c>
    </row>
    <row r="1310" spans="1:30" x14ac:dyDescent="0.45">
      <c r="A1310" t="s">
        <v>306</v>
      </c>
      <c r="B1310" t="s">
        <v>164</v>
      </c>
      <c r="C1310" t="s">
        <v>21</v>
      </c>
      <c r="D1310" s="23">
        <v>61669.06</v>
      </c>
      <c r="E1310">
        <v>43.02</v>
      </c>
      <c r="F1310" t="s">
        <v>29</v>
      </c>
      <c r="G1310" t="s">
        <v>34</v>
      </c>
      <c r="H1310" t="s">
        <v>694</v>
      </c>
      <c r="I1310" t="s">
        <v>30</v>
      </c>
      <c r="K1310" s="24"/>
      <c r="M1310" t="s">
        <v>1362</v>
      </c>
      <c r="W1310" t="s">
        <v>479</v>
      </c>
      <c r="X1310" t="str">
        <f>+IF(P1310="S128","c006x   - Insurance firms &amp; pension funds",IF(G1310="particulares","c001x   - Households",IF(AND(G1310="outras empresas nao financeiras",H1310="1"),"c002x   - Micro &amp; SME",IF(AND(G1310="outras empresas nao financeiras",OR(H1310="0",H1310="")),"c003x   - Corporates",IF(G1310="instituicoes de credito","c004x   - Institutions",IF(G1310="outras instituicoes financeiras","c005x   - Other financial corporations",IF(G1310="setor publico","c008x   - Government, central banks &amp; supranationals",IF(AND(G1310="",I1310="Taxageste"),"c003x   - Corporates",IF(G1310="","c005x   - Other financial corporations","")))))))))</f>
        <v>c005x   - Other financial corporations</v>
      </c>
      <c r="Y1310" s="1">
        <f>SUM(N1310:O1310)</f>
        <v>0</v>
      </c>
      <c r="Z1310">
        <f>IFERROR(D1310-Y1310,"")</f>
        <v>61669.06</v>
      </c>
      <c r="AA1310">
        <v>0</v>
      </c>
      <c r="AB1310" t="str">
        <f t="shared" si="60"/>
        <v>314000000000000</v>
      </c>
      <c r="AC1310" t="str">
        <f t="shared" si="61"/>
        <v>7400615058</v>
      </c>
      <c r="AD1310" t="str">
        <f t="shared" si="62"/>
        <v>Type of identifier, other than LEI or MFI code</v>
      </c>
    </row>
    <row r="1311" spans="1:30" x14ac:dyDescent="0.45">
      <c r="A1311" t="s">
        <v>383</v>
      </c>
      <c r="B1311" t="s">
        <v>167</v>
      </c>
      <c r="C1311" t="s">
        <v>21</v>
      </c>
      <c r="D1311" s="23">
        <v>43832.9</v>
      </c>
      <c r="E1311">
        <v>112.89</v>
      </c>
      <c r="F1311" t="s">
        <v>29</v>
      </c>
      <c r="G1311" t="s">
        <v>34</v>
      </c>
      <c r="H1311" t="s">
        <v>694</v>
      </c>
      <c r="I1311" t="s">
        <v>73</v>
      </c>
      <c r="M1311" t="s">
        <v>1362</v>
      </c>
      <c r="W1311" t="s">
        <v>479</v>
      </c>
      <c r="X1311" t="str">
        <f>+IF(P1311="S128","c006x   - Insurance firms &amp; pension funds",IF(G1311="particulares","c001x   - Households",IF(AND(G1311="outras empresas nao financeiras",H1311="1"),"c002x   - Micro &amp; SME",IF(AND(G1311="outras empresas nao financeiras",OR(H1311="0",H1311="")),"c003x   - Corporates",IF(G1311="instituicoes de credito","c004x   - Institutions",IF(G1311="outras instituicoes financeiras","c005x   - Other financial corporations",IF(G1311="setor publico","c008x   - Government, central banks &amp; supranationals",IF(AND(G1311="",I1311="Taxageste"),"c003x   - Corporates",IF(G1311="","c005x   - Other financial corporations","")))))))))</f>
        <v>c005x   - Other financial corporations</v>
      </c>
      <c r="Y1311" s="1">
        <f>SUM(N1311:O1311)</f>
        <v>0</v>
      </c>
      <c r="Z1311">
        <f>IFERROR(D1311-Y1311,"")</f>
        <v>43832.9</v>
      </c>
      <c r="AA1311">
        <v>0</v>
      </c>
      <c r="AB1311" t="str">
        <f t="shared" si="60"/>
        <v>317500000000000</v>
      </c>
      <c r="AC1311" t="str">
        <f t="shared" si="61"/>
        <v>2101355138</v>
      </c>
      <c r="AD1311" t="str">
        <f t="shared" si="62"/>
        <v>Type of identifier, other than LEI or MFI code</v>
      </c>
    </row>
    <row r="1312" spans="1:30" x14ac:dyDescent="0.45">
      <c r="A1312" t="s">
        <v>926</v>
      </c>
      <c r="B1312" t="s">
        <v>710</v>
      </c>
      <c r="C1312" t="s">
        <v>21</v>
      </c>
      <c r="D1312" s="23">
        <v>4.34</v>
      </c>
      <c r="F1312" t="s">
        <v>485</v>
      </c>
      <c r="G1312" t="s">
        <v>23</v>
      </c>
      <c r="H1312" t="s">
        <v>694</v>
      </c>
      <c r="I1312" t="s">
        <v>704</v>
      </c>
      <c r="M1312" t="s">
        <v>1362</v>
      </c>
      <c r="X1312" t="str">
        <f>+IF(P1312="S128","c006x   - Insurance firms &amp; pension funds",IF(G1312="particulares","c001x   - Households",IF(AND(G1312="outras empresas nao financeiras",H1312="1"),"c002x   - Micro &amp; SME",IF(AND(G1312="outras empresas nao financeiras",OR(H1312="0",H1312="")),"c003x   - Corporates",IF(G1312="instituicoes de credito","c004x   - Institutions",IF(G1312="outras instituicoes financeiras","c005x   - Other financial corporations",IF(G1312="setor publico","c008x   - Government, central banks &amp; supranationals",IF(AND(G1312="",I1312="Taxageste"),"c003x   - Corporates",IF(G1312="","c005x   - Other financial corporations","")))))))))</f>
        <v>c004x   - Institutions</v>
      </c>
      <c r="Y1312" s="1">
        <f>SUM(N1312:O1312)</f>
        <v>0</v>
      </c>
      <c r="Z1312">
        <f>IFERROR(D1312-Y1312,"")</f>
        <v>4.34</v>
      </c>
      <c r="AA1312">
        <v>0</v>
      </c>
      <c r="AB1312" t="str">
        <f t="shared" si="60"/>
        <v>262304840015000</v>
      </c>
      <c r="AC1312" t="str">
        <f t="shared" si="61"/>
        <v>5100262397</v>
      </c>
      <c r="AD1312" t="str">
        <f t="shared" si="62"/>
        <v>Type of identifier, other than LEI or MFI code</v>
      </c>
    </row>
    <row r="1313" spans="1:30" x14ac:dyDescent="0.45">
      <c r="A1313" t="s">
        <v>253</v>
      </c>
      <c r="B1313" t="s">
        <v>164</v>
      </c>
      <c r="C1313" t="s">
        <v>21</v>
      </c>
      <c r="D1313" s="23">
        <v>8048.78</v>
      </c>
      <c r="E1313">
        <v>16.829999999999998</v>
      </c>
      <c r="F1313" t="s">
        <v>29</v>
      </c>
      <c r="G1313" t="s">
        <v>34</v>
      </c>
      <c r="H1313" t="s">
        <v>694</v>
      </c>
      <c r="I1313" t="s">
        <v>30</v>
      </c>
      <c r="M1313" t="s">
        <v>1362</v>
      </c>
      <c r="W1313" t="s">
        <v>479</v>
      </c>
      <c r="X1313" t="str">
        <f>+IF(P1313="S128","c006x   - Insurance firms &amp; pension funds",IF(G1313="particulares","c001x   - Households",IF(AND(G1313="outras empresas nao financeiras",H1313="1"),"c002x   - Micro &amp; SME",IF(AND(G1313="outras empresas nao financeiras",OR(H1313="0",H1313="")),"c003x   - Corporates",IF(G1313="instituicoes de credito","c004x   - Institutions",IF(G1313="outras instituicoes financeiras","c005x   - Other financial corporations",IF(G1313="setor publico","c008x   - Government, central banks &amp; supranationals",IF(AND(G1313="",I1313="Taxageste"),"c003x   - Corporates",IF(G1313="","c005x   - Other financial corporations","")))))))))</f>
        <v>c005x   - Other financial corporations</v>
      </c>
      <c r="Y1313" s="1">
        <f>SUM(N1313:O1313)</f>
        <v>0</v>
      </c>
      <c r="Z1313">
        <f>IFERROR(D1313-Y1313,"")</f>
        <v>8048.78</v>
      </c>
      <c r="AA1313">
        <v>0</v>
      </c>
      <c r="AB1313" t="str">
        <f t="shared" si="60"/>
        <v>322000000000000</v>
      </c>
      <c r="AC1313" t="str">
        <f t="shared" si="61"/>
        <v>7400615058</v>
      </c>
      <c r="AD1313" t="str">
        <f t="shared" si="62"/>
        <v>Type of identifier, other than LEI or MFI code</v>
      </c>
    </row>
    <row r="1314" spans="1:30" x14ac:dyDescent="0.45">
      <c r="A1314" t="s">
        <v>733</v>
      </c>
      <c r="B1314" t="s">
        <v>710</v>
      </c>
      <c r="C1314" t="s">
        <v>21</v>
      </c>
      <c r="D1314" s="23">
        <v>1.1100000000000001</v>
      </c>
      <c r="E1314" s="23"/>
      <c r="F1314" t="s">
        <v>485</v>
      </c>
      <c r="G1314" t="s">
        <v>23</v>
      </c>
      <c r="H1314" t="s">
        <v>694</v>
      </c>
      <c r="I1314" t="s">
        <v>704</v>
      </c>
      <c r="M1314" t="s">
        <v>1362</v>
      </c>
      <c r="X1314" t="str">
        <f>+IF(P1314="S128","c006x   - Insurance firms &amp; pension funds",IF(G1314="particulares","c001x   - Households",IF(AND(G1314="outras empresas nao financeiras",H1314="1"),"c002x   - Micro &amp; SME",IF(AND(G1314="outras empresas nao financeiras",OR(H1314="0",H1314="")),"c003x   - Corporates",IF(G1314="instituicoes de credito","c004x   - Institutions",IF(G1314="outras instituicoes financeiras","c005x   - Other financial corporations",IF(G1314="setor publico","c008x   - Government, central banks &amp; supranationals",IF(AND(G1314="",I1314="Taxageste"),"c003x   - Corporates",IF(G1314="","c005x   - Other financial corporations","")))))))))</f>
        <v>c004x   - Institutions</v>
      </c>
      <c r="Y1314" s="1">
        <f>SUM(N1314:O1314)</f>
        <v>0</v>
      </c>
      <c r="Z1314">
        <f>IFERROR(D1314-Y1314,"")</f>
        <v>1.1100000000000001</v>
      </c>
      <c r="AA1314">
        <v>0</v>
      </c>
      <c r="AB1314" t="str">
        <f t="shared" si="60"/>
        <v>262304840014630</v>
      </c>
      <c r="AC1314" t="str">
        <f t="shared" si="61"/>
        <v>5100262397</v>
      </c>
      <c r="AD1314" t="str">
        <f t="shared" si="62"/>
        <v>Type of identifier, other than LEI or MFI code</v>
      </c>
    </row>
    <row r="1315" spans="1:30" x14ac:dyDescent="0.45">
      <c r="A1315" t="s">
        <v>403</v>
      </c>
      <c r="B1315" t="s">
        <v>164</v>
      </c>
      <c r="C1315" t="s">
        <v>21</v>
      </c>
      <c r="D1315" s="23">
        <v>443291.54</v>
      </c>
      <c r="E1315">
        <v>667.56</v>
      </c>
      <c r="F1315" t="s">
        <v>29</v>
      </c>
      <c r="G1315" t="s">
        <v>34</v>
      </c>
      <c r="H1315" t="s">
        <v>694</v>
      </c>
      <c r="I1315" t="s">
        <v>30</v>
      </c>
      <c r="M1315" t="s">
        <v>1362</v>
      </c>
      <c r="W1315" t="s">
        <v>479</v>
      </c>
      <c r="X1315" t="str">
        <f>+IF(P1315="S128","c006x   - Insurance firms &amp; pension funds",IF(G1315="particulares","c001x   - Households",IF(AND(G1315="outras empresas nao financeiras",H1315="1"),"c002x   - Micro &amp; SME",IF(AND(G1315="outras empresas nao financeiras",OR(H1315="0",H1315="")),"c003x   - Corporates",IF(G1315="instituicoes de credito","c004x   - Institutions",IF(G1315="outras instituicoes financeiras","c005x   - Other financial corporations",IF(G1315="setor publico","c008x   - Government, central banks &amp; supranationals",IF(AND(G1315="",I1315="Taxageste"),"c003x   - Corporates",IF(G1315="","c005x   - Other financial corporations","")))))))))</f>
        <v>c005x   - Other financial corporations</v>
      </c>
      <c r="Y1315" s="1">
        <f>SUM(N1315:O1315)</f>
        <v>0</v>
      </c>
      <c r="Z1315">
        <f>IFERROR(D1315-Y1315,"")</f>
        <v>443291.54</v>
      </c>
      <c r="AA1315">
        <v>0</v>
      </c>
      <c r="AB1315" t="str">
        <f t="shared" si="60"/>
        <v>323500000000000</v>
      </c>
      <c r="AC1315" t="str">
        <f t="shared" si="61"/>
        <v>7400615058</v>
      </c>
      <c r="AD1315" t="str">
        <f t="shared" si="62"/>
        <v>Type of identifier, other than LEI or MFI code</v>
      </c>
    </row>
    <row r="1316" spans="1:30" x14ac:dyDescent="0.45">
      <c r="A1316" t="s">
        <v>391</v>
      </c>
      <c r="B1316" t="s">
        <v>164</v>
      </c>
      <c r="C1316" t="s">
        <v>21</v>
      </c>
      <c r="D1316" s="23">
        <v>92205</v>
      </c>
      <c r="E1316">
        <v>240.37</v>
      </c>
      <c r="F1316" t="s">
        <v>29</v>
      </c>
      <c r="G1316" t="s">
        <v>34</v>
      </c>
      <c r="H1316" t="s">
        <v>694</v>
      </c>
      <c r="I1316" t="s">
        <v>30</v>
      </c>
      <c r="M1316" t="s">
        <v>1362</v>
      </c>
      <c r="W1316" t="s">
        <v>479</v>
      </c>
      <c r="X1316" t="str">
        <f>+IF(P1316="S128","c006x   - Insurance firms &amp; pension funds",IF(G1316="particulares","c001x   - Households",IF(AND(G1316="outras empresas nao financeiras",H1316="1"),"c002x   - Micro &amp; SME",IF(AND(G1316="outras empresas nao financeiras",OR(H1316="0",H1316="")),"c003x   - Corporates",IF(G1316="instituicoes de credito","c004x   - Institutions",IF(G1316="outras instituicoes financeiras","c005x   - Other financial corporations",IF(G1316="setor publico","c008x   - Government, central banks &amp; supranationals",IF(AND(G1316="",I1316="Taxageste"),"c003x   - Corporates",IF(G1316="","c005x   - Other financial corporations","")))))))))</f>
        <v>c005x   - Other financial corporations</v>
      </c>
      <c r="Y1316" s="1">
        <f>SUM(N1316:O1316)</f>
        <v>0</v>
      </c>
      <c r="Z1316">
        <f>IFERROR(D1316-Y1316,"")</f>
        <v>92205</v>
      </c>
      <c r="AA1316">
        <v>0</v>
      </c>
      <c r="AB1316" t="str">
        <f t="shared" si="60"/>
        <v>324500000000000</v>
      </c>
      <c r="AC1316" t="str">
        <f t="shared" si="61"/>
        <v>7400615058</v>
      </c>
      <c r="AD1316" t="str">
        <f t="shared" si="62"/>
        <v>Type of identifier, other than LEI or MFI code</v>
      </c>
    </row>
    <row r="1317" spans="1:30" x14ac:dyDescent="0.45">
      <c r="A1317" t="s">
        <v>305</v>
      </c>
      <c r="B1317" t="s">
        <v>167</v>
      </c>
      <c r="C1317" t="s">
        <v>21</v>
      </c>
      <c r="D1317" s="23">
        <v>174383.39</v>
      </c>
      <c r="E1317" s="23">
        <v>405.86</v>
      </c>
      <c r="F1317" t="s">
        <v>29</v>
      </c>
      <c r="G1317" t="s">
        <v>34</v>
      </c>
      <c r="H1317" t="s">
        <v>694</v>
      </c>
      <c r="I1317" t="s">
        <v>73</v>
      </c>
      <c r="M1317" t="s">
        <v>1362</v>
      </c>
      <c r="W1317" t="s">
        <v>479</v>
      </c>
      <c r="X1317" t="str">
        <f>+IF(P1317="S128","c006x   - Insurance firms &amp; pension funds",IF(G1317="particulares","c001x   - Households",IF(AND(G1317="outras empresas nao financeiras",H1317="1"),"c002x   - Micro &amp; SME",IF(AND(G1317="outras empresas nao financeiras",OR(H1317="0",H1317="")),"c003x   - Corporates",IF(G1317="instituicoes de credito","c004x   - Institutions",IF(G1317="outras instituicoes financeiras","c005x   - Other financial corporations",IF(G1317="setor publico","c008x   - Government, central banks &amp; supranationals",IF(AND(G1317="",I1317="Taxageste"),"c003x   - Corporates",IF(G1317="","c005x   - Other financial corporations","")))))))))</f>
        <v>c005x   - Other financial corporations</v>
      </c>
      <c r="Y1317" s="1">
        <f>SUM(N1317:O1317)</f>
        <v>0</v>
      </c>
      <c r="Z1317">
        <f>IFERROR(D1317-Y1317,"")</f>
        <v>174383.39</v>
      </c>
      <c r="AA1317">
        <v>0</v>
      </c>
      <c r="AB1317" t="str">
        <f t="shared" si="60"/>
        <v>325900000000000</v>
      </c>
      <c r="AC1317" t="str">
        <f t="shared" si="61"/>
        <v>2101355138</v>
      </c>
      <c r="AD1317" t="str">
        <f t="shared" si="62"/>
        <v>Type of identifier, other than LEI or MFI code</v>
      </c>
    </row>
    <row r="1318" spans="1:30" x14ac:dyDescent="0.45">
      <c r="A1318" t="s">
        <v>414</v>
      </c>
      <c r="B1318" t="s">
        <v>167</v>
      </c>
      <c r="C1318" t="s">
        <v>21</v>
      </c>
      <c r="D1318" s="23">
        <v>53167.92</v>
      </c>
      <c r="E1318" s="23">
        <v>116.39</v>
      </c>
      <c r="F1318" t="s">
        <v>29</v>
      </c>
      <c r="G1318" t="s">
        <v>34</v>
      </c>
      <c r="H1318" t="s">
        <v>694</v>
      </c>
      <c r="I1318" t="s">
        <v>73</v>
      </c>
      <c r="M1318" t="s">
        <v>1362</v>
      </c>
      <c r="W1318" t="s">
        <v>479</v>
      </c>
      <c r="X1318" t="str">
        <f>+IF(P1318="S128","c006x   - Insurance firms &amp; pension funds",IF(G1318="particulares","c001x   - Households",IF(AND(G1318="outras empresas nao financeiras",H1318="1"),"c002x   - Micro &amp; SME",IF(AND(G1318="outras empresas nao financeiras",OR(H1318="0",H1318="")),"c003x   - Corporates",IF(G1318="instituicoes de credito","c004x   - Institutions",IF(G1318="outras instituicoes financeiras","c005x   - Other financial corporations",IF(G1318="setor publico","c008x   - Government, central banks &amp; supranationals",IF(AND(G1318="",I1318="Taxageste"),"c003x   - Corporates",IF(G1318="","c005x   - Other financial corporations","")))))))))</f>
        <v>c005x   - Other financial corporations</v>
      </c>
      <c r="Y1318" s="1">
        <f>SUM(N1318:O1318)</f>
        <v>0</v>
      </c>
      <c r="Z1318">
        <f>IFERROR(D1318-Y1318,"")</f>
        <v>53167.92</v>
      </c>
      <c r="AA1318">
        <v>0</v>
      </c>
      <c r="AB1318" t="str">
        <f t="shared" si="60"/>
        <v>330000000000000</v>
      </c>
      <c r="AC1318" t="str">
        <f t="shared" si="61"/>
        <v>2101355138</v>
      </c>
      <c r="AD1318" t="str">
        <f t="shared" si="62"/>
        <v>Type of identifier, other than LEI or MFI code</v>
      </c>
    </row>
    <row r="1319" spans="1:30" x14ac:dyDescent="0.45">
      <c r="A1319" t="s">
        <v>405</v>
      </c>
      <c r="B1319" t="s">
        <v>164</v>
      </c>
      <c r="C1319" t="s">
        <v>21</v>
      </c>
      <c r="D1319" s="23">
        <v>23807.57</v>
      </c>
      <c r="E1319">
        <v>51.05</v>
      </c>
      <c r="F1319" t="s">
        <v>29</v>
      </c>
      <c r="G1319" t="s">
        <v>34</v>
      </c>
      <c r="H1319" t="s">
        <v>694</v>
      </c>
      <c r="I1319" t="s">
        <v>30</v>
      </c>
      <c r="M1319" t="s">
        <v>1362</v>
      </c>
      <c r="W1319" t="s">
        <v>479</v>
      </c>
      <c r="X1319" t="str">
        <f>+IF(P1319="S128","c006x   - Insurance firms &amp; pension funds",IF(G1319="particulares","c001x   - Households",IF(AND(G1319="outras empresas nao financeiras",H1319="1"),"c002x   - Micro &amp; SME",IF(AND(G1319="outras empresas nao financeiras",OR(H1319="0",H1319="")),"c003x   - Corporates",IF(G1319="instituicoes de credito","c004x   - Institutions",IF(G1319="outras instituicoes financeiras","c005x   - Other financial corporations",IF(G1319="setor publico","c008x   - Government, central banks &amp; supranationals",IF(AND(G1319="",I1319="Taxageste"),"c003x   - Corporates",IF(G1319="","c005x   - Other financial corporations","")))))))))</f>
        <v>c005x   - Other financial corporations</v>
      </c>
      <c r="Y1319" s="1">
        <f>SUM(N1319:O1319)</f>
        <v>0</v>
      </c>
      <c r="Z1319">
        <f>IFERROR(D1319-Y1319,"")</f>
        <v>23807.57</v>
      </c>
      <c r="AA1319">
        <v>0</v>
      </c>
      <c r="AB1319" t="str">
        <f t="shared" si="60"/>
        <v>324000000000000</v>
      </c>
      <c r="AC1319" t="str">
        <f t="shared" si="61"/>
        <v>7400615058</v>
      </c>
      <c r="AD1319" t="str">
        <f t="shared" si="62"/>
        <v>Type of identifier, other than LEI or MFI code</v>
      </c>
    </row>
    <row r="1320" spans="1:30" x14ac:dyDescent="0.45">
      <c r="A1320" t="s">
        <v>409</v>
      </c>
      <c r="B1320" t="s">
        <v>164</v>
      </c>
      <c r="C1320" t="s">
        <v>21</v>
      </c>
      <c r="D1320" s="23">
        <v>45105.82</v>
      </c>
      <c r="E1320">
        <v>101.63</v>
      </c>
      <c r="F1320" t="s">
        <v>29</v>
      </c>
      <c r="G1320" t="s">
        <v>34</v>
      </c>
      <c r="H1320" t="s">
        <v>694</v>
      </c>
      <c r="I1320" t="s">
        <v>30</v>
      </c>
      <c r="M1320" t="s">
        <v>1362</v>
      </c>
      <c r="W1320" t="s">
        <v>479</v>
      </c>
      <c r="X1320" t="str">
        <f>+IF(P1320="S128","c006x   - Insurance firms &amp; pension funds",IF(G1320="particulares","c001x   - Households",IF(AND(G1320="outras empresas nao financeiras",H1320="1"),"c002x   - Micro &amp; SME",IF(AND(G1320="outras empresas nao financeiras",OR(H1320="0",H1320="")),"c003x   - Corporates",IF(G1320="instituicoes de credito","c004x   - Institutions",IF(G1320="outras instituicoes financeiras","c005x   - Other financial corporations",IF(G1320="setor publico","c008x   - Government, central banks &amp; supranationals",IF(AND(G1320="",I1320="Taxageste"),"c003x   - Corporates",IF(G1320="","c005x   - Other financial corporations","")))))))))</f>
        <v>c005x   - Other financial corporations</v>
      </c>
      <c r="Y1320" s="1">
        <f>SUM(N1320:O1320)</f>
        <v>0</v>
      </c>
      <c r="Z1320">
        <f>IFERROR(D1320-Y1320,"")</f>
        <v>45105.82</v>
      </c>
      <c r="AA1320">
        <v>0</v>
      </c>
      <c r="AB1320" t="str">
        <f t="shared" si="60"/>
        <v>325500000000000</v>
      </c>
      <c r="AC1320" t="str">
        <f t="shared" si="61"/>
        <v>7400615058</v>
      </c>
      <c r="AD1320" t="str">
        <f t="shared" si="62"/>
        <v>Type of identifier, other than LEI or MFI code</v>
      </c>
    </row>
    <row r="1321" spans="1:30" x14ac:dyDescent="0.45">
      <c r="A1321" t="s">
        <v>547</v>
      </c>
      <c r="B1321" t="s">
        <v>213</v>
      </c>
      <c r="C1321" t="s">
        <v>21</v>
      </c>
      <c r="D1321" s="23">
        <v>10.33</v>
      </c>
      <c r="E1321" s="23"/>
      <c r="F1321" t="s">
        <v>485</v>
      </c>
      <c r="G1321" t="s">
        <v>27</v>
      </c>
      <c r="H1321" t="s">
        <v>694</v>
      </c>
      <c r="I1321" t="s">
        <v>57</v>
      </c>
      <c r="M1321" t="s">
        <v>1362</v>
      </c>
      <c r="X1321" t="str">
        <f>+IF(P1321="S128","c006x   - Insurance firms &amp; pension funds",IF(G1321="particulares","c001x   - Households",IF(AND(G1321="outras empresas nao financeiras",H1321="1"),"c002x   - Micro &amp; SME",IF(AND(G1321="outras empresas nao financeiras",OR(H1321="0",H1321="")),"c003x   - Corporates",IF(G1321="instituicoes de credito","c004x   - Institutions",IF(G1321="outras instituicoes financeiras","c005x   - Other financial corporations",IF(G1321="setor publico","c008x   - Government, central banks &amp; supranationals",IF(AND(G1321="",I1321="Taxageste"),"c003x   - Corporates",IF(G1321="","c005x   - Other financial corporations","")))))))))</f>
        <v>c003x   - Corporates</v>
      </c>
      <c r="Y1321" s="1">
        <f>SUM(N1321:O1321)</f>
        <v>0</v>
      </c>
      <c r="Z1321">
        <f>IFERROR(D1321-Y1321,"")</f>
        <v>10.33</v>
      </c>
      <c r="AA1321">
        <v>0</v>
      </c>
      <c r="AB1321" t="str">
        <f t="shared" si="60"/>
        <v>262304840018380</v>
      </c>
      <c r="AC1321" t="str">
        <f t="shared" si="61"/>
        <v>5100262318</v>
      </c>
      <c r="AD1321" t="str">
        <f t="shared" si="62"/>
        <v>Type of identifier, other than LEI or MFI code</v>
      </c>
    </row>
    <row r="1322" spans="1:30" x14ac:dyDescent="0.45">
      <c r="A1322" t="s">
        <v>408</v>
      </c>
      <c r="B1322" t="s">
        <v>164</v>
      </c>
      <c r="C1322" t="s">
        <v>21</v>
      </c>
      <c r="D1322" s="23">
        <v>34031.910000000003</v>
      </c>
      <c r="E1322" s="23">
        <v>84.19</v>
      </c>
      <c r="F1322" t="s">
        <v>29</v>
      </c>
      <c r="G1322" t="s">
        <v>34</v>
      </c>
      <c r="H1322" t="s">
        <v>694</v>
      </c>
      <c r="I1322" t="s">
        <v>30</v>
      </c>
      <c r="M1322" t="s">
        <v>1362</v>
      </c>
      <c r="W1322" t="s">
        <v>479</v>
      </c>
      <c r="X1322" t="str">
        <f>+IF(P1322="S128","c006x   - Insurance firms &amp; pension funds",IF(G1322="particulares","c001x   - Households",IF(AND(G1322="outras empresas nao financeiras",H1322="1"),"c002x   - Micro &amp; SME",IF(AND(G1322="outras empresas nao financeiras",OR(H1322="0",H1322="")),"c003x   - Corporates",IF(G1322="instituicoes de credito","c004x   - Institutions",IF(G1322="outras instituicoes financeiras","c005x   - Other financial corporations",IF(G1322="setor publico","c008x   - Government, central banks &amp; supranationals",IF(AND(G1322="",I1322="Taxageste"),"c003x   - Corporates",IF(G1322="","c005x   - Other financial corporations","")))))))))</f>
        <v>c005x   - Other financial corporations</v>
      </c>
      <c r="Y1322" s="1">
        <f>SUM(N1322:O1322)</f>
        <v>0</v>
      </c>
      <c r="Z1322">
        <f>IFERROR(D1322-Y1322,"")</f>
        <v>34031.910000000003</v>
      </c>
      <c r="AA1322">
        <v>0</v>
      </c>
      <c r="AB1322" t="str">
        <f t="shared" si="60"/>
        <v>326500000000000</v>
      </c>
      <c r="AC1322" t="str">
        <f t="shared" si="61"/>
        <v>7400615058</v>
      </c>
      <c r="AD1322" t="str">
        <f t="shared" si="62"/>
        <v>Type of identifier, other than LEI or MFI code</v>
      </c>
    </row>
    <row r="1323" spans="1:30" x14ac:dyDescent="0.45">
      <c r="A1323" t="s">
        <v>1124</v>
      </c>
      <c r="B1323" t="s">
        <v>710</v>
      </c>
      <c r="C1323" t="s">
        <v>21</v>
      </c>
      <c r="D1323" s="23">
        <v>11.68</v>
      </c>
      <c r="F1323" t="s">
        <v>485</v>
      </c>
      <c r="G1323" t="s">
        <v>23</v>
      </c>
      <c r="H1323" t="s">
        <v>694</v>
      </c>
      <c r="I1323" t="s">
        <v>704</v>
      </c>
      <c r="M1323" t="s">
        <v>1362</v>
      </c>
      <c r="X1323" t="str">
        <f>+IF(P1323="S128","c006x   - Insurance firms &amp; pension funds",IF(G1323="particulares","c001x   - Households",IF(AND(G1323="outras empresas nao financeiras",H1323="1"),"c002x   - Micro &amp; SME",IF(AND(G1323="outras empresas nao financeiras",OR(H1323="0",H1323="")),"c003x   - Corporates",IF(G1323="instituicoes de credito","c004x   - Institutions",IF(G1323="outras instituicoes financeiras","c005x   - Other financial corporations",IF(G1323="setor publico","c008x   - Government, central banks &amp; supranationals",IF(AND(G1323="",I1323="Taxageste"),"c003x   - Corporates",IF(G1323="","c005x   - Other financial corporations","")))))))))</f>
        <v>c004x   - Institutions</v>
      </c>
      <c r="Y1323" s="1">
        <f>SUM(N1323:O1323)</f>
        <v>0</v>
      </c>
      <c r="Z1323">
        <f>IFERROR(D1323-Y1323,"")</f>
        <v>11.68</v>
      </c>
      <c r="AA1323">
        <v>0</v>
      </c>
      <c r="AB1323" t="str">
        <f t="shared" si="60"/>
        <v>262304840018530</v>
      </c>
      <c r="AC1323" t="str">
        <f t="shared" si="61"/>
        <v>5100262397</v>
      </c>
      <c r="AD1323" t="str">
        <f t="shared" si="62"/>
        <v>Type of identifier, other than LEI or MFI code</v>
      </c>
    </row>
    <row r="1324" spans="1:30" x14ac:dyDescent="0.45">
      <c r="A1324" t="s">
        <v>1354</v>
      </c>
      <c r="B1324" t="s">
        <v>710</v>
      </c>
      <c r="C1324" t="s">
        <v>21</v>
      </c>
      <c r="D1324" s="23">
        <v>4.78</v>
      </c>
      <c r="F1324" t="s">
        <v>485</v>
      </c>
      <c r="G1324" t="s">
        <v>23</v>
      </c>
      <c r="H1324" t="s">
        <v>694</v>
      </c>
      <c r="I1324" t="s">
        <v>704</v>
      </c>
      <c r="M1324" t="s">
        <v>1362</v>
      </c>
      <c r="X1324" t="str">
        <f>+IF(P1324="S128","c006x   - Insurance firms &amp; pension funds",IF(G1324="particulares","c001x   - Households",IF(AND(G1324="outras empresas nao financeiras",H1324="1"),"c002x   - Micro &amp; SME",IF(AND(G1324="outras empresas nao financeiras",OR(H1324="0",H1324="")),"c003x   - Corporates",IF(G1324="instituicoes de credito","c004x   - Institutions",IF(G1324="outras instituicoes financeiras","c005x   - Other financial corporations",IF(G1324="setor publico","c008x   - Government, central banks &amp; supranationals",IF(AND(G1324="",I1324="Taxageste"),"c003x   - Corporates",IF(G1324="","c005x   - Other financial corporations","")))))))))</f>
        <v>c004x   - Institutions</v>
      </c>
      <c r="Y1324" s="1">
        <f>SUM(N1324:O1324)</f>
        <v>0</v>
      </c>
      <c r="Z1324">
        <f>IFERROR(D1324-Y1324,"")</f>
        <v>4.78</v>
      </c>
      <c r="AA1324">
        <v>0</v>
      </c>
      <c r="AB1324" t="str">
        <f t="shared" si="60"/>
        <v>262304840018660</v>
      </c>
      <c r="AC1324" t="str">
        <f t="shared" si="61"/>
        <v>5100262397</v>
      </c>
      <c r="AD1324" t="str">
        <f t="shared" si="62"/>
        <v>Type of identifier, other than LEI or MFI code</v>
      </c>
    </row>
    <row r="1325" spans="1:30" x14ac:dyDescent="0.45">
      <c r="A1325" t="s">
        <v>313</v>
      </c>
      <c r="B1325" t="s">
        <v>170</v>
      </c>
      <c r="C1325" t="s">
        <v>21</v>
      </c>
      <c r="D1325" s="23">
        <v>36637.46</v>
      </c>
      <c r="E1325">
        <v>40.200000000000003</v>
      </c>
      <c r="F1325" t="s">
        <v>29</v>
      </c>
      <c r="G1325" t="s">
        <v>34</v>
      </c>
      <c r="H1325" t="s">
        <v>694</v>
      </c>
      <c r="I1325" t="s">
        <v>74</v>
      </c>
      <c r="M1325" t="s">
        <v>1362</v>
      </c>
      <c r="W1325" t="s">
        <v>479</v>
      </c>
      <c r="X1325" t="str">
        <f>+IF(P1325="S128","c006x   - Insurance firms &amp; pension funds",IF(G1325="particulares","c001x   - Households",IF(AND(G1325="outras empresas nao financeiras",H1325="1"),"c002x   - Micro &amp; SME",IF(AND(G1325="outras empresas nao financeiras",OR(H1325="0",H1325="")),"c003x   - Corporates",IF(G1325="instituicoes de credito","c004x   - Institutions",IF(G1325="outras instituicoes financeiras","c005x   - Other financial corporations",IF(G1325="setor publico","c008x   - Government, central banks &amp; supranationals",IF(AND(G1325="",I1325="Taxageste"),"c003x   - Corporates",IF(G1325="","c005x   - Other financial corporations","")))))))))</f>
        <v>c005x   - Other financial corporations</v>
      </c>
      <c r="Y1325" s="1">
        <f>SUM(N1325:O1325)</f>
        <v>0</v>
      </c>
      <c r="Z1325">
        <f>IFERROR(D1325-Y1325,"")</f>
        <v>36637.46</v>
      </c>
      <c r="AA1325">
        <v>0</v>
      </c>
      <c r="AB1325" t="str">
        <f t="shared" si="60"/>
        <v>327200000000000</v>
      </c>
      <c r="AC1325" t="str">
        <f t="shared" si="61"/>
        <v>7400987939</v>
      </c>
      <c r="AD1325" t="str">
        <f t="shared" si="62"/>
        <v>Type of identifier, other than LEI or MFI code</v>
      </c>
    </row>
    <row r="1326" spans="1:30" x14ac:dyDescent="0.45">
      <c r="A1326" t="s">
        <v>499</v>
      </c>
      <c r="B1326" t="s">
        <v>213</v>
      </c>
      <c r="C1326" t="s">
        <v>21</v>
      </c>
      <c r="D1326" s="23">
        <v>17.059999999999999</v>
      </c>
      <c r="F1326" t="s">
        <v>485</v>
      </c>
      <c r="G1326" t="s">
        <v>27</v>
      </c>
      <c r="H1326" t="s">
        <v>694</v>
      </c>
      <c r="I1326" t="s">
        <v>57</v>
      </c>
      <c r="M1326" t="s">
        <v>1362</v>
      </c>
      <c r="X1326" t="str">
        <f>+IF(P1326="S128","c006x   - Insurance firms &amp; pension funds",IF(G1326="particulares","c001x   - Households",IF(AND(G1326="outras empresas nao financeiras",H1326="1"),"c002x   - Micro &amp; SME",IF(AND(G1326="outras empresas nao financeiras",OR(H1326="0",H1326="")),"c003x   - Corporates",IF(G1326="instituicoes de credito","c004x   - Institutions",IF(G1326="outras instituicoes financeiras","c005x   - Other financial corporations",IF(G1326="setor publico","c008x   - Government, central banks &amp; supranationals",IF(AND(G1326="",I1326="Taxageste"),"c003x   - Corporates",IF(G1326="","c005x   - Other financial corporations","")))))))))</f>
        <v>c003x   - Corporates</v>
      </c>
      <c r="Y1326" s="1">
        <f>SUM(N1326:O1326)</f>
        <v>0</v>
      </c>
      <c r="Z1326">
        <f>IFERROR(D1326-Y1326,"")</f>
        <v>17.059999999999999</v>
      </c>
      <c r="AA1326">
        <v>0</v>
      </c>
      <c r="AB1326" t="str">
        <f t="shared" si="60"/>
        <v>262304840018720</v>
      </c>
      <c r="AC1326" t="str">
        <f t="shared" si="61"/>
        <v>5100262318</v>
      </c>
      <c r="AD1326" t="str">
        <f t="shared" si="62"/>
        <v>Type of identifier, other than LEI or MFI code</v>
      </c>
    </row>
    <row r="1327" spans="1:30" x14ac:dyDescent="0.45">
      <c r="A1327" t="s">
        <v>410</v>
      </c>
      <c r="B1327" t="s">
        <v>164</v>
      </c>
      <c r="C1327" t="s">
        <v>21</v>
      </c>
      <c r="D1327" s="23">
        <v>49533.05</v>
      </c>
      <c r="E1327">
        <v>128.49</v>
      </c>
      <c r="F1327" t="s">
        <v>29</v>
      </c>
      <c r="G1327" t="s">
        <v>34</v>
      </c>
      <c r="H1327" t="s">
        <v>694</v>
      </c>
      <c r="I1327" t="s">
        <v>30</v>
      </c>
      <c r="M1327" t="s">
        <v>1362</v>
      </c>
      <c r="W1327" t="s">
        <v>479</v>
      </c>
      <c r="X1327" t="str">
        <f>+IF(P1327="S128","c006x   - Insurance firms &amp; pension funds",IF(G1327="particulares","c001x   - Households",IF(AND(G1327="outras empresas nao financeiras",H1327="1"),"c002x   - Micro &amp; SME",IF(AND(G1327="outras empresas nao financeiras",OR(H1327="0",H1327="")),"c003x   - Corporates",IF(G1327="instituicoes de credito","c004x   - Institutions",IF(G1327="outras instituicoes financeiras","c005x   - Other financial corporations",IF(G1327="setor publico","c008x   - Government, central banks &amp; supranationals",IF(AND(G1327="",I1327="Taxageste"),"c003x   - Corporates",IF(G1327="","c005x   - Other financial corporations","")))))))))</f>
        <v>c005x   - Other financial corporations</v>
      </c>
      <c r="Y1327" s="1">
        <f>SUM(N1327:O1327)</f>
        <v>0</v>
      </c>
      <c r="Z1327">
        <f>IFERROR(D1327-Y1327,"")</f>
        <v>49533.05</v>
      </c>
      <c r="AA1327">
        <v>0</v>
      </c>
      <c r="AB1327" t="str">
        <f t="shared" si="60"/>
        <v>328000000000000</v>
      </c>
      <c r="AC1327" t="str">
        <f t="shared" si="61"/>
        <v>7400615058</v>
      </c>
      <c r="AD1327" t="str">
        <f t="shared" si="62"/>
        <v>Type of identifier, other than LEI or MFI code</v>
      </c>
    </row>
    <row r="1328" spans="1:30" x14ac:dyDescent="0.45">
      <c r="A1328" t="s">
        <v>1142</v>
      </c>
      <c r="B1328" t="s">
        <v>710</v>
      </c>
      <c r="C1328" t="s">
        <v>21</v>
      </c>
      <c r="D1328" s="23">
        <v>1.1499999999999999</v>
      </c>
      <c r="F1328" t="s">
        <v>485</v>
      </c>
      <c r="G1328" t="s">
        <v>23</v>
      </c>
      <c r="H1328" t="s">
        <v>694</v>
      </c>
      <c r="I1328" t="s">
        <v>704</v>
      </c>
      <c r="M1328" t="s">
        <v>1362</v>
      </c>
      <c r="X1328" t="str">
        <f>+IF(P1328="S128","c006x   - Insurance firms &amp; pension funds",IF(G1328="particulares","c001x   - Households",IF(AND(G1328="outras empresas nao financeiras",H1328="1"),"c002x   - Micro &amp; SME",IF(AND(G1328="outras empresas nao financeiras",OR(H1328="0",H1328="")),"c003x   - Corporates",IF(G1328="instituicoes de credito","c004x   - Institutions",IF(G1328="outras instituicoes financeiras","c005x   - Other financial corporations",IF(G1328="setor publico","c008x   - Government, central banks &amp; supranationals",IF(AND(G1328="",I1328="Taxageste"),"c003x   - Corporates",IF(G1328="","c005x   - Other financial corporations","")))))))))</f>
        <v>c004x   - Institutions</v>
      </c>
      <c r="Y1328" s="1">
        <f>SUM(N1328:O1328)</f>
        <v>0</v>
      </c>
      <c r="Z1328">
        <f>IFERROR(D1328-Y1328,"")</f>
        <v>1.1499999999999999</v>
      </c>
      <c r="AA1328">
        <v>0</v>
      </c>
      <c r="AB1328" t="str">
        <f t="shared" si="60"/>
        <v>262304840019550</v>
      </c>
      <c r="AC1328" t="str">
        <f t="shared" si="61"/>
        <v>5100262397</v>
      </c>
      <c r="AD1328" t="str">
        <f t="shared" si="62"/>
        <v>Type of identifier, other than LEI or MFI code</v>
      </c>
    </row>
    <row r="1329" spans="1:30" x14ac:dyDescent="0.45">
      <c r="A1329" t="s">
        <v>414</v>
      </c>
      <c r="B1329" t="s">
        <v>164</v>
      </c>
      <c r="C1329" t="s">
        <v>21</v>
      </c>
      <c r="D1329" s="23">
        <v>40808.9</v>
      </c>
      <c r="E1329">
        <v>100.46</v>
      </c>
      <c r="F1329" t="s">
        <v>29</v>
      </c>
      <c r="G1329" t="s">
        <v>34</v>
      </c>
      <c r="H1329" t="s">
        <v>694</v>
      </c>
      <c r="I1329" t="s">
        <v>30</v>
      </c>
      <c r="M1329" t="s">
        <v>1362</v>
      </c>
      <c r="W1329" t="s">
        <v>479</v>
      </c>
      <c r="X1329" t="str">
        <f>+IF(P1329="S128","c006x   - Insurance firms &amp; pension funds",IF(G1329="particulares","c001x   - Households",IF(AND(G1329="outras empresas nao financeiras",H1329="1"),"c002x   - Micro &amp; SME",IF(AND(G1329="outras empresas nao financeiras",OR(H1329="0",H1329="")),"c003x   - Corporates",IF(G1329="instituicoes de credito","c004x   - Institutions",IF(G1329="outras instituicoes financeiras","c005x   - Other financial corporations",IF(G1329="setor publico","c008x   - Government, central banks &amp; supranationals",IF(AND(G1329="",I1329="Taxageste"),"c003x   - Corporates",IF(G1329="","c005x   - Other financial corporations","")))))))))</f>
        <v>c005x   - Other financial corporations</v>
      </c>
      <c r="Y1329" s="1">
        <f>SUM(N1329:O1329)</f>
        <v>0</v>
      </c>
      <c r="Z1329">
        <f>IFERROR(D1329-Y1329,"")</f>
        <v>40808.9</v>
      </c>
      <c r="AA1329">
        <v>0</v>
      </c>
      <c r="AB1329" t="str">
        <f t="shared" si="60"/>
        <v>330000000000000</v>
      </c>
      <c r="AC1329" t="str">
        <f t="shared" si="61"/>
        <v>7400615058</v>
      </c>
      <c r="AD1329" t="str">
        <f t="shared" si="62"/>
        <v>Type of identifier, other than LEI or MFI code</v>
      </c>
    </row>
    <row r="1330" spans="1:30" x14ac:dyDescent="0.45">
      <c r="A1330" t="s">
        <v>418</v>
      </c>
      <c r="B1330" t="s">
        <v>170</v>
      </c>
      <c r="C1330" t="s">
        <v>21</v>
      </c>
      <c r="D1330" s="23">
        <v>1530</v>
      </c>
      <c r="E1330">
        <v>3.28</v>
      </c>
      <c r="F1330" t="s">
        <v>29</v>
      </c>
      <c r="G1330" t="s">
        <v>34</v>
      </c>
      <c r="H1330" t="s">
        <v>694</v>
      </c>
      <c r="I1330" t="s">
        <v>74</v>
      </c>
      <c r="M1330" t="s">
        <v>1362</v>
      </c>
      <c r="W1330" t="s">
        <v>479</v>
      </c>
      <c r="X1330" t="str">
        <f>+IF(P1330="S128","c006x   - Insurance firms &amp; pension funds",IF(G1330="particulares","c001x   - Households",IF(AND(G1330="outras empresas nao financeiras",H1330="1"),"c002x   - Micro &amp; SME",IF(AND(G1330="outras empresas nao financeiras",OR(H1330="0",H1330="")),"c003x   - Corporates",IF(G1330="instituicoes de credito","c004x   - Institutions",IF(G1330="outras instituicoes financeiras","c005x   - Other financial corporations",IF(G1330="setor publico","c008x   - Government, central banks &amp; supranationals",IF(AND(G1330="",I1330="Taxageste"),"c003x   - Corporates",IF(G1330="","c005x   - Other financial corporations","")))))))))</f>
        <v>c005x   - Other financial corporations</v>
      </c>
      <c r="Y1330" s="1">
        <f>SUM(N1330:O1330)</f>
        <v>0</v>
      </c>
      <c r="Z1330">
        <f>IFERROR(D1330-Y1330,"")</f>
        <v>1530</v>
      </c>
      <c r="AA1330">
        <v>0</v>
      </c>
      <c r="AB1330" t="str">
        <f t="shared" si="60"/>
        <v>331600000000000</v>
      </c>
      <c r="AC1330" t="str">
        <f t="shared" si="61"/>
        <v>7400987939</v>
      </c>
      <c r="AD1330" t="str">
        <f t="shared" si="62"/>
        <v>Type of identifier, other than LEI or MFI code</v>
      </c>
    </row>
    <row r="1331" spans="1:30" x14ac:dyDescent="0.45">
      <c r="A1331" t="s">
        <v>416</v>
      </c>
      <c r="B1331" t="s">
        <v>167</v>
      </c>
      <c r="C1331" t="s">
        <v>21</v>
      </c>
      <c r="D1331" s="23">
        <v>57923.48</v>
      </c>
      <c r="E1331">
        <v>155.71</v>
      </c>
      <c r="F1331" t="s">
        <v>29</v>
      </c>
      <c r="G1331" t="s">
        <v>34</v>
      </c>
      <c r="H1331" t="s">
        <v>694</v>
      </c>
      <c r="I1331" t="s">
        <v>73</v>
      </c>
      <c r="M1331" t="s">
        <v>1362</v>
      </c>
      <c r="W1331" t="s">
        <v>479</v>
      </c>
      <c r="X1331" t="str">
        <f>+IF(P1331="S128","c006x   - Insurance firms &amp; pension funds",IF(G1331="particulares","c001x   - Households",IF(AND(G1331="outras empresas nao financeiras",H1331="1"),"c002x   - Micro &amp; SME",IF(AND(G1331="outras empresas nao financeiras",OR(H1331="0",H1331="")),"c003x   - Corporates",IF(G1331="instituicoes de credito","c004x   - Institutions",IF(G1331="outras instituicoes financeiras","c005x   - Other financial corporations",IF(G1331="setor publico","c008x   - Government, central banks &amp; supranationals",IF(AND(G1331="",I1331="Taxageste"),"c003x   - Corporates",IF(G1331="","c005x   - Other financial corporations","")))))))))</f>
        <v>c005x   - Other financial corporations</v>
      </c>
      <c r="Y1331" s="1">
        <f>SUM(N1331:O1331)</f>
        <v>0</v>
      </c>
      <c r="Z1331">
        <f>IFERROR(D1331-Y1331,"")</f>
        <v>57923.48</v>
      </c>
      <c r="AA1331">
        <v>0</v>
      </c>
      <c r="AB1331" t="str">
        <f t="shared" si="60"/>
        <v>332000000000000</v>
      </c>
      <c r="AC1331" t="str">
        <f t="shared" si="61"/>
        <v>2101355138</v>
      </c>
      <c r="AD1331" t="str">
        <f t="shared" si="62"/>
        <v>Type of identifier, other than LEI or MFI code</v>
      </c>
    </row>
    <row r="1332" spans="1:30" x14ac:dyDescent="0.45">
      <c r="A1332" t="s">
        <v>517</v>
      </c>
      <c r="B1332" t="s">
        <v>213</v>
      </c>
      <c r="C1332" t="s">
        <v>21</v>
      </c>
      <c r="D1332" s="23">
        <v>2.1800000000000002</v>
      </c>
      <c r="F1332" t="s">
        <v>485</v>
      </c>
      <c r="G1332" t="s">
        <v>27</v>
      </c>
      <c r="H1332" t="s">
        <v>694</v>
      </c>
      <c r="I1332" t="s">
        <v>57</v>
      </c>
      <c r="M1332" t="s">
        <v>1362</v>
      </c>
      <c r="X1332" t="str">
        <f>+IF(P1332="S128","c006x   - Insurance firms &amp; pension funds",IF(G1332="particulares","c001x   - Households",IF(AND(G1332="outras empresas nao financeiras",H1332="1"),"c002x   - Micro &amp; SME",IF(AND(G1332="outras empresas nao financeiras",OR(H1332="0",H1332="")),"c003x   - Corporates",IF(G1332="instituicoes de credito","c004x   - Institutions",IF(G1332="outras instituicoes financeiras","c005x   - Other financial corporations",IF(G1332="setor publico","c008x   - Government, central banks &amp; supranationals",IF(AND(G1332="",I1332="Taxageste"),"c003x   - Corporates",IF(G1332="","c005x   - Other financial corporations","")))))))))</f>
        <v>c003x   - Corporates</v>
      </c>
      <c r="Y1332" s="1">
        <f>SUM(N1332:O1332)</f>
        <v>0</v>
      </c>
      <c r="Z1332">
        <f>IFERROR(D1332-Y1332,"")</f>
        <v>2.1800000000000002</v>
      </c>
      <c r="AA1332">
        <v>0</v>
      </c>
      <c r="AB1332" t="str">
        <f t="shared" si="60"/>
        <v>262304840020780</v>
      </c>
      <c r="AC1332" t="str">
        <f t="shared" si="61"/>
        <v>5100262318</v>
      </c>
      <c r="AD1332" t="str">
        <f t="shared" si="62"/>
        <v>Type of identifier, other than LEI or MFI code</v>
      </c>
    </row>
    <row r="1333" spans="1:30" x14ac:dyDescent="0.45">
      <c r="A1333" t="s">
        <v>993</v>
      </c>
      <c r="B1333" t="s">
        <v>710</v>
      </c>
      <c r="C1333" t="s">
        <v>21</v>
      </c>
      <c r="D1333" s="23">
        <v>2.76</v>
      </c>
      <c r="E1333" s="23"/>
      <c r="F1333" t="s">
        <v>485</v>
      </c>
      <c r="G1333" t="s">
        <v>23</v>
      </c>
      <c r="H1333" t="s">
        <v>694</v>
      </c>
      <c r="I1333" t="s">
        <v>704</v>
      </c>
      <c r="M1333" t="s">
        <v>1362</v>
      </c>
      <c r="X1333" t="str">
        <f>+IF(P1333="S128","c006x   - Insurance firms &amp; pension funds",IF(G1333="particulares","c001x   - Households",IF(AND(G1333="outras empresas nao financeiras",H1333="1"),"c002x   - Micro &amp; SME",IF(AND(G1333="outras empresas nao financeiras",OR(H1333="0",H1333="")),"c003x   - Corporates",IF(G1333="instituicoes de credito","c004x   - Institutions",IF(G1333="outras instituicoes financeiras","c005x   - Other financial corporations",IF(G1333="setor publico","c008x   - Government, central banks &amp; supranationals",IF(AND(G1333="",I1333="Taxageste"),"c003x   - Corporates",IF(G1333="","c005x   - Other financial corporations","")))))))))</f>
        <v>c004x   - Institutions</v>
      </c>
      <c r="Y1333" s="1">
        <f>SUM(N1333:O1333)</f>
        <v>0</v>
      </c>
      <c r="Z1333">
        <f>IFERROR(D1333-Y1333,"")</f>
        <v>2.76</v>
      </c>
      <c r="AA1333">
        <v>0</v>
      </c>
      <c r="AB1333" t="str">
        <f t="shared" si="60"/>
        <v>262304840022740</v>
      </c>
      <c r="AC1333" t="str">
        <f t="shared" si="61"/>
        <v>5100262397</v>
      </c>
      <c r="AD1333" t="str">
        <f t="shared" si="62"/>
        <v>Type of identifier, other than LEI or MFI code</v>
      </c>
    </row>
    <row r="1334" spans="1:30" x14ac:dyDescent="0.45">
      <c r="A1334" t="s">
        <v>631</v>
      </c>
      <c r="B1334" t="s">
        <v>213</v>
      </c>
      <c r="C1334" t="s">
        <v>21</v>
      </c>
      <c r="D1334" s="23">
        <v>6.53</v>
      </c>
      <c r="F1334" t="s">
        <v>485</v>
      </c>
      <c r="G1334" t="s">
        <v>27</v>
      </c>
      <c r="H1334" t="s">
        <v>694</v>
      </c>
      <c r="I1334" t="s">
        <v>57</v>
      </c>
      <c r="M1334" t="s">
        <v>1362</v>
      </c>
      <c r="X1334" t="str">
        <f>+IF(P1334="S128","c006x   - Insurance firms &amp; pension funds",IF(G1334="particulares","c001x   - Households",IF(AND(G1334="outras empresas nao financeiras",H1334="1"),"c002x   - Micro &amp; SME",IF(AND(G1334="outras empresas nao financeiras",OR(H1334="0",H1334="")),"c003x   - Corporates",IF(G1334="instituicoes de credito","c004x   - Institutions",IF(G1334="outras instituicoes financeiras","c005x   - Other financial corporations",IF(G1334="setor publico","c008x   - Government, central banks &amp; supranationals",IF(AND(G1334="",I1334="Taxageste"),"c003x   - Corporates",IF(G1334="","c005x   - Other financial corporations","")))))))))</f>
        <v>c003x   - Corporates</v>
      </c>
      <c r="Y1334" s="1">
        <f>SUM(N1334:O1334)</f>
        <v>0</v>
      </c>
      <c r="Z1334">
        <f>IFERROR(D1334-Y1334,"")</f>
        <v>6.53</v>
      </c>
      <c r="AA1334">
        <v>0</v>
      </c>
      <c r="AB1334" t="str">
        <f t="shared" si="60"/>
        <v>262304840019910</v>
      </c>
      <c r="AC1334" t="str">
        <f t="shared" si="61"/>
        <v>5100262318</v>
      </c>
      <c r="AD1334" t="str">
        <f t="shared" si="62"/>
        <v>Type of identifier, other than LEI or MFI code</v>
      </c>
    </row>
    <row r="1335" spans="1:30" x14ac:dyDescent="0.45">
      <c r="A1335" t="s">
        <v>991</v>
      </c>
      <c r="B1335" t="s">
        <v>710</v>
      </c>
      <c r="C1335" t="s">
        <v>21</v>
      </c>
      <c r="D1335" s="23">
        <v>0.52</v>
      </c>
      <c r="F1335" t="s">
        <v>485</v>
      </c>
      <c r="G1335" t="s">
        <v>23</v>
      </c>
      <c r="H1335" t="s">
        <v>694</v>
      </c>
      <c r="I1335" t="s">
        <v>704</v>
      </c>
      <c r="M1335" t="s">
        <v>1362</v>
      </c>
      <c r="X1335" t="str">
        <f>+IF(P1335="S128","c006x   - Insurance firms &amp; pension funds",IF(G1335="particulares","c001x   - Households",IF(AND(G1335="outras empresas nao financeiras",H1335="1"),"c002x   - Micro &amp; SME",IF(AND(G1335="outras empresas nao financeiras",OR(H1335="0",H1335="")),"c003x   - Corporates",IF(G1335="instituicoes de credito","c004x   - Institutions",IF(G1335="outras instituicoes financeiras","c005x   - Other financial corporations",IF(G1335="setor publico","c008x   - Government, central banks &amp; supranationals",IF(AND(G1335="",I1335="Taxageste"),"c003x   - Corporates",IF(G1335="","c005x   - Other financial corporations","")))))))))</f>
        <v>c004x   - Institutions</v>
      </c>
      <c r="Y1335" s="1">
        <f>SUM(N1335:O1335)</f>
        <v>0</v>
      </c>
      <c r="Z1335">
        <f>IFERROR(D1335-Y1335,"")</f>
        <v>0.52</v>
      </c>
      <c r="AA1335">
        <v>0</v>
      </c>
      <c r="AB1335" t="str">
        <f t="shared" si="60"/>
        <v>262304840022580</v>
      </c>
      <c r="AC1335" t="str">
        <f t="shared" si="61"/>
        <v>5100262397</v>
      </c>
      <c r="AD1335" t="str">
        <f t="shared" si="62"/>
        <v>Type of identifier, other than LEI or MFI code</v>
      </c>
    </row>
    <row r="1336" spans="1:30" x14ac:dyDescent="0.45">
      <c r="A1336" t="s">
        <v>626</v>
      </c>
      <c r="B1336" t="s">
        <v>213</v>
      </c>
      <c r="C1336" t="s">
        <v>21</v>
      </c>
      <c r="D1336" s="23">
        <v>28.75</v>
      </c>
      <c r="F1336" t="s">
        <v>485</v>
      </c>
      <c r="G1336" t="s">
        <v>27</v>
      </c>
      <c r="H1336" t="s">
        <v>694</v>
      </c>
      <c r="I1336" t="s">
        <v>57</v>
      </c>
      <c r="M1336" t="s">
        <v>1362</v>
      </c>
      <c r="X1336" t="str">
        <f>+IF(P1336="S128","c006x   - Insurance firms &amp; pension funds",IF(G1336="particulares","c001x   - Households",IF(AND(G1336="outras empresas nao financeiras",H1336="1"),"c002x   - Micro &amp; SME",IF(AND(G1336="outras empresas nao financeiras",OR(H1336="0",H1336="")),"c003x   - Corporates",IF(G1336="instituicoes de credito","c004x   - Institutions",IF(G1336="outras instituicoes financeiras","c005x   - Other financial corporations",IF(G1336="setor publico","c008x   - Government, central banks &amp; supranationals",IF(AND(G1336="",I1336="Taxageste"),"c003x   - Corporates",IF(G1336="","c005x   - Other financial corporations","")))))))))</f>
        <v>c003x   - Corporates</v>
      </c>
      <c r="Y1336" s="1">
        <f>SUM(N1336:O1336)</f>
        <v>0</v>
      </c>
      <c r="Z1336">
        <f>IFERROR(D1336-Y1336,"")</f>
        <v>28.75</v>
      </c>
      <c r="AA1336">
        <v>0</v>
      </c>
      <c r="AB1336" t="str">
        <f t="shared" si="60"/>
        <v>262304840020120</v>
      </c>
      <c r="AC1336" t="str">
        <f t="shared" si="61"/>
        <v>5100262318</v>
      </c>
      <c r="AD1336" t="str">
        <f t="shared" si="62"/>
        <v>Type of identifier, other than LEI or MFI code</v>
      </c>
    </row>
    <row r="1337" spans="1:30" x14ac:dyDescent="0.45">
      <c r="A1337" t="s">
        <v>1183</v>
      </c>
      <c r="B1337" t="s">
        <v>710</v>
      </c>
      <c r="C1337" t="s">
        <v>21</v>
      </c>
      <c r="D1337" s="23">
        <v>0.28999999999999998</v>
      </c>
      <c r="F1337" t="s">
        <v>485</v>
      </c>
      <c r="G1337" t="s">
        <v>23</v>
      </c>
      <c r="H1337" t="s">
        <v>694</v>
      </c>
      <c r="I1337" t="s">
        <v>704</v>
      </c>
      <c r="K1337" s="24"/>
      <c r="M1337" t="s">
        <v>1362</v>
      </c>
      <c r="X1337" t="str">
        <f>+IF(P1337="S128","c006x   - Insurance firms &amp; pension funds",IF(G1337="particulares","c001x   - Households",IF(AND(G1337="outras empresas nao financeiras",H1337="1"),"c002x   - Micro &amp; SME",IF(AND(G1337="outras empresas nao financeiras",OR(H1337="0",H1337="")),"c003x   - Corporates",IF(G1337="instituicoes de credito","c004x   - Institutions",IF(G1337="outras instituicoes financeiras","c005x   - Other financial corporations",IF(G1337="setor publico","c008x   - Government, central banks &amp; supranationals",IF(AND(G1337="",I1337="Taxageste"),"c003x   - Corporates",IF(G1337="","c005x   - Other financial corporations","")))))))))</f>
        <v>c004x   - Institutions</v>
      </c>
      <c r="Y1337" s="1">
        <f>SUM(N1337:O1337)</f>
        <v>0</v>
      </c>
      <c r="Z1337">
        <f>IFERROR(D1337-Y1337,"")</f>
        <v>0.28999999999999998</v>
      </c>
      <c r="AA1337">
        <v>0</v>
      </c>
      <c r="AB1337" t="str">
        <f t="shared" si="60"/>
        <v>262304840022520</v>
      </c>
      <c r="AC1337" t="str">
        <f t="shared" si="61"/>
        <v>5100262397</v>
      </c>
      <c r="AD1337" t="str">
        <f t="shared" si="62"/>
        <v>Type of identifier, other than LEI or MFI code</v>
      </c>
    </row>
    <row r="1338" spans="1:30" x14ac:dyDescent="0.45">
      <c r="A1338" t="s">
        <v>777</v>
      </c>
      <c r="B1338" t="s">
        <v>710</v>
      </c>
      <c r="C1338" t="s">
        <v>21</v>
      </c>
      <c r="D1338" s="23">
        <v>0.49</v>
      </c>
      <c r="F1338" t="s">
        <v>485</v>
      </c>
      <c r="G1338" t="s">
        <v>23</v>
      </c>
      <c r="H1338" t="s">
        <v>694</v>
      </c>
      <c r="I1338" t="s">
        <v>704</v>
      </c>
      <c r="M1338" t="s">
        <v>1362</v>
      </c>
      <c r="X1338" t="str">
        <f>+IF(P1338="S128","c006x   - Insurance firms &amp; pension funds",IF(G1338="particulares","c001x   - Households",IF(AND(G1338="outras empresas nao financeiras",H1338="1"),"c002x   - Micro &amp; SME",IF(AND(G1338="outras empresas nao financeiras",OR(H1338="0",H1338="")),"c003x   - Corporates",IF(G1338="instituicoes de credito","c004x   - Institutions",IF(G1338="outras instituicoes financeiras","c005x   - Other financial corporations",IF(G1338="setor publico","c008x   - Government, central banks &amp; supranationals",IF(AND(G1338="",I1338="Taxageste"),"c003x   - Corporates",IF(G1338="","c005x   - Other financial corporations","")))))))))</f>
        <v>c004x   - Institutions</v>
      </c>
      <c r="Y1338" s="1">
        <f>SUM(N1338:O1338)</f>
        <v>0</v>
      </c>
      <c r="Z1338">
        <f>IFERROR(D1338-Y1338,"")</f>
        <v>0.49</v>
      </c>
      <c r="AA1338">
        <v>0</v>
      </c>
      <c r="AB1338" t="str">
        <f t="shared" si="60"/>
        <v>262304840022340</v>
      </c>
      <c r="AC1338" t="str">
        <f t="shared" si="61"/>
        <v>5100262397</v>
      </c>
      <c r="AD1338" t="str">
        <f t="shared" si="62"/>
        <v>Type of identifier, other than LEI or MFI code</v>
      </c>
    </row>
    <row r="1339" spans="1:30" x14ac:dyDescent="0.45">
      <c r="A1339" t="s">
        <v>1187</v>
      </c>
      <c r="B1339" t="s">
        <v>710</v>
      </c>
      <c r="C1339" t="s">
        <v>21</v>
      </c>
      <c r="D1339" s="23">
        <v>0.32</v>
      </c>
      <c r="F1339" t="s">
        <v>485</v>
      </c>
      <c r="G1339" t="s">
        <v>23</v>
      </c>
      <c r="H1339" t="s">
        <v>694</v>
      </c>
      <c r="I1339" t="s">
        <v>704</v>
      </c>
      <c r="M1339" t="s">
        <v>1362</v>
      </c>
      <c r="X1339" t="str">
        <f>+IF(P1339="S128","c006x   - Insurance firms &amp; pension funds",IF(G1339="particulares","c001x   - Households",IF(AND(G1339="outras empresas nao financeiras",H1339="1"),"c002x   - Micro &amp; SME",IF(AND(G1339="outras empresas nao financeiras",OR(H1339="0",H1339="")),"c003x   - Corporates",IF(G1339="instituicoes de credito","c004x   - Institutions",IF(G1339="outras instituicoes financeiras","c005x   - Other financial corporations",IF(G1339="setor publico","c008x   - Government, central banks &amp; supranationals",IF(AND(G1339="",I1339="Taxageste"),"c003x   - Corporates",IF(G1339="","c005x   - Other financial corporations","")))))))))</f>
        <v>c004x   - Institutions</v>
      </c>
      <c r="Y1339" s="1">
        <f>SUM(N1339:O1339)</f>
        <v>0</v>
      </c>
      <c r="Z1339">
        <f>IFERROR(D1339-Y1339,"")</f>
        <v>0.32</v>
      </c>
      <c r="AA1339">
        <v>0</v>
      </c>
      <c r="AB1339" t="str">
        <f t="shared" si="60"/>
        <v>262304840022280</v>
      </c>
      <c r="AC1339" t="str">
        <f t="shared" si="61"/>
        <v>5100262397</v>
      </c>
      <c r="AD1339" t="str">
        <f t="shared" si="62"/>
        <v>Type of identifier, other than LEI or MFI code</v>
      </c>
    </row>
    <row r="1340" spans="1:30" x14ac:dyDescent="0.45">
      <c r="A1340" t="s">
        <v>557</v>
      </c>
      <c r="B1340" t="s">
        <v>213</v>
      </c>
      <c r="C1340" t="s">
        <v>21</v>
      </c>
      <c r="D1340" s="23">
        <v>27.75</v>
      </c>
      <c r="F1340" t="s">
        <v>485</v>
      </c>
      <c r="G1340" t="s">
        <v>27</v>
      </c>
      <c r="H1340" t="s">
        <v>694</v>
      </c>
      <c r="I1340" t="s">
        <v>57</v>
      </c>
      <c r="M1340" t="s">
        <v>1362</v>
      </c>
      <c r="X1340" t="str">
        <f>+IF(P1340="S128","c006x   - Insurance firms &amp; pension funds",IF(G1340="particulares","c001x   - Households",IF(AND(G1340="outras empresas nao financeiras",H1340="1"),"c002x   - Micro &amp; SME",IF(AND(G1340="outras empresas nao financeiras",OR(H1340="0",H1340="")),"c003x   - Corporates",IF(G1340="instituicoes de credito","c004x   - Institutions",IF(G1340="outras instituicoes financeiras","c005x   - Other financial corporations",IF(G1340="setor publico","c008x   - Government, central banks &amp; supranationals",IF(AND(G1340="",I1340="Taxageste"),"c003x   - Corporates",IF(G1340="","c005x   - Other financial corporations","")))))))))</f>
        <v>c003x   - Corporates</v>
      </c>
      <c r="Y1340" s="1">
        <f>SUM(N1340:O1340)</f>
        <v>0</v>
      </c>
      <c r="Z1340">
        <f>IFERROR(D1340-Y1340,"")</f>
        <v>27.75</v>
      </c>
      <c r="AA1340">
        <v>0</v>
      </c>
      <c r="AB1340" t="str">
        <f t="shared" si="60"/>
        <v>262304840022210</v>
      </c>
      <c r="AC1340" t="str">
        <f t="shared" si="61"/>
        <v>5100262318</v>
      </c>
      <c r="AD1340" t="str">
        <f t="shared" si="62"/>
        <v>Type of identifier, other than LEI or MFI code</v>
      </c>
    </row>
    <row r="1341" spans="1:30" x14ac:dyDescent="0.45">
      <c r="A1341" t="s">
        <v>1150</v>
      </c>
      <c r="B1341" t="s">
        <v>710</v>
      </c>
      <c r="C1341" t="s">
        <v>21</v>
      </c>
      <c r="D1341" s="23">
        <v>1.18</v>
      </c>
      <c r="F1341" t="s">
        <v>485</v>
      </c>
      <c r="G1341" t="s">
        <v>23</v>
      </c>
      <c r="H1341" t="s">
        <v>694</v>
      </c>
      <c r="I1341" t="s">
        <v>704</v>
      </c>
      <c r="M1341" t="s">
        <v>1362</v>
      </c>
      <c r="X1341" t="str">
        <f>+IF(P1341="S128","c006x   - Insurance firms &amp; pension funds",IF(G1341="particulares","c001x   - Households",IF(AND(G1341="outras empresas nao financeiras",H1341="1"),"c002x   - Micro &amp; SME",IF(AND(G1341="outras empresas nao financeiras",OR(H1341="0",H1341="")),"c003x   - Corporates",IF(G1341="instituicoes de credito","c004x   - Institutions",IF(G1341="outras instituicoes financeiras","c005x   - Other financial corporations",IF(G1341="setor publico","c008x   - Government, central banks &amp; supranationals",IF(AND(G1341="",I1341="Taxageste"),"c003x   - Corporates",IF(G1341="","c005x   - Other financial corporations","")))))))))</f>
        <v>c004x   - Institutions</v>
      </c>
      <c r="Y1341" s="1">
        <f>SUM(N1341:O1341)</f>
        <v>0</v>
      </c>
      <c r="Z1341">
        <f>IFERROR(D1341-Y1341,"")</f>
        <v>1.18</v>
      </c>
      <c r="AA1341">
        <v>0</v>
      </c>
      <c r="AB1341" t="str">
        <f t="shared" si="60"/>
        <v>262304840020660</v>
      </c>
      <c r="AC1341" t="str">
        <f t="shared" si="61"/>
        <v>5100262397</v>
      </c>
      <c r="AD1341" t="str">
        <f t="shared" si="62"/>
        <v>Type of identifier, other than LEI or MFI code</v>
      </c>
    </row>
    <row r="1342" spans="1:30" x14ac:dyDescent="0.45">
      <c r="A1342" t="s">
        <v>981</v>
      </c>
      <c r="B1342" t="s">
        <v>710</v>
      </c>
      <c r="C1342" t="s">
        <v>21</v>
      </c>
      <c r="D1342" s="23">
        <v>5.36</v>
      </c>
      <c r="F1342" t="s">
        <v>485</v>
      </c>
      <c r="G1342" t="s">
        <v>23</v>
      </c>
      <c r="H1342" t="s">
        <v>694</v>
      </c>
      <c r="I1342" t="s">
        <v>704</v>
      </c>
      <c r="M1342" t="s">
        <v>1362</v>
      </c>
      <c r="X1342" t="str">
        <f>+IF(P1342="S128","c006x   - Insurance firms &amp; pension funds",IF(G1342="particulares","c001x   - Households",IF(AND(G1342="outras empresas nao financeiras",H1342="1"),"c002x   - Micro &amp; SME",IF(AND(G1342="outras empresas nao financeiras",OR(H1342="0",H1342="")),"c003x   - Corporates",IF(G1342="instituicoes de credito","c004x   - Institutions",IF(G1342="outras instituicoes financeiras","c005x   - Other financial corporations",IF(G1342="setor publico","c008x   - Government, central banks &amp; supranationals",IF(AND(G1342="",I1342="Taxageste"),"c003x   - Corporates",IF(G1342="","c005x   - Other financial corporations","")))))))))</f>
        <v>c004x   - Institutions</v>
      </c>
      <c r="Y1342" s="1">
        <f>SUM(N1342:O1342)</f>
        <v>0</v>
      </c>
      <c r="Z1342">
        <f>IFERROR(D1342-Y1342,"")</f>
        <v>5.36</v>
      </c>
      <c r="AA1342">
        <v>0</v>
      </c>
      <c r="AB1342" t="str">
        <f t="shared" si="60"/>
        <v>262304840022150</v>
      </c>
      <c r="AC1342" t="str">
        <f t="shared" si="61"/>
        <v>5100262397</v>
      </c>
      <c r="AD1342" t="str">
        <f t="shared" si="62"/>
        <v>Type of identifier, other than LEI or MFI code</v>
      </c>
    </row>
    <row r="1343" spans="1:30" x14ac:dyDescent="0.45">
      <c r="A1343" t="s">
        <v>837</v>
      </c>
      <c r="B1343" t="s">
        <v>710</v>
      </c>
      <c r="C1343" t="s">
        <v>21</v>
      </c>
      <c r="D1343" s="23">
        <v>0.49</v>
      </c>
      <c r="F1343" t="s">
        <v>485</v>
      </c>
      <c r="G1343" t="s">
        <v>23</v>
      </c>
      <c r="H1343" t="s">
        <v>694</v>
      </c>
      <c r="I1343" t="s">
        <v>704</v>
      </c>
      <c r="M1343" t="s">
        <v>1362</v>
      </c>
      <c r="X1343" t="str">
        <f>+IF(P1343="S128","c006x   - Insurance firms &amp; pension funds",IF(G1343="particulares","c001x   - Households",IF(AND(G1343="outras empresas nao financeiras",H1343="1"),"c002x   - Micro &amp; SME",IF(AND(G1343="outras empresas nao financeiras",OR(H1343="0",H1343="")),"c003x   - Corporates",IF(G1343="instituicoes de credito","c004x   - Institutions",IF(G1343="outras instituicoes financeiras","c005x   - Other financial corporations",IF(G1343="setor publico","c008x   - Government, central banks &amp; supranationals",IF(AND(G1343="",I1343="Taxageste"),"c003x   - Corporates",IF(G1343="","c005x   - Other financial corporations","")))))))))</f>
        <v>c004x   - Institutions</v>
      </c>
      <c r="Y1343" s="1">
        <f>SUM(N1343:O1343)</f>
        <v>0</v>
      </c>
      <c r="Z1343">
        <f>IFERROR(D1343-Y1343,"")</f>
        <v>0.49</v>
      </c>
      <c r="AA1343">
        <v>0</v>
      </c>
      <c r="AB1343" t="str">
        <f t="shared" si="60"/>
        <v>262304840020710</v>
      </c>
      <c r="AC1343" t="str">
        <f t="shared" si="61"/>
        <v>5100262397</v>
      </c>
      <c r="AD1343" t="str">
        <f t="shared" si="62"/>
        <v>Type of identifier, other than LEI or MFI code</v>
      </c>
    </row>
    <row r="1344" spans="1:30" x14ac:dyDescent="0.45">
      <c r="A1344" t="s">
        <v>1175</v>
      </c>
      <c r="B1344" t="s">
        <v>710</v>
      </c>
      <c r="C1344" t="s">
        <v>21</v>
      </c>
      <c r="D1344" s="23">
        <v>1.49</v>
      </c>
      <c r="F1344" t="s">
        <v>485</v>
      </c>
      <c r="G1344" t="s">
        <v>23</v>
      </c>
      <c r="H1344" t="s">
        <v>694</v>
      </c>
      <c r="I1344" t="s">
        <v>704</v>
      </c>
      <c r="M1344" t="s">
        <v>1362</v>
      </c>
      <c r="X1344" t="str">
        <f>+IF(P1344="S128","c006x   - Insurance firms &amp; pension funds",IF(G1344="particulares","c001x   - Households",IF(AND(G1344="outras empresas nao financeiras",H1344="1"),"c002x   - Micro &amp; SME",IF(AND(G1344="outras empresas nao financeiras",OR(H1344="0",H1344="")),"c003x   - Corporates",IF(G1344="instituicoes de credito","c004x   - Institutions",IF(G1344="outras instituicoes financeiras","c005x   - Other financial corporations",IF(G1344="setor publico","c008x   - Government, central banks &amp; supranationals",IF(AND(G1344="",I1344="Taxageste"),"c003x   - Corporates",IF(G1344="","c005x   - Other financial corporations","")))))))))</f>
        <v>c004x   - Institutions</v>
      </c>
      <c r="Y1344" s="1">
        <f>SUM(N1344:O1344)</f>
        <v>0</v>
      </c>
      <c r="Z1344">
        <f>IFERROR(D1344-Y1344,"")</f>
        <v>1.49</v>
      </c>
      <c r="AA1344">
        <v>0</v>
      </c>
      <c r="AB1344" t="str">
        <f t="shared" si="60"/>
        <v>262304840022240</v>
      </c>
      <c r="AC1344" t="str">
        <f t="shared" si="61"/>
        <v>5100262397</v>
      </c>
      <c r="AD1344" t="str">
        <f t="shared" si="62"/>
        <v>Type of identifier, other than LEI or MFI code</v>
      </c>
    </row>
    <row r="1345" spans="1:30" x14ac:dyDescent="0.45">
      <c r="A1345" t="s">
        <v>985</v>
      </c>
      <c r="B1345" t="s">
        <v>710</v>
      </c>
      <c r="C1345" t="s">
        <v>21</v>
      </c>
      <c r="D1345" s="23">
        <v>0.32</v>
      </c>
      <c r="E1345" s="23"/>
      <c r="F1345" t="s">
        <v>485</v>
      </c>
      <c r="G1345" t="s">
        <v>23</v>
      </c>
      <c r="H1345" t="s">
        <v>694</v>
      </c>
      <c r="I1345" t="s">
        <v>704</v>
      </c>
      <c r="M1345" t="s">
        <v>1362</v>
      </c>
      <c r="X1345" t="str">
        <f>+IF(P1345="S128","c006x   - Insurance firms &amp; pension funds",IF(G1345="particulares","c001x   - Households",IF(AND(G1345="outras empresas nao financeiras",H1345="1"),"c002x   - Micro &amp; SME",IF(AND(G1345="outras empresas nao financeiras",OR(H1345="0",H1345="")),"c003x   - Corporates",IF(G1345="instituicoes de credito","c004x   - Institutions",IF(G1345="outras instituicoes financeiras","c005x   - Other financial corporations",IF(G1345="setor publico","c008x   - Government, central banks &amp; supranationals",IF(AND(G1345="",I1345="Taxageste"),"c003x   - Corporates",IF(G1345="","c005x   - Other financial corporations","")))))))))</f>
        <v>c004x   - Institutions</v>
      </c>
      <c r="Y1345" s="1">
        <f>SUM(N1345:O1345)</f>
        <v>0</v>
      </c>
      <c r="Z1345">
        <f>IFERROR(D1345-Y1345,"")</f>
        <v>0.32</v>
      </c>
      <c r="AA1345">
        <v>0</v>
      </c>
      <c r="AB1345" t="str">
        <f t="shared" si="60"/>
        <v>262304840022270</v>
      </c>
      <c r="AC1345" t="str">
        <f t="shared" si="61"/>
        <v>5100262397</v>
      </c>
      <c r="AD1345" t="str">
        <f t="shared" si="62"/>
        <v>Type of identifier, other than LEI or MFI code</v>
      </c>
    </row>
    <row r="1346" spans="1:30" x14ac:dyDescent="0.45">
      <c r="A1346" t="s">
        <v>629</v>
      </c>
      <c r="B1346" t="s">
        <v>213</v>
      </c>
      <c r="C1346" t="s">
        <v>21</v>
      </c>
      <c r="D1346" s="23">
        <v>16.850000000000001</v>
      </c>
      <c r="F1346" t="s">
        <v>485</v>
      </c>
      <c r="G1346" t="s">
        <v>27</v>
      </c>
      <c r="H1346" t="s">
        <v>694</v>
      </c>
      <c r="I1346" t="s">
        <v>57</v>
      </c>
      <c r="M1346" t="s">
        <v>1362</v>
      </c>
      <c r="X1346" t="str">
        <f>+IF(P1346="S128","c006x   - Insurance firms &amp; pension funds",IF(G1346="particulares","c001x   - Households",IF(AND(G1346="outras empresas nao financeiras",H1346="1"),"c002x   - Micro &amp; SME",IF(AND(G1346="outras empresas nao financeiras",OR(H1346="0",H1346="")),"c003x   - Corporates",IF(G1346="instituicoes de credito","c004x   - Institutions",IF(G1346="outras instituicoes financeiras","c005x   - Other financial corporations",IF(G1346="setor publico","c008x   - Government, central banks &amp; supranationals",IF(AND(G1346="",I1346="Taxageste"),"c003x   - Corporates",IF(G1346="","c005x   - Other financial corporations","")))))))))</f>
        <v>c003x   - Corporates</v>
      </c>
      <c r="Y1346" s="1">
        <f>SUM(N1346:O1346)</f>
        <v>0</v>
      </c>
      <c r="Z1346">
        <f>IFERROR(D1346-Y1346,"")</f>
        <v>16.850000000000001</v>
      </c>
      <c r="AA1346">
        <v>0</v>
      </c>
      <c r="AB1346" t="str">
        <f t="shared" ref="AB1346:AB1409" si="63">IF(A1346="",B1346,A1346)</f>
        <v>262304840022330</v>
      </c>
      <c r="AC1346" t="str">
        <f t="shared" ref="AC1346:AC1409" si="64">IF(OR(V1346="",V1346="#"),B1346,V1346)</f>
        <v>5100262318</v>
      </c>
      <c r="AD1346" t="str">
        <f t="shared" ref="AD1346:AD1409" si="65">IF(AC1346="","",IF(AC1346=V1346,"LEI code","Type of identifier, other than LEI or MFI code"))</f>
        <v>Type of identifier, other than LEI or MFI code</v>
      </c>
    </row>
    <row r="1347" spans="1:30" x14ac:dyDescent="0.45">
      <c r="A1347" t="s">
        <v>967</v>
      </c>
      <c r="B1347" t="s">
        <v>710</v>
      </c>
      <c r="C1347" t="s">
        <v>21</v>
      </c>
      <c r="D1347" s="23">
        <v>0.86</v>
      </c>
      <c r="F1347" t="s">
        <v>485</v>
      </c>
      <c r="G1347" t="s">
        <v>23</v>
      </c>
      <c r="H1347" t="s">
        <v>694</v>
      </c>
      <c r="I1347" t="s">
        <v>704</v>
      </c>
      <c r="M1347" t="s">
        <v>1362</v>
      </c>
      <c r="X1347" t="str">
        <f>+IF(P1347="S128","c006x   - Insurance firms &amp; pension funds",IF(G1347="particulares","c001x   - Households",IF(AND(G1347="outras empresas nao financeiras",H1347="1"),"c002x   - Micro &amp; SME",IF(AND(G1347="outras empresas nao financeiras",OR(H1347="0",H1347="")),"c003x   - Corporates",IF(G1347="instituicoes de credito","c004x   - Institutions",IF(G1347="outras instituicoes financeiras","c005x   - Other financial corporations",IF(G1347="setor publico","c008x   - Government, central banks &amp; supranationals",IF(AND(G1347="",I1347="Taxageste"),"c003x   - Corporates",IF(G1347="","c005x   - Other financial corporations","")))))))))</f>
        <v>c004x   - Institutions</v>
      </c>
      <c r="Y1347" s="1">
        <f>SUM(N1347:O1347)</f>
        <v>0</v>
      </c>
      <c r="Z1347">
        <f>IFERROR(D1347-Y1347,"")</f>
        <v>0.86</v>
      </c>
      <c r="AA1347">
        <v>0</v>
      </c>
      <c r="AB1347" t="str">
        <f t="shared" si="63"/>
        <v>262304840020960</v>
      </c>
      <c r="AC1347" t="str">
        <f t="shared" si="64"/>
        <v>5100262397</v>
      </c>
      <c r="AD1347" t="str">
        <f t="shared" si="65"/>
        <v>Type of identifier, other than LEI or MFI code</v>
      </c>
    </row>
    <row r="1348" spans="1:30" x14ac:dyDescent="0.45">
      <c r="A1348" t="s">
        <v>853</v>
      </c>
      <c r="B1348" t="s">
        <v>710</v>
      </c>
      <c r="C1348" t="s">
        <v>21</v>
      </c>
      <c r="D1348" s="23">
        <v>0.41</v>
      </c>
      <c r="F1348" t="s">
        <v>485</v>
      </c>
      <c r="G1348" t="s">
        <v>23</v>
      </c>
      <c r="H1348" t="s">
        <v>694</v>
      </c>
      <c r="I1348" t="s">
        <v>704</v>
      </c>
      <c r="M1348" t="s">
        <v>1362</v>
      </c>
      <c r="X1348" t="str">
        <f>+IF(P1348="S128","c006x   - Insurance firms &amp; pension funds",IF(G1348="particulares","c001x   - Households",IF(AND(G1348="outras empresas nao financeiras",H1348="1"),"c002x   - Micro &amp; SME",IF(AND(G1348="outras empresas nao financeiras",OR(H1348="0",H1348="")),"c003x   - Corporates",IF(G1348="instituicoes de credito","c004x   - Institutions",IF(G1348="outras instituicoes financeiras","c005x   - Other financial corporations",IF(G1348="setor publico","c008x   - Government, central banks &amp; supranationals",IF(AND(G1348="",I1348="Taxageste"),"c003x   - Corporates",IF(G1348="","c005x   - Other financial corporations","")))))))))</f>
        <v>c004x   - Institutions</v>
      </c>
      <c r="Y1348" s="1">
        <f>SUM(N1348:O1348)</f>
        <v>0</v>
      </c>
      <c r="Z1348">
        <f>IFERROR(D1348-Y1348,"")</f>
        <v>0.41</v>
      </c>
      <c r="AA1348">
        <v>0</v>
      </c>
      <c r="AB1348" t="str">
        <f t="shared" si="63"/>
        <v>262304840022490</v>
      </c>
      <c r="AC1348" t="str">
        <f t="shared" si="64"/>
        <v>5100262397</v>
      </c>
      <c r="AD1348" t="str">
        <f t="shared" si="65"/>
        <v>Type of identifier, other than LEI or MFI code</v>
      </c>
    </row>
    <row r="1349" spans="1:30" x14ac:dyDescent="0.45">
      <c r="A1349" t="s">
        <v>709</v>
      </c>
      <c r="B1349" t="s">
        <v>710</v>
      </c>
      <c r="C1349" t="s">
        <v>21</v>
      </c>
      <c r="D1349" s="23">
        <v>1.64</v>
      </c>
      <c r="E1349" s="23"/>
      <c r="F1349" t="s">
        <v>485</v>
      </c>
      <c r="G1349" t="s">
        <v>23</v>
      </c>
      <c r="H1349" t="s">
        <v>694</v>
      </c>
      <c r="I1349" t="s">
        <v>704</v>
      </c>
      <c r="M1349" t="s">
        <v>1362</v>
      </c>
      <c r="X1349" t="str">
        <f>+IF(P1349="S128","c006x   - Insurance firms &amp; pension funds",IF(G1349="particulares","c001x   - Households",IF(AND(G1349="outras empresas nao financeiras",H1349="1"),"c002x   - Micro &amp; SME",IF(AND(G1349="outras empresas nao financeiras",OR(H1349="0",H1349="")),"c003x   - Corporates",IF(G1349="instituicoes de credito","c004x   - Institutions",IF(G1349="outras instituicoes financeiras","c005x   - Other financial corporations",IF(G1349="setor publico","c008x   - Government, central banks &amp; supranationals",IF(AND(G1349="",I1349="Taxageste"),"c003x   - Corporates",IF(G1349="","c005x   - Other financial corporations","")))))))))</f>
        <v>c004x   - Institutions</v>
      </c>
      <c r="Y1349" s="1">
        <f>SUM(N1349:O1349)</f>
        <v>0</v>
      </c>
      <c r="Z1349">
        <f>IFERROR(D1349-Y1349,"")</f>
        <v>1.64</v>
      </c>
      <c r="AA1349">
        <v>0</v>
      </c>
      <c r="AB1349" t="str">
        <f t="shared" si="63"/>
        <v>262304840022570</v>
      </c>
      <c r="AC1349" t="str">
        <f t="shared" si="64"/>
        <v>5100262397</v>
      </c>
      <c r="AD1349" t="str">
        <f t="shared" si="65"/>
        <v>Type of identifier, other than LEI or MFI code</v>
      </c>
    </row>
    <row r="1350" spans="1:30" x14ac:dyDescent="0.45">
      <c r="A1350" t="s">
        <v>855</v>
      </c>
      <c r="B1350" t="s">
        <v>710</v>
      </c>
      <c r="C1350" t="s">
        <v>21</v>
      </c>
      <c r="D1350" s="23">
        <v>0.69</v>
      </c>
      <c r="F1350" t="s">
        <v>485</v>
      </c>
      <c r="G1350" t="s">
        <v>23</v>
      </c>
      <c r="H1350" t="s">
        <v>694</v>
      </c>
      <c r="I1350" t="s">
        <v>704</v>
      </c>
      <c r="M1350" t="s">
        <v>1362</v>
      </c>
      <c r="X1350" t="str">
        <f>+IF(P1350="S128","c006x   - Insurance firms &amp; pension funds",IF(G1350="particulares","c001x   - Households",IF(AND(G1350="outras empresas nao financeiras",H1350="1"),"c002x   - Micro &amp; SME",IF(AND(G1350="outras empresas nao financeiras",OR(H1350="0",H1350="")),"c003x   - Corporates",IF(G1350="instituicoes de credito","c004x   - Institutions",IF(G1350="outras instituicoes financeiras","c005x   - Other financial corporations",IF(G1350="setor publico","c008x   - Government, central banks &amp; supranationals",IF(AND(G1350="",I1350="Taxageste"),"c003x   - Corporates",IF(G1350="","c005x   - Other financial corporations","")))))))))</f>
        <v>c004x   - Institutions</v>
      </c>
      <c r="Y1350" s="1">
        <f>SUM(N1350:O1350)</f>
        <v>0</v>
      </c>
      <c r="Z1350">
        <f>IFERROR(D1350-Y1350,"")</f>
        <v>0.69</v>
      </c>
      <c r="AA1350">
        <v>0</v>
      </c>
      <c r="AB1350" t="str">
        <f t="shared" si="63"/>
        <v>262304840022600</v>
      </c>
      <c r="AC1350" t="str">
        <f t="shared" si="64"/>
        <v>5100262397</v>
      </c>
      <c r="AD1350" t="str">
        <f t="shared" si="65"/>
        <v>Type of identifier, other than LEI or MFI code</v>
      </c>
    </row>
    <row r="1351" spans="1:30" x14ac:dyDescent="0.45">
      <c r="A1351" t="s">
        <v>556</v>
      </c>
      <c r="B1351" t="s">
        <v>213</v>
      </c>
      <c r="C1351" t="s">
        <v>21</v>
      </c>
      <c r="D1351" s="23">
        <v>115.57</v>
      </c>
      <c r="F1351" t="s">
        <v>485</v>
      </c>
      <c r="G1351" t="s">
        <v>27</v>
      </c>
      <c r="H1351" t="s">
        <v>694</v>
      </c>
      <c r="I1351" t="s">
        <v>57</v>
      </c>
      <c r="M1351" t="s">
        <v>1362</v>
      </c>
      <c r="X1351" t="str">
        <f>+IF(P1351="S128","c006x   - Insurance firms &amp; pension funds",IF(G1351="particulares","c001x   - Households",IF(AND(G1351="outras empresas nao financeiras",H1351="1"),"c002x   - Micro &amp; SME",IF(AND(G1351="outras empresas nao financeiras",OR(H1351="0",H1351="")),"c003x   - Corporates",IF(G1351="instituicoes de credito","c004x   - Institutions",IF(G1351="outras instituicoes financeiras","c005x   - Other financial corporations",IF(G1351="setor publico","c008x   - Government, central banks &amp; supranationals",IF(AND(G1351="",I1351="Taxageste"),"c003x   - Corporates",IF(G1351="","c005x   - Other financial corporations","")))))))))</f>
        <v>c003x   - Corporates</v>
      </c>
      <c r="Y1351" s="1">
        <f>SUM(N1351:O1351)</f>
        <v>0</v>
      </c>
      <c r="Z1351">
        <f>IFERROR(D1351-Y1351,"")</f>
        <v>115.57</v>
      </c>
      <c r="AA1351">
        <v>0</v>
      </c>
      <c r="AB1351" t="str">
        <f t="shared" si="63"/>
        <v>262304840021200</v>
      </c>
      <c r="AC1351" t="str">
        <f t="shared" si="64"/>
        <v>5100262318</v>
      </c>
      <c r="AD1351" t="str">
        <f t="shared" si="65"/>
        <v>Type of identifier, other than LEI or MFI code</v>
      </c>
    </row>
    <row r="1352" spans="1:30" x14ac:dyDescent="0.45">
      <c r="A1352" t="s">
        <v>779</v>
      </c>
      <c r="B1352" t="s">
        <v>710</v>
      </c>
      <c r="C1352" t="s">
        <v>21</v>
      </c>
      <c r="D1352" s="23">
        <v>1.82</v>
      </c>
      <c r="F1352" t="s">
        <v>485</v>
      </c>
      <c r="G1352" t="s">
        <v>23</v>
      </c>
      <c r="H1352" t="s">
        <v>694</v>
      </c>
      <c r="I1352" t="s">
        <v>704</v>
      </c>
      <c r="M1352" t="s">
        <v>1362</v>
      </c>
      <c r="X1352" t="str">
        <f>+IF(P1352="S128","c006x   - Insurance firms &amp; pension funds",IF(G1352="particulares","c001x   - Households",IF(AND(G1352="outras empresas nao financeiras",H1352="1"),"c002x   - Micro &amp; SME",IF(AND(G1352="outras empresas nao financeiras",OR(H1352="0",H1352="")),"c003x   - Corporates",IF(G1352="instituicoes de credito","c004x   - Institutions",IF(G1352="outras instituicoes financeiras","c005x   - Other financial corporations",IF(G1352="setor publico","c008x   - Government, central banks &amp; supranationals",IF(AND(G1352="",I1352="Taxageste"),"c003x   - Corporates",IF(G1352="","c005x   - Other financial corporations","")))))))))</f>
        <v>c004x   - Institutions</v>
      </c>
      <c r="Y1352" s="1">
        <f>SUM(N1352:O1352)</f>
        <v>0</v>
      </c>
      <c r="Z1352">
        <f>IFERROR(D1352-Y1352,"")</f>
        <v>1.82</v>
      </c>
      <c r="AA1352">
        <v>0</v>
      </c>
      <c r="AB1352" t="str">
        <f t="shared" si="63"/>
        <v>262304840022700</v>
      </c>
      <c r="AC1352" t="str">
        <f t="shared" si="64"/>
        <v>5100262397</v>
      </c>
      <c r="AD1352" t="str">
        <f t="shared" si="65"/>
        <v>Type of identifier, other than LEI or MFI code</v>
      </c>
    </row>
    <row r="1353" spans="1:30" x14ac:dyDescent="0.45">
      <c r="A1353" t="s">
        <v>856</v>
      </c>
      <c r="B1353" t="s">
        <v>710</v>
      </c>
      <c r="C1353" t="s">
        <v>21</v>
      </c>
      <c r="D1353" s="23">
        <v>5.72</v>
      </c>
      <c r="E1353" s="23"/>
      <c r="F1353" t="s">
        <v>485</v>
      </c>
      <c r="G1353" t="s">
        <v>23</v>
      </c>
      <c r="H1353" t="s">
        <v>694</v>
      </c>
      <c r="I1353" t="s">
        <v>704</v>
      </c>
      <c r="M1353" t="s">
        <v>1362</v>
      </c>
      <c r="X1353" t="str">
        <f>+IF(P1353="S128","c006x   - Insurance firms &amp; pension funds",IF(G1353="particulares","c001x   - Households",IF(AND(G1353="outras empresas nao financeiras",H1353="1"),"c002x   - Micro &amp; SME",IF(AND(G1353="outras empresas nao financeiras",OR(H1353="0",H1353="")),"c003x   - Corporates",IF(G1353="instituicoes de credito","c004x   - Institutions",IF(G1353="outras instituicoes financeiras","c005x   - Other financial corporations",IF(G1353="setor publico","c008x   - Government, central banks &amp; supranationals",IF(AND(G1353="",I1353="Taxageste"),"c003x   - Corporates",IF(G1353="","c005x   - Other financial corporations","")))))))))</f>
        <v>c004x   - Institutions</v>
      </c>
      <c r="Y1353" s="1">
        <f>SUM(N1353:O1353)</f>
        <v>0</v>
      </c>
      <c r="Z1353">
        <f>IFERROR(D1353-Y1353,"")</f>
        <v>5.72</v>
      </c>
      <c r="AA1353">
        <v>0</v>
      </c>
      <c r="AB1353" t="str">
        <f t="shared" si="63"/>
        <v>262304840022750</v>
      </c>
      <c r="AC1353" t="str">
        <f t="shared" si="64"/>
        <v>5100262397</v>
      </c>
      <c r="AD1353" t="str">
        <f t="shared" si="65"/>
        <v>Type of identifier, other than LEI or MFI code</v>
      </c>
    </row>
    <row r="1354" spans="1:30" x14ac:dyDescent="0.45">
      <c r="A1354" t="s">
        <v>742</v>
      </c>
      <c r="B1354" t="s">
        <v>710</v>
      </c>
      <c r="C1354" t="s">
        <v>21</v>
      </c>
      <c r="D1354" s="23">
        <v>27.01</v>
      </c>
      <c r="F1354" t="s">
        <v>485</v>
      </c>
      <c r="G1354" t="s">
        <v>23</v>
      </c>
      <c r="H1354" t="s">
        <v>694</v>
      </c>
      <c r="I1354" t="s">
        <v>704</v>
      </c>
      <c r="M1354" t="s">
        <v>1362</v>
      </c>
      <c r="X1354" t="str">
        <f>+IF(P1354="S128","c006x   - Insurance firms &amp; pension funds",IF(G1354="particulares","c001x   - Households",IF(AND(G1354="outras empresas nao financeiras",H1354="1"),"c002x   - Micro &amp; SME",IF(AND(G1354="outras empresas nao financeiras",OR(H1354="0",H1354="")),"c003x   - Corporates",IF(G1354="instituicoes de credito","c004x   - Institutions",IF(G1354="outras instituicoes financeiras","c005x   - Other financial corporations",IF(G1354="setor publico","c008x   - Government, central banks &amp; supranationals",IF(AND(G1354="",I1354="Taxageste"),"c003x   - Corporates",IF(G1354="","c005x   - Other financial corporations","")))))))))</f>
        <v>c004x   - Institutions</v>
      </c>
      <c r="Y1354" s="1">
        <f>SUM(N1354:O1354)</f>
        <v>0</v>
      </c>
      <c r="Z1354">
        <f>IFERROR(D1354-Y1354,"")</f>
        <v>27.01</v>
      </c>
      <c r="AA1354">
        <v>0</v>
      </c>
      <c r="AB1354" t="str">
        <f t="shared" si="63"/>
        <v>262304840022790</v>
      </c>
      <c r="AC1354" t="str">
        <f t="shared" si="64"/>
        <v>5100262397</v>
      </c>
      <c r="AD1354" t="str">
        <f t="shared" si="65"/>
        <v>Type of identifier, other than LEI or MFI code</v>
      </c>
    </row>
    <row r="1355" spans="1:30" x14ac:dyDescent="0.45">
      <c r="A1355" t="s">
        <v>1168</v>
      </c>
      <c r="B1355" t="s">
        <v>710</v>
      </c>
      <c r="C1355" t="s">
        <v>21</v>
      </c>
      <c r="D1355" s="23">
        <v>11.32</v>
      </c>
      <c r="F1355" t="s">
        <v>485</v>
      </c>
      <c r="G1355" t="s">
        <v>23</v>
      </c>
      <c r="H1355" t="s">
        <v>694</v>
      </c>
      <c r="I1355" t="s">
        <v>704</v>
      </c>
      <c r="M1355" t="s">
        <v>1362</v>
      </c>
      <c r="X1355" t="str">
        <f>+IF(P1355="S128","c006x   - Insurance firms &amp; pension funds",IF(G1355="particulares","c001x   - Households",IF(AND(G1355="outras empresas nao financeiras",H1355="1"),"c002x   - Micro &amp; SME",IF(AND(G1355="outras empresas nao financeiras",OR(H1355="0",H1355="")),"c003x   - Corporates",IF(G1355="instituicoes de credito","c004x   - Institutions",IF(G1355="outras instituicoes financeiras","c005x   - Other financial corporations",IF(G1355="setor publico","c008x   - Government, central banks &amp; supranationals",IF(AND(G1355="",I1355="Taxageste"),"c003x   - Corporates",IF(G1355="","c005x   - Other financial corporations","")))))))))</f>
        <v>c004x   - Institutions</v>
      </c>
      <c r="Y1355" s="1">
        <f>SUM(N1355:O1355)</f>
        <v>0</v>
      </c>
      <c r="Z1355">
        <f>IFERROR(D1355-Y1355,"")</f>
        <v>11.32</v>
      </c>
      <c r="AA1355">
        <v>0</v>
      </c>
      <c r="AB1355" t="str">
        <f t="shared" si="63"/>
        <v>262304840023000</v>
      </c>
      <c r="AC1355" t="str">
        <f t="shared" si="64"/>
        <v>5100262397</v>
      </c>
      <c r="AD1355" t="str">
        <f t="shared" si="65"/>
        <v>Type of identifier, other than LEI or MFI code</v>
      </c>
    </row>
    <row r="1356" spans="1:30" x14ac:dyDescent="0.45">
      <c r="A1356" t="s">
        <v>995</v>
      </c>
      <c r="B1356" t="s">
        <v>710</v>
      </c>
      <c r="C1356" t="s">
        <v>21</v>
      </c>
      <c r="D1356" s="23">
        <v>0.89</v>
      </c>
      <c r="F1356" t="s">
        <v>485</v>
      </c>
      <c r="G1356" t="s">
        <v>23</v>
      </c>
      <c r="H1356" t="s">
        <v>694</v>
      </c>
      <c r="I1356" t="s">
        <v>704</v>
      </c>
      <c r="M1356" t="s">
        <v>1362</v>
      </c>
      <c r="X1356" t="str">
        <f>+IF(P1356="S128","c006x   - Insurance firms &amp; pension funds",IF(G1356="particulares","c001x   - Households",IF(AND(G1356="outras empresas nao financeiras",H1356="1"),"c002x   - Micro &amp; SME",IF(AND(G1356="outras empresas nao financeiras",OR(H1356="0",H1356="")),"c003x   - Corporates",IF(G1356="instituicoes de credito","c004x   - Institutions",IF(G1356="outras instituicoes financeiras","c005x   - Other financial corporations",IF(G1356="setor publico","c008x   - Government, central banks &amp; supranationals",IF(AND(G1356="",I1356="Taxageste"),"c003x   - Corporates",IF(G1356="","c005x   - Other financial corporations","")))))))))</f>
        <v>c004x   - Institutions</v>
      </c>
      <c r="Y1356" s="1">
        <f>SUM(N1356:O1356)</f>
        <v>0</v>
      </c>
      <c r="Z1356">
        <f>IFERROR(D1356-Y1356,"")</f>
        <v>0.89</v>
      </c>
      <c r="AA1356">
        <v>0</v>
      </c>
      <c r="AB1356" t="str">
        <f t="shared" si="63"/>
        <v>262304840023130</v>
      </c>
      <c r="AC1356" t="str">
        <f t="shared" si="64"/>
        <v>5100262397</v>
      </c>
      <c r="AD1356" t="str">
        <f t="shared" si="65"/>
        <v>Type of identifier, other than LEI or MFI code</v>
      </c>
    </row>
    <row r="1357" spans="1:30" x14ac:dyDescent="0.45">
      <c r="A1357" t="s">
        <v>1207</v>
      </c>
      <c r="B1357" t="s">
        <v>710</v>
      </c>
      <c r="C1357" t="s">
        <v>21</v>
      </c>
      <c r="D1357" s="23">
        <v>1.44</v>
      </c>
      <c r="E1357" s="23"/>
      <c r="F1357" t="s">
        <v>485</v>
      </c>
      <c r="G1357" t="s">
        <v>23</v>
      </c>
      <c r="H1357" t="s">
        <v>694</v>
      </c>
      <c r="I1357" t="s">
        <v>704</v>
      </c>
      <c r="M1357" t="s">
        <v>1362</v>
      </c>
      <c r="X1357" t="str">
        <f>+IF(P1357="S128","c006x   - Insurance firms &amp; pension funds",IF(G1357="particulares","c001x   - Households",IF(AND(G1357="outras empresas nao financeiras",H1357="1"),"c002x   - Micro &amp; SME",IF(AND(G1357="outras empresas nao financeiras",OR(H1357="0",H1357="")),"c003x   - Corporates",IF(G1357="instituicoes de credito","c004x   - Institutions",IF(G1357="outras instituicoes financeiras","c005x   - Other financial corporations",IF(G1357="setor publico","c008x   - Government, central banks &amp; supranationals",IF(AND(G1357="",I1357="Taxageste"),"c003x   - Corporates",IF(G1357="","c005x   - Other financial corporations","")))))))))</f>
        <v>c004x   - Institutions</v>
      </c>
      <c r="Y1357" s="1">
        <f>SUM(N1357:O1357)</f>
        <v>0</v>
      </c>
      <c r="Z1357">
        <f>IFERROR(D1357-Y1357,"")</f>
        <v>1.44</v>
      </c>
      <c r="AA1357">
        <v>0</v>
      </c>
      <c r="AB1357" t="str">
        <f t="shared" si="63"/>
        <v>262304840023200</v>
      </c>
      <c r="AC1357" t="str">
        <f t="shared" si="64"/>
        <v>5100262397</v>
      </c>
      <c r="AD1357" t="str">
        <f t="shared" si="65"/>
        <v>Type of identifier, other than LEI or MFI code</v>
      </c>
    </row>
    <row r="1358" spans="1:30" x14ac:dyDescent="0.45">
      <c r="A1358" t="s">
        <v>997</v>
      </c>
      <c r="B1358" t="s">
        <v>710</v>
      </c>
      <c r="C1358" t="s">
        <v>21</v>
      </c>
      <c r="D1358" s="23">
        <v>2.41</v>
      </c>
      <c r="F1358" t="s">
        <v>485</v>
      </c>
      <c r="G1358" t="s">
        <v>23</v>
      </c>
      <c r="H1358" t="s">
        <v>694</v>
      </c>
      <c r="I1358" t="s">
        <v>704</v>
      </c>
      <c r="M1358" t="s">
        <v>1362</v>
      </c>
      <c r="X1358" t="str">
        <f>+IF(P1358="S128","c006x   - Insurance firms &amp; pension funds",IF(G1358="particulares","c001x   - Households",IF(AND(G1358="outras empresas nao financeiras",H1358="1"),"c002x   - Micro &amp; SME",IF(AND(G1358="outras empresas nao financeiras",OR(H1358="0",H1358="")),"c003x   - Corporates",IF(G1358="instituicoes de credito","c004x   - Institutions",IF(G1358="outras instituicoes financeiras","c005x   - Other financial corporations",IF(G1358="setor publico","c008x   - Government, central banks &amp; supranationals",IF(AND(G1358="",I1358="Taxageste"),"c003x   - Corporates",IF(G1358="","c005x   - Other financial corporations","")))))))))</f>
        <v>c004x   - Institutions</v>
      </c>
      <c r="Y1358" s="1">
        <f>SUM(N1358:O1358)</f>
        <v>0</v>
      </c>
      <c r="Z1358">
        <f>IFERROR(D1358-Y1358,"")</f>
        <v>2.41</v>
      </c>
      <c r="AA1358">
        <v>0</v>
      </c>
      <c r="AB1358" t="str">
        <f t="shared" si="63"/>
        <v>262304840023320</v>
      </c>
      <c r="AC1358" t="str">
        <f t="shared" si="64"/>
        <v>5100262397</v>
      </c>
      <c r="AD1358" t="str">
        <f t="shared" si="65"/>
        <v>Type of identifier, other than LEI or MFI code</v>
      </c>
    </row>
    <row r="1359" spans="1:30" x14ac:dyDescent="0.45">
      <c r="A1359" t="s">
        <v>778</v>
      </c>
      <c r="B1359" t="s">
        <v>710</v>
      </c>
      <c r="C1359" t="s">
        <v>21</v>
      </c>
      <c r="D1359" s="23">
        <v>0.3</v>
      </c>
      <c r="F1359" t="s">
        <v>485</v>
      </c>
      <c r="G1359" t="s">
        <v>23</v>
      </c>
      <c r="H1359" t="s">
        <v>694</v>
      </c>
      <c r="I1359" t="s">
        <v>704</v>
      </c>
      <c r="M1359" t="s">
        <v>1362</v>
      </c>
      <c r="X1359" t="str">
        <f>+IF(P1359="S128","c006x   - Insurance firms &amp; pension funds",IF(G1359="particulares","c001x   - Households",IF(AND(G1359="outras empresas nao financeiras",H1359="1"),"c002x   - Micro &amp; SME",IF(AND(G1359="outras empresas nao financeiras",OR(H1359="0",H1359="")),"c003x   - Corporates",IF(G1359="instituicoes de credito","c004x   - Institutions",IF(G1359="outras instituicoes financeiras","c005x   - Other financial corporations",IF(G1359="setor publico","c008x   - Government, central banks &amp; supranationals",IF(AND(G1359="",I1359="Taxageste"),"c003x   - Corporates",IF(G1359="","c005x   - Other financial corporations","")))))))))</f>
        <v>c004x   - Institutions</v>
      </c>
      <c r="Y1359" s="1">
        <f>SUM(N1359:O1359)</f>
        <v>0</v>
      </c>
      <c r="Z1359">
        <f>IFERROR(D1359-Y1359,"")</f>
        <v>0.3</v>
      </c>
      <c r="AA1359">
        <v>0</v>
      </c>
      <c r="AB1359" t="str">
        <f t="shared" si="63"/>
        <v>262304840023380</v>
      </c>
      <c r="AC1359" t="str">
        <f t="shared" si="64"/>
        <v>5100262397</v>
      </c>
      <c r="AD1359" t="str">
        <f t="shared" si="65"/>
        <v>Type of identifier, other than LEI or MFI code</v>
      </c>
    </row>
    <row r="1360" spans="1:30" x14ac:dyDescent="0.45">
      <c r="A1360" t="s">
        <v>1002</v>
      </c>
      <c r="B1360" t="s">
        <v>710</v>
      </c>
      <c r="C1360" t="s">
        <v>21</v>
      </c>
      <c r="D1360" s="23">
        <v>2.37</v>
      </c>
      <c r="F1360" t="s">
        <v>485</v>
      </c>
      <c r="G1360" t="s">
        <v>23</v>
      </c>
      <c r="H1360" t="s">
        <v>694</v>
      </c>
      <c r="I1360" t="s">
        <v>704</v>
      </c>
      <c r="M1360" t="s">
        <v>1362</v>
      </c>
      <c r="X1360" t="str">
        <f>+IF(P1360="S128","c006x   - Insurance firms &amp; pension funds",IF(G1360="particulares","c001x   - Households",IF(AND(G1360="outras empresas nao financeiras",H1360="1"),"c002x   - Micro &amp; SME",IF(AND(G1360="outras empresas nao financeiras",OR(H1360="0",H1360="")),"c003x   - Corporates",IF(G1360="instituicoes de credito","c004x   - Institutions",IF(G1360="outras instituicoes financeiras","c005x   - Other financial corporations",IF(G1360="setor publico","c008x   - Government, central banks &amp; supranationals",IF(AND(G1360="",I1360="Taxageste"),"c003x   - Corporates",IF(G1360="","c005x   - Other financial corporations","")))))))))</f>
        <v>c004x   - Institutions</v>
      </c>
      <c r="Y1360" s="1">
        <f>SUM(N1360:O1360)</f>
        <v>0</v>
      </c>
      <c r="Z1360">
        <f>IFERROR(D1360-Y1360,"")</f>
        <v>2.37</v>
      </c>
      <c r="AA1360">
        <v>0</v>
      </c>
      <c r="AB1360" t="str">
        <f t="shared" si="63"/>
        <v>262304840024110</v>
      </c>
      <c r="AC1360" t="str">
        <f t="shared" si="64"/>
        <v>5100262397</v>
      </c>
      <c r="AD1360" t="str">
        <f t="shared" si="65"/>
        <v>Type of identifier, other than LEI or MFI code</v>
      </c>
    </row>
    <row r="1361" spans="1:30" x14ac:dyDescent="0.45">
      <c r="A1361" t="s">
        <v>782</v>
      </c>
      <c r="B1361" t="s">
        <v>710</v>
      </c>
      <c r="C1361" t="s">
        <v>21</v>
      </c>
      <c r="D1361" s="23">
        <v>16.600000000000001</v>
      </c>
      <c r="E1361" s="23"/>
      <c r="F1361" t="s">
        <v>485</v>
      </c>
      <c r="G1361" t="s">
        <v>23</v>
      </c>
      <c r="H1361" t="s">
        <v>694</v>
      </c>
      <c r="I1361" t="s">
        <v>704</v>
      </c>
      <c r="M1361" t="s">
        <v>1362</v>
      </c>
      <c r="X1361" t="str">
        <f>+IF(P1361="S128","c006x   - Insurance firms &amp; pension funds",IF(G1361="particulares","c001x   - Households",IF(AND(G1361="outras empresas nao financeiras",H1361="1"),"c002x   - Micro &amp; SME",IF(AND(G1361="outras empresas nao financeiras",OR(H1361="0",H1361="")),"c003x   - Corporates",IF(G1361="instituicoes de credito","c004x   - Institutions",IF(G1361="outras instituicoes financeiras","c005x   - Other financial corporations",IF(G1361="setor publico","c008x   - Government, central banks &amp; supranationals",IF(AND(G1361="",I1361="Taxageste"),"c003x   - Corporates",IF(G1361="","c005x   - Other financial corporations","")))))))))</f>
        <v>c004x   - Institutions</v>
      </c>
      <c r="Y1361" s="1">
        <f>SUM(N1361:O1361)</f>
        <v>0</v>
      </c>
      <c r="Z1361">
        <f>IFERROR(D1361-Y1361,"")</f>
        <v>16.600000000000001</v>
      </c>
      <c r="AA1361">
        <v>0</v>
      </c>
      <c r="AB1361" t="str">
        <f t="shared" si="63"/>
        <v>262304840023550</v>
      </c>
      <c r="AC1361" t="str">
        <f t="shared" si="64"/>
        <v>5100262397</v>
      </c>
      <c r="AD1361" t="str">
        <f t="shared" si="65"/>
        <v>Type of identifier, other than LEI or MFI code</v>
      </c>
    </row>
    <row r="1362" spans="1:30" x14ac:dyDescent="0.45">
      <c r="A1362" t="s">
        <v>1222</v>
      </c>
      <c r="B1362" t="s">
        <v>710</v>
      </c>
      <c r="C1362" t="s">
        <v>21</v>
      </c>
      <c r="D1362" s="23">
        <v>0.66</v>
      </c>
      <c r="F1362" t="s">
        <v>485</v>
      </c>
      <c r="G1362" t="s">
        <v>23</v>
      </c>
      <c r="H1362" t="s">
        <v>694</v>
      </c>
      <c r="I1362" t="s">
        <v>704</v>
      </c>
      <c r="K1362" s="24"/>
      <c r="M1362" t="s">
        <v>1362</v>
      </c>
      <c r="X1362" t="str">
        <f>+IF(P1362="S128","c006x   - Insurance firms &amp; pension funds",IF(G1362="particulares","c001x   - Households",IF(AND(G1362="outras empresas nao financeiras",H1362="1"),"c002x   - Micro &amp; SME",IF(AND(G1362="outras empresas nao financeiras",OR(H1362="0",H1362="")),"c003x   - Corporates",IF(G1362="instituicoes de credito","c004x   - Institutions",IF(G1362="outras instituicoes financeiras","c005x   - Other financial corporations",IF(G1362="setor publico","c008x   - Government, central banks &amp; supranationals",IF(AND(G1362="",I1362="Taxageste"),"c003x   - Corporates",IF(G1362="","c005x   - Other financial corporations","")))))))))</f>
        <v>c004x   - Institutions</v>
      </c>
      <c r="Y1362" s="1">
        <f>SUM(N1362:O1362)</f>
        <v>0</v>
      </c>
      <c r="Z1362">
        <f>IFERROR(D1362-Y1362,"")</f>
        <v>0.66</v>
      </c>
      <c r="AA1362">
        <v>0</v>
      </c>
      <c r="AB1362" t="str">
        <f t="shared" si="63"/>
        <v>262304840023760</v>
      </c>
      <c r="AC1362" t="str">
        <f t="shared" si="64"/>
        <v>5100262397</v>
      </c>
      <c r="AD1362" t="str">
        <f t="shared" si="65"/>
        <v>Type of identifier, other than LEI or MFI code</v>
      </c>
    </row>
    <row r="1363" spans="1:30" s="26" customFormat="1" x14ac:dyDescent="0.45">
      <c r="A1363" t="s">
        <v>861</v>
      </c>
      <c r="B1363" t="s">
        <v>710</v>
      </c>
      <c r="C1363" t="s">
        <v>21</v>
      </c>
      <c r="D1363" s="23">
        <v>0.66</v>
      </c>
      <c r="E1363"/>
      <c r="F1363" t="s">
        <v>485</v>
      </c>
      <c r="G1363" t="s">
        <v>23</v>
      </c>
      <c r="H1363" t="s">
        <v>694</v>
      </c>
      <c r="I1363" t="s">
        <v>704</v>
      </c>
      <c r="J1363"/>
      <c r="K1363"/>
      <c r="L1363"/>
      <c r="M1363" t="s">
        <v>1362</v>
      </c>
      <c r="N1363"/>
      <c r="O1363"/>
      <c r="P1363"/>
      <c r="Q1363"/>
      <c r="R1363"/>
      <c r="S1363"/>
      <c r="T1363"/>
      <c r="U1363"/>
      <c r="V1363"/>
      <c r="W1363"/>
      <c r="X1363" t="str">
        <f>+IF(P1363="S128","c006x   - Insurance firms &amp; pension funds",IF(G1363="particulares","c001x   - Households",IF(AND(G1363="outras empresas nao financeiras",H1363="1"),"c002x   - Micro &amp; SME",IF(AND(G1363="outras empresas nao financeiras",OR(H1363="0",H1363="")),"c003x   - Corporates",IF(G1363="instituicoes de credito","c004x   - Institutions",IF(G1363="outras instituicoes financeiras","c005x   - Other financial corporations",IF(G1363="setor publico","c008x   - Government, central banks &amp; supranationals",IF(AND(G1363="",I1363="Taxageste"),"c003x   - Corporates",IF(G1363="","c005x   - Other financial corporations","")))))))))</f>
        <v>c004x   - Institutions</v>
      </c>
      <c r="Y1363" s="1">
        <f>SUM(N1363:O1363)</f>
        <v>0</v>
      </c>
      <c r="Z1363">
        <f>IFERROR(D1363-Y1363,"")</f>
        <v>0.66</v>
      </c>
      <c r="AA1363">
        <v>0</v>
      </c>
      <c r="AB1363" s="26" t="str">
        <f t="shared" si="63"/>
        <v>262304840023740</v>
      </c>
      <c r="AC1363" s="26" t="str">
        <f t="shared" si="64"/>
        <v>5100262397</v>
      </c>
      <c r="AD1363" s="26" t="str">
        <f t="shared" si="65"/>
        <v>Type of identifier, other than LEI or MFI code</v>
      </c>
    </row>
    <row r="1364" spans="1:30" x14ac:dyDescent="0.45">
      <c r="A1364" t="s">
        <v>1001</v>
      </c>
      <c r="B1364" t="s">
        <v>710</v>
      </c>
      <c r="C1364" t="s">
        <v>21</v>
      </c>
      <c r="D1364" s="23">
        <v>0.93</v>
      </c>
      <c r="F1364" t="s">
        <v>485</v>
      </c>
      <c r="G1364" t="s">
        <v>23</v>
      </c>
      <c r="H1364" t="s">
        <v>694</v>
      </c>
      <c r="I1364" t="s">
        <v>704</v>
      </c>
      <c r="M1364" t="s">
        <v>1362</v>
      </c>
      <c r="X1364" t="str">
        <f>+IF(P1364="S128","c006x   - Insurance firms &amp; pension funds",IF(G1364="particulares","c001x   - Households",IF(AND(G1364="outras empresas nao financeiras",H1364="1"),"c002x   - Micro &amp; SME",IF(AND(G1364="outras empresas nao financeiras",OR(H1364="0",H1364="")),"c003x   - Corporates",IF(G1364="instituicoes de credito","c004x   - Institutions",IF(G1364="outras instituicoes financeiras","c005x   - Other financial corporations",IF(G1364="setor publico","c008x   - Government, central banks &amp; supranationals",IF(AND(G1364="",I1364="Taxageste"),"c003x   - Corporates",IF(G1364="","c005x   - Other financial corporations","")))))))))</f>
        <v>c004x   - Institutions</v>
      </c>
      <c r="Y1364" s="1">
        <f>SUM(N1364:O1364)</f>
        <v>0</v>
      </c>
      <c r="Z1364">
        <f>IFERROR(D1364-Y1364,"")</f>
        <v>0.93</v>
      </c>
      <c r="AA1364">
        <v>0</v>
      </c>
      <c r="AB1364" t="str">
        <f t="shared" si="63"/>
        <v>262304840023880</v>
      </c>
      <c r="AC1364" t="str">
        <f t="shared" si="64"/>
        <v>5100262397</v>
      </c>
      <c r="AD1364" t="str">
        <f t="shared" si="65"/>
        <v>Type of identifier, other than LEI or MFI code</v>
      </c>
    </row>
    <row r="1365" spans="1:30" x14ac:dyDescent="0.45">
      <c r="A1365" t="s">
        <v>938</v>
      </c>
      <c r="B1365" t="s">
        <v>710</v>
      </c>
      <c r="C1365" t="s">
        <v>21</v>
      </c>
      <c r="D1365" s="23">
        <v>0.27</v>
      </c>
      <c r="F1365" t="s">
        <v>485</v>
      </c>
      <c r="G1365" t="s">
        <v>23</v>
      </c>
      <c r="H1365" t="s">
        <v>694</v>
      </c>
      <c r="I1365" t="s">
        <v>704</v>
      </c>
      <c r="K1365" s="24"/>
      <c r="M1365" t="s">
        <v>1362</v>
      </c>
      <c r="X1365" s="26" t="str">
        <f>+IF(P1365="S128","c006x   - Insurance firms &amp; pension funds",IF(G1365="particulares","c001x   - Households",IF(AND(G1365="outras empresas nao financeiras",H1365="1"),"c002x   - Micro &amp; SME",IF(AND(G1365="outras empresas nao financeiras",OR(H1365="0",H1365="")),"c003x   - Corporates",IF(G1365="instituicoes de credito","c004x   - Institutions",IF(G1365="outras instituicoes financeiras","c005x   - Other financial corporations",IF(G1365="setor publico","c008x   - Government, central banks &amp; supranationals",IF(AND(G1365="",I1365="Taxageste"),"c003x   - Corporates",IF(G1365="","c005x   - Other financial corporations","")))))))))</f>
        <v>c004x   - Institutions</v>
      </c>
      <c r="Y1365" s="29">
        <f>SUM(N1365:O1365)</f>
        <v>0</v>
      </c>
      <c r="Z1365" s="26">
        <f>IFERROR(D1365-Y1365,"")</f>
        <v>0.27</v>
      </c>
      <c r="AA1365" s="26">
        <v>0</v>
      </c>
      <c r="AB1365" t="str">
        <f t="shared" si="63"/>
        <v>262304840024000</v>
      </c>
      <c r="AC1365" t="str">
        <f t="shared" si="64"/>
        <v>5100262397</v>
      </c>
      <c r="AD1365" t="str">
        <f t="shared" si="65"/>
        <v>Type of identifier, other than LEI or MFI code</v>
      </c>
    </row>
    <row r="1366" spans="1:30" x14ac:dyDescent="0.45">
      <c r="A1366" t="s">
        <v>1246</v>
      </c>
      <c r="B1366" t="s">
        <v>710</v>
      </c>
      <c r="C1366" t="s">
        <v>21</v>
      </c>
      <c r="D1366" s="23">
        <v>0.47</v>
      </c>
      <c r="F1366" t="s">
        <v>485</v>
      </c>
      <c r="G1366" t="s">
        <v>23</v>
      </c>
      <c r="H1366" t="s">
        <v>694</v>
      </c>
      <c r="I1366" t="s">
        <v>704</v>
      </c>
      <c r="M1366" t="s">
        <v>1362</v>
      </c>
      <c r="X1366" t="str">
        <f>+IF(P1366="S128","c006x   - Insurance firms &amp; pension funds",IF(G1366="particulares","c001x   - Households",IF(AND(G1366="outras empresas nao financeiras",H1366="1"),"c002x   - Micro &amp; SME",IF(AND(G1366="outras empresas nao financeiras",OR(H1366="0",H1366="")),"c003x   - Corporates",IF(G1366="instituicoes de credito","c004x   - Institutions",IF(G1366="outras instituicoes financeiras","c005x   - Other financial corporations",IF(G1366="setor publico","c008x   - Government, central banks &amp; supranationals",IF(AND(G1366="",I1366="Taxageste"),"c003x   - Corporates",IF(G1366="","c005x   - Other financial corporations","")))))))))</f>
        <v>c004x   - Institutions</v>
      </c>
      <c r="Y1366" s="1">
        <f>SUM(N1366:O1366)</f>
        <v>0</v>
      </c>
      <c r="Z1366">
        <f>IFERROR(D1366-Y1366,"")</f>
        <v>0.47</v>
      </c>
      <c r="AA1366">
        <v>0</v>
      </c>
      <c r="AB1366" t="str">
        <f t="shared" si="63"/>
        <v>262304840024040</v>
      </c>
      <c r="AC1366" t="str">
        <f t="shared" si="64"/>
        <v>5100262397</v>
      </c>
      <c r="AD1366" t="str">
        <f t="shared" si="65"/>
        <v>Type of identifier, other than LEI or MFI code</v>
      </c>
    </row>
    <row r="1367" spans="1:30" x14ac:dyDescent="0.45">
      <c r="A1367" t="s">
        <v>1248</v>
      </c>
      <c r="B1367" t="s">
        <v>710</v>
      </c>
      <c r="C1367" t="s">
        <v>21</v>
      </c>
      <c r="D1367" s="23">
        <v>0.28999999999999998</v>
      </c>
      <c r="F1367" t="s">
        <v>485</v>
      </c>
      <c r="G1367" t="s">
        <v>23</v>
      </c>
      <c r="H1367" t="s">
        <v>694</v>
      </c>
      <c r="I1367" t="s">
        <v>704</v>
      </c>
      <c r="M1367" t="s">
        <v>1362</v>
      </c>
      <c r="X1367" t="str">
        <f>+IF(P1367="S128","c006x   - Insurance firms &amp; pension funds",IF(G1367="particulares","c001x   - Households",IF(AND(G1367="outras empresas nao financeiras",H1367="1"),"c002x   - Micro &amp; SME",IF(AND(G1367="outras empresas nao financeiras",OR(H1367="0",H1367="")),"c003x   - Corporates",IF(G1367="instituicoes de credito","c004x   - Institutions",IF(G1367="outras instituicoes financeiras","c005x   - Other financial corporations",IF(G1367="setor publico","c008x   - Government, central banks &amp; supranationals",IF(AND(G1367="",I1367="Taxageste"),"c003x   - Corporates",IF(G1367="","c005x   - Other financial corporations","")))))))))</f>
        <v>c004x   - Institutions</v>
      </c>
      <c r="Y1367" s="1">
        <f>SUM(N1367:O1367)</f>
        <v>0</v>
      </c>
      <c r="Z1367">
        <f>IFERROR(D1367-Y1367,"")</f>
        <v>0.28999999999999998</v>
      </c>
      <c r="AA1367">
        <v>0</v>
      </c>
      <c r="AB1367" t="str">
        <f t="shared" si="63"/>
        <v>262304840024160</v>
      </c>
      <c r="AC1367" t="str">
        <f t="shared" si="64"/>
        <v>5100262397</v>
      </c>
      <c r="AD1367" t="str">
        <f t="shared" si="65"/>
        <v>Type of identifier, other than LEI or MFI code</v>
      </c>
    </row>
    <row r="1368" spans="1:30" x14ac:dyDescent="0.45">
      <c r="A1368" t="s">
        <v>1237</v>
      </c>
      <c r="B1368" t="s">
        <v>710</v>
      </c>
      <c r="C1368" t="s">
        <v>21</v>
      </c>
      <c r="D1368" s="23">
        <v>0.72</v>
      </c>
      <c r="E1368" s="23"/>
      <c r="F1368" t="s">
        <v>485</v>
      </c>
      <c r="G1368" t="s">
        <v>23</v>
      </c>
      <c r="H1368" t="s">
        <v>694</v>
      </c>
      <c r="I1368" t="s">
        <v>704</v>
      </c>
      <c r="M1368" t="s">
        <v>1362</v>
      </c>
      <c r="X1368" t="str">
        <f>+IF(P1368="S128","c006x   - Insurance firms &amp; pension funds",IF(G1368="particulares","c001x   - Households",IF(AND(G1368="outras empresas nao financeiras",H1368="1"),"c002x   - Micro &amp; SME",IF(AND(G1368="outras empresas nao financeiras",OR(H1368="0",H1368="")),"c003x   - Corporates",IF(G1368="instituicoes de credito","c004x   - Institutions",IF(G1368="outras instituicoes financeiras","c005x   - Other financial corporations",IF(G1368="setor publico","c008x   - Government, central banks &amp; supranationals",IF(AND(G1368="",I1368="Taxageste"),"c003x   - Corporates",IF(G1368="","c005x   - Other financial corporations","")))))))))</f>
        <v>c004x   - Institutions</v>
      </c>
      <c r="Y1368" s="1">
        <f>SUM(N1368:O1368)</f>
        <v>0</v>
      </c>
      <c r="Z1368">
        <f>IFERROR(D1368-Y1368,"")</f>
        <v>0.72</v>
      </c>
      <c r="AA1368">
        <v>0</v>
      </c>
      <c r="AB1368" t="str">
        <f t="shared" si="63"/>
        <v>262304840024230</v>
      </c>
      <c r="AC1368" t="str">
        <f t="shared" si="64"/>
        <v>5100262397</v>
      </c>
      <c r="AD1368" t="str">
        <f t="shared" si="65"/>
        <v>Type of identifier, other than LEI or MFI code</v>
      </c>
    </row>
    <row r="1369" spans="1:30" x14ac:dyDescent="0.45">
      <c r="A1369" t="s">
        <v>940</v>
      </c>
      <c r="B1369" t="s">
        <v>710</v>
      </c>
      <c r="C1369" t="s">
        <v>21</v>
      </c>
      <c r="D1369" s="23">
        <v>1.24</v>
      </c>
      <c r="F1369" t="s">
        <v>485</v>
      </c>
      <c r="G1369" t="s">
        <v>23</v>
      </c>
      <c r="H1369" t="s">
        <v>694</v>
      </c>
      <c r="I1369" t="s">
        <v>704</v>
      </c>
      <c r="M1369" t="s">
        <v>1362</v>
      </c>
      <c r="X1369" t="str">
        <f>+IF(P1369="S128","c006x   - Insurance firms &amp; pension funds",IF(G1369="particulares","c001x   - Households",IF(AND(G1369="outras empresas nao financeiras",H1369="1"),"c002x   - Micro &amp; SME",IF(AND(G1369="outras empresas nao financeiras",OR(H1369="0",H1369="")),"c003x   - Corporates",IF(G1369="instituicoes de credito","c004x   - Institutions",IF(G1369="outras instituicoes financeiras","c005x   - Other financial corporations",IF(G1369="setor publico","c008x   - Government, central banks &amp; supranationals",IF(AND(G1369="",I1369="Taxageste"),"c003x   - Corporates",IF(G1369="","c005x   - Other financial corporations","")))))))))</f>
        <v>c004x   - Institutions</v>
      </c>
      <c r="Y1369" s="1">
        <f>SUM(N1369:O1369)</f>
        <v>0</v>
      </c>
      <c r="Z1369">
        <f>IFERROR(D1369-Y1369,"")</f>
        <v>1.24</v>
      </c>
      <c r="AA1369">
        <v>0</v>
      </c>
      <c r="AB1369" t="str">
        <f t="shared" si="63"/>
        <v>262304840019170</v>
      </c>
      <c r="AC1369" t="str">
        <f t="shared" si="64"/>
        <v>5100262397</v>
      </c>
      <c r="AD1369" t="str">
        <f t="shared" si="65"/>
        <v>Type of identifier, other than LEI or MFI code</v>
      </c>
    </row>
    <row r="1370" spans="1:30" x14ac:dyDescent="0.45">
      <c r="A1370" t="s">
        <v>1006</v>
      </c>
      <c r="B1370" t="s">
        <v>710</v>
      </c>
      <c r="C1370" t="s">
        <v>21</v>
      </c>
      <c r="D1370" s="23">
        <v>0.47</v>
      </c>
      <c r="F1370" t="s">
        <v>485</v>
      </c>
      <c r="G1370" t="s">
        <v>23</v>
      </c>
      <c r="H1370" t="s">
        <v>694</v>
      </c>
      <c r="I1370" t="s">
        <v>704</v>
      </c>
      <c r="M1370" t="s">
        <v>1362</v>
      </c>
      <c r="X1370" t="str">
        <f>+IF(P1370="S128","c006x   - Insurance firms &amp; pension funds",IF(G1370="particulares","c001x   - Households",IF(AND(G1370="outras empresas nao financeiras",H1370="1"),"c002x   - Micro &amp; SME",IF(AND(G1370="outras empresas nao financeiras",OR(H1370="0",H1370="")),"c003x   - Corporates",IF(G1370="instituicoes de credito","c004x   - Institutions",IF(G1370="outras instituicoes financeiras","c005x   - Other financial corporations",IF(G1370="setor publico","c008x   - Government, central banks &amp; supranationals",IF(AND(G1370="",I1370="Taxageste"),"c003x   - Corporates",IF(G1370="","c005x   - Other financial corporations","")))))))))</f>
        <v>c004x   - Institutions</v>
      </c>
      <c r="Y1370" s="1">
        <f>SUM(N1370:O1370)</f>
        <v>0</v>
      </c>
      <c r="Z1370">
        <f>IFERROR(D1370-Y1370,"")</f>
        <v>0.47</v>
      </c>
      <c r="AA1370">
        <v>0</v>
      </c>
      <c r="AB1370" t="str">
        <f t="shared" si="63"/>
        <v>262304840024440</v>
      </c>
      <c r="AC1370" t="str">
        <f t="shared" si="64"/>
        <v>5100262397</v>
      </c>
      <c r="AD1370" t="str">
        <f t="shared" si="65"/>
        <v>Type of identifier, other than LEI or MFI code</v>
      </c>
    </row>
    <row r="1371" spans="1:30" x14ac:dyDescent="0.45">
      <c r="A1371" t="s">
        <v>1254</v>
      </c>
      <c r="B1371" t="s">
        <v>710</v>
      </c>
      <c r="C1371" t="s">
        <v>21</v>
      </c>
      <c r="D1371" s="23">
        <v>0.73</v>
      </c>
      <c r="F1371" t="s">
        <v>485</v>
      </c>
      <c r="G1371" t="s">
        <v>23</v>
      </c>
      <c r="H1371" t="s">
        <v>694</v>
      </c>
      <c r="I1371" t="s">
        <v>704</v>
      </c>
      <c r="M1371" t="s">
        <v>1362</v>
      </c>
      <c r="X1371" t="str">
        <f>+IF(P1371="S128","c006x   - Insurance firms &amp; pension funds",IF(G1371="particulares","c001x   - Households",IF(AND(G1371="outras empresas nao financeiras",H1371="1"),"c002x   - Micro &amp; SME",IF(AND(G1371="outras empresas nao financeiras",OR(H1371="0",H1371="")),"c003x   - Corporates",IF(G1371="instituicoes de credito","c004x   - Institutions",IF(G1371="outras instituicoes financeiras","c005x   - Other financial corporations",IF(G1371="setor publico","c008x   - Government, central banks &amp; supranationals",IF(AND(G1371="",I1371="Taxageste"),"c003x   - Corporates",IF(G1371="","c005x   - Other financial corporations","")))))))))</f>
        <v>c004x   - Institutions</v>
      </c>
      <c r="Y1371" s="1">
        <f>SUM(N1371:O1371)</f>
        <v>0</v>
      </c>
      <c r="Z1371">
        <f>IFERROR(D1371-Y1371,"")</f>
        <v>0.73</v>
      </c>
      <c r="AA1371">
        <v>0</v>
      </c>
      <c r="AB1371" t="str">
        <f t="shared" si="63"/>
        <v>262304840024560</v>
      </c>
      <c r="AC1371" t="str">
        <f t="shared" si="64"/>
        <v>5100262397</v>
      </c>
      <c r="AD1371" t="str">
        <f t="shared" si="65"/>
        <v>Type of identifier, other than LEI or MFI code</v>
      </c>
    </row>
    <row r="1372" spans="1:30" x14ac:dyDescent="0.45">
      <c r="A1372" t="s">
        <v>518</v>
      </c>
      <c r="B1372" t="s">
        <v>213</v>
      </c>
      <c r="C1372" t="s">
        <v>21</v>
      </c>
      <c r="D1372" s="23">
        <v>1.56</v>
      </c>
      <c r="F1372" t="s">
        <v>485</v>
      </c>
      <c r="G1372" t="s">
        <v>27</v>
      </c>
      <c r="H1372" t="s">
        <v>694</v>
      </c>
      <c r="I1372" t="s">
        <v>57</v>
      </c>
      <c r="M1372" t="s">
        <v>1362</v>
      </c>
      <c r="X1372" t="str">
        <f>+IF(P1372="S128","c006x   - Insurance firms &amp; pension funds",IF(G1372="particulares","c001x   - Households",IF(AND(G1372="outras empresas nao financeiras",H1372="1"),"c002x   - Micro &amp; SME",IF(AND(G1372="outras empresas nao financeiras",OR(H1372="0",H1372="")),"c003x   - Corporates",IF(G1372="instituicoes de credito","c004x   - Institutions",IF(G1372="outras instituicoes financeiras","c005x   - Other financial corporations",IF(G1372="setor publico","c008x   - Government, central banks &amp; supranationals",IF(AND(G1372="",I1372="Taxageste"),"c003x   - Corporates",IF(G1372="","c005x   - Other financial corporations","")))))))))</f>
        <v>c003x   - Corporates</v>
      </c>
      <c r="Y1372" s="1">
        <f>SUM(N1372:O1372)</f>
        <v>0</v>
      </c>
      <c r="Z1372">
        <f>IFERROR(D1372-Y1372,"")</f>
        <v>1.56</v>
      </c>
      <c r="AA1372">
        <v>0</v>
      </c>
      <c r="AB1372" t="str">
        <f t="shared" si="63"/>
        <v>262304840022960</v>
      </c>
      <c r="AC1372" t="str">
        <f t="shared" si="64"/>
        <v>5100262318</v>
      </c>
      <c r="AD1372" t="str">
        <f t="shared" si="65"/>
        <v>Type of identifier, other than LEI or MFI code</v>
      </c>
    </row>
    <row r="1373" spans="1:30" x14ac:dyDescent="0.45">
      <c r="A1373" t="s">
        <v>552</v>
      </c>
      <c r="B1373" t="s">
        <v>213</v>
      </c>
      <c r="C1373" t="s">
        <v>21</v>
      </c>
      <c r="D1373" s="23">
        <v>1</v>
      </c>
      <c r="E1373" s="23"/>
      <c r="F1373" t="s">
        <v>485</v>
      </c>
      <c r="G1373" t="s">
        <v>27</v>
      </c>
      <c r="H1373" t="s">
        <v>694</v>
      </c>
      <c r="I1373" t="s">
        <v>57</v>
      </c>
      <c r="M1373" t="s">
        <v>1362</v>
      </c>
      <c r="X1373" t="str">
        <f>+IF(P1373="S128","c006x   - Insurance firms &amp; pension funds",IF(G1373="particulares","c001x   - Households",IF(AND(G1373="outras empresas nao financeiras",H1373="1"),"c002x   - Micro &amp; SME",IF(AND(G1373="outras empresas nao financeiras",OR(H1373="0",H1373="")),"c003x   - Corporates",IF(G1373="instituicoes de credito","c004x   - Institutions",IF(G1373="outras instituicoes financeiras","c005x   - Other financial corporations",IF(G1373="setor publico","c008x   - Government, central banks &amp; supranationals",IF(AND(G1373="",I1373="Taxageste"),"c003x   - Corporates",IF(G1373="","c005x   - Other financial corporations","")))))))))</f>
        <v>c003x   - Corporates</v>
      </c>
      <c r="Y1373" s="1">
        <f>SUM(N1373:O1373)</f>
        <v>0</v>
      </c>
      <c r="Z1373">
        <f>IFERROR(D1373-Y1373,"")</f>
        <v>1</v>
      </c>
      <c r="AA1373">
        <v>0</v>
      </c>
      <c r="AB1373" t="str">
        <f t="shared" si="63"/>
        <v>262304840019610</v>
      </c>
      <c r="AC1373" t="str">
        <f t="shared" si="64"/>
        <v>5100262318</v>
      </c>
      <c r="AD1373" t="str">
        <f t="shared" si="65"/>
        <v>Type of identifier, other than LEI or MFI code</v>
      </c>
    </row>
    <row r="1374" spans="1:30" x14ac:dyDescent="0.45">
      <c r="A1374" t="s">
        <v>1256</v>
      </c>
      <c r="B1374" t="s">
        <v>710</v>
      </c>
      <c r="C1374" t="s">
        <v>21</v>
      </c>
      <c r="D1374" s="23">
        <v>0.57999999999999996</v>
      </c>
      <c r="F1374" t="s">
        <v>485</v>
      </c>
      <c r="G1374" t="s">
        <v>23</v>
      </c>
      <c r="H1374" t="s">
        <v>694</v>
      </c>
      <c r="I1374" t="s">
        <v>704</v>
      </c>
      <c r="M1374" t="s">
        <v>1362</v>
      </c>
      <c r="X1374" t="str">
        <f>+IF(P1374="S128","c006x   - Insurance firms &amp; pension funds",IF(G1374="particulares","c001x   - Households",IF(AND(G1374="outras empresas nao financeiras",H1374="1"),"c002x   - Micro &amp; SME",IF(AND(G1374="outras empresas nao financeiras",OR(H1374="0",H1374="")),"c003x   - Corporates",IF(G1374="instituicoes de credito","c004x   - Institutions",IF(G1374="outras instituicoes financeiras","c005x   - Other financial corporations",IF(G1374="setor publico","c008x   - Government, central banks &amp; supranationals",IF(AND(G1374="",I1374="Taxageste"),"c003x   - Corporates",IF(G1374="","c005x   - Other financial corporations","")))))))))</f>
        <v>c004x   - Institutions</v>
      </c>
      <c r="Y1374" s="1">
        <f>SUM(N1374:O1374)</f>
        <v>0</v>
      </c>
      <c r="Z1374">
        <f>IFERROR(D1374-Y1374,"")</f>
        <v>0.57999999999999996</v>
      </c>
      <c r="AA1374">
        <v>0</v>
      </c>
      <c r="AB1374" t="str">
        <f t="shared" si="63"/>
        <v>262304840024750</v>
      </c>
      <c r="AC1374" t="str">
        <f t="shared" si="64"/>
        <v>5100262397</v>
      </c>
      <c r="AD1374" t="str">
        <f t="shared" si="65"/>
        <v>Type of identifier, other than LEI or MFI code</v>
      </c>
    </row>
    <row r="1375" spans="1:30" x14ac:dyDescent="0.45">
      <c r="A1375" t="s">
        <v>1009</v>
      </c>
      <c r="B1375" t="s">
        <v>710</v>
      </c>
      <c r="C1375" t="s">
        <v>21</v>
      </c>
      <c r="D1375" s="23">
        <v>0.56999999999999995</v>
      </c>
      <c r="F1375" t="s">
        <v>485</v>
      </c>
      <c r="G1375" t="s">
        <v>23</v>
      </c>
      <c r="H1375" t="s">
        <v>694</v>
      </c>
      <c r="I1375" t="s">
        <v>704</v>
      </c>
      <c r="M1375" t="s">
        <v>1362</v>
      </c>
      <c r="X1375" t="str">
        <f>+IF(P1375="S128","c006x   - Insurance firms &amp; pension funds",IF(G1375="particulares","c001x   - Households",IF(AND(G1375="outras empresas nao financeiras",H1375="1"),"c002x   - Micro &amp; SME",IF(AND(G1375="outras empresas nao financeiras",OR(H1375="0",H1375="")),"c003x   - Corporates",IF(G1375="instituicoes de credito","c004x   - Institutions",IF(G1375="outras instituicoes financeiras","c005x   - Other financial corporations",IF(G1375="setor publico","c008x   - Government, central banks &amp; supranationals",IF(AND(G1375="",I1375="Taxageste"),"c003x   - Corporates",IF(G1375="","c005x   - Other financial corporations","")))))))))</f>
        <v>c004x   - Institutions</v>
      </c>
      <c r="Y1375" s="1">
        <f>SUM(N1375:O1375)</f>
        <v>0</v>
      </c>
      <c r="Z1375">
        <f>IFERROR(D1375-Y1375,"")</f>
        <v>0.56999999999999995</v>
      </c>
      <c r="AA1375">
        <v>0</v>
      </c>
      <c r="AB1375" t="str">
        <f t="shared" si="63"/>
        <v>262304840024860</v>
      </c>
      <c r="AC1375" t="str">
        <f t="shared" si="64"/>
        <v>5100262397</v>
      </c>
      <c r="AD1375" t="str">
        <f t="shared" si="65"/>
        <v>Type of identifier, other than LEI or MFI code</v>
      </c>
    </row>
    <row r="1376" spans="1:30" x14ac:dyDescent="0.45">
      <c r="A1376" t="s">
        <v>1249</v>
      </c>
      <c r="B1376" t="s">
        <v>710</v>
      </c>
      <c r="C1376" t="s">
        <v>21</v>
      </c>
      <c r="D1376" s="23">
        <v>1.75</v>
      </c>
      <c r="F1376" t="s">
        <v>485</v>
      </c>
      <c r="G1376" t="s">
        <v>23</v>
      </c>
      <c r="H1376" t="s">
        <v>694</v>
      </c>
      <c r="I1376" t="s">
        <v>704</v>
      </c>
      <c r="M1376" t="s">
        <v>1362</v>
      </c>
      <c r="X1376" t="str">
        <f>+IF(P1376="S128","c006x   - Insurance firms &amp; pension funds",IF(G1376="particulares","c001x   - Households",IF(AND(G1376="outras empresas nao financeiras",H1376="1"),"c002x   - Micro &amp; SME",IF(AND(G1376="outras empresas nao financeiras",OR(H1376="0",H1376="")),"c003x   - Corporates",IF(G1376="instituicoes de credito","c004x   - Institutions",IF(G1376="outras instituicoes financeiras","c005x   - Other financial corporations",IF(G1376="setor publico","c008x   - Government, central banks &amp; supranationals",IF(AND(G1376="",I1376="Taxageste"),"c003x   - Corporates",IF(G1376="","c005x   - Other financial corporations","")))))))))</f>
        <v>c004x   - Institutions</v>
      </c>
      <c r="Y1376" s="1">
        <f>SUM(N1376:O1376)</f>
        <v>0</v>
      </c>
      <c r="Z1376">
        <f>IFERROR(D1376-Y1376,"")</f>
        <v>1.75</v>
      </c>
      <c r="AA1376">
        <v>0</v>
      </c>
      <c r="AB1376" t="str">
        <f t="shared" si="63"/>
        <v>262304840025040</v>
      </c>
      <c r="AC1376" t="str">
        <f t="shared" si="64"/>
        <v>5100262397</v>
      </c>
      <c r="AD1376" t="str">
        <f t="shared" si="65"/>
        <v>Type of identifier, other than LEI or MFI code</v>
      </c>
    </row>
    <row r="1377" spans="1:30" x14ac:dyDescent="0.45">
      <c r="A1377" t="s">
        <v>1013</v>
      </c>
      <c r="B1377" t="s">
        <v>710</v>
      </c>
      <c r="C1377" t="s">
        <v>21</v>
      </c>
      <c r="D1377" s="23">
        <v>0.28000000000000003</v>
      </c>
      <c r="E1377" s="23"/>
      <c r="F1377" t="s">
        <v>485</v>
      </c>
      <c r="G1377" t="s">
        <v>23</v>
      </c>
      <c r="H1377" t="s">
        <v>694</v>
      </c>
      <c r="I1377" t="s">
        <v>704</v>
      </c>
      <c r="M1377" t="s">
        <v>1362</v>
      </c>
      <c r="X1377" t="str">
        <f>+IF(P1377="S128","c006x   - Insurance firms &amp; pension funds",IF(G1377="particulares","c001x   - Households",IF(AND(G1377="outras empresas nao financeiras",H1377="1"),"c002x   - Micro &amp; SME",IF(AND(G1377="outras empresas nao financeiras",OR(H1377="0",H1377="")),"c003x   - Corporates",IF(G1377="instituicoes de credito","c004x   - Institutions",IF(G1377="outras instituicoes financeiras","c005x   - Other financial corporations",IF(G1377="setor publico","c008x   - Government, central banks &amp; supranationals",IF(AND(G1377="",I1377="Taxageste"),"c003x   - Corporates",IF(G1377="","c005x   - Other financial corporations","")))))))))</f>
        <v>c004x   - Institutions</v>
      </c>
      <c r="Y1377" s="1">
        <f>SUM(N1377:O1377)</f>
        <v>0</v>
      </c>
      <c r="Z1377">
        <f>IFERROR(D1377-Y1377,"")</f>
        <v>0.28000000000000003</v>
      </c>
      <c r="AA1377">
        <v>0</v>
      </c>
      <c r="AB1377" t="str">
        <f t="shared" si="63"/>
        <v>262304840025090</v>
      </c>
      <c r="AC1377" t="str">
        <f t="shared" si="64"/>
        <v>5100262397</v>
      </c>
      <c r="AD1377" t="str">
        <f t="shared" si="65"/>
        <v>Type of identifier, other than LEI or MFI code</v>
      </c>
    </row>
    <row r="1378" spans="1:30" x14ac:dyDescent="0.45">
      <c r="A1378" t="s">
        <v>1211</v>
      </c>
      <c r="B1378" t="s">
        <v>710</v>
      </c>
      <c r="C1378" t="s">
        <v>21</v>
      </c>
      <c r="D1378" s="23">
        <v>0.65</v>
      </c>
      <c r="F1378" t="s">
        <v>485</v>
      </c>
      <c r="G1378" t="s">
        <v>23</v>
      </c>
      <c r="H1378" t="s">
        <v>694</v>
      </c>
      <c r="I1378" t="s">
        <v>704</v>
      </c>
      <c r="M1378" t="s">
        <v>1362</v>
      </c>
      <c r="X1378" t="str">
        <f>+IF(P1378="S128","c006x   - Insurance firms &amp; pension funds",IF(G1378="particulares","c001x   - Households",IF(AND(G1378="outras empresas nao financeiras",H1378="1"),"c002x   - Micro &amp; SME",IF(AND(G1378="outras empresas nao financeiras",OR(H1378="0",H1378="")),"c003x   - Corporates",IF(G1378="instituicoes de credito","c004x   - Institutions",IF(G1378="outras instituicoes financeiras","c005x   - Other financial corporations",IF(G1378="setor publico","c008x   - Government, central banks &amp; supranationals",IF(AND(G1378="",I1378="Taxageste"),"c003x   - Corporates",IF(G1378="","c005x   - Other financial corporations","")))))))))</f>
        <v>c004x   - Institutions</v>
      </c>
      <c r="Y1378" s="1">
        <f>SUM(N1378:O1378)</f>
        <v>0</v>
      </c>
      <c r="Z1378">
        <f>IFERROR(D1378-Y1378,"")</f>
        <v>0.65</v>
      </c>
      <c r="AA1378">
        <v>0</v>
      </c>
      <c r="AB1378" t="str">
        <f t="shared" si="63"/>
        <v>262304840025140</v>
      </c>
      <c r="AC1378" t="str">
        <f t="shared" si="64"/>
        <v>5100262397</v>
      </c>
      <c r="AD1378" t="str">
        <f t="shared" si="65"/>
        <v>Type of identifier, other than LEI or MFI code</v>
      </c>
    </row>
    <row r="1379" spans="1:30" x14ac:dyDescent="0.45">
      <c r="A1379" t="s">
        <v>1265</v>
      </c>
      <c r="B1379" t="s">
        <v>710</v>
      </c>
      <c r="C1379" t="s">
        <v>21</v>
      </c>
      <c r="D1379" s="23">
        <v>10.77</v>
      </c>
      <c r="E1379" s="23"/>
      <c r="F1379" t="s">
        <v>485</v>
      </c>
      <c r="G1379" t="s">
        <v>23</v>
      </c>
      <c r="H1379" t="s">
        <v>694</v>
      </c>
      <c r="I1379" t="s">
        <v>704</v>
      </c>
      <c r="M1379" t="s">
        <v>1362</v>
      </c>
      <c r="X1379" t="str">
        <f>+IF(P1379="S128","c006x   - Insurance firms &amp; pension funds",IF(G1379="particulares","c001x   - Households",IF(AND(G1379="outras empresas nao financeiras",H1379="1"),"c002x   - Micro &amp; SME",IF(AND(G1379="outras empresas nao financeiras",OR(H1379="0",H1379="")),"c003x   - Corporates",IF(G1379="instituicoes de credito","c004x   - Institutions",IF(G1379="outras instituicoes financeiras","c005x   - Other financial corporations",IF(G1379="setor publico","c008x   - Government, central banks &amp; supranationals",IF(AND(G1379="",I1379="Taxageste"),"c003x   - Corporates",IF(G1379="","c005x   - Other financial corporations","")))))))))</f>
        <v>c004x   - Institutions</v>
      </c>
      <c r="Y1379" s="1">
        <f>SUM(N1379:O1379)</f>
        <v>0</v>
      </c>
      <c r="Z1379">
        <f>IFERROR(D1379-Y1379,"")</f>
        <v>10.77</v>
      </c>
      <c r="AA1379">
        <v>0</v>
      </c>
      <c r="AB1379" t="str">
        <f t="shared" si="63"/>
        <v>262304840025280</v>
      </c>
      <c r="AC1379" t="str">
        <f t="shared" si="64"/>
        <v>5100262397</v>
      </c>
      <c r="AD1379" t="str">
        <f t="shared" si="65"/>
        <v>Type of identifier, other than LEI or MFI code</v>
      </c>
    </row>
    <row r="1380" spans="1:30" x14ac:dyDescent="0.45">
      <c r="A1380" t="s">
        <v>1016</v>
      </c>
      <c r="B1380" t="s">
        <v>710</v>
      </c>
      <c r="C1380" t="s">
        <v>21</v>
      </c>
      <c r="D1380" s="23">
        <v>2.0499999999999998</v>
      </c>
      <c r="F1380" t="s">
        <v>485</v>
      </c>
      <c r="G1380" t="s">
        <v>23</v>
      </c>
      <c r="H1380" t="s">
        <v>694</v>
      </c>
      <c r="I1380" t="s">
        <v>704</v>
      </c>
      <c r="M1380" t="s">
        <v>1362</v>
      </c>
      <c r="X1380" t="str">
        <f>+IF(P1380="S128","c006x   - Insurance firms &amp; pension funds",IF(G1380="particulares","c001x   - Households",IF(AND(G1380="outras empresas nao financeiras",H1380="1"),"c002x   - Micro &amp; SME",IF(AND(G1380="outras empresas nao financeiras",OR(H1380="0",H1380="")),"c003x   - Corporates",IF(G1380="instituicoes de credito","c004x   - Institutions",IF(G1380="outras instituicoes financeiras","c005x   - Other financial corporations",IF(G1380="setor publico","c008x   - Government, central banks &amp; supranationals",IF(AND(G1380="",I1380="Taxageste"),"c003x   - Corporates",IF(G1380="","c005x   - Other financial corporations","")))))))))</f>
        <v>c004x   - Institutions</v>
      </c>
      <c r="Y1380" s="1">
        <f>SUM(N1380:O1380)</f>
        <v>0</v>
      </c>
      <c r="Z1380">
        <f>IFERROR(D1380-Y1380,"")</f>
        <v>2.0499999999999998</v>
      </c>
      <c r="AA1380">
        <v>0</v>
      </c>
      <c r="AB1380" t="str">
        <f t="shared" si="63"/>
        <v>262304840025340</v>
      </c>
      <c r="AC1380" t="str">
        <f t="shared" si="64"/>
        <v>5100262397</v>
      </c>
      <c r="AD1380" t="str">
        <f t="shared" si="65"/>
        <v>Type of identifier, other than LEI or MFI code</v>
      </c>
    </row>
    <row r="1381" spans="1:30" x14ac:dyDescent="0.45">
      <c r="A1381" t="s">
        <v>1259</v>
      </c>
      <c r="B1381" t="s">
        <v>710</v>
      </c>
      <c r="C1381" t="s">
        <v>21</v>
      </c>
      <c r="D1381" s="23">
        <v>10.62</v>
      </c>
      <c r="E1381" s="23"/>
      <c r="F1381" t="s">
        <v>485</v>
      </c>
      <c r="G1381" t="s">
        <v>23</v>
      </c>
      <c r="H1381" t="s">
        <v>694</v>
      </c>
      <c r="I1381" t="s">
        <v>704</v>
      </c>
      <c r="M1381" t="s">
        <v>1362</v>
      </c>
      <c r="X1381" t="str">
        <f>+IF(P1381="S128","c006x   - Insurance firms &amp; pension funds",IF(G1381="particulares","c001x   - Households",IF(AND(G1381="outras empresas nao financeiras",H1381="1"),"c002x   - Micro &amp; SME",IF(AND(G1381="outras empresas nao financeiras",OR(H1381="0",H1381="")),"c003x   - Corporates",IF(G1381="instituicoes de credito","c004x   - Institutions",IF(G1381="outras instituicoes financeiras","c005x   - Other financial corporations",IF(G1381="setor publico","c008x   - Government, central banks &amp; supranationals",IF(AND(G1381="",I1381="Taxageste"),"c003x   - Corporates",IF(G1381="","c005x   - Other financial corporations","")))))))))</f>
        <v>c004x   - Institutions</v>
      </c>
      <c r="Y1381" s="1">
        <f>SUM(N1381:O1381)</f>
        <v>0</v>
      </c>
      <c r="Z1381">
        <f>IFERROR(D1381-Y1381,"")</f>
        <v>10.62</v>
      </c>
      <c r="AA1381">
        <v>0</v>
      </c>
      <c r="AB1381" t="str">
        <f t="shared" si="63"/>
        <v>262304840025730</v>
      </c>
      <c r="AC1381" t="str">
        <f t="shared" si="64"/>
        <v>5100262397</v>
      </c>
      <c r="AD1381" t="str">
        <f t="shared" si="65"/>
        <v>Type of identifier, other than LEI or MFI code</v>
      </c>
    </row>
    <row r="1382" spans="1:30" x14ac:dyDescent="0.45">
      <c r="A1382" t="s">
        <v>1274</v>
      </c>
      <c r="B1382" t="s">
        <v>710</v>
      </c>
      <c r="C1382" t="s">
        <v>21</v>
      </c>
      <c r="D1382" s="23">
        <v>1.95</v>
      </c>
      <c r="F1382" t="s">
        <v>485</v>
      </c>
      <c r="G1382" t="s">
        <v>23</v>
      </c>
      <c r="H1382" t="s">
        <v>694</v>
      </c>
      <c r="I1382" t="s">
        <v>704</v>
      </c>
      <c r="M1382" t="s">
        <v>1362</v>
      </c>
      <c r="X1382" t="str">
        <f>+IF(P1382="S128","c006x   - Insurance firms &amp; pension funds",IF(G1382="particulares","c001x   - Households",IF(AND(G1382="outras empresas nao financeiras",H1382="1"),"c002x   - Micro &amp; SME",IF(AND(G1382="outras empresas nao financeiras",OR(H1382="0",H1382="")),"c003x   - Corporates",IF(G1382="instituicoes de credito","c004x   - Institutions",IF(G1382="outras instituicoes financeiras","c005x   - Other financial corporations",IF(G1382="setor publico","c008x   - Government, central banks &amp; supranationals",IF(AND(G1382="",I1382="Taxageste"),"c003x   - Corporates",IF(G1382="","c005x   - Other financial corporations","")))))))))</f>
        <v>c004x   - Institutions</v>
      </c>
      <c r="Y1382" s="1">
        <f>SUM(N1382:O1382)</f>
        <v>0</v>
      </c>
      <c r="Z1382">
        <f>IFERROR(D1382-Y1382,"")</f>
        <v>1.95</v>
      </c>
      <c r="AA1382">
        <v>0</v>
      </c>
      <c r="AB1382" t="str">
        <f t="shared" si="63"/>
        <v>262304840026080</v>
      </c>
      <c r="AC1382" t="str">
        <f t="shared" si="64"/>
        <v>5100262397</v>
      </c>
      <c r="AD1382" t="str">
        <f t="shared" si="65"/>
        <v>Type of identifier, other than LEI or MFI code</v>
      </c>
    </row>
    <row r="1383" spans="1:30" x14ac:dyDescent="0.45">
      <c r="A1383" t="s">
        <v>1277</v>
      </c>
      <c r="B1383" t="s">
        <v>710</v>
      </c>
      <c r="C1383" t="s">
        <v>21</v>
      </c>
      <c r="D1383" s="23">
        <v>0.57999999999999996</v>
      </c>
      <c r="E1383" s="23"/>
      <c r="F1383" t="s">
        <v>485</v>
      </c>
      <c r="G1383" t="s">
        <v>23</v>
      </c>
      <c r="H1383" t="s">
        <v>694</v>
      </c>
      <c r="I1383" t="s">
        <v>704</v>
      </c>
      <c r="M1383" t="s">
        <v>1362</v>
      </c>
      <c r="X1383" t="str">
        <f>+IF(P1383="S128","c006x   - Insurance firms &amp; pension funds",IF(G1383="particulares","c001x   - Households",IF(AND(G1383="outras empresas nao financeiras",H1383="1"),"c002x   - Micro &amp; SME",IF(AND(G1383="outras empresas nao financeiras",OR(H1383="0",H1383="")),"c003x   - Corporates",IF(G1383="instituicoes de credito","c004x   - Institutions",IF(G1383="outras instituicoes financeiras","c005x   - Other financial corporations",IF(G1383="setor publico","c008x   - Government, central banks &amp; supranationals",IF(AND(G1383="",I1383="Taxageste"),"c003x   - Corporates",IF(G1383="","c005x   - Other financial corporations","")))))))))</f>
        <v>c004x   - Institutions</v>
      </c>
      <c r="Y1383" s="1">
        <f>SUM(N1383:O1383)</f>
        <v>0</v>
      </c>
      <c r="Z1383">
        <f>IFERROR(D1383-Y1383,"")</f>
        <v>0.57999999999999996</v>
      </c>
      <c r="AA1383">
        <v>0</v>
      </c>
      <c r="AB1383" t="str">
        <f t="shared" si="63"/>
        <v>262304840026200</v>
      </c>
      <c r="AC1383" t="str">
        <f t="shared" si="64"/>
        <v>5100262397</v>
      </c>
      <c r="AD1383" t="str">
        <f t="shared" si="65"/>
        <v>Type of identifier, other than LEI or MFI code</v>
      </c>
    </row>
    <row r="1384" spans="1:30" x14ac:dyDescent="0.45">
      <c r="A1384" t="s">
        <v>501</v>
      </c>
      <c r="B1384" t="s">
        <v>213</v>
      </c>
      <c r="C1384" t="s">
        <v>21</v>
      </c>
      <c r="D1384" s="23">
        <v>0.3</v>
      </c>
      <c r="F1384" t="s">
        <v>485</v>
      </c>
      <c r="G1384" t="s">
        <v>27</v>
      </c>
      <c r="H1384" t="s">
        <v>694</v>
      </c>
      <c r="I1384" t="s">
        <v>57</v>
      </c>
      <c r="M1384" t="s">
        <v>1362</v>
      </c>
      <c r="X1384" t="str">
        <f>+IF(P1384="S128","c006x   - Insurance firms &amp; pension funds",IF(G1384="particulares","c001x   - Households",IF(AND(G1384="outras empresas nao financeiras",H1384="1"),"c002x   - Micro &amp; SME",IF(AND(G1384="outras empresas nao financeiras",OR(H1384="0",H1384="")),"c003x   - Corporates",IF(G1384="instituicoes de credito","c004x   - Institutions",IF(G1384="outras instituicoes financeiras","c005x   - Other financial corporations",IF(G1384="setor publico","c008x   - Government, central banks &amp; supranationals",IF(AND(G1384="",I1384="Taxageste"),"c003x   - Corporates",IF(G1384="","c005x   - Other financial corporations","")))))))))</f>
        <v>c003x   - Corporates</v>
      </c>
      <c r="Y1384" s="1">
        <f>SUM(N1384:O1384)</f>
        <v>0</v>
      </c>
      <c r="Z1384">
        <f>IFERROR(D1384-Y1384,"")</f>
        <v>0.3</v>
      </c>
      <c r="AA1384">
        <v>0</v>
      </c>
      <c r="AB1384" t="str">
        <f t="shared" si="63"/>
        <v>262304840026320</v>
      </c>
      <c r="AC1384" t="str">
        <f t="shared" si="64"/>
        <v>5100262318</v>
      </c>
      <c r="AD1384" t="str">
        <f t="shared" si="65"/>
        <v>Type of identifier, other than LEI or MFI code</v>
      </c>
    </row>
    <row r="1385" spans="1:30" x14ac:dyDescent="0.45">
      <c r="A1385" t="s">
        <v>1281</v>
      </c>
      <c r="B1385" t="s">
        <v>710</v>
      </c>
      <c r="C1385" t="s">
        <v>21</v>
      </c>
      <c r="D1385" s="23">
        <v>0.62</v>
      </c>
      <c r="E1385" s="23"/>
      <c r="F1385" t="s">
        <v>485</v>
      </c>
      <c r="G1385" t="s">
        <v>23</v>
      </c>
      <c r="H1385" t="s">
        <v>694</v>
      </c>
      <c r="I1385" t="s">
        <v>704</v>
      </c>
      <c r="M1385" t="s">
        <v>1362</v>
      </c>
      <c r="X1385" t="str">
        <f>+IF(P1385="S128","c006x   - Insurance firms &amp; pension funds",IF(G1385="particulares","c001x   - Households",IF(AND(G1385="outras empresas nao financeiras",H1385="1"),"c002x   - Micro &amp; SME",IF(AND(G1385="outras empresas nao financeiras",OR(H1385="0",H1385="")),"c003x   - Corporates",IF(G1385="instituicoes de credito","c004x   - Institutions",IF(G1385="outras instituicoes financeiras","c005x   - Other financial corporations",IF(G1385="setor publico","c008x   - Government, central banks &amp; supranationals",IF(AND(G1385="",I1385="Taxageste"),"c003x   - Corporates",IF(G1385="","c005x   - Other financial corporations","")))))))))</f>
        <v>c004x   - Institutions</v>
      </c>
      <c r="Y1385" s="1">
        <f>SUM(N1385:O1385)</f>
        <v>0</v>
      </c>
      <c r="Z1385">
        <f>IFERROR(D1385-Y1385,"")</f>
        <v>0.62</v>
      </c>
      <c r="AA1385">
        <v>0</v>
      </c>
      <c r="AB1385" t="str">
        <f t="shared" si="63"/>
        <v>262304840026500</v>
      </c>
      <c r="AC1385" t="str">
        <f t="shared" si="64"/>
        <v>5100262397</v>
      </c>
      <c r="AD1385" t="str">
        <f t="shared" si="65"/>
        <v>Type of identifier, other than LEI or MFI code</v>
      </c>
    </row>
    <row r="1386" spans="1:30" x14ac:dyDescent="0.45">
      <c r="A1386" t="s">
        <v>597</v>
      </c>
      <c r="B1386" t="s">
        <v>439</v>
      </c>
      <c r="C1386" t="s">
        <v>21</v>
      </c>
      <c r="D1386" s="23">
        <v>1.26</v>
      </c>
      <c r="F1386" t="s">
        <v>485</v>
      </c>
      <c r="G1386" t="s">
        <v>23</v>
      </c>
      <c r="H1386" t="s">
        <v>694</v>
      </c>
      <c r="I1386" t="s">
        <v>66</v>
      </c>
      <c r="M1386" t="s">
        <v>1362</v>
      </c>
      <c r="X1386" t="str">
        <f>+IF(P1386="S128","c006x   - Insurance firms &amp; pension funds",IF(G1386="particulares","c001x   - Households",IF(AND(G1386="outras empresas nao financeiras",H1386="1"),"c002x   - Micro &amp; SME",IF(AND(G1386="outras empresas nao financeiras",OR(H1386="0",H1386="")),"c003x   - Corporates",IF(G1386="instituicoes de credito","c004x   - Institutions",IF(G1386="outras instituicoes financeiras","c005x   - Other financial corporations",IF(G1386="setor publico","c008x   - Government, central banks &amp; supranationals",IF(AND(G1386="",I1386="Taxageste"),"c003x   - Corporates",IF(G1386="","c005x   - Other financial corporations","")))))))))</f>
        <v>c004x   - Institutions</v>
      </c>
      <c r="Y1386" s="1">
        <f>SUM(N1386:O1386)</f>
        <v>0</v>
      </c>
      <c r="Z1386">
        <f>IFERROR(D1386-Y1386,"")</f>
        <v>1.26</v>
      </c>
      <c r="AA1386">
        <v>0</v>
      </c>
      <c r="AB1386" t="str">
        <f t="shared" si="63"/>
        <v>262304820011790</v>
      </c>
      <c r="AC1386" t="str">
        <f t="shared" si="64"/>
        <v>8000176024</v>
      </c>
      <c r="AD1386" t="str">
        <f t="shared" si="65"/>
        <v>Type of identifier, other than LEI or MFI code</v>
      </c>
    </row>
    <row r="1387" spans="1:30" x14ac:dyDescent="0.45">
      <c r="A1387" t="s">
        <v>869</v>
      </c>
      <c r="B1387" t="s">
        <v>710</v>
      </c>
      <c r="C1387" t="s">
        <v>21</v>
      </c>
      <c r="D1387" s="23">
        <v>0.94</v>
      </c>
      <c r="E1387" s="23"/>
      <c r="F1387" t="s">
        <v>485</v>
      </c>
      <c r="G1387" t="s">
        <v>23</v>
      </c>
      <c r="H1387" t="s">
        <v>694</v>
      </c>
      <c r="I1387" t="s">
        <v>704</v>
      </c>
      <c r="M1387" t="s">
        <v>1362</v>
      </c>
      <c r="X1387" t="str">
        <f>+IF(P1387="S128","c006x   - Insurance firms &amp; pension funds",IF(G1387="particulares","c001x   - Households",IF(AND(G1387="outras empresas nao financeiras",H1387="1"),"c002x   - Micro &amp; SME",IF(AND(G1387="outras empresas nao financeiras",OR(H1387="0",H1387="")),"c003x   - Corporates",IF(G1387="instituicoes de credito","c004x   - Institutions",IF(G1387="outras instituicoes financeiras","c005x   - Other financial corporations",IF(G1387="setor publico","c008x   - Government, central banks &amp; supranationals",IF(AND(G1387="",I1387="Taxageste"),"c003x   - Corporates",IF(G1387="","c005x   - Other financial corporations","")))))))))</f>
        <v>c004x   - Institutions</v>
      </c>
      <c r="Y1387" s="1">
        <f>SUM(N1387:O1387)</f>
        <v>0</v>
      </c>
      <c r="Z1387">
        <f>IFERROR(D1387-Y1387,"")</f>
        <v>0.94</v>
      </c>
      <c r="AA1387">
        <v>0</v>
      </c>
      <c r="AB1387" t="str">
        <f t="shared" si="63"/>
        <v>262304840027210</v>
      </c>
      <c r="AC1387" t="str">
        <f t="shared" si="64"/>
        <v>5100262397</v>
      </c>
      <c r="AD1387" t="str">
        <f t="shared" si="65"/>
        <v>Type of identifier, other than LEI or MFI code</v>
      </c>
    </row>
    <row r="1388" spans="1:30" x14ac:dyDescent="0.45">
      <c r="A1388" t="s">
        <v>1283</v>
      </c>
      <c r="B1388" t="s">
        <v>710</v>
      </c>
      <c r="C1388" t="s">
        <v>21</v>
      </c>
      <c r="D1388" s="23">
        <v>1.27</v>
      </c>
      <c r="E1388" s="23"/>
      <c r="F1388" t="s">
        <v>485</v>
      </c>
      <c r="G1388" t="s">
        <v>23</v>
      </c>
      <c r="H1388" t="s">
        <v>694</v>
      </c>
      <c r="I1388" t="s">
        <v>704</v>
      </c>
      <c r="M1388" t="s">
        <v>1362</v>
      </c>
      <c r="X1388" t="str">
        <f>+IF(P1388="S128","c006x   - Insurance firms &amp; pension funds",IF(G1388="particulares","c001x   - Households",IF(AND(G1388="outras empresas nao financeiras",H1388="1"),"c002x   - Micro &amp; SME",IF(AND(G1388="outras empresas nao financeiras",OR(H1388="0",H1388="")),"c003x   - Corporates",IF(G1388="instituicoes de credito","c004x   - Institutions",IF(G1388="outras instituicoes financeiras","c005x   - Other financial corporations",IF(G1388="setor publico","c008x   - Government, central banks &amp; supranationals",IF(AND(G1388="",I1388="Taxageste"),"c003x   - Corporates",IF(G1388="","c005x   - Other financial corporations","")))))))))</f>
        <v>c004x   - Institutions</v>
      </c>
      <c r="Y1388" s="1">
        <f>SUM(N1388:O1388)</f>
        <v>0</v>
      </c>
      <c r="Z1388">
        <f>IFERROR(D1388-Y1388,"")</f>
        <v>1.27</v>
      </c>
      <c r="AA1388">
        <v>0</v>
      </c>
      <c r="AB1388" t="str">
        <f t="shared" si="63"/>
        <v>262304840026710</v>
      </c>
      <c r="AC1388" t="str">
        <f t="shared" si="64"/>
        <v>5100262397</v>
      </c>
      <c r="AD1388" t="str">
        <f t="shared" si="65"/>
        <v>Type of identifier, other than LEI or MFI code</v>
      </c>
    </row>
    <row r="1389" spans="1:30" x14ac:dyDescent="0.45">
      <c r="A1389" t="s">
        <v>682</v>
      </c>
      <c r="B1389" t="s">
        <v>439</v>
      </c>
      <c r="C1389" t="s">
        <v>21</v>
      </c>
      <c r="D1389" s="23">
        <v>5.33</v>
      </c>
      <c r="E1389" s="23"/>
      <c r="F1389" t="s">
        <v>490</v>
      </c>
      <c r="G1389" t="s">
        <v>23</v>
      </c>
      <c r="H1389" t="s">
        <v>694</v>
      </c>
      <c r="I1389" t="s">
        <v>66</v>
      </c>
      <c r="M1389" t="s">
        <v>1362</v>
      </c>
      <c r="X1389" t="str">
        <f>+IF(P1389="S128","c006x   - Insurance firms &amp; pension funds",IF(G1389="particulares","c001x   - Households",IF(AND(G1389="outras empresas nao financeiras",H1389="1"),"c002x   - Micro &amp; SME",IF(AND(G1389="outras empresas nao financeiras",OR(H1389="0",H1389="")),"c003x   - Corporates",IF(G1389="instituicoes de credito","c004x   - Institutions",IF(G1389="outras instituicoes financeiras","c005x   - Other financial corporations",IF(G1389="setor publico","c008x   - Government, central banks &amp; supranationals",IF(AND(G1389="",I1389="Taxageste"),"c003x   - Corporates",IF(G1389="","c005x   - Other financial corporations","")))))))))</f>
        <v>c004x   - Institutions</v>
      </c>
      <c r="Y1389" s="1">
        <f>SUM(N1389:O1389)</f>
        <v>0</v>
      </c>
      <c r="Z1389">
        <f>IFERROR(D1389-Y1389,"")</f>
        <v>5.33</v>
      </c>
      <c r="AA1389">
        <v>0</v>
      </c>
      <c r="AB1389" t="str">
        <f t="shared" si="63"/>
        <v>262304820022630</v>
      </c>
      <c r="AC1389" t="str">
        <f t="shared" si="64"/>
        <v>8000176024</v>
      </c>
      <c r="AD1389" t="str">
        <f t="shared" si="65"/>
        <v>Type of identifier, other than LEI or MFI code</v>
      </c>
    </row>
    <row r="1390" spans="1:30" x14ac:dyDescent="0.45">
      <c r="A1390" t="s">
        <v>1286</v>
      </c>
      <c r="B1390" t="s">
        <v>710</v>
      </c>
      <c r="C1390" t="s">
        <v>21</v>
      </c>
      <c r="D1390" s="23">
        <v>0.44</v>
      </c>
      <c r="F1390" t="s">
        <v>485</v>
      </c>
      <c r="G1390" t="s">
        <v>23</v>
      </c>
      <c r="H1390" t="s">
        <v>694</v>
      </c>
      <c r="I1390" t="s">
        <v>704</v>
      </c>
      <c r="M1390" t="s">
        <v>1362</v>
      </c>
      <c r="X1390" t="str">
        <f>+IF(P1390="S128","c006x   - Insurance firms &amp; pension funds",IF(G1390="particulares","c001x   - Households",IF(AND(G1390="outras empresas nao financeiras",H1390="1"),"c002x   - Micro &amp; SME",IF(AND(G1390="outras empresas nao financeiras",OR(H1390="0",H1390="")),"c003x   - Corporates",IF(G1390="instituicoes de credito","c004x   - Institutions",IF(G1390="outras instituicoes financeiras","c005x   - Other financial corporations",IF(G1390="setor publico","c008x   - Government, central banks &amp; supranationals",IF(AND(G1390="",I1390="Taxageste"),"c003x   - Corporates",IF(G1390="","c005x   - Other financial corporations","")))))))))</f>
        <v>c004x   - Institutions</v>
      </c>
      <c r="Y1390" s="1">
        <f>SUM(N1390:O1390)</f>
        <v>0</v>
      </c>
      <c r="Z1390">
        <f>IFERROR(D1390-Y1390,"")</f>
        <v>0.44</v>
      </c>
      <c r="AA1390">
        <v>0</v>
      </c>
      <c r="AB1390" t="str">
        <f t="shared" si="63"/>
        <v>262304840026890</v>
      </c>
      <c r="AC1390" t="str">
        <f t="shared" si="64"/>
        <v>5100262397</v>
      </c>
      <c r="AD1390" t="str">
        <f t="shared" si="65"/>
        <v>Type of identifier, other than LEI or MFI code</v>
      </c>
    </row>
    <row r="1391" spans="1:30" x14ac:dyDescent="0.45">
      <c r="A1391" t="s">
        <v>1289</v>
      </c>
      <c r="B1391" t="s">
        <v>710</v>
      </c>
      <c r="C1391" t="s">
        <v>21</v>
      </c>
      <c r="D1391" s="23">
        <v>0.88</v>
      </c>
      <c r="E1391" s="23"/>
      <c r="F1391" t="s">
        <v>485</v>
      </c>
      <c r="G1391" t="s">
        <v>23</v>
      </c>
      <c r="H1391" t="s">
        <v>694</v>
      </c>
      <c r="I1391" t="s">
        <v>704</v>
      </c>
      <c r="M1391" t="s">
        <v>1362</v>
      </c>
      <c r="X1391" t="str">
        <f>+IF(P1391="S128","c006x   - Insurance firms &amp; pension funds",IF(G1391="particulares","c001x   - Households",IF(AND(G1391="outras empresas nao financeiras",H1391="1"),"c002x   - Micro &amp; SME",IF(AND(G1391="outras empresas nao financeiras",OR(H1391="0",H1391="")),"c003x   - Corporates",IF(G1391="instituicoes de credito","c004x   - Institutions",IF(G1391="outras instituicoes financeiras","c005x   - Other financial corporations",IF(G1391="setor publico","c008x   - Government, central banks &amp; supranationals",IF(AND(G1391="",I1391="Taxageste"),"c003x   - Corporates",IF(G1391="","c005x   - Other financial corporations","")))))))))</f>
        <v>c004x   - Institutions</v>
      </c>
      <c r="Y1391" s="1">
        <f>SUM(N1391:O1391)</f>
        <v>0</v>
      </c>
      <c r="Z1391">
        <f>IFERROR(D1391-Y1391,"")</f>
        <v>0.88</v>
      </c>
      <c r="AA1391">
        <v>0</v>
      </c>
      <c r="AB1391" t="str">
        <f t="shared" si="63"/>
        <v>262304840026990</v>
      </c>
      <c r="AC1391" t="str">
        <f t="shared" si="64"/>
        <v>5100262397</v>
      </c>
      <c r="AD1391" t="str">
        <f t="shared" si="65"/>
        <v>Type of identifier, other than LEI or MFI code</v>
      </c>
    </row>
    <row r="1392" spans="1:30" x14ac:dyDescent="0.45">
      <c r="A1392" t="s">
        <v>1032</v>
      </c>
      <c r="B1392" t="s">
        <v>710</v>
      </c>
      <c r="C1392" t="s">
        <v>21</v>
      </c>
      <c r="D1392" s="23">
        <v>0.28999999999999998</v>
      </c>
      <c r="F1392" t="s">
        <v>485</v>
      </c>
      <c r="G1392" t="s">
        <v>23</v>
      </c>
      <c r="H1392" t="s">
        <v>694</v>
      </c>
      <c r="I1392" t="s">
        <v>704</v>
      </c>
      <c r="M1392" t="s">
        <v>1362</v>
      </c>
      <c r="X1392" t="str">
        <f>+IF(P1392="S128","c006x   - Insurance firms &amp; pension funds",IF(G1392="particulares","c001x   - Households",IF(AND(G1392="outras empresas nao financeiras",H1392="1"),"c002x   - Micro &amp; SME",IF(AND(G1392="outras empresas nao financeiras",OR(H1392="0",H1392="")),"c003x   - Corporates",IF(G1392="instituicoes de credito","c004x   - Institutions",IF(G1392="outras instituicoes financeiras","c005x   - Other financial corporations",IF(G1392="setor publico","c008x   - Government, central banks &amp; supranationals",IF(AND(G1392="",I1392="Taxageste"),"c003x   - Corporates",IF(G1392="","c005x   - Other financial corporations","")))))))))</f>
        <v>c004x   - Institutions</v>
      </c>
      <c r="Y1392" s="1">
        <f>SUM(N1392:O1392)</f>
        <v>0</v>
      </c>
      <c r="Z1392">
        <f>IFERROR(D1392-Y1392,"")</f>
        <v>0.28999999999999998</v>
      </c>
      <c r="AA1392">
        <v>0</v>
      </c>
      <c r="AB1392" t="str">
        <f t="shared" si="63"/>
        <v>262304840027070</v>
      </c>
      <c r="AC1392" t="str">
        <f t="shared" si="64"/>
        <v>5100262397</v>
      </c>
      <c r="AD1392" t="str">
        <f t="shared" si="65"/>
        <v>Type of identifier, other than LEI or MFI code</v>
      </c>
    </row>
    <row r="1393" spans="1:30" x14ac:dyDescent="0.45">
      <c r="A1393" t="s">
        <v>1292</v>
      </c>
      <c r="B1393" t="s">
        <v>710</v>
      </c>
      <c r="C1393" t="s">
        <v>21</v>
      </c>
      <c r="D1393" s="23">
        <v>0.94</v>
      </c>
      <c r="E1393" s="23"/>
      <c r="F1393" t="s">
        <v>485</v>
      </c>
      <c r="G1393" t="s">
        <v>23</v>
      </c>
      <c r="H1393" t="s">
        <v>694</v>
      </c>
      <c r="I1393" t="s">
        <v>704</v>
      </c>
      <c r="M1393" t="s">
        <v>1362</v>
      </c>
      <c r="X1393" t="str">
        <f>+IF(P1393="S128","c006x   - Insurance firms &amp; pension funds",IF(G1393="particulares","c001x   - Households",IF(AND(G1393="outras empresas nao financeiras",H1393="1"),"c002x   - Micro &amp; SME",IF(AND(G1393="outras empresas nao financeiras",OR(H1393="0",H1393="")),"c003x   - Corporates",IF(G1393="instituicoes de credito","c004x   - Institutions",IF(G1393="outras instituicoes financeiras","c005x   - Other financial corporations",IF(G1393="setor publico","c008x   - Government, central banks &amp; supranationals",IF(AND(G1393="",I1393="Taxageste"),"c003x   - Corporates",IF(G1393="","c005x   - Other financial corporations","")))))))))</f>
        <v>c004x   - Institutions</v>
      </c>
      <c r="Y1393" s="1">
        <f>SUM(N1393:O1393)</f>
        <v>0</v>
      </c>
      <c r="Z1393">
        <f>IFERROR(D1393-Y1393,"")</f>
        <v>0.94</v>
      </c>
      <c r="AA1393">
        <v>0</v>
      </c>
      <c r="AB1393" t="str">
        <f t="shared" si="63"/>
        <v>262304840027200</v>
      </c>
      <c r="AC1393" t="str">
        <f t="shared" si="64"/>
        <v>5100262397</v>
      </c>
      <c r="AD1393" t="str">
        <f t="shared" si="65"/>
        <v>Type of identifier, other than LEI or MFI code</v>
      </c>
    </row>
    <row r="1394" spans="1:30" x14ac:dyDescent="0.45">
      <c r="A1394" t="s">
        <v>681</v>
      </c>
      <c r="B1394" t="s">
        <v>439</v>
      </c>
      <c r="C1394" t="s">
        <v>21</v>
      </c>
      <c r="D1394" s="23">
        <v>7.0000000000000007E-2</v>
      </c>
      <c r="F1394" t="s">
        <v>485</v>
      </c>
      <c r="G1394" t="s">
        <v>23</v>
      </c>
      <c r="H1394" t="s">
        <v>694</v>
      </c>
      <c r="I1394" t="s">
        <v>66</v>
      </c>
      <c r="M1394" t="s">
        <v>1362</v>
      </c>
      <c r="X1394" t="str">
        <f>+IF(P1394="S128","c006x   - Insurance firms &amp; pension funds",IF(G1394="particulares","c001x   - Households",IF(AND(G1394="outras empresas nao financeiras",H1394="1"),"c002x   - Micro &amp; SME",IF(AND(G1394="outras empresas nao financeiras",OR(H1394="0",H1394="")),"c003x   - Corporates",IF(G1394="instituicoes de credito","c004x   - Institutions",IF(G1394="outras instituicoes financeiras","c005x   - Other financial corporations",IF(G1394="setor publico","c008x   - Government, central banks &amp; supranationals",IF(AND(G1394="",I1394="Taxageste"),"c003x   - Corporates",IF(G1394="","c005x   - Other financial corporations","")))))))))</f>
        <v>c004x   - Institutions</v>
      </c>
      <c r="Y1394" s="1">
        <f>SUM(N1394:O1394)</f>
        <v>0</v>
      </c>
      <c r="Z1394">
        <f>IFERROR(D1394-Y1394,"")</f>
        <v>7.0000000000000007E-2</v>
      </c>
      <c r="AA1394">
        <v>0</v>
      </c>
      <c r="AB1394" t="str">
        <f t="shared" si="63"/>
        <v>262304820019340</v>
      </c>
      <c r="AC1394" t="str">
        <f t="shared" si="64"/>
        <v>8000176024</v>
      </c>
      <c r="AD1394" t="str">
        <f t="shared" si="65"/>
        <v>Type of identifier, other than LEI or MFI code</v>
      </c>
    </row>
    <row r="1395" spans="1:30" x14ac:dyDescent="0.45">
      <c r="A1395" t="s">
        <v>1025</v>
      </c>
      <c r="B1395" t="s">
        <v>710</v>
      </c>
      <c r="C1395" t="s">
        <v>21</v>
      </c>
      <c r="D1395" s="23">
        <v>0.55000000000000004</v>
      </c>
      <c r="E1395" s="23"/>
      <c r="F1395" t="s">
        <v>485</v>
      </c>
      <c r="G1395" t="s">
        <v>23</v>
      </c>
      <c r="H1395" t="s">
        <v>694</v>
      </c>
      <c r="I1395" t="s">
        <v>704</v>
      </c>
      <c r="M1395" t="s">
        <v>1362</v>
      </c>
      <c r="X1395" t="str">
        <f>+IF(P1395="S128","c006x   - Insurance firms &amp; pension funds",IF(G1395="particulares","c001x   - Households",IF(AND(G1395="outras empresas nao financeiras",H1395="1"),"c002x   - Micro &amp; SME",IF(AND(G1395="outras empresas nao financeiras",OR(H1395="0",H1395="")),"c003x   - Corporates",IF(G1395="instituicoes de credito","c004x   - Institutions",IF(G1395="outras instituicoes financeiras","c005x   - Other financial corporations",IF(G1395="setor publico","c008x   - Government, central banks &amp; supranationals",IF(AND(G1395="",I1395="Taxageste"),"c003x   - Corporates",IF(G1395="","c005x   - Other financial corporations","")))))))))</f>
        <v>c004x   - Institutions</v>
      </c>
      <c r="Y1395" s="1">
        <f>SUM(N1395:O1395)</f>
        <v>0</v>
      </c>
      <c r="Z1395">
        <f>IFERROR(D1395-Y1395,"")</f>
        <v>0.55000000000000004</v>
      </c>
      <c r="AA1395">
        <v>0</v>
      </c>
      <c r="AB1395" t="str">
        <f t="shared" si="63"/>
        <v>262304840026450</v>
      </c>
      <c r="AC1395" t="str">
        <f t="shared" si="64"/>
        <v>5100262397</v>
      </c>
      <c r="AD1395" t="str">
        <f t="shared" si="65"/>
        <v>Type of identifier, other than LEI or MFI code</v>
      </c>
    </row>
    <row r="1396" spans="1:30" x14ac:dyDescent="0.45">
      <c r="A1396" t="s">
        <v>599</v>
      </c>
      <c r="B1396" t="s">
        <v>439</v>
      </c>
      <c r="C1396" t="s">
        <v>21</v>
      </c>
      <c r="D1396" s="23">
        <v>0.3</v>
      </c>
      <c r="F1396" t="s">
        <v>485</v>
      </c>
      <c r="G1396" t="s">
        <v>23</v>
      </c>
      <c r="H1396" t="s">
        <v>694</v>
      </c>
      <c r="I1396" t="s">
        <v>66</v>
      </c>
      <c r="M1396" t="s">
        <v>1362</v>
      </c>
      <c r="X1396" t="str">
        <f>+IF(P1396="S128","c006x   - Insurance firms &amp; pension funds",IF(G1396="particulares","c001x   - Households",IF(AND(G1396="outras empresas nao financeiras",H1396="1"),"c002x   - Micro &amp; SME",IF(AND(G1396="outras empresas nao financeiras",OR(H1396="0",H1396="")),"c003x   - Corporates",IF(G1396="instituicoes de credito","c004x   - Institutions",IF(G1396="outras instituicoes financeiras","c005x   - Other financial corporations",IF(G1396="setor publico","c008x   - Government, central banks &amp; supranationals",IF(AND(G1396="",I1396="Taxageste"),"c003x   - Corporates",IF(G1396="","c005x   - Other financial corporations","")))))))))</f>
        <v>c004x   - Institutions</v>
      </c>
      <c r="Y1396" s="1">
        <f>SUM(N1396:O1396)</f>
        <v>0</v>
      </c>
      <c r="Z1396">
        <f>IFERROR(D1396-Y1396,"")</f>
        <v>0.3</v>
      </c>
      <c r="AA1396">
        <v>0</v>
      </c>
      <c r="AB1396" t="str">
        <f t="shared" si="63"/>
        <v>262304820019730</v>
      </c>
      <c r="AC1396" t="str">
        <f t="shared" si="64"/>
        <v>8000176024</v>
      </c>
      <c r="AD1396" t="str">
        <f t="shared" si="65"/>
        <v>Type of identifier, other than LEI or MFI code</v>
      </c>
    </row>
    <row r="1397" spans="1:30" x14ac:dyDescent="0.45">
      <c r="A1397" t="s">
        <v>1061</v>
      </c>
      <c r="B1397" t="s">
        <v>703</v>
      </c>
      <c r="C1397" t="s">
        <v>21</v>
      </c>
      <c r="D1397" s="23">
        <v>16.350000000000001</v>
      </c>
      <c r="F1397" t="s">
        <v>485</v>
      </c>
      <c r="G1397" t="s">
        <v>23</v>
      </c>
      <c r="H1397" t="s">
        <v>694</v>
      </c>
      <c r="I1397" t="s">
        <v>704</v>
      </c>
      <c r="M1397" t="s">
        <v>1362</v>
      </c>
      <c r="X1397" t="str">
        <f>+IF(P1397="S128","c006x   - Insurance firms &amp; pension funds",IF(G1397="particulares","c001x   - Households",IF(AND(G1397="outras empresas nao financeiras",H1397="1"),"c002x   - Micro &amp; SME",IF(AND(G1397="outras empresas nao financeiras",OR(H1397="0",H1397="")),"c003x   - Corporates",IF(G1397="instituicoes de credito","c004x   - Institutions",IF(G1397="outras instituicoes financeiras","c005x   - Other financial corporations",IF(G1397="setor publico","c008x   - Government, central banks &amp; supranationals",IF(AND(G1397="",I1397="Taxageste"),"c003x   - Corporates",IF(G1397="","c005x   - Other financial corporations","")))))))))</f>
        <v>c004x   - Institutions</v>
      </c>
      <c r="Y1397" s="1">
        <f>SUM(N1397:O1397)</f>
        <v>0</v>
      </c>
      <c r="Z1397">
        <f>IFERROR(D1397-Y1397,"")</f>
        <v>16.350000000000001</v>
      </c>
      <c r="AA1397">
        <v>0</v>
      </c>
      <c r="AB1397" t="str">
        <f t="shared" si="63"/>
        <v>262304820019450</v>
      </c>
      <c r="AC1397" t="str">
        <f t="shared" si="64"/>
        <v>2100707445</v>
      </c>
      <c r="AD1397" t="str">
        <f t="shared" si="65"/>
        <v>Type of identifier, other than LEI or MFI code</v>
      </c>
    </row>
    <row r="1398" spans="1:30" x14ac:dyDescent="0.45">
      <c r="A1398" t="s">
        <v>691</v>
      </c>
      <c r="B1398" t="s">
        <v>213</v>
      </c>
      <c r="C1398" t="s">
        <v>21</v>
      </c>
      <c r="D1398" s="23">
        <v>5.89</v>
      </c>
      <c r="F1398" t="s">
        <v>485</v>
      </c>
      <c r="G1398" t="s">
        <v>27</v>
      </c>
      <c r="H1398" t="s">
        <v>694</v>
      </c>
      <c r="I1398" t="s">
        <v>57</v>
      </c>
      <c r="M1398" t="s">
        <v>1362</v>
      </c>
      <c r="X1398" t="str">
        <f>+IF(P1398="S128","c006x   - Insurance firms &amp; pension funds",IF(G1398="particulares","c001x   - Households",IF(AND(G1398="outras empresas nao financeiras",H1398="1"),"c002x   - Micro &amp; SME",IF(AND(G1398="outras empresas nao financeiras",OR(H1398="0",H1398="")),"c003x   - Corporates",IF(G1398="instituicoes de credito","c004x   - Institutions",IF(G1398="outras instituicoes financeiras","c005x   - Other financial corporations",IF(G1398="setor publico","c008x   - Government, central banks &amp; supranationals",IF(AND(G1398="",I1398="Taxageste"),"c003x   - Corporates",IF(G1398="","c005x   - Other financial corporations","")))))))))</f>
        <v>c003x   - Corporates</v>
      </c>
      <c r="Y1398" s="1">
        <f>SUM(N1398:O1398)</f>
        <v>0</v>
      </c>
      <c r="Z1398">
        <f>IFERROR(D1398-Y1398,"")</f>
        <v>5.89</v>
      </c>
      <c r="AA1398">
        <v>0</v>
      </c>
      <c r="AB1398" t="str">
        <f t="shared" si="63"/>
        <v>262304840025960</v>
      </c>
      <c r="AC1398" t="str">
        <f t="shared" si="64"/>
        <v>5100262318</v>
      </c>
      <c r="AD1398" t="str">
        <f t="shared" si="65"/>
        <v>Type of identifier, other than LEI or MFI code</v>
      </c>
    </row>
    <row r="1399" spans="1:30" x14ac:dyDescent="0.45">
      <c r="A1399" t="s">
        <v>683</v>
      </c>
      <c r="B1399" t="s">
        <v>439</v>
      </c>
      <c r="C1399" t="s">
        <v>21</v>
      </c>
      <c r="D1399" s="23">
        <v>15.78</v>
      </c>
      <c r="E1399" s="23"/>
      <c r="F1399" t="s">
        <v>490</v>
      </c>
      <c r="G1399" t="s">
        <v>23</v>
      </c>
      <c r="H1399" t="s">
        <v>694</v>
      </c>
      <c r="I1399" t="s">
        <v>66</v>
      </c>
      <c r="M1399" t="s">
        <v>1362</v>
      </c>
      <c r="X1399" t="str">
        <f>+IF(P1399="S128","c006x   - Insurance firms &amp; pension funds",IF(G1399="particulares","c001x   - Households",IF(AND(G1399="outras empresas nao financeiras",H1399="1"),"c002x   - Micro &amp; SME",IF(AND(G1399="outras empresas nao financeiras",OR(H1399="0",H1399="")),"c003x   - Corporates",IF(G1399="instituicoes de credito","c004x   - Institutions",IF(G1399="outras instituicoes financeiras","c005x   - Other financial corporations",IF(G1399="setor publico","c008x   - Government, central banks &amp; supranationals",IF(AND(G1399="",I1399="Taxageste"),"c003x   - Corporates",IF(G1399="","c005x   - Other financial corporations","")))))))))</f>
        <v>c004x   - Institutions</v>
      </c>
      <c r="Y1399" s="1">
        <f>SUM(N1399:O1399)</f>
        <v>0</v>
      </c>
      <c r="Z1399">
        <f>IFERROR(D1399-Y1399,"")</f>
        <v>15.78</v>
      </c>
      <c r="AA1399">
        <v>0</v>
      </c>
      <c r="AB1399" t="str">
        <f t="shared" si="63"/>
        <v>262304820021840</v>
      </c>
      <c r="AC1399" t="str">
        <f t="shared" si="64"/>
        <v>8000176024</v>
      </c>
      <c r="AD1399" t="str">
        <f t="shared" si="65"/>
        <v>Type of identifier, other than LEI or MFI code</v>
      </c>
    </row>
    <row r="1400" spans="1:30" x14ac:dyDescent="0.45">
      <c r="A1400" t="s">
        <v>604</v>
      </c>
      <c r="B1400" t="s">
        <v>439</v>
      </c>
      <c r="C1400" t="s">
        <v>21</v>
      </c>
      <c r="D1400" s="23">
        <v>201.15</v>
      </c>
      <c r="F1400" t="s">
        <v>490</v>
      </c>
      <c r="G1400" t="s">
        <v>23</v>
      </c>
      <c r="H1400" t="s">
        <v>694</v>
      </c>
      <c r="I1400" t="s">
        <v>66</v>
      </c>
      <c r="M1400" t="s">
        <v>1362</v>
      </c>
      <c r="X1400" t="str">
        <f>+IF(P1400="S128","c006x   - Insurance firms &amp; pension funds",IF(G1400="particulares","c001x   - Households",IF(AND(G1400="outras empresas nao financeiras",H1400="1"),"c002x   - Micro &amp; SME",IF(AND(G1400="outras empresas nao financeiras",OR(H1400="0",H1400="")),"c003x   - Corporates",IF(G1400="instituicoes de credito","c004x   - Institutions",IF(G1400="outras instituicoes financeiras","c005x   - Other financial corporations",IF(G1400="setor publico","c008x   - Government, central banks &amp; supranationals",IF(AND(G1400="",I1400="Taxageste"),"c003x   - Corporates",IF(G1400="","c005x   - Other financial corporations","")))))))))</f>
        <v>c004x   - Institutions</v>
      </c>
      <c r="Y1400" s="1">
        <f>SUM(N1400:O1400)</f>
        <v>0</v>
      </c>
      <c r="Z1400">
        <f>IFERROR(D1400-Y1400,"")</f>
        <v>201.15</v>
      </c>
      <c r="AA1400">
        <v>0</v>
      </c>
      <c r="AB1400" t="str">
        <f t="shared" si="63"/>
        <v>262304820022810</v>
      </c>
      <c r="AC1400" t="str">
        <f t="shared" si="64"/>
        <v>8000176024</v>
      </c>
      <c r="AD1400" t="str">
        <f t="shared" si="65"/>
        <v>Type of identifier, other than LEI or MFI code</v>
      </c>
    </row>
    <row r="1401" spans="1:30" x14ac:dyDescent="0.45">
      <c r="A1401" t="s">
        <v>305</v>
      </c>
      <c r="B1401" t="s">
        <v>170</v>
      </c>
      <c r="C1401" t="s">
        <v>21</v>
      </c>
      <c r="D1401" s="23">
        <v>61314.55</v>
      </c>
      <c r="E1401">
        <v>96.12</v>
      </c>
      <c r="F1401" t="s">
        <v>29</v>
      </c>
      <c r="G1401" t="s">
        <v>34</v>
      </c>
      <c r="H1401" t="s">
        <v>694</v>
      </c>
      <c r="I1401" t="s">
        <v>74</v>
      </c>
      <c r="M1401" t="s">
        <v>1362</v>
      </c>
      <c r="W1401" t="s">
        <v>479</v>
      </c>
      <c r="X1401" t="str">
        <f>+IF(P1401="S128","c006x   - Insurance firms &amp; pension funds",IF(G1401="particulares","c001x   - Households",IF(AND(G1401="outras empresas nao financeiras",H1401="1"),"c002x   - Micro &amp; SME",IF(AND(G1401="outras empresas nao financeiras",OR(H1401="0",H1401="")),"c003x   - Corporates",IF(G1401="instituicoes de credito","c004x   - Institutions",IF(G1401="outras instituicoes financeiras","c005x   - Other financial corporations",IF(G1401="setor publico","c008x   - Government, central banks &amp; supranationals",IF(AND(G1401="",I1401="Taxageste"),"c003x   - Corporates",IF(G1401="","c005x   - Other financial corporations","")))))))))</f>
        <v>c005x   - Other financial corporations</v>
      </c>
      <c r="Y1401" s="1">
        <f>SUM(N1401:O1401)</f>
        <v>0</v>
      </c>
      <c r="Z1401">
        <f>IFERROR(D1401-Y1401,"")</f>
        <v>61314.55</v>
      </c>
      <c r="AA1401">
        <v>0</v>
      </c>
      <c r="AB1401" t="str">
        <f t="shared" si="63"/>
        <v>325900000000000</v>
      </c>
      <c r="AC1401" t="str">
        <f t="shared" si="64"/>
        <v>7400987939</v>
      </c>
      <c r="AD1401" t="str">
        <f t="shared" si="65"/>
        <v>Type of identifier, other than LEI or MFI code</v>
      </c>
    </row>
    <row r="1402" spans="1:30" x14ac:dyDescent="0.45">
      <c r="A1402" t="s">
        <v>685</v>
      </c>
      <c r="B1402" t="s">
        <v>439</v>
      </c>
      <c r="C1402" t="s">
        <v>21</v>
      </c>
      <c r="D1402" s="23">
        <v>60.44</v>
      </c>
      <c r="F1402" t="s">
        <v>490</v>
      </c>
      <c r="G1402" t="s">
        <v>23</v>
      </c>
      <c r="H1402" t="s">
        <v>694</v>
      </c>
      <c r="I1402" t="s">
        <v>66</v>
      </c>
      <c r="M1402" t="s">
        <v>1362</v>
      </c>
      <c r="X1402" t="str">
        <f>+IF(P1402="S128","c006x   - Insurance firms &amp; pension funds",IF(G1402="particulares","c001x   - Households",IF(AND(G1402="outras empresas nao financeiras",H1402="1"),"c002x   - Micro &amp; SME",IF(AND(G1402="outras empresas nao financeiras",OR(H1402="0",H1402="")),"c003x   - Corporates",IF(G1402="instituicoes de credito","c004x   - Institutions",IF(G1402="outras instituicoes financeiras","c005x   - Other financial corporations",IF(G1402="setor publico","c008x   - Government, central banks &amp; supranationals",IF(AND(G1402="",I1402="Taxageste"),"c003x   - Corporates",IF(G1402="","c005x   - Other financial corporations","")))))))))</f>
        <v>c004x   - Institutions</v>
      </c>
      <c r="Y1402" s="1">
        <f>SUM(N1402:O1402)</f>
        <v>0</v>
      </c>
      <c r="Z1402">
        <f>IFERROR(D1402-Y1402,"")</f>
        <v>60.44</v>
      </c>
      <c r="AA1402">
        <v>0</v>
      </c>
      <c r="AB1402" t="str">
        <f t="shared" si="63"/>
        <v>262304820022840</v>
      </c>
      <c r="AC1402" t="str">
        <f t="shared" si="64"/>
        <v>8000176024</v>
      </c>
      <c r="AD1402" t="str">
        <f t="shared" si="65"/>
        <v>Type of identifier, other than LEI or MFI code</v>
      </c>
    </row>
    <row r="1403" spans="1:30" x14ac:dyDescent="0.45">
      <c r="A1403" t="s">
        <v>684</v>
      </c>
      <c r="B1403" t="s">
        <v>439</v>
      </c>
      <c r="C1403" t="s">
        <v>21</v>
      </c>
      <c r="D1403" s="23">
        <v>60.44</v>
      </c>
      <c r="E1403" s="23"/>
      <c r="F1403" t="s">
        <v>490</v>
      </c>
      <c r="G1403" t="s">
        <v>23</v>
      </c>
      <c r="H1403" t="s">
        <v>694</v>
      </c>
      <c r="I1403" t="s">
        <v>66</v>
      </c>
      <c r="M1403" t="s">
        <v>1362</v>
      </c>
      <c r="X1403" t="str">
        <f>+IF(P1403="S128","c006x   - Insurance firms &amp; pension funds",IF(G1403="particulares","c001x   - Households",IF(AND(G1403="outras empresas nao financeiras",H1403="1"),"c002x   - Micro &amp; SME",IF(AND(G1403="outras empresas nao financeiras",OR(H1403="0",H1403="")),"c003x   - Corporates",IF(G1403="instituicoes de credito","c004x   - Institutions",IF(G1403="outras instituicoes financeiras","c005x   - Other financial corporations",IF(G1403="setor publico","c008x   - Government, central banks &amp; supranationals",IF(AND(G1403="",I1403="Taxageste"),"c003x   - Corporates",IF(G1403="","c005x   - Other financial corporations","")))))))))</f>
        <v>c004x   - Institutions</v>
      </c>
      <c r="Y1403" s="1">
        <f>SUM(N1403:O1403)</f>
        <v>0</v>
      </c>
      <c r="Z1403">
        <f>IFERROR(D1403-Y1403,"")</f>
        <v>60.44</v>
      </c>
      <c r="AA1403">
        <v>0</v>
      </c>
      <c r="AB1403" t="str">
        <f t="shared" si="63"/>
        <v>262304820022860</v>
      </c>
      <c r="AC1403" t="str">
        <f t="shared" si="64"/>
        <v>8000176024</v>
      </c>
      <c r="AD1403" t="str">
        <f t="shared" si="65"/>
        <v>Type of identifier, other than LEI or MFI code</v>
      </c>
    </row>
    <row r="1404" spans="1:30" x14ac:dyDescent="0.45">
      <c r="A1404" t="s">
        <v>613</v>
      </c>
      <c r="B1404" t="s">
        <v>439</v>
      </c>
      <c r="C1404" t="s">
        <v>21</v>
      </c>
      <c r="D1404" s="23">
        <v>3.03</v>
      </c>
      <c r="F1404" t="s">
        <v>485</v>
      </c>
      <c r="G1404" t="s">
        <v>23</v>
      </c>
      <c r="H1404" t="s">
        <v>694</v>
      </c>
      <c r="I1404" t="s">
        <v>66</v>
      </c>
      <c r="M1404" t="s">
        <v>1362</v>
      </c>
      <c r="X1404" t="str">
        <f>+IF(P1404="S128","c006x   - Insurance firms &amp; pension funds",IF(G1404="particulares","c001x   - Households",IF(AND(G1404="outras empresas nao financeiras",H1404="1"),"c002x   - Micro &amp; SME",IF(AND(G1404="outras empresas nao financeiras",OR(H1404="0",H1404="")),"c003x   - Corporates",IF(G1404="instituicoes de credito","c004x   - Institutions",IF(G1404="outras instituicoes financeiras","c005x   - Other financial corporations",IF(G1404="setor publico","c008x   - Government, central banks &amp; supranationals",IF(AND(G1404="",I1404="Taxageste"),"c003x   - Corporates",IF(G1404="","c005x   - Other financial corporations","")))))))))</f>
        <v>c004x   - Institutions</v>
      </c>
      <c r="Y1404" s="1">
        <f>SUM(N1404:O1404)</f>
        <v>0</v>
      </c>
      <c r="Z1404">
        <f>IFERROR(D1404-Y1404,"")</f>
        <v>3.03</v>
      </c>
      <c r="AA1404">
        <v>0</v>
      </c>
      <c r="AB1404" t="str">
        <f t="shared" si="63"/>
        <v>262304820023840</v>
      </c>
      <c r="AC1404" t="str">
        <f t="shared" si="64"/>
        <v>8000176024</v>
      </c>
      <c r="AD1404" t="str">
        <f t="shared" si="65"/>
        <v>Type of identifier, other than LEI or MFI code</v>
      </c>
    </row>
    <row r="1405" spans="1:30" x14ac:dyDescent="0.45">
      <c r="A1405" t="s">
        <v>680</v>
      </c>
      <c r="B1405" t="s">
        <v>439</v>
      </c>
      <c r="C1405" t="s">
        <v>21</v>
      </c>
      <c r="D1405" s="23">
        <v>0.19</v>
      </c>
      <c r="E1405" s="23"/>
      <c r="F1405" t="s">
        <v>485</v>
      </c>
      <c r="G1405" t="s">
        <v>23</v>
      </c>
      <c r="H1405" t="s">
        <v>694</v>
      </c>
      <c r="I1405" t="s">
        <v>66</v>
      </c>
      <c r="M1405" t="s">
        <v>1362</v>
      </c>
      <c r="X1405" t="str">
        <f>+IF(P1405="S128","c006x   - Insurance firms &amp; pension funds",IF(G1405="particulares","c001x   - Households",IF(AND(G1405="outras empresas nao financeiras",H1405="1"),"c002x   - Micro &amp; SME",IF(AND(G1405="outras empresas nao financeiras",OR(H1405="0",H1405="")),"c003x   - Corporates",IF(G1405="instituicoes de credito","c004x   - Institutions",IF(G1405="outras instituicoes financeiras","c005x   - Other financial corporations",IF(G1405="setor publico","c008x   - Government, central banks &amp; supranationals",IF(AND(G1405="",I1405="Taxageste"),"c003x   - Corporates",IF(G1405="","c005x   - Other financial corporations","")))))))))</f>
        <v>c004x   - Institutions</v>
      </c>
      <c r="Y1405" s="1">
        <f>SUM(N1405:O1405)</f>
        <v>0</v>
      </c>
      <c r="Z1405">
        <f>IFERROR(D1405-Y1405,"")</f>
        <v>0.19</v>
      </c>
      <c r="AA1405">
        <v>0</v>
      </c>
      <c r="AB1405" t="str">
        <f t="shared" si="63"/>
        <v>262304820024790</v>
      </c>
      <c r="AC1405" t="str">
        <f t="shared" si="64"/>
        <v>8000176024</v>
      </c>
      <c r="AD1405" t="str">
        <f t="shared" si="65"/>
        <v>Type of identifier, other than LEI or MFI code</v>
      </c>
    </row>
    <row r="1406" spans="1:30" x14ac:dyDescent="0.45">
      <c r="A1406" t="s">
        <v>688</v>
      </c>
      <c r="B1406" t="s">
        <v>439</v>
      </c>
      <c r="C1406" t="s">
        <v>21</v>
      </c>
      <c r="D1406" s="23">
        <v>0.01</v>
      </c>
      <c r="F1406" t="s">
        <v>485</v>
      </c>
      <c r="G1406" t="s">
        <v>23</v>
      </c>
      <c r="H1406" t="s">
        <v>694</v>
      </c>
      <c r="I1406" t="s">
        <v>66</v>
      </c>
      <c r="M1406" t="s">
        <v>1362</v>
      </c>
      <c r="X1406" t="str">
        <f>+IF(P1406="S128","c006x   - Insurance firms &amp; pension funds",IF(G1406="particulares","c001x   - Households",IF(AND(G1406="outras empresas nao financeiras",H1406="1"),"c002x   - Micro &amp; SME",IF(AND(G1406="outras empresas nao financeiras",OR(H1406="0",H1406="")),"c003x   - Corporates",IF(G1406="instituicoes de credito","c004x   - Institutions",IF(G1406="outras instituicoes financeiras","c005x   - Other financial corporations",IF(G1406="setor publico","c008x   - Government, central banks &amp; supranationals",IF(AND(G1406="",I1406="Taxageste"),"c003x   - Corporates",IF(G1406="","c005x   - Other financial corporations","")))))))))</f>
        <v>c004x   - Institutions</v>
      </c>
      <c r="Y1406" s="1">
        <f>SUM(N1406:O1406)</f>
        <v>0</v>
      </c>
      <c r="Z1406">
        <f>IFERROR(D1406-Y1406,"")</f>
        <v>0.01</v>
      </c>
      <c r="AA1406">
        <v>0</v>
      </c>
      <c r="AB1406" t="str">
        <f t="shared" si="63"/>
        <v>262304820025250</v>
      </c>
      <c r="AC1406" t="str">
        <f t="shared" si="64"/>
        <v>8000176024</v>
      </c>
      <c r="AD1406" t="str">
        <f t="shared" si="65"/>
        <v>Type of identifier, other than LEI or MFI code</v>
      </c>
    </row>
    <row r="1407" spans="1:30" x14ac:dyDescent="0.45">
      <c r="A1407" t="s">
        <v>859</v>
      </c>
      <c r="B1407" t="s">
        <v>710</v>
      </c>
      <c r="C1407" t="s">
        <v>21</v>
      </c>
      <c r="D1407" s="23">
        <v>1.66</v>
      </c>
      <c r="E1407" s="23"/>
      <c r="F1407" t="s">
        <v>485</v>
      </c>
      <c r="G1407" t="s">
        <v>23</v>
      </c>
      <c r="H1407" t="s">
        <v>694</v>
      </c>
      <c r="I1407" t="s">
        <v>704</v>
      </c>
      <c r="M1407" t="s">
        <v>1362</v>
      </c>
      <c r="X1407" t="str">
        <f>+IF(P1407="S128","c006x   - Insurance firms &amp; pension funds",IF(G1407="particulares","c001x   - Households",IF(AND(G1407="outras empresas nao financeiras",H1407="1"),"c002x   - Micro &amp; SME",IF(AND(G1407="outras empresas nao financeiras",OR(H1407="0",H1407="")),"c003x   - Corporates",IF(G1407="instituicoes de credito","c004x   - Institutions",IF(G1407="outras instituicoes financeiras","c005x   - Other financial corporations",IF(G1407="setor publico","c008x   - Government, central banks &amp; supranationals",IF(AND(G1407="",I1407="Taxageste"),"c003x   - Corporates",IF(G1407="","c005x   - Other financial corporations","")))))))))</f>
        <v>c004x   - Institutions</v>
      </c>
      <c r="Y1407" s="1">
        <f>SUM(N1407:O1407)</f>
        <v>0</v>
      </c>
      <c r="Z1407">
        <f>IFERROR(D1407-Y1407,"")</f>
        <v>1.66</v>
      </c>
      <c r="AA1407">
        <v>0</v>
      </c>
      <c r="AB1407" t="str">
        <f t="shared" si="63"/>
        <v>262304840024690</v>
      </c>
      <c r="AC1407" t="str">
        <f t="shared" si="64"/>
        <v>5100262397</v>
      </c>
      <c r="AD1407" t="str">
        <f t="shared" si="65"/>
        <v>Type of identifier, other than LEI or MFI code</v>
      </c>
    </row>
    <row r="1408" spans="1:30" x14ac:dyDescent="0.45">
      <c r="A1408" t="s">
        <v>632</v>
      </c>
      <c r="B1408" t="s">
        <v>439</v>
      </c>
      <c r="C1408" t="s">
        <v>21</v>
      </c>
      <c r="D1408" s="23">
        <v>0.01</v>
      </c>
      <c r="F1408" t="s">
        <v>485</v>
      </c>
      <c r="G1408" t="s">
        <v>23</v>
      </c>
      <c r="H1408" t="s">
        <v>694</v>
      </c>
      <c r="I1408" t="s">
        <v>66</v>
      </c>
      <c r="M1408" t="s">
        <v>1362</v>
      </c>
      <c r="X1408" t="str">
        <f>+IF(P1408="S128","c006x   - Insurance firms &amp; pension funds",IF(G1408="particulares","c001x   - Households",IF(AND(G1408="outras empresas nao financeiras",H1408="1"),"c002x   - Micro &amp; SME",IF(AND(G1408="outras empresas nao financeiras",OR(H1408="0",H1408="")),"c003x   - Corporates",IF(G1408="instituicoes de credito","c004x   - Institutions",IF(G1408="outras instituicoes financeiras","c005x   - Other financial corporations",IF(G1408="setor publico","c008x   - Government, central banks &amp; supranationals",IF(AND(G1408="",I1408="Taxageste"),"c003x   - Corporates",IF(G1408="","c005x   - Other financial corporations","")))))))))</f>
        <v>c004x   - Institutions</v>
      </c>
      <c r="Y1408" s="1">
        <f>SUM(N1408:O1408)</f>
        <v>0</v>
      </c>
      <c r="Z1408">
        <f>IFERROR(D1408-Y1408,"")</f>
        <v>0.01</v>
      </c>
      <c r="AA1408">
        <v>0</v>
      </c>
      <c r="AB1408" t="str">
        <f t="shared" si="63"/>
        <v>262304820025410</v>
      </c>
      <c r="AC1408" t="str">
        <f t="shared" si="64"/>
        <v>8000176024</v>
      </c>
      <c r="AD1408" t="str">
        <f t="shared" si="65"/>
        <v>Type of identifier, other than LEI or MFI code</v>
      </c>
    </row>
    <row r="1409" spans="1:30" x14ac:dyDescent="0.45">
      <c r="A1409" t="s">
        <v>498</v>
      </c>
      <c r="B1409" t="s">
        <v>439</v>
      </c>
      <c r="C1409" t="s">
        <v>21</v>
      </c>
      <c r="D1409" s="23">
        <v>7.56</v>
      </c>
      <c r="E1409" s="23"/>
      <c r="F1409" t="s">
        <v>490</v>
      </c>
      <c r="G1409" t="s">
        <v>23</v>
      </c>
      <c r="H1409" t="s">
        <v>694</v>
      </c>
      <c r="I1409" t="s">
        <v>66</v>
      </c>
      <c r="M1409" t="s">
        <v>1362</v>
      </c>
      <c r="X1409" t="str">
        <f>+IF(P1409="S128","c006x   - Insurance firms &amp; pension funds",IF(G1409="particulares","c001x   - Households",IF(AND(G1409="outras empresas nao financeiras",H1409="1"),"c002x   - Micro &amp; SME",IF(AND(G1409="outras empresas nao financeiras",OR(H1409="0",H1409="")),"c003x   - Corporates",IF(G1409="instituicoes de credito","c004x   - Institutions",IF(G1409="outras instituicoes financeiras","c005x   - Other financial corporations",IF(G1409="setor publico","c008x   - Government, central banks &amp; supranationals",IF(AND(G1409="",I1409="Taxageste"),"c003x   - Corporates",IF(G1409="","c005x   - Other financial corporations","")))))))))</f>
        <v>c004x   - Institutions</v>
      </c>
      <c r="Y1409" s="1">
        <f>SUM(N1409:O1409)</f>
        <v>0</v>
      </c>
      <c r="Z1409">
        <f>IFERROR(D1409-Y1409,"")</f>
        <v>7.56</v>
      </c>
      <c r="AA1409">
        <v>0</v>
      </c>
      <c r="AB1409" t="str">
        <f t="shared" si="63"/>
        <v>262304820025720</v>
      </c>
      <c r="AC1409" t="str">
        <f t="shared" si="64"/>
        <v>8000176024</v>
      </c>
      <c r="AD1409" t="str">
        <f t="shared" si="65"/>
        <v>Type of identifier, other than LEI or MFI code</v>
      </c>
    </row>
    <row r="1410" spans="1:30" x14ac:dyDescent="0.45">
      <c r="A1410" t="s">
        <v>1264</v>
      </c>
      <c r="B1410" t="s">
        <v>710</v>
      </c>
      <c r="C1410" t="s">
        <v>21</v>
      </c>
      <c r="D1410" s="23">
        <v>0.72</v>
      </c>
      <c r="F1410" t="s">
        <v>485</v>
      </c>
      <c r="G1410" t="s">
        <v>23</v>
      </c>
      <c r="H1410" t="s">
        <v>694</v>
      </c>
      <c r="I1410" t="s">
        <v>704</v>
      </c>
      <c r="M1410" t="s">
        <v>1362</v>
      </c>
      <c r="X1410" t="str">
        <f>+IF(P1410="S128","c006x   - Insurance firms &amp; pension funds",IF(G1410="particulares","c001x   - Households",IF(AND(G1410="outras empresas nao financeiras",H1410="1"),"c002x   - Micro &amp; SME",IF(AND(G1410="outras empresas nao financeiras",OR(H1410="0",H1410="")),"c003x   - Corporates",IF(G1410="instituicoes de credito","c004x   - Institutions",IF(G1410="outras instituicoes financeiras","c005x   - Other financial corporations",IF(G1410="setor publico","c008x   - Government, central banks &amp; supranationals",IF(AND(G1410="",I1410="Taxageste"),"c003x   - Corporates",IF(G1410="","c005x   - Other financial corporations","")))))))))</f>
        <v>c004x   - Institutions</v>
      </c>
      <c r="Y1410" s="1">
        <f>SUM(N1410:O1410)</f>
        <v>0</v>
      </c>
      <c r="Z1410">
        <f>IFERROR(D1410-Y1410,"")</f>
        <v>0.72</v>
      </c>
      <c r="AA1410">
        <v>0</v>
      </c>
      <c r="AB1410" t="str">
        <f t="shared" ref="AB1410:AB1473" si="66">IF(A1410="",B1410,A1410)</f>
        <v>262304840025110</v>
      </c>
      <c r="AC1410" t="str">
        <f t="shared" ref="AC1410:AC1473" si="67">IF(OR(V1410="",V1410="#"),B1410,V1410)</f>
        <v>5100262397</v>
      </c>
      <c r="AD1410" t="str">
        <f t="shared" ref="AD1410:AD1473" si="68">IF(AC1410="","",IF(AC1410=V1410,"LEI code","Type of identifier, other than LEI or MFI code"))</f>
        <v>Type of identifier, other than LEI or MFI code</v>
      </c>
    </row>
    <row r="1411" spans="1:30" x14ac:dyDescent="0.45">
      <c r="A1411" t="s">
        <v>551</v>
      </c>
      <c r="B1411" t="s">
        <v>439</v>
      </c>
      <c r="C1411" t="s">
        <v>21</v>
      </c>
      <c r="D1411" s="23">
        <v>27.66</v>
      </c>
      <c r="E1411" s="23"/>
      <c r="F1411" t="s">
        <v>490</v>
      </c>
      <c r="G1411" t="s">
        <v>23</v>
      </c>
      <c r="H1411" t="s">
        <v>694</v>
      </c>
      <c r="I1411" t="s">
        <v>66</v>
      </c>
      <c r="M1411" t="s">
        <v>1362</v>
      </c>
      <c r="X1411" t="str">
        <f>+IF(P1411="S128","c006x   - Insurance firms &amp; pension funds",IF(G1411="particulares","c001x   - Households",IF(AND(G1411="outras empresas nao financeiras",H1411="1"),"c002x   - Micro &amp; SME",IF(AND(G1411="outras empresas nao financeiras",OR(H1411="0",H1411="")),"c003x   - Corporates",IF(G1411="instituicoes de credito","c004x   - Institutions",IF(G1411="outras instituicoes financeiras","c005x   - Other financial corporations",IF(G1411="setor publico","c008x   - Government, central banks &amp; supranationals",IF(AND(G1411="",I1411="Taxageste"),"c003x   - Corporates",IF(G1411="","c005x   - Other financial corporations","")))))))))</f>
        <v>c004x   - Institutions</v>
      </c>
      <c r="Y1411" s="1">
        <f>SUM(N1411:O1411)</f>
        <v>0</v>
      </c>
      <c r="Z1411">
        <f>IFERROR(D1411-Y1411,"")</f>
        <v>27.66</v>
      </c>
      <c r="AA1411">
        <v>0</v>
      </c>
      <c r="AB1411" t="str">
        <f t="shared" si="66"/>
        <v>262304820026870</v>
      </c>
      <c r="AC1411" t="str">
        <f t="shared" si="67"/>
        <v>8000176024</v>
      </c>
      <c r="AD1411" t="str">
        <f t="shared" si="68"/>
        <v>Type of identifier, other than LEI or MFI code</v>
      </c>
    </row>
    <row r="1412" spans="1:30" x14ac:dyDescent="0.45">
      <c r="A1412" t="s">
        <v>1598</v>
      </c>
      <c r="B1412" t="s">
        <v>164</v>
      </c>
      <c r="C1412" t="s">
        <v>21</v>
      </c>
      <c r="D1412" s="23"/>
      <c r="E1412">
        <v>29.4</v>
      </c>
      <c r="F1412" t="s">
        <v>29</v>
      </c>
      <c r="G1412" t="s">
        <v>34</v>
      </c>
      <c r="H1412" t="s">
        <v>694</v>
      </c>
      <c r="I1412" t="s">
        <v>30</v>
      </c>
      <c r="M1412" t="s">
        <v>1362</v>
      </c>
      <c r="W1412" t="s">
        <v>479</v>
      </c>
      <c r="X1412" t="str">
        <f>+IF(P1412="S128","c006x   - Insurance firms &amp; pension funds",IF(G1412="particulares","c001x   - Households",IF(AND(G1412="outras empresas nao financeiras",H1412="1"),"c002x   - Micro &amp; SME",IF(AND(G1412="outras empresas nao financeiras",OR(H1412="0",H1412="")),"c003x   - Corporates",IF(G1412="instituicoes de credito","c004x   - Institutions",IF(G1412="outras instituicoes financeiras","c005x   - Other financial corporations",IF(G1412="setor publico","c008x   - Government, central banks &amp; supranationals",IF(AND(G1412="",I1412="Taxageste"),"c003x   - Corporates",IF(G1412="","c005x   - Other financial corporations","")))))))))</f>
        <v>c005x   - Other financial corporations</v>
      </c>
      <c r="Y1412" s="1">
        <f>SUM(N1412:O1412)</f>
        <v>0</v>
      </c>
      <c r="Z1412">
        <f>IFERROR(D1412-Y1412,"")</f>
        <v>0</v>
      </c>
      <c r="AA1412">
        <v>0</v>
      </c>
      <c r="AB1412" t="str">
        <f t="shared" si="66"/>
        <v>329500000000001</v>
      </c>
      <c r="AC1412" t="str">
        <f t="shared" si="67"/>
        <v>7400615058</v>
      </c>
      <c r="AD1412" t="str">
        <f t="shared" si="68"/>
        <v>Type of identifier, other than LEI or MFI code</v>
      </c>
    </row>
    <row r="1413" spans="1:30" x14ac:dyDescent="0.45">
      <c r="A1413" t="s">
        <v>550</v>
      </c>
      <c r="B1413" t="s">
        <v>439</v>
      </c>
      <c r="C1413" t="s">
        <v>21</v>
      </c>
      <c r="D1413" s="23">
        <v>3.33</v>
      </c>
      <c r="E1413" s="23"/>
      <c r="F1413" t="s">
        <v>490</v>
      </c>
      <c r="G1413" t="s">
        <v>23</v>
      </c>
      <c r="H1413" t="s">
        <v>694</v>
      </c>
      <c r="I1413" t="s">
        <v>66</v>
      </c>
      <c r="M1413" t="s">
        <v>1362</v>
      </c>
      <c r="X1413" t="str">
        <f>+IF(P1413="S128","c006x   - Insurance firms &amp; pension funds",IF(G1413="particulares","c001x   - Households",IF(AND(G1413="outras empresas nao financeiras",H1413="1"),"c002x   - Micro &amp; SME",IF(AND(G1413="outras empresas nao financeiras",OR(H1413="0",H1413="")),"c003x   - Corporates",IF(G1413="instituicoes de credito","c004x   - Institutions",IF(G1413="outras instituicoes financeiras","c005x   - Other financial corporations",IF(G1413="setor publico","c008x   - Government, central banks &amp; supranationals",IF(AND(G1413="",I1413="Taxageste"),"c003x   - Corporates",IF(G1413="","c005x   - Other financial corporations","")))))))))</f>
        <v>c004x   - Institutions</v>
      </c>
      <c r="Y1413" s="1">
        <f>SUM(N1413:O1413)</f>
        <v>0</v>
      </c>
      <c r="Z1413">
        <f>IFERROR(D1413-Y1413,"")</f>
        <v>3.33</v>
      </c>
      <c r="AA1413">
        <v>0</v>
      </c>
      <c r="AB1413" t="str">
        <f t="shared" si="66"/>
        <v>262304820027080</v>
      </c>
      <c r="AC1413" t="str">
        <f t="shared" si="67"/>
        <v>8000176024</v>
      </c>
      <c r="AD1413" t="str">
        <f t="shared" si="68"/>
        <v>Type of identifier, other than LEI or MFI code</v>
      </c>
    </row>
    <row r="1414" spans="1:30" x14ac:dyDescent="0.45">
      <c r="A1414" t="s">
        <v>1268</v>
      </c>
      <c r="B1414" t="s">
        <v>710</v>
      </c>
      <c r="C1414" t="s">
        <v>21</v>
      </c>
      <c r="D1414" s="23">
        <v>0.96</v>
      </c>
      <c r="F1414" t="s">
        <v>485</v>
      </c>
      <c r="G1414" t="s">
        <v>23</v>
      </c>
      <c r="H1414" t="s">
        <v>694</v>
      </c>
      <c r="I1414" t="s">
        <v>704</v>
      </c>
      <c r="M1414" t="s">
        <v>1362</v>
      </c>
      <c r="X1414" t="str">
        <f>+IF(P1414="S128","c006x   - Insurance firms &amp; pension funds",IF(G1414="particulares","c001x   - Households",IF(AND(G1414="outras empresas nao financeiras",H1414="1"),"c002x   - Micro &amp; SME",IF(AND(G1414="outras empresas nao financeiras",OR(H1414="0",H1414="")),"c003x   - Corporates",IF(G1414="instituicoes de credito","c004x   - Institutions",IF(G1414="outras instituicoes financeiras","c005x   - Other financial corporations",IF(G1414="setor publico","c008x   - Government, central banks &amp; supranationals",IF(AND(G1414="",I1414="Taxageste"),"c003x   - Corporates",IF(G1414="","c005x   - Other financial corporations","")))))))))</f>
        <v>c004x   - Institutions</v>
      </c>
      <c r="Y1414" s="1">
        <f>SUM(N1414:O1414)</f>
        <v>0</v>
      </c>
      <c r="Z1414">
        <f>IFERROR(D1414-Y1414,"")</f>
        <v>0.96</v>
      </c>
      <c r="AA1414">
        <v>0</v>
      </c>
      <c r="AB1414" t="str">
        <f t="shared" si="66"/>
        <v>262304840025650</v>
      </c>
      <c r="AC1414" t="str">
        <f t="shared" si="67"/>
        <v>5100262397</v>
      </c>
      <c r="AD1414" t="str">
        <f t="shared" si="68"/>
        <v>Type of identifier, other than LEI or MFI code</v>
      </c>
    </row>
    <row r="1415" spans="1:30" x14ac:dyDescent="0.45">
      <c r="A1415" t="s">
        <v>1021</v>
      </c>
      <c r="B1415" t="s">
        <v>710</v>
      </c>
      <c r="C1415" t="s">
        <v>21</v>
      </c>
      <c r="D1415" s="23">
        <v>0.46</v>
      </c>
      <c r="E1415" s="23"/>
      <c r="F1415" t="s">
        <v>485</v>
      </c>
      <c r="G1415" t="s">
        <v>23</v>
      </c>
      <c r="H1415" t="s">
        <v>694</v>
      </c>
      <c r="I1415" t="s">
        <v>704</v>
      </c>
      <c r="M1415" t="s">
        <v>1362</v>
      </c>
      <c r="X1415" t="str">
        <f>+IF(P1415="S128","c006x   - Insurance firms &amp; pension funds",IF(G1415="particulares","c001x   - Households",IF(AND(G1415="outras empresas nao financeiras",H1415="1"),"c002x   - Micro &amp; SME",IF(AND(G1415="outras empresas nao financeiras",OR(H1415="0",H1415="")),"c003x   - Corporates",IF(G1415="instituicoes de credito","c004x   - Institutions",IF(G1415="outras instituicoes financeiras","c005x   - Other financial corporations",IF(G1415="setor publico","c008x   - Government, central banks &amp; supranationals",IF(AND(G1415="",I1415="Taxageste"),"c003x   - Corporates",IF(G1415="","c005x   - Other financial corporations","")))))))))</f>
        <v>c004x   - Institutions</v>
      </c>
      <c r="Y1415" s="1">
        <f>SUM(N1415:O1415)</f>
        <v>0</v>
      </c>
      <c r="Z1415">
        <f>IFERROR(D1415-Y1415,"")</f>
        <v>0.46</v>
      </c>
      <c r="AA1415">
        <v>0</v>
      </c>
      <c r="AB1415" t="str">
        <f t="shared" si="66"/>
        <v>262304840026130</v>
      </c>
      <c r="AC1415" t="str">
        <f t="shared" si="67"/>
        <v>5100262397</v>
      </c>
      <c r="AD1415" t="str">
        <f t="shared" si="68"/>
        <v>Type of identifier, other than LEI or MFI code</v>
      </c>
    </row>
    <row r="1416" spans="1:30" x14ac:dyDescent="0.45">
      <c r="A1416" t="s">
        <v>1294</v>
      </c>
      <c r="B1416" t="s">
        <v>703</v>
      </c>
      <c r="C1416" t="s">
        <v>21</v>
      </c>
      <c r="D1416" s="23">
        <v>0.01</v>
      </c>
      <c r="F1416" t="s">
        <v>485</v>
      </c>
      <c r="G1416" t="s">
        <v>23</v>
      </c>
      <c r="H1416" t="s">
        <v>694</v>
      </c>
      <c r="I1416" t="s">
        <v>704</v>
      </c>
      <c r="M1416" t="s">
        <v>1362</v>
      </c>
      <c r="X1416" t="str">
        <f>+IF(P1416="S128","c006x   - Insurance firms &amp; pension funds",IF(G1416="particulares","c001x   - Households",IF(AND(G1416="outras empresas nao financeiras",H1416="1"),"c002x   - Micro &amp; SME",IF(AND(G1416="outras empresas nao financeiras",OR(H1416="0",H1416="")),"c003x   - Corporates",IF(G1416="instituicoes de credito","c004x   - Institutions",IF(G1416="outras instituicoes financeiras","c005x   - Other financial corporations",IF(G1416="setor publico","c008x   - Government, central banks &amp; supranationals",IF(AND(G1416="",I1416="Taxageste"),"c003x   - Corporates",IF(G1416="","c005x   - Other financial corporations","")))))))))</f>
        <v>c004x   - Institutions</v>
      </c>
      <c r="Y1416" s="1">
        <f>SUM(N1416:O1416)</f>
        <v>0</v>
      </c>
      <c r="Z1416">
        <f>IFERROR(D1416-Y1416,"")</f>
        <v>0.01</v>
      </c>
      <c r="AA1416">
        <v>0</v>
      </c>
      <c r="AB1416" t="str">
        <f t="shared" si="66"/>
        <v>262304880001110</v>
      </c>
      <c r="AC1416" t="str">
        <f t="shared" si="67"/>
        <v>2100707445</v>
      </c>
      <c r="AD1416" t="str">
        <f t="shared" si="68"/>
        <v>Type of identifier, other than LEI or MFI code</v>
      </c>
    </row>
    <row r="1417" spans="1:30" x14ac:dyDescent="0.45">
      <c r="A1417" t="s">
        <v>925</v>
      </c>
      <c r="B1417" t="s">
        <v>703</v>
      </c>
      <c r="C1417" t="s">
        <v>21</v>
      </c>
      <c r="D1417" s="23">
        <v>1.74</v>
      </c>
      <c r="F1417" t="s">
        <v>485</v>
      </c>
      <c r="G1417" t="s">
        <v>23</v>
      </c>
      <c r="H1417" t="s">
        <v>694</v>
      </c>
      <c r="I1417" t="s">
        <v>704</v>
      </c>
      <c r="K1417" s="24"/>
      <c r="M1417" t="s">
        <v>1362</v>
      </c>
      <c r="X1417" t="str">
        <f>+IF(P1417="S128","c006x   - Insurance firms &amp; pension funds",IF(G1417="particulares","c001x   - Households",IF(AND(G1417="outras empresas nao financeiras",H1417="1"),"c002x   - Micro &amp; SME",IF(AND(G1417="outras empresas nao financeiras",OR(H1417="0",H1417="")),"c003x   - Corporates",IF(G1417="instituicoes de credito","c004x   - Institutions",IF(G1417="outras instituicoes financeiras","c005x   - Other financial corporations",IF(G1417="setor publico","c008x   - Government, central banks &amp; supranationals",IF(AND(G1417="",I1417="Taxageste"),"c003x   - Corporates",IF(G1417="","c005x   - Other financial corporations","")))))))))</f>
        <v>c004x   - Institutions</v>
      </c>
      <c r="Y1417" s="1">
        <f>SUM(N1417:O1417)</f>
        <v>0</v>
      </c>
      <c r="Z1417">
        <f>IFERROR(D1417-Y1417,"")</f>
        <v>1.74</v>
      </c>
      <c r="AA1417">
        <v>0</v>
      </c>
      <c r="AB1417" t="str">
        <f t="shared" si="66"/>
        <v>262304840000980</v>
      </c>
      <c r="AC1417" t="str">
        <f t="shared" si="67"/>
        <v>2100707445</v>
      </c>
      <c r="AD1417" t="str">
        <f t="shared" si="68"/>
        <v>Type of identifier, other than LEI or MFI code</v>
      </c>
    </row>
    <row r="1418" spans="1:30" x14ac:dyDescent="0.45">
      <c r="A1418" t="s">
        <v>1287</v>
      </c>
      <c r="B1418" t="s">
        <v>703</v>
      </c>
      <c r="C1418" t="s">
        <v>21</v>
      </c>
      <c r="D1418" s="23">
        <v>9.17</v>
      </c>
      <c r="F1418" t="s">
        <v>490</v>
      </c>
      <c r="G1418" t="s">
        <v>23</v>
      </c>
      <c r="H1418" t="s">
        <v>694</v>
      </c>
      <c r="I1418" t="s">
        <v>704</v>
      </c>
      <c r="M1418" t="s">
        <v>1362</v>
      </c>
      <c r="X1418" t="str">
        <f>+IF(P1418="S128","c006x   - Insurance firms &amp; pension funds",IF(G1418="particulares","c001x   - Households",IF(AND(G1418="outras empresas nao financeiras",H1418="1"),"c002x   - Micro &amp; SME",IF(AND(G1418="outras empresas nao financeiras",OR(H1418="0",H1418="")),"c003x   - Corporates",IF(G1418="instituicoes de credito","c004x   - Institutions",IF(G1418="outras instituicoes financeiras","c005x   - Other financial corporations",IF(G1418="setor publico","c008x   - Government, central banks &amp; supranationals",IF(AND(G1418="",I1418="Taxageste"),"c003x   - Corporates",IF(G1418="","c005x   - Other financial corporations","")))))))))</f>
        <v>c004x   - Institutions</v>
      </c>
      <c r="Y1418" s="1">
        <f>SUM(N1418:O1418)</f>
        <v>0</v>
      </c>
      <c r="Z1418">
        <f>IFERROR(D1418-Y1418,"")</f>
        <v>9.17</v>
      </c>
      <c r="AA1418">
        <v>0</v>
      </c>
      <c r="AB1418" t="str">
        <f t="shared" si="66"/>
        <v>262304880011230</v>
      </c>
      <c r="AC1418" t="str">
        <f t="shared" si="67"/>
        <v>2100707445</v>
      </c>
      <c r="AD1418" t="str">
        <f t="shared" si="68"/>
        <v>Type of identifier, other than LEI or MFI code</v>
      </c>
    </row>
    <row r="1419" spans="1:30" x14ac:dyDescent="0.45">
      <c r="A1419" t="s">
        <v>1297</v>
      </c>
      <c r="B1419" t="s">
        <v>703</v>
      </c>
      <c r="C1419" t="s">
        <v>21</v>
      </c>
      <c r="D1419" s="23">
        <v>1.3</v>
      </c>
      <c r="E1419" s="23"/>
      <c r="F1419" t="s">
        <v>485</v>
      </c>
      <c r="G1419" t="s">
        <v>23</v>
      </c>
      <c r="H1419" t="s">
        <v>694</v>
      </c>
      <c r="I1419" t="s">
        <v>704</v>
      </c>
      <c r="M1419" t="s">
        <v>1362</v>
      </c>
      <c r="X1419" t="str">
        <f>+IF(P1419="S128","c006x   - Insurance firms &amp; pension funds",IF(G1419="particulares","c001x   - Households",IF(AND(G1419="outras empresas nao financeiras",H1419="1"),"c002x   - Micro &amp; SME",IF(AND(G1419="outras empresas nao financeiras",OR(H1419="0",H1419="")),"c003x   - Corporates",IF(G1419="instituicoes de credito","c004x   - Institutions",IF(G1419="outras instituicoes financeiras","c005x   - Other financial corporations",IF(G1419="setor publico","c008x   - Government, central banks &amp; supranationals",IF(AND(G1419="",I1419="Taxageste"),"c003x   - Corporates",IF(G1419="","c005x   - Other financial corporations","")))))))))</f>
        <v>c004x   - Institutions</v>
      </c>
      <c r="Y1419" s="1">
        <f>SUM(N1419:O1419)</f>
        <v>0</v>
      </c>
      <c r="Z1419">
        <f>IFERROR(D1419-Y1419,"")</f>
        <v>1.3</v>
      </c>
      <c r="AA1419">
        <v>0</v>
      </c>
      <c r="AB1419" t="str">
        <f t="shared" si="66"/>
        <v>262304880011380</v>
      </c>
      <c r="AC1419" t="str">
        <f t="shared" si="67"/>
        <v>2100707445</v>
      </c>
      <c r="AD1419" t="str">
        <f t="shared" si="68"/>
        <v>Type of identifier, other than LEI or MFI code</v>
      </c>
    </row>
    <row r="1420" spans="1:30" x14ac:dyDescent="0.45">
      <c r="A1420" t="s">
        <v>641</v>
      </c>
      <c r="B1420" t="s">
        <v>439</v>
      </c>
      <c r="C1420" t="s">
        <v>21</v>
      </c>
      <c r="D1420" s="23">
        <v>41.11</v>
      </c>
      <c r="F1420" t="s">
        <v>490</v>
      </c>
      <c r="G1420" t="s">
        <v>23</v>
      </c>
      <c r="H1420" t="s">
        <v>694</v>
      </c>
      <c r="I1420" t="s">
        <v>66</v>
      </c>
      <c r="M1420" t="s">
        <v>1362</v>
      </c>
      <c r="X1420" t="str">
        <f>+IF(P1420="S128","c006x   - Insurance firms &amp; pension funds",IF(G1420="particulares","c001x   - Households",IF(AND(G1420="outras empresas nao financeiras",H1420="1"),"c002x   - Micro &amp; SME",IF(AND(G1420="outras empresas nao financeiras",OR(H1420="0",H1420="")),"c003x   - Corporates",IF(G1420="instituicoes de credito","c004x   - Institutions",IF(G1420="outras instituicoes financeiras","c005x   - Other financial corporations",IF(G1420="setor publico","c008x   - Government, central banks &amp; supranationals",IF(AND(G1420="",I1420="Taxageste"),"c003x   - Corporates",IF(G1420="","c005x   - Other financial corporations","")))))))))</f>
        <v>c004x   - Institutions</v>
      </c>
      <c r="Y1420" s="1">
        <f>SUM(N1420:O1420)</f>
        <v>0</v>
      </c>
      <c r="Z1420">
        <f>IFERROR(D1420-Y1420,"")</f>
        <v>41.11</v>
      </c>
      <c r="AA1420">
        <v>0</v>
      </c>
      <c r="AB1420" t="str">
        <f t="shared" si="66"/>
        <v>262304820027220</v>
      </c>
      <c r="AC1420" t="str">
        <f t="shared" si="67"/>
        <v>8000176024</v>
      </c>
      <c r="AD1420" t="str">
        <f t="shared" si="68"/>
        <v>Type of identifier, other than LEI or MFI code</v>
      </c>
    </row>
    <row r="1421" spans="1:30" x14ac:dyDescent="0.45">
      <c r="A1421" t="s">
        <v>687</v>
      </c>
      <c r="B1421" t="s">
        <v>439</v>
      </c>
      <c r="C1421" t="s">
        <v>21</v>
      </c>
      <c r="D1421" s="23">
        <v>1.56</v>
      </c>
      <c r="E1421" s="23"/>
      <c r="F1421" t="s">
        <v>485</v>
      </c>
      <c r="G1421" t="s">
        <v>23</v>
      </c>
      <c r="H1421" t="s">
        <v>694</v>
      </c>
      <c r="I1421" t="s">
        <v>66</v>
      </c>
      <c r="M1421" t="s">
        <v>1362</v>
      </c>
      <c r="X1421" t="str">
        <f>+IF(P1421="S128","c006x   - Insurance firms &amp; pension funds",IF(G1421="particulares","c001x   - Households",IF(AND(G1421="outras empresas nao financeiras",H1421="1"),"c002x   - Micro &amp; SME",IF(AND(G1421="outras empresas nao financeiras",OR(H1421="0",H1421="")),"c003x   - Corporates",IF(G1421="instituicoes de credito","c004x   - Institutions",IF(G1421="outras instituicoes financeiras","c005x   - Other financial corporations",IF(G1421="setor publico","c008x   - Government, central banks &amp; supranationals",IF(AND(G1421="",I1421="Taxageste"),"c003x   - Corporates",IF(G1421="","c005x   - Other financial corporations","")))))))))</f>
        <v>c004x   - Institutions</v>
      </c>
      <c r="Y1421" s="1">
        <f>SUM(N1421:O1421)</f>
        <v>0</v>
      </c>
      <c r="Z1421">
        <f>IFERROR(D1421-Y1421,"")</f>
        <v>1.56</v>
      </c>
      <c r="AA1421">
        <v>0</v>
      </c>
      <c r="AB1421" t="str">
        <f t="shared" si="66"/>
        <v>262304820023910</v>
      </c>
      <c r="AC1421" t="str">
        <f t="shared" si="67"/>
        <v>8000176024</v>
      </c>
      <c r="AD1421" t="str">
        <f t="shared" si="68"/>
        <v>Type of identifier, other than LEI or MFI code</v>
      </c>
    </row>
    <row r="1422" spans="1:30" x14ac:dyDescent="0.45">
      <c r="A1422" t="s">
        <v>549</v>
      </c>
      <c r="B1422" t="s">
        <v>439</v>
      </c>
      <c r="C1422" t="s">
        <v>21</v>
      </c>
      <c r="D1422" s="23">
        <v>9.59</v>
      </c>
      <c r="F1422" t="s">
        <v>490</v>
      </c>
      <c r="G1422" t="s">
        <v>23</v>
      </c>
      <c r="H1422" t="s">
        <v>694</v>
      </c>
      <c r="I1422" t="s">
        <v>66</v>
      </c>
      <c r="M1422" t="s">
        <v>1362</v>
      </c>
      <c r="X1422" t="str">
        <f>+IF(P1422="S128","c006x   - Insurance firms &amp; pension funds",IF(G1422="particulares","c001x   - Households",IF(AND(G1422="outras empresas nao financeiras",H1422="1"),"c002x   - Micro &amp; SME",IF(AND(G1422="outras empresas nao financeiras",OR(H1422="0",H1422="")),"c003x   - Corporates",IF(G1422="instituicoes de credito","c004x   - Institutions",IF(G1422="outras instituicoes financeiras","c005x   - Other financial corporations",IF(G1422="setor publico","c008x   - Government, central banks &amp; supranationals",IF(AND(G1422="",I1422="Taxageste"),"c003x   - Corporates",IF(G1422="","c005x   - Other financial corporations","")))))))))</f>
        <v>c004x   - Institutions</v>
      </c>
      <c r="Y1422" s="1">
        <f>SUM(N1422:O1422)</f>
        <v>0</v>
      </c>
      <c r="Z1422">
        <f>IFERROR(D1422-Y1422,"")</f>
        <v>9.59</v>
      </c>
      <c r="AA1422">
        <v>0</v>
      </c>
      <c r="AB1422" t="str">
        <f t="shared" si="66"/>
        <v>262304820026620</v>
      </c>
      <c r="AC1422" t="str">
        <f t="shared" si="67"/>
        <v>8000176024</v>
      </c>
      <c r="AD1422" t="str">
        <f t="shared" si="68"/>
        <v>Type of identifier, other than LEI or MFI code</v>
      </c>
    </row>
    <row r="1423" spans="1:30" x14ac:dyDescent="0.45">
      <c r="A1423" t="s">
        <v>1039</v>
      </c>
      <c r="B1423" t="s">
        <v>710</v>
      </c>
      <c r="C1423" t="s">
        <v>21</v>
      </c>
      <c r="D1423" s="23">
        <v>8.7899999999999991</v>
      </c>
      <c r="E1423" s="23"/>
      <c r="F1423" t="s">
        <v>485</v>
      </c>
      <c r="G1423" t="s">
        <v>23</v>
      </c>
      <c r="H1423" t="s">
        <v>694</v>
      </c>
      <c r="I1423" t="s">
        <v>704</v>
      </c>
      <c r="M1423" t="s">
        <v>1362</v>
      </c>
      <c r="X1423" t="str">
        <f>+IF(P1423="S128","c006x   - Insurance firms &amp; pension funds",IF(G1423="particulares","c001x   - Households",IF(AND(G1423="outras empresas nao financeiras",H1423="1"),"c002x   - Micro &amp; SME",IF(AND(G1423="outras empresas nao financeiras",OR(H1423="0",H1423="")),"c003x   - Corporates",IF(G1423="instituicoes de credito","c004x   - Institutions",IF(G1423="outras instituicoes financeiras","c005x   - Other financial corporations",IF(G1423="setor publico","c008x   - Government, central banks &amp; supranationals",IF(AND(G1423="",I1423="Taxageste"),"c003x   - Corporates",IF(G1423="","c005x   - Other financial corporations","")))))))))</f>
        <v>c004x   - Institutions</v>
      </c>
      <c r="Y1423" s="1">
        <f>SUM(N1423:O1423)</f>
        <v>0</v>
      </c>
      <c r="Z1423">
        <f>IFERROR(D1423-Y1423,"")</f>
        <v>8.7899999999999991</v>
      </c>
      <c r="AA1423">
        <v>0</v>
      </c>
      <c r="AB1423" t="str">
        <f t="shared" si="66"/>
        <v>262304880017740</v>
      </c>
      <c r="AC1423" t="str">
        <f t="shared" si="67"/>
        <v>5100262397</v>
      </c>
      <c r="AD1423" t="str">
        <f t="shared" si="68"/>
        <v>Type of identifier, other than LEI or MFI code</v>
      </c>
    </row>
    <row r="1424" spans="1:30" x14ac:dyDescent="0.45">
      <c r="A1424" t="s">
        <v>601</v>
      </c>
      <c r="B1424" t="s">
        <v>213</v>
      </c>
      <c r="C1424" t="s">
        <v>21</v>
      </c>
      <c r="D1424" s="23">
        <v>87.33</v>
      </c>
      <c r="F1424" t="s">
        <v>485</v>
      </c>
      <c r="G1424" t="s">
        <v>27</v>
      </c>
      <c r="H1424" t="s">
        <v>694</v>
      </c>
      <c r="I1424" t="s">
        <v>57</v>
      </c>
      <c r="M1424" t="s">
        <v>1362</v>
      </c>
      <c r="X1424" t="str">
        <f>+IF(P1424="S128","c006x   - Insurance firms &amp; pension funds",IF(G1424="particulares","c001x   - Households",IF(AND(G1424="outras empresas nao financeiras",H1424="1"),"c002x   - Micro &amp; SME",IF(AND(G1424="outras empresas nao financeiras",OR(H1424="0",H1424="")),"c003x   - Corporates",IF(G1424="instituicoes de credito","c004x   - Institutions",IF(G1424="outras instituicoes financeiras","c005x   - Other financial corporations",IF(G1424="setor publico","c008x   - Government, central banks &amp; supranationals",IF(AND(G1424="",I1424="Taxageste"),"c003x   - Corporates",IF(G1424="","c005x   - Other financial corporations","")))))))))</f>
        <v>c003x   - Corporates</v>
      </c>
      <c r="Y1424" s="1">
        <f>SUM(N1424:O1424)</f>
        <v>0</v>
      </c>
      <c r="Z1424">
        <f>IFERROR(D1424-Y1424,"")</f>
        <v>87.33</v>
      </c>
      <c r="AA1424">
        <v>0</v>
      </c>
      <c r="AB1424" t="str">
        <f t="shared" si="66"/>
        <v>262304840018860</v>
      </c>
      <c r="AC1424" t="str">
        <f t="shared" si="67"/>
        <v>5100262318</v>
      </c>
      <c r="AD1424" t="str">
        <f t="shared" si="68"/>
        <v>Type of identifier, other than LEI or MFI code</v>
      </c>
    </row>
    <row r="1425" spans="1:30" x14ac:dyDescent="0.45">
      <c r="A1425" t="s">
        <v>558</v>
      </c>
      <c r="B1425" t="s">
        <v>213</v>
      </c>
      <c r="C1425" t="s">
        <v>21</v>
      </c>
      <c r="D1425" s="23">
        <v>5.89</v>
      </c>
      <c r="E1425" s="23"/>
      <c r="F1425" t="s">
        <v>485</v>
      </c>
      <c r="G1425" t="s">
        <v>27</v>
      </c>
      <c r="H1425" t="s">
        <v>694</v>
      </c>
      <c r="I1425" t="s">
        <v>57</v>
      </c>
      <c r="M1425" t="s">
        <v>1362</v>
      </c>
      <c r="X1425" t="str">
        <f>+IF(P1425="S128","c006x   - Insurance firms &amp; pension funds",IF(G1425="particulares","c001x   - Households",IF(AND(G1425="outras empresas nao financeiras",H1425="1"),"c002x   - Micro &amp; SME",IF(AND(G1425="outras empresas nao financeiras",OR(H1425="0",H1425="")),"c003x   - Corporates",IF(G1425="instituicoes de credito","c004x   - Institutions",IF(G1425="outras instituicoes financeiras","c005x   - Other financial corporations",IF(G1425="setor publico","c008x   - Government, central banks &amp; supranationals",IF(AND(G1425="",I1425="Taxageste"),"c003x   - Corporates",IF(G1425="","c005x   - Other financial corporations","")))))))))</f>
        <v>c003x   - Corporates</v>
      </c>
      <c r="Y1425" s="1">
        <f>SUM(N1425:O1425)</f>
        <v>0</v>
      </c>
      <c r="Z1425">
        <f>IFERROR(D1425-Y1425,"")</f>
        <v>5.89</v>
      </c>
      <c r="AA1425">
        <v>0</v>
      </c>
      <c r="AB1425" t="str">
        <f t="shared" si="66"/>
        <v>262304880020300</v>
      </c>
      <c r="AC1425" t="str">
        <f t="shared" si="67"/>
        <v>5100262318</v>
      </c>
      <c r="AD1425" t="str">
        <f t="shared" si="68"/>
        <v>Type of identifier, other than LEI or MFI code</v>
      </c>
    </row>
    <row r="1426" spans="1:30" x14ac:dyDescent="0.45">
      <c r="A1426" t="s">
        <v>1262</v>
      </c>
      <c r="B1426" t="s">
        <v>710</v>
      </c>
      <c r="C1426" t="s">
        <v>21</v>
      </c>
      <c r="D1426" s="23">
        <v>0.19</v>
      </c>
      <c r="F1426" t="s">
        <v>485</v>
      </c>
      <c r="G1426" t="s">
        <v>23</v>
      </c>
      <c r="H1426" t="s">
        <v>694</v>
      </c>
      <c r="I1426" t="s">
        <v>704</v>
      </c>
      <c r="M1426" t="s">
        <v>1362</v>
      </c>
      <c r="X1426" t="str">
        <f>+IF(P1426="S128","c006x   - Insurance firms &amp; pension funds",IF(G1426="particulares","c001x   - Households",IF(AND(G1426="outras empresas nao financeiras",H1426="1"),"c002x   - Micro &amp; SME",IF(AND(G1426="outras empresas nao financeiras",OR(H1426="0",H1426="")),"c003x   - Corporates",IF(G1426="instituicoes de credito","c004x   - Institutions",IF(G1426="outras instituicoes financeiras","c005x   - Other financial corporations",IF(G1426="setor publico","c008x   - Government, central banks &amp; supranationals",IF(AND(G1426="",I1426="Taxageste"),"c003x   - Corporates",IF(G1426="","c005x   - Other financial corporations","")))))))))</f>
        <v>c004x   - Institutions</v>
      </c>
      <c r="Y1426" s="1">
        <f>SUM(N1426:O1426)</f>
        <v>0</v>
      </c>
      <c r="Z1426">
        <f>IFERROR(D1426-Y1426,"")</f>
        <v>0.19</v>
      </c>
      <c r="AA1426">
        <v>0</v>
      </c>
      <c r="AB1426" t="str">
        <f t="shared" si="66"/>
        <v>262304880022870</v>
      </c>
      <c r="AC1426" t="str">
        <f t="shared" si="67"/>
        <v>5100262397</v>
      </c>
      <c r="AD1426" t="str">
        <f t="shared" si="68"/>
        <v>Type of identifier, other than LEI or MFI code</v>
      </c>
    </row>
    <row r="1427" spans="1:30" x14ac:dyDescent="0.45">
      <c r="A1427" t="s">
        <v>559</v>
      </c>
      <c r="B1427" t="s">
        <v>213</v>
      </c>
      <c r="C1427" t="s">
        <v>21</v>
      </c>
      <c r="D1427" s="23">
        <v>4.9400000000000004</v>
      </c>
      <c r="E1427" s="23"/>
      <c r="F1427" t="s">
        <v>485</v>
      </c>
      <c r="G1427" t="s">
        <v>27</v>
      </c>
      <c r="H1427" t="s">
        <v>694</v>
      </c>
      <c r="I1427" t="s">
        <v>57</v>
      </c>
      <c r="M1427" t="s">
        <v>1362</v>
      </c>
      <c r="X1427" t="str">
        <f>+IF(P1427="S128","c006x   - Insurance firms &amp; pension funds",IF(G1427="particulares","c001x   - Households",IF(AND(G1427="outras empresas nao financeiras",H1427="1"),"c002x   - Micro &amp; SME",IF(AND(G1427="outras empresas nao financeiras",OR(H1427="0",H1427="")),"c003x   - Corporates",IF(G1427="instituicoes de credito","c004x   - Institutions",IF(G1427="outras instituicoes financeiras","c005x   - Other financial corporations",IF(G1427="setor publico","c008x   - Government, central banks &amp; supranationals",IF(AND(G1427="",I1427="Taxageste"),"c003x   - Corporates",IF(G1427="","c005x   - Other financial corporations","")))))))))</f>
        <v>c003x   - Corporates</v>
      </c>
      <c r="Y1427" s="1">
        <f>SUM(N1427:O1427)</f>
        <v>0</v>
      </c>
      <c r="Z1427">
        <f>IFERROR(D1427-Y1427,"")</f>
        <v>4.9400000000000004</v>
      </c>
      <c r="AA1427">
        <v>0</v>
      </c>
      <c r="AB1427" t="str">
        <f t="shared" si="66"/>
        <v>262304880023930</v>
      </c>
      <c r="AC1427" t="str">
        <f t="shared" si="67"/>
        <v>5100262318</v>
      </c>
      <c r="AD1427" t="str">
        <f t="shared" si="68"/>
        <v>Type of identifier, other than LEI or MFI code</v>
      </c>
    </row>
    <row r="1428" spans="1:30" x14ac:dyDescent="0.45">
      <c r="A1428" t="s">
        <v>555</v>
      </c>
      <c r="B1428" t="s">
        <v>213</v>
      </c>
      <c r="C1428" t="s">
        <v>21</v>
      </c>
      <c r="D1428" s="23">
        <v>6.79</v>
      </c>
      <c r="F1428" t="s">
        <v>485</v>
      </c>
      <c r="G1428" t="s">
        <v>27</v>
      </c>
      <c r="H1428" t="s">
        <v>694</v>
      </c>
      <c r="I1428" t="s">
        <v>57</v>
      </c>
      <c r="M1428" t="s">
        <v>1362</v>
      </c>
      <c r="X1428" t="str">
        <f>+IF(P1428="S128","c006x   - Insurance firms &amp; pension funds",IF(G1428="particulares","c001x   - Households",IF(AND(G1428="outras empresas nao financeiras",H1428="1"),"c002x   - Micro &amp; SME",IF(AND(G1428="outras empresas nao financeiras",OR(H1428="0",H1428="")),"c003x   - Corporates",IF(G1428="instituicoes de credito","c004x   - Institutions",IF(G1428="outras instituicoes financeiras","c005x   - Other financial corporations",IF(G1428="setor publico","c008x   - Government, central banks &amp; supranationals",IF(AND(G1428="",I1428="Taxageste"),"c003x   - Corporates",IF(G1428="","c005x   - Other financial corporations","")))))))))</f>
        <v>c003x   - Corporates</v>
      </c>
      <c r="Y1428" s="1">
        <f>SUM(N1428:O1428)</f>
        <v>0</v>
      </c>
      <c r="Z1428">
        <f>IFERROR(D1428-Y1428,"")</f>
        <v>6.79</v>
      </c>
      <c r="AA1428">
        <v>0</v>
      </c>
      <c r="AB1428" t="str">
        <f t="shared" si="66"/>
        <v>262304840022010</v>
      </c>
      <c r="AC1428" t="str">
        <f t="shared" si="67"/>
        <v>5100262318</v>
      </c>
      <c r="AD1428" t="str">
        <f t="shared" si="68"/>
        <v>Type of identifier, other than LEI or MFI code</v>
      </c>
    </row>
    <row r="1429" spans="1:30" x14ac:dyDescent="0.45">
      <c r="A1429" t="s">
        <v>1037</v>
      </c>
      <c r="B1429" t="s">
        <v>167</v>
      </c>
      <c r="C1429" t="s">
        <v>21</v>
      </c>
      <c r="D1429" s="23">
        <v>-9585052.6699999999</v>
      </c>
      <c r="F1429" t="s">
        <v>29</v>
      </c>
      <c r="G1429" t="s">
        <v>34</v>
      </c>
      <c r="H1429" t="s">
        <v>694</v>
      </c>
      <c r="I1429" t="s">
        <v>73</v>
      </c>
      <c r="K1429" s="24"/>
      <c r="M1429" t="s">
        <v>1362</v>
      </c>
      <c r="W1429" t="s">
        <v>479</v>
      </c>
      <c r="X1429" t="str">
        <f>+IF(P1429="S128","c006x   - Insurance firms &amp; pension funds",IF(G1429="particulares","c001x   - Households",IF(AND(G1429="outras empresas nao financeiras",H1429="1"),"c002x   - Micro &amp; SME",IF(AND(G1429="outras empresas nao financeiras",OR(H1429="0",H1429="")),"c003x   - Corporates",IF(G1429="instituicoes de credito","c004x   - Institutions",IF(G1429="outras instituicoes financeiras","c005x   - Other financial corporations",IF(G1429="setor publico","c008x   - Government, central banks &amp; supranationals",IF(AND(G1429="",I1429="Taxageste"),"c003x   - Corporates",IF(G1429="","c005x   - Other financial corporations","")))))))))</f>
        <v>c005x   - Other financial corporations</v>
      </c>
      <c r="Y1429" s="1">
        <f>SUM(N1429:O1429)</f>
        <v>0</v>
      </c>
      <c r="Z1429">
        <f>IFERROR(D1429-Y1429,"")</f>
        <v>-9585052.6699999999</v>
      </c>
      <c r="AA1429">
        <v>0</v>
      </c>
      <c r="AB1429" t="str">
        <f t="shared" si="66"/>
        <v>2P5579980SC3008</v>
      </c>
      <c r="AC1429" t="str">
        <f t="shared" si="67"/>
        <v>2101355138</v>
      </c>
      <c r="AD1429" t="str">
        <f t="shared" si="68"/>
        <v>Type of identifier, other than LEI or MFI code</v>
      </c>
    </row>
    <row r="1430" spans="1:30" x14ac:dyDescent="0.45">
      <c r="A1430" t="s">
        <v>1284</v>
      </c>
      <c r="B1430" t="s">
        <v>167</v>
      </c>
      <c r="C1430" t="s">
        <v>21</v>
      </c>
      <c r="D1430" s="23">
        <v>-19404641.530000001</v>
      </c>
      <c r="F1430" t="s">
        <v>29</v>
      </c>
      <c r="G1430" t="s">
        <v>34</v>
      </c>
      <c r="H1430" t="s">
        <v>694</v>
      </c>
      <c r="I1430" t="s">
        <v>73</v>
      </c>
      <c r="M1430" t="s">
        <v>1362</v>
      </c>
      <c r="W1430" t="s">
        <v>479</v>
      </c>
      <c r="X1430" t="str">
        <f>+IF(P1430="S128","c006x   - Insurance firms &amp; pension funds",IF(G1430="particulares","c001x   - Households",IF(AND(G1430="outras empresas nao financeiras",H1430="1"),"c002x   - Micro &amp; SME",IF(AND(G1430="outras empresas nao financeiras",OR(H1430="0",H1430="")),"c003x   - Corporates",IF(G1430="instituicoes de credito","c004x   - Institutions",IF(G1430="outras instituicoes financeiras","c005x   - Other financial corporations",IF(G1430="setor publico","c008x   - Government, central banks &amp; supranationals",IF(AND(G1430="",I1430="Taxageste"),"c003x   - Corporates",IF(G1430="","c005x   - Other financial corporations","")))))))))</f>
        <v>c005x   - Other financial corporations</v>
      </c>
      <c r="Y1430" s="1">
        <f>SUM(N1430:O1430)</f>
        <v>0</v>
      </c>
      <c r="Z1430">
        <f>IFERROR(D1430-Y1430,"")</f>
        <v>-19404641.530000001</v>
      </c>
      <c r="AA1430">
        <v>0</v>
      </c>
      <c r="AB1430" t="str">
        <f t="shared" si="66"/>
        <v>2P5579982SC3008</v>
      </c>
      <c r="AC1430" t="str">
        <f t="shared" si="67"/>
        <v>2101355138</v>
      </c>
      <c r="AD1430" t="str">
        <f t="shared" si="68"/>
        <v>Type of identifier, other than LEI or MFI code</v>
      </c>
    </row>
    <row r="1431" spans="1:30" x14ac:dyDescent="0.45">
      <c r="A1431" t="s">
        <v>738</v>
      </c>
      <c r="B1431" t="s">
        <v>710</v>
      </c>
      <c r="C1431" t="s">
        <v>21</v>
      </c>
      <c r="D1431" s="23">
        <v>3.23</v>
      </c>
      <c r="E1431" s="23"/>
      <c r="F1431" t="s">
        <v>485</v>
      </c>
      <c r="G1431" t="s">
        <v>23</v>
      </c>
      <c r="H1431" t="s">
        <v>694</v>
      </c>
      <c r="I1431" t="s">
        <v>704</v>
      </c>
      <c r="M1431" t="s">
        <v>1362</v>
      </c>
      <c r="X1431" t="str">
        <f>+IF(P1431="S128","c006x   - Insurance firms &amp; pension funds",IF(G1431="particulares","c001x   - Households",IF(AND(G1431="outras empresas nao financeiras",H1431="1"),"c002x   - Micro &amp; SME",IF(AND(G1431="outras empresas nao financeiras",OR(H1431="0",H1431="")),"c003x   - Corporates",IF(G1431="instituicoes de credito","c004x   - Institutions",IF(G1431="outras instituicoes financeiras","c005x   - Other financial corporations",IF(G1431="setor publico","c008x   - Government, central banks &amp; supranationals",IF(AND(G1431="",I1431="Taxageste"),"c003x   - Corporates",IF(G1431="","c005x   - Other financial corporations","")))))))))</f>
        <v>c004x   - Institutions</v>
      </c>
      <c r="Y1431" s="1">
        <f>SUM(N1431:O1431)</f>
        <v>0</v>
      </c>
      <c r="Z1431">
        <f>IFERROR(D1431-Y1431,"")</f>
        <v>3.23</v>
      </c>
      <c r="AA1431">
        <v>0</v>
      </c>
      <c r="AB1431" t="str">
        <f t="shared" si="66"/>
        <v>262304840021930</v>
      </c>
      <c r="AC1431" t="str">
        <f t="shared" si="67"/>
        <v>5100262397</v>
      </c>
      <c r="AD1431" t="str">
        <f t="shared" si="68"/>
        <v>Type of identifier, other than LEI or MFI code</v>
      </c>
    </row>
    <row r="1432" spans="1:30" x14ac:dyDescent="0.45">
      <c r="A1432" t="s">
        <v>977</v>
      </c>
      <c r="B1432" t="s">
        <v>710</v>
      </c>
      <c r="C1432" t="s">
        <v>21</v>
      </c>
      <c r="D1432" s="23">
        <v>0.96</v>
      </c>
      <c r="F1432" t="s">
        <v>485</v>
      </c>
      <c r="G1432" t="s">
        <v>23</v>
      </c>
      <c r="H1432" t="s">
        <v>694</v>
      </c>
      <c r="I1432" t="s">
        <v>704</v>
      </c>
      <c r="M1432" t="s">
        <v>1362</v>
      </c>
      <c r="X1432" t="str">
        <f>+IF(P1432="S128","c006x   - Insurance firms &amp; pension funds",IF(G1432="particulares","c001x   - Households",IF(AND(G1432="outras empresas nao financeiras",H1432="1"),"c002x   - Micro &amp; SME",IF(AND(G1432="outras empresas nao financeiras",OR(H1432="0",H1432="")),"c003x   - Corporates",IF(G1432="instituicoes de credito","c004x   - Institutions",IF(G1432="outras instituicoes financeiras","c005x   - Other financial corporations",IF(G1432="setor publico","c008x   - Government, central banks &amp; supranationals",IF(AND(G1432="",I1432="Taxageste"),"c003x   - Corporates",IF(G1432="","c005x   - Other financial corporations","")))))))))</f>
        <v>c004x   - Institutions</v>
      </c>
      <c r="Y1432" s="1">
        <f>SUM(N1432:O1432)</f>
        <v>0</v>
      </c>
      <c r="Z1432">
        <f>IFERROR(D1432-Y1432,"")</f>
        <v>0.96</v>
      </c>
      <c r="AA1432">
        <v>0</v>
      </c>
      <c r="AB1432" t="str">
        <f t="shared" si="66"/>
        <v>262304840021890</v>
      </c>
      <c r="AC1432" t="str">
        <f t="shared" si="67"/>
        <v>5100262397</v>
      </c>
      <c r="AD1432" t="str">
        <f t="shared" si="68"/>
        <v>Type of identifier, other than LEI or MFI code</v>
      </c>
    </row>
    <row r="1433" spans="1:30" x14ac:dyDescent="0.45">
      <c r="A1433" t="s">
        <v>671</v>
      </c>
      <c r="B1433" t="s">
        <v>359</v>
      </c>
      <c r="C1433" t="s">
        <v>21</v>
      </c>
      <c r="D1433" s="23">
        <v>31209.200000000001</v>
      </c>
      <c r="F1433" t="s">
        <v>485</v>
      </c>
      <c r="G1433" t="s">
        <v>34</v>
      </c>
      <c r="H1433" t="s">
        <v>694</v>
      </c>
      <c r="I1433" t="s">
        <v>69</v>
      </c>
      <c r="M1433" t="s">
        <v>1362</v>
      </c>
      <c r="W1433" t="s">
        <v>479</v>
      </c>
      <c r="X1433" t="str">
        <f>+IF(P1433="S128","c006x   - Insurance firms &amp; pension funds",IF(G1433="particulares","c001x   - Households",IF(AND(G1433="outras empresas nao financeiras",H1433="1"),"c002x   - Micro &amp; SME",IF(AND(G1433="outras empresas nao financeiras",OR(H1433="0",H1433="")),"c003x   - Corporates",IF(G1433="instituicoes de credito","c004x   - Institutions",IF(G1433="outras instituicoes financeiras","c005x   - Other financial corporations",IF(G1433="setor publico","c008x   - Government, central banks &amp; supranationals",IF(AND(G1433="",I1433="Taxageste"),"c003x   - Corporates",IF(G1433="","c005x   - Other financial corporations","")))))))))</f>
        <v>c005x   - Other financial corporations</v>
      </c>
      <c r="Y1433" s="1">
        <f>SUM(N1433:O1433)</f>
        <v>0</v>
      </c>
      <c r="Z1433">
        <f>IFERROR(D1433-Y1433,"")</f>
        <v>31209.200000000001</v>
      </c>
      <c r="AA1433">
        <v>0</v>
      </c>
      <c r="AB1433" t="str">
        <f t="shared" si="66"/>
        <v>227816050000000</v>
      </c>
      <c r="AC1433" t="str">
        <f t="shared" si="67"/>
        <v>8041492238</v>
      </c>
      <c r="AD1433" t="str">
        <f t="shared" si="68"/>
        <v>Type of identifier, other than LEI or MFI code</v>
      </c>
    </row>
    <row r="1434" spans="1:30" x14ac:dyDescent="0.45">
      <c r="A1434" t="s">
        <v>540</v>
      </c>
      <c r="B1434" t="s">
        <v>359</v>
      </c>
      <c r="C1434" t="s">
        <v>21</v>
      </c>
      <c r="D1434" s="23">
        <v>48184.93</v>
      </c>
      <c r="F1434" t="s">
        <v>485</v>
      </c>
      <c r="G1434" t="s">
        <v>34</v>
      </c>
      <c r="H1434" t="s">
        <v>694</v>
      </c>
      <c r="I1434" t="s">
        <v>69</v>
      </c>
      <c r="M1434" t="s">
        <v>1362</v>
      </c>
      <c r="W1434" t="s">
        <v>479</v>
      </c>
      <c r="X1434" t="str">
        <f>+IF(P1434="S128","c006x   - Insurance firms &amp; pension funds",IF(G1434="particulares","c001x   - Households",IF(AND(G1434="outras empresas nao financeiras",H1434="1"),"c002x   - Micro &amp; SME",IF(AND(G1434="outras empresas nao financeiras",OR(H1434="0",H1434="")),"c003x   - Corporates",IF(G1434="instituicoes de credito","c004x   - Institutions",IF(G1434="outras instituicoes financeiras","c005x   - Other financial corporations",IF(G1434="setor publico","c008x   - Government, central banks &amp; supranationals",IF(AND(G1434="",I1434="Taxageste"),"c003x   - Corporates",IF(G1434="","c005x   - Other financial corporations","")))))))))</f>
        <v>c005x   - Other financial corporations</v>
      </c>
      <c r="Y1434" s="1">
        <f>SUM(N1434:O1434)</f>
        <v>0</v>
      </c>
      <c r="Z1434">
        <f>IFERROR(D1434-Y1434,"")</f>
        <v>48184.93</v>
      </c>
      <c r="AA1434">
        <v>0</v>
      </c>
      <c r="AB1434" t="str">
        <f t="shared" si="66"/>
        <v>227837420000000</v>
      </c>
      <c r="AC1434" t="str">
        <f t="shared" si="67"/>
        <v>8041492238</v>
      </c>
      <c r="AD1434" t="str">
        <f t="shared" si="68"/>
        <v>Type of identifier, other than LEI or MFI code</v>
      </c>
    </row>
    <row r="1435" spans="1:30" x14ac:dyDescent="0.45">
      <c r="A1435" t="s">
        <v>675</v>
      </c>
      <c r="B1435" t="s">
        <v>359</v>
      </c>
      <c r="C1435" t="s">
        <v>21</v>
      </c>
      <c r="D1435" s="23">
        <v>108665.13</v>
      </c>
      <c r="E1435" s="23"/>
      <c r="F1435" t="s">
        <v>485</v>
      </c>
      <c r="G1435" t="s">
        <v>34</v>
      </c>
      <c r="H1435" t="s">
        <v>694</v>
      </c>
      <c r="I1435" t="s">
        <v>69</v>
      </c>
      <c r="M1435" t="s">
        <v>1362</v>
      </c>
      <c r="W1435" t="s">
        <v>479</v>
      </c>
      <c r="X1435" t="str">
        <f>+IF(P1435="S128","c006x   - Insurance firms &amp; pension funds",IF(G1435="particulares","c001x   - Households",IF(AND(G1435="outras empresas nao financeiras",H1435="1"),"c002x   - Micro &amp; SME",IF(AND(G1435="outras empresas nao financeiras",OR(H1435="0",H1435="")),"c003x   - Corporates",IF(G1435="instituicoes de credito","c004x   - Institutions",IF(G1435="outras instituicoes financeiras","c005x   - Other financial corporations",IF(G1435="setor publico","c008x   - Government, central banks &amp; supranationals",IF(AND(G1435="",I1435="Taxageste"),"c003x   - Corporates",IF(G1435="","c005x   - Other financial corporations","")))))))))</f>
        <v>c005x   - Other financial corporations</v>
      </c>
      <c r="Y1435" s="1">
        <f>SUM(N1435:O1435)</f>
        <v>0</v>
      </c>
      <c r="Z1435">
        <f>IFERROR(D1435-Y1435,"")</f>
        <v>108665.13</v>
      </c>
      <c r="AA1435">
        <v>0</v>
      </c>
      <c r="AB1435" t="str">
        <f t="shared" si="66"/>
        <v>228261840000000</v>
      </c>
      <c r="AC1435" t="str">
        <f t="shared" si="67"/>
        <v>8041492238</v>
      </c>
      <c r="AD1435" t="str">
        <f t="shared" si="68"/>
        <v>Type of identifier, other than LEI or MFI code</v>
      </c>
    </row>
    <row r="1436" spans="1:30" x14ac:dyDescent="0.45">
      <c r="A1436" t="s">
        <v>388</v>
      </c>
      <c r="B1436" t="s">
        <v>170</v>
      </c>
      <c r="C1436" t="s">
        <v>21</v>
      </c>
      <c r="D1436" s="23">
        <v>100433.46</v>
      </c>
      <c r="E1436">
        <v>45.47</v>
      </c>
      <c r="F1436" t="s">
        <v>29</v>
      </c>
      <c r="G1436" t="s">
        <v>34</v>
      </c>
      <c r="H1436" t="s">
        <v>694</v>
      </c>
      <c r="I1436" t="s">
        <v>74</v>
      </c>
      <c r="M1436" t="s">
        <v>1362</v>
      </c>
      <c r="W1436" t="s">
        <v>479</v>
      </c>
      <c r="X1436" t="str">
        <f>+IF(P1436="S128","c006x   - Insurance firms &amp; pension funds",IF(G1436="particulares","c001x   - Households",IF(AND(G1436="outras empresas nao financeiras",H1436="1"),"c002x   - Micro &amp; SME",IF(AND(G1436="outras empresas nao financeiras",OR(H1436="0",H1436="")),"c003x   - Corporates",IF(G1436="instituicoes de credito","c004x   - Institutions",IF(G1436="outras instituicoes financeiras","c005x   - Other financial corporations",IF(G1436="setor publico","c008x   - Government, central banks &amp; supranationals",IF(AND(G1436="",I1436="Taxageste"),"c003x   - Corporates",IF(G1436="","c005x   - Other financial corporations","")))))))))</f>
        <v>c005x   - Other financial corporations</v>
      </c>
      <c r="Y1436" s="1">
        <f>SUM(N1436:O1436)</f>
        <v>0</v>
      </c>
      <c r="Z1436">
        <f>IFERROR(D1436-Y1436,"")</f>
        <v>100433.46</v>
      </c>
      <c r="AA1436">
        <v>0</v>
      </c>
      <c r="AB1436" t="str">
        <f t="shared" si="66"/>
        <v>310000000000000</v>
      </c>
      <c r="AC1436" t="str">
        <f t="shared" si="67"/>
        <v>7400987939</v>
      </c>
      <c r="AD1436" t="str">
        <f t="shared" si="68"/>
        <v>Type of identifier, other than LEI or MFI code</v>
      </c>
    </row>
    <row r="1437" spans="1:30" x14ac:dyDescent="0.45">
      <c r="A1437" t="s">
        <v>249</v>
      </c>
      <c r="B1437" t="s">
        <v>164</v>
      </c>
      <c r="C1437" t="s">
        <v>21</v>
      </c>
      <c r="D1437" s="23">
        <v>56244.92</v>
      </c>
      <c r="E1437" s="23">
        <v>56.05</v>
      </c>
      <c r="F1437" t="s">
        <v>29</v>
      </c>
      <c r="G1437" t="s">
        <v>34</v>
      </c>
      <c r="H1437" t="s">
        <v>694</v>
      </c>
      <c r="I1437" t="s">
        <v>30</v>
      </c>
      <c r="M1437" t="s">
        <v>1362</v>
      </c>
      <c r="W1437" t="s">
        <v>479</v>
      </c>
      <c r="X1437" t="str">
        <f>+IF(P1437="S128","c006x   - Insurance firms &amp; pension funds",IF(G1437="particulares","c001x   - Households",IF(AND(G1437="outras empresas nao financeiras",H1437="1"),"c002x   - Micro &amp; SME",IF(AND(G1437="outras empresas nao financeiras",OR(H1437="0",H1437="")),"c003x   - Corporates",IF(G1437="instituicoes de credito","c004x   - Institutions",IF(G1437="outras instituicoes financeiras","c005x   - Other financial corporations",IF(G1437="setor publico","c008x   - Government, central banks &amp; supranationals",IF(AND(G1437="",I1437="Taxageste"),"c003x   - Corporates",IF(G1437="","c005x   - Other financial corporations","")))))))))</f>
        <v>c005x   - Other financial corporations</v>
      </c>
      <c r="Y1437" s="1">
        <f>SUM(N1437:O1437)</f>
        <v>0</v>
      </c>
      <c r="Z1437">
        <f>IFERROR(D1437-Y1437,"")</f>
        <v>56244.92</v>
      </c>
      <c r="AA1437">
        <v>0</v>
      </c>
      <c r="AB1437" t="str">
        <f t="shared" si="66"/>
        <v>311000000000000</v>
      </c>
      <c r="AC1437" t="str">
        <f t="shared" si="67"/>
        <v>7400615058</v>
      </c>
      <c r="AD1437" t="str">
        <f t="shared" si="68"/>
        <v>Type of identifier, other than LEI or MFI code</v>
      </c>
    </row>
    <row r="1438" spans="1:30" x14ac:dyDescent="0.45">
      <c r="A1438" t="s">
        <v>488</v>
      </c>
      <c r="B1438" t="s">
        <v>359</v>
      </c>
      <c r="C1438" t="s">
        <v>21</v>
      </c>
      <c r="D1438" s="23">
        <v>16758.919999999998</v>
      </c>
      <c r="F1438" t="s">
        <v>485</v>
      </c>
      <c r="G1438" t="s">
        <v>34</v>
      </c>
      <c r="H1438" t="s">
        <v>694</v>
      </c>
      <c r="I1438" t="s">
        <v>69</v>
      </c>
      <c r="M1438" t="s">
        <v>1362</v>
      </c>
      <c r="W1438" t="s">
        <v>479</v>
      </c>
      <c r="X1438" t="str">
        <f>+IF(P1438="S128","c006x   - Insurance firms &amp; pension funds",IF(G1438="particulares","c001x   - Households",IF(AND(G1438="outras empresas nao financeiras",H1438="1"),"c002x   - Micro &amp; SME",IF(AND(G1438="outras empresas nao financeiras",OR(H1438="0",H1438="")),"c003x   - Corporates",IF(G1438="instituicoes de credito","c004x   - Institutions",IF(G1438="outras instituicoes financeiras","c005x   - Other financial corporations",IF(G1438="setor publico","c008x   - Government, central banks &amp; supranationals",IF(AND(G1438="",I1438="Taxageste"),"c003x   - Corporates",IF(G1438="","c005x   - Other financial corporations","")))))))))</f>
        <v>c005x   - Other financial corporations</v>
      </c>
      <c r="Y1438" s="1">
        <f>SUM(N1438:O1438)</f>
        <v>0</v>
      </c>
      <c r="Z1438">
        <f>IFERROR(D1438-Y1438,"")</f>
        <v>16758.919999999998</v>
      </c>
      <c r="AA1438">
        <v>0</v>
      </c>
      <c r="AB1438" t="str">
        <f t="shared" si="66"/>
        <v>227837360000000</v>
      </c>
      <c r="AC1438" t="str">
        <f t="shared" si="67"/>
        <v>8041492238</v>
      </c>
      <c r="AD1438" t="str">
        <f t="shared" si="68"/>
        <v>Type of identifier, other than LEI or MFI code</v>
      </c>
    </row>
    <row r="1439" spans="1:30" x14ac:dyDescent="0.45">
      <c r="A1439" t="s">
        <v>387</v>
      </c>
      <c r="B1439" t="s">
        <v>164</v>
      </c>
      <c r="C1439" t="s">
        <v>21</v>
      </c>
      <c r="D1439" s="23">
        <v>60592.17</v>
      </c>
      <c r="E1439" s="23">
        <v>199.93</v>
      </c>
      <c r="F1439" t="s">
        <v>29</v>
      </c>
      <c r="G1439" t="s">
        <v>34</v>
      </c>
      <c r="H1439" t="s">
        <v>694</v>
      </c>
      <c r="I1439" t="s">
        <v>30</v>
      </c>
      <c r="M1439" t="s">
        <v>1362</v>
      </c>
      <c r="W1439" t="s">
        <v>479</v>
      </c>
      <c r="X1439" t="str">
        <f>+IF(P1439="S128","c006x   - Insurance firms &amp; pension funds",IF(G1439="particulares","c001x   - Households",IF(AND(G1439="outras empresas nao financeiras",H1439="1"),"c002x   - Micro &amp; SME",IF(AND(G1439="outras empresas nao financeiras",OR(H1439="0",H1439="")),"c003x   - Corporates",IF(G1439="instituicoes de credito","c004x   - Institutions",IF(G1439="outras instituicoes financeiras","c005x   - Other financial corporations",IF(G1439="setor publico","c008x   - Government, central banks &amp; supranationals",IF(AND(G1439="",I1439="Taxageste"),"c003x   - Corporates",IF(G1439="","c005x   - Other financial corporations","")))))))))</f>
        <v>c005x   - Other financial corporations</v>
      </c>
      <c r="Y1439" s="1">
        <f>SUM(N1439:O1439)</f>
        <v>0</v>
      </c>
      <c r="Z1439">
        <f>IFERROR(D1439-Y1439,"")</f>
        <v>60592.17</v>
      </c>
      <c r="AA1439">
        <v>0</v>
      </c>
      <c r="AB1439" t="str">
        <f t="shared" si="66"/>
        <v>312000000000000</v>
      </c>
      <c r="AC1439" t="str">
        <f t="shared" si="67"/>
        <v>7400615058</v>
      </c>
      <c r="AD1439" t="str">
        <f t="shared" si="68"/>
        <v>Type of identifier, other than LEI or MFI code</v>
      </c>
    </row>
    <row r="1440" spans="1:30" x14ac:dyDescent="0.45">
      <c r="A1440" t="s">
        <v>389</v>
      </c>
      <c r="B1440" t="s">
        <v>167</v>
      </c>
      <c r="C1440" t="s">
        <v>21</v>
      </c>
      <c r="D1440" s="23">
        <v>146649.95000000001</v>
      </c>
      <c r="E1440">
        <v>361.24</v>
      </c>
      <c r="F1440" t="s">
        <v>29</v>
      </c>
      <c r="G1440" t="s">
        <v>34</v>
      </c>
      <c r="H1440" t="s">
        <v>694</v>
      </c>
      <c r="I1440" t="s">
        <v>73</v>
      </c>
      <c r="M1440" t="s">
        <v>1362</v>
      </c>
      <c r="W1440" t="s">
        <v>479</v>
      </c>
      <c r="X1440" t="str">
        <f>+IF(P1440="S128","c006x   - Insurance firms &amp; pension funds",IF(G1440="particulares","c001x   - Households",IF(AND(G1440="outras empresas nao financeiras",H1440="1"),"c002x   - Micro &amp; SME",IF(AND(G1440="outras empresas nao financeiras",OR(H1440="0",H1440="")),"c003x   - Corporates",IF(G1440="instituicoes de credito","c004x   - Institutions",IF(G1440="outras instituicoes financeiras","c005x   - Other financial corporations",IF(G1440="setor publico","c008x   - Government, central banks &amp; supranationals",IF(AND(G1440="",I1440="Taxageste"),"c003x   - Corporates",IF(G1440="","c005x   - Other financial corporations","")))))))))</f>
        <v>c005x   - Other financial corporations</v>
      </c>
      <c r="Y1440" s="1">
        <f>SUM(N1440:O1440)</f>
        <v>0</v>
      </c>
      <c r="Z1440">
        <f>IFERROR(D1440-Y1440,"")</f>
        <v>146649.95000000001</v>
      </c>
      <c r="AA1440">
        <v>0</v>
      </c>
      <c r="AB1440" t="str">
        <f t="shared" si="66"/>
        <v>313500000000000</v>
      </c>
      <c r="AC1440" t="str">
        <f t="shared" si="67"/>
        <v>2101355138</v>
      </c>
      <c r="AD1440" t="str">
        <f t="shared" si="68"/>
        <v>Type of identifier, other than LEI or MFI code</v>
      </c>
    </row>
    <row r="1441" spans="1:30" x14ac:dyDescent="0.45">
      <c r="A1441" t="s">
        <v>306</v>
      </c>
      <c r="B1441" t="s">
        <v>167</v>
      </c>
      <c r="C1441" t="s">
        <v>21</v>
      </c>
      <c r="D1441" s="23">
        <v>77116.53</v>
      </c>
      <c r="E1441" s="23">
        <v>86.16</v>
      </c>
      <c r="F1441" t="s">
        <v>29</v>
      </c>
      <c r="G1441" t="s">
        <v>34</v>
      </c>
      <c r="H1441" t="s">
        <v>694</v>
      </c>
      <c r="I1441" t="s">
        <v>73</v>
      </c>
      <c r="M1441" t="s">
        <v>1362</v>
      </c>
      <c r="W1441" t="s">
        <v>479</v>
      </c>
      <c r="X1441" t="str">
        <f>+IF(P1441="S128","c006x   - Insurance firms &amp; pension funds",IF(G1441="particulares","c001x   - Households",IF(AND(G1441="outras empresas nao financeiras",H1441="1"),"c002x   - Micro &amp; SME",IF(AND(G1441="outras empresas nao financeiras",OR(H1441="0",H1441="")),"c003x   - Corporates",IF(G1441="instituicoes de credito","c004x   - Institutions",IF(G1441="outras instituicoes financeiras","c005x   - Other financial corporations",IF(G1441="setor publico","c008x   - Government, central banks &amp; supranationals",IF(AND(G1441="",I1441="Taxageste"),"c003x   - Corporates",IF(G1441="","c005x   - Other financial corporations","")))))))))</f>
        <v>c005x   - Other financial corporations</v>
      </c>
      <c r="Y1441" s="1">
        <f>SUM(N1441:O1441)</f>
        <v>0</v>
      </c>
      <c r="Z1441">
        <f>IFERROR(D1441-Y1441,"")</f>
        <v>77116.53</v>
      </c>
      <c r="AA1441">
        <v>0</v>
      </c>
      <c r="AB1441" t="str">
        <f t="shared" si="66"/>
        <v>314000000000000</v>
      </c>
      <c r="AC1441" t="str">
        <f t="shared" si="67"/>
        <v>2101355138</v>
      </c>
      <c r="AD1441" t="str">
        <f t="shared" si="68"/>
        <v>Type of identifier, other than LEI or MFI code</v>
      </c>
    </row>
    <row r="1442" spans="1:30" x14ac:dyDescent="0.45">
      <c r="A1442" t="s">
        <v>461</v>
      </c>
      <c r="B1442" t="s">
        <v>167</v>
      </c>
      <c r="C1442" t="s">
        <v>21</v>
      </c>
      <c r="D1442" s="23">
        <v>66097.7</v>
      </c>
      <c r="E1442">
        <v>70</v>
      </c>
      <c r="F1442" t="s">
        <v>29</v>
      </c>
      <c r="G1442" t="s">
        <v>34</v>
      </c>
      <c r="H1442" t="s">
        <v>694</v>
      </c>
      <c r="I1442" t="s">
        <v>73</v>
      </c>
      <c r="M1442" t="s">
        <v>1362</v>
      </c>
      <c r="W1442" t="s">
        <v>479</v>
      </c>
      <c r="X1442" t="str">
        <f>+IF(P1442="S128","c006x   - Insurance firms &amp; pension funds",IF(G1442="particulares","c001x   - Households",IF(AND(G1442="outras empresas nao financeiras",H1442="1"),"c002x   - Micro &amp; SME",IF(AND(G1442="outras empresas nao financeiras",OR(H1442="0",H1442="")),"c003x   - Corporates",IF(G1442="instituicoes de credito","c004x   - Institutions",IF(G1442="outras instituicoes financeiras","c005x   - Other financial corporations",IF(G1442="setor publico","c008x   - Government, central banks &amp; supranationals",IF(AND(G1442="",I1442="Taxageste"),"c003x   - Corporates",IF(G1442="","c005x   - Other financial corporations","")))))))))</f>
        <v>c005x   - Other financial corporations</v>
      </c>
      <c r="Y1442" s="1">
        <f>SUM(N1442:O1442)</f>
        <v>0</v>
      </c>
      <c r="Z1442">
        <f>IFERROR(D1442-Y1442,"")</f>
        <v>66097.7</v>
      </c>
      <c r="AA1442">
        <v>0</v>
      </c>
      <c r="AB1442" t="str">
        <f t="shared" si="66"/>
        <v>315500000000000</v>
      </c>
      <c r="AC1442" t="str">
        <f t="shared" si="67"/>
        <v>2101355138</v>
      </c>
      <c r="AD1442" t="str">
        <f t="shared" si="68"/>
        <v>Type of identifier, other than LEI or MFI code</v>
      </c>
    </row>
    <row r="1443" spans="1:30" x14ac:dyDescent="0.45">
      <c r="A1443" t="s">
        <v>392</v>
      </c>
      <c r="B1443" t="s">
        <v>170</v>
      </c>
      <c r="C1443" t="s">
        <v>21</v>
      </c>
      <c r="D1443" s="23">
        <v>19119.48</v>
      </c>
      <c r="E1443" s="23">
        <v>61.56</v>
      </c>
      <c r="F1443" t="s">
        <v>29</v>
      </c>
      <c r="G1443" t="s">
        <v>34</v>
      </c>
      <c r="H1443" t="s">
        <v>694</v>
      </c>
      <c r="I1443" t="s">
        <v>74</v>
      </c>
      <c r="M1443" t="s">
        <v>1362</v>
      </c>
      <c r="W1443" t="s">
        <v>479</v>
      </c>
      <c r="X1443" t="str">
        <f>+IF(P1443="S128","c006x   - Insurance firms &amp; pension funds",IF(G1443="particulares","c001x   - Households",IF(AND(G1443="outras empresas nao financeiras",H1443="1"),"c002x   - Micro &amp; SME",IF(AND(G1443="outras empresas nao financeiras",OR(H1443="0",H1443="")),"c003x   - Corporates",IF(G1443="instituicoes de credito","c004x   - Institutions",IF(G1443="outras instituicoes financeiras","c005x   - Other financial corporations",IF(G1443="setor publico","c008x   - Government, central banks &amp; supranationals",IF(AND(G1443="",I1443="Taxageste"),"c003x   - Corporates",IF(G1443="","c005x   - Other financial corporations","")))))))))</f>
        <v>c005x   - Other financial corporations</v>
      </c>
      <c r="Y1443" s="1">
        <f>SUM(N1443:O1443)</f>
        <v>0</v>
      </c>
      <c r="Z1443">
        <f>IFERROR(D1443-Y1443,"")</f>
        <v>19119.48</v>
      </c>
      <c r="AA1443">
        <v>0</v>
      </c>
      <c r="AB1443" t="str">
        <f t="shared" si="66"/>
        <v>316000000000000</v>
      </c>
      <c r="AC1443" t="str">
        <f t="shared" si="67"/>
        <v>7400987939</v>
      </c>
      <c r="AD1443" t="str">
        <f t="shared" si="68"/>
        <v>Type of identifier, other than LEI or MFI code</v>
      </c>
    </row>
    <row r="1444" spans="1:30" x14ac:dyDescent="0.45">
      <c r="A1444" t="s">
        <v>1174</v>
      </c>
      <c r="B1444" t="s">
        <v>710</v>
      </c>
      <c r="C1444" t="s">
        <v>21</v>
      </c>
      <c r="D1444" s="23">
        <v>2.8</v>
      </c>
      <c r="F1444" t="s">
        <v>485</v>
      </c>
      <c r="G1444" t="s">
        <v>23</v>
      </c>
      <c r="H1444" t="s">
        <v>694</v>
      </c>
      <c r="I1444" t="s">
        <v>704</v>
      </c>
      <c r="M1444" t="s">
        <v>1362</v>
      </c>
      <c r="X1444" t="str">
        <f>+IF(P1444="S128","c006x   - Insurance firms &amp; pension funds",IF(G1444="particulares","c001x   - Households",IF(AND(G1444="outras empresas nao financeiras",H1444="1"),"c002x   - Micro &amp; SME",IF(AND(G1444="outras empresas nao financeiras",OR(H1444="0",H1444="")),"c003x   - Corporates",IF(G1444="instituicoes de credito","c004x   - Institutions",IF(G1444="outras instituicoes financeiras","c005x   - Other financial corporations",IF(G1444="setor publico","c008x   - Government, central banks &amp; supranationals",IF(AND(G1444="",I1444="Taxageste"),"c003x   - Corporates",IF(G1444="","c005x   - Other financial corporations","")))))))))</f>
        <v>c004x   - Institutions</v>
      </c>
      <c r="Y1444" s="1">
        <f>SUM(N1444:O1444)</f>
        <v>0</v>
      </c>
      <c r="Z1444">
        <f>IFERROR(D1444-Y1444,"")</f>
        <v>2.8</v>
      </c>
      <c r="AA1444">
        <v>0</v>
      </c>
      <c r="AB1444" t="str">
        <f t="shared" si="66"/>
        <v>262304840021730</v>
      </c>
      <c r="AC1444" t="str">
        <f t="shared" si="67"/>
        <v>5100262397</v>
      </c>
      <c r="AD1444" t="str">
        <f t="shared" si="68"/>
        <v>Type of identifier, other than LEI or MFI code</v>
      </c>
    </row>
    <row r="1445" spans="1:30" x14ac:dyDescent="0.45">
      <c r="A1445" t="s">
        <v>1171</v>
      </c>
      <c r="B1445" t="s">
        <v>710</v>
      </c>
      <c r="C1445" t="s">
        <v>21</v>
      </c>
      <c r="D1445" s="23">
        <v>1.45</v>
      </c>
      <c r="E1445" s="23"/>
      <c r="F1445" t="s">
        <v>485</v>
      </c>
      <c r="G1445" t="s">
        <v>23</v>
      </c>
      <c r="H1445" t="s">
        <v>694</v>
      </c>
      <c r="I1445" t="s">
        <v>704</v>
      </c>
      <c r="M1445" t="s">
        <v>1362</v>
      </c>
      <c r="X1445" t="str">
        <f>+IF(P1445="S128","c006x   - Insurance firms &amp; pension funds",IF(G1445="particulares","c001x   - Households",IF(AND(G1445="outras empresas nao financeiras",H1445="1"),"c002x   - Micro &amp; SME",IF(AND(G1445="outras empresas nao financeiras",OR(H1445="0",H1445="")),"c003x   - Corporates",IF(G1445="instituicoes de credito","c004x   - Institutions",IF(G1445="outras instituicoes financeiras","c005x   - Other financial corporations",IF(G1445="setor publico","c008x   - Government, central banks &amp; supranationals",IF(AND(G1445="",I1445="Taxageste"),"c003x   - Corporates",IF(G1445="","c005x   - Other financial corporations","")))))))))</f>
        <v>c004x   - Institutions</v>
      </c>
      <c r="Y1445" s="1">
        <f>SUM(N1445:O1445)</f>
        <v>0</v>
      </c>
      <c r="Z1445">
        <f>IFERROR(D1445-Y1445,"")</f>
        <v>1.45</v>
      </c>
      <c r="AA1445">
        <v>0</v>
      </c>
      <c r="AB1445" t="str">
        <f t="shared" si="66"/>
        <v>262304840021690</v>
      </c>
      <c r="AC1445" t="str">
        <f t="shared" si="67"/>
        <v>5100262397</v>
      </c>
      <c r="AD1445" t="str">
        <f t="shared" si="68"/>
        <v>Type of identifier, other than LEI or MFI code</v>
      </c>
    </row>
    <row r="1446" spans="1:30" x14ac:dyDescent="0.45">
      <c r="A1446" t="s">
        <v>396</v>
      </c>
      <c r="B1446" t="s">
        <v>170</v>
      </c>
      <c r="C1446" t="s">
        <v>21</v>
      </c>
      <c r="D1446" s="23">
        <v>173502.96</v>
      </c>
      <c r="E1446">
        <v>183.05</v>
      </c>
      <c r="F1446" t="s">
        <v>29</v>
      </c>
      <c r="G1446" t="s">
        <v>34</v>
      </c>
      <c r="H1446" t="s">
        <v>694</v>
      </c>
      <c r="I1446" t="s">
        <v>74</v>
      </c>
      <c r="M1446" t="s">
        <v>1362</v>
      </c>
      <c r="W1446" t="s">
        <v>479</v>
      </c>
      <c r="X1446" t="str">
        <f>+IF(P1446="S128","c006x   - Insurance firms &amp; pension funds",IF(G1446="particulares","c001x   - Households",IF(AND(G1446="outras empresas nao financeiras",H1446="1"),"c002x   - Micro &amp; SME",IF(AND(G1446="outras empresas nao financeiras",OR(H1446="0",H1446="")),"c003x   - Corporates",IF(G1446="instituicoes de credito","c004x   - Institutions",IF(G1446="outras instituicoes financeiras","c005x   - Other financial corporations",IF(G1446="setor publico","c008x   - Government, central banks &amp; supranationals",IF(AND(G1446="",I1446="Taxageste"),"c003x   - Corporates",IF(G1446="","c005x   - Other financial corporations","")))))))))</f>
        <v>c005x   - Other financial corporations</v>
      </c>
      <c r="Y1446" s="1">
        <f>SUM(N1446:O1446)</f>
        <v>0</v>
      </c>
      <c r="Z1446">
        <f>IFERROR(D1446-Y1446,"")</f>
        <v>173502.96</v>
      </c>
      <c r="AA1446">
        <v>0</v>
      </c>
      <c r="AB1446" t="str">
        <f t="shared" si="66"/>
        <v>316500000000000</v>
      </c>
      <c r="AC1446" t="str">
        <f t="shared" si="67"/>
        <v>7400987939</v>
      </c>
      <c r="AD1446" t="str">
        <f t="shared" si="68"/>
        <v>Type of identifier, other than LEI or MFI code</v>
      </c>
    </row>
    <row r="1447" spans="1:30" x14ac:dyDescent="0.45">
      <c r="A1447" t="s">
        <v>395</v>
      </c>
      <c r="B1447" t="s">
        <v>167</v>
      </c>
      <c r="C1447" t="s">
        <v>21</v>
      </c>
      <c r="D1447" s="23">
        <v>58493.4</v>
      </c>
      <c r="E1447" s="23">
        <v>125.86</v>
      </c>
      <c r="F1447" t="s">
        <v>29</v>
      </c>
      <c r="G1447" t="s">
        <v>34</v>
      </c>
      <c r="H1447" t="s">
        <v>694</v>
      </c>
      <c r="I1447" t="s">
        <v>73</v>
      </c>
      <c r="M1447" t="s">
        <v>1362</v>
      </c>
      <c r="W1447" t="s">
        <v>479</v>
      </c>
      <c r="X1447" t="str">
        <f>+IF(P1447="S128","c006x   - Insurance firms &amp; pension funds",IF(G1447="particulares","c001x   - Households",IF(AND(G1447="outras empresas nao financeiras",H1447="1"),"c002x   - Micro &amp; SME",IF(AND(G1447="outras empresas nao financeiras",OR(H1447="0",H1447="")),"c003x   - Corporates",IF(G1447="instituicoes de credito","c004x   - Institutions",IF(G1447="outras instituicoes financeiras","c005x   - Other financial corporations",IF(G1447="setor publico","c008x   - Government, central banks &amp; supranationals",IF(AND(G1447="",I1447="Taxageste"),"c003x   - Corporates",IF(G1447="","c005x   - Other financial corporations","")))))))))</f>
        <v>c005x   - Other financial corporations</v>
      </c>
      <c r="Y1447" s="1">
        <f>SUM(N1447:O1447)</f>
        <v>0</v>
      </c>
      <c r="Z1447">
        <f>IFERROR(D1447-Y1447,"")</f>
        <v>58493.4</v>
      </c>
      <c r="AA1447">
        <v>0</v>
      </c>
      <c r="AB1447" t="str">
        <f t="shared" si="66"/>
        <v>317800000000000</v>
      </c>
      <c r="AC1447" t="str">
        <f t="shared" si="67"/>
        <v>2101355138</v>
      </c>
      <c r="AD1447" t="str">
        <f t="shared" si="68"/>
        <v>Type of identifier, other than LEI or MFI code</v>
      </c>
    </row>
    <row r="1448" spans="1:30" x14ac:dyDescent="0.45">
      <c r="A1448" t="s">
        <v>395</v>
      </c>
      <c r="B1448" t="s">
        <v>170</v>
      </c>
      <c r="C1448" t="s">
        <v>21</v>
      </c>
      <c r="D1448" s="23">
        <v>18496.599999999999</v>
      </c>
      <c r="E1448">
        <v>83.38</v>
      </c>
      <c r="F1448" t="s">
        <v>29</v>
      </c>
      <c r="G1448" t="s">
        <v>34</v>
      </c>
      <c r="H1448" t="s">
        <v>694</v>
      </c>
      <c r="I1448" t="s">
        <v>74</v>
      </c>
      <c r="M1448" t="s">
        <v>1362</v>
      </c>
      <c r="W1448" t="s">
        <v>479</v>
      </c>
      <c r="X1448" t="str">
        <f>+IF(P1448="S128","c006x   - Insurance firms &amp; pension funds",IF(G1448="particulares","c001x   - Households",IF(AND(G1448="outras empresas nao financeiras",H1448="1"),"c002x   - Micro &amp; SME",IF(AND(G1448="outras empresas nao financeiras",OR(H1448="0",H1448="")),"c003x   - Corporates",IF(G1448="instituicoes de credito","c004x   - Institutions",IF(G1448="outras instituicoes financeiras","c005x   - Other financial corporations",IF(G1448="setor publico","c008x   - Government, central banks &amp; supranationals",IF(AND(G1448="",I1448="Taxageste"),"c003x   - Corporates",IF(G1448="","c005x   - Other financial corporations","")))))))))</f>
        <v>c005x   - Other financial corporations</v>
      </c>
      <c r="Y1448" s="1">
        <f>SUM(N1448:O1448)</f>
        <v>0</v>
      </c>
      <c r="Z1448">
        <f>IFERROR(D1448-Y1448,"")</f>
        <v>18496.599999999999</v>
      </c>
      <c r="AA1448">
        <v>0</v>
      </c>
      <c r="AB1448" t="str">
        <f t="shared" si="66"/>
        <v>317800000000000</v>
      </c>
      <c r="AC1448" t="str">
        <f t="shared" si="67"/>
        <v>7400987939</v>
      </c>
      <c r="AD1448" t="str">
        <f t="shared" si="68"/>
        <v>Type of identifier, other than LEI or MFI code</v>
      </c>
    </row>
    <row r="1449" spans="1:30" x14ac:dyDescent="0.45">
      <c r="A1449" t="s">
        <v>397</v>
      </c>
      <c r="B1449" t="s">
        <v>164</v>
      </c>
      <c r="C1449" t="s">
        <v>21</v>
      </c>
      <c r="D1449" s="23">
        <v>20577.61</v>
      </c>
      <c r="E1449">
        <v>34.119999999999997</v>
      </c>
      <c r="F1449" t="s">
        <v>29</v>
      </c>
      <c r="G1449" t="s">
        <v>34</v>
      </c>
      <c r="H1449" t="s">
        <v>694</v>
      </c>
      <c r="I1449" t="s">
        <v>30</v>
      </c>
      <c r="M1449" t="s">
        <v>1362</v>
      </c>
      <c r="W1449" t="s">
        <v>479</v>
      </c>
      <c r="X1449" t="str">
        <f>+IF(P1449="S128","c006x   - Insurance firms &amp; pension funds",IF(G1449="particulares","c001x   - Households",IF(AND(G1449="outras empresas nao financeiras",H1449="1"),"c002x   - Micro &amp; SME",IF(AND(G1449="outras empresas nao financeiras",OR(H1449="0",H1449="")),"c003x   - Corporates",IF(G1449="instituicoes de credito","c004x   - Institutions",IF(G1449="outras instituicoes financeiras","c005x   - Other financial corporations",IF(G1449="setor publico","c008x   - Government, central banks &amp; supranationals",IF(AND(G1449="",I1449="Taxageste"),"c003x   - Corporates",IF(G1449="","c005x   - Other financial corporations","")))))))))</f>
        <v>c005x   - Other financial corporations</v>
      </c>
      <c r="Y1449" s="1">
        <f>SUM(N1449:O1449)</f>
        <v>0</v>
      </c>
      <c r="Z1449">
        <f>IFERROR(D1449-Y1449,"")</f>
        <v>20577.61</v>
      </c>
      <c r="AA1449">
        <v>0</v>
      </c>
      <c r="AB1449" t="str">
        <f t="shared" si="66"/>
        <v>319100000000000</v>
      </c>
      <c r="AC1449" t="str">
        <f t="shared" si="67"/>
        <v>7400615058</v>
      </c>
      <c r="AD1449" t="str">
        <f t="shared" si="68"/>
        <v>Type of identifier, other than LEI or MFI code</v>
      </c>
    </row>
    <row r="1450" spans="1:30" x14ac:dyDescent="0.45">
      <c r="A1450" t="s">
        <v>385</v>
      </c>
      <c r="B1450" t="s">
        <v>167</v>
      </c>
      <c r="C1450" t="s">
        <v>21</v>
      </c>
      <c r="D1450" s="23">
        <v>64861.07</v>
      </c>
      <c r="E1450" s="23">
        <v>151.31</v>
      </c>
      <c r="F1450" t="s">
        <v>29</v>
      </c>
      <c r="G1450" t="s">
        <v>34</v>
      </c>
      <c r="H1450" t="s">
        <v>694</v>
      </c>
      <c r="I1450" t="s">
        <v>73</v>
      </c>
      <c r="M1450" t="s">
        <v>1362</v>
      </c>
      <c r="W1450" t="s">
        <v>479</v>
      </c>
      <c r="X1450" t="str">
        <f>+IF(P1450="S128","c006x   - Insurance firms &amp; pension funds",IF(G1450="particulares","c001x   - Households",IF(AND(G1450="outras empresas nao financeiras",H1450="1"),"c002x   - Micro &amp; SME",IF(AND(G1450="outras empresas nao financeiras",OR(H1450="0",H1450="")),"c003x   - Corporates",IF(G1450="instituicoes de credito","c004x   - Institutions",IF(G1450="outras instituicoes financeiras","c005x   - Other financial corporations",IF(G1450="setor publico","c008x   - Government, central banks &amp; supranationals",IF(AND(G1450="",I1450="Taxageste"),"c003x   - Corporates",IF(G1450="","c005x   - Other financial corporations","")))))))))</f>
        <v>c005x   - Other financial corporations</v>
      </c>
      <c r="Y1450" s="1">
        <f>SUM(N1450:O1450)</f>
        <v>0</v>
      </c>
      <c r="Z1450">
        <f>IFERROR(D1450-Y1450,"")</f>
        <v>64861.07</v>
      </c>
      <c r="AA1450">
        <v>0</v>
      </c>
      <c r="AB1450" t="str">
        <f t="shared" si="66"/>
        <v>320000000000000</v>
      </c>
      <c r="AC1450" t="str">
        <f t="shared" si="67"/>
        <v>2101355138</v>
      </c>
      <c r="AD1450" t="str">
        <f t="shared" si="68"/>
        <v>Type of identifier, other than LEI or MFI code</v>
      </c>
    </row>
    <row r="1451" spans="1:30" x14ac:dyDescent="0.45">
      <c r="A1451" t="s">
        <v>399</v>
      </c>
      <c r="B1451" t="s">
        <v>167</v>
      </c>
      <c r="C1451" t="s">
        <v>21</v>
      </c>
      <c r="D1451" s="23">
        <v>103036.85</v>
      </c>
      <c r="E1451" s="23">
        <v>104.75</v>
      </c>
      <c r="F1451" t="s">
        <v>29</v>
      </c>
      <c r="G1451" t="s">
        <v>34</v>
      </c>
      <c r="H1451" t="s">
        <v>694</v>
      </c>
      <c r="I1451" t="s">
        <v>73</v>
      </c>
      <c r="M1451" t="s">
        <v>1362</v>
      </c>
      <c r="W1451" t="s">
        <v>479</v>
      </c>
      <c r="X1451" t="str">
        <f>+IF(P1451="S128","c006x   - Insurance firms &amp; pension funds",IF(G1451="particulares","c001x   - Households",IF(AND(G1451="outras empresas nao financeiras",H1451="1"),"c002x   - Micro &amp; SME",IF(AND(G1451="outras empresas nao financeiras",OR(H1451="0",H1451="")),"c003x   - Corporates",IF(G1451="instituicoes de credito","c004x   - Institutions",IF(G1451="outras instituicoes financeiras","c005x   - Other financial corporations",IF(G1451="setor publico","c008x   - Government, central banks &amp; supranationals",IF(AND(G1451="",I1451="Taxageste"),"c003x   - Corporates",IF(G1451="","c005x   - Other financial corporations","")))))))))</f>
        <v>c005x   - Other financial corporations</v>
      </c>
      <c r="Y1451" s="1">
        <f>SUM(N1451:O1451)</f>
        <v>0</v>
      </c>
      <c r="Z1451">
        <f>IFERROR(D1451-Y1451,"")</f>
        <v>103036.85</v>
      </c>
      <c r="AA1451">
        <v>0</v>
      </c>
      <c r="AB1451" t="str">
        <f t="shared" si="66"/>
        <v>320500000000000</v>
      </c>
      <c r="AC1451" t="str">
        <f t="shared" si="67"/>
        <v>2101355138</v>
      </c>
      <c r="AD1451" t="str">
        <f t="shared" si="68"/>
        <v>Type of identifier, other than LEI or MFI code</v>
      </c>
    </row>
    <row r="1452" spans="1:30" x14ac:dyDescent="0.45">
      <c r="A1452" t="s">
        <v>386</v>
      </c>
      <c r="B1452" t="s">
        <v>167</v>
      </c>
      <c r="C1452" t="s">
        <v>21</v>
      </c>
      <c r="D1452" s="23">
        <v>290050.28999999998</v>
      </c>
      <c r="E1452" s="23">
        <v>470.46</v>
      </c>
      <c r="F1452" t="s">
        <v>29</v>
      </c>
      <c r="G1452" t="s">
        <v>34</v>
      </c>
      <c r="H1452" t="s">
        <v>694</v>
      </c>
      <c r="I1452" t="s">
        <v>73</v>
      </c>
      <c r="M1452" t="s">
        <v>1362</v>
      </c>
      <c r="W1452" t="s">
        <v>479</v>
      </c>
      <c r="X1452" t="str">
        <f>+IF(P1452="S128","c006x   - Insurance firms &amp; pension funds",IF(G1452="particulares","c001x   - Households",IF(AND(G1452="outras empresas nao financeiras",H1452="1"),"c002x   - Micro &amp; SME",IF(AND(G1452="outras empresas nao financeiras",OR(H1452="0",H1452="")),"c003x   - Corporates",IF(G1452="instituicoes de credito","c004x   - Institutions",IF(G1452="outras instituicoes financeiras","c005x   - Other financial corporations",IF(G1452="setor publico","c008x   - Government, central banks &amp; supranationals",IF(AND(G1452="",I1452="Taxageste"),"c003x   - Corporates",IF(G1452="","c005x   - Other financial corporations","")))))))))</f>
        <v>c005x   - Other financial corporations</v>
      </c>
      <c r="Y1452" s="1">
        <f>SUM(N1452:O1452)</f>
        <v>0</v>
      </c>
      <c r="Z1452">
        <f>IFERROR(D1452-Y1452,"")</f>
        <v>290050.28999999998</v>
      </c>
      <c r="AA1452">
        <v>0</v>
      </c>
      <c r="AB1452" t="str">
        <f t="shared" si="66"/>
        <v>310500000000000</v>
      </c>
      <c r="AC1452" t="str">
        <f t="shared" si="67"/>
        <v>2101355138</v>
      </c>
      <c r="AD1452" t="str">
        <f t="shared" si="68"/>
        <v>Type of identifier, other than LEI or MFI code</v>
      </c>
    </row>
    <row r="1453" spans="1:30" x14ac:dyDescent="0.45">
      <c r="A1453" t="s">
        <v>249</v>
      </c>
      <c r="B1453" t="s">
        <v>170</v>
      </c>
      <c r="C1453" t="s">
        <v>21</v>
      </c>
      <c r="D1453" s="23">
        <v>30338.84</v>
      </c>
      <c r="E1453" s="23">
        <v>19.940000000000001</v>
      </c>
      <c r="F1453" t="s">
        <v>29</v>
      </c>
      <c r="G1453" t="s">
        <v>34</v>
      </c>
      <c r="H1453" t="s">
        <v>694</v>
      </c>
      <c r="I1453" t="s">
        <v>74</v>
      </c>
      <c r="M1453" t="s">
        <v>1362</v>
      </c>
      <c r="W1453" t="s">
        <v>479</v>
      </c>
      <c r="X1453" t="str">
        <f>+IF(P1453="S128","c006x   - Insurance firms &amp; pension funds",IF(G1453="particulares","c001x   - Households",IF(AND(G1453="outras empresas nao financeiras",H1453="1"),"c002x   - Micro &amp; SME",IF(AND(G1453="outras empresas nao financeiras",OR(H1453="0",H1453="")),"c003x   - Corporates",IF(G1453="instituicoes de credito","c004x   - Institutions",IF(G1453="outras instituicoes financeiras","c005x   - Other financial corporations",IF(G1453="setor publico","c008x   - Government, central banks &amp; supranationals",IF(AND(G1453="",I1453="Taxageste"),"c003x   - Corporates",IF(G1453="","c005x   - Other financial corporations","")))))))))</f>
        <v>c005x   - Other financial corporations</v>
      </c>
      <c r="Y1453" s="1">
        <f>SUM(N1453:O1453)</f>
        <v>0</v>
      </c>
      <c r="Z1453">
        <f>IFERROR(D1453-Y1453,"")</f>
        <v>30338.84</v>
      </c>
      <c r="AA1453">
        <v>0</v>
      </c>
      <c r="AB1453" t="str">
        <f t="shared" si="66"/>
        <v>311000000000000</v>
      </c>
      <c r="AC1453" t="str">
        <f t="shared" si="67"/>
        <v>7400987939</v>
      </c>
      <c r="AD1453" t="str">
        <f t="shared" si="68"/>
        <v>Type of identifier, other than LEI or MFI code</v>
      </c>
    </row>
    <row r="1454" spans="1:30" x14ac:dyDescent="0.45">
      <c r="A1454" t="s">
        <v>402</v>
      </c>
      <c r="B1454" t="s">
        <v>164</v>
      </c>
      <c r="C1454" t="s">
        <v>21</v>
      </c>
      <c r="D1454" s="23">
        <v>140410.48000000001</v>
      </c>
      <c r="E1454" s="23">
        <v>348.67</v>
      </c>
      <c r="F1454" t="s">
        <v>29</v>
      </c>
      <c r="G1454" t="s">
        <v>34</v>
      </c>
      <c r="H1454" t="s">
        <v>694</v>
      </c>
      <c r="I1454" t="s">
        <v>30</v>
      </c>
      <c r="M1454" t="s">
        <v>1362</v>
      </c>
      <c r="W1454" t="s">
        <v>479</v>
      </c>
      <c r="X1454" t="str">
        <f>+IF(P1454="S128","c006x   - Insurance firms &amp; pension funds",IF(G1454="particulares","c001x   - Households",IF(AND(G1454="outras empresas nao financeiras",H1454="1"),"c002x   - Micro &amp; SME",IF(AND(G1454="outras empresas nao financeiras",OR(H1454="0",H1454="")),"c003x   - Corporates",IF(G1454="instituicoes de credito","c004x   - Institutions",IF(G1454="outras instituicoes financeiras","c005x   - Other financial corporations",IF(G1454="setor publico","c008x   - Government, central banks &amp; supranationals",IF(AND(G1454="",I1454="Taxageste"),"c003x   - Corporates",IF(G1454="","c005x   - Other financial corporations","")))))))))</f>
        <v>c005x   - Other financial corporations</v>
      </c>
      <c r="Y1454" s="1">
        <f>SUM(N1454:O1454)</f>
        <v>0</v>
      </c>
      <c r="Z1454">
        <f>IFERROR(D1454-Y1454,"")</f>
        <v>140410.48000000001</v>
      </c>
      <c r="AA1454">
        <v>0</v>
      </c>
      <c r="AB1454" t="str">
        <f t="shared" si="66"/>
        <v>321100000000000</v>
      </c>
      <c r="AC1454" t="str">
        <f t="shared" si="67"/>
        <v>7400615058</v>
      </c>
      <c r="AD1454" t="str">
        <f t="shared" si="68"/>
        <v>Type of identifier, other than LEI or MFI code</v>
      </c>
    </row>
    <row r="1455" spans="1:30" x14ac:dyDescent="0.45">
      <c r="A1455" t="s">
        <v>253</v>
      </c>
      <c r="B1455" t="s">
        <v>170</v>
      </c>
      <c r="C1455" t="s">
        <v>21</v>
      </c>
      <c r="D1455" s="23">
        <v>58631.5</v>
      </c>
      <c r="E1455" s="23">
        <v>72.59</v>
      </c>
      <c r="F1455" t="s">
        <v>29</v>
      </c>
      <c r="G1455" t="s">
        <v>34</v>
      </c>
      <c r="H1455" t="s">
        <v>694</v>
      </c>
      <c r="I1455" t="s">
        <v>74</v>
      </c>
      <c r="M1455" t="s">
        <v>1362</v>
      </c>
      <c r="W1455" t="s">
        <v>479</v>
      </c>
      <c r="X1455" t="str">
        <f>+IF(P1455="S128","c006x   - Insurance firms &amp; pension funds",IF(G1455="particulares","c001x   - Households",IF(AND(G1455="outras empresas nao financeiras",H1455="1"),"c002x   - Micro &amp; SME",IF(AND(G1455="outras empresas nao financeiras",OR(H1455="0",H1455="")),"c003x   - Corporates",IF(G1455="instituicoes de credito","c004x   - Institutions",IF(G1455="outras instituicoes financeiras","c005x   - Other financial corporations",IF(G1455="setor publico","c008x   - Government, central banks &amp; supranationals",IF(AND(G1455="",I1455="Taxageste"),"c003x   - Corporates",IF(G1455="","c005x   - Other financial corporations","")))))))))</f>
        <v>c005x   - Other financial corporations</v>
      </c>
      <c r="Y1455" s="1">
        <f>SUM(N1455:O1455)</f>
        <v>0</v>
      </c>
      <c r="Z1455">
        <f>IFERROR(D1455-Y1455,"")</f>
        <v>58631.5</v>
      </c>
      <c r="AA1455">
        <v>0</v>
      </c>
      <c r="AB1455" t="str">
        <f t="shared" si="66"/>
        <v>322000000000000</v>
      </c>
      <c r="AC1455" t="str">
        <f t="shared" si="67"/>
        <v>7400987939</v>
      </c>
      <c r="AD1455" t="str">
        <f t="shared" si="68"/>
        <v>Type of identifier, other than LEI or MFI code</v>
      </c>
    </row>
    <row r="1456" spans="1:30" x14ac:dyDescent="0.45">
      <c r="A1456" t="s">
        <v>401</v>
      </c>
      <c r="B1456" t="s">
        <v>167</v>
      </c>
      <c r="C1456" t="s">
        <v>21</v>
      </c>
      <c r="D1456" s="23">
        <v>513642.92</v>
      </c>
      <c r="E1456">
        <v>1117.67</v>
      </c>
      <c r="F1456" t="s">
        <v>29</v>
      </c>
      <c r="G1456" t="s">
        <v>34</v>
      </c>
      <c r="H1456" t="s">
        <v>694</v>
      </c>
      <c r="I1456" t="s">
        <v>73</v>
      </c>
      <c r="M1456" t="s">
        <v>1362</v>
      </c>
      <c r="W1456" t="s">
        <v>479</v>
      </c>
      <c r="X1456" t="str">
        <f>+IF(P1456="S128","c006x   - Insurance firms &amp; pension funds",IF(G1456="particulares","c001x   - Households",IF(AND(G1456="outras empresas nao financeiras",H1456="1"),"c002x   - Micro &amp; SME",IF(AND(G1456="outras empresas nao financeiras",OR(H1456="0",H1456="")),"c003x   - Corporates",IF(G1456="instituicoes de credito","c004x   - Institutions",IF(G1456="outras instituicoes financeiras","c005x   - Other financial corporations",IF(G1456="setor publico","c008x   - Government, central banks &amp; supranationals",IF(AND(G1456="",I1456="Taxageste"),"c003x   - Corporates",IF(G1456="","c005x   - Other financial corporations","")))))))))</f>
        <v>c005x   - Other financial corporations</v>
      </c>
      <c r="Y1456" s="1">
        <f>SUM(N1456:O1456)</f>
        <v>0</v>
      </c>
      <c r="Z1456">
        <f>IFERROR(D1456-Y1456,"")</f>
        <v>513642.92</v>
      </c>
      <c r="AA1456">
        <v>0</v>
      </c>
      <c r="AB1456" t="str">
        <f t="shared" si="66"/>
        <v>322300000000000</v>
      </c>
      <c r="AC1456" t="str">
        <f t="shared" si="67"/>
        <v>2101355138</v>
      </c>
      <c r="AD1456" t="str">
        <f t="shared" si="68"/>
        <v>Type of identifier, other than LEI or MFI code</v>
      </c>
    </row>
    <row r="1457" spans="1:30" x14ac:dyDescent="0.45">
      <c r="A1457" t="s">
        <v>380</v>
      </c>
      <c r="B1457" t="s">
        <v>170</v>
      </c>
      <c r="C1457" t="s">
        <v>21</v>
      </c>
      <c r="D1457" s="23">
        <v>56860.75</v>
      </c>
      <c r="E1457" s="23">
        <v>62.57</v>
      </c>
      <c r="F1457" t="s">
        <v>29</v>
      </c>
      <c r="G1457" t="s">
        <v>34</v>
      </c>
      <c r="H1457" t="s">
        <v>694</v>
      </c>
      <c r="I1457" t="s">
        <v>74</v>
      </c>
      <c r="M1457" t="s">
        <v>1362</v>
      </c>
      <c r="W1457" t="s">
        <v>479</v>
      </c>
      <c r="X1457" t="str">
        <f>+IF(P1457="S128","c006x   - Insurance firms &amp; pension funds",IF(G1457="particulares","c001x   - Households",IF(AND(G1457="outras empresas nao financeiras",H1457="1"),"c002x   - Micro &amp; SME",IF(AND(G1457="outras empresas nao financeiras",OR(H1457="0",H1457="")),"c003x   - Corporates",IF(G1457="instituicoes de credito","c004x   - Institutions",IF(G1457="outras instituicoes financeiras","c005x   - Other financial corporations",IF(G1457="setor publico","c008x   - Government, central banks &amp; supranationals",IF(AND(G1457="",I1457="Taxageste"),"c003x   - Corporates",IF(G1457="","c005x   - Other financial corporations","")))))))))</f>
        <v>c005x   - Other financial corporations</v>
      </c>
      <c r="Y1457" s="1">
        <f>SUM(N1457:O1457)</f>
        <v>0</v>
      </c>
      <c r="Z1457">
        <f>IFERROR(D1457-Y1457,"")</f>
        <v>56860.75</v>
      </c>
      <c r="AA1457">
        <v>0</v>
      </c>
      <c r="AB1457" t="str">
        <f t="shared" si="66"/>
        <v>323000000000000</v>
      </c>
      <c r="AC1457" t="str">
        <f t="shared" si="67"/>
        <v>7400987939</v>
      </c>
      <c r="AD1457" t="str">
        <f t="shared" si="68"/>
        <v>Type of identifier, other than LEI or MFI code</v>
      </c>
    </row>
    <row r="1458" spans="1:30" x14ac:dyDescent="0.45">
      <c r="A1458" t="s">
        <v>307</v>
      </c>
      <c r="B1458" t="s">
        <v>164</v>
      </c>
      <c r="C1458" t="s">
        <v>21</v>
      </c>
      <c r="D1458" s="23">
        <v>2960.91</v>
      </c>
      <c r="E1458">
        <v>7.44</v>
      </c>
      <c r="F1458" t="s">
        <v>29</v>
      </c>
      <c r="G1458" t="s">
        <v>34</v>
      </c>
      <c r="H1458" t="s">
        <v>694</v>
      </c>
      <c r="I1458" t="s">
        <v>30</v>
      </c>
      <c r="M1458" t="s">
        <v>1362</v>
      </c>
      <c r="W1458" t="s">
        <v>479</v>
      </c>
      <c r="X1458" t="str">
        <f>+IF(P1458="S128","c006x   - Insurance firms &amp; pension funds",IF(G1458="particulares","c001x   - Households",IF(AND(G1458="outras empresas nao financeiras",H1458="1"),"c002x   - Micro &amp; SME",IF(AND(G1458="outras empresas nao financeiras",OR(H1458="0",H1458="")),"c003x   - Corporates",IF(G1458="instituicoes de credito","c004x   - Institutions",IF(G1458="outras instituicoes financeiras","c005x   - Other financial corporations",IF(G1458="setor publico","c008x   - Government, central banks &amp; supranationals",IF(AND(G1458="",I1458="Taxageste"),"c003x   - Corporates",IF(G1458="","c005x   - Other financial corporations","")))))))))</f>
        <v>c005x   - Other financial corporations</v>
      </c>
      <c r="Y1458" s="1">
        <f>SUM(N1458:O1458)</f>
        <v>0</v>
      </c>
      <c r="Z1458">
        <f>IFERROR(D1458-Y1458,"")</f>
        <v>2960.91</v>
      </c>
      <c r="AA1458">
        <v>0</v>
      </c>
      <c r="AB1458" t="str">
        <f t="shared" si="66"/>
        <v>312500000000000</v>
      </c>
      <c r="AC1458" t="str">
        <f t="shared" si="67"/>
        <v>7400615058</v>
      </c>
      <c r="AD1458" t="str">
        <f t="shared" si="68"/>
        <v>Type of identifier, other than LEI or MFI code</v>
      </c>
    </row>
    <row r="1459" spans="1:30" x14ac:dyDescent="0.45">
      <c r="A1459" t="s">
        <v>403</v>
      </c>
      <c r="B1459" t="s">
        <v>167</v>
      </c>
      <c r="C1459" t="s">
        <v>21</v>
      </c>
      <c r="D1459" s="23">
        <v>309741.38</v>
      </c>
      <c r="E1459" s="23">
        <v>1204.8900000000001</v>
      </c>
      <c r="F1459" t="s">
        <v>29</v>
      </c>
      <c r="G1459" t="s">
        <v>34</v>
      </c>
      <c r="H1459" t="s">
        <v>694</v>
      </c>
      <c r="I1459" t="s">
        <v>73</v>
      </c>
      <c r="M1459" t="s">
        <v>1362</v>
      </c>
      <c r="W1459" t="s">
        <v>479</v>
      </c>
      <c r="X1459" t="str">
        <f>+IF(P1459="S128","c006x   - Insurance firms &amp; pension funds",IF(G1459="particulares","c001x   - Households",IF(AND(G1459="outras empresas nao financeiras",H1459="1"),"c002x   - Micro &amp; SME",IF(AND(G1459="outras empresas nao financeiras",OR(H1459="0",H1459="")),"c003x   - Corporates",IF(G1459="instituicoes de credito","c004x   - Institutions",IF(G1459="outras instituicoes financeiras","c005x   - Other financial corporations",IF(G1459="setor publico","c008x   - Government, central banks &amp; supranationals",IF(AND(G1459="",I1459="Taxageste"),"c003x   - Corporates",IF(G1459="","c005x   - Other financial corporations","")))))))))</f>
        <v>c005x   - Other financial corporations</v>
      </c>
      <c r="Y1459" s="1">
        <f>SUM(N1459:O1459)</f>
        <v>0</v>
      </c>
      <c r="Z1459">
        <f>IFERROR(D1459-Y1459,"")</f>
        <v>309741.38</v>
      </c>
      <c r="AA1459">
        <v>0</v>
      </c>
      <c r="AB1459" t="str">
        <f t="shared" si="66"/>
        <v>323500000000000</v>
      </c>
      <c r="AC1459" t="str">
        <f t="shared" si="67"/>
        <v>2101355138</v>
      </c>
      <c r="AD1459" t="str">
        <f t="shared" si="68"/>
        <v>Type of identifier, other than LEI or MFI code</v>
      </c>
    </row>
    <row r="1460" spans="1:30" x14ac:dyDescent="0.45">
      <c r="A1460" t="s">
        <v>1599</v>
      </c>
      <c r="B1460" t="s">
        <v>164</v>
      </c>
      <c r="C1460" t="s">
        <v>21</v>
      </c>
      <c r="D1460" s="23"/>
      <c r="E1460">
        <v>14.39</v>
      </c>
      <c r="F1460" t="s">
        <v>29</v>
      </c>
      <c r="G1460" t="s">
        <v>34</v>
      </c>
      <c r="H1460" t="s">
        <v>694</v>
      </c>
      <c r="I1460" t="s">
        <v>30</v>
      </c>
      <c r="M1460" t="s">
        <v>1362</v>
      </c>
      <c r="W1460" t="s">
        <v>479</v>
      </c>
      <c r="X1460" t="str">
        <f>+IF(P1460="S128","c006x   - Insurance firms &amp; pension funds",IF(G1460="particulares","c001x   - Households",IF(AND(G1460="outras empresas nao financeiras",H1460="1"),"c002x   - Micro &amp; SME",IF(AND(G1460="outras empresas nao financeiras",OR(H1460="0",H1460="")),"c003x   - Corporates",IF(G1460="instituicoes de credito","c004x   - Institutions",IF(G1460="outras instituicoes financeiras","c005x   - Other financial corporations",IF(G1460="setor publico","c008x   - Government, central banks &amp; supranationals",IF(AND(G1460="",I1460="Taxageste"),"c003x   - Corporates",IF(G1460="","c005x   - Other financial corporations","")))))))))</f>
        <v>c005x   - Other financial corporations</v>
      </c>
      <c r="Y1460" s="1">
        <f>SUM(N1460:O1460)</f>
        <v>0</v>
      </c>
      <c r="Z1460">
        <f>IFERROR(D1460-Y1460,"")</f>
        <v>0</v>
      </c>
      <c r="AA1460">
        <v>0</v>
      </c>
      <c r="AB1460" t="str">
        <f t="shared" si="66"/>
        <v>323500000000001</v>
      </c>
      <c r="AC1460" t="str">
        <f t="shared" si="67"/>
        <v>7400615058</v>
      </c>
      <c r="AD1460" t="str">
        <f t="shared" si="68"/>
        <v>Type of identifier, other than LEI or MFI code</v>
      </c>
    </row>
    <row r="1461" spans="1:30" x14ac:dyDescent="0.45">
      <c r="A1461" t="s">
        <v>405</v>
      </c>
      <c r="B1461" t="s">
        <v>167</v>
      </c>
      <c r="C1461" t="s">
        <v>21</v>
      </c>
      <c r="D1461" s="23">
        <v>66339.33</v>
      </c>
      <c r="E1461" s="23">
        <v>117.35</v>
      </c>
      <c r="F1461" t="s">
        <v>29</v>
      </c>
      <c r="G1461" t="s">
        <v>34</v>
      </c>
      <c r="H1461" t="s">
        <v>694</v>
      </c>
      <c r="I1461" t="s">
        <v>73</v>
      </c>
      <c r="M1461" t="s">
        <v>1362</v>
      </c>
      <c r="W1461" t="s">
        <v>479</v>
      </c>
      <c r="X1461" t="str">
        <f>+IF(P1461="S128","c006x   - Insurance firms &amp; pension funds",IF(G1461="particulares","c001x   - Households",IF(AND(G1461="outras empresas nao financeiras",H1461="1"),"c002x   - Micro &amp; SME",IF(AND(G1461="outras empresas nao financeiras",OR(H1461="0",H1461="")),"c003x   - Corporates",IF(G1461="instituicoes de credito","c004x   - Institutions",IF(G1461="outras instituicoes financeiras","c005x   - Other financial corporations",IF(G1461="setor publico","c008x   - Government, central banks &amp; supranationals",IF(AND(G1461="",I1461="Taxageste"),"c003x   - Corporates",IF(G1461="","c005x   - Other financial corporations","")))))))))</f>
        <v>c005x   - Other financial corporations</v>
      </c>
      <c r="Y1461" s="1">
        <f>SUM(N1461:O1461)</f>
        <v>0</v>
      </c>
      <c r="Z1461">
        <f>IFERROR(D1461-Y1461,"")</f>
        <v>66339.33</v>
      </c>
      <c r="AA1461">
        <v>0</v>
      </c>
      <c r="AB1461" t="str">
        <f t="shared" si="66"/>
        <v>324000000000000</v>
      </c>
      <c r="AC1461" t="str">
        <f t="shared" si="67"/>
        <v>2101355138</v>
      </c>
      <c r="AD1461" t="str">
        <f t="shared" si="68"/>
        <v>Type of identifier, other than LEI or MFI code</v>
      </c>
    </row>
    <row r="1462" spans="1:30" x14ac:dyDescent="0.45">
      <c r="A1462" t="s">
        <v>405</v>
      </c>
      <c r="B1462" t="s">
        <v>170</v>
      </c>
      <c r="C1462" t="s">
        <v>21</v>
      </c>
      <c r="D1462" s="23">
        <v>37000.019999999997</v>
      </c>
      <c r="E1462">
        <v>119.13</v>
      </c>
      <c r="F1462" t="s">
        <v>29</v>
      </c>
      <c r="G1462" t="s">
        <v>34</v>
      </c>
      <c r="H1462" t="s">
        <v>694</v>
      </c>
      <c r="I1462" t="s">
        <v>74</v>
      </c>
      <c r="M1462" t="s">
        <v>1362</v>
      </c>
      <c r="W1462" t="s">
        <v>479</v>
      </c>
      <c r="X1462" t="str">
        <f>+IF(P1462="S128","c006x   - Insurance firms &amp; pension funds",IF(G1462="particulares","c001x   - Households",IF(AND(G1462="outras empresas nao financeiras",H1462="1"),"c002x   - Micro &amp; SME",IF(AND(G1462="outras empresas nao financeiras",OR(H1462="0",H1462="")),"c003x   - Corporates",IF(G1462="instituicoes de credito","c004x   - Institutions",IF(G1462="outras instituicoes financeiras","c005x   - Other financial corporations",IF(G1462="setor publico","c008x   - Government, central banks &amp; supranationals",IF(AND(G1462="",I1462="Taxageste"),"c003x   - Corporates",IF(G1462="","c005x   - Other financial corporations","")))))))))</f>
        <v>c005x   - Other financial corporations</v>
      </c>
      <c r="Y1462" s="1">
        <f>SUM(N1462:O1462)</f>
        <v>0</v>
      </c>
      <c r="Z1462">
        <f>IFERROR(D1462-Y1462,"")</f>
        <v>37000.019999999997</v>
      </c>
      <c r="AA1462">
        <v>0</v>
      </c>
      <c r="AB1462" t="str">
        <f t="shared" si="66"/>
        <v>324000000000000</v>
      </c>
      <c r="AC1462" t="str">
        <f t="shared" si="67"/>
        <v>7400987939</v>
      </c>
      <c r="AD1462" t="str">
        <f t="shared" si="68"/>
        <v>Type of identifier, other than LEI or MFI code</v>
      </c>
    </row>
    <row r="1463" spans="1:30" x14ac:dyDescent="0.45">
      <c r="A1463" t="s">
        <v>212</v>
      </c>
      <c r="B1463" t="s">
        <v>164</v>
      </c>
      <c r="C1463" t="s">
        <v>21</v>
      </c>
      <c r="D1463" s="23">
        <v>104021.53</v>
      </c>
      <c r="E1463" s="23">
        <v>197.96</v>
      </c>
      <c r="F1463" t="s">
        <v>29</v>
      </c>
      <c r="G1463" t="s">
        <v>34</v>
      </c>
      <c r="H1463" t="s">
        <v>694</v>
      </c>
      <c r="I1463" t="s">
        <v>30</v>
      </c>
      <c r="M1463" t="s">
        <v>1362</v>
      </c>
      <c r="W1463" t="s">
        <v>479</v>
      </c>
      <c r="X1463" t="str">
        <f>+IF(P1463="S128","c006x   - Insurance firms &amp; pension funds",IF(G1463="particulares","c001x   - Households",IF(AND(G1463="outras empresas nao financeiras",H1463="1"),"c002x   - Micro &amp; SME",IF(AND(G1463="outras empresas nao financeiras",OR(H1463="0",H1463="")),"c003x   - Corporates",IF(G1463="instituicoes de credito","c004x   - Institutions",IF(G1463="outras instituicoes financeiras","c005x   - Other financial corporations",IF(G1463="setor publico","c008x   - Government, central banks &amp; supranationals",IF(AND(G1463="",I1463="Taxageste"),"c003x   - Corporates",IF(G1463="","c005x   - Other financial corporations","")))))))))</f>
        <v>c005x   - Other financial corporations</v>
      </c>
      <c r="Y1463" s="1">
        <f>SUM(N1463:O1463)</f>
        <v>0</v>
      </c>
      <c r="Z1463">
        <f>IFERROR(D1463-Y1463,"")</f>
        <v>104021.53</v>
      </c>
      <c r="AA1463">
        <v>0</v>
      </c>
      <c r="AB1463" t="str">
        <f t="shared" si="66"/>
        <v>325000000000000</v>
      </c>
      <c r="AC1463" t="str">
        <f t="shared" si="67"/>
        <v>7400615058</v>
      </c>
      <c r="AD1463" t="str">
        <f t="shared" si="68"/>
        <v>Type of identifier, other than LEI or MFI code</v>
      </c>
    </row>
    <row r="1464" spans="1:30" x14ac:dyDescent="0.45">
      <c r="A1464" t="s">
        <v>305</v>
      </c>
      <c r="B1464" t="s">
        <v>164</v>
      </c>
      <c r="C1464" t="s">
        <v>21</v>
      </c>
      <c r="D1464" s="23">
        <v>4140.4799999999996</v>
      </c>
      <c r="E1464">
        <v>18.66</v>
      </c>
      <c r="F1464" t="s">
        <v>29</v>
      </c>
      <c r="G1464" t="s">
        <v>34</v>
      </c>
      <c r="H1464" t="s">
        <v>694</v>
      </c>
      <c r="I1464" t="s">
        <v>30</v>
      </c>
      <c r="M1464" t="s">
        <v>1362</v>
      </c>
      <c r="W1464" t="s">
        <v>479</v>
      </c>
      <c r="X1464" t="str">
        <f>+IF(P1464="S128","c006x   - Insurance firms &amp; pension funds",IF(G1464="particulares","c001x   - Households",IF(AND(G1464="outras empresas nao financeiras",H1464="1"),"c002x   - Micro &amp; SME",IF(AND(G1464="outras empresas nao financeiras",OR(H1464="0",H1464="")),"c003x   - Corporates",IF(G1464="instituicoes de credito","c004x   - Institutions",IF(G1464="outras instituicoes financeiras","c005x   - Other financial corporations",IF(G1464="setor publico","c008x   - Government, central banks &amp; supranationals",IF(AND(G1464="",I1464="Taxageste"),"c003x   - Corporates",IF(G1464="","c005x   - Other financial corporations","")))))))))</f>
        <v>c005x   - Other financial corporations</v>
      </c>
      <c r="Y1464" s="1">
        <f>SUM(N1464:O1464)</f>
        <v>0</v>
      </c>
      <c r="Z1464">
        <f>IFERROR(D1464-Y1464,"")</f>
        <v>4140.4799999999996</v>
      </c>
      <c r="AA1464">
        <v>0</v>
      </c>
      <c r="AB1464" t="str">
        <f t="shared" si="66"/>
        <v>325900000000000</v>
      </c>
      <c r="AC1464" t="str">
        <f t="shared" si="67"/>
        <v>7400615058</v>
      </c>
      <c r="AD1464" t="str">
        <f t="shared" si="68"/>
        <v>Type of identifier, other than LEI or MFI code</v>
      </c>
    </row>
    <row r="1465" spans="1:30" x14ac:dyDescent="0.45">
      <c r="A1465" t="s">
        <v>408</v>
      </c>
      <c r="B1465" t="s">
        <v>167</v>
      </c>
      <c r="C1465" t="s">
        <v>21</v>
      </c>
      <c r="D1465" s="23">
        <v>61639.54</v>
      </c>
      <c r="E1465" s="23">
        <v>128.94999999999999</v>
      </c>
      <c r="F1465" t="s">
        <v>29</v>
      </c>
      <c r="G1465" t="s">
        <v>34</v>
      </c>
      <c r="H1465" t="s">
        <v>694</v>
      </c>
      <c r="I1465" t="s">
        <v>73</v>
      </c>
      <c r="M1465" t="s">
        <v>1362</v>
      </c>
      <c r="W1465" t="s">
        <v>479</v>
      </c>
      <c r="X1465" t="str">
        <f>+IF(P1465="S128","c006x   - Insurance firms &amp; pension funds",IF(G1465="particulares","c001x   - Households",IF(AND(G1465="outras empresas nao financeiras",H1465="1"),"c002x   - Micro &amp; SME",IF(AND(G1465="outras empresas nao financeiras",OR(H1465="0",H1465="")),"c003x   - Corporates",IF(G1465="instituicoes de credito","c004x   - Institutions",IF(G1465="outras instituicoes financeiras","c005x   - Other financial corporations",IF(G1465="setor publico","c008x   - Government, central banks &amp; supranationals",IF(AND(G1465="",I1465="Taxageste"),"c003x   - Corporates",IF(G1465="","c005x   - Other financial corporations","")))))))))</f>
        <v>c005x   - Other financial corporations</v>
      </c>
      <c r="Y1465" s="1">
        <f>SUM(N1465:O1465)</f>
        <v>0</v>
      </c>
      <c r="Z1465">
        <f>IFERROR(D1465-Y1465,"")</f>
        <v>61639.54</v>
      </c>
      <c r="AA1465">
        <v>0</v>
      </c>
      <c r="AB1465" t="str">
        <f t="shared" si="66"/>
        <v>326500000000000</v>
      </c>
      <c r="AC1465" t="str">
        <f t="shared" si="67"/>
        <v>2101355138</v>
      </c>
      <c r="AD1465" t="str">
        <f t="shared" si="68"/>
        <v>Type of identifier, other than LEI or MFI code</v>
      </c>
    </row>
    <row r="1466" spans="1:30" x14ac:dyDescent="0.45">
      <c r="A1466" t="s">
        <v>1457</v>
      </c>
      <c r="B1466" t="s">
        <v>167</v>
      </c>
      <c r="C1466" t="s">
        <v>21</v>
      </c>
      <c r="D1466" s="23">
        <v>64.55</v>
      </c>
      <c r="F1466" t="s">
        <v>29</v>
      </c>
      <c r="G1466" t="s">
        <v>34</v>
      </c>
      <c r="H1466" t="s">
        <v>694</v>
      </c>
      <c r="I1466" t="s">
        <v>73</v>
      </c>
      <c r="M1466" t="s">
        <v>1362</v>
      </c>
      <c r="W1466" t="s">
        <v>479</v>
      </c>
      <c r="X1466" t="str">
        <f>+IF(P1466="S128","c006x   - Insurance firms &amp; pension funds",IF(G1466="particulares","c001x   - Households",IF(AND(G1466="outras empresas nao financeiras",H1466="1"),"c002x   - Micro &amp; SME",IF(AND(G1466="outras empresas nao financeiras",OR(H1466="0",H1466="")),"c003x   - Corporates",IF(G1466="instituicoes de credito","c004x   - Institutions",IF(G1466="outras instituicoes financeiras","c005x   - Other financial corporations",IF(G1466="setor publico","c008x   - Government, central banks &amp; supranationals",IF(AND(G1466="",I1466="Taxageste"),"c003x   - Corporates",IF(G1466="","c005x   - Other financial corporations","")))))))))</f>
        <v>c005x   - Other financial corporations</v>
      </c>
      <c r="Y1466" s="1">
        <f>SUM(N1466:O1466)</f>
        <v>0</v>
      </c>
      <c r="Z1466">
        <f>IFERROR(D1466-Y1466,"")</f>
        <v>64.55</v>
      </c>
      <c r="AA1466">
        <v>0</v>
      </c>
      <c r="AB1466" t="str">
        <f t="shared" si="66"/>
        <v>316000000114001</v>
      </c>
      <c r="AC1466" t="str">
        <f t="shared" si="67"/>
        <v>2101355138</v>
      </c>
      <c r="AD1466" t="str">
        <f t="shared" si="68"/>
        <v>Type of identifier, other than LEI or MFI code</v>
      </c>
    </row>
    <row r="1467" spans="1:30" x14ac:dyDescent="0.45">
      <c r="A1467" t="s">
        <v>313</v>
      </c>
      <c r="B1467" t="s">
        <v>167</v>
      </c>
      <c r="C1467" t="s">
        <v>21</v>
      </c>
      <c r="D1467" s="23">
        <v>246061.79</v>
      </c>
      <c r="E1467" s="23">
        <v>570.04</v>
      </c>
      <c r="F1467" t="s">
        <v>29</v>
      </c>
      <c r="G1467" t="s">
        <v>34</v>
      </c>
      <c r="H1467" t="s">
        <v>694</v>
      </c>
      <c r="I1467" t="s">
        <v>73</v>
      </c>
      <c r="M1467" t="s">
        <v>1362</v>
      </c>
      <c r="W1467" t="s">
        <v>479</v>
      </c>
      <c r="X1467" t="str">
        <f>+IF(P1467="S128","c006x   - Insurance firms &amp; pension funds",IF(G1467="particulares","c001x   - Households",IF(AND(G1467="outras empresas nao financeiras",H1467="1"),"c002x   - Micro &amp; SME",IF(AND(G1467="outras empresas nao financeiras",OR(H1467="0",H1467="")),"c003x   - Corporates",IF(G1467="instituicoes de credito","c004x   - Institutions",IF(G1467="outras instituicoes financeiras","c005x   - Other financial corporations",IF(G1467="setor publico","c008x   - Government, central banks &amp; supranationals",IF(AND(G1467="",I1467="Taxageste"),"c003x   - Corporates",IF(G1467="","c005x   - Other financial corporations","")))))))))</f>
        <v>c005x   - Other financial corporations</v>
      </c>
      <c r="Y1467" s="1">
        <f>SUM(N1467:O1467)</f>
        <v>0</v>
      </c>
      <c r="Z1467">
        <f>IFERROR(D1467-Y1467,"")</f>
        <v>246061.79</v>
      </c>
      <c r="AA1467">
        <v>0</v>
      </c>
      <c r="AB1467" t="str">
        <f t="shared" si="66"/>
        <v>327200000000000</v>
      </c>
      <c r="AC1467" t="str">
        <f t="shared" si="67"/>
        <v>2101355138</v>
      </c>
      <c r="AD1467" t="str">
        <f t="shared" si="68"/>
        <v>Type of identifier, other than LEI or MFI code</v>
      </c>
    </row>
    <row r="1468" spans="1:30" x14ac:dyDescent="0.45">
      <c r="A1468" t="s">
        <v>309</v>
      </c>
      <c r="B1468" t="s">
        <v>170</v>
      </c>
      <c r="C1468" t="s">
        <v>21</v>
      </c>
      <c r="D1468" s="23">
        <v>68135.12</v>
      </c>
      <c r="E1468">
        <v>174.05</v>
      </c>
      <c r="F1468" t="s">
        <v>29</v>
      </c>
      <c r="G1468" t="s">
        <v>34</v>
      </c>
      <c r="H1468" t="s">
        <v>694</v>
      </c>
      <c r="I1468" t="s">
        <v>74</v>
      </c>
      <c r="M1468" t="s">
        <v>1362</v>
      </c>
      <c r="W1468" t="s">
        <v>479</v>
      </c>
      <c r="X1468" t="str">
        <f>+IF(P1468="S128","c006x   - Insurance firms &amp; pension funds",IF(G1468="particulares","c001x   - Households",IF(AND(G1468="outras empresas nao financeiras",H1468="1"),"c002x   - Micro &amp; SME",IF(AND(G1468="outras empresas nao financeiras",OR(H1468="0",H1468="")),"c003x   - Corporates",IF(G1468="instituicoes de credito","c004x   - Institutions",IF(G1468="outras instituicoes financeiras","c005x   - Other financial corporations",IF(G1468="setor publico","c008x   - Government, central banks &amp; supranationals",IF(AND(G1468="",I1468="Taxageste"),"c003x   - Corporates",IF(G1468="","c005x   - Other financial corporations","")))))))))</f>
        <v>c005x   - Other financial corporations</v>
      </c>
      <c r="Y1468" s="1">
        <f>SUM(N1468:O1468)</f>
        <v>0</v>
      </c>
      <c r="Z1468">
        <f>IFERROR(D1468-Y1468,"")</f>
        <v>68135.12</v>
      </c>
      <c r="AA1468">
        <v>0</v>
      </c>
      <c r="AB1468" t="str">
        <f t="shared" si="66"/>
        <v>318500000000000</v>
      </c>
      <c r="AC1468" t="str">
        <f t="shared" si="67"/>
        <v>7400987939</v>
      </c>
      <c r="AD1468" t="str">
        <f t="shared" si="68"/>
        <v>Type of identifier, other than LEI or MFI code</v>
      </c>
    </row>
    <row r="1469" spans="1:30" x14ac:dyDescent="0.45">
      <c r="A1469" t="s">
        <v>825</v>
      </c>
      <c r="B1469" t="s">
        <v>710</v>
      </c>
      <c r="C1469" t="s">
        <v>21</v>
      </c>
      <c r="D1469" s="23">
        <v>1.27</v>
      </c>
      <c r="E1469" s="23"/>
      <c r="F1469" t="s">
        <v>485</v>
      </c>
      <c r="G1469" t="s">
        <v>23</v>
      </c>
      <c r="H1469" t="s">
        <v>694</v>
      </c>
      <c r="I1469" t="s">
        <v>704</v>
      </c>
      <c r="M1469" t="s">
        <v>1362</v>
      </c>
      <c r="X1469" t="str">
        <f>+IF(P1469="S128","c006x   - Insurance firms &amp; pension funds",IF(G1469="particulares","c001x   - Households",IF(AND(G1469="outras empresas nao financeiras",H1469="1"),"c002x   - Micro &amp; SME",IF(AND(G1469="outras empresas nao financeiras",OR(H1469="0",H1469="")),"c003x   - Corporates",IF(G1469="instituicoes de credito","c004x   - Institutions",IF(G1469="outras instituicoes financeiras","c005x   - Other financial corporations",IF(G1469="setor publico","c008x   - Government, central banks &amp; supranationals",IF(AND(G1469="",I1469="Taxageste"),"c003x   - Corporates",IF(G1469="","c005x   - Other financial corporations","")))))))))</f>
        <v>c004x   - Institutions</v>
      </c>
      <c r="Y1469" s="1">
        <f>SUM(N1469:O1469)</f>
        <v>0</v>
      </c>
      <c r="Z1469">
        <f>IFERROR(D1469-Y1469,"")</f>
        <v>1.27</v>
      </c>
      <c r="AA1469">
        <v>0</v>
      </c>
      <c r="AB1469" t="str">
        <f t="shared" si="66"/>
        <v>262304840015500</v>
      </c>
      <c r="AC1469" t="str">
        <f t="shared" si="67"/>
        <v>5100262397</v>
      </c>
      <c r="AD1469" t="str">
        <f t="shared" si="68"/>
        <v>Type of identifier, other than LEI or MFI code</v>
      </c>
    </row>
    <row r="1470" spans="1:30" x14ac:dyDescent="0.45">
      <c r="A1470" t="s">
        <v>398</v>
      </c>
      <c r="B1470" t="s">
        <v>164</v>
      </c>
      <c r="C1470" t="s">
        <v>21</v>
      </c>
      <c r="D1470" s="23">
        <v>80385.97</v>
      </c>
      <c r="E1470">
        <v>80.73</v>
      </c>
      <c r="F1470" t="s">
        <v>29</v>
      </c>
      <c r="G1470" t="s">
        <v>34</v>
      </c>
      <c r="H1470" t="s">
        <v>694</v>
      </c>
      <c r="I1470" t="s">
        <v>30</v>
      </c>
      <c r="M1470" t="s">
        <v>1362</v>
      </c>
      <c r="W1470" t="s">
        <v>479</v>
      </c>
      <c r="X1470" t="str">
        <f>+IF(P1470="S128","c006x   - Insurance firms &amp; pension funds",IF(G1470="particulares","c001x   - Households",IF(AND(G1470="outras empresas nao financeiras",H1470="1"),"c002x   - Micro &amp; SME",IF(AND(G1470="outras empresas nao financeiras",OR(H1470="0",H1470="")),"c003x   - Corporates",IF(G1470="instituicoes de credito","c004x   - Institutions",IF(G1470="outras instituicoes financeiras","c005x   - Other financial corporations",IF(G1470="setor publico","c008x   - Government, central banks &amp; supranationals",IF(AND(G1470="",I1470="Taxageste"),"c003x   - Corporates",IF(G1470="","c005x   - Other financial corporations","")))))))))</f>
        <v>c005x   - Other financial corporations</v>
      </c>
      <c r="Y1470" s="1">
        <f>SUM(N1470:O1470)</f>
        <v>0</v>
      </c>
      <c r="Z1470">
        <f>IFERROR(D1470-Y1470,"")</f>
        <v>80385.97</v>
      </c>
      <c r="AA1470">
        <v>0</v>
      </c>
      <c r="AB1470" t="str">
        <f t="shared" si="66"/>
        <v>328400000000000</v>
      </c>
      <c r="AC1470" t="str">
        <f t="shared" si="67"/>
        <v>7400615058</v>
      </c>
      <c r="AD1470" t="str">
        <f t="shared" si="68"/>
        <v>Type of identifier, other than LEI or MFI code</v>
      </c>
    </row>
    <row r="1471" spans="1:30" x14ac:dyDescent="0.45">
      <c r="A1471" t="s">
        <v>412</v>
      </c>
      <c r="B1471" t="s">
        <v>164</v>
      </c>
      <c r="C1471" t="s">
        <v>21</v>
      </c>
      <c r="D1471" s="23">
        <v>184125.41</v>
      </c>
      <c r="E1471" s="23">
        <v>377.34</v>
      </c>
      <c r="F1471" t="s">
        <v>29</v>
      </c>
      <c r="G1471" t="s">
        <v>34</v>
      </c>
      <c r="H1471" t="s">
        <v>694</v>
      </c>
      <c r="I1471" t="s">
        <v>30</v>
      </c>
      <c r="M1471" t="s">
        <v>1362</v>
      </c>
      <c r="W1471" t="s">
        <v>479</v>
      </c>
      <c r="X1471" t="str">
        <f>+IF(P1471="S128","c006x   - Insurance firms &amp; pension funds",IF(G1471="particulares","c001x   - Households",IF(AND(G1471="outras empresas nao financeiras",H1471="1"),"c002x   - Micro &amp; SME",IF(AND(G1471="outras empresas nao financeiras",OR(H1471="0",H1471="")),"c003x   - Corporates",IF(G1471="instituicoes de credito","c004x   - Institutions",IF(G1471="outras instituicoes financeiras","c005x   - Other financial corporations",IF(G1471="setor publico","c008x   - Government, central banks &amp; supranationals",IF(AND(G1471="",I1471="Taxageste"),"c003x   - Corporates",IF(G1471="","c005x   - Other financial corporations","")))))))))</f>
        <v>c005x   - Other financial corporations</v>
      </c>
      <c r="Y1471" s="1">
        <f>SUM(N1471:O1471)</f>
        <v>0</v>
      </c>
      <c r="Z1471">
        <f>IFERROR(D1471-Y1471,"")</f>
        <v>184125.41</v>
      </c>
      <c r="AA1471">
        <v>0</v>
      </c>
      <c r="AB1471" t="str">
        <f t="shared" si="66"/>
        <v>329000000000000</v>
      </c>
      <c r="AC1471" t="str">
        <f t="shared" si="67"/>
        <v>7400615058</v>
      </c>
      <c r="AD1471" t="str">
        <f t="shared" si="68"/>
        <v>Type of identifier, other than LEI or MFI code</v>
      </c>
    </row>
    <row r="1472" spans="1:30" x14ac:dyDescent="0.45">
      <c r="A1472" t="s">
        <v>257</v>
      </c>
      <c r="B1472" t="s">
        <v>164</v>
      </c>
      <c r="C1472" t="s">
        <v>21</v>
      </c>
      <c r="D1472" s="23">
        <v>41477.129999999997</v>
      </c>
      <c r="E1472">
        <v>26.7</v>
      </c>
      <c r="F1472" t="s">
        <v>29</v>
      </c>
      <c r="G1472" t="s">
        <v>34</v>
      </c>
      <c r="H1472" t="s">
        <v>694</v>
      </c>
      <c r="I1472" t="s">
        <v>30</v>
      </c>
      <c r="M1472" t="s">
        <v>1362</v>
      </c>
      <c r="W1472" t="s">
        <v>479</v>
      </c>
      <c r="X1472" t="str">
        <f>+IF(P1472="S128","c006x   - Insurance firms &amp; pension funds",IF(G1472="particulares","c001x   - Households",IF(AND(G1472="outras empresas nao financeiras",H1472="1"),"c002x   - Micro &amp; SME",IF(AND(G1472="outras empresas nao financeiras",OR(H1472="0",H1472="")),"c003x   - Corporates",IF(G1472="instituicoes de credito","c004x   - Institutions",IF(G1472="outras instituicoes financeiras","c005x   - Other financial corporations",IF(G1472="setor publico","c008x   - Government, central banks &amp; supranationals",IF(AND(G1472="",I1472="Taxageste"),"c003x   - Corporates",IF(G1472="","c005x   - Other financial corporations","")))))))))</f>
        <v>c005x   - Other financial corporations</v>
      </c>
      <c r="Y1472" s="1">
        <f>SUM(N1472:O1472)</f>
        <v>0</v>
      </c>
      <c r="Z1472">
        <f>IFERROR(D1472-Y1472,"")</f>
        <v>41477.129999999997</v>
      </c>
      <c r="AA1472">
        <v>0</v>
      </c>
      <c r="AB1472" t="str">
        <f t="shared" si="66"/>
        <v>329500000000000</v>
      </c>
      <c r="AC1472" t="str">
        <f t="shared" si="67"/>
        <v>7400615058</v>
      </c>
      <c r="AD1472" t="str">
        <f t="shared" si="68"/>
        <v>Type of identifier, other than LEI or MFI code</v>
      </c>
    </row>
    <row r="1473" spans="1:30" x14ac:dyDescent="0.45">
      <c r="A1473" t="s">
        <v>826</v>
      </c>
      <c r="B1473" t="s">
        <v>710</v>
      </c>
      <c r="C1473" t="s">
        <v>21</v>
      </c>
      <c r="D1473" s="23">
        <v>7.58</v>
      </c>
      <c r="E1473" s="23"/>
      <c r="F1473" t="s">
        <v>485</v>
      </c>
      <c r="G1473" t="s">
        <v>23</v>
      </c>
      <c r="H1473" t="s">
        <v>694</v>
      </c>
      <c r="I1473" t="s">
        <v>704</v>
      </c>
      <c r="M1473" t="s">
        <v>1362</v>
      </c>
      <c r="X1473" t="str">
        <f>+IF(P1473="S128","c006x   - Insurance firms &amp; pension funds",IF(G1473="particulares","c001x   - Households",IF(AND(G1473="outras empresas nao financeiras",H1473="1"),"c002x   - Micro &amp; SME",IF(AND(G1473="outras empresas nao financeiras",OR(H1473="0",H1473="")),"c003x   - Corporates",IF(G1473="instituicoes de credito","c004x   - Institutions",IF(G1473="outras instituicoes financeiras","c005x   - Other financial corporations",IF(G1473="setor publico","c008x   - Government, central banks &amp; supranationals",IF(AND(G1473="",I1473="Taxageste"),"c003x   - Corporates",IF(G1473="","c005x   - Other financial corporations","")))))))))</f>
        <v>c004x   - Institutions</v>
      </c>
      <c r="Y1473" s="1">
        <f>SUM(N1473:O1473)</f>
        <v>0</v>
      </c>
      <c r="Z1473">
        <f>IFERROR(D1473-Y1473,"")</f>
        <v>7.58</v>
      </c>
      <c r="AA1473">
        <v>0</v>
      </c>
      <c r="AB1473" t="str">
        <f t="shared" si="66"/>
        <v>262304840017180</v>
      </c>
      <c r="AC1473" t="str">
        <f t="shared" si="67"/>
        <v>5100262397</v>
      </c>
      <c r="AD1473" t="str">
        <f t="shared" si="68"/>
        <v>Type of identifier, other than LEI or MFI code</v>
      </c>
    </row>
    <row r="1474" spans="1:30" x14ac:dyDescent="0.45">
      <c r="A1474" t="s">
        <v>619</v>
      </c>
      <c r="B1474" t="s">
        <v>213</v>
      </c>
      <c r="C1474" t="s">
        <v>21</v>
      </c>
      <c r="D1474" s="23">
        <v>17.62</v>
      </c>
      <c r="F1474" t="s">
        <v>485</v>
      </c>
      <c r="G1474" t="s">
        <v>27</v>
      </c>
      <c r="H1474" t="s">
        <v>694</v>
      </c>
      <c r="I1474" t="s">
        <v>57</v>
      </c>
      <c r="M1474" t="s">
        <v>1362</v>
      </c>
      <c r="X1474" t="str">
        <f>+IF(P1474="S128","c006x   - Insurance firms &amp; pension funds",IF(G1474="particulares","c001x   - Households",IF(AND(G1474="outras empresas nao financeiras",H1474="1"),"c002x   - Micro &amp; SME",IF(AND(G1474="outras empresas nao financeiras",OR(H1474="0",H1474="")),"c003x   - Corporates",IF(G1474="instituicoes de credito","c004x   - Institutions",IF(G1474="outras instituicoes financeiras","c005x   - Other financial corporations",IF(G1474="setor publico","c008x   - Government, central banks &amp; supranationals",IF(AND(G1474="",I1474="Taxageste"),"c003x   - Corporates",IF(G1474="","c005x   - Other financial corporations","")))))))))</f>
        <v>c003x   - Corporates</v>
      </c>
      <c r="Y1474" s="1">
        <f>SUM(N1474:O1474)</f>
        <v>0</v>
      </c>
      <c r="Z1474">
        <f>IFERROR(D1474-Y1474,"")</f>
        <v>17.62</v>
      </c>
      <c r="AA1474">
        <v>0</v>
      </c>
      <c r="AB1474" t="str">
        <f t="shared" ref="AB1474:AB1537" si="69">IF(A1474="",B1474,A1474)</f>
        <v>262304840018520</v>
      </c>
      <c r="AC1474" t="str">
        <f t="shared" ref="AC1474:AC1537" si="70">IF(OR(V1474="",V1474="#"),B1474,V1474)</f>
        <v>5100262318</v>
      </c>
      <c r="AD1474" t="str">
        <f t="shared" ref="AD1474:AD1537" si="71">IF(AC1474="","",IF(AC1474=V1474,"LEI code","Type of identifier, other than LEI or MFI code"))</f>
        <v>Type of identifier, other than LEI or MFI code</v>
      </c>
    </row>
    <row r="1475" spans="1:30" x14ac:dyDescent="0.45">
      <c r="A1475" t="s">
        <v>677</v>
      </c>
      <c r="B1475" t="s">
        <v>359</v>
      </c>
      <c r="C1475" t="s">
        <v>21</v>
      </c>
      <c r="D1475" s="23">
        <v>31826.95</v>
      </c>
      <c r="E1475" s="23"/>
      <c r="F1475" t="s">
        <v>485</v>
      </c>
      <c r="G1475" t="s">
        <v>34</v>
      </c>
      <c r="H1475" t="s">
        <v>694</v>
      </c>
      <c r="I1475" t="s">
        <v>69</v>
      </c>
      <c r="M1475" t="s">
        <v>1362</v>
      </c>
      <c r="W1475" t="s">
        <v>479</v>
      </c>
      <c r="X1475" t="str">
        <f>+IF(P1475="S128","c006x   - Insurance firms &amp; pension funds",IF(G1475="particulares","c001x   - Households",IF(AND(G1475="outras empresas nao financeiras",H1475="1"),"c002x   - Micro &amp; SME",IF(AND(G1475="outras empresas nao financeiras",OR(H1475="0",H1475="")),"c003x   - Corporates",IF(G1475="instituicoes de credito","c004x   - Institutions",IF(G1475="outras instituicoes financeiras","c005x   - Other financial corporations",IF(G1475="setor publico","c008x   - Government, central banks &amp; supranationals",IF(AND(G1475="",I1475="Taxageste"),"c003x   - Corporates",IF(G1475="","c005x   - Other financial corporations","")))))))))</f>
        <v>c005x   - Other financial corporations</v>
      </c>
      <c r="Y1475" s="1">
        <f>SUM(N1475:O1475)</f>
        <v>0</v>
      </c>
      <c r="Z1475">
        <f>IFERROR(D1475-Y1475,"")</f>
        <v>31826.95</v>
      </c>
      <c r="AA1475">
        <v>0</v>
      </c>
      <c r="AB1475" t="str">
        <f t="shared" si="69"/>
        <v>227837520000000</v>
      </c>
      <c r="AC1475" t="str">
        <f t="shared" si="70"/>
        <v>8041492238</v>
      </c>
      <c r="AD1475" t="str">
        <f t="shared" si="71"/>
        <v>Type of identifier, other than LEI or MFI code</v>
      </c>
    </row>
    <row r="1476" spans="1:30" x14ac:dyDescent="0.45">
      <c r="A1476" t="s">
        <v>1127</v>
      </c>
      <c r="B1476" t="s">
        <v>710</v>
      </c>
      <c r="C1476" t="s">
        <v>21</v>
      </c>
      <c r="D1476" s="23">
        <v>0.86</v>
      </c>
      <c r="F1476" t="s">
        <v>485</v>
      </c>
      <c r="G1476" t="s">
        <v>23</v>
      </c>
      <c r="H1476" t="s">
        <v>694</v>
      </c>
      <c r="I1476" t="s">
        <v>704</v>
      </c>
      <c r="M1476" t="s">
        <v>1362</v>
      </c>
      <c r="X1476" t="str">
        <f>+IF(P1476="S128","c006x   - Insurance firms &amp; pension funds",IF(G1476="particulares","c001x   - Households",IF(AND(G1476="outras empresas nao financeiras",H1476="1"),"c002x   - Micro &amp; SME",IF(AND(G1476="outras empresas nao financeiras",OR(H1476="0",H1476="")),"c003x   - Corporates",IF(G1476="instituicoes de credito","c004x   - Institutions",IF(G1476="outras instituicoes financeiras","c005x   - Other financial corporations",IF(G1476="setor publico","c008x   - Government, central banks &amp; supranationals",IF(AND(G1476="",I1476="Taxageste"),"c003x   - Corporates",IF(G1476="","c005x   - Other financial corporations","")))))))))</f>
        <v>c004x   - Institutions</v>
      </c>
      <c r="Y1476" s="1">
        <f>SUM(N1476:O1476)</f>
        <v>0</v>
      </c>
      <c r="Z1476">
        <f>IFERROR(D1476-Y1476,"")</f>
        <v>0.86</v>
      </c>
      <c r="AA1476">
        <v>0</v>
      </c>
      <c r="AB1476" t="str">
        <f t="shared" si="69"/>
        <v>262304840018710</v>
      </c>
      <c r="AC1476" t="str">
        <f t="shared" si="70"/>
        <v>5100262397</v>
      </c>
      <c r="AD1476" t="str">
        <f t="shared" si="71"/>
        <v>Type of identifier, other than LEI or MFI code</v>
      </c>
    </row>
    <row r="1477" spans="1:30" x14ac:dyDescent="0.45">
      <c r="A1477" t="s">
        <v>1130</v>
      </c>
      <c r="B1477" t="s">
        <v>710</v>
      </c>
      <c r="C1477" t="s">
        <v>21</v>
      </c>
      <c r="D1477" s="23">
        <v>1.89</v>
      </c>
      <c r="E1477" s="23"/>
      <c r="F1477" t="s">
        <v>485</v>
      </c>
      <c r="G1477" t="s">
        <v>23</v>
      </c>
      <c r="H1477" t="s">
        <v>694</v>
      </c>
      <c r="I1477" t="s">
        <v>704</v>
      </c>
      <c r="M1477" t="s">
        <v>1362</v>
      </c>
      <c r="X1477" t="str">
        <f>+IF(P1477="S128","c006x   - Insurance firms &amp; pension funds",IF(G1477="particulares","c001x   - Households",IF(AND(G1477="outras empresas nao financeiras",H1477="1"),"c002x   - Micro &amp; SME",IF(AND(G1477="outras empresas nao financeiras",OR(H1477="0",H1477="")),"c003x   - Corporates",IF(G1477="instituicoes de credito","c004x   - Institutions",IF(G1477="outras instituicoes financeiras","c005x   - Other financial corporations",IF(G1477="setor publico","c008x   - Government, central banks &amp; supranationals",IF(AND(G1477="",I1477="Taxageste"),"c003x   - Corporates",IF(G1477="","c005x   - Other financial corporations","")))))))))</f>
        <v>c004x   - Institutions</v>
      </c>
      <c r="Y1477" s="1">
        <f>SUM(N1477:O1477)</f>
        <v>0</v>
      </c>
      <c r="Z1477">
        <f>IFERROR(D1477-Y1477,"")</f>
        <v>1.89</v>
      </c>
      <c r="AA1477">
        <v>0</v>
      </c>
      <c r="AB1477" t="str">
        <f t="shared" si="69"/>
        <v>262304840018730</v>
      </c>
      <c r="AC1477" t="str">
        <f t="shared" si="70"/>
        <v>5100262397</v>
      </c>
      <c r="AD1477" t="str">
        <f t="shared" si="71"/>
        <v>Type of identifier, other than LEI or MFI code</v>
      </c>
    </row>
    <row r="1478" spans="1:30" x14ac:dyDescent="0.45">
      <c r="A1478" t="s">
        <v>623</v>
      </c>
      <c r="B1478" t="s">
        <v>213</v>
      </c>
      <c r="C1478" t="s">
        <v>21</v>
      </c>
      <c r="D1478" s="23">
        <v>5.71</v>
      </c>
      <c r="F1478" t="s">
        <v>485</v>
      </c>
      <c r="G1478" t="s">
        <v>27</v>
      </c>
      <c r="H1478" t="s">
        <v>694</v>
      </c>
      <c r="I1478" t="s">
        <v>57</v>
      </c>
      <c r="M1478" t="s">
        <v>1362</v>
      </c>
      <c r="X1478" t="str">
        <f>+IF(P1478="S128","c006x   - Insurance firms &amp; pension funds",IF(G1478="particulares","c001x   - Households",IF(AND(G1478="outras empresas nao financeiras",H1478="1"),"c002x   - Micro &amp; SME",IF(AND(G1478="outras empresas nao financeiras",OR(H1478="0",H1478="")),"c003x   - Corporates",IF(G1478="instituicoes de credito","c004x   - Institutions",IF(G1478="outras instituicoes financeiras","c005x   - Other financial corporations",IF(G1478="setor publico","c008x   - Government, central banks &amp; supranationals",IF(AND(G1478="",I1478="Taxageste"),"c003x   - Corporates",IF(G1478="","c005x   - Other financial corporations","")))))))))</f>
        <v>c003x   - Corporates</v>
      </c>
      <c r="Y1478" s="1">
        <f>SUM(N1478:O1478)</f>
        <v>0</v>
      </c>
      <c r="Z1478">
        <f>IFERROR(D1478-Y1478,"")</f>
        <v>5.71</v>
      </c>
      <c r="AA1478">
        <v>0</v>
      </c>
      <c r="AB1478" t="str">
        <f t="shared" si="69"/>
        <v>262304840018800</v>
      </c>
      <c r="AC1478" t="str">
        <f t="shared" si="70"/>
        <v>5100262318</v>
      </c>
      <c r="AD1478" t="str">
        <f t="shared" si="71"/>
        <v>Type of identifier, other than LEI or MFI code</v>
      </c>
    </row>
    <row r="1479" spans="1:30" x14ac:dyDescent="0.45">
      <c r="A1479" t="s">
        <v>1086</v>
      </c>
      <c r="B1479" t="s">
        <v>710</v>
      </c>
      <c r="C1479" t="s">
        <v>21</v>
      </c>
      <c r="D1479" s="23">
        <v>5.55</v>
      </c>
      <c r="E1479" s="23"/>
      <c r="F1479" t="s">
        <v>485</v>
      </c>
      <c r="G1479" t="s">
        <v>23</v>
      </c>
      <c r="H1479" t="s">
        <v>694</v>
      </c>
      <c r="I1479" t="s">
        <v>704</v>
      </c>
      <c r="M1479" t="s">
        <v>1362</v>
      </c>
      <c r="X1479" t="str">
        <f>+IF(P1479="S128","c006x   - Insurance firms &amp; pension funds",IF(G1479="particulares","c001x   - Households",IF(AND(G1479="outras empresas nao financeiras",H1479="1"),"c002x   - Micro &amp; SME",IF(AND(G1479="outras empresas nao financeiras",OR(H1479="0",H1479="")),"c003x   - Corporates",IF(G1479="instituicoes de credito","c004x   - Institutions",IF(G1479="outras instituicoes financeiras","c005x   - Other financial corporations",IF(G1479="setor publico","c008x   - Government, central banks &amp; supranationals",IF(AND(G1479="",I1479="Taxageste"),"c003x   - Corporates",IF(G1479="","c005x   - Other financial corporations","")))))))))</f>
        <v>c004x   - Institutions</v>
      </c>
      <c r="Y1479" s="1">
        <f>SUM(N1479:O1479)</f>
        <v>0</v>
      </c>
      <c r="Z1479">
        <f>IFERROR(D1479-Y1479,"")</f>
        <v>5.55</v>
      </c>
      <c r="AA1479">
        <v>0</v>
      </c>
      <c r="AB1479" t="str">
        <f t="shared" si="69"/>
        <v>262304840018110</v>
      </c>
      <c r="AC1479" t="str">
        <f t="shared" si="70"/>
        <v>5100262397</v>
      </c>
      <c r="AD1479" t="str">
        <f t="shared" si="71"/>
        <v>Type of identifier, other than LEI or MFI code</v>
      </c>
    </row>
    <row r="1480" spans="1:30" x14ac:dyDescent="0.45">
      <c r="A1480" t="s">
        <v>630</v>
      </c>
      <c r="B1480" t="s">
        <v>213</v>
      </c>
      <c r="C1480" t="s">
        <v>21</v>
      </c>
      <c r="D1480" s="23">
        <v>32.840000000000003</v>
      </c>
      <c r="F1480" t="s">
        <v>485</v>
      </c>
      <c r="G1480" t="s">
        <v>27</v>
      </c>
      <c r="H1480" t="s">
        <v>694</v>
      </c>
      <c r="I1480" t="s">
        <v>57</v>
      </c>
      <c r="M1480" t="s">
        <v>1362</v>
      </c>
      <c r="X1480" t="str">
        <f>+IF(P1480="S128","c006x   - Insurance firms &amp; pension funds",IF(G1480="particulares","c001x   - Households",IF(AND(G1480="outras empresas nao financeiras",H1480="1"),"c002x   - Micro &amp; SME",IF(AND(G1480="outras empresas nao financeiras",OR(H1480="0",H1480="")),"c003x   - Corporates",IF(G1480="instituicoes de credito","c004x   - Institutions",IF(G1480="outras instituicoes financeiras","c005x   - Other financial corporations",IF(G1480="setor publico","c008x   - Government, central banks &amp; supranationals",IF(AND(G1480="",I1480="Taxageste"),"c003x   - Corporates",IF(G1480="","c005x   - Other financial corporations","")))))))))</f>
        <v>c003x   - Corporates</v>
      </c>
      <c r="Y1480" s="1">
        <f>SUM(N1480:O1480)</f>
        <v>0</v>
      </c>
      <c r="Z1480">
        <f>IFERROR(D1480-Y1480,"")</f>
        <v>32.840000000000003</v>
      </c>
      <c r="AA1480">
        <v>0</v>
      </c>
      <c r="AB1480" t="str">
        <f t="shared" si="69"/>
        <v>262304840019830</v>
      </c>
      <c r="AC1480" t="str">
        <f t="shared" si="70"/>
        <v>5100262318</v>
      </c>
      <c r="AD1480" t="str">
        <f t="shared" si="71"/>
        <v>Type of identifier, other than LEI or MFI code</v>
      </c>
    </row>
    <row r="1481" spans="1:30" x14ac:dyDescent="0.45">
      <c r="A1481" t="s">
        <v>500</v>
      </c>
      <c r="B1481" t="s">
        <v>213</v>
      </c>
      <c r="C1481" t="s">
        <v>21</v>
      </c>
      <c r="D1481" s="23">
        <v>2.13</v>
      </c>
      <c r="E1481" s="23"/>
      <c r="F1481" t="s">
        <v>485</v>
      </c>
      <c r="G1481" t="s">
        <v>27</v>
      </c>
      <c r="H1481" t="s">
        <v>694</v>
      </c>
      <c r="I1481" t="s">
        <v>57</v>
      </c>
      <c r="M1481" t="s">
        <v>1362</v>
      </c>
      <c r="X1481" t="str">
        <f>+IF(P1481="S128","c006x   - Insurance firms &amp; pension funds",IF(G1481="particulares","c001x   - Households",IF(AND(G1481="outras empresas nao financeiras",H1481="1"),"c002x   - Micro &amp; SME",IF(AND(G1481="outras empresas nao financeiras",OR(H1481="0",H1481="")),"c003x   - Corporates",IF(G1481="instituicoes de credito","c004x   - Institutions",IF(G1481="outras instituicoes financeiras","c005x   - Other financial corporations",IF(G1481="setor publico","c008x   - Government, central banks &amp; supranationals",IF(AND(G1481="",I1481="Taxageste"),"c003x   - Corporates",IF(G1481="","c005x   - Other financial corporations","")))))))))</f>
        <v>c003x   - Corporates</v>
      </c>
      <c r="Y1481" s="1">
        <f>SUM(N1481:O1481)</f>
        <v>0</v>
      </c>
      <c r="Z1481">
        <f>IFERROR(D1481-Y1481,"")</f>
        <v>2.13</v>
      </c>
      <c r="AA1481">
        <v>0</v>
      </c>
      <c r="AB1481" t="str">
        <f t="shared" si="69"/>
        <v>262304840019840</v>
      </c>
      <c r="AC1481" t="str">
        <f t="shared" si="70"/>
        <v>5100262318</v>
      </c>
      <c r="AD1481" t="str">
        <f t="shared" si="71"/>
        <v>Type of identifier, other than LEI or MFI code</v>
      </c>
    </row>
    <row r="1482" spans="1:30" x14ac:dyDescent="0.45">
      <c r="A1482" t="s">
        <v>1335</v>
      </c>
      <c r="B1482" t="s">
        <v>703</v>
      </c>
      <c r="C1482" t="s">
        <v>21</v>
      </c>
      <c r="D1482" s="23">
        <v>0.01</v>
      </c>
      <c r="F1482" t="s">
        <v>485</v>
      </c>
      <c r="G1482" t="s">
        <v>23</v>
      </c>
      <c r="H1482" t="s">
        <v>694</v>
      </c>
      <c r="I1482" t="s">
        <v>704</v>
      </c>
      <c r="M1482" t="s">
        <v>1362</v>
      </c>
      <c r="X1482" t="str">
        <f>+IF(P1482="S128","c006x   - Insurance firms &amp; pension funds",IF(G1482="particulares","c001x   - Households",IF(AND(G1482="outras empresas nao financeiras",H1482="1"),"c002x   - Micro &amp; SME",IF(AND(G1482="outras empresas nao financeiras",OR(H1482="0",H1482="")),"c003x   - Corporates",IF(G1482="instituicoes de credito","c004x   - Institutions",IF(G1482="outras instituicoes financeiras","c005x   - Other financial corporations",IF(G1482="setor publico","c008x   - Government, central banks &amp; supranationals",IF(AND(G1482="",I1482="Taxageste"),"c003x   - Corporates",IF(G1482="","c005x   - Other financial corporations","")))))))))</f>
        <v>c004x   - Institutions</v>
      </c>
      <c r="Y1482" s="1">
        <f>SUM(N1482:O1482)</f>
        <v>0</v>
      </c>
      <c r="Z1482">
        <f>IFERROR(D1482-Y1482,"")</f>
        <v>0.01</v>
      </c>
      <c r="AA1482">
        <v>0</v>
      </c>
      <c r="AB1482" t="str">
        <f t="shared" si="69"/>
        <v>862304880066880</v>
      </c>
      <c r="AC1482" t="str">
        <f t="shared" si="70"/>
        <v>2100707445</v>
      </c>
      <c r="AD1482" t="str">
        <f t="shared" si="71"/>
        <v>Type of identifier, other than LEI or MFI code</v>
      </c>
    </row>
    <row r="1483" spans="1:30" x14ac:dyDescent="0.45">
      <c r="A1483" t="s">
        <v>1320</v>
      </c>
      <c r="B1483" t="s">
        <v>703</v>
      </c>
      <c r="C1483" t="s">
        <v>21</v>
      </c>
      <c r="D1483" s="23">
        <v>0.81</v>
      </c>
      <c r="E1483" s="23"/>
      <c r="F1483" t="s">
        <v>485</v>
      </c>
      <c r="G1483" t="s">
        <v>23</v>
      </c>
      <c r="H1483" t="s">
        <v>694</v>
      </c>
      <c r="I1483" t="s">
        <v>704</v>
      </c>
      <c r="M1483" t="s">
        <v>1362</v>
      </c>
      <c r="X1483" t="str">
        <f>+IF(P1483="S128","c006x   - Insurance firms &amp; pension funds",IF(G1483="particulares","c001x   - Households",IF(AND(G1483="outras empresas nao financeiras",H1483="1"),"c002x   - Micro &amp; SME",IF(AND(G1483="outras empresas nao financeiras",OR(H1483="0",H1483="")),"c003x   - Corporates",IF(G1483="instituicoes de credito","c004x   - Institutions",IF(G1483="outras instituicoes financeiras","c005x   - Other financial corporations",IF(G1483="setor publico","c008x   - Government, central banks &amp; supranationals",IF(AND(G1483="",I1483="Taxageste"),"c003x   - Corporates",IF(G1483="","c005x   - Other financial corporations","")))))))))</f>
        <v>c004x   - Institutions</v>
      </c>
      <c r="Y1483" s="1">
        <f>SUM(N1483:O1483)</f>
        <v>0</v>
      </c>
      <c r="Z1483">
        <f>IFERROR(D1483-Y1483,"")</f>
        <v>0.81</v>
      </c>
      <c r="AA1483">
        <v>0</v>
      </c>
      <c r="AB1483" t="str">
        <f t="shared" si="69"/>
        <v>862304880020760</v>
      </c>
      <c r="AC1483" t="str">
        <f t="shared" si="70"/>
        <v>2100707445</v>
      </c>
      <c r="AD1483" t="str">
        <f t="shared" si="71"/>
        <v>Type of identifier, other than LEI or MFI code</v>
      </c>
    </row>
    <row r="1484" spans="1:30" x14ac:dyDescent="0.45">
      <c r="A1484" t="s">
        <v>1052</v>
      </c>
      <c r="B1484" t="s">
        <v>703</v>
      </c>
      <c r="C1484" t="s">
        <v>21</v>
      </c>
      <c r="D1484" s="23">
        <v>0.3</v>
      </c>
      <c r="F1484" t="s">
        <v>485</v>
      </c>
      <c r="G1484" t="s">
        <v>23</v>
      </c>
      <c r="H1484" t="s">
        <v>694</v>
      </c>
      <c r="I1484" t="s">
        <v>704</v>
      </c>
      <c r="M1484" t="s">
        <v>1362</v>
      </c>
      <c r="X1484" t="str">
        <f>+IF(P1484="S128","c006x   - Insurance firms &amp; pension funds",IF(G1484="particulares","c001x   - Households",IF(AND(G1484="outras empresas nao financeiras",H1484="1"),"c002x   - Micro &amp; SME",IF(AND(G1484="outras empresas nao financeiras",OR(H1484="0",H1484="")),"c003x   - Corporates",IF(G1484="instituicoes de credito","c004x   - Institutions",IF(G1484="outras instituicoes financeiras","c005x   - Other financial corporations",IF(G1484="setor publico","c008x   - Government, central banks &amp; supranationals",IF(AND(G1484="",I1484="Taxageste"),"c003x   - Corporates",IF(G1484="","c005x   - Other financial corporations","")))))))))</f>
        <v>c004x   - Institutions</v>
      </c>
      <c r="Y1484" s="1">
        <f>SUM(N1484:O1484)</f>
        <v>0</v>
      </c>
      <c r="Z1484">
        <f>IFERROR(D1484-Y1484,"")</f>
        <v>0.3</v>
      </c>
      <c r="AA1484">
        <v>0</v>
      </c>
      <c r="AB1484" t="str">
        <f t="shared" si="69"/>
        <v>862304880030720</v>
      </c>
      <c r="AC1484" t="str">
        <f t="shared" si="70"/>
        <v>2100707445</v>
      </c>
      <c r="AD1484" t="str">
        <f t="shared" si="71"/>
        <v>Type of identifier, other than LEI or MFI code</v>
      </c>
    </row>
    <row r="1485" spans="1:30" x14ac:dyDescent="0.45">
      <c r="A1485" t="s">
        <v>1337</v>
      </c>
      <c r="B1485" t="s">
        <v>703</v>
      </c>
      <c r="C1485" t="s">
        <v>21</v>
      </c>
      <c r="D1485" s="23">
        <v>0.34</v>
      </c>
      <c r="F1485" t="s">
        <v>485</v>
      </c>
      <c r="G1485" t="s">
        <v>23</v>
      </c>
      <c r="H1485" t="s">
        <v>694</v>
      </c>
      <c r="I1485" t="s">
        <v>704</v>
      </c>
      <c r="M1485" t="s">
        <v>1362</v>
      </c>
      <c r="X1485" t="str">
        <f>+IF(P1485="S128","c006x   - Insurance firms &amp; pension funds",IF(G1485="particulares","c001x   - Households",IF(AND(G1485="outras empresas nao financeiras",H1485="1"),"c002x   - Micro &amp; SME",IF(AND(G1485="outras empresas nao financeiras",OR(H1485="0",H1485="")),"c003x   - Corporates",IF(G1485="instituicoes de credito","c004x   - Institutions",IF(G1485="outras instituicoes financeiras","c005x   - Other financial corporations",IF(G1485="setor publico","c008x   - Government, central banks &amp; supranationals",IF(AND(G1485="",I1485="Taxageste"),"c003x   - Corporates",IF(G1485="","c005x   - Other financial corporations","")))))))))</f>
        <v>c004x   - Institutions</v>
      </c>
      <c r="Y1485" s="1">
        <f>SUM(N1485:O1485)</f>
        <v>0</v>
      </c>
      <c r="Z1485">
        <f>IFERROR(D1485-Y1485,"")</f>
        <v>0.34</v>
      </c>
      <c r="AA1485">
        <v>0</v>
      </c>
      <c r="AB1485" t="str">
        <f t="shared" si="69"/>
        <v>862304880301360</v>
      </c>
      <c r="AC1485" t="str">
        <f t="shared" si="70"/>
        <v>2100707445</v>
      </c>
      <c r="AD1485" t="str">
        <f t="shared" si="71"/>
        <v>Type of identifier, other than LEI or MFI code</v>
      </c>
    </row>
    <row r="1486" spans="1:30" x14ac:dyDescent="0.45">
      <c r="A1486" t="s">
        <v>1329</v>
      </c>
      <c r="B1486" t="s">
        <v>703</v>
      </c>
      <c r="C1486" t="s">
        <v>21</v>
      </c>
      <c r="D1486" s="23">
        <v>0.83</v>
      </c>
      <c r="E1486" s="23"/>
      <c r="F1486" t="s">
        <v>485</v>
      </c>
      <c r="G1486" t="s">
        <v>23</v>
      </c>
      <c r="H1486" t="s">
        <v>694</v>
      </c>
      <c r="I1486" t="s">
        <v>704</v>
      </c>
      <c r="M1486" t="s">
        <v>1362</v>
      </c>
      <c r="X1486" t="str">
        <f>+IF(P1486="S128","c006x   - Insurance firms &amp; pension funds",IF(G1486="particulares","c001x   - Households",IF(AND(G1486="outras empresas nao financeiras",H1486="1"),"c002x   - Micro &amp; SME",IF(AND(G1486="outras empresas nao financeiras",OR(H1486="0",H1486="")),"c003x   - Corporates",IF(G1486="instituicoes de credito","c004x   - Institutions",IF(G1486="outras instituicoes financeiras","c005x   - Other financial corporations",IF(G1486="setor publico","c008x   - Government, central banks &amp; supranationals",IF(AND(G1486="",I1486="Taxageste"),"c003x   - Corporates",IF(G1486="","c005x   - Other financial corporations","")))))))))</f>
        <v>c004x   - Institutions</v>
      </c>
      <c r="Y1486" s="1">
        <f>SUM(N1486:O1486)</f>
        <v>0</v>
      </c>
      <c r="Z1486">
        <f>IFERROR(D1486-Y1486,"")</f>
        <v>0.83</v>
      </c>
      <c r="AA1486">
        <v>0</v>
      </c>
      <c r="AB1486" t="str">
        <f t="shared" si="69"/>
        <v>862304880027370</v>
      </c>
      <c r="AC1486" t="str">
        <f t="shared" si="70"/>
        <v>2100707445</v>
      </c>
      <c r="AD1486" t="str">
        <f t="shared" si="71"/>
        <v>Type of identifier, other than LEI or MFI code</v>
      </c>
    </row>
    <row r="1487" spans="1:30" x14ac:dyDescent="0.45">
      <c r="A1487" t="s">
        <v>1049</v>
      </c>
      <c r="B1487" t="s">
        <v>703</v>
      </c>
      <c r="C1487" t="s">
        <v>21</v>
      </c>
      <c r="D1487" s="23">
        <v>0.73</v>
      </c>
      <c r="F1487" t="s">
        <v>485</v>
      </c>
      <c r="G1487" t="s">
        <v>23</v>
      </c>
      <c r="H1487" t="s">
        <v>694</v>
      </c>
      <c r="I1487" t="s">
        <v>704</v>
      </c>
      <c r="M1487" t="s">
        <v>1362</v>
      </c>
      <c r="X1487" t="str">
        <f>+IF(P1487="S128","c006x   - Insurance firms &amp; pension funds",IF(G1487="particulares","c001x   - Households",IF(AND(G1487="outras empresas nao financeiras",H1487="1"),"c002x   - Micro &amp; SME",IF(AND(G1487="outras empresas nao financeiras",OR(H1487="0",H1487="")),"c003x   - Corporates",IF(G1487="instituicoes de credito","c004x   - Institutions",IF(G1487="outras instituicoes financeiras","c005x   - Other financial corporations",IF(G1487="setor publico","c008x   - Government, central banks &amp; supranationals",IF(AND(G1487="",I1487="Taxageste"),"c003x   - Corporates",IF(G1487="","c005x   - Other financial corporations","")))))))))</f>
        <v>c004x   - Institutions</v>
      </c>
      <c r="Y1487" s="1">
        <f>SUM(N1487:O1487)</f>
        <v>0</v>
      </c>
      <c r="Z1487">
        <f>IFERROR(D1487-Y1487,"")</f>
        <v>0.73</v>
      </c>
      <c r="AA1487">
        <v>0</v>
      </c>
      <c r="AB1487" t="str">
        <f t="shared" si="69"/>
        <v>862304840132710</v>
      </c>
      <c r="AC1487" t="str">
        <f t="shared" si="70"/>
        <v>2100707445</v>
      </c>
      <c r="AD1487" t="str">
        <f t="shared" si="71"/>
        <v>Type of identifier, other than LEI or MFI code</v>
      </c>
    </row>
    <row r="1488" spans="1:30" x14ac:dyDescent="0.45">
      <c r="A1488" t="s">
        <v>1333</v>
      </c>
      <c r="B1488" t="s">
        <v>703</v>
      </c>
      <c r="C1488" t="s">
        <v>21</v>
      </c>
      <c r="D1488" s="23">
        <v>2.93</v>
      </c>
      <c r="E1488" s="23"/>
      <c r="F1488" t="s">
        <v>485</v>
      </c>
      <c r="G1488" t="s">
        <v>23</v>
      </c>
      <c r="H1488" t="s">
        <v>694</v>
      </c>
      <c r="I1488" t="s">
        <v>704</v>
      </c>
      <c r="M1488" t="s">
        <v>1362</v>
      </c>
      <c r="X1488" t="str">
        <f>+IF(P1488="S128","c006x   - Insurance firms &amp; pension funds",IF(G1488="particulares","c001x   - Households",IF(AND(G1488="outras empresas nao financeiras",H1488="1"),"c002x   - Micro &amp; SME",IF(AND(G1488="outras empresas nao financeiras",OR(H1488="0",H1488="")),"c003x   - Corporates",IF(G1488="instituicoes de credito","c004x   - Institutions",IF(G1488="outras instituicoes financeiras","c005x   - Other financial corporations",IF(G1488="setor publico","c008x   - Government, central banks &amp; supranationals",IF(AND(G1488="",I1488="Taxageste"),"c003x   - Corporates",IF(G1488="","c005x   - Other financial corporations","")))))))))</f>
        <v>c004x   - Institutions</v>
      </c>
      <c r="Y1488" s="1">
        <f>SUM(N1488:O1488)</f>
        <v>0</v>
      </c>
      <c r="Z1488">
        <f>IFERROR(D1488-Y1488,"")</f>
        <v>2.93</v>
      </c>
      <c r="AA1488">
        <v>0</v>
      </c>
      <c r="AB1488" t="str">
        <f t="shared" si="69"/>
        <v>862304880031070</v>
      </c>
      <c r="AC1488" t="str">
        <f t="shared" si="70"/>
        <v>2100707445</v>
      </c>
      <c r="AD1488" t="str">
        <f t="shared" si="71"/>
        <v>Type of identifier, other than LEI or MFI code</v>
      </c>
    </row>
    <row r="1489" spans="1:30" x14ac:dyDescent="0.45">
      <c r="A1489" t="s">
        <v>745</v>
      </c>
      <c r="B1489" t="s">
        <v>703</v>
      </c>
      <c r="C1489" t="s">
        <v>21</v>
      </c>
      <c r="D1489" s="23">
        <v>0.33</v>
      </c>
      <c r="F1489" t="s">
        <v>485</v>
      </c>
      <c r="G1489" t="s">
        <v>23</v>
      </c>
      <c r="H1489" t="s">
        <v>694</v>
      </c>
      <c r="I1489" t="s">
        <v>704</v>
      </c>
      <c r="M1489" t="s">
        <v>1362</v>
      </c>
      <c r="X1489" t="str">
        <f>+IF(P1489="S128","c006x   - Insurance firms &amp; pension funds",IF(G1489="particulares","c001x   - Households",IF(AND(G1489="outras empresas nao financeiras",H1489="1"),"c002x   - Micro &amp; SME",IF(AND(G1489="outras empresas nao financeiras",OR(H1489="0",H1489="")),"c003x   - Corporates",IF(G1489="instituicoes de credito","c004x   - Institutions",IF(G1489="outras instituicoes financeiras","c005x   - Other financial corporations",IF(G1489="setor publico","c008x   - Government, central banks &amp; supranationals",IF(AND(G1489="",I1489="Taxageste"),"c003x   - Corporates",IF(G1489="","c005x   - Other financial corporations","")))))))))</f>
        <v>c004x   - Institutions</v>
      </c>
      <c r="Y1489" s="1">
        <f>SUM(N1489:O1489)</f>
        <v>0</v>
      </c>
      <c r="Z1489">
        <f>IFERROR(D1489-Y1489,"")</f>
        <v>0.33</v>
      </c>
      <c r="AA1489">
        <v>0</v>
      </c>
      <c r="AB1489" t="str">
        <f t="shared" si="69"/>
        <v>862304840009660</v>
      </c>
      <c r="AC1489" t="str">
        <f t="shared" si="70"/>
        <v>2100707445</v>
      </c>
      <c r="AD1489" t="str">
        <f t="shared" si="71"/>
        <v>Type of identifier, other than LEI or MFI code</v>
      </c>
    </row>
    <row r="1490" spans="1:30" x14ac:dyDescent="0.45">
      <c r="A1490" t="s">
        <v>1027</v>
      </c>
      <c r="B1490" t="s">
        <v>703</v>
      </c>
      <c r="C1490" t="s">
        <v>21</v>
      </c>
      <c r="D1490" s="23">
        <v>5.74</v>
      </c>
      <c r="E1490" s="23"/>
      <c r="F1490" t="s">
        <v>485</v>
      </c>
      <c r="G1490" t="s">
        <v>23</v>
      </c>
      <c r="H1490" t="s">
        <v>694</v>
      </c>
      <c r="I1490" t="s">
        <v>704</v>
      </c>
      <c r="M1490" t="s">
        <v>1362</v>
      </c>
      <c r="X1490" t="str">
        <f>+IF(P1490="S128","c006x   - Insurance firms &amp; pension funds",IF(G1490="particulares","c001x   - Households",IF(AND(G1490="outras empresas nao financeiras",H1490="1"),"c002x   - Micro &amp; SME",IF(AND(G1490="outras empresas nao financeiras",OR(H1490="0",H1490="")),"c003x   - Corporates",IF(G1490="instituicoes de credito","c004x   - Institutions",IF(G1490="outras instituicoes financeiras","c005x   - Other financial corporations",IF(G1490="setor publico","c008x   - Government, central banks &amp; supranationals",IF(AND(G1490="",I1490="Taxageste"),"c003x   - Corporates",IF(G1490="","c005x   - Other financial corporations","")))))))))</f>
        <v>c004x   - Institutions</v>
      </c>
      <c r="Y1490" s="1">
        <f>SUM(N1490:O1490)</f>
        <v>0</v>
      </c>
      <c r="Z1490">
        <f>IFERROR(D1490-Y1490,"")</f>
        <v>5.74</v>
      </c>
      <c r="AA1490">
        <v>0</v>
      </c>
      <c r="AB1490" t="str">
        <f t="shared" si="69"/>
        <v>862304840011330</v>
      </c>
      <c r="AC1490" t="str">
        <f t="shared" si="70"/>
        <v>2100707445</v>
      </c>
      <c r="AD1490" t="str">
        <f t="shared" si="71"/>
        <v>Type of identifier, other than LEI or MFI code</v>
      </c>
    </row>
    <row r="1491" spans="1:30" x14ac:dyDescent="0.45">
      <c r="A1491" t="s">
        <v>884</v>
      </c>
      <c r="B1491" t="s">
        <v>703</v>
      </c>
      <c r="C1491" t="s">
        <v>21</v>
      </c>
      <c r="D1491" s="23">
        <v>1.41</v>
      </c>
      <c r="F1491" t="s">
        <v>485</v>
      </c>
      <c r="G1491" t="s">
        <v>23</v>
      </c>
      <c r="H1491" t="s">
        <v>694</v>
      </c>
      <c r="I1491" t="s">
        <v>704</v>
      </c>
      <c r="M1491" t="s">
        <v>1362</v>
      </c>
      <c r="X1491" t="str">
        <f>+IF(P1491="S128","c006x   - Insurance firms &amp; pension funds",IF(G1491="particulares","c001x   - Households",IF(AND(G1491="outras empresas nao financeiras",H1491="1"),"c002x   - Micro &amp; SME",IF(AND(G1491="outras empresas nao financeiras",OR(H1491="0",H1491="")),"c003x   - Corporates",IF(G1491="instituicoes de credito","c004x   - Institutions",IF(G1491="outras instituicoes financeiras","c005x   - Other financial corporations",IF(G1491="setor publico","c008x   - Government, central banks &amp; supranationals",IF(AND(G1491="",I1491="Taxageste"),"c003x   - Corporates",IF(G1491="","c005x   - Other financial corporations","")))))))))</f>
        <v>c004x   - Institutions</v>
      </c>
      <c r="Y1491" s="1">
        <f>SUM(N1491:O1491)</f>
        <v>0</v>
      </c>
      <c r="Z1491">
        <f>IFERROR(D1491-Y1491,"")</f>
        <v>1.41</v>
      </c>
      <c r="AA1491">
        <v>0</v>
      </c>
      <c r="AB1491" t="str">
        <f t="shared" si="69"/>
        <v>862304840237160</v>
      </c>
      <c r="AC1491" t="str">
        <f t="shared" si="70"/>
        <v>2100707445</v>
      </c>
      <c r="AD1491" t="str">
        <f t="shared" si="71"/>
        <v>Type of identifier, other than LEI or MFI code</v>
      </c>
    </row>
    <row r="1492" spans="1:30" x14ac:dyDescent="0.45">
      <c r="A1492" t="s">
        <v>1319</v>
      </c>
      <c r="B1492" t="s">
        <v>703</v>
      </c>
      <c r="C1492" t="s">
        <v>21</v>
      </c>
      <c r="D1492" s="23">
        <v>6.9</v>
      </c>
      <c r="E1492" s="23"/>
      <c r="F1492" t="s">
        <v>485</v>
      </c>
      <c r="G1492" t="s">
        <v>23</v>
      </c>
      <c r="H1492" t="s">
        <v>694</v>
      </c>
      <c r="I1492" t="s">
        <v>704</v>
      </c>
      <c r="M1492" t="s">
        <v>1362</v>
      </c>
      <c r="X1492" t="str">
        <f>+IF(P1492="S128","c006x   - Insurance firms &amp; pension funds",IF(G1492="particulares","c001x   - Households",IF(AND(G1492="outras empresas nao financeiras",H1492="1"),"c002x   - Micro &amp; SME",IF(AND(G1492="outras empresas nao financeiras",OR(H1492="0",H1492="")),"c003x   - Corporates",IF(G1492="instituicoes de credito","c004x   - Institutions",IF(G1492="outras instituicoes financeiras","c005x   - Other financial corporations",IF(G1492="setor publico","c008x   - Government, central banks &amp; supranationals",IF(AND(G1492="",I1492="Taxageste"),"c003x   - Corporates",IF(G1492="","c005x   - Other financial corporations","")))))))))</f>
        <v>c004x   - Institutions</v>
      </c>
      <c r="Y1492" s="1">
        <f>SUM(N1492:O1492)</f>
        <v>0</v>
      </c>
      <c r="Z1492">
        <f>IFERROR(D1492-Y1492,"")</f>
        <v>6.9</v>
      </c>
      <c r="AA1492">
        <v>0</v>
      </c>
      <c r="AB1492" t="str">
        <f t="shared" si="69"/>
        <v>862304840237260</v>
      </c>
      <c r="AC1492" t="str">
        <f t="shared" si="70"/>
        <v>2100707445</v>
      </c>
      <c r="AD1492" t="str">
        <f t="shared" si="71"/>
        <v>Type of identifier, other than LEI or MFI code</v>
      </c>
    </row>
    <row r="1493" spans="1:30" x14ac:dyDescent="0.45">
      <c r="A1493" t="s">
        <v>873</v>
      </c>
      <c r="B1493" t="s">
        <v>703</v>
      </c>
      <c r="C1493" t="s">
        <v>21</v>
      </c>
      <c r="D1493" s="23">
        <v>0.82</v>
      </c>
      <c r="F1493" t="s">
        <v>485</v>
      </c>
      <c r="G1493" t="s">
        <v>23</v>
      </c>
      <c r="H1493" t="s">
        <v>694</v>
      </c>
      <c r="I1493" t="s">
        <v>704</v>
      </c>
      <c r="M1493" t="s">
        <v>1362</v>
      </c>
      <c r="X1493" t="str">
        <f>+IF(P1493="S128","c006x   - Insurance firms &amp; pension funds",IF(G1493="particulares","c001x   - Households",IF(AND(G1493="outras empresas nao financeiras",H1493="1"),"c002x   - Micro &amp; SME",IF(AND(G1493="outras empresas nao financeiras",OR(H1493="0",H1493="")),"c003x   - Corporates",IF(G1493="instituicoes de credito","c004x   - Institutions",IF(G1493="outras instituicoes financeiras","c005x   - Other financial corporations",IF(G1493="setor publico","c008x   - Government, central banks &amp; supranationals",IF(AND(G1493="",I1493="Taxageste"),"c003x   - Corporates",IF(G1493="","c005x   - Other financial corporations","")))))))))</f>
        <v>c004x   - Institutions</v>
      </c>
      <c r="Y1493" s="1">
        <f>SUM(N1493:O1493)</f>
        <v>0</v>
      </c>
      <c r="Z1493">
        <f>IFERROR(D1493-Y1493,"")</f>
        <v>0.82</v>
      </c>
      <c r="AA1493">
        <v>0</v>
      </c>
      <c r="AB1493" t="str">
        <f t="shared" si="69"/>
        <v>862304840021470</v>
      </c>
      <c r="AC1493" t="str">
        <f t="shared" si="70"/>
        <v>2100707445</v>
      </c>
      <c r="AD1493" t="str">
        <f t="shared" si="71"/>
        <v>Type of identifier, other than LEI or MFI code</v>
      </c>
    </row>
    <row r="1494" spans="1:30" x14ac:dyDescent="0.45">
      <c r="A1494" t="s">
        <v>1353</v>
      </c>
      <c r="B1494" t="s">
        <v>703</v>
      </c>
      <c r="C1494" t="s">
        <v>21</v>
      </c>
      <c r="D1494" s="23">
        <v>1.1599999999999999</v>
      </c>
      <c r="E1494" s="23"/>
      <c r="F1494" t="s">
        <v>485</v>
      </c>
      <c r="G1494" t="s">
        <v>23</v>
      </c>
      <c r="H1494" t="s">
        <v>694</v>
      </c>
      <c r="I1494" t="s">
        <v>704</v>
      </c>
      <c r="M1494" t="s">
        <v>1362</v>
      </c>
      <c r="X1494" t="str">
        <f>+IF(P1494="S128","c006x   - Insurance firms &amp; pension funds",IF(G1494="particulares","c001x   - Households",IF(AND(G1494="outras empresas nao financeiras",H1494="1"),"c002x   - Micro &amp; SME",IF(AND(G1494="outras empresas nao financeiras",OR(H1494="0",H1494="")),"c003x   - Corporates",IF(G1494="instituicoes de credito","c004x   - Institutions",IF(G1494="outras instituicoes financeiras","c005x   - Other financial corporations",IF(G1494="setor publico","c008x   - Government, central banks &amp; supranationals",IF(AND(G1494="",I1494="Taxageste"),"c003x   - Corporates",IF(G1494="","c005x   - Other financial corporations","")))))))))</f>
        <v>c004x   - Institutions</v>
      </c>
      <c r="Y1494" s="1">
        <f>SUM(N1494:O1494)</f>
        <v>0</v>
      </c>
      <c r="Z1494">
        <f>IFERROR(D1494-Y1494,"")</f>
        <v>1.1599999999999999</v>
      </c>
      <c r="AA1494">
        <v>0</v>
      </c>
      <c r="AB1494" t="str">
        <f t="shared" si="69"/>
        <v>862304840022990</v>
      </c>
      <c r="AC1494" t="str">
        <f t="shared" si="70"/>
        <v>2100707445</v>
      </c>
      <c r="AD1494" t="str">
        <f t="shared" si="71"/>
        <v>Type of identifier, other than LEI or MFI code</v>
      </c>
    </row>
    <row r="1495" spans="1:30" x14ac:dyDescent="0.45">
      <c r="A1495" t="s">
        <v>1280</v>
      </c>
      <c r="B1495" t="s">
        <v>703</v>
      </c>
      <c r="C1495" t="s">
        <v>21</v>
      </c>
      <c r="D1495" s="23">
        <v>2.44</v>
      </c>
      <c r="F1495" t="s">
        <v>485</v>
      </c>
      <c r="G1495" t="s">
        <v>23</v>
      </c>
      <c r="H1495" t="s">
        <v>694</v>
      </c>
      <c r="I1495" t="s">
        <v>704</v>
      </c>
      <c r="M1495" t="s">
        <v>1362</v>
      </c>
      <c r="X1495" t="str">
        <f>+IF(P1495="S128","c006x   - Insurance firms &amp; pension funds",IF(G1495="particulares","c001x   - Households",IF(AND(G1495="outras empresas nao financeiras",H1495="1"),"c002x   - Micro &amp; SME",IF(AND(G1495="outras empresas nao financeiras",OR(H1495="0",H1495="")),"c003x   - Corporates",IF(G1495="instituicoes de credito","c004x   - Institutions",IF(G1495="outras instituicoes financeiras","c005x   - Other financial corporations",IF(G1495="setor publico","c008x   - Government, central banks &amp; supranationals",IF(AND(G1495="",I1495="Taxageste"),"c003x   - Corporates",IF(G1495="","c005x   - Other financial corporations","")))))))))</f>
        <v>c004x   - Institutions</v>
      </c>
      <c r="Y1495" s="1">
        <f>SUM(N1495:O1495)</f>
        <v>0</v>
      </c>
      <c r="Z1495">
        <f>IFERROR(D1495-Y1495,"")</f>
        <v>2.44</v>
      </c>
      <c r="AA1495">
        <v>0</v>
      </c>
      <c r="AB1495" t="str">
        <f t="shared" si="69"/>
        <v>862304840027360</v>
      </c>
      <c r="AC1495" t="str">
        <f t="shared" si="70"/>
        <v>2100707445</v>
      </c>
      <c r="AD1495" t="str">
        <f t="shared" si="71"/>
        <v>Type of identifier, other than LEI or MFI code</v>
      </c>
    </row>
    <row r="1496" spans="1:30" x14ac:dyDescent="0.45">
      <c r="A1496" t="s">
        <v>1023</v>
      </c>
      <c r="B1496" t="s">
        <v>703</v>
      </c>
      <c r="C1496" t="s">
        <v>21</v>
      </c>
      <c r="D1496" s="23">
        <v>32.020000000000003</v>
      </c>
      <c r="E1496" s="23"/>
      <c r="F1496" t="s">
        <v>485</v>
      </c>
      <c r="G1496" t="s">
        <v>23</v>
      </c>
      <c r="H1496" t="s">
        <v>694</v>
      </c>
      <c r="I1496" t="s">
        <v>704</v>
      </c>
      <c r="M1496" t="s">
        <v>1362</v>
      </c>
      <c r="X1496" t="str">
        <f>+IF(P1496="S128","c006x   - Insurance firms &amp; pension funds",IF(G1496="particulares","c001x   - Households",IF(AND(G1496="outras empresas nao financeiras",H1496="1"),"c002x   - Micro &amp; SME",IF(AND(G1496="outras empresas nao financeiras",OR(H1496="0",H1496="")),"c003x   - Corporates",IF(G1496="instituicoes de credito","c004x   - Institutions",IF(G1496="outras instituicoes financeiras","c005x   - Other financial corporations",IF(G1496="setor publico","c008x   - Government, central banks &amp; supranationals",IF(AND(G1496="",I1496="Taxageste"),"c003x   - Corporates",IF(G1496="","c005x   - Other financial corporations","")))))))))</f>
        <v>c004x   - Institutions</v>
      </c>
      <c r="Y1496" s="1">
        <f>SUM(N1496:O1496)</f>
        <v>0</v>
      </c>
      <c r="Z1496">
        <f>IFERROR(D1496-Y1496,"")</f>
        <v>32.020000000000003</v>
      </c>
      <c r="AA1496">
        <v>0</v>
      </c>
      <c r="AB1496" t="str">
        <f t="shared" si="69"/>
        <v>862304840030860</v>
      </c>
      <c r="AC1496" t="str">
        <f t="shared" si="70"/>
        <v>2100707445</v>
      </c>
      <c r="AD1496" t="str">
        <f t="shared" si="71"/>
        <v>Type of identifier, other than LEI or MFI code</v>
      </c>
    </row>
    <row r="1497" spans="1:30" x14ac:dyDescent="0.45">
      <c r="A1497" t="s">
        <v>1282</v>
      </c>
      <c r="B1497" t="s">
        <v>703</v>
      </c>
      <c r="C1497" t="s">
        <v>21</v>
      </c>
      <c r="D1497" s="23">
        <v>1.21</v>
      </c>
      <c r="F1497" t="s">
        <v>485</v>
      </c>
      <c r="G1497" t="s">
        <v>23</v>
      </c>
      <c r="H1497" t="s">
        <v>694</v>
      </c>
      <c r="I1497" t="s">
        <v>704</v>
      </c>
      <c r="M1497" t="s">
        <v>1362</v>
      </c>
      <c r="X1497" t="str">
        <f>+IF(P1497="S128","c006x   - Insurance firms &amp; pension funds",IF(G1497="particulares","c001x   - Households",IF(AND(G1497="outras empresas nao financeiras",H1497="1"),"c002x   - Micro &amp; SME",IF(AND(G1497="outras empresas nao financeiras",OR(H1497="0",H1497="")),"c003x   - Corporates",IF(G1497="instituicoes de credito","c004x   - Institutions",IF(G1497="outras instituicoes financeiras","c005x   - Other financial corporations",IF(G1497="setor publico","c008x   - Government, central banks &amp; supranationals",IF(AND(G1497="",I1497="Taxageste"),"c003x   - Corporates",IF(G1497="","c005x   - Other financial corporations","")))))))))</f>
        <v>c004x   - Institutions</v>
      </c>
      <c r="Y1497" s="1">
        <f>SUM(N1497:O1497)</f>
        <v>0</v>
      </c>
      <c r="Z1497">
        <f>IFERROR(D1497-Y1497,"")</f>
        <v>1.21</v>
      </c>
      <c r="AA1497">
        <v>0</v>
      </c>
      <c r="AB1497" t="str">
        <f t="shared" si="69"/>
        <v>862304840033050</v>
      </c>
      <c r="AC1497" t="str">
        <f t="shared" si="70"/>
        <v>2100707445</v>
      </c>
      <c r="AD1497" t="str">
        <f t="shared" si="71"/>
        <v>Type of identifier, other than LEI or MFI code</v>
      </c>
    </row>
    <row r="1498" spans="1:30" x14ac:dyDescent="0.45">
      <c r="A1498" t="s">
        <v>1266</v>
      </c>
      <c r="B1498" t="s">
        <v>703</v>
      </c>
      <c r="C1498" t="s">
        <v>21</v>
      </c>
      <c r="D1498" s="23">
        <v>0.45</v>
      </c>
      <c r="E1498" s="23"/>
      <c r="F1498" t="s">
        <v>485</v>
      </c>
      <c r="G1498" t="s">
        <v>23</v>
      </c>
      <c r="H1498" t="s">
        <v>694</v>
      </c>
      <c r="I1498" t="s">
        <v>704</v>
      </c>
      <c r="M1498" t="s">
        <v>1362</v>
      </c>
      <c r="X1498" t="str">
        <f>+IF(P1498="S128","c006x   - Insurance firms &amp; pension funds",IF(G1498="particulares","c001x   - Households",IF(AND(G1498="outras empresas nao financeiras",H1498="1"),"c002x   - Micro &amp; SME",IF(AND(G1498="outras empresas nao financeiras",OR(H1498="0",H1498="")),"c003x   - Corporates",IF(G1498="instituicoes de credito","c004x   - Institutions",IF(G1498="outras instituicoes financeiras","c005x   - Other financial corporations",IF(G1498="setor publico","c008x   - Government, central banks &amp; supranationals",IF(AND(G1498="",I1498="Taxageste"),"c003x   - Corporates",IF(G1498="","c005x   - Other financial corporations","")))))))))</f>
        <v>c004x   - Institutions</v>
      </c>
      <c r="Y1498" s="1">
        <f>SUM(N1498:O1498)</f>
        <v>0</v>
      </c>
      <c r="Z1498">
        <f>IFERROR(D1498-Y1498,"")</f>
        <v>0.45</v>
      </c>
      <c r="AA1498">
        <v>0</v>
      </c>
      <c r="AB1498" t="str">
        <f t="shared" si="69"/>
        <v>862304840035600</v>
      </c>
      <c r="AC1498" t="str">
        <f t="shared" si="70"/>
        <v>2100707445</v>
      </c>
      <c r="AD1498" t="str">
        <f t="shared" si="71"/>
        <v>Type of identifier, other than LEI or MFI code</v>
      </c>
    </row>
    <row r="1499" spans="1:30" x14ac:dyDescent="0.45">
      <c r="A1499" t="s">
        <v>1285</v>
      </c>
      <c r="B1499" t="s">
        <v>703</v>
      </c>
      <c r="C1499" t="s">
        <v>21</v>
      </c>
      <c r="D1499" s="23">
        <v>5.15</v>
      </c>
      <c r="F1499" t="s">
        <v>485</v>
      </c>
      <c r="G1499" t="s">
        <v>23</v>
      </c>
      <c r="H1499" t="s">
        <v>694</v>
      </c>
      <c r="I1499" t="s">
        <v>704</v>
      </c>
      <c r="M1499" t="s">
        <v>1362</v>
      </c>
      <c r="X1499" t="str">
        <f>+IF(P1499="S128","c006x   - Insurance firms &amp; pension funds",IF(G1499="particulares","c001x   - Households",IF(AND(G1499="outras empresas nao financeiras",H1499="1"),"c002x   - Micro &amp; SME",IF(AND(G1499="outras empresas nao financeiras",OR(H1499="0",H1499="")),"c003x   - Corporates",IF(G1499="instituicoes de credito","c004x   - Institutions",IF(G1499="outras instituicoes financeiras","c005x   - Other financial corporations",IF(G1499="setor publico","c008x   - Government, central banks &amp; supranationals",IF(AND(G1499="",I1499="Taxageste"),"c003x   - Corporates",IF(G1499="","c005x   - Other financial corporations","")))))))))</f>
        <v>c004x   - Institutions</v>
      </c>
      <c r="Y1499" s="1">
        <f>SUM(N1499:O1499)</f>
        <v>0</v>
      </c>
      <c r="Z1499">
        <f>IFERROR(D1499-Y1499,"")</f>
        <v>5.15</v>
      </c>
      <c r="AA1499">
        <v>0</v>
      </c>
      <c r="AB1499" t="str">
        <f t="shared" si="69"/>
        <v>862304840037070</v>
      </c>
      <c r="AC1499" t="str">
        <f t="shared" si="70"/>
        <v>2100707445</v>
      </c>
      <c r="AD1499" t="str">
        <f t="shared" si="71"/>
        <v>Type of identifier, other than LEI or MFI code</v>
      </c>
    </row>
    <row r="1500" spans="1:30" x14ac:dyDescent="0.45">
      <c r="A1500" t="s">
        <v>791</v>
      </c>
      <c r="B1500" t="s">
        <v>703</v>
      </c>
      <c r="C1500" t="s">
        <v>21</v>
      </c>
      <c r="D1500" s="23">
        <v>7.0000000000000007E-2</v>
      </c>
      <c r="E1500" s="23"/>
      <c r="F1500" t="s">
        <v>485</v>
      </c>
      <c r="G1500" t="s">
        <v>23</v>
      </c>
      <c r="H1500" t="s">
        <v>694</v>
      </c>
      <c r="I1500" t="s">
        <v>704</v>
      </c>
      <c r="M1500" t="s">
        <v>1362</v>
      </c>
      <c r="X1500" t="str">
        <f>+IF(P1500="S128","c006x   - Insurance firms &amp; pension funds",IF(G1500="particulares","c001x   - Households",IF(AND(G1500="outras empresas nao financeiras",H1500="1"),"c002x   - Micro &amp; SME",IF(AND(G1500="outras empresas nao financeiras",OR(H1500="0",H1500="")),"c003x   - Corporates",IF(G1500="instituicoes de credito","c004x   - Institutions",IF(G1500="outras instituicoes financeiras","c005x   - Other financial corporations",IF(G1500="setor publico","c008x   - Government, central banks &amp; supranationals",IF(AND(G1500="",I1500="Taxageste"),"c003x   - Corporates",IF(G1500="","c005x   - Other financial corporations","")))))))))</f>
        <v>c004x   - Institutions</v>
      </c>
      <c r="Y1500" s="1">
        <f>SUM(N1500:O1500)</f>
        <v>0</v>
      </c>
      <c r="Z1500">
        <f>IFERROR(D1500-Y1500,"")</f>
        <v>7.0000000000000007E-2</v>
      </c>
      <c r="AA1500">
        <v>0</v>
      </c>
      <c r="AB1500" t="str">
        <f t="shared" si="69"/>
        <v>862304880054310</v>
      </c>
      <c r="AC1500" t="str">
        <f t="shared" si="70"/>
        <v>2100707445</v>
      </c>
      <c r="AD1500" t="str">
        <f t="shared" si="71"/>
        <v>Type of identifier, other than LEI or MFI code</v>
      </c>
    </row>
    <row r="1501" spans="1:30" x14ac:dyDescent="0.45">
      <c r="A1501" t="s">
        <v>1034</v>
      </c>
      <c r="B1501" t="s">
        <v>703</v>
      </c>
      <c r="C1501" t="s">
        <v>21</v>
      </c>
      <c r="D1501" s="23">
        <v>1.05</v>
      </c>
      <c r="F1501" t="s">
        <v>485</v>
      </c>
      <c r="G1501" t="s">
        <v>23</v>
      </c>
      <c r="H1501" t="s">
        <v>694</v>
      </c>
      <c r="I1501" t="s">
        <v>704</v>
      </c>
      <c r="M1501" t="s">
        <v>1362</v>
      </c>
      <c r="X1501" t="str">
        <f>+IF(P1501="S128","c006x   - Insurance firms &amp; pension funds",IF(G1501="particulares","c001x   - Households",IF(AND(G1501="outras empresas nao financeiras",H1501="1"),"c002x   - Micro &amp; SME",IF(AND(G1501="outras empresas nao financeiras",OR(H1501="0",H1501="")),"c003x   - Corporates",IF(G1501="instituicoes de credito","c004x   - Institutions",IF(G1501="outras instituicoes financeiras","c005x   - Other financial corporations",IF(G1501="setor publico","c008x   - Government, central banks &amp; supranationals",IF(AND(G1501="",I1501="Taxageste"),"c003x   - Corporates",IF(G1501="","c005x   - Other financial corporations","")))))))))</f>
        <v>c004x   - Institutions</v>
      </c>
      <c r="Y1501" s="1">
        <f>SUM(N1501:O1501)</f>
        <v>0</v>
      </c>
      <c r="Z1501">
        <f>IFERROR(D1501-Y1501,"")</f>
        <v>1.05</v>
      </c>
      <c r="AA1501">
        <v>0</v>
      </c>
      <c r="AB1501" t="str">
        <f t="shared" si="69"/>
        <v>862304840039100</v>
      </c>
      <c r="AC1501" t="str">
        <f t="shared" si="70"/>
        <v>2100707445</v>
      </c>
      <c r="AD1501" t="str">
        <f t="shared" si="71"/>
        <v>Type of identifier, other than LEI or MFI code</v>
      </c>
    </row>
    <row r="1502" spans="1:30" x14ac:dyDescent="0.45">
      <c r="A1502" t="s">
        <v>875</v>
      </c>
      <c r="B1502" t="s">
        <v>703</v>
      </c>
      <c r="C1502" t="s">
        <v>21</v>
      </c>
      <c r="D1502" s="23">
        <v>0.85</v>
      </c>
      <c r="E1502" s="23"/>
      <c r="F1502" t="s">
        <v>485</v>
      </c>
      <c r="G1502" t="s">
        <v>23</v>
      </c>
      <c r="H1502" t="s">
        <v>694</v>
      </c>
      <c r="I1502" t="s">
        <v>704</v>
      </c>
      <c r="M1502" t="s">
        <v>1362</v>
      </c>
      <c r="X1502" t="str">
        <f>+IF(P1502="S128","c006x   - Insurance firms &amp; pension funds",IF(G1502="particulares","c001x   - Households",IF(AND(G1502="outras empresas nao financeiras",H1502="1"),"c002x   - Micro &amp; SME",IF(AND(G1502="outras empresas nao financeiras",OR(H1502="0",H1502="")),"c003x   - Corporates",IF(G1502="instituicoes de credito","c004x   - Institutions",IF(G1502="outras instituicoes financeiras","c005x   - Other financial corporations",IF(G1502="setor publico","c008x   - Government, central banks &amp; supranationals",IF(AND(G1502="",I1502="Taxageste"),"c003x   - Corporates",IF(G1502="","c005x   - Other financial corporations","")))))))))</f>
        <v>c004x   - Institutions</v>
      </c>
      <c r="Y1502" s="1">
        <f>SUM(N1502:O1502)</f>
        <v>0</v>
      </c>
      <c r="Z1502">
        <f>IFERROR(D1502-Y1502,"")</f>
        <v>0.85</v>
      </c>
      <c r="AA1502">
        <v>0</v>
      </c>
      <c r="AB1502" t="str">
        <f t="shared" si="69"/>
        <v>862304840040040</v>
      </c>
      <c r="AC1502" t="str">
        <f t="shared" si="70"/>
        <v>2100707445</v>
      </c>
      <c r="AD1502" t="str">
        <f t="shared" si="71"/>
        <v>Type of identifier, other than LEI or MFI code</v>
      </c>
    </row>
    <row r="1503" spans="1:30" x14ac:dyDescent="0.45">
      <c r="A1503" t="s">
        <v>1291</v>
      </c>
      <c r="B1503" t="s">
        <v>703</v>
      </c>
      <c r="C1503" t="s">
        <v>21</v>
      </c>
      <c r="D1503" s="23">
        <v>1.28</v>
      </c>
      <c r="F1503" t="s">
        <v>485</v>
      </c>
      <c r="G1503" t="s">
        <v>23</v>
      </c>
      <c r="H1503" t="s">
        <v>694</v>
      </c>
      <c r="I1503" t="s">
        <v>704</v>
      </c>
      <c r="M1503" t="s">
        <v>1362</v>
      </c>
      <c r="X1503" t="str">
        <f>+IF(P1503="S128","c006x   - Insurance firms &amp; pension funds",IF(G1503="particulares","c001x   - Households",IF(AND(G1503="outras empresas nao financeiras",H1503="1"),"c002x   - Micro &amp; SME",IF(AND(G1503="outras empresas nao financeiras",OR(H1503="0",H1503="")),"c003x   - Corporates",IF(G1503="instituicoes de credito","c004x   - Institutions",IF(G1503="outras instituicoes financeiras","c005x   - Other financial corporations",IF(G1503="setor publico","c008x   - Government, central banks &amp; supranationals",IF(AND(G1503="",I1503="Taxageste"),"c003x   - Corporates",IF(G1503="","c005x   - Other financial corporations","")))))))))</f>
        <v>c004x   - Institutions</v>
      </c>
      <c r="Y1503" s="1">
        <f>SUM(N1503:O1503)</f>
        <v>0</v>
      </c>
      <c r="Z1503">
        <f>IFERROR(D1503-Y1503,"")</f>
        <v>1.28</v>
      </c>
      <c r="AA1503">
        <v>0</v>
      </c>
      <c r="AB1503" t="str">
        <f t="shared" si="69"/>
        <v>862304840042940</v>
      </c>
      <c r="AC1503" t="str">
        <f t="shared" si="70"/>
        <v>2100707445</v>
      </c>
      <c r="AD1503" t="str">
        <f t="shared" si="71"/>
        <v>Type of identifier, other than LEI or MFI code</v>
      </c>
    </row>
    <row r="1504" spans="1:30" x14ac:dyDescent="0.45">
      <c r="A1504" t="s">
        <v>1030</v>
      </c>
      <c r="B1504" t="s">
        <v>703</v>
      </c>
      <c r="C1504" t="s">
        <v>21</v>
      </c>
      <c r="D1504" s="23">
        <v>0.55000000000000004</v>
      </c>
      <c r="E1504" s="23"/>
      <c r="F1504" t="s">
        <v>485</v>
      </c>
      <c r="G1504" t="s">
        <v>23</v>
      </c>
      <c r="H1504" t="s">
        <v>694</v>
      </c>
      <c r="I1504" t="s">
        <v>704</v>
      </c>
      <c r="M1504" t="s">
        <v>1362</v>
      </c>
      <c r="X1504" t="str">
        <f>+IF(P1504="S128","c006x   - Insurance firms &amp; pension funds",IF(G1504="particulares","c001x   - Households",IF(AND(G1504="outras empresas nao financeiras",H1504="1"),"c002x   - Micro &amp; SME",IF(AND(G1504="outras empresas nao financeiras",OR(H1504="0",H1504="")),"c003x   - Corporates",IF(G1504="instituicoes de credito","c004x   - Institutions",IF(G1504="outras instituicoes financeiras","c005x   - Other financial corporations",IF(G1504="setor publico","c008x   - Government, central banks &amp; supranationals",IF(AND(G1504="",I1504="Taxageste"),"c003x   - Corporates",IF(G1504="","c005x   - Other financial corporations","")))))))))</f>
        <v>c004x   - Institutions</v>
      </c>
      <c r="Y1504" s="1">
        <f>SUM(N1504:O1504)</f>
        <v>0</v>
      </c>
      <c r="Z1504">
        <f>IFERROR(D1504-Y1504,"")</f>
        <v>0.55000000000000004</v>
      </c>
      <c r="AA1504">
        <v>0</v>
      </c>
      <c r="AB1504" t="str">
        <f t="shared" si="69"/>
        <v>862304840044530</v>
      </c>
      <c r="AC1504" t="str">
        <f t="shared" si="70"/>
        <v>2100707445</v>
      </c>
      <c r="AD1504" t="str">
        <f t="shared" si="71"/>
        <v>Type of identifier, other than LEI or MFI code</v>
      </c>
    </row>
    <row r="1505" spans="1:30" x14ac:dyDescent="0.45">
      <c r="A1505" t="s">
        <v>1293</v>
      </c>
      <c r="B1505" t="s">
        <v>703</v>
      </c>
      <c r="C1505" t="s">
        <v>21</v>
      </c>
      <c r="D1505" s="23">
        <v>1.1100000000000001</v>
      </c>
      <c r="F1505" t="s">
        <v>485</v>
      </c>
      <c r="G1505" t="s">
        <v>23</v>
      </c>
      <c r="H1505" t="s">
        <v>694</v>
      </c>
      <c r="I1505" t="s">
        <v>704</v>
      </c>
      <c r="M1505" t="s">
        <v>1362</v>
      </c>
      <c r="X1505" t="str">
        <f>+IF(P1505="S128","c006x   - Insurance firms &amp; pension funds",IF(G1505="particulares","c001x   - Households",IF(AND(G1505="outras empresas nao financeiras",H1505="1"),"c002x   - Micro &amp; SME",IF(AND(G1505="outras empresas nao financeiras",OR(H1505="0",H1505="")),"c003x   - Corporates",IF(G1505="instituicoes de credito","c004x   - Institutions",IF(G1505="outras instituicoes financeiras","c005x   - Other financial corporations",IF(G1505="setor publico","c008x   - Government, central banks &amp; supranationals",IF(AND(G1505="",I1505="Taxageste"),"c003x   - Corporates",IF(G1505="","c005x   - Other financial corporations","")))))))))</f>
        <v>c004x   - Institutions</v>
      </c>
      <c r="Y1505" s="1">
        <f>SUM(N1505:O1505)</f>
        <v>0</v>
      </c>
      <c r="Z1505">
        <f>IFERROR(D1505-Y1505,"")</f>
        <v>1.1100000000000001</v>
      </c>
      <c r="AA1505">
        <v>0</v>
      </c>
      <c r="AB1505" t="str">
        <f t="shared" si="69"/>
        <v>862304840044920</v>
      </c>
      <c r="AC1505" t="str">
        <f t="shared" si="70"/>
        <v>2100707445</v>
      </c>
      <c r="AD1505" t="str">
        <f t="shared" si="71"/>
        <v>Type of identifier, other than LEI or MFI code</v>
      </c>
    </row>
    <row r="1506" spans="1:30" x14ac:dyDescent="0.45">
      <c r="A1506" t="s">
        <v>876</v>
      </c>
      <c r="B1506" t="s">
        <v>703</v>
      </c>
      <c r="C1506" t="s">
        <v>21</v>
      </c>
      <c r="D1506" s="23">
        <v>0.52</v>
      </c>
      <c r="E1506" s="23"/>
      <c r="F1506" t="s">
        <v>485</v>
      </c>
      <c r="G1506" t="s">
        <v>23</v>
      </c>
      <c r="H1506" t="s">
        <v>694</v>
      </c>
      <c r="I1506" t="s">
        <v>704</v>
      </c>
      <c r="M1506" t="s">
        <v>1362</v>
      </c>
      <c r="X1506" t="str">
        <f>+IF(P1506="S128","c006x   - Insurance firms &amp; pension funds",IF(G1506="particulares","c001x   - Households",IF(AND(G1506="outras empresas nao financeiras",H1506="1"),"c002x   - Micro &amp; SME",IF(AND(G1506="outras empresas nao financeiras",OR(H1506="0",H1506="")),"c003x   - Corporates",IF(G1506="instituicoes de credito","c004x   - Institutions",IF(G1506="outras instituicoes financeiras","c005x   - Other financial corporations",IF(G1506="setor publico","c008x   - Government, central banks &amp; supranationals",IF(AND(G1506="",I1506="Taxageste"),"c003x   - Corporates",IF(G1506="","c005x   - Other financial corporations","")))))))))</f>
        <v>c004x   - Institutions</v>
      </c>
      <c r="Y1506" s="1">
        <f>SUM(N1506:O1506)</f>
        <v>0</v>
      </c>
      <c r="Z1506">
        <f>IFERROR(D1506-Y1506,"")</f>
        <v>0.52</v>
      </c>
      <c r="AA1506">
        <v>0</v>
      </c>
      <c r="AB1506" t="str">
        <f t="shared" si="69"/>
        <v>862304840045640</v>
      </c>
      <c r="AC1506" t="str">
        <f t="shared" si="70"/>
        <v>2100707445</v>
      </c>
      <c r="AD1506" t="str">
        <f t="shared" si="71"/>
        <v>Type of identifier, other than LEI or MFI code</v>
      </c>
    </row>
    <row r="1507" spans="1:30" x14ac:dyDescent="0.45">
      <c r="A1507" t="s">
        <v>1040</v>
      </c>
      <c r="B1507" t="s">
        <v>703</v>
      </c>
      <c r="C1507" t="s">
        <v>21</v>
      </c>
      <c r="D1507" s="23">
        <v>0.36</v>
      </c>
      <c r="F1507" t="s">
        <v>485</v>
      </c>
      <c r="G1507" t="s">
        <v>23</v>
      </c>
      <c r="H1507" t="s">
        <v>694</v>
      </c>
      <c r="I1507" t="s">
        <v>704</v>
      </c>
      <c r="M1507" t="s">
        <v>1362</v>
      </c>
      <c r="X1507" t="str">
        <f>+IF(P1507="S128","c006x   - Insurance firms &amp; pension funds",IF(G1507="particulares","c001x   - Households",IF(AND(G1507="outras empresas nao financeiras",H1507="1"),"c002x   - Micro &amp; SME",IF(AND(G1507="outras empresas nao financeiras",OR(H1507="0",H1507="")),"c003x   - Corporates",IF(G1507="instituicoes de credito","c004x   - Institutions",IF(G1507="outras instituicoes financeiras","c005x   - Other financial corporations",IF(G1507="setor publico","c008x   - Government, central banks &amp; supranationals",IF(AND(G1507="",I1507="Taxageste"),"c003x   - Corporates",IF(G1507="","c005x   - Other financial corporations","")))))))))</f>
        <v>c004x   - Institutions</v>
      </c>
      <c r="Y1507" s="1">
        <f>SUM(N1507:O1507)</f>
        <v>0</v>
      </c>
      <c r="Z1507">
        <f>IFERROR(D1507-Y1507,"")</f>
        <v>0.36</v>
      </c>
      <c r="AA1507">
        <v>0</v>
      </c>
      <c r="AB1507" t="str">
        <f t="shared" si="69"/>
        <v>862304840048160</v>
      </c>
      <c r="AC1507" t="str">
        <f t="shared" si="70"/>
        <v>2100707445</v>
      </c>
      <c r="AD1507" t="str">
        <f t="shared" si="71"/>
        <v>Type of identifier, other than LEI or MFI code</v>
      </c>
    </row>
    <row r="1508" spans="1:30" x14ac:dyDescent="0.45">
      <c r="A1508" t="s">
        <v>747</v>
      </c>
      <c r="B1508" t="s">
        <v>703</v>
      </c>
      <c r="C1508" t="s">
        <v>21</v>
      </c>
      <c r="D1508" s="23">
        <v>2.79</v>
      </c>
      <c r="E1508" s="23"/>
      <c r="F1508" t="s">
        <v>485</v>
      </c>
      <c r="G1508" t="s">
        <v>23</v>
      </c>
      <c r="H1508" t="s">
        <v>694</v>
      </c>
      <c r="I1508" t="s">
        <v>704</v>
      </c>
      <c r="M1508" t="s">
        <v>1362</v>
      </c>
      <c r="X1508" t="str">
        <f>+IF(P1508="S128","c006x   - Insurance firms &amp; pension funds",IF(G1508="particulares","c001x   - Households",IF(AND(G1508="outras empresas nao financeiras",H1508="1"),"c002x   - Micro &amp; SME",IF(AND(G1508="outras empresas nao financeiras",OR(H1508="0",H1508="")),"c003x   - Corporates",IF(G1508="instituicoes de credito","c004x   - Institutions",IF(G1508="outras instituicoes financeiras","c005x   - Other financial corporations",IF(G1508="setor publico","c008x   - Government, central banks &amp; supranationals",IF(AND(G1508="",I1508="Taxageste"),"c003x   - Corporates",IF(G1508="","c005x   - Other financial corporations","")))))))))</f>
        <v>c004x   - Institutions</v>
      </c>
      <c r="Y1508" s="1">
        <f>SUM(N1508:O1508)</f>
        <v>0</v>
      </c>
      <c r="Z1508">
        <f>IFERROR(D1508-Y1508,"")</f>
        <v>2.79</v>
      </c>
      <c r="AA1508">
        <v>0</v>
      </c>
      <c r="AB1508" t="str">
        <f t="shared" si="69"/>
        <v>862304840052400</v>
      </c>
      <c r="AC1508" t="str">
        <f t="shared" si="70"/>
        <v>2100707445</v>
      </c>
      <c r="AD1508" t="str">
        <f t="shared" si="71"/>
        <v>Type of identifier, other than LEI or MFI code</v>
      </c>
    </row>
    <row r="1509" spans="1:30" x14ac:dyDescent="0.45">
      <c r="A1509" t="s">
        <v>1041</v>
      </c>
      <c r="B1509" t="s">
        <v>703</v>
      </c>
      <c r="C1509" t="s">
        <v>21</v>
      </c>
      <c r="D1509" s="23">
        <v>0.55000000000000004</v>
      </c>
      <c r="F1509" t="s">
        <v>485</v>
      </c>
      <c r="G1509" t="s">
        <v>23</v>
      </c>
      <c r="H1509" t="s">
        <v>694</v>
      </c>
      <c r="I1509" t="s">
        <v>704</v>
      </c>
      <c r="M1509" t="s">
        <v>1362</v>
      </c>
      <c r="X1509" t="str">
        <f>+IF(P1509="S128","c006x   - Insurance firms &amp; pension funds",IF(G1509="particulares","c001x   - Households",IF(AND(G1509="outras empresas nao financeiras",H1509="1"),"c002x   - Micro &amp; SME",IF(AND(G1509="outras empresas nao financeiras",OR(H1509="0",H1509="")),"c003x   - Corporates",IF(G1509="instituicoes de credito","c004x   - Institutions",IF(G1509="outras instituicoes financeiras","c005x   - Other financial corporations",IF(G1509="setor publico","c008x   - Government, central banks &amp; supranationals",IF(AND(G1509="",I1509="Taxageste"),"c003x   - Corporates",IF(G1509="","c005x   - Other financial corporations","")))))))))</f>
        <v>c004x   - Institutions</v>
      </c>
      <c r="Y1509" s="1">
        <f>SUM(N1509:O1509)</f>
        <v>0</v>
      </c>
      <c r="Z1509">
        <f>IFERROR(D1509-Y1509,"")</f>
        <v>0.55000000000000004</v>
      </c>
      <c r="AA1509">
        <v>0</v>
      </c>
      <c r="AB1509" t="str">
        <f t="shared" si="69"/>
        <v>862304840054380</v>
      </c>
      <c r="AC1509" t="str">
        <f t="shared" si="70"/>
        <v>2100707445</v>
      </c>
      <c r="AD1509" t="str">
        <f t="shared" si="71"/>
        <v>Type of identifier, other than LEI or MFI code</v>
      </c>
    </row>
    <row r="1510" spans="1:30" x14ac:dyDescent="0.45">
      <c r="A1510" t="s">
        <v>877</v>
      </c>
      <c r="B1510" t="s">
        <v>703</v>
      </c>
      <c r="C1510" t="s">
        <v>21</v>
      </c>
      <c r="D1510" s="23">
        <v>0.39</v>
      </c>
      <c r="E1510" s="23"/>
      <c r="F1510" t="s">
        <v>485</v>
      </c>
      <c r="G1510" t="s">
        <v>23</v>
      </c>
      <c r="H1510" t="s">
        <v>694</v>
      </c>
      <c r="I1510" t="s">
        <v>704</v>
      </c>
      <c r="M1510" t="s">
        <v>1362</v>
      </c>
      <c r="X1510" t="str">
        <f>+IF(P1510="S128","c006x   - Insurance firms &amp; pension funds",IF(G1510="particulares","c001x   - Households",IF(AND(G1510="outras empresas nao financeiras",H1510="1"),"c002x   - Micro &amp; SME",IF(AND(G1510="outras empresas nao financeiras",OR(H1510="0",H1510="")),"c003x   - Corporates",IF(G1510="instituicoes de credito","c004x   - Institutions",IF(G1510="outras instituicoes financeiras","c005x   - Other financial corporations",IF(G1510="setor publico","c008x   - Government, central banks &amp; supranationals",IF(AND(G1510="",I1510="Taxageste"),"c003x   - Corporates",IF(G1510="","c005x   - Other financial corporations","")))))))))</f>
        <v>c004x   - Institutions</v>
      </c>
      <c r="Y1510" s="1">
        <f>SUM(N1510:O1510)</f>
        <v>0</v>
      </c>
      <c r="Z1510">
        <f>IFERROR(D1510-Y1510,"")</f>
        <v>0.39</v>
      </c>
      <c r="AA1510">
        <v>0</v>
      </c>
      <c r="AB1510" t="str">
        <f t="shared" si="69"/>
        <v>862304840056040</v>
      </c>
      <c r="AC1510" t="str">
        <f t="shared" si="70"/>
        <v>2100707445</v>
      </c>
      <c r="AD1510" t="str">
        <f t="shared" si="71"/>
        <v>Type of identifier, other than LEI or MFI code</v>
      </c>
    </row>
    <row r="1511" spans="1:30" x14ac:dyDescent="0.45">
      <c r="A1511" t="s">
        <v>793</v>
      </c>
      <c r="B1511" t="s">
        <v>703</v>
      </c>
      <c r="C1511" t="s">
        <v>21</v>
      </c>
      <c r="D1511" s="23">
        <v>2.46</v>
      </c>
      <c r="F1511" t="s">
        <v>485</v>
      </c>
      <c r="G1511" t="s">
        <v>23</v>
      </c>
      <c r="H1511" t="s">
        <v>694</v>
      </c>
      <c r="I1511" t="s">
        <v>704</v>
      </c>
      <c r="M1511" t="s">
        <v>1362</v>
      </c>
      <c r="X1511" t="str">
        <f>+IF(P1511="S128","c006x   - Insurance firms &amp; pension funds",IF(G1511="particulares","c001x   - Households",IF(AND(G1511="outras empresas nao financeiras",H1511="1"),"c002x   - Micro &amp; SME",IF(AND(G1511="outras empresas nao financeiras",OR(H1511="0",H1511="")),"c003x   - Corporates",IF(G1511="instituicoes de credito","c004x   - Institutions",IF(G1511="outras instituicoes financeiras","c005x   - Other financial corporations",IF(G1511="setor publico","c008x   - Government, central banks &amp; supranationals",IF(AND(G1511="",I1511="Taxageste"),"c003x   - Corporates",IF(G1511="","c005x   - Other financial corporations","")))))))))</f>
        <v>c004x   - Institutions</v>
      </c>
      <c r="Y1511" s="1">
        <f>SUM(N1511:O1511)</f>
        <v>0</v>
      </c>
      <c r="Z1511">
        <f>IFERROR(D1511-Y1511,"")</f>
        <v>2.46</v>
      </c>
      <c r="AA1511">
        <v>0</v>
      </c>
      <c r="AB1511" t="str">
        <f t="shared" si="69"/>
        <v>862304840057060</v>
      </c>
      <c r="AC1511" t="str">
        <f t="shared" si="70"/>
        <v>2100707445</v>
      </c>
      <c r="AD1511" t="str">
        <f t="shared" si="71"/>
        <v>Type of identifier, other than LEI or MFI code</v>
      </c>
    </row>
    <row r="1512" spans="1:30" x14ac:dyDescent="0.45">
      <c r="A1512" t="s">
        <v>1306</v>
      </c>
      <c r="B1512" t="s">
        <v>703</v>
      </c>
      <c r="C1512" t="s">
        <v>21</v>
      </c>
      <c r="D1512" s="23">
        <v>1.72</v>
      </c>
      <c r="E1512" s="23"/>
      <c r="F1512" t="s">
        <v>485</v>
      </c>
      <c r="G1512" t="s">
        <v>23</v>
      </c>
      <c r="H1512" t="s">
        <v>694</v>
      </c>
      <c r="I1512" t="s">
        <v>704</v>
      </c>
      <c r="M1512" t="s">
        <v>1362</v>
      </c>
      <c r="X1512" t="str">
        <f>+IF(P1512="S128","c006x   - Insurance firms &amp; pension funds",IF(G1512="particulares","c001x   - Households",IF(AND(G1512="outras empresas nao financeiras",H1512="1"),"c002x   - Micro &amp; SME",IF(AND(G1512="outras empresas nao financeiras",OR(H1512="0",H1512="")),"c003x   - Corporates",IF(G1512="instituicoes de credito","c004x   - Institutions",IF(G1512="outras instituicoes financeiras","c005x   - Other financial corporations",IF(G1512="setor publico","c008x   - Government, central banks &amp; supranationals",IF(AND(G1512="",I1512="Taxageste"),"c003x   - Corporates",IF(G1512="","c005x   - Other financial corporations","")))))))))</f>
        <v>c004x   - Institutions</v>
      </c>
      <c r="Y1512" s="1">
        <f>SUM(N1512:O1512)</f>
        <v>0</v>
      </c>
      <c r="Z1512">
        <f>IFERROR(D1512-Y1512,"")</f>
        <v>1.72</v>
      </c>
      <c r="AA1512">
        <v>0</v>
      </c>
      <c r="AB1512" t="str">
        <f t="shared" si="69"/>
        <v>862304880009380</v>
      </c>
      <c r="AC1512" t="str">
        <f t="shared" si="70"/>
        <v>2100707445</v>
      </c>
      <c r="AD1512" t="str">
        <f t="shared" si="71"/>
        <v>Type of identifier, other than LEI or MFI code</v>
      </c>
    </row>
    <row r="1513" spans="1:30" x14ac:dyDescent="0.45">
      <c r="A1513" t="s">
        <v>1053</v>
      </c>
      <c r="B1513" t="s">
        <v>703</v>
      </c>
      <c r="C1513" t="s">
        <v>21</v>
      </c>
      <c r="D1513" s="23">
        <v>0.69</v>
      </c>
      <c r="F1513" t="s">
        <v>485</v>
      </c>
      <c r="G1513" t="s">
        <v>23</v>
      </c>
      <c r="H1513" t="s">
        <v>694</v>
      </c>
      <c r="I1513" t="s">
        <v>704</v>
      </c>
      <c r="M1513" t="s">
        <v>1362</v>
      </c>
      <c r="X1513" t="str">
        <f>+IF(P1513="S128","c006x   - Insurance firms &amp; pension funds",IF(G1513="particulares","c001x   - Households",IF(AND(G1513="outras empresas nao financeiras",H1513="1"),"c002x   - Micro &amp; SME",IF(AND(G1513="outras empresas nao financeiras",OR(H1513="0",H1513="")),"c003x   - Corporates",IF(G1513="instituicoes de credito","c004x   - Institutions",IF(G1513="outras instituicoes financeiras","c005x   - Other financial corporations",IF(G1513="setor publico","c008x   - Government, central banks &amp; supranationals",IF(AND(G1513="",I1513="Taxageste"),"c003x   - Corporates",IF(G1513="","c005x   - Other financial corporations","")))))))))</f>
        <v>c004x   - Institutions</v>
      </c>
      <c r="Y1513" s="1">
        <f>SUM(N1513:O1513)</f>
        <v>0</v>
      </c>
      <c r="Z1513">
        <f>IFERROR(D1513-Y1513,"")</f>
        <v>0.69</v>
      </c>
      <c r="AA1513">
        <v>0</v>
      </c>
      <c r="AB1513" t="str">
        <f t="shared" si="69"/>
        <v>862304880010220</v>
      </c>
      <c r="AC1513" t="str">
        <f t="shared" si="70"/>
        <v>2100707445</v>
      </c>
      <c r="AD1513" t="str">
        <f t="shared" si="71"/>
        <v>Type of identifier, other than LEI or MFI code</v>
      </c>
    </row>
    <row r="1514" spans="1:30" x14ac:dyDescent="0.45">
      <c r="A1514" t="s">
        <v>1252</v>
      </c>
      <c r="B1514" t="s">
        <v>703</v>
      </c>
      <c r="C1514" t="s">
        <v>21</v>
      </c>
      <c r="D1514" s="23">
        <v>4.8499999999999996</v>
      </c>
      <c r="F1514" t="s">
        <v>485</v>
      </c>
      <c r="G1514" t="s">
        <v>23</v>
      </c>
      <c r="H1514" t="s">
        <v>694</v>
      </c>
      <c r="I1514" t="s">
        <v>704</v>
      </c>
      <c r="M1514" t="s">
        <v>1362</v>
      </c>
      <c r="X1514" t="str">
        <f>+IF(P1514="S128","c006x   - Insurance firms &amp; pension funds",IF(G1514="particulares","c001x   - Households",IF(AND(G1514="outras empresas nao financeiras",H1514="1"),"c002x   - Micro &amp; SME",IF(AND(G1514="outras empresas nao financeiras",OR(H1514="0",H1514="")),"c003x   - Corporates",IF(G1514="instituicoes de credito","c004x   - Institutions",IF(G1514="outras instituicoes financeiras","c005x   - Other financial corporations",IF(G1514="setor publico","c008x   - Government, central banks &amp; supranationals",IF(AND(G1514="",I1514="Taxageste"),"c003x   - Corporates",IF(G1514="","c005x   - Other financial corporations","")))))))))</f>
        <v>c004x   - Institutions</v>
      </c>
      <c r="Y1514" s="1">
        <f>SUM(N1514:O1514)</f>
        <v>0</v>
      </c>
      <c r="Z1514">
        <f>IFERROR(D1514-Y1514,"")</f>
        <v>4.8499999999999996</v>
      </c>
      <c r="AA1514">
        <v>0</v>
      </c>
      <c r="AB1514" t="str">
        <f t="shared" si="69"/>
        <v>862304880010260</v>
      </c>
      <c r="AC1514" t="str">
        <f t="shared" si="70"/>
        <v>2100707445</v>
      </c>
      <c r="AD1514" t="str">
        <f t="shared" si="71"/>
        <v>Type of identifier, other than LEI or MFI code</v>
      </c>
    </row>
    <row r="1515" spans="1:30" x14ac:dyDescent="0.45">
      <c r="A1515" t="s">
        <v>1326</v>
      </c>
      <c r="B1515" t="s">
        <v>703</v>
      </c>
      <c r="C1515" t="s">
        <v>21</v>
      </c>
      <c r="D1515" s="23">
        <v>0.22</v>
      </c>
      <c r="F1515" t="s">
        <v>485</v>
      </c>
      <c r="G1515" t="s">
        <v>23</v>
      </c>
      <c r="H1515" t="s">
        <v>694</v>
      </c>
      <c r="I1515" t="s">
        <v>704</v>
      </c>
      <c r="M1515" t="s">
        <v>1362</v>
      </c>
      <c r="X1515" t="str">
        <f>+IF(P1515="S128","c006x   - Insurance firms &amp; pension funds",IF(G1515="particulares","c001x   - Households",IF(AND(G1515="outras empresas nao financeiras",H1515="1"),"c002x   - Micro &amp; SME",IF(AND(G1515="outras empresas nao financeiras",OR(H1515="0",H1515="")),"c003x   - Corporates",IF(G1515="instituicoes de credito","c004x   - Institutions",IF(G1515="outras instituicoes financeiras","c005x   - Other financial corporations",IF(G1515="setor publico","c008x   - Government, central banks &amp; supranationals",IF(AND(G1515="",I1515="Taxageste"),"c003x   - Corporates",IF(G1515="","c005x   - Other financial corporations","")))))))))</f>
        <v>c004x   - Institutions</v>
      </c>
      <c r="Y1515" s="1">
        <f>SUM(N1515:O1515)</f>
        <v>0</v>
      </c>
      <c r="Z1515">
        <f>IFERROR(D1515-Y1515,"")</f>
        <v>0.22</v>
      </c>
      <c r="AA1515">
        <v>0</v>
      </c>
      <c r="AB1515" t="str">
        <f t="shared" si="69"/>
        <v>862304840097570</v>
      </c>
      <c r="AC1515" t="str">
        <f t="shared" si="70"/>
        <v>2100707445</v>
      </c>
      <c r="AD1515" t="str">
        <f t="shared" si="71"/>
        <v>Type of identifier, other than LEI or MFI code</v>
      </c>
    </row>
    <row r="1516" spans="1:30" x14ac:dyDescent="0.45">
      <c r="A1516" t="s">
        <v>723</v>
      </c>
      <c r="B1516" t="s">
        <v>703</v>
      </c>
      <c r="C1516" t="s">
        <v>21</v>
      </c>
      <c r="D1516" s="23">
        <v>0.96</v>
      </c>
      <c r="E1516" s="23"/>
      <c r="F1516" t="s">
        <v>485</v>
      </c>
      <c r="G1516" t="s">
        <v>23</v>
      </c>
      <c r="H1516" t="s">
        <v>694</v>
      </c>
      <c r="I1516" t="s">
        <v>704</v>
      </c>
      <c r="M1516" t="s">
        <v>1362</v>
      </c>
      <c r="X1516" t="str">
        <f>+IF(P1516="S128","c006x   - Insurance firms &amp; pension funds",IF(G1516="particulares","c001x   - Households",IF(AND(G1516="outras empresas nao financeiras",H1516="1"),"c002x   - Micro &amp; SME",IF(AND(G1516="outras empresas nao financeiras",OR(H1516="0",H1516="")),"c003x   - Corporates",IF(G1516="instituicoes de credito","c004x   - Institutions",IF(G1516="outras instituicoes financeiras","c005x   - Other financial corporations",IF(G1516="setor publico","c008x   - Government, central banks &amp; supranationals",IF(AND(G1516="",I1516="Taxageste"),"c003x   - Corporates",IF(G1516="","c005x   - Other financial corporations","")))))))))</f>
        <v>c004x   - Institutions</v>
      </c>
      <c r="Y1516" s="1">
        <f>SUM(N1516:O1516)</f>
        <v>0</v>
      </c>
      <c r="Z1516">
        <f>IFERROR(D1516-Y1516,"")</f>
        <v>0.96</v>
      </c>
      <c r="AA1516">
        <v>0</v>
      </c>
      <c r="AB1516" t="str">
        <f t="shared" si="69"/>
        <v>862304840002110</v>
      </c>
      <c r="AC1516" t="str">
        <f t="shared" si="70"/>
        <v>2100707445</v>
      </c>
      <c r="AD1516" t="str">
        <f t="shared" si="71"/>
        <v>Type of identifier, other than LEI or MFI code</v>
      </c>
    </row>
    <row r="1517" spans="1:30" x14ac:dyDescent="0.45">
      <c r="A1517" t="s">
        <v>1020</v>
      </c>
      <c r="B1517" t="s">
        <v>703</v>
      </c>
      <c r="C1517" t="s">
        <v>21</v>
      </c>
      <c r="D1517" s="23">
        <v>2.61</v>
      </c>
      <c r="F1517" t="s">
        <v>485</v>
      </c>
      <c r="G1517" t="s">
        <v>23</v>
      </c>
      <c r="H1517" t="s">
        <v>694</v>
      </c>
      <c r="I1517" t="s">
        <v>704</v>
      </c>
      <c r="M1517" t="s">
        <v>1362</v>
      </c>
      <c r="X1517" t="str">
        <f>+IF(P1517="S128","c006x   - Insurance firms &amp; pension funds",IF(G1517="particulares","c001x   - Households",IF(AND(G1517="outras empresas nao financeiras",H1517="1"),"c002x   - Micro &amp; SME",IF(AND(G1517="outras empresas nao financeiras",OR(H1517="0",H1517="")),"c003x   - Corporates",IF(G1517="instituicoes de credito","c004x   - Institutions",IF(G1517="outras instituicoes financeiras","c005x   - Other financial corporations",IF(G1517="setor publico","c008x   - Government, central banks &amp; supranationals",IF(AND(G1517="",I1517="Taxageste"),"c003x   - Corporates",IF(G1517="","c005x   - Other financial corporations","")))))))))</f>
        <v>c004x   - Institutions</v>
      </c>
      <c r="Y1517" s="1">
        <f>SUM(N1517:O1517)</f>
        <v>0</v>
      </c>
      <c r="Z1517">
        <f>IFERROR(D1517-Y1517,"")</f>
        <v>2.61</v>
      </c>
      <c r="AA1517">
        <v>0</v>
      </c>
      <c r="AB1517" t="str">
        <f t="shared" si="69"/>
        <v>862304840003370</v>
      </c>
      <c r="AC1517" t="str">
        <f t="shared" si="70"/>
        <v>2100707445</v>
      </c>
      <c r="AD1517" t="str">
        <f t="shared" si="71"/>
        <v>Type of identifier, other than LEI or MFI code</v>
      </c>
    </row>
    <row r="1518" spans="1:30" x14ac:dyDescent="0.45">
      <c r="A1518" t="s">
        <v>799</v>
      </c>
      <c r="B1518" t="s">
        <v>703</v>
      </c>
      <c r="C1518" t="s">
        <v>21</v>
      </c>
      <c r="D1518" s="23">
        <v>0.15</v>
      </c>
      <c r="E1518" s="23"/>
      <c r="F1518" t="s">
        <v>485</v>
      </c>
      <c r="G1518" t="s">
        <v>23</v>
      </c>
      <c r="H1518" t="s">
        <v>694</v>
      </c>
      <c r="I1518" t="s">
        <v>704</v>
      </c>
      <c r="M1518" t="s">
        <v>1362</v>
      </c>
      <c r="X1518" t="str">
        <f>+IF(P1518="S128","c006x   - Insurance firms &amp; pension funds",IF(G1518="particulares","c001x   - Households",IF(AND(G1518="outras empresas nao financeiras",H1518="1"),"c002x   - Micro &amp; SME",IF(AND(G1518="outras empresas nao financeiras",OR(H1518="0",H1518="")),"c003x   - Corporates",IF(G1518="instituicoes de credito","c004x   - Institutions",IF(G1518="outras instituicoes financeiras","c005x   - Other financial corporations",IF(G1518="setor publico","c008x   - Government, central banks &amp; supranationals",IF(AND(G1518="",I1518="Taxageste"),"c003x   - Corporates",IF(G1518="","c005x   - Other financial corporations","")))))))))</f>
        <v>c004x   - Institutions</v>
      </c>
      <c r="Y1518" s="1">
        <f>SUM(N1518:O1518)</f>
        <v>0</v>
      </c>
      <c r="Z1518">
        <f>IFERROR(D1518-Y1518,"")</f>
        <v>0.15</v>
      </c>
      <c r="AA1518">
        <v>0</v>
      </c>
      <c r="AB1518" t="str">
        <f t="shared" si="69"/>
        <v>862304880011590</v>
      </c>
      <c r="AC1518" t="str">
        <f t="shared" si="70"/>
        <v>2100707445</v>
      </c>
      <c r="AD1518" t="str">
        <f t="shared" si="71"/>
        <v>Type of identifier, other than LEI or MFI code</v>
      </c>
    </row>
    <row r="1519" spans="1:30" x14ac:dyDescent="0.45">
      <c r="A1519" t="s">
        <v>1324</v>
      </c>
      <c r="B1519" t="s">
        <v>703</v>
      </c>
      <c r="C1519" t="s">
        <v>21</v>
      </c>
      <c r="D1519" s="23">
        <v>22.84</v>
      </c>
      <c r="F1519" t="s">
        <v>485</v>
      </c>
      <c r="G1519" t="s">
        <v>23</v>
      </c>
      <c r="H1519" t="s">
        <v>694</v>
      </c>
      <c r="I1519" t="s">
        <v>704</v>
      </c>
      <c r="M1519" t="s">
        <v>1362</v>
      </c>
      <c r="X1519" t="str">
        <f>+IF(P1519="S128","c006x   - Insurance firms &amp; pension funds",IF(G1519="particulares","c001x   - Households",IF(AND(G1519="outras empresas nao financeiras",H1519="1"),"c002x   - Micro &amp; SME",IF(AND(G1519="outras empresas nao financeiras",OR(H1519="0",H1519="")),"c003x   - Corporates",IF(G1519="instituicoes de credito","c004x   - Institutions",IF(G1519="outras instituicoes financeiras","c005x   - Other financial corporations",IF(G1519="setor publico","c008x   - Government, central banks &amp; supranationals",IF(AND(G1519="",I1519="Taxageste"),"c003x   - Corporates",IF(G1519="","c005x   - Other financial corporations","")))))))))</f>
        <v>c004x   - Institutions</v>
      </c>
      <c r="Y1519" s="1">
        <f>SUM(N1519:O1519)</f>
        <v>0</v>
      </c>
      <c r="Z1519">
        <f>IFERROR(D1519-Y1519,"")</f>
        <v>22.84</v>
      </c>
      <c r="AA1519">
        <v>0</v>
      </c>
      <c r="AB1519" t="str">
        <f t="shared" si="69"/>
        <v>862304880011610</v>
      </c>
      <c r="AC1519" t="str">
        <f t="shared" si="70"/>
        <v>2100707445</v>
      </c>
      <c r="AD1519" t="str">
        <f t="shared" si="71"/>
        <v>Type of identifier, other than LEI or MFI code</v>
      </c>
    </row>
    <row r="1520" spans="1:30" x14ac:dyDescent="0.45">
      <c r="A1520" t="s">
        <v>878</v>
      </c>
      <c r="B1520" t="s">
        <v>703</v>
      </c>
      <c r="C1520" t="s">
        <v>21</v>
      </c>
      <c r="D1520" s="23">
        <v>4.2300000000000004</v>
      </c>
      <c r="E1520" s="23"/>
      <c r="F1520" t="s">
        <v>485</v>
      </c>
      <c r="G1520" t="s">
        <v>23</v>
      </c>
      <c r="H1520" t="s">
        <v>694</v>
      </c>
      <c r="I1520" t="s">
        <v>704</v>
      </c>
      <c r="M1520" t="s">
        <v>1362</v>
      </c>
      <c r="X1520" t="str">
        <f>+IF(P1520="S128","c006x   - Insurance firms &amp; pension funds",IF(G1520="particulares","c001x   - Households",IF(AND(G1520="outras empresas nao financeiras",H1520="1"),"c002x   - Micro &amp; SME",IF(AND(G1520="outras empresas nao financeiras",OR(H1520="0",H1520="")),"c003x   - Corporates",IF(G1520="instituicoes de credito","c004x   - Institutions",IF(G1520="outras instituicoes financeiras","c005x   - Other financial corporations",IF(G1520="setor publico","c008x   - Government, central banks &amp; supranationals",IF(AND(G1520="",I1520="Taxageste"),"c003x   - Corporates",IF(G1520="","c005x   - Other financial corporations","")))))))))</f>
        <v>c004x   - Institutions</v>
      </c>
      <c r="Y1520" s="1">
        <f>SUM(N1520:O1520)</f>
        <v>0</v>
      </c>
      <c r="Z1520">
        <f>IFERROR(D1520-Y1520,"")</f>
        <v>4.2300000000000004</v>
      </c>
      <c r="AA1520">
        <v>0</v>
      </c>
      <c r="AB1520" t="str">
        <f t="shared" si="69"/>
        <v>862304880011640</v>
      </c>
      <c r="AC1520" t="str">
        <f t="shared" si="70"/>
        <v>2100707445</v>
      </c>
      <c r="AD1520" t="str">
        <f t="shared" si="71"/>
        <v>Type of identifier, other than LEI or MFI code</v>
      </c>
    </row>
    <row r="1521" spans="1:30" x14ac:dyDescent="0.45">
      <c r="A1521" t="s">
        <v>1328</v>
      </c>
      <c r="B1521" t="s">
        <v>703</v>
      </c>
      <c r="C1521" t="s">
        <v>21</v>
      </c>
      <c r="D1521" s="23">
        <v>1.58</v>
      </c>
      <c r="F1521" t="s">
        <v>485</v>
      </c>
      <c r="G1521" t="s">
        <v>23</v>
      </c>
      <c r="H1521" t="s">
        <v>694</v>
      </c>
      <c r="I1521" t="s">
        <v>704</v>
      </c>
      <c r="M1521" t="s">
        <v>1362</v>
      </c>
      <c r="X1521" t="str">
        <f>+IF(P1521="S128","c006x   - Insurance firms &amp; pension funds",IF(G1521="particulares","c001x   - Households",IF(AND(G1521="outras empresas nao financeiras",H1521="1"),"c002x   - Micro &amp; SME",IF(AND(G1521="outras empresas nao financeiras",OR(H1521="0",H1521="")),"c003x   - Corporates",IF(G1521="instituicoes de credito","c004x   - Institutions",IF(G1521="outras instituicoes financeiras","c005x   - Other financial corporations",IF(G1521="setor publico","c008x   - Government, central banks &amp; supranationals",IF(AND(G1521="",I1521="Taxageste"),"c003x   - Corporates",IF(G1521="","c005x   - Other financial corporations","")))))))))</f>
        <v>c004x   - Institutions</v>
      </c>
      <c r="Y1521" s="1">
        <f>SUM(N1521:O1521)</f>
        <v>0</v>
      </c>
      <c r="Z1521">
        <f>IFERROR(D1521-Y1521,"")</f>
        <v>1.58</v>
      </c>
      <c r="AA1521">
        <v>0</v>
      </c>
      <c r="AB1521" t="str">
        <f t="shared" si="69"/>
        <v>862304880011780</v>
      </c>
      <c r="AC1521" t="str">
        <f t="shared" si="70"/>
        <v>2100707445</v>
      </c>
      <c r="AD1521" t="str">
        <f t="shared" si="71"/>
        <v>Type of identifier, other than LEI or MFI code</v>
      </c>
    </row>
    <row r="1522" spans="1:30" x14ac:dyDescent="0.45">
      <c r="A1522" t="s">
        <v>1051</v>
      </c>
      <c r="B1522" t="s">
        <v>703</v>
      </c>
      <c r="C1522" t="s">
        <v>21</v>
      </c>
      <c r="D1522" s="23">
        <v>6.29</v>
      </c>
      <c r="E1522" s="23"/>
      <c r="F1522" t="s">
        <v>485</v>
      </c>
      <c r="G1522" t="s">
        <v>23</v>
      </c>
      <c r="H1522" t="s">
        <v>694</v>
      </c>
      <c r="I1522" t="s">
        <v>704</v>
      </c>
      <c r="M1522" t="s">
        <v>1362</v>
      </c>
      <c r="X1522" t="str">
        <f>+IF(P1522="S128","c006x   - Insurance firms &amp; pension funds",IF(G1522="particulares","c001x   - Households",IF(AND(G1522="outras empresas nao financeiras",H1522="1"),"c002x   - Micro &amp; SME",IF(AND(G1522="outras empresas nao financeiras",OR(H1522="0",H1522="")),"c003x   - Corporates",IF(G1522="instituicoes de credito","c004x   - Institutions",IF(G1522="outras instituicoes financeiras","c005x   - Other financial corporations",IF(G1522="setor publico","c008x   - Government, central banks &amp; supranationals",IF(AND(G1522="",I1522="Taxageste"),"c003x   - Corporates",IF(G1522="","c005x   - Other financial corporations","")))))))))</f>
        <v>c004x   - Institutions</v>
      </c>
      <c r="Y1522" s="1">
        <f>SUM(N1522:O1522)</f>
        <v>0</v>
      </c>
      <c r="Z1522">
        <f>IFERROR(D1522-Y1522,"")</f>
        <v>6.29</v>
      </c>
      <c r="AA1522">
        <v>0</v>
      </c>
      <c r="AB1522" t="str">
        <f t="shared" si="69"/>
        <v>862304880011880</v>
      </c>
      <c r="AC1522" t="str">
        <f t="shared" si="70"/>
        <v>2100707445</v>
      </c>
      <c r="AD1522" t="str">
        <f t="shared" si="71"/>
        <v>Type of identifier, other than LEI or MFI code</v>
      </c>
    </row>
    <row r="1523" spans="1:30" x14ac:dyDescent="0.45">
      <c r="A1523" t="s">
        <v>1336</v>
      </c>
      <c r="B1523" t="s">
        <v>703</v>
      </c>
      <c r="C1523" t="s">
        <v>21</v>
      </c>
      <c r="D1523" s="23">
        <v>0.5</v>
      </c>
      <c r="F1523" t="s">
        <v>485</v>
      </c>
      <c r="G1523" t="s">
        <v>23</v>
      </c>
      <c r="H1523" t="s">
        <v>694</v>
      </c>
      <c r="I1523" t="s">
        <v>704</v>
      </c>
      <c r="M1523" t="s">
        <v>1362</v>
      </c>
      <c r="X1523" t="str">
        <f>+IF(P1523="S128","c006x   - Insurance firms &amp; pension funds",IF(G1523="particulares","c001x   - Households",IF(AND(G1523="outras empresas nao financeiras",H1523="1"),"c002x   - Micro &amp; SME",IF(AND(G1523="outras empresas nao financeiras",OR(H1523="0",H1523="")),"c003x   - Corporates",IF(G1523="instituicoes de credito","c004x   - Institutions",IF(G1523="outras instituicoes financeiras","c005x   - Other financial corporations",IF(G1523="setor publico","c008x   - Government, central banks &amp; supranationals",IF(AND(G1523="",I1523="Taxageste"),"c003x   - Corporates",IF(G1523="","c005x   - Other financial corporations","")))))))))</f>
        <v>c004x   - Institutions</v>
      </c>
      <c r="Y1523" s="1">
        <f>SUM(N1523:O1523)</f>
        <v>0</v>
      </c>
      <c r="Z1523">
        <f>IFERROR(D1523-Y1523,"")</f>
        <v>0.5</v>
      </c>
      <c r="AA1523">
        <v>0</v>
      </c>
      <c r="AB1523" t="str">
        <f t="shared" si="69"/>
        <v>862304880012150</v>
      </c>
      <c r="AC1523" t="str">
        <f t="shared" si="70"/>
        <v>2100707445</v>
      </c>
      <c r="AD1523" t="str">
        <f t="shared" si="71"/>
        <v>Type of identifier, other than LEI or MFI code</v>
      </c>
    </row>
    <row r="1524" spans="1:30" x14ac:dyDescent="0.45">
      <c r="A1524" t="s">
        <v>870</v>
      </c>
      <c r="B1524" t="s">
        <v>703</v>
      </c>
      <c r="C1524" t="s">
        <v>21</v>
      </c>
      <c r="D1524" s="23">
        <v>23.26</v>
      </c>
      <c r="F1524" t="s">
        <v>485</v>
      </c>
      <c r="G1524" t="s">
        <v>23</v>
      </c>
      <c r="H1524" t="s">
        <v>694</v>
      </c>
      <c r="I1524" t="s">
        <v>704</v>
      </c>
      <c r="M1524" t="s">
        <v>1362</v>
      </c>
      <c r="X1524" t="str">
        <f>+IF(P1524="S128","c006x   - Insurance firms &amp; pension funds",IF(G1524="particulares","c001x   - Households",IF(AND(G1524="outras empresas nao financeiras",H1524="1"),"c002x   - Micro &amp; SME",IF(AND(G1524="outras empresas nao financeiras",OR(H1524="0",H1524="")),"c003x   - Corporates",IF(G1524="instituicoes de credito","c004x   - Institutions",IF(G1524="outras instituicoes financeiras","c005x   - Other financial corporations",IF(G1524="setor publico","c008x   - Government, central banks &amp; supranationals",IF(AND(G1524="",I1524="Taxageste"),"c003x   - Corporates",IF(G1524="","c005x   - Other financial corporations","")))))))))</f>
        <v>c004x   - Institutions</v>
      </c>
      <c r="Y1524" s="1">
        <f>SUM(N1524:O1524)</f>
        <v>0</v>
      </c>
      <c r="Z1524">
        <f>IFERROR(D1524-Y1524,"")</f>
        <v>23.26</v>
      </c>
      <c r="AA1524">
        <v>0</v>
      </c>
      <c r="AB1524" t="str">
        <f t="shared" si="69"/>
        <v>862304840005380</v>
      </c>
      <c r="AC1524" t="str">
        <f t="shared" si="70"/>
        <v>2100707445</v>
      </c>
      <c r="AD1524" t="str">
        <f t="shared" si="71"/>
        <v>Type of identifier, other than LEI or MFI code</v>
      </c>
    </row>
    <row r="1525" spans="1:30" x14ac:dyDescent="0.45">
      <c r="A1525" t="s">
        <v>1064</v>
      </c>
      <c r="B1525" t="s">
        <v>703</v>
      </c>
      <c r="C1525" t="s">
        <v>21</v>
      </c>
      <c r="D1525" s="23">
        <v>1.88</v>
      </c>
      <c r="F1525" t="s">
        <v>485</v>
      </c>
      <c r="G1525" t="s">
        <v>23</v>
      </c>
      <c r="H1525" t="s">
        <v>694</v>
      </c>
      <c r="I1525" t="s">
        <v>704</v>
      </c>
      <c r="M1525" t="s">
        <v>1362</v>
      </c>
      <c r="X1525" t="str">
        <f>+IF(P1525="S128","c006x   - Insurance firms &amp; pension funds",IF(G1525="particulares","c001x   - Households",IF(AND(G1525="outras empresas nao financeiras",H1525="1"),"c002x   - Micro &amp; SME",IF(AND(G1525="outras empresas nao financeiras",OR(H1525="0",H1525="")),"c003x   - Corporates",IF(G1525="instituicoes de credito","c004x   - Institutions",IF(G1525="outras instituicoes financeiras","c005x   - Other financial corporations",IF(G1525="setor publico","c008x   - Government, central banks &amp; supranationals",IF(AND(G1525="",I1525="Taxageste"),"c003x   - Corporates",IF(G1525="","c005x   - Other financial corporations","")))))))))</f>
        <v>c004x   - Institutions</v>
      </c>
      <c r="Y1525" s="1">
        <f>SUM(N1525:O1525)</f>
        <v>0</v>
      </c>
      <c r="Z1525">
        <f>IFERROR(D1525-Y1525,"")</f>
        <v>1.88</v>
      </c>
      <c r="AA1525">
        <v>0</v>
      </c>
      <c r="AB1525" t="str">
        <f t="shared" si="69"/>
        <v>862304880012480</v>
      </c>
      <c r="AC1525" t="str">
        <f t="shared" si="70"/>
        <v>2100707445</v>
      </c>
      <c r="AD1525" t="str">
        <f t="shared" si="71"/>
        <v>Type of identifier, other than LEI or MFI code</v>
      </c>
    </row>
    <row r="1526" spans="1:30" x14ac:dyDescent="0.45">
      <c r="A1526" t="s">
        <v>798</v>
      </c>
      <c r="B1526" t="s">
        <v>703</v>
      </c>
      <c r="C1526" t="s">
        <v>21</v>
      </c>
      <c r="D1526" s="23">
        <v>0.27</v>
      </c>
      <c r="E1526" s="23"/>
      <c r="F1526" t="s">
        <v>485</v>
      </c>
      <c r="G1526" t="s">
        <v>23</v>
      </c>
      <c r="H1526" t="s">
        <v>694</v>
      </c>
      <c r="I1526" t="s">
        <v>704</v>
      </c>
      <c r="M1526" t="s">
        <v>1362</v>
      </c>
      <c r="X1526" t="str">
        <f>+IF(P1526="S128","c006x   - Insurance firms &amp; pension funds",IF(G1526="particulares","c001x   - Households",IF(AND(G1526="outras empresas nao financeiras",H1526="1"),"c002x   - Micro &amp; SME",IF(AND(G1526="outras empresas nao financeiras",OR(H1526="0",H1526="")),"c003x   - Corporates",IF(G1526="instituicoes de credito","c004x   - Institutions",IF(G1526="outras instituicoes financeiras","c005x   - Other financial corporations",IF(G1526="setor publico","c008x   - Government, central banks &amp; supranationals",IF(AND(G1526="",I1526="Taxageste"),"c003x   - Corporates",IF(G1526="","c005x   - Other financial corporations","")))))))))</f>
        <v>c004x   - Institutions</v>
      </c>
      <c r="Y1526" s="1">
        <f>SUM(N1526:O1526)</f>
        <v>0</v>
      </c>
      <c r="Z1526">
        <f>IFERROR(D1526-Y1526,"")</f>
        <v>0.27</v>
      </c>
      <c r="AA1526">
        <v>0</v>
      </c>
      <c r="AB1526" t="str">
        <f t="shared" si="69"/>
        <v>862304840110540</v>
      </c>
      <c r="AC1526" t="str">
        <f t="shared" si="70"/>
        <v>2100707445</v>
      </c>
      <c r="AD1526" t="str">
        <f t="shared" si="71"/>
        <v>Type of identifier, other than LEI or MFI code</v>
      </c>
    </row>
    <row r="1527" spans="1:30" x14ac:dyDescent="0.45">
      <c r="A1527" t="s">
        <v>748</v>
      </c>
      <c r="B1527" t="s">
        <v>703</v>
      </c>
      <c r="C1527" t="s">
        <v>21</v>
      </c>
      <c r="D1527" s="23">
        <v>0.16</v>
      </c>
      <c r="F1527" t="s">
        <v>485</v>
      </c>
      <c r="G1527" t="s">
        <v>23</v>
      </c>
      <c r="H1527" t="s">
        <v>694</v>
      </c>
      <c r="I1527" t="s">
        <v>704</v>
      </c>
      <c r="M1527" t="s">
        <v>1362</v>
      </c>
      <c r="X1527" t="str">
        <f>+IF(P1527="S128","c006x   - Insurance firms &amp; pension funds",IF(G1527="particulares","c001x   - Households",IF(AND(G1527="outras empresas nao financeiras",H1527="1"),"c002x   - Micro &amp; SME",IF(AND(G1527="outras empresas nao financeiras",OR(H1527="0",H1527="")),"c003x   - Corporates",IF(G1527="instituicoes de credito","c004x   - Institutions",IF(G1527="outras instituicoes financeiras","c005x   - Other financial corporations",IF(G1527="setor publico","c008x   - Government, central banks &amp; supranationals",IF(AND(G1527="",I1527="Taxageste"),"c003x   - Corporates",IF(G1527="","c005x   - Other financial corporations","")))))))))</f>
        <v>c004x   - Institutions</v>
      </c>
      <c r="Y1527" s="1">
        <f>SUM(N1527:O1527)</f>
        <v>0</v>
      </c>
      <c r="Z1527">
        <f>IFERROR(D1527-Y1527,"")</f>
        <v>0.16</v>
      </c>
      <c r="AA1527">
        <v>0</v>
      </c>
      <c r="AB1527" t="str">
        <f t="shared" si="69"/>
        <v>862304880014160</v>
      </c>
      <c r="AC1527" t="str">
        <f t="shared" si="70"/>
        <v>2100707445</v>
      </c>
      <c r="AD1527" t="str">
        <f t="shared" si="71"/>
        <v>Type of identifier, other than LEI or MFI code</v>
      </c>
    </row>
    <row r="1528" spans="1:30" x14ac:dyDescent="0.45">
      <c r="A1528" t="s">
        <v>702</v>
      </c>
      <c r="B1528" t="s">
        <v>703</v>
      </c>
      <c r="C1528" t="s">
        <v>21</v>
      </c>
      <c r="D1528" s="23">
        <v>0.62</v>
      </c>
      <c r="E1528" s="23"/>
      <c r="F1528" t="s">
        <v>485</v>
      </c>
      <c r="G1528" t="s">
        <v>23</v>
      </c>
      <c r="H1528" t="s">
        <v>694</v>
      </c>
      <c r="I1528" t="s">
        <v>704</v>
      </c>
      <c r="M1528" t="s">
        <v>1362</v>
      </c>
      <c r="X1528" t="str">
        <f>+IF(P1528="S128","c006x   - Insurance firms &amp; pension funds",IF(G1528="particulares","c001x   - Households",IF(AND(G1528="outras empresas nao financeiras",H1528="1"),"c002x   - Micro &amp; SME",IF(AND(G1528="outras empresas nao financeiras",OR(H1528="0",H1528="")),"c003x   - Corporates",IF(G1528="instituicoes de credito","c004x   - Institutions",IF(G1528="outras instituicoes financeiras","c005x   - Other financial corporations",IF(G1528="setor publico","c008x   - Government, central banks &amp; supranationals",IF(AND(G1528="",I1528="Taxageste"),"c003x   - Corporates",IF(G1528="","c005x   - Other financial corporations","")))))))))</f>
        <v>c004x   - Institutions</v>
      </c>
      <c r="Y1528" s="1">
        <f>SUM(N1528:O1528)</f>
        <v>0</v>
      </c>
      <c r="Z1528">
        <f>IFERROR(D1528-Y1528,"")</f>
        <v>0.62</v>
      </c>
      <c r="AA1528">
        <v>0</v>
      </c>
      <c r="AB1528" t="str">
        <f t="shared" si="69"/>
        <v>862304880016260</v>
      </c>
      <c r="AC1528" t="str">
        <f t="shared" si="70"/>
        <v>2100707445</v>
      </c>
      <c r="AD1528" t="str">
        <f t="shared" si="71"/>
        <v>Type of identifier, other than LEI or MFI code</v>
      </c>
    </row>
    <row r="1529" spans="1:30" x14ac:dyDescent="0.45">
      <c r="A1529" t="s">
        <v>998</v>
      </c>
      <c r="B1529" t="s">
        <v>703</v>
      </c>
      <c r="C1529" t="s">
        <v>21</v>
      </c>
      <c r="D1529" s="23">
        <v>0.86</v>
      </c>
      <c r="F1529" t="s">
        <v>485</v>
      </c>
      <c r="G1529" t="s">
        <v>23</v>
      </c>
      <c r="H1529" t="s">
        <v>694</v>
      </c>
      <c r="I1529" t="s">
        <v>704</v>
      </c>
      <c r="M1529" t="s">
        <v>1362</v>
      </c>
      <c r="X1529" t="str">
        <f>+IF(P1529="S128","c006x   - Insurance firms &amp; pension funds",IF(G1529="particulares","c001x   - Households",IF(AND(G1529="outras empresas nao financeiras",H1529="1"),"c002x   - Micro &amp; SME",IF(AND(G1529="outras empresas nao financeiras",OR(H1529="0",H1529="")),"c003x   - Corporates",IF(G1529="instituicoes de credito","c004x   - Institutions",IF(G1529="outras instituicoes financeiras","c005x   - Other financial corporations",IF(G1529="setor publico","c008x   - Government, central banks &amp; supranationals",IF(AND(G1529="",I1529="Taxageste"),"c003x   - Corporates",IF(G1529="","c005x   - Other financial corporations","")))))))))</f>
        <v>c004x   - Institutions</v>
      </c>
      <c r="Y1529" s="1">
        <f>SUM(N1529:O1529)</f>
        <v>0</v>
      </c>
      <c r="Z1529">
        <f>IFERROR(D1529-Y1529,"")</f>
        <v>0.86</v>
      </c>
      <c r="AA1529">
        <v>0</v>
      </c>
      <c r="AB1529" t="str">
        <f t="shared" si="69"/>
        <v>862304840007410</v>
      </c>
      <c r="AC1529" t="str">
        <f t="shared" si="70"/>
        <v>2100707445</v>
      </c>
      <c r="AD1529" t="str">
        <f t="shared" si="71"/>
        <v>Type of identifier, other than LEI or MFI code</v>
      </c>
    </row>
    <row r="1530" spans="1:30" x14ac:dyDescent="0.45">
      <c r="A1530" t="s">
        <v>749</v>
      </c>
      <c r="B1530" t="s">
        <v>703</v>
      </c>
      <c r="C1530" t="s">
        <v>21</v>
      </c>
      <c r="D1530" s="23">
        <v>0.11</v>
      </c>
      <c r="F1530" t="s">
        <v>485</v>
      </c>
      <c r="G1530" t="s">
        <v>23</v>
      </c>
      <c r="H1530" t="s">
        <v>694</v>
      </c>
      <c r="I1530" t="s">
        <v>704</v>
      </c>
      <c r="M1530" t="s">
        <v>1362</v>
      </c>
      <c r="X1530" t="str">
        <f>+IF(P1530="S128","c006x   - Insurance firms &amp; pension funds",IF(G1530="particulares","c001x   - Households",IF(AND(G1530="outras empresas nao financeiras",H1530="1"),"c002x   - Micro &amp; SME",IF(AND(G1530="outras empresas nao financeiras",OR(H1530="0",H1530="")),"c003x   - Corporates",IF(G1530="instituicoes de credito","c004x   - Institutions",IF(G1530="outras instituicoes financeiras","c005x   - Other financial corporations",IF(G1530="setor publico","c008x   - Government, central banks &amp; supranationals",IF(AND(G1530="",I1530="Taxageste"),"c003x   - Corporates",IF(G1530="","c005x   - Other financial corporations","")))))))))</f>
        <v>c004x   - Institutions</v>
      </c>
      <c r="Y1530" s="1">
        <f>SUM(N1530:O1530)</f>
        <v>0</v>
      </c>
      <c r="Z1530">
        <f>IFERROR(D1530-Y1530,"")</f>
        <v>0.11</v>
      </c>
      <c r="AA1530">
        <v>0</v>
      </c>
      <c r="AB1530" t="str">
        <f t="shared" si="69"/>
        <v>862304880019760</v>
      </c>
      <c r="AC1530" t="str">
        <f t="shared" si="70"/>
        <v>2100707445</v>
      </c>
      <c r="AD1530" t="str">
        <f t="shared" si="71"/>
        <v>Type of identifier, other than LEI or MFI code</v>
      </c>
    </row>
    <row r="1531" spans="1:30" x14ac:dyDescent="0.45">
      <c r="A1531" t="s">
        <v>727</v>
      </c>
      <c r="B1531" t="s">
        <v>703</v>
      </c>
      <c r="C1531" t="s">
        <v>21</v>
      </c>
      <c r="D1531" s="23">
        <v>0.92</v>
      </c>
      <c r="F1531" t="s">
        <v>485</v>
      </c>
      <c r="G1531" t="s">
        <v>23</v>
      </c>
      <c r="H1531" t="s">
        <v>694</v>
      </c>
      <c r="I1531" t="s">
        <v>704</v>
      </c>
      <c r="M1531" t="s">
        <v>1362</v>
      </c>
      <c r="X1531" t="str">
        <f>+IF(P1531="S128","c006x   - Insurance firms &amp; pension funds",IF(G1531="particulares","c001x   - Households",IF(AND(G1531="outras empresas nao financeiras",H1531="1"),"c002x   - Micro &amp; SME",IF(AND(G1531="outras empresas nao financeiras",OR(H1531="0",H1531="")),"c003x   - Corporates",IF(G1531="instituicoes de credito","c004x   - Institutions",IF(G1531="outras instituicoes financeiras","c005x   - Other financial corporations",IF(G1531="setor publico","c008x   - Government, central banks &amp; supranationals",IF(AND(G1531="",I1531="Taxageste"),"c003x   - Corporates",IF(G1531="","c005x   - Other financial corporations","")))))))))</f>
        <v>c004x   - Institutions</v>
      </c>
      <c r="Y1531" s="1">
        <f>SUM(N1531:O1531)</f>
        <v>0</v>
      </c>
      <c r="Z1531">
        <f>IFERROR(D1531-Y1531,"")</f>
        <v>0.92</v>
      </c>
      <c r="AA1531">
        <v>0</v>
      </c>
      <c r="AB1531" t="str">
        <f t="shared" si="69"/>
        <v>862304880020750</v>
      </c>
      <c r="AC1531" t="str">
        <f t="shared" si="70"/>
        <v>2100707445</v>
      </c>
      <c r="AD1531" t="str">
        <f t="shared" si="71"/>
        <v>Type of identifier, other than LEI or MFI code</v>
      </c>
    </row>
    <row r="1532" spans="1:30" x14ac:dyDescent="0.45">
      <c r="A1532" t="s">
        <v>1272</v>
      </c>
      <c r="B1532" t="s">
        <v>703</v>
      </c>
      <c r="C1532" t="s">
        <v>21</v>
      </c>
      <c r="D1532" s="23">
        <v>1.45</v>
      </c>
      <c r="E1532" s="23"/>
      <c r="F1532" t="s">
        <v>485</v>
      </c>
      <c r="G1532" t="s">
        <v>23</v>
      </c>
      <c r="H1532" t="s">
        <v>694</v>
      </c>
      <c r="I1532" t="s">
        <v>704</v>
      </c>
      <c r="M1532" t="s">
        <v>1362</v>
      </c>
      <c r="X1532" t="str">
        <f>+IF(P1532="S128","c006x   - Insurance firms &amp; pension funds",IF(G1532="particulares","c001x   - Households",IF(AND(G1532="outras empresas nao financeiras",H1532="1"),"c002x   - Micro &amp; SME",IF(AND(G1532="outras empresas nao financeiras",OR(H1532="0",H1532="")),"c003x   - Corporates",IF(G1532="instituicoes de credito","c004x   - Institutions",IF(G1532="outras instituicoes financeiras","c005x   - Other financial corporations",IF(G1532="setor publico","c008x   - Government, central banks &amp; supranationals",IF(AND(G1532="",I1532="Taxageste"),"c003x   - Corporates",IF(G1532="","c005x   - Other financial corporations","")))))))))</f>
        <v>c004x   - Institutions</v>
      </c>
      <c r="Y1532" s="1">
        <f>SUM(N1532:O1532)</f>
        <v>0</v>
      </c>
      <c r="Z1532">
        <f>IFERROR(D1532-Y1532,"")</f>
        <v>1.45</v>
      </c>
      <c r="AA1532">
        <v>0</v>
      </c>
      <c r="AB1532" t="str">
        <f t="shared" si="69"/>
        <v>862304840007670</v>
      </c>
      <c r="AC1532" t="str">
        <f t="shared" si="70"/>
        <v>2100707445</v>
      </c>
      <c r="AD1532" t="str">
        <f t="shared" si="71"/>
        <v>Type of identifier, other than LEI or MFI code</v>
      </c>
    </row>
    <row r="1533" spans="1:30" x14ac:dyDescent="0.45">
      <c r="A1533" t="s">
        <v>1017</v>
      </c>
      <c r="B1533" t="s">
        <v>703</v>
      </c>
      <c r="C1533" t="s">
        <v>21</v>
      </c>
      <c r="D1533" s="23">
        <v>1.89</v>
      </c>
      <c r="F1533" t="s">
        <v>485</v>
      </c>
      <c r="G1533" t="s">
        <v>23</v>
      </c>
      <c r="H1533" t="s">
        <v>694</v>
      </c>
      <c r="I1533" t="s">
        <v>704</v>
      </c>
      <c r="M1533" t="s">
        <v>1362</v>
      </c>
      <c r="X1533" t="str">
        <f>+IF(P1533="S128","c006x   - Insurance firms &amp; pension funds",IF(G1533="particulares","c001x   - Households",IF(AND(G1533="outras empresas nao financeiras",H1533="1"),"c002x   - Micro &amp; SME",IF(AND(G1533="outras empresas nao financeiras",OR(H1533="0",H1533="")),"c003x   - Corporates",IF(G1533="instituicoes de credito","c004x   - Institutions",IF(G1533="outras instituicoes financeiras","c005x   - Other financial corporations",IF(G1533="setor publico","c008x   - Government, central banks &amp; supranationals",IF(AND(G1533="",I1533="Taxageste"),"c003x   - Corporates",IF(G1533="","c005x   - Other financial corporations","")))))))))</f>
        <v>c004x   - Institutions</v>
      </c>
      <c r="Y1533" s="1">
        <f>SUM(N1533:O1533)</f>
        <v>0</v>
      </c>
      <c r="Z1533">
        <f>IFERROR(D1533-Y1533,"")</f>
        <v>1.89</v>
      </c>
      <c r="AA1533">
        <v>0</v>
      </c>
      <c r="AB1533" t="str">
        <f t="shared" si="69"/>
        <v>862304840007760</v>
      </c>
      <c r="AC1533" t="str">
        <f t="shared" si="70"/>
        <v>2100707445</v>
      </c>
      <c r="AD1533" t="str">
        <f t="shared" si="71"/>
        <v>Type of identifier, other than LEI or MFI code</v>
      </c>
    </row>
    <row r="1534" spans="1:30" x14ac:dyDescent="0.45">
      <c r="A1534" t="s">
        <v>1047</v>
      </c>
      <c r="B1534" t="s">
        <v>703</v>
      </c>
      <c r="C1534" t="s">
        <v>21</v>
      </c>
      <c r="D1534" s="23">
        <v>0.37</v>
      </c>
      <c r="E1534" s="23"/>
      <c r="F1534" t="s">
        <v>485</v>
      </c>
      <c r="G1534" t="s">
        <v>23</v>
      </c>
      <c r="H1534" t="s">
        <v>694</v>
      </c>
      <c r="I1534" t="s">
        <v>704</v>
      </c>
      <c r="M1534" t="s">
        <v>1362</v>
      </c>
      <c r="X1534" t="str">
        <f>+IF(P1534="S128","c006x   - Insurance firms &amp; pension funds",IF(G1534="particulares","c001x   - Households",IF(AND(G1534="outras empresas nao financeiras",H1534="1"),"c002x   - Micro &amp; SME",IF(AND(G1534="outras empresas nao financeiras",OR(H1534="0",H1534="")),"c003x   - Corporates",IF(G1534="instituicoes de credito","c004x   - Institutions",IF(G1534="outras instituicoes financeiras","c005x   - Other financial corporations",IF(G1534="setor publico","c008x   - Government, central banks &amp; supranationals",IF(AND(G1534="",I1534="Taxageste"),"c003x   - Corporates",IF(G1534="","c005x   - Other financial corporations","")))))))))</f>
        <v>c004x   - Institutions</v>
      </c>
      <c r="Y1534" s="1">
        <f>SUM(N1534:O1534)</f>
        <v>0</v>
      </c>
      <c r="Z1534">
        <f>IFERROR(D1534-Y1534,"")</f>
        <v>0.37</v>
      </c>
      <c r="AA1534">
        <v>0</v>
      </c>
      <c r="AB1534" t="str">
        <f t="shared" si="69"/>
        <v>862304880021990</v>
      </c>
      <c r="AC1534" t="str">
        <f t="shared" si="70"/>
        <v>2100707445</v>
      </c>
      <c r="AD1534" t="str">
        <f t="shared" si="71"/>
        <v>Type of identifier, other than LEI or MFI code</v>
      </c>
    </row>
    <row r="1535" spans="1:30" x14ac:dyDescent="0.45">
      <c r="A1535" t="s">
        <v>714</v>
      </c>
      <c r="B1535" t="s">
        <v>703</v>
      </c>
      <c r="C1535" t="s">
        <v>21</v>
      </c>
      <c r="D1535" s="23">
        <v>0.9</v>
      </c>
      <c r="F1535" t="s">
        <v>485</v>
      </c>
      <c r="G1535" t="s">
        <v>23</v>
      </c>
      <c r="H1535" t="s">
        <v>694</v>
      </c>
      <c r="I1535" t="s">
        <v>704</v>
      </c>
      <c r="M1535" t="s">
        <v>1362</v>
      </c>
      <c r="X1535" t="str">
        <f>+IF(P1535="S128","c006x   - Insurance firms &amp; pension funds",IF(G1535="particulares","c001x   - Households",IF(AND(G1535="outras empresas nao financeiras",H1535="1"),"c002x   - Micro &amp; SME",IF(AND(G1535="outras empresas nao financeiras",OR(H1535="0",H1535="")),"c003x   - Corporates",IF(G1535="instituicoes de credito","c004x   - Institutions",IF(G1535="outras instituicoes financeiras","c005x   - Other financial corporations",IF(G1535="setor publico","c008x   - Government, central banks &amp; supranationals",IF(AND(G1535="",I1535="Taxageste"),"c003x   - Corporates",IF(G1535="","c005x   - Other financial corporations","")))))))))</f>
        <v>c004x   - Institutions</v>
      </c>
      <c r="Y1535" s="1">
        <f>SUM(N1535:O1535)</f>
        <v>0</v>
      </c>
      <c r="Z1535">
        <f>IFERROR(D1535-Y1535,"")</f>
        <v>0.9</v>
      </c>
      <c r="AA1535">
        <v>0</v>
      </c>
      <c r="AB1535" t="str">
        <f t="shared" si="69"/>
        <v>862304880022380</v>
      </c>
      <c r="AC1535" t="str">
        <f t="shared" si="70"/>
        <v>2100707445</v>
      </c>
      <c r="AD1535" t="str">
        <f t="shared" si="71"/>
        <v>Type of identifier, other than LEI or MFI code</v>
      </c>
    </row>
    <row r="1536" spans="1:30" x14ac:dyDescent="0.45">
      <c r="A1536" t="s">
        <v>1273</v>
      </c>
      <c r="B1536" t="s">
        <v>703</v>
      </c>
      <c r="C1536" t="s">
        <v>21</v>
      </c>
      <c r="D1536" s="23">
        <v>4.75</v>
      </c>
      <c r="F1536" t="s">
        <v>485</v>
      </c>
      <c r="G1536" t="s">
        <v>23</v>
      </c>
      <c r="H1536" t="s">
        <v>694</v>
      </c>
      <c r="I1536" t="s">
        <v>704</v>
      </c>
      <c r="M1536" t="s">
        <v>1362</v>
      </c>
      <c r="X1536" t="str">
        <f>+IF(P1536="S128","c006x   - Insurance firms &amp; pension funds",IF(G1536="particulares","c001x   - Households",IF(AND(G1536="outras empresas nao financeiras",H1536="1"),"c002x   - Micro &amp; SME",IF(AND(G1536="outras empresas nao financeiras",OR(H1536="0",H1536="")),"c003x   - Corporates",IF(G1536="instituicoes de credito","c004x   - Institutions",IF(G1536="outras instituicoes financeiras","c005x   - Other financial corporations",IF(G1536="setor publico","c008x   - Government, central banks &amp; supranationals",IF(AND(G1536="",I1536="Taxageste"),"c003x   - Corporates",IF(G1536="","c005x   - Other financial corporations","")))))))))</f>
        <v>c004x   - Institutions</v>
      </c>
      <c r="Y1536" s="1">
        <f>SUM(N1536:O1536)</f>
        <v>0</v>
      </c>
      <c r="Z1536">
        <f>IFERROR(D1536-Y1536,"")</f>
        <v>4.75</v>
      </c>
      <c r="AA1536">
        <v>0</v>
      </c>
      <c r="AB1536" t="str">
        <f t="shared" si="69"/>
        <v>862304840007790</v>
      </c>
      <c r="AC1536" t="str">
        <f t="shared" si="70"/>
        <v>2100707445</v>
      </c>
      <c r="AD1536" t="str">
        <f t="shared" si="71"/>
        <v>Type of identifier, other than LEI or MFI code</v>
      </c>
    </row>
    <row r="1537" spans="1:30" x14ac:dyDescent="0.45">
      <c r="A1537" t="s">
        <v>1048</v>
      </c>
      <c r="B1537" t="s">
        <v>703</v>
      </c>
      <c r="C1537" t="s">
        <v>21</v>
      </c>
      <c r="D1537" s="23">
        <v>6.42</v>
      </c>
      <c r="F1537" t="s">
        <v>485</v>
      </c>
      <c r="G1537" t="s">
        <v>23</v>
      </c>
      <c r="H1537" t="s">
        <v>694</v>
      </c>
      <c r="I1537" t="s">
        <v>704</v>
      </c>
      <c r="M1537" t="s">
        <v>1362</v>
      </c>
      <c r="X1537" t="str">
        <f>+IF(P1537="S128","c006x   - Insurance firms &amp; pension funds",IF(G1537="particulares","c001x   - Households",IF(AND(G1537="outras empresas nao financeiras",H1537="1"),"c002x   - Micro &amp; SME",IF(AND(G1537="outras empresas nao financeiras",OR(H1537="0",H1537="")),"c003x   - Corporates",IF(G1537="instituicoes de credito","c004x   - Institutions",IF(G1537="outras instituicoes financeiras","c005x   - Other financial corporations",IF(G1537="setor publico","c008x   - Government, central banks &amp; supranationals",IF(AND(G1537="",I1537="Taxageste"),"c003x   - Corporates",IF(G1537="","c005x   - Other financial corporations","")))))))))</f>
        <v>c004x   - Institutions</v>
      </c>
      <c r="Y1537" s="1">
        <f>SUM(N1537:O1537)</f>
        <v>0</v>
      </c>
      <c r="Z1537">
        <f>IFERROR(D1537-Y1537,"")</f>
        <v>6.42</v>
      </c>
      <c r="AA1537">
        <v>0</v>
      </c>
      <c r="AB1537" t="str">
        <f t="shared" si="69"/>
        <v>862304880023420</v>
      </c>
      <c r="AC1537" t="str">
        <f t="shared" si="70"/>
        <v>2100707445</v>
      </c>
      <c r="AD1537" t="str">
        <f t="shared" si="71"/>
        <v>Type of identifier, other than LEI or MFI code</v>
      </c>
    </row>
    <row r="1538" spans="1:30" x14ac:dyDescent="0.45">
      <c r="A1538" t="s">
        <v>1302</v>
      </c>
      <c r="B1538" t="s">
        <v>703</v>
      </c>
      <c r="C1538" t="s">
        <v>21</v>
      </c>
      <c r="D1538" s="23">
        <v>0.7</v>
      </c>
      <c r="E1538" s="23"/>
      <c r="F1538" t="s">
        <v>485</v>
      </c>
      <c r="G1538" t="s">
        <v>23</v>
      </c>
      <c r="H1538" t="s">
        <v>694</v>
      </c>
      <c r="I1538" t="s">
        <v>704</v>
      </c>
      <c r="M1538" t="s">
        <v>1362</v>
      </c>
      <c r="X1538" t="str">
        <f>+IF(P1538="S128","c006x   - Insurance firms &amp; pension funds",IF(G1538="particulares","c001x   - Households",IF(AND(G1538="outras empresas nao financeiras",H1538="1"),"c002x   - Micro &amp; SME",IF(AND(G1538="outras empresas nao financeiras",OR(H1538="0",H1538="")),"c003x   - Corporates",IF(G1538="instituicoes de credito","c004x   - Institutions",IF(G1538="outras instituicoes financeiras","c005x   - Other financial corporations",IF(G1538="setor publico","c008x   - Government, central banks &amp; supranationals",IF(AND(G1538="",I1538="Taxageste"),"c003x   - Corporates",IF(G1538="","c005x   - Other financial corporations","")))))))))</f>
        <v>c004x   - Institutions</v>
      </c>
      <c r="Y1538" s="1">
        <f>SUM(N1538:O1538)</f>
        <v>0</v>
      </c>
      <c r="Z1538">
        <f>IFERROR(D1538-Y1538,"")</f>
        <v>0.7</v>
      </c>
      <c r="AA1538">
        <v>0</v>
      </c>
      <c r="AB1538" t="str">
        <f t="shared" ref="AB1538:AB1601" si="72">IF(A1538="",B1538,A1538)</f>
        <v>862304880024790</v>
      </c>
      <c r="AC1538" t="str">
        <f t="shared" ref="AC1538:AC1601" si="73">IF(OR(V1538="",V1538="#"),B1538,V1538)</f>
        <v>2100707445</v>
      </c>
      <c r="AD1538" t="str">
        <f t="shared" ref="AD1538:AD1601" si="74">IF(AC1538="","",IF(AC1538=V1538,"LEI code","Type of identifier, other than LEI or MFI code"))</f>
        <v>Type of identifier, other than LEI or MFI code</v>
      </c>
    </row>
    <row r="1539" spans="1:30" x14ac:dyDescent="0.45">
      <c r="A1539" t="s">
        <v>1050</v>
      </c>
      <c r="B1539" t="s">
        <v>703</v>
      </c>
      <c r="C1539" t="s">
        <v>21</v>
      </c>
      <c r="D1539" s="23">
        <v>1.93</v>
      </c>
      <c r="F1539" t="s">
        <v>485</v>
      </c>
      <c r="G1539" t="s">
        <v>23</v>
      </c>
      <c r="H1539" t="s">
        <v>694</v>
      </c>
      <c r="I1539" t="s">
        <v>704</v>
      </c>
      <c r="M1539" t="s">
        <v>1362</v>
      </c>
      <c r="X1539" t="str">
        <f>+IF(P1539="S128","c006x   - Insurance firms &amp; pension funds",IF(G1539="particulares","c001x   - Households",IF(AND(G1539="outras empresas nao financeiras",H1539="1"),"c002x   - Micro &amp; SME",IF(AND(G1539="outras empresas nao financeiras",OR(H1539="0",H1539="")),"c003x   - Corporates",IF(G1539="instituicoes de credito","c004x   - Institutions",IF(G1539="outras instituicoes financeiras","c005x   - Other financial corporations",IF(G1539="setor publico","c008x   - Government, central banks &amp; supranationals",IF(AND(G1539="",I1539="Taxageste"),"c003x   - Corporates",IF(G1539="","c005x   - Other financial corporations","")))))))))</f>
        <v>c004x   - Institutions</v>
      </c>
      <c r="Y1539" s="1">
        <f>SUM(N1539:O1539)</f>
        <v>0</v>
      </c>
      <c r="Z1539">
        <f>IFERROR(D1539-Y1539,"")</f>
        <v>1.93</v>
      </c>
      <c r="AA1539">
        <v>0</v>
      </c>
      <c r="AB1539" t="str">
        <f t="shared" si="72"/>
        <v>862304880026090</v>
      </c>
      <c r="AC1539" t="str">
        <f t="shared" si="73"/>
        <v>2100707445</v>
      </c>
      <c r="AD1539" t="str">
        <f t="shared" si="74"/>
        <v>Type of identifier, other than LEI or MFI code</v>
      </c>
    </row>
    <row r="1540" spans="1:30" x14ac:dyDescent="0.45">
      <c r="A1540" t="s">
        <v>1331</v>
      </c>
      <c r="B1540" t="s">
        <v>703</v>
      </c>
      <c r="C1540" t="s">
        <v>21</v>
      </c>
      <c r="D1540" s="23">
        <v>0.26</v>
      </c>
      <c r="E1540" s="23"/>
      <c r="F1540" t="s">
        <v>485</v>
      </c>
      <c r="G1540" t="s">
        <v>23</v>
      </c>
      <c r="H1540" t="s">
        <v>694</v>
      </c>
      <c r="I1540" t="s">
        <v>704</v>
      </c>
      <c r="M1540" t="s">
        <v>1362</v>
      </c>
      <c r="X1540" t="str">
        <f>+IF(P1540="S128","c006x   - Insurance firms &amp; pension funds",IF(G1540="particulares","c001x   - Households",IF(AND(G1540="outras empresas nao financeiras",H1540="1"),"c002x   - Micro &amp; SME",IF(AND(G1540="outras empresas nao financeiras",OR(H1540="0",H1540="")),"c003x   - Corporates",IF(G1540="instituicoes de credito","c004x   - Institutions",IF(G1540="outras instituicoes financeiras","c005x   - Other financial corporations",IF(G1540="setor publico","c008x   - Government, central banks &amp; supranationals",IF(AND(G1540="",I1540="Taxageste"),"c003x   - Corporates",IF(G1540="","c005x   - Other financial corporations","")))))))))</f>
        <v>c004x   - Institutions</v>
      </c>
      <c r="Y1540" s="1">
        <f>SUM(N1540:O1540)</f>
        <v>0</v>
      </c>
      <c r="Z1540">
        <f>IFERROR(D1540-Y1540,"")</f>
        <v>0.26</v>
      </c>
      <c r="AA1540">
        <v>0</v>
      </c>
      <c r="AB1540" t="str">
        <f t="shared" si="72"/>
        <v>862304880028590</v>
      </c>
      <c r="AC1540" t="str">
        <f t="shared" si="73"/>
        <v>2100707445</v>
      </c>
      <c r="AD1540" t="str">
        <f t="shared" si="74"/>
        <v>Type of identifier, other than LEI or MFI code</v>
      </c>
    </row>
    <row r="1541" spans="1:30" x14ac:dyDescent="0.45">
      <c r="A1541" t="s">
        <v>1257</v>
      </c>
      <c r="B1541" t="s">
        <v>703</v>
      </c>
      <c r="C1541" t="s">
        <v>21</v>
      </c>
      <c r="D1541" s="23">
        <v>1.73</v>
      </c>
      <c r="F1541" t="s">
        <v>485</v>
      </c>
      <c r="G1541" t="s">
        <v>23</v>
      </c>
      <c r="H1541" t="s">
        <v>694</v>
      </c>
      <c r="I1541" t="s">
        <v>704</v>
      </c>
      <c r="M1541" t="s">
        <v>1362</v>
      </c>
      <c r="X1541" t="str">
        <f>+IF(P1541="S128","c006x   - Insurance firms &amp; pension funds",IF(G1541="particulares","c001x   - Households",IF(AND(G1541="outras empresas nao financeiras",H1541="1"),"c002x   - Micro &amp; SME",IF(AND(G1541="outras empresas nao financeiras",OR(H1541="0",H1541="")),"c003x   - Corporates",IF(G1541="instituicoes de credito","c004x   - Institutions",IF(G1541="outras instituicoes financeiras","c005x   - Other financial corporations",IF(G1541="setor publico","c008x   - Government, central banks &amp; supranationals",IF(AND(G1541="",I1541="Taxageste"),"c003x   - Corporates",IF(G1541="","c005x   - Other financial corporations","")))))))))</f>
        <v>c004x   - Institutions</v>
      </c>
      <c r="Y1541" s="1">
        <f>SUM(N1541:O1541)</f>
        <v>0</v>
      </c>
      <c r="Z1541">
        <f>IFERROR(D1541-Y1541,"")</f>
        <v>1.73</v>
      </c>
      <c r="AA1541">
        <v>0</v>
      </c>
      <c r="AB1541" t="str">
        <f t="shared" si="72"/>
        <v>862304840007910</v>
      </c>
      <c r="AC1541" t="str">
        <f t="shared" si="73"/>
        <v>2100707445</v>
      </c>
      <c r="AD1541" t="str">
        <f t="shared" si="74"/>
        <v>Type of identifier, other than LEI or MFI code</v>
      </c>
    </row>
    <row r="1542" spans="1:30" x14ac:dyDescent="0.45">
      <c r="A1542" t="s">
        <v>1024</v>
      </c>
      <c r="B1542" t="s">
        <v>703</v>
      </c>
      <c r="C1542" t="s">
        <v>21</v>
      </c>
      <c r="D1542" s="23">
        <v>1.1499999999999999</v>
      </c>
      <c r="F1542" t="s">
        <v>485</v>
      </c>
      <c r="G1542" t="s">
        <v>23</v>
      </c>
      <c r="H1542" t="s">
        <v>694</v>
      </c>
      <c r="I1542" t="s">
        <v>704</v>
      </c>
      <c r="M1542" t="s">
        <v>1362</v>
      </c>
      <c r="X1542" t="str">
        <f>+IF(P1542="S128","c006x   - Insurance firms &amp; pension funds",IF(G1542="particulares","c001x   - Households",IF(AND(G1542="outras empresas nao financeiras",H1542="1"),"c002x   - Micro &amp; SME",IF(AND(G1542="outras empresas nao financeiras",OR(H1542="0",H1542="")),"c003x   - Corporates",IF(G1542="instituicoes de credito","c004x   - Institutions",IF(G1542="outras instituicoes financeiras","c005x   - Other financial corporations",IF(G1542="setor publico","c008x   - Government, central banks &amp; supranationals",IF(AND(G1542="",I1542="Taxageste"),"c003x   - Corporates",IF(G1542="","c005x   - Other financial corporations","")))))))))</f>
        <v>c004x   - Institutions</v>
      </c>
      <c r="Y1542" s="1">
        <f>SUM(N1542:O1542)</f>
        <v>0</v>
      </c>
      <c r="Z1542">
        <f>IFERROR(D1542-Y1542,"")</f>
        <v>1.1499999999999999</v>
      </c>
      <c r="AA1542">
        <v>0</v>
      </c>
      <c r="AB1542" t="str">
        <f t="shared" si="72"/>
        <v>862304840007780</v>
      </c>
      <c r="AC1542" t="str">
        <f t="shared" si="73"/>
        <v>2100707445</v>
      </c>
      <c r="AD1542" t="str">
        <f t="shared" si="74"/>
        <v>Type of identifier, other than LEI or MFI code</v>
      </c>
    </row>
    <row r="1543" spans="1:30" x14ac:dyDescent="0.45">
      <c r="A1543" t="s">
        <v>1305</v>
      </c>
      <c r="B1543" t="s">
        <v>703</v>
      </c>
      <c r="C1543" t="s">
        <v>21</v>
      </c>
      <c r="D1543" s="23">
        <v>4.16</v>
      </c>
      <c r="F1543" t="s">
        <v>485</v>
      </c>
      <c r="G1543" t="s">
        <v>23</v>
      </c>
      <c r="H1543" t="s">
        <v>694</v>
      </c>
      <c r="I1543" t="s">
        <v>704</v>
      </c>
      <c r="M1543" t="s">
        <v>1362</v>
      </c>
      <c r="X1543" t="str">
        <f>+IF(P1543="S128","c006x   - Insurance firms &amp; pension funds",IF(G1543="particulares","c001x   - Households",IF(AND(G1543="outras empresas nao financeiras",H1543="1"),"c002x   - Micro &amp; SME",IF(AND(G1543="outras empresas nao financeiras",OR(H1543="0",H1543="")),"c003x   - Corporates",IF(G1543="instituicoes de credito","c004x   - Institutions",IF(G1543="outras instituicoes financeiras","c005x   - Other financial corporations",IF(G1543="setor publico","c008x   - Government, central banks &amp; supranationals",IF(AND(G1543="",I1543="Taxageste"),"c003x   - Corporates",IF(G1543="","c005x   - Other financial corporations","")))))))))</f>
        <v>c004x   - Institutions</v>
      </c>
      <c r="Y1543" s="1">
        <f>SUM(N1543:O1543)</f>
        <v>0</v>
      </c>
      <c r="Z1543">
        <f>IFERROR(D1543-Y1543,"")</f>
        <v>4.16</v>
      </c>
      <c r="AA1543">
        <v>0</v>
      </c>
      <c r="AB1543" t="str">
        <f t="shared" si="72"/>
        <v>862304880020020</v>
      </c>
      <c r="AC1543" t="str">
        <f t="shared" si="73"/>
        <v>2100707445</v>
      </c>
      <c r="AD1543" t="str">
        <f t="shared" si="74"/>
        <v>Type of identifier, other than LEI or MFI code</v>
      </c>
    </row>
    <row r="1544" spans="1:30" x14ac:dyDescent="0.45">
      <c r="A1544" t="s">
        <v>507</v>
      </c>
      <c r="B1544" t="s">
        <v>439</v>
      </c>
      <c r="C1544" t="s">
        <v>21</v>
      </c>
      <c r="D1544" s="23">
        <v>0.06</v>
      </c>
      <c r="F1544" t="s">
        <v>485</v>
      </c>
      <c r="G1544" t="s">
        <v>23</v>
      </c>
      <c r="H1544" t="s">
        <v>694</v>
      </c>
      <c r="I1544" t="s">
        <v>66</v>
      </c>
      <c r="M1544" t="s">
        <v>1362</v>
      </c>
      <c r="X1544" t="str">
        <f>+IF(P1544="S128","c006x   - Insurance firms &amp; pension funds",IF(G1544="particulares","c001x   - Households",IF(AND(G1544="outras empresas nao financeiras",H1544="1"),"c002x   - Micro &amp; SME",IF(AND(G1544="outras empresas nao financeiras",OR(H1544="0",H1544="")),"c003x   - Corporates",IF(G1544="instituicoes de credito","c004x   - Institutions",IF(G1544="outras instituicoes financeiras","c005x   - Other financial corporations",IF(G1544="setor publico","c008x   - Government, central banks &amp; supranationals",IF(AND(G1544="",I1544="Taxageste"),"c003x   - Corporates",IF(G1544="","c005x   - Other financial corporations","")))))))))</f>
        <v>c004x   - Institutions</v>
      </c>
      <c r="Y1544" s="1">
        <f>SUM(N1544:O1544)</f>
        <v>0</v>
      </c>
      <c r="Z1544">
        <f>IFERROR(D1544-Y1544,"")</f>
        <v>0.06</v>
      </c>
      <c r="AA1544">
        <v>0</v>
      </c>
      <c r="AB1544" t="str">
        <f t="shared" si="72"/>
        <v>962304820267450</v>
      </c>
      <c r="AC1544" t="str">
        <f t="shared" si="73"/>
        <v>8000176024</v>
      </c>
      <c r="AD1544" t="str">
        <f t="shared" si="74"/>
        <v>Type of identifier, other than LEI or MFI code</v>
      </c>
    </row>
    <row r="1545" spans="1:30" x14ac:dyDescent="0.45">
      <c r="A1545" t="s">
        <v>787</v>
      </c>
      <c r="B1545" t="s">
        <v>703</v>
      </c>
      <c r="C1545" t="s">
        <v>21</v>
      </c>
      <c r="D1545" s="23">
        <v>23.83</v>
      </c>
      <c r="F1545" t="s">
        <v>485</v>
      </c>
      <c r="G1545" t="s">
        <v>23</v>
      </c>
      <c r="H1545" t="s">
        <v>694</v>
      </c>
      <c r="I1545" t="s">
        <v>704</v>
      </c>
      <c r="M1545" t="s">
        <v>1362</v>
      </c>
      <c r="X1545" t="str">
        <f>+IF(P1545="S128","c006x   - Insurance firms &amp; pension funds",IF(G1545="particulares","c001x   - Households",IF(AND(G1545="outras empresas nao financeiras",H1545="1"),"c002x   - Micro &amp; SME",IF(AND(G1545="outras empresas nao financeiras",OR(H1545="0",H1545="")),"c003x   - Corporates",IF(G1545="instituicoes de credito","c004x   - Institutions",IF(G1545="outras instituicoes financeiras","c005x   - Other financial corporations",IF(G1545="setor publico","c008x   - Government, central banks &amp; supranationals",IF(AND(G1545="",I1545="Taxageste"),"c003x   - Corporates",IF(G1545="","c005x   - Other financial corporations","")))))))))</f>
        <v>c004x   - Institutions</v>
      </c>
      <c r="Y1545" s="1">
        <f>SUM(N1545:O1545)</f>
        <v>0</v>
      </c>
      <c r="Z1545">
        <f>IFERROR(D1545-Y1545,"")</f>
        <v>23.83</v>
      </c>
      <c r="AA1545">
        <v>0</v>
      </c>
      <c r="AB1545" t="str">
        <f t="shared" si="72"/>
        <v>862304840009750</v>
      </c>
      <c r="AC1545" t="str">
        <f t="shared" si="73"/>
        <v>2100707445</v>
      </c>
      <c r="AD1545" t="str">
        <f t="shared" si="74"/>
        <v>Type of identifier, other than LEI or MFI code</v>
      </c>
    </row>
    <row r="1546" spans="1:30" x14ac:dyDescent="0.45">
      <c r="A1546" t="s">
        <v>581</v>
      </c>
      <c r="B1546" t="s">
        <v>439</v>
      </c>
      <c r="C1546" t="s">
        <v>21</v>
      </c>
      <c r="D1546" s="23">
        <v>0.06</v>
      </c>
      <c r="E1546" s="23"/>
      <c r="F1546" t="s">
        <v>485</v>
      </c>
      <c r="G1546" t="s">
        <v>23</v>
      </c>
      <c r="H1546" t="s">
        <v>694</v>
      </c>
      <c r="I1546" t="s">
        <v>66</v>
      </c>
      <c r="M1546" t="s">
        <v>1362</v>
      </c>
      <c r="X1546" t="str">
        <f>+IF(P1546="S128","c006x   - Insurance firms &amp; pension funds",IF(G1546="particulares","c001x   - Households",IF(AND(G1546="outras empresas nao financeiras",H1546="1"),"c002x   - Micro &amp; SME",IF(AND(G1546="outras empresas nao financeiras",OR(H1546="0",H1546="")),"c003x   - Corporates",IF(G1546="instituicoes de credito","c004x   - Institutions",IF(G1546="outras instituicoes financeiras","c005x   - Other financial corporations",IF(G1546="setor publico","c008x   - Government, central banks &amp; supranationals",IF(AND(G1546="",I1546="Taxageste"),"c003x   - Corporates",IF(G1546="","c005x   - Other financial corporations","")))))))))</f>
        <v>c004x   - Institutions</v>
      </c>
      <c r="Y1546" s="1">
        <f>SUM(N1546:O1546)</f>
        <v>0</v>
      </c>
      <c r="Z1546">
        <f>IFERROR(D1546-Y1546,"")</f>
        <v>0.06</v>
      </c>
      <c r="AA1546">
        <v>0</v>
      </c>
      <c r="AB1546" t="str">
        <f t="shared" si="72"/>
        <v>962304820268980</v>
      </c>
      <c r="AC1546" t="str">
        <f t="shared" si="73"/>
        <v>8000176024</v>
      </c>
      <c r="AD1546" t="str">
        <f t="shared" si="74"/>
        <v>Type of identifier, other than LEI or MFI code</v>
      </c>
    </row>
    <row r="1547" spans="1:30" x14ac:dyDescent="0.45">
      <c r="A1547" t="s">
        <v>530</v>
      </c>
      <c r="B1547" t="s">
        <v>531</v>
      </c>
      <c r="C1547" t="s">
        <v>21</v>
      </c>
      <c r="D1547" s="23">
        <v>6.12</v>
      </c>
      <c r="F1547" t="s">
        <v>485</v>
      </c>
      <c r="G1547" t="s">
        <v>23</v>
      </c>
      <c r="H1547" t="s">
        <v>694</v>
      </c>
      <c r="I1547" t="s">
        <v>532</v>
      </c>
      <c r="M1547" t="s">
        <v>1362</v>
      </c>
      <c r="X1547" t="str">
        <f>+IF(P1547="S128","c006x   - Insurance firms &amp; pension funds",IF(G1547="particulares","c001x   - Households",IF(AND(G1547="outras empresas nao financeiras",H1547="1"),"c002x   - Micro &amp; SME",IF(AND(G1547="outras empresas nao financeiras",OR(H1547="0",H1547="")),"c003x   - Corporates",IF(G1547="instituicoes de credito","c004x   - Institutions",IF(G1547="outras instituicoes financeiras","c005x   - Other financial corporations",IF(G1547="setor publico","c008x   - Government, central banks &amp; supranationals",IF(AND(G1547="",I1547="Taxageste"),"c003x   - Corporates",IF(G1547="","c005x   - Other financial corporations","")))))))))</f>
        <v>c004x   - Institutions</v>
      </c>
      <c r="Y1547" s="1">
        <f>SUM(N1547:O1547)</f>
        <v>0</v>
      </c>
      <c r="Z1547">
        <f>IFERROR(D1547-Y1547,"")</f>
        <v>6.12</v>
      </c>
      <c r="AA1547">
        <v>0</v>
      </c>
      <c r="AB1547" t="str">
        <f t="shared" si="72"/>
        <v>962304820255470</v>
      </c>
      <c r="AC1547" t="str">
        <f t="shared" si="73"/>
        <v>7400930664</v>
      </c>
      <c r="AD1547" t="str">
        <f t="shared" si="74"/>
        <v>Type of identifier, other than LEI or MFI code</v>
      </c>
    </row>
    <row r="1548" spans="1:30" x14ac:dyDescent="0.45">
      <c r="A1548" t="s">
        <v>494</v>
      </c>
      <c r="B1548" t="s">
        <v>439</v>
      </c>
      <c r="C1548" t="s">
        <v>21</v>
      </c>
      <c r="D1548" s="23">
        <v>470.25</v>
      </c>
      <c r="E1548" s="23"/>
      <c r="F1548" t="s">
        <v>490</v>
      </c>
      <c r="G1548" t="s">
        <v>23</v>
      </c>
      <c r="H1548" t="s">
        <v>694</v>
      </c>
      <c r="I1548" t="s">
        <v>66</v>
      </c>
      <c r="M1548" t="s">
        <v>1362</v>
      </c>
      <c r="X1548" t="str">
        <f>+IF(P1548="S128","c006x   - Insurance firms &amp; pension funds",IF(G1548="particulares","c001x   - Households",IF(AND(G1548="outras empresas nao financeiras",H1548="1"),"c002x   - Micro &amp; SME",IF(AND(G1548="outras empresas nao financeiras",OR(H1548="0",H1548="")),"c003x   - Corporates",IF(G1548="instituicoes de credito","c004x   - Institutions",IF(G1548="outras instituicoes financeiras","c005x   - Other financial corporations",IF(G1548="setor publico","c008x   - Government, central banks &amp; supranationals",IF(AND(G1548="",I1548="Taxageste"),"c003x   - Corporates",IF(G1548="","c005x   - Other financial corporations","")))))))))</f>
        <v>c004x   - Institutions</v>
      </c>
      <c r="Y1548" s="1">
        <f>SUM(N1548:O1548)</f>
        <v>0</v>
      </c>
      <c r="Z1548">
        <f>IFERROR(D1548-Y1548,"")</f>
        <v>470.25</v>
      </c>
      <c r="AA1548">
        <v>0</v>
      </c>
      <c r="AB1548" t="str">
        <f t="shared" si="72"/>
        <v>962304820272570</v>
      </c>
      <c r="AC1548" t="str">
        <f t="shared" si="73"/>
        <v>8000176024</v>
      </c>
      <c r="AD1548" t="str">
        <f t="shared" si="74"/>
        <v>Type of identifier, other than LEI or MFI code</v>
      </c>
    </row>
    <row r="1549" spans="1:30" x14ac:dyDescent="0.45">
      <c r="A1549" t="s">
        <v>533</v>
      </c>
      <c r="B1549" t="s">
        <v>439</v>
      </c>
      <c r="C1549" t="s">
        <v>21</v>
      </c>
      <c r="D1549" s="23">
        <v>164.35</v>
      </c>
      <c r="F1549" t="s">
        <v>490</v>
      </c>
      <c r="G1549" t="s">
        <v>23</v>
      </c>
      <c r="H1549" t="s">
        <v>694</v>
      </c>
      <c r="I1549" t="s">
        <v>66</v>
      </c>
      <c r="M1549" t="s">
        <v>1362</v>
      </c>
      <c r="X1549" t="str">
        <f>+IF(P1549="S128","c006x   - Insurance firms &amp; pension funds",IF(G1549="particulares","c001x   - Households",IF(AND(G1549="outras empresas nao financeiras",H1549="1"),"c002x   - Micro &amp; SME",IF(AND(G1549="outras empresas nao financeiras",OR(H1549="0",H1549="")),"c003x   - Corporates",IF(G1549="instituicoes de credito","c004x   - Institutions",IF(G1549="outras instituicoes financeiras","c005x   - Other financial corporations",IF(G1549="setor publico","c008x   - Government, central banks &amp; supranationals",IF(AND(G1549="",I1549="Taxageste"),"c003x   - Corporates",IF(G1549="","c005x   - Other financial corporations","")))))))))</f>
        <v>c004x   - Institutions</v>
      </c>
      <c r="Y1549" s="1">
        <f>SUM(N1549:O1549)</f>
        <v>0</v>
      </c>
      <c r="Z1549">
        <f>IFERROR(D1549-Y1549,"")</f>
        <v>164.35</v>
      </c>
      <c r="AA1549">
        <v>0</v>
      </c>
      <c r="AB1549" t="str">
        <f t="shared" si="72"/>
        <v>962304820272600</v>
      </c>
      <c r="AC1549" t="str">
        <f t="shared" si="73"/>
        <v>8000176024</v>
      </c>
      <c r="AD1549" t="str">
        <f t="shared" si="74"/>
        <v>Type of identifier, other than LEI or MFI code</v>
      </c>
    </row>
    <row r="1550" spans="1:30" x14ac:dyDescent="0.45">
      <c r="A1550" t="s">
        <v>508</v>
      </c>
      <c r="B1550" t="s">
        <v>439</v>
      </c>
      <c r="C1550" t="s">
        <v>21</v>
      </c>
      <c r="D1550" s="23">
        <v>0.18</v>
      </c>
      <c r="E1550" s="23"/>
      <c r="F1550" t="s">
        <v>485</v>
      </c>
      <c r="G1550" t="s">
        <v>23</v>
      </c>
      <c r="H1550" t="s">
        <v>694</v>
      </c>
      <c r="I1550" t="s">
        <v>66</v>
      </c>
      <c r="M1550" t="s">
        <v>1362</v>
      </c>
      <c r="X1550" t="str">
        <f>+IF(P1550="S128","c006x   - Insurance firms &amp; pension funds",IF(G1550="particulares","c001x   - Households",IF(AND(G1550="outras empresas nao financeiras",H1550="1"),"c002x   - Micro &amp; SME",IF(AND(G1550="outras empresas nao financeiras",OR(H1550="0",H1550="")),"c003x   - Corporates",IF(G1550="instituicoes de credito","c004x   - Institutions",IF(G1550="outras instituicoes financeiras","c005x   - Other financial corporations",IF(G1550="setor publico","c008x   - Government, central banks &amp; supranationals",IF(AND(G1550="",I1550="Taxageste"),"c003x   - Corporates",IF(G1550="","c005x   - Other financial corporations","")))))))))</f>
        <v>c004x   - Institutions</v>
      </c>
      <c r="Y1550" s="1">
        <f>SUM(N1550:O1550)</f>
        <v>0</v>
      </c>
      <c r="Z1550">
        <f>IFERROR(D1550-Y1550,"")</f>
        <v>0.18</v>
      </c>
      <c r="AA1550">
        <v>0</v>
      </c>
      <c r="AB1550" t="str">
        <f t="shared" si="72"/>
        <v>962304820273750</v>
      </c>
      <c r="AC1550" t="str">
        <f t="shared" si="73"/>
        <v>8000176024</v>
      </c>
      <c r="AD1550" t="str">
        <f t="shared" si="74"/>
        <v>Type of identifier, other than LEI or MFI code</v>
      </c>
    </row>
    <row r="1551" spans="1:30" x14ac:dyDescent="0.45">
      <c r="A1551" t="s">
        <v>534</v>
      </c>
      <c r="B1551" t="s">
        <v>439</v>
      </c>
      <c r="C1551" t="s">
        <v>21</v>
      </c>
      <c r="D1551" s="23">
        <v>73.33</v>
      </c>
      <c r="F1551" t="s">
        <v>490</v>
      </c>
      <c r="G1551" t="s">
        <v>23</v>
      </c>
      <c r="H1551" t="s">
        <v>694</v>
      </c>
      <c r="I1551" t="s">
        <v>66</v>
      </c>
      <c r="M1551" t="s">
        <v>1362</v>
      </c>
      <c r="X1551" t="str">
        <f>+IF(P1551="S128","c006x   - Insurance firms &amp; pension funds",IF(G1551="particulares","c001x   - Households",IF(AND(G1551="outras empresas nao financeiras",H1551="1"),"c002x   - Micro &amp; SME",IF(AND(G1551="outras empresas nao financeiras",OR(H1551="0",H1551="")),"c003x   - Corporates",IF(G1551="instituicoes de credito","c004x   - Institutions",IF(G1551="outras instituicoes financeiras","c005x   - Other financial corporations",IF(G1551="setor publico","c008x   - Government, central banks &amp; supranationals",IF(AND(G1551="",I1551="Taxageste"),"c003x   - Corporates",IF(G1551="","c005x   - Other financial corporations","")))))))))</f>
        <v>c004x   - Institutions</v>
      </c>
      <c r="Y1551" s="1">
        <f>SUM(N1551:O1551)</f>
        <v>0</v>
      </c>
      <c r="Z1551">
        <f>IFERROR(D1551-Y1551,"")</f>
        <v>73.33</v>
      </c>
      <c r="AA1551">
        <v>0</v>
      </c>
      <c r="AB1551" t="str">
        <f t="shared" si="72"/>
        <v>962304820275080</v>
      </c>
      <c r="AC1551" t="str">
        <f t="shared" si="73"/>
        <v>8000176024</v>
      </c>
      <c r="AD1551" t="str">
        <f t="shared" si="74"/>
        <v>Type of identifier, other than LEI or MFI code</v>
      </c>
    </row>
    <row r="1552" spans="1:30" x14ac:dyDescent="0.45">
      <c r="A1552" t="s">
        <v>795</v>
      </c>
      <c r="B1552" t="s">
        <v>703</v>
      </c>
      <c r="C1552" t="s">
        <v>21</v>
      </c>
      <c r="D1552" s="23">
        <v>5.96</v>
      </c>
      <c r="E1552" s="23"/>
      <c r="F1552" t="s">
        <v>485</v>
      </c>
      <c r="G1552" t="s">
        <v>23</v>
      </c>
      <c r="H1552" t="s">
        <v>694</v>
      </c>
      <c r="I1552" t="s">
        <v>704</v>
      </c>
      <c r="M1552" t="s">
        <v>1362</v>
      </c>
      <c r="X1552" t="str">
        <f>+IF(P1552="S128","c006x   - Insurance firms &amp; pension funds",IF(G1552="particulares","c001x   - Households",IF(AND(G1552="outras empresas nao financeiras",H1552="1"),"c002x   - Micro &amp; SME",IF(AND(G1552="outras empresas nao financeiras",OR(H1552="0",H1552="")),"c003x   - Corporates",IF(G1552="instituicoes de credito","c004x   - Institutions",IF(G1552="outras instituicoes financeiras","c005x   - Other financial corporations",IF(G1552="setor publico","c008x   - Government, central banks &amp; supranationals",IF(AND(G1552="",I1552="Taxageste"),"c003x   - Corporates",IF(G1552="","c005x   - Other financial corporations","")))))))))</f>
        <v>c004x   - Institutions</v>
      </c>
      <c r="Y1552" s="1">
        <f>SUM(N1552:O1552)</f>
        <v>0</v>
      </c>
      <c r="Z1552">
        <f>IFERROR(D1552-Y1552,"")</f>
        <v>5.96</v>
      </c>
      <c r="AA1552">
        <v>0</v>
      </c>
      <c r="AB1552" t="str">
        <f t="shared" si="72"/>
        <v>862304880010270</v>
      </c>
      <c r="AC1552" t="str">
        <f t="shared" si="73"/>
        <v>2100707445</v>
      </c>
      <c r="AD1552" t="str">
        <f t="shared" si="74"/>
        <v>Type of identifier, other than LEI or MFI code</v>
      </c>
    </row>
    <row r="1553" spans="1:30" x14ac:dyDescent="0.45">
      <c r="A1553" t="s">
        <v>587</v>
      </c>
      <c r="B1553" t="s">
        <v>439</v>
      </c>
      <c r="C1553" t="s">
        <v>21</v>
      </c>
      <c r="D1553" s="23">
        <v>94.44</v>
      </c>
      <c r="F1553" t="s">
        <v>490</v>
      </c>
      <c r="G1553" t="s">
        <v>23</v>
      </c>
      <c r="H1553" t="s">
        <v>694</v>
      </c>
      <c r="I1553" t="s">
        <v>66</v>
      </c>
      <c r="M1553" t="s">
        <v>1362</v>
      </c>
      <c r="X1553" t="str">
        <f>+IF(P1553="S128","c006x   - Insurance firms &amp; pension funds",IF(G1553="particulares","c001x   - Households",IF(AND(G1553="outras empresas nao financeiras",H1553="1"),"c002x   - Micro &amp; SME",IF(AND(G1553="outras empresas nao financeiras",OR(H1553="0",H1553="")),"c003x   - Corporates",IF(G1553="instituicoes de credito","c004x   - Institutions",IF(G1553="outras instituicoes financeiras","c005x   - Other financial corporations",IF(G1553="setor publico","c008x   - Government, central banks &amp; supranationals",IF(AND(G1553="",I1553="Taxageste"),"c003x   - Corporates",IF(G1553="","c005x   - Other financial corporations","")))))))))</f>
        <v>c004x   - Institutions</v>
      </c>
      <c r="Y1553" s="1">
        <f>SUM(N1553:O1553)</f>
        <v>0</v>
      </c>
      <c r="Z1553">
        <f>IFERROR(D1553-Y1553,"")</f>
        <v>94.44</v>
      </c>
      <c r="AA1553">
        <v>0</v>
      </c>
      <c r="AB1553" t="str">
        <f t="shared" si="72"/>
        <v>962304820276890</v>
      </c>
      <c r="AC1553" t="str">
        <f t="shared" si="73"/>
        <v>8000176024</v>
      </c>
      <c r="AD1553" t="str">
        <f t="shared" si="74"/>
        <v>Type of identifier, other than LEI or MFI code</v>
      </c>
    </row>
    <row r="1554" spans="1:30" x14ac:dyDescent="0.45">
      <c r="A1554" t="s">
        <v>1476</v>
      </c>
      <c r="B1554" t="s">
        <v>439</v>
      </c>
      <c r="C1554" t="s">
        <v>21</v>
      </c>
      <c r="D1554" s="23">
        <v>5037.8</v>
      </c>
      <c r="E1554" s="23"/>
      <c r="F1554" t="s">
        <v>490</v>
      </c>
      <c r="G1554" t="s">
        <v>23</v>
      </c>
      <c r="H1554" t="s">
        <v>694</v>
      </c>
      <c r="I1554" t="s">
        <v>66</v>
      </c>
      <c r="M1554" t="s">
        <v>1362</v>
      </c>
      <c r="X1554" t="str">
        <f>+IF(P1554="S128","c006x   - Insurance firms &amp; pension funds",IF(G1554="particulares","c001x   - Households",IF(AND(G1554="outras empresas nao financeiras",H1554="1"),"c002x   - Micro &amp; SME",IF(AND(G1554="outras empresas nao financeiras",OR(H1554="0",H1554="")),"c003x   - Corporates",IF(G1554="instituicoes de credito","c004x   - Institutions",IF(G1554="outras instituicoes financeiras","c005x   - Other financial corporations",IF(G1554="setor publico","c008x   - Government, central banks &amp; supranationals",IF(AND(G1554="",I1554="Taxageste"),"c003x   - Corporates",IF(G1554="","c005x   - Other financial corporations","")))))))))</f>
        <v>c004x   - Institutions</v>
      </c>
      <c r="Y1554" s="1">
        <f>SUM(N1554:O1554)</f>
        <v>0</v>
      </c>
      <c r="Z1554">
        <f>IFERROR(D1554-Y1554,"")</f>
        <v>5037.8</v>
      </c>
      <c r="AA1554">
        <v>0</v>
      </c>
      <c r="AB1554" t="str">
        <f t="shared" si="72"/>
        <v>962304820393220</v>
      </c>
      <c r="AC1554" t="str">
        <f t="shared" si="73"/>
        <v>8000176024</v>
      </c>
      <c r="AD1554" t="str">
        <f t="shared" si="74"/>
        <v>Type of identifier, other than LEI or MFI code</v>
      </c>
    </row>
    <row r="1555" spans="1:30" x14ac:dyDescent="0.45">
      <c r="A1555" t="s">
        <v>1314</v>
      </c>
      <c r="B1555" t="s">
        <v>439</v>
      </c>
      <c r="C1555" t="s">
        <v>21</v>
      </c>
      <c r="D1555" s="23">
        <v>43.85</v>
      </c>
      <c r="F1555" t="s">
        <v>490</v>
      </c>
      <c r="G1555" t="s">
        <v>23</v>
      </c>
      <c r="H1555" t="s">
        <v>694</v>
      </c>
      <c r="I1555" t="s">
        <v>66</v>
      </c>
      <c r="M1555" t="s">
        <v>1362</v>
      </c>
      <c r="X1555" t="str">
        <f>+IF(P1555="S128","c006x   - Insurance firms &amp; pension funds",IF(G1555="particulares","c001x   - Households",IF(AND(G1555="outras empresas nao financeiras",H1555="1"),"c002x   - Micro &amp; SME",IF(AND(G1555="outras empresas nao financeiras",OR(H1555="0",H1555="")),"c003x   - Corporates",IF(G1555="instituicoes de credito","c004x   - Institutions",IF(G1555="outras instituicoes financeiras","c005x   - Other financial corporations",IF(G1555="setor publico","c008x   - Government, central banks &amp; supranationals",IF(AND(G1555="",I1555="Taxageste"),"c003x   - Corporates",IF(G1555="","c005x   - Other financial corporations","")))))))))</f>
        <v>c004x   - Institutions</v>
      </c>
      <c r="Y1555" s="1">
        <f>SUM(N1555:O1555)</f>
        <v>0</v>
      </c>
      <c r="Z1555">
        <f>IFERROR(D1555-Y1555,"")</f>
        <v>43.85</v>
      </c>
      <c r="AA1555">
        <v>0</v>
      </c>
      <c r="AB1555" t="str">
        <f t="shared" si="72"/>
        <v>962304830364570</v>
      </c>
      <c r="AC1555" t="str">
        <f t="shared" si="73"/>
        <v>8000176024</v>
      </c>
      <c r="AD1555" t="str">
        <f t="shared" si="74"/>
        <v>Type of identifier, other than LEI or MFI code</v>
      </c>
    </row>
    <row r="1556" spans="1:30" x14ac:dyDescent="0.45">
      <c r="A1556" t="s">
        <v>492</v>
      </c>
      <c r="B1556" t="s">
        <v>439</v>
      </c>
      <c r="C1556" t="s">
        <v>21</v>
      </c>
      <c r="D1556" s="23">
        <v>97.78</v>
      </c>
      <c r="E1556" s="23"/>
      <c r="F1556" t="s">
        <v>490</v>
      </c>
      <c r="G1556" t="s">
        <v>23</v>
      </c>
      <c r="H1556" t="s">
        <v>694</v>
      </c>
      <c r="I1556" t="s">
        <v>66</v>
      </c>
      <c r="M1556" t="s">
        <v>1362</v>
      </c>
      <c r="X1556" t="str">
        <f>+IF(P1556="S128","c006x   - Insurance firms &amp; pension funds",IF(G1556="particulares","c001x   - Households",IF(AND(G1556="outras empresas nao financeiras",H1556="1"),"c002x   - Micro &amp; SME",IF(AND(G1556="outras empresas nao financeiras",OR(H1556="0",H1556="")),"c003x   - Corporates",IF(G1556="instituicoes de credito","c004x   - Institutions",IF(G1556="outras instituicoes financeiras","c005x   - Other financial corporations",IF(G1556="setor publico","c008x   - Government, central banks &amp; supranationals",IF(AND(G1556="",I1556="Taxageste"),"c003x   - Corporates",IF(G1556="","c005x   - Other financial corporations","")))))))))</f>
        <v>c004x   - Institutions</v>
      </c>
      <c r="Y1556" s="1">
        <f>SUM(N1556:O1556)</f>
        <v>0</v>
      </c>
      <c r="Z1556">
        <f>IFERROR(D1556-Y1556,"")</f>
        <v>97.78</v>
      </c>
      <c r="AA1556">
        <v>0</v>
      </c>
      <c r="AB1556" t="str">
        <f t="shared" si="72"/>
        <v>962304820277500</v>
      </c>
      <c r="AC1556" t="str">
        <f t="shared" si="73"/>
        <v>8000176024</v>
      </c>
      <c r="AD1556" t="str">
        <f t="shared" si="74"/>
        <v>Type of identifier, other than LEI or MFI code</v>
      </c>
    </row>
    <row r="1557" spans="1:30" x14ac:dyDescent="0.45">
      <c r="A1557" t="s">
        <v>1475</v>
      </c>
      <c r="B1557" t="s">
        <v>439</v>
      </c>
      <c r="C1557" t="s">
        <v>21</v>
      </c>
      <c r="D1557" s="23">
        <v>52.22</v>
      </c>
      <c r="F1557" t="s">
        <v>490</v>
      </c>
      <c r="G1557" t="s">
        <v>23</v>
      </c>
      <c r="H1557" t="s">
        <v>694</v>
      </c>
      <c r="I1557" t="s">
        <v>66</v>
      </c>
      <c r="M1557" t="s">
        <v>1362</v>
      </c>
      <c r="X1557" t="str">
        <f>+IF(P1557="S128","c006x   - Insurance firms &amp; pension funds",IF(G1557="particulares","c001x   - Households",IF(AND(G1557="outras empresas nao financeiras",H1557="1"),"c002x   - Micro &amp; SME",IF(AND(G1557="outras empresas nao financeiras",OR(H1557="0",H1557="")),"c003x   - Corporates",IF(G1557="instituicoes de credito","c004x   - Institutions",IF(G1557="outras instituicoes financeiras","c005x   - Other financial corporations",IF(G1557="setor publico","c008x   - Government, central banks &amp; supranationals",IF(AND(G1557="",I1557="Taxageste"),"c003x   - Corporates",IF(G1557="","c005x   - Other financial corporations","")))))))))</f>
        <v>c004x   - Institutions</v>
      </c>
      <c r="Y1557" s="1">
        <f>SUM(N1557:O1557)</f>
        <v>0</v>
      </c>
      <c r="Z1557">
        <f>IFERROR(D1557-Y1557,"")</f>
        <v>52.22</v>
      </c>
      <c r="AA1557">
        <v>0</v>
      </c>
      <c r="AB1557" t="str">
        <f t="shared" si="72"/>
        <v>962304820393090</v>
      </c>
      <c r="AC1557" t="str">
        <f t="shared" si="73"/>
        <v>8000176024</v>
      </c>
      <c r="AD1557" t="str">
        <f t="shared" si="74"/>
        <v>Type of identifier, other than LEI or MFI code</v>
      </c>
    </row>
    <row r="1558" spans="1:30" x14ac:dyDescent="0.45">
      <c r="A1558" t="s">
        <v>1270</v>
      </c>
      <c r="B1558" t="s">
        <v>703</v>
      </c>
      <c r="C1558" t="s">
        <v>21</v>
      </c>
      <c r="D1558" s="23">
        <v>0.08</v>
      </c>
      <c r="E1558" s="23"/>
      <c r="F1558" t="s">
        <v>485</v>
      </c>
      <c r="G1558" t="s">
        <v>23</v>
      </c>
      <c r="H1558" t="s">
        <v>694</v>
      </c>
      <c r="I1558" t="s">
        <v>704</v>
      </c>
      <c r="M1558" t="s">
        <v>1362</v>
      </c>
      <c r="X1558" t="str">
        <f>+IF(P1558="S128","c006x   - Insurance firms &amp; pension funds",IF(G1558="particulares","c001x   - Households",IF(AND(G1558="outras empresas nao financeiras",H1558="1"),"c002x   - Micro &amp; SME",IF(AND(G1558="outras empresas nao financeiras",OR(H1558="0",H1558="")),"c003x   - Corporates",IF(G1558="instituicoes de credito","c004x   - Institutions",IF(G1558="outras instituicoes financeiras","c005x   - Other financial corporations",IF(G1558="setor publico","c008x   - Government, central banks &amp; supranationals",IF(AND(G1558="",I1558="Taxageste"),"c003x   - Corporates",IF(G1558="","c005x   - Other financial corporations","")))))))))</f>
        <v>c004x   - Institutions</v>
      </c>
      <c r="Y1558" s="1">
        <f>SUM(N1558:O1558)</f>
        <v>0</v>
      </c>
      <c r="Z1558">
        <f>IFERROR(D1558-Y1558,"")</f>
        <v>0.08</v>
      </c>
      <c r="AA1558">
        <v>0</v>
      </c>
      <c r="AB1558" t="str">
        <f t="shared" si="72"/>
        <v>862304840004970</v>
      </c>
      <c r="AC1558" t="str">
        <f t="shared" si="73"/>
        <v>2100707445</v>
      </c>
      <c r="AD1558" t="str">
        <f t="shared" si="74"/>
        <v>Type of identifier, other than LEI or MFI code</v>
      </c>
    </row>
    <row r="1559" spans="1:30" x14ac:dyDescent="0.45">
      <c r="A1559" t="s">
        <v>588</v>
      </c>
      <c r="B1559" t="s">
        <v>439</v>
      </c>
      <c r="C1559" t="s">
        <v>21</v>
      </c>
      <c r="D1559" s="23">
        <v>35.56</v>
      </c>
      <c r="F1559" t="s">
        <v>490</v>
      </c>
      <c r="G1559" t="s">
        <v>23</v>
      </c>
      <c r="H1559" t="s">
        <v>694</v>
      </c>
      <c r="I1559" t="s">
        <v>66</v>
      </c>
      <c r="M1559" t="s">
        <v>1362</v>
      </c>
      <c r="X1559" t="str">
        <f>+IF(P1559="S128","c006x   - Insurance firms &amp; pension funds",IF(G1559="particulares","c001x   - Households",IF(AND(G1559="outras empresas nao financeiras",H1559="1"),"c002x   - Micro &amp; SME",IF(AND(G1559="outras empresas nao financeiras",OR(H1559="0",H1559="")),"c003x   - Corporates",IF(G1559="instituicoes de credito","c004x   - Institutions",IF(G1559="outras instituicoes financeiras","c005x   - Other financial corporations",IF(G1559="setor publico","c008x   - Government, central banks &amp; supranationals",IF(AND(G1559="",I1559="Taxageste"),"c003x   - Corporates",IF(G1559="","c005x   - Other financial corporations","")))))))))</f>
        <v>c004x   - Institutions</v>
      </c>
      <c r="Y1559" s="1">
        <f>SUM(N1559:O1559)</f>
        <v>0</v>
      </c>
      <c r="Z1559">
        <f>IFERROR(D1559-Y1559,"")</f>
        <v>35.56</v>
      </c>
      <c r="AA1559">
        <v>0</v>
      </c>
      <c r="AB1559" t="str">
        <f t="shared" si="72"/>
        <v>962304820280090</v>
      </c>
      <c r="AC1559" t="str">
        <f t="shared" si="73"/>
        <v>8000176024</v>
      </c>
      <c r="AD1559" t="str">
        <f t="shared" si="74"/>
        <v>Type of identifier, other than LEI or MFI code</v>
      </c>
    </row>
    <row r="1560" spans="1:30" x14ac:dyDescent="0.45">
      <c r="A1560" t="s">
        <v>874</v>
      </c>
      <c r="B1560" t="s">
        <v>703</v>
      </c>
      <c r="C1560" t="s">
        <v>21</v>
      </c>
      <c r="D1560" s="23">
        <v>0.31</v>
      </c>
      <c r="F1560" t="s">
        <v>485</v>
      </c>
      <c r="G1560" t="s">
        <v>23</v>
      </c>
      <c r="H1560" t="s">
        <v>694</v>
      </c>
      <c r="I1560" t="s">
        <v>704</v>
      </c>
      <c r="M1560" t="s">
        <v>1362</v>
      </c>
      <c r="X1560" t="str">
        <f>+IF(P1560="S128","c006x   - Insurance firms &amp; pension funds",IF(G1560="particulares","c001x   - Households",IF(AND(G1560="outras empresas nao financeiras",H1560="1"),"c002x   - Micro &amp; SME",IF(AND(G1560="outras empresas nao financeiras",OR(H1560="0",H1560="")),"c003x   - Corporates",IF(G1560="instituicoes de credito","c004x   - Institutions",IF(G1560="outras instituicoes financeiras","c005x   - Other financial corporations",IF(G1560="setor publico","c008x   - Government, central banks &amp; supranationals",IF(AND(G1560="",I1560="Taxageste"),"c003x   - Corporates",IF(G1560="","c005x   - Other financial corporations","")))))))))</f>
        <v>c004x   - Institutions</v>
      </c>
      <c r="Y1560" s="1">
        <f>SUM(N1560:O1560)</f>
        <v>0</v>
      </c>
      <c r="Z1560">
        <f>IFERROR(D1560-Y1560,"")</f>
        <v>0.31</v>
      </c>
      <c r="AA1560">
        <v>0</v>
      </c>
      <c r="AB1560" t="str">
        <f t="shared" si="72"/>
        <v>862304840034200</v>
      </c>
      <c r="AC1560" t="str">
        <f t="shared" si="73"/>
        <v>2100707445</v>
      </c>
      <c r="AD1560" t="str">
        <f t="shared" si="74"/>
        <v>Type of identifier, other than LEI or MFI code</v>
      </c>
    </row>
    <row r="1561" spans="1:30" x14ac:dyDescent="0.45">
      <c r="A1561" t="s">
        <v>872</v>
      </c>
      <c r="B1561" t="s">
        <v>703</v>
      </c>
      <c r="C1561" t="s">
        <v>21</v>
      </c>
      <c r="D1561" s="23">
        <v>4.32</v>
      </c>
      <c r="F1561" t="s">
        <v>485</v>
      </c>
      <c r="G1561" t="s">
        <v>23</v>
      </c>
      <c r="H1561" t="s">
        <v>694</v>
      </c>
      <c r="I1561" t="s">
        <v>704</v>
      </c>
      <c r="M1561" t="s">
        <v>1362</v>
      </c>
      <c r="X1561" t="str">
        <f>+IF(P1561="S128","c006x   - Insurance firms &amp; pension funds",IF(G1561="particulares","c001x   - Households",IF(AND(G1561="outras empresas nao financeiras",H1561="1"),"c002x   - Micro &amp; SME",IF(AND(G1561="outras empresas nao financeiras",OR(H1561="0",H1561="")),"c003x   - Corporates",IF(G1561="instituicoes de credito","c004x   - Institutions",IF(G1561="outras instituicoes financeiras","c005x   - Other financial corporations",IF(G1561="setor publico","c008x   - Government, central banks &amp; supranationals",IF(AND(G1561="",I1561="Taxageste"),"c003x   - Corporates",IF(G1561="","c005x   - Other financial corporations","")))))))))</f>
        <v>c004x   - Institutions</v>
      </c>
      <c r="Y1561" s="1">
        <f>SUM(N1561:O1561)</f>
        <v>0</v>
      </c>
      <c r="Z1561">
        <f>IFERROR(D1561-Y1561,"")</f>
        <v>4.32</v>
      </c>
      <c r="AA1561">
        <v>0</v>
      </c>
      <c r="AB1561" t="str">
        <f t="shared" si="72"/>
        <v>862304840039090</v>
      </c>
      <c r="AC1561" t="str">
        <f t="shared" si="73"/>
        <v>2100707445</v>
      </c>
      <c r="AD1561" t="str">
        <f t="shared" si="74"/>
        <v>Type of identifier, other than LEI or MFI code</v>
      </c>
    </row>
    <row r="1562" spans="1:30" x14ac:dyDescent="0.45">
      <c r="A1562" t="s">
        <v>744</v>
      </c>
      <c r="B1562" t="s">
        <v>703</v>
      </c>
      <c r="C1562" t="s">
        <v>21</v>
      </c>
      <c r="D1562" s="23">
        <v>3.14</v>
      </c>
      <c r="E1562" s="23"/>
      <c r="F1562" t="s">
        <v>485</v>
      </c>
      <c r="G1562" t="s">
        <v>23</v>
      </c>
      <c r="H1562" t="s">
        <v>694</v>
      </c>
      <c r="I1562" t="s">
        <v>704</v>
      </c>
      <c r="M1562" t="s">
        <v>1362</v>
      </c>
      <c r="X1562" t="str">
        <f>+IF(P1562="S128","c006x   - Insurance firms &amp; pension funds",IF(G1562="particulares","c001x   - Households",IF(AND(G1562="outras empresas nao financeiras",H1562="1"),"c002x   - Micro &amp; SME",IF(AND(G1562="outras empresas nao financeiras",OR(H1562="0",H1562="")),"c003x   - Corporates",IF(G1562="instituicoes de credito","c004x   - Institutions",IF(G1562="outras instituicoes financeiras","c005x   - Other financial corporations",IF(G1562="setor publico","c008x   - Government, central banks &amp; supranationals",IF(AND(G1562="",I1562="Taxageste"),"c003x   - Corporates",IF(G1562="","c005x   - Other financial corporations","")))))))))</f>
        <v>c004x   - Institutions</v>
      </c>
      <c r="Y1562" s="1">
        <f>SUM(N1562:O1562)</f>
        <v>0</v>
      </c>
      <c r="Z1562">
        <f>IFERROR(D1562-Y1562,"")</f>
        <v>3.14</v>
      </c>
      <c r="AA1562">
        <v>0</v>
      </c>
      <c r="AB1562" t="str">
        <f t="shared" si="72"/>
        <v>862304840041160</v>
      </c>
      <c r="AC1562" t="str">
        <f t="shared" si="73"/>
        <v>2100707445</v>
      </c>
      <c r="AD1562" t="str">
        <f t="shared" si="74"/>
        <v>Type of identifier, other than LEI or MFI code</v>
      </c>
    </row>
    <row r="1563" spans="1:30" x14ac:dyDescent="0.45">
      <c r="A1563" t="s">
        <v>1038</v>
      </c>
      <c r="B1563" t="s">
        <v>703</v>
      </c>
      <c r="C1563" t="s">
        <v>21</v>
      </c>
      <c r="D1563" s="23">
        <v>2.4</v>
      </c>
      <c r="F1563" t="s">
        <v>485</v>
      </c>
      <c r="G1563" t="s">
        <v>23</v>
      </c>
      <c r="H1563" t="s">
        <v>694</v>
      </c>
      <c r="I1563" t="s">
        <v>704</v>
      </c>
      <c r="M1563" t="s">
        <v>1362</v>
      </c>
      <c r="X1563" t="str">
        <f>+IF(P1563="S128","c006x   - Insurance firms &amp; pension funds",IF(G1563="particulares","c001x   - Households",IF(AND(G1563="outras empresas nao financeiras",H1563="1"),"c002x   - Micro &amp; SME",IF(AND(G1563="outras empresas nao financeiras",OR(H1563="0",H1563="")),"c003x   - Corporates",IF(G1563="instituicoes de credito","c004x   - Institutions",IF(G1563="outras instituicoes financeiras","c005x   - Other financial corporations",IF(G1563="setor publico","c008x   - Government, central banks &amp; supranationals",IF(AND(G1563="",I1563="Taxageste"),"c003x   - Corporates",IF(G1563="","c005x   - Other financial corporations","")))))))))</f>
        <v>c004x   - Institutions</v>
      </c>
      <c r="Y1563" s="1">
        <f>SUM(N1563:O1563)</f>
        <v>0</v>
      </c>
      <c r="Z1563">
        <f>IFERROR(D1563-Y1563,"")</f>
        <v>2.4</v>
      </c>
      <c r="AA1563">
        <v>0</v>
      </c>
      <c r="AB1563" t="str">
        <f t="shared" si="72"/>
        <v>862304840044560</v>
      </c>
      <c r="AC1563" t="str">
        <f t="shared" si="73"/>
        <v>2100707445</v>
      </c>
      <c r="AD1563" t="str">
        <f t="shared" si="74"/>
        <v>Type of identifier, other than LEI or MFI code</v>
      </c>
    </row>
    <row r="1564" spans="1:30" x14ac:dyDescent="0.45">
      <c r="A1564" t="s">
        <v>1295</v>
      </c>
      <c r="B1564" t="s">
        <v>703</v>
      </c>
      <c r="C1564" t="s">
        <v>21</v>
      </c>
      <c r="D1564" s="23">
        <v>0.17</v>
      </c>
      <c r="E1564" s="23"/>
      <c r="F1564" t="s">
        <v>485</v>
      </c>
      <c r="G1564" t="s">
        <v>23</v>
      </c>
      <c r="H1564" t="s">
        <v>694</v>
      </c>
      <c r="I1564" t="s">
        <v>704</v>
      </c>
      <c r="M1564" t="s">
        <v>1362</v>
      </c>
      <c r="X1564" t="str">
        <f>+IF(P1564="S128","c006x   - Insurance firms &amp; pension funds",IF(G1564="particulares","c001x   - Households",IF(AND(G1564="outras empresas nao financeiras",H1564="1"),"c002x   - Micro &amp; SME",IF(AND(G1564="outras empresas nao financeiras",OR(H1564="0",H1564="")),"c003x   - Corporates",IF(G1564="instituicoes de credito","c004x   - Institutions",IF(G1564="outras instituicoes financeiras","c005x   - Other financial corporations",IF(G1564="setor publico","c008x   - Government, central banks &amp; supranationals",IF(AND(G1564="",I1564="Taxageste"),"c003x   - Corporates",IF(G1564="","c005x   - Other financial corporations","")))))))))</f>
        <v>c004x   - Institutions</v>
      </c>
      <c r="Y1564" s="1">
        <f>SUM(N1564:O1564)</f>
        <v>0</v>
      </c>
      <c r="Z1564">
        <f>IFERROR(D1564-Y1564,"")</f>
        <v>0.17</v>
      </c>
      <c r="AA1564">
        <v>0</v>
      </c>
      <c r="AB1564" t="str">
        <f t="shared" si="72"/>
        <v>862304840049330</v>
      </c>
      <c r="AC1564" t="str">
        <f t="shared" si="73"/>
        <v>2100707445</v>
      </c>
      <c r="AD1564" t="str">
        <f t="shared" si="74"/>
        <v>Type of identifier, other than LEI or MFI code</v>
      </c>
    </row>
    <row r="1565" spans="1:30" x14ac:dyDescent="0.45">
      <c r="A1565" t="s">
        <v>1226</v>
      </c>
      <c r="B1565" t="s">
        <v>703</v>
      </c>
      <c r="C1565" t="s">
        <v>21</v>
      </c>
      <c r="D1565" s="23">
        <v>0.39</v>
      </c>
      <c r="F1565" t="s">
        <v>485</v>
      </c>
      <c r="G1565" t="s">
        <v>23</v>
      </c>
      <c r="H1565" t="s">
        <v>694</v>
      </c>
      <c r="I1565" t="s">
        <v>704</v>
      </c>
      <c r="M1565" t="s">
        <v>1362</v>
      </c>
      <c r="X1565" t="str">
        <f>+IF(P1565="S128","c006x   - Insurance firms &amp; pension funds",IF(G1565="particulares","c001x   - Households",IF(AND(G1565="outras empresas nao financeiras",H1565="1"),"c002x   - Micro &amp; SME",IF(AND(G1565="outras empresas nao financeiras",OR(H1565="0",H1565="")),"c003x   - Corporates",IF(G1565="instituicoes de credito","c004x   - Institutions",IF(G1565="outras instituicoes financeiras","c005x   - Other financial corporations",IF(G1565="setor publico","c008x   - Government, central banks &amp; supranationals",IF(AND(G1565="",I1565="Taxageste"),"c003x   - Corporates",IF(G1565="","c005x   - Other financial corporations","")))))))))</f>
        <v>c004x   - Institutions</v>
      </c>
      <c r="Y1565" s="1">
        <f>SUM(N1565:O1565)</f>
        <v>0</v>
      </c>
      <c r="Z1565">
        <f>IFERROR(D1565-Y1565,"")</f>
        <v>0.39</v>
      </c>
      <c r="AA1565">
        <v>0</v>
      </c>
      <c r="AB1565" t="str">
        <f t="shared" si="72"/>
        <v>862304840056050</v>
      </c>
      <c r="AC1565" t="str">
        <f t="shared" si="73"/>
        <v>2100707445</v>
      </c>
      <c r="AD1565" t="str">
        <f t="shared" si="74"/>
        <v>Type of identifier, other than LEI or MFI code</v>
      </c>
    </row>
    <row r="1566" spans="1:30" x14ac:dyDescent="0.45">
      <c r="A1566" t="s">
        <v>1062</v>
      </c>
      <c r="B1566" t="s">
        <v>703</v>
      </c>
      <c r="C1566" t="s">
        <v>21</v>
      </c>
      <c r="D1566" s="23">
        <v>0.06</v>
      </c>
      <c r="E1566" s="23"/>
      <c r="F1566" t="s">
        <v>485</v>
      </c>
      <c r="G1566" t="s">
        <v>23</v>
      </c>
      <c r="H1566" t="s">
        <v>694</v>
      </c>
      <c r="I1566" t="s">
        <v>704</v>
      </c>
      <c r="M1566" t="s">
        <v>1362</v>
      </c>
      <c r="X1566" t="str">
        <f>+IF(P1566="S128","c006x   - Insurance firms &amp; pension funds",IF(G1566="particulares","c001x   - Households",IF(AND(G1566="outras empresas nao financeiras",H1566="1"),"c002x   - Micro &amp; SME",IF(AND(G1566="outras empresas nao financeiras",OR(H1566="0",H1566="")),"c003x   - Corporates",IF(G1566="instituicoes de credito","c004x   - Institutions",IF(G1566="outras instituicoes financeiras","c005x   - Other financial corporations",IF(G1566="setor publico","c008x   - Government, central banks &amp; supranationals",IF(AND(G1566="",I1566="Taxageste"),"c003x   - Corporates",IF(G1566="","c005x   - Other financial corporations","")))))))))</f>
        <v>c004x   - Institutions</v>
      </c>
      <c r="Y1566" s="1">
        <f>SUM(N1566:O1566)</f>
        <v>0</v>
      </c>
      <c r="Z1566">
        <f>IFERROR(D1566-Y1566,"")</f>
        <v>0.06</v>
      </c>
      <c r="AA1566">
        <v>0</v>
      </c>
      <c r="AB1566" t="str">
        <f t="shared" si="72"/>
        <v>862304840057070</v>
      </c>
      <c r="AC1566" t="str">
        <f t="shared" si="73"/>
        <v>2100707445</v>
      </c>
      <c r="AD1566" t="str">
        <f t="shared" si="74"/>
        <v>Type of identifier, other than LEI or MFI code</v>
      </c>
    </row>
    <row r="1567" spans="1:30" x14ac:dyDescent="0.45">
      <c r="A1567" t="s">
        <v>796</v>
      </c>
      <c r="B1567" t="s">
        <v>703</v>
      </c>
      <c r="C1567" t="s">
        <v>21</v>
      </c>
      <c r="D1567" s="23">
        <v>44.59</v>
      </c>
      <c r="F1567" t="s">
        <v>485</v>
      </c>
      <c r="G1567" t="s">
        <v>23</v>
      </c>
      <c r="H1567" t="s">
        <v>694</v>
      </c>
      <c r="I1567" t="s">
        <v>704</v>
      </c>
      <c r="M1567" t="s">
        <v>1362</v>
      </c>
      <c r="X1567" t="str">
        <f>+IF(P1567="S128","c006x   - Insurance firms &amp; pension funds",IF(G1567="particulares","c001x   - Households",IF(AND(G1567="outras empresas nao financeiras",H1567="1"),"c002x   - Micro &amp; SME",IF(AND(G1567="outras empresas nao financeiras",OR(H1567="0",H1567="")),"c003x   - Corporates",IF(G1567="instituicoes de credito","c004x   - Institutions",IF(G1567="outras instituicoes financeiras","c005x   - Other financial corporations",IF(G1567="setor publico","c008x   - Government, central banks &amp; supranationals",IF(AND(G1567="",I1567="Taxageste"),"c003x   - Corporates",IF(G1567="","c005x   - Other financial corporations","")))))))))</f>
        <v>c004x   - Institutions</v>
      </c>
      <c r="Y1567" s="1">
        <f>SUM(N1567:O1567)</f>
        <v>0</v>
      </c>
      <c r="Z1567">
        <f>IFERROR(D1567-Y1567,"")</f>
        <v>44.59</v>
      </c>
      <c r="AA1567">
        <v>0</v>
      </c>
      <c r="AB1567" t="str">
        <f t="shared" si="72"/>
        <v>862304840237230</v>
      </c>
      <c r="AC1567" t="str">
        <f t="shared" si="73"/>
        <v>2100707445</v>
      </c>
      <c r="AD1567" t="str">
        <f t="shared" si="74"/>
        <v>Type of identifier, other than LEI or MFI code</v>
      </c>
    </row>
    <row r="1568" spans="1:30" x14ac:dyDescent="0.45">
      <c r="A1568" t="s">
        <v>535</v>
      </c>
      <c r="B1568" t="s">
        <v>439</v>
      </c>
      <c r="C1568" t="s">
        <v>21</v>
      </c>
      <c r="D1568" s="23">
        <v>248.11</v>
      </c>
      <c r="F1568" t="s">
        <v>490</v>
      </c>
      <c r="G1568" t="s">
        <v>23</v>
      </c>
      <c r="H1568" t="s">
        <v>694</v>
      </c>
      <c r="I1568" t="s">
        <v>66</v>
      </c>
      <c r="M1568" t="s">
        <v>1362</v>
      </c>
      <c r="X1568" t="str">
        <f>+IF(P1568="S128","c006x   - Insurance firms &amp; pension funds",IF(G1568="particulares","c001x   - Households",IF(AND(G1568="outras empresas nao financeiras",H1568="1"),"c002x   - Micro &amp; SME",IF(AND(G1568="outras empresas nao financeiras",OR(H1568="0",H1568="")),"c003x   - Corporates",IF(G1568="instituicoes de credito","c004x   - Institutions",IF(G1568="outras instituicoes financeiras","c005x   - Other financial corporations",IF(G1568="setor publico","c008x   - Government, central banks &amp; supranationals",IF(AND(G1568="",I1568="Taxageste"),"c003x   - Corporates",IF(G1568="","c005x   - Other financial corporations","")))))))))</f>
        <v>c004x   - Institutions</v>
      </c>
      <c r="Y1568" s="1">
        <f>SUM(N1568:O1568)</f>
        <v>0</v>
      </c>
      <c r="Z1568">
        <f>IFERROR(D1568-Y1568,"")</f>
        <v>248.11</v>
      </c>
      <c r="AA1568">
        <v>0</v>
      </c>
      <c r="AB1568" t="str">
        <f t="shared" si="72"/>
        <v>962304820282740</v>
      </c>
      <c r="AC1568" t="str">
        <f t="shared" si="73"/>
        <v>8000176024</v>
      </c>
      <c r="AD1568" t="str">
        <f t="shared" si="74"/>
        <v>Type of identifier, other than LEI or MFI code</v>
      </c>
    </row>
    <row r="1569" spans="1:30" x14ac:dyDescent="0.45">
      <c r="A1569" t="s">
        <v>1465</v>
      </c>
      <c r="B1569" t="s">
        <v>439</v>
      </c>
      <c r="C1569" t="s">
        <v>21</v>
      </c>
      <c r="D1569" s="23">
        <v>166.79</v>
      </c>
      <c r="F1569" t="s">
        <v>490</v>
      </c>
      <c r="G1569" t="s">
        <v>23</v>
      </c>
      <c r="H1569" t="s">
        <v>694</v>
      </c>
      <c r="I1569" t="s">
        <v>66</v>
      </c>
      <c r="M1569" t="s">
        <v>1362</v>
      </c>
      <c r="X1569" t="str">
        <f>+IF(P1569="S128","c006x   - Insurance firms &amp; pension funds",IF(G1569="particulares","c001x   - Households",IF(AND(G1569="outras empresas nao financeiras",H1569="1"),"c002x   - Micro &amp; SME",IF(AND(G1569="outras empresas nao financeiras",OR(H1569="0",H1569="")),"c003x   - Corporates",IF(G1569="instituicoes de credito","c004x   - Institutions",IF(G1569="outras instituicoes financeiras","c005x   - Other financial corporations",IF(G1569="setor publico","c008x   - Government, central banks &amp; supranationals",IF(AND(G1569="",I1569="Taxageste"),"c003x   - Corporates",IF(G1569="","c005x   - Other financial corporations","")))))))))</f>
        <v>c004x   - Institutions</v>
      </c>
      <c r="Y1569" s="1">
        <f>SUM(N1569:O1569)</f>
        <v>0</v>
      </c>
      <c r="Z1569">
        <f>IFERROR(D1569-Y1569,"")</f>
        <v>166.79</v>
      </c>
      <c r="AA1569">
        <v>0</v>
      </c>
      <c r="AB1569" t="str">
        <f t="shared" si="72"/>
        <v>962304820395580</v>
      </c>
      <c r="AC1569" t="str">
        <f t="shared" si="73"/>
        <v>8000176024</v>
      </c>
      <c r="AD1569" t="str">
        <f t="shared" si="74"/>
        <v>Type of identifier, other than LEI or MFI code</v>
      </c>
    </row>
    <row r="1570" spans="1:30" x14ac:dyDescent="0.45">
      <c r="A1570" t="s">
        <v>800</v>
      </c>
      <c r="B1570" t="s">
        <v>703</v>
      </c>
      <c r="C1570" t="s">
        <v>21</v>
      </c>
      <c r="D1570" s="23">
        <v>0.21</v>
      </c>
      <c r="E1570" s="23"/>
      <c r="F1570" t="s">
        <v>485</v>
      </c>
      <c r="G1570" t="s">
        <v>23</v>
      </c>
      <c r="H1570" t="s">
        <v>694</v>
      </c>
      <c r="I1570" t="s">
        <v>704</v>
      </c>
      <c r="M1570" t="s">
        <v>1362</v>
      </c>
      <c r="X1570" t="str">
        <f>+IF(P1570="S128","c006x   - Insurance firms &amp; pension funds",IF(G1570="particulares","c001x   - Households",IF(AND(G1570="outras empresas nao financeiras",H1570="1"),"c002x   - Micro &amp; SME",IF(AND(G1570="outras empresas nao financeiras",OR(H1570="0",H1570="")),"c003x   - Corporates",IF(G1570="instituicoes de credito","c004x   - Institutions",IF(G1570="outras instituicoes financeiras","c005x   - Other financial corporations",IF(G1570="setor publico","c008x   - Government, central banks &amp; supranationals",IF(AND(G1570="",I1570="Taxageste"),"c003x   - Corporates",IF(G1570="","c005x   - Other financial corporations","")))))))))</f>
        <v>c004x   - Institutions</v>
      </c>
      <c r="Y1570" s="1">
        <f>SUM(N1570:O1570)</f>
        <v>0</v>
      </c>
      <c r="Z1570">
        <f>IFERROR(D1570-Y1570,"")</f>
        <v>0.21</v>
      </c>
      <c r="AA1570">
        <v>0</v>
      </c>
      <c r="AB1570" t="str">
        <f t="shared" si="72"/>
        <v>862304880009200</v>
      </c>
      <c r="AC1570" t="str">
        <f t="shared" si="73"/>
        <v>2100707445</v>
      </c>
      <c r="AD1570" t="str">
        <f t="shared" si="74"/>
        <v>Type of identifier, other than LEI or MFI code</v>
      </c>
    </row>
    <row r="1571" spans="1:30" x14ac:dyDescent="0.45">
      <c r="A1571" t="s">
        <v>1327</v>
      </c>
      <c r="B1571" t="s">
        <v>703</v>
      </c>
      <c r="C1571" t="s">
        <v>21</v>
      </c>
      <c r="D1571" s="23">
        <v>0.23</v>
      </c>
      <c r="F1571" t="s">
        <v>485</v>
      </c>
      <c r="G1571" t="s">
        <v>23</v>
      </c>
      <c r="H1571" t="s">
        <v>694</v>
      </c>
      <c r="I1571" t="s">
        <v>704</v>
      </c>
      <c r="M1571" t="s">
        <v>1362</v>
      </c>
      <c r="X1571" t="str">
        <f>+IF(P1571="S128","c006x   - Insurance firms &amp; pension funds",IF(G1571="particulares","c001x   - Households",IF(AND(G1571="outras empresas nao financeiras",H1571="1"),"c002x   - Micro &amp; SME",IF(AND(G1571="outras empresas nao financeiras",OR(H1571="0",H1571="")),"c003x   - Corporates",IF(G1571="instituicoes de credito","c004x   - Institutions",IF(G1571="outras instituicoes financeiras","c005x   - Other financial corporations",IF(G1571="setor publico","c008x   - Government, central banks &amp; supranationals",IF(AND(G1571="",I1571="Taxageste"),"c003x   - Corporates",IF(G1571="","c005x   - Other financial corporations","")))))))))</f>
        <v>c004x   - Institutions</v>
      </c>
      <c r="Y1571" s="1">
        <f>SUM(N1571:O1571)</f>
        <v>0</v>
      </c>
      <c r="Z1571">
        <f>IFERROR(D1571-Y1571,"")</f>
        <v>0.23</v>
      </c>
      <c r="AA1571">
        <v>0</v>
      </c>
      <c r="AB1571" t="str">
        <f t="shared" si="72"/>
        <v>862304880025050</v>
      </c>
      <c r="AC1571" t="str">
        <f t="shared" si="73"/>
        <v>2100707445</v>
      </c>
      <c r="AD1571" t="str">
        <f t="shared" si="74"/>
        <v>Type of identifier, other than LEI or MFI code</v>
      </c>
    </row>
    <row r="1572" spans="1:30" x14ac:dyDescent="0.45">
      <c r="A1572" t="s">
        <v>1469</v>
      </c>
      <c r="B1572" t="s">
        <v>439</v>
      </c>
      <c r="C1572" t="s">
        <v>21</v>
      </c>
      <c r="D1572" s="23">
        <v>14.39</v>
      </c>
      <c r="E1572" s="23"/>
      <c r="F1572" t="s">
        <v>485</v>
      </c>
      <c r="G1572" t="s">
        <v>23</v>
      </c>
      <c r="H1572" t="s">
        <v>694</v>
      </c>
      <c r="I1572" t="s">
        <v>66</v>
      </c>
      <c r="M1572" t="s">
        <v>1362</v>
      </c>
      <c r="X1572" t="str">
        <f>+IF(P1572="S128","c006x   - Insurance firms &amp; pension funds",IF(G1572="particulares","c001x   - Households",IF(AND(G1572="outras empresas nao financeiras",H1572="1"),"c002x   - Micro &amp; SME",IF(AND(G1572="outras empresas nao financeiras",OR(H1572="0",H1572="")),"c003x   - Corporates",IF(G1572="instituicoes de credito","c004x   - Institutions",IF(G1572="outras instituicoes financeiras","c005x   - Other financial corporations",IF(G1572="setor publico","c008x   - Government, central banks &amp; supranationals",IF(AND(G1572="",I1572="Taxageste"),"c003x   - Corporates",IF(G1572="","c005x   - Other financial corporations","")))))))))</f>
        <v>c004x   - Institutions</v>
      </c>
      <c r="Y1572" s="1">
        <f>SUM(N1572:O1572)</f>
        <v>0</v>
      </c>
      <c r="Z1572">
        <f>IFERROR(D1572-Y1572,"")</f>
        <v>14.39</v>
      </c>
      <c r="AA1572">
        <v>0</v>
      </c>
      <c r="AB1572" t="str">
        <f t="shared" si="72"/>
        <v>962304830379180</v>
      </c>
      <c r="AC1572" t="str">
        <f t="shared" si="73"/>
        <v>8000176024</v>
      </c>
      <c r="AD1572" t="str">
        <f t="shared" si="74"/>
        <v>Type of identifier, other than LEI or MFI code</v>
      </c>
    </row>
    <row r="1573" spans="1:30" x14ac:dyDescent="0.45">
      <c r="A1573" t="s">
        <v>1467</v>
      </c>
      <c r="B1573" t="s">
        <v>439</v>
      </c>
      <c r="C1573" t="s">
        <v>21</v>
      </c>
      <c r="D1573" s="23">
        <v>52.22</v>
      </c>
      <c r="F1573" t="s">
        <v>490</v>
      </c>
      <c r="G1573" t="s">
        <v>23</v>
      </c>
      <c r="H1573" t="s">
        <v>694</v>
      </c>
      <c r="I1573" t="s">
        <v>66</v>
      </c>
      <c r="M1573" t="s">
        <v>1362</v>
      </c>
      <c r="X1573" t="str">
        <f>+IF(P1573="S128","c006x   - Insurance firms &amp; pension funds",IF(G1573="particulares","c001x   - Households",IF(AND(G1573="outras empresas nao financeiras",H1573="1"),"c002x   - Micro &amp; SME",IF(AND(G1573="outras empresas nao financeiras",OR(H1573="0",H1573="")),"c003x   - Corporates",IF(G1573="instituicoes de credito","c004x   - Institutions",IF(G1573="outras instituicoes financeiras","c005x   - Other financial corporations",IF(G1573="setor publico","c008x   - Government, central banks &amp; supranationals",IF(AND(G1573="",I1573="Taxageste"),"c003x   - Corporates",IF(G1573="","c005x   - Other financial corporations","")))))))))</f>
        <v>c004x   - Institutions</v>
      </c>
      <c r="Y1573" s="1">
        <f>SUM(N1573:O1573)</f>
        <v>0</v>
      </c>
      <c r="Z1573">
        <f>IFERROR(D1573-Y1573,"")</f>
        <v>52.22</v>
      </c>
      <c r="AA1573">
        <v>0</v>
      </c>
      <c r="AB1573" t="str">
        <f t="shared" si="72"/>
        <v>962304820393140</v>
      </c>
      <c r="AC1573" t="str">
        <f t="shared" si="73"/>
        <v>8000176024</v>
      </c>
      <c r="AD1573" t="str">
        <f t="shared" si="74"/>
        <v>Type of identifier, other than LEI or MFI code</v>
      </c>
    </row>
    <row r="1574" spans="1:30" x14ac:dyDescent="0.45">
      <c r="A1574" t="s">
        <v>1435</v>
      </c>
      <c r="B1574" t="s">
        <v>439</v>
      </c>
      <c r="C1574" t="s">
        <v>21</v>
      </c>
      <c r="D1574" s="23">
        <v>13.25</v>
      </c>
      <c r="F1574" t="s">
        <v>485</v>
      </c>
      <c r="G1574" t="s">
        <v>23</v>
      </c>
      <c r="H1574" t="s">
        <v>694</v>
      </c>
      <c r="I1574" t="s">
        <v>66</v>
      </c>
      <c r="M1574" t="s">
        <v>1362</v>
      </c>
      <c r="X1574" t="str">
        <f>+IF(P1574="S128","c006x   - Insurance firms &amp; pension funds",IF(G1574="particulares","c001x   - Households",IF(AND(G1574="outras empresas nao financeiras",H1574="1"),"c002x   - Micro &amp; SME",IF(AND(G1574="outras empresas nao financeiras",OR(H1574="0",H1574="")),"c003x   - Corporates",IF(G1574="instituicoes de credito","c004x   - Institutions",IF(G1574="outras instituicoes financeiras","c005x   - Other financial corporations",IF(G1574="setor publico","c008x   - Government, central banks &amp; supranationals",IF(AND(G1574="",I1574="Taxageste"),"c003x   - Corporates",IF(G1574="","c005x   - Other financial corporations","")))))))))</f>
        <v>c004x   - Institutions</v>
      </c>
      <c r="Y1574" s="1">
        <f>SUM(N1574:O1574)</f>
        <v>0</v>
      </c>
      <c r="Z1574">
        <f>IFERROR(D1574-Y1574,"")</f>
        <v>13.25</v>
      </c>
      <c r="AA1574">
        <v>0</v>
      </c>
      <c r="AB1574" t="str">
        <f t="shared" si="72"/>
        <v>962304830386760</v>
      </c>
      <c r="AC1574" t="str">
        <f t="shared" si="73"/>
        <v>8000176024</v>
      </c>
      <c r="AD1574" t="str">
        <f t="shared" si="74"/>
        <v>Type of identifier, other than LEI or MFI code</v>
      </c>
    </row>
    <row r="1575" spans="1:30" x14ac:dyDescent="0.45">
      <c r="A1575" t="s">
        <v>507</v>
      </c>
      <c r="B1575" t="s">
        <v>439</v>
      </c>
      <c r="C1575" t="s">
        <v>21</v>
      </c>
      <c r="D1575" s="23">
        <v>78.89</v>
      </c>
      <c r="F1575" t="s">
        <v>490</v>
      </c>
      <c r="G1575" t="s">
        <v>23</v>
      </c>
      <c r="H1575" t="s">
        <v>694</v>
      </c>
      <c r="I1575" t="s">
        <v>66</v>
      </c>
      <c r="M1575" t="s">
        <v>1362</v>
      </c>
      <c r="X1575" t="str">
        <f>+IF(P1575="S128","c006x   - Insurance firms &amp; pension funds",IF(G1575="particulares","c001x   - Households",IF(AND(G1575="outras empresas nao financeiras",H1575="1"),"c002x   - Micro &amp; SME",IF(AND(G1575="outras empresas nao financeiras",OR(H1575="0",H1575="")),"c003x   - Corporates",IF(G1575="instituicoes de credito","c004x   - Institutions",IF(G1575="outras instituicoes financeiras","c005x   - Other financial corporations",IF(G1575="setor publico","c008x   - Government, central banks &amp; supranationals",IF(AND(G1575="",I1575="Taxageste"),"c003x   - Corporates",IF(G1575="","c005x   - Other financial corporations","")))))))))</f>
        <v>c004x   - Institutions</v>
      </c>
      <c r="Y1575" s="1">
        <f>SUM(N1575:O1575)</f>
        <v>0</v>
      </c>
      <c r="Z1575">
        <f>IFERROR(D1575-Y1575,"")</f>
        <v>78.89</v>
      </c>
      <c r="AA1575">
        <v>0</v>
      </c>
      <c r="AB1575" t="str">
        <f t="shared" si="72"/>
        <v>962304820267450</v>
      </c>
      <c r="AC1575" t="str">
        <f t="shared" si="73"/>
        <v>8000176024</v>
      </c>
      <c r="AD1575" t="str">
        <f t="shared" si="74"/>
        <v>Type of identifier, other than LEI or MFI code</v>
      </c>
    </row>
    <row r="1576" spans="1:30" x14ac:dyDescent="0.45">
      <c r="A1576" t="s">
        <v>1060</v>
      </c>
      <c r="B1576" t="s">
        <v>439</v>
      </c>
      <c r="C1576" t="s">
        <v>21</v>
      </c>
      <c r="D1576" s="23">
        <v>22.41</v>
      </c>
      <c r="F1576" t="s">
        <v>485</v>
      </c>
      <c r="G1576" t="s">
        <v>23</v>
      </c>
      <c r="H1576" t="s">
        <v>694</v>
      </c>
      <c r="I1576" t="s">
        <v>66</v>
      </c>
      <c r="M1576" t="s">
        <v>1362</v>
      </c>
      <c r="X1576" t="str">
        <f>+IF(P1576="S128","c006x   - Insurance firms &amp; pension funds",IF(G1576="particulares","c001x   - Households",IF(AND(G1576="outras empresas nao financeiras",H1576="1"),"c002x   - Micro &amp; SME",IF(AND(G1576="outras empresas nao financeiras",OR(H1576="0",H1576="")),"c003x   - Corporates",IF(G1576="instituicoes de credito","c004x   - Institutions",IF(G1576="outras instituicoes financeiras","c005x   - Other financial corporations",IF(G1576="setor publico","c008x   - Government, central banks &amp; supranationals",IF(AND(G1576="",I1576="Taxageste"),"c003x   - Corporates",IF(G1576="","c005x   - Other financial corporations","")))))))))</f>
        <v>c004x   - Institutions</v>
      </c>
      <c r="Y1576" s="1">
        <f>SUM(N1576:O1576)</f>
        <v>0</v>
      </c>
      <c r="Z1576">
        <f>IFERROR(D1576-Y1576,"")</f>
        <v>22.41</v>
      </c>
      <c r="AA1576">
        <v>0</v>
      </c>
      <c r="AB1576" t="str">
        <f t="shared" si="72"/>
        <v>962304830362520</v>
      </c>
      <c r="AC1576" t="str">
        <f t="shared" si="73"/>
        <v>8000176024</v>
      </c>
      <c r="AD1576" t="str">
        <f t="shared" si="74"/>
        <v>Type of identifier, other than LEI or MFI code</v>
      </c>
    </row>
    <row r="1577" spans="1:30" x14ac:dyDescent="0.45">
      <c r="A1577" t="s">
        <v>1314</v>
      </c>
      <c r="B1577" t="s">
        <v>439</v>
      </c>
      <c r="C1577" t="s">
        <v>21</v>
      </c>
      <c r="D1577" s="23">
        <v>10.82</v>
      </c>
      <c r="F1577" t="s">
        <v>485</v>
      </c>
      <c r="G1577" t="s">
        <v>23</v>
      </c>
      <c r="H1577" t="s">
        <v>694</v>
      </c>
      <c r="I1577" t="s">
        <v>66</v>
      </c>
      <c r="M1577" t="s">
        <v>1362</v>
      </c>
      <c r="X1577" t="str">
        <f>+IF(P1577="S128","c006x   - Insurance firms &amp; pension funds",IF(G1577="particulares","c001x   - Households",IF(AND(G1577="outras empresas nao financeiras",H1577="1"),"c002x   - Micro &amp; SME",IF(AND(G1577="outras empresas nao financeiras",OR(H1577="0",H1577="")),"c003x   - Corporates",IF(G1577="instituicoes de credito","c004x   - Institutions",IF(G1577="outras instituicoes financeiras","c005x   - Other financial corporations",IF(G1577="setor publico","c008x   - Government, central banks &amp; supranationals",IF(AND(G1577="",I1577="Taxageste"),"c003x   - Corporates",IF(G1577="","c005x   - Other financial corporations","")))))))))</f>
        <v>c004x   - Institutions</v>
      </c>
      <c r="Y1577" s="1">
        <f>SUM(N1577:O1577)</f>
        <v>0</v>
      </c>
      <c r="Z1577">
        <f>IFERROR(D1577-Y1577,"")</f>
        <v>10.82</v>
      </c>
      <c r="AA1577">
        <v>0</v>
      </c>
      <c r="AB1577" t="str">
        <f t="shared" si="72"/>
        <v>962304830364570</v>
      </c>
      <c r="AC1577" t="str">
        <f t="shared" si="73"/>
        <v>8000176024</v>
      </c>
      <c r="AD1577" t="str">
        <f t="shared" si="74"/>
        <v>Type of identifier, other than LEI or MFI code</v>
      </c>
    </row>
    <row r="1578" spans="1:30" x14ac:dyDescent="0.45">
      <c r="A1578" t="s">
        <v>512</v>
      </c>
      <c r="B1578" t="s">
        <v>439</v>
      </c>
      <c r="C1578" t="s">
        <v>21</v>
      </c>
      <c r="D1578" s="23">
        <v>9.6300000000000008</v>
      </c>
      <c r="F1578" t="s">
        <v>485</v>
      </c>
      <c r="G1578" t="s">
        <v>23</v>
      </c>
      <c r="H1578" t="s">
        <v>694</v>
      </c>
      <c r="I1578" t="s">
        <v>66</v>
      </c>
      <c r="K1578" s="24"/>
      <c r="M1578" t="s">
        <v>1362</v>
      </c>
      <c r="X1578" t="str">
        <f>+IF(P1578="S128","c006x   - Insurance firms &amp; pension funds",IF(G1578="particulares","c001x   - Households",IF(AND(G1578="outras empresas nao financeiras",H1578="1"),"c002x   - Micro &amp; SME",IF(AND(G1578="outras empresas nao financeiras",OR(H1578="0",H1578="")),"c003x   - Corporates",IF(G1578="instituicoes de credito","c004x   - Institutions",IF(G1578="outras instituicoes financeiras","c005x   - Other financial corporations",IF(G1578="setor publico","c008x   - Government, central banks &amp; supranationals",IF(AND(G1578="",I1578="Taxageste"),"c003x   - Corporates",IF(G1578="","c005x   - Other financial corporations","")))))))))</f>
        <v>c004x   - Institutions</v>
      </c>
      <c r="Y1578" s="1">
        <f>SUM(N1578:O1578)</f>
        <v>0</v>
      </c>
      <c r="Z1578">
        <f>IFERROR(D1578-Y1578,"")</f>
        <v>9.6300000000000008</v>
      </c>
      <c r="AA1578">
        <v>0</v>
      </c>
      <c r="AB1578" t="str">
        <f t="shared" si="72"/>
        <v>962304820325080</v>
      </c>
      <c r="AC1578" t="str">
        <f t="shared" si="73"/>
        <v>8000176024</v>
      </c>
      <c r="AD1578" t="str">
        <f t="shared" si="74"/>
        <v>Type of identifier, other than LEI or MFI code</v>
      </c>
    </row>
    <row r="1579" spans="1:30" x14ac:dyDescent="0.45">
      <c r="A1579" t="s">
        <v>655</v>
      </c>
      <c r="B1579" t="s">
        <v>439</v>
      </c>
      <c r="C1579" t="s">
        <v>21</v>
      </c>
      <c r="D1579" s="23">
        <v>0.11</v>
      </c>
      <c r="F1579" t="s">
        <v>485</v>
      </c>
      <c r="G1579" t="s">
        <v>23</v>
      </c>
      <c r="H1579" t="s">
        <v>694</v>
      </c>
      <c r="I1579" t="s">
        <v>66</v>
      </c>
      <c r="M1579" t="s">
        <v>1362</v>
      </c>
      <c r="X1579" t="str">
        <f>+IF(P1579="S128","c006x   - Insurance firms &amp; pension funds",IF(G1579="particulares","c001x   - Households",IF(AND(G1579="outras empresas nao financeiras",H1579="1"),"c002x   - Micro &amp; SME",IF(AND(G1579="outras empresas nao financeiras",OR(H1579="0",H1579="")),"c003x   - Corporates",IF(G1579="instituicoes de credito","c004x   - Institutions",IF(G1579="outras instituicoes financeiras","c005x   - Other financial corporations",IF(G1579="setor publico","c008x   - Government, central banks &amp; supranationals",IF(AND(G1579="",I1579="Taxageste"),"c003x   - Corporates",IF(G1579="","c005x   - Other financial corporations","")))))))))</f>
        <v>c004x   - Institutions</v>
      </c>
      <c r="Y1579" s="1">
        <f>SUM(N1579:O1579)</f>
        <v>0</v>
      </c>
      <c r="Z1579">
        <f>IFERROR(D1579-Y1579,"")</f>
        <v>0.11</v>
      </c>
      <c r="AA1579">
        <v>0</v>
      </c>
      <c r="AB1579" t="str">
        <f t="shared" si="72"/>
        <v>962304820043570</v>
      </c>
      <c r="AC1579" t="str">
        <f t="shared" si="73"/>
        <v>8000176024</v>
      </c>
      <c r="AD1579" t="str">
        <f t="shared" si="74"/>
        <v>Type of identifier, other than LEI or MFI code</v>
      </c>
    </row>
    <row r="1580" spans="1:30" x14ac:dyDescent="0.45">
      <c r="A1580" t="s">
        <v>581</v>
      </c>
      <c r="B1580" t="s">
        <v>439</v>
      </c>
      <c r="C1580" t="s">
        <v>21</v>
      </c>
      <c r="D1580" s="23">
        <v>97.78</v>
      </c>
      <c r="E1580" s="23"/>
      <c r="F1580" t="s">
        <v>490</v>
      </c>
      <c r="G1580" t="s">
        <v>23</v>
      </c>
      <c r="H1580" t="s">
        <v>694</v>
      </c>
      <c r="I1580" t="s">
        <v>66</v>
      </c>
      <c r="M1580" t="s">
        <v>1362</v>
      </c>
      <c r="X1580" t="str">
        <f>+IF(P1580="S128","c006x   - Insurance firms &amp; pension funds",IF(G1580="particulares","c001x   - Households",IF(AND(G1580="outras empresas nao financeiras",H1580="1"),"c002x   - Micro &amp; SME",IF(AND(G1580="outras empresas nao financeiras",OR(H1580="0",H1580="")),"c003x   - Corporates",IF(G1580="instituicoes de credito","c004x   - Institutions",IF(G1580="outras instituicoes financeiras","c005x   - Other financial corporations",IF(G1580="setor publico","c008x   - Government, central banks &amp; supranationals",IF(AND(G1580="",I1580="Taxageste"),"c003x   - Corporates",IF(G1580="","c005x   - Other financial corporations","")))))))))</f>
        <v>c004x   - Institutions</v>
      </c>
      <c r="Y1580" s="1">
        <f>SUM(N1580:O1580)</f>
        <v>0</v>
      </c>
      <c r="Z1580">
        <f>IFERROR(D1580-Y1580,"")</f>
        <v>97.78</v>
      </c>
      <c r="AA1580">
        <v>0</v>
      </c>
      <c r="AB1580" t="str">
        <f t="shared" si="72"/>
        <v>962304820268980</v>
      </c>
      <c r="AC1580" t="str">
        <f t="shared" si="73"/>
        <v>8000176024</v>
      </c>
      <c r="AD1580" t="str">
        <f t="shared" si="74"/>
        <v>Type of identifier, other than LEI or MFI code</v>
      </c>
    </row>
    <row r="1581" spans="1:30" x14ac:dyDescent="0.45">
      <c r="A1581" t="s">
        <v>1479</v>
      </c>
      <c r="B1581" t="s">
        <v>439</v>
      </c>
      <c r="C1581" t="s">
        <v>21</v>
      </c>
      <c r="D1581" s="23">
        <v>37.78</v>
      </c>
      <c r="F1581" t="s">
        <v>490</v>
      </c>
      <c r="G1581" t="s">
        <v>23</v>
      </c>
      <c r="H1581" t="s">
        <v>694</v>
      </c>
      <c r="I1581" t="s">
        <v>66</v>
      </c>
      <c r="M1581" t="s">
        <v>1362</v>
      </c>
      <c r="X1581" t="str">
        <f>+IF(P1581="S128","c006x   - Insurance firms &amp; pension funds",IF(G1581="particulares","c001x   - Households",IF(AND(G1581="outras empresas nao financeiras",H1581="1"),"c002x   - Micro &amp; SME",IF(AND(G1581="outras empresas nao financeiras",OR(H1581="0",H1581="")),"c003x   - Corporates",IF(G1581="instituicoes de credito","c004x   - Institutions",IF(G1581="outras instituicoes financeiras","c005x   - Other financial corporations",IF(G1581="setor publico","c008x   - Government, central banks &amp; supranationals",IF(AND(G1581="",I1581="Taxageste"),"c003x   - Corporates",IF(G1581="","c005x   - Other financial corporations","")))))))))</f>
        <v>c004x   - Institutions</v>
      </c>
      <c r="Y1581" s="1">
        <f>SUM(N1581:O1581)</f>
        <v>0</v>
      </c>
      <c r="Z1581">
        <f>IFERROR(D1581-Y1581,"")</f>
        <v>37.78</v>
      </c>
      <c r="AA1581">
        <v>0</v>
      </c>
      <c r="AB1581" t="str">
        <f t="shared" si="72"/>
        <v>962304830371210</v>
      </c>
      <c r="AC1581" t="str">
        <f t="shared" si="73"/>
        <v>8000176024</v>
      </c>
      <c r="AD1581" t="str">
        <f t="shared" si="74"/>
        <v>Type of identifier, other than LEI or MFI code</v>
      </c>
    </row>
    <row r="1582" spans="1:30" x14ac:dyDescent="0.45">
      <c r="A1582" t="s">
        <v>603</v>
      </c>
      <c r="B1582" t="s">
        <v>439</v>
      </c>
      <c r="C1582" t="s">
        <v>21</v>
      </c>
      <c r="D1582" s="23">
        <v>1.1299999999999999</v>
      </c>
      <c r="E1582" s="23"/>
      <c r="F1582" t="s">
        <v>485</v>
      </c>
      <c r="G1582" t="s">
        <v>23</v>
      </c>
      <c r="H1582" t="s">
        <v>694</v>
      </c>
      <c r="I1582" t="s">
        <v>66</v>
      </c>
      <c r="M1582" t="s">
        <v>1362</v>
      </c>
      <c r="X1582" t="str">
        <f>+IF(P1582="S128","c006x   - Insurance firms &amp; pension funds",IF(G1582="particulares","c001x   - Households",IF(AND(G1582="outras empresas nao financeiras",H1582="1"),"c002x   - Micro &amp; SME",IF(AND(G1582="outras empresas nao financeiras",OR(H1582="0",H1582="")),"c003x   - Corporates",IF(G1582="instituicoes de credito","c004x   - Institutions",IF(G1582="outras instituicoes financeiras","c005x   - Other financial corporations",IF(G1582="setor publico","c008x   - Government, central banks &amp; supranationals",IF(AND(G1582="",I1582="Taxageste"),"c003x   - Corporates",IF(G1582="","c005x   - Other financial corporations","")))))))))</f>
        <v>c004x   - Institutions</v>
      </c>
      <c r="Y1582" s="1">
        <f>SUM(N1582:O1582)</f>
        <v>0</v>
      </c>
      <c r="Z1582">
        <f>IFERROR(D1582-Y1582,"")</f>
        <v>1.1299999999999999</v>
      </c>
      <c r="AA1582">
        <v>0</v>
      </c>
      <c r="AB1582" t="str">
        <f t="shared" si="72"/>
        <v>962304820326030</v>
      </c>
      <c r="AC1582" t="str">
        <f t="shared" si="73"/>
        <v>8000176024</v>
      </c>
      <c r="AD1582" t="str">
        <f t="shared" si="74"/>
        <v>Type of identifier, other than LEI or MFI code</v>
      </c>
    </row>
    <row r="1583" spans="1:30" x14ac:dyDescent="0.45">
      <c r="A1583" t="s">
        <v>582</v>
      </c>
      <c r="B1583" t="s">
        <v>439</v>
      </c>
      <c r="C1583" t="s">
        <v>21</v>
      </c>
      <c r="D1583" s="23">
        <v>0.25</v>
      </c>
      <c r="F1583" t="s">
        <v>485</v>
      </c>
      <c r="G1583" t="s">
        <v>23</v>
      </c>
      <c r="H1583" t="s">
        <v>694</v>
      </c>
      <c r="I1583" t="s">
        <v>66</v>
      </c>
      <c r="M1583" t="s">
        <v>1362</v>
      </c>
      <c r="X1583" t="str">
        <f>+IF(P1583="S128","c006x   - Insurance firms &amp; pension funds",IF(G1583="particulares","c001x   - Households",IF(AND(G1583="outras empresas nao financeiras",H1583="1"),"c002x   - Micro &amp; SME",IF(AND(G1583="outras empresas nao financeiras",OR(H1583="0",H1583="")),"c003x   - Corporates",IF(G1583="instituicoes de credito","c004x   - Institutions",IF(G1583="outras instituicoes financeiras","c005x   - Other financial corporations",IF(G1583="setor publico","c008x   - Government, central banks &amp; supranationals",IF(AND(G1583="",I1583="Taxageste"),"c003x   - Corporates",IF(G1583="","c005x   - Other financial corporations","")))))))))</f>
        <v>c004x   - Institutions</v>
      </c>
      <c r="Y1583" s="1">
        <f>SUM(N1583:O1583)</f>
        <v>0</v>
      </c>
      <c r="Z1583">
        <f>IFERROR(D1583-Y1583,"")</f>
        <v>0.25</v>
      </c>
      <c r="AA1583">
        <v>0</v>
      </c>
      <c r="AB1583" t="str">
        <f t="shared" si="72"/>
        <v>962304820272510</v>
      </c>
      <c r="AC1583" t="str">
        <f t="shared" si="73"/>
        <v>8000176024</v>
      </c>
      <c r="AD1583" t="str">
        <f t="shared" si="74"/>
        <v>Type of identifier, other than LEI or MFI code</v>
      </c>
    </row>
    <row r="1584" spans="1:30" x14ac:dyDescent="0.45">
      <c r="A1584" t="s">
        <v>494</v>
      </c>
      <c r="B1584" t="s">
        <v>439</v>
      </c>
      <c r="C1584" t="s">
        <v>21</v>
      </c>
      <c r="D1584" s="23">
        <v>7.8</v>
      </c>
      <c r="E1584" s="23"/>
      <c r="F1584" t="s">
        <v>485</v>
      </c>
      <c r="G1584" t="s">
        <v>23</v>
      </c>
      <c r="H1584" t="s">
        <v>694</v>
      </c>
      <c r="I1584" t="s">
        <v>66</v>
      </c>
      <c r="M1584" t="s">
        <v>1362</v>
      </c>
      <c r="X1584" t="str">
        <f>+IF(P1584="S128","c006x   - Insurance firms &amp; pension funds",IF(G1584="particulares","c001x   - Households",IF(AND(G1584="outras empresas nao financeiras",H1584="1"),"c002x   - Micro &amp; SME",IF(AND(G1584="outras empresas nao financeiras",OR(H1584="0",H1584="")),"c003x   - Corporates",IF(G1584="instituicoes de credito","c004x   - Institutions",IF(G1584="outras instituicoes financeiras","c005x   - Other financial corporations",IF(G1584="setor publico","c008x   - Government, central banks &amp; supranationals",IF(AND(G1584="",I1584="Taxageste"),"c003x   - Corporates",IF(G1584="","c005x   - Other financial corporations","")))))))))</f>
        <v>c004x   - Institutions</v>
      </c>
      <c r="Y1584" s="1">
        <f>SUM(N1584:O1584)</f>
        <v>0</v>
      </c>
      <c r="Z1584">
        <f>IFERROR(D1584-Y1584,"")</f>
        <v>7.8</v>
      </c>
      <c r="AA1584">
        <v>0</v>
      </c>
      <c r="AB1584" t="str">
        <f t="shared" si="72"/>
        <v>962304820272570</v>
      </c>
      <c r="AC1584" t="str">
        <f t="shared" si="73"/>
        <v>8000176024</v>
      </c>
      <c r="AD1584" t="str">
        <f t="shared" si="74"/>
        <v>Type of identifier, other than LEI or MFI code</v>
      </c>
    </row>
    <row r="1585" spans="1:30" x14ac:dyDescent="0.45">
      <c r="A1585" t="s">
        <v>1469</v>
      </c>
      <c r="B1585" t="s">
        <v>439</v>
      </c>
      <c r="C1585" t="s">
        <v>21</v>
      </c>
      <c r="D1585" s="23">
        <v>68.33</v>
      </c>
      <c r="F1585" t="s">
        <v>490</v>
      </c>
      <c r="G1585" t="s">
        <v>23</v>
      </c>
      <c r="H1585" t="s">
        <v>694</v>
      </c>
      <c r="I1585" t="s">
        <v>66</v>
      </c>
      <c r="M1585" t="s">
        <v>1362</v>
      </c>
      <c r="X1585" t="str">
        <f>+IF(P1585="S128","c006x   - Insurance firms &amp; pension funds",IF(G1585="particulares","c001x   - Households",IF(AND(G1585="outras empresas nao financeiras",H1585="1"),"c002x   - Micro &amp; SME",IF(AND(G1585="outras empresas nao financeiras",OR(H1585="0",H1585="")),"c003x   - Corporates",IF(G1585="instituicoes de credito","c004x   - Institutions",IF(G1585="outras instituicoes financeiras","c005x   - Other financial corporations",IF(G1585="setor publico","c008x   - Government, central banks &amp; supranationals",IF(AND(G1585="",I1585="Taxageste"),"c003x   - Corporates",IF(G1585="","c005x   - Other financial corporations","")))))))))</f>
        <v>c004x   - Institutions</v>
      </c>
      <c r="Y1585" s="1">
        <f>SUM(N1585:O1585)</f>
        <v>0</v>
      </c>
      <c r="Z1585">
        <f>IFERROR(D1585-Y1585,"")</f>
        <v>68.33</v>
      </c>
      <c r="AA1585">
        <v>0</v>
      </c>
      <c r="AB1585" t="str">
        <f t="shared" si="72"/>
        <v>962304830379180</v>
      </c>
      <c r="AC1585" t="str">
        <f t="shared" si="73"/>
        <v>8000176024</v>
      </c>
      <c r="AD1585" t="str">
        <f t="shared" si="74"/>
        <v>Type of identifier, other than LEI or MFI code</v>
      </c>
    </row>
    <row r="1586" spans="1:30" x14ac:dyDescent="0.45">
      <c r="A1586" t="s">
        <v>583</v>
      </c>
      <c r="B1586" t="s">
        <v>439</v>
      </c>
      <c r="C1586" t="s">
        <v>21</v>
      </c>
      <c r="D1586" s="23">
        <v>6.26</v>
      </c>
      <c r="E1586" s="23"/>
      <c r="F1586" t="s">
        <v>485</v>
      </c>
      <c r="G1586" t="s">
        <v>23</v>
      </c>
      <c r="H1586" t="s">
        <v>694</v>
      </c>
      <c r="I1586" t="s">
        <v>66</v>
      </c>
      <c r="M1586" t="s">
        <v>1362</v>
      </c>
      <c r="X1586" t="str">
        <f>+IF(P1586="S128","c006x   - Insurance firms &amp; pension funds",IF(G1586="particulares","c001x   - Households",IF(AND(G1586="outras empresas nao financeiras",H1586="1"),"c002x   - Micro &amp; SME",IF(AND(G1586="outras empresas nao financeiras",OR(H1586="0",H1586="")),"c003x   - Corporates",IF(G1586="instituicoes de credito","c004x   - Institutions",IF(G1586="outras instituicoes financeiras","c005x   - Other financial corporations",IF(G1586="setor publico","c008x   - Government, central banks &amp; supranationals",IF(AND(G1586="",I1586="Taxageste"),"c003x   - Corporates",IF(G1586="","c005x   - Other financial corporations","")))))))))</f>
        <v>c004x   - Institutions</v>
      </c>
      <c r="Y1586" s="1">
        <f>SUM(N1586:O1586)</f>
        <v>0</v>
      </c>
      <c r="Z1586">
        <f>IFERROR(D1586-Y1586,"")</f>
        <v>6.26</v>
      </c>
      <c r="AA1586">
        <v>0</v>
      </c>
      <c r="AB1586" t="str">
        <f t="shared" si="72"/>
        <v>962304820272590</v>
      </c>
      <c r="AC1586" t="str">
        <f t="shared" si="73"/>
        <v>8000176024</v>
      </c>
      <c r="AD1586" t="str">
        <f t="shared" si="74"/>
        <v>Type of identifier, other than LEI or MFI code</v>
      </c>
    </row>
    <row r="1587" spans="1:30" x14ac:dyDescent="0.45">
      <c r="A1587" t="s">
        <v>533</v>
      </c>
      <c r="B1587" t="s">
        <v>439</v>
      </c>
      <c r="C1587" t="s">
        <v>21</v>
      </c>
      <c r="D1587" s="23">
        <v>2.73</v>
      </c>
      <c r="F1587" t="s">
        <v>485</v>
      </c>
      <c r="G1587" t="s">
        <v>23</v>
      </c>
      <c r="H1587" t="s">
        <v>694</v>
      </c>
      <c r="I1587" t="s">
        <v>66</v>
      </c>
      <c r="M1587" t="s">
        <v>1362</v>
      </c>
      <c r="X1587" t="str">
        <f>+IF(P1587="S128","c006x   - Insurance firms &amp; pension funds",IF(G1587="particulares","c001x   - Households",IF(AND(G1587="outras empresas nao financeiras",H1587="1"),"c002x   - Micro &amp; SME",IF(AND(G1587="outras empresas nao financeiras",OR(H1587="0",H1587="")),"c003x   - Corporates",IF(G1587="instituicoes de credito","c004x   - Institutions",IF(G1587="outras instituicoes financeiras","c005x   - Other financial corporations",IF(G1587="setor publico","c008x   - Government, central banks &amp; supranationals",IF(AND(G1587="",I1587="Taxageste"),"c003x   - Corporates",IF(G1587="","c005x   - Other financial corporations","")))))))))</f>
        <v>c004x   - Institutions</v>
      </c>
      <c r="Y1587" s="1">
        <f>SUM(N1587:O1587)</f>
        <v>0</v>
      </c>
      <c r="Z1587">
        <f>IFERROR(D1587-Y1587,"")</f>
        <v>2.73</v>
      </c>
      <c r="AA1587">
        <v>0</v>
      </c>
      <c r="AB1587" t="str">
        <f t="shared" si="72"/>
        <v>962304820272600</v>
      </c>
      <c r="AC1587" t="str">
        <f t="shared" si="73"/>
        <v>8000176024</v>
      </c>
      <c r="AD1587" t="str">
        <f t="shared" si="74"/>
        <v>Type of identifier, other than LEI or MFI code</v>
      </c>
    </row>
    <row r="1588" spans="1:30" x14ac:dyDescent="0.45">
      <c r="A1588" t="s">
        <v>585</v>
      </c>
      <c r="B1588" t="s">
        <v>439</v>
      </c>
      <c r="C1588" t="s">
        <v>21</v>
      </c>
      <c r="D1588" s="23">
        <v>54.44</v>
      </c>
      <c r="E1588" s="23"/>
      <c r="F1588" t="s">
        <v>490</v>
      </c>
      <c r="G1588" t="s">
        <v>23</v>
      </c>
      <c r="H1588" t="s">
        <v>694</v>
      </c>
      <c r="I1588" t="s">
        <v>66</v>
      </c>
      <c r="M1588" t="s">
        <v>1362</v>
      </c>
      <c r="X1588" t="str">
        <f>+IF(P1588="S128","c006x   - Insurance firms &amp; pension funds",IF(G1588="particulares","c001x   - Households",IF(AND(G1588="outras empresas nao financeiras",H1588="1"),"c002x   - Micro &amp; SME",IF(AND(G1588="outras empresas nao financeiras",OR(H1588="0",H1588="")),"c003x   - Corporates",IF(G1588="instituicoes de credito","c004x   - Institutions",IF(G1588="outras instituicoes financeiras","c005x   - Other financial corporations",IF(G1588="setor publico","c008x   - Government, central banks &amp; supranationals",IF(AND(G1588="",I1588="Taxageste"),"c003x   - Corporates",IF(G1588="","c005x   - Other financial corporations","")))))))))</f>
        <v>c004x   - Institutions</v>
      </c>
      <c r="Y1588" s="1">
        <f>SUM(N1588:O1588)</f>
        <v>0</v>
      </c>
      <c r="Z1588">
        <f>IFERROR(D1588-Y1588,"")</f>
        <v>54.44</v>
      </c>
      <c r="AA1588">
        <v>0</v>
      </c>
      <c r="AB1588" t="str">
        <f t="shared" si="72"/>
        <v>962304820273560</v>
      </c>
      <c r="AC1588" t="str">
        <f t="shared" si="73"/>
        <v>8000176024</v>
      </c>
      <c r="AD1588" t="str">
        <f t="shared" si="74"/>
        <v>Type of identifier, other than LEI or MFI code</v>
      </c>
    </row>
    <row r="1589" spans="1:30" x14ac:dyDescent="0.45">
      <c r="A1589" t="s">
        <v>567</v>
      </c>
      <c r="B1589" t="s">
        <v>439</v>
      </c>
      <c r="C1589" t="s">
        <v>21</v>
      </c>
      <c r="D1589" s="23">
        <v>11.33</v>
      </c>
      <c r="F1589" t="s">
        <v>485</v>
      </c>
      <c r="G1589" t="s">
        <v>23</v>
      </c>
      <c r="H1589" t="s">
        <v>694</v>
      </c>
      <c r="I1589" t="s">
        <v>66</v>
      </c>
      <c r="M1589" t="s">
        <v>1362</v>
      </c>
      <c r="X1589" t="str">
        <f>+IF(P1589="S128","c006x   - Insurance firms &amp; pension funds",IF(G1589="particulares","c001x   - Households",IF(AND(G1589="outras empresas nao financeiras",H1589="1"),"c002x   - Micro &amp; SME",IF(AND(G1589="outras empresas nao financeiras",OR(H1589="0",H1589="")),"c003x   - Corporates",IF(G1589="instituicoes de credito","c004x   - Institutions",IF(G1589="outras instituicoes financeiras","c005x   - Other financial corporations",IF(G1589="setor publico","c008x   - Government, central banks &amp; supranationals",IF(AND(G1589="",I1589="Taxageste"),"c003x   - Corporates",IF(G1589="","c005x   - Other financial corporations","")))))))))</f>
        <v>c004x   - Institutions</v>
      </c>
      <c r="Y1589" s="1">
        <f>SUM(N1589:O1589)</f>
        <v>0</v>
      </c>
      <c r="Z1589">
        <f>IFERROR(D1589-Y1589,"")</f>
        <v>11.33</v>
      </c>
      <c r="AA1589">
        <v>0</v>
      </c>
      <c r="AB1589" t="str">
        <f t="shared" si="72"/>
        <v>962304820072940</v>
      </c>
      <c r="AC1589" t="str">
        <f t="shared" si="73"/>
        <v>8000176024</v>
      </c>
      <c r="AD1589" t="str">
        <f t="shared" si="74"/>
        <v>Type of identifier, other than LEI or MFI code</v>
      </c>
    </row>
    <row r="1590" spans="1:30" x14ac:dyDescent="0.45">
      <c r="A1590" t="s">
        <v>590</v>
      </c>
      <c r="B1590" t="s">
        <v>439</v>
      </c>
      <c r="C1590" t="s">
        <v>21</v>
      </c>
      <c r="D1590" s="23">
        <v>0.26</v>
      </c>
      <c r="E1590" s="23"/>
      <c r="F1590" t="s">
        <v>485</v>
      </c>
      <c r="G1590" t="s">
        <v>23</v>
      </c>
      <c r="H1590" t="s">
        <v>694</v>
      </c>
      <c r="I1590" t="s">
        <v>66</v>
      </c>
      <c r="M1590" t="s">
        <v>1362</v>
      </c>
      <c r="X1590" t="str">
        <f>+IF(P1590="S128","c006x   - Insurance firms &amp; pension funds",IF(G1590="particulares","c001x   - Households",IF(AND(G1590="outras empresas nao financeiras",H1590="1"),"c002x   - Micro &amp; SME",IF(AND(G1590="outras empresas nao financeiras",OR(H1590="0",H1590="")),"c003x   - Corporates",IF(G1590="instituicoes de credito","c004x   - Institutions",IF(G1590="outras instituicoes financeiras","c005x   - Other financial corporations",IF(G1590="setor publico","c008x   - Government, central banks &amp; supranationals",IF(AND(G1590="",I1590="Taxageste"),"c003x   - Corporates",IF(G1590="","c005x   - Other financial corporations","")))))))))</f>
        <v>c004x   - Institutions</v>
      </c>
      <c r="Y1590" s="1">
        <f>SUM(N1590:O1590)</f>
        <v>0</v>
      </c>
      <c r="Z1590">
        <f>IFERROR(D1590-Y1590,"")</f>
        <v>0.26</v>
      </c>
      <c r="AA1590">
        <v>0</v>
      </c>
      <c r="AB1590" t="str">
        <f t="shared" si="72"/>
        <v>962304820295820</v>
      </c>
      <c r="AC1590" t="str">
        <f t="shared" si="73"/>
        <v>8000176024</v>
      </c>
      <c r="AD1590" t="str">
        <f t="shared" si="74"/>
        <v>Type of identifier, other than LEI or MFI code</v>
      </c>
    </row>
    <row r="1591" spans="1:30" x14ac:dyDescent="0.45">
      <c r="A1591" t="s">
        <v>1480</v>
      </c>
      <c r="B1591" t="s">
        <v>439</v>
      </c>
      <c r="C1591" t="s">
        <v>21</v>
      </c>
      <c r="D1591" s="23">
        <v>59.49</v>
      </c>
      <c r="F1591" t="s">
        <v>490</v>
      </c>
      <c r="G1591" t="s">
        <v>23</v>
      </c>
      <c r="H1591" t="s">
        <v>694</v>
      </c>
      <c r="I1591" t="s">
        <v>66</v>
      </c>
      <c r="M1591" t="s">
        <v>1362</v>
      </c>
      <c r="X1591" t="str">
        <f>+IF(P1591="S128","c006x   - Insurance firms &amp; pension funds",IF(G1591="particulares","c001x   - Households",IF(AND(G1591="outras empresas nao financeiras",H1591="1"),"c002x   - Micro &amp; SME",IF(AND(G1591="outras empresas nao financeiras",OR(H1591="0",H1591="")),"c003x   - Corporates",IF(G1591="instituicoes de credito","c004x   - Institutions",IF(G1591="outras instituicoes financeiras","c005x   - Other financial corporations",IF(G1591="setor publico","c008x   - Government, central banks &amp; supranationals",IF(AND(G1591="",I1591="Taxageste"),"c003x   - Corporates",IF(G1591="","c005x   - Other financial corporations","")))))))))</f>
        <v>c004x   - Institutions</v>
      </c>
      <c r="Y1591" s="1">
        <f>SUM(N1591:O1591)</f>
        <v>0</v>
      </c>
      <c r="Z1591">
        <f>IFERROR(D1591-Y1591,"")</f>
        <v>59.49</v>
      </c>
      <c r="AA1591">
        <v>0</v>
      </c>
      <c r="AB1591" t="str">
        <f t="shared" si="72"/>
        <v>962304830386740</v>
      </c>
      <c r="AC1591" t="str">
        <f t="shared" si="73"/>
        <v>8000176024</v>
      </c>
      <c r="AD1591" t="str">
        <f t="shared" si="74"/>
        <v>Type of identifier, other than LEI or MFI code</v>
      </c>
    </row>
    <row r="1592" spans="1:30" x14ac:dyDescent="0.45">
      <c r="A1592" t="s">
        <v>508</v>
      </c>
      <c r="B1592" t="s">
        <v>439</v>
      </c>
      <c r="C1592" t="s">
        <v>21</v>
      </c>
      <c r="D1592" s="23">
        <v>56.67</v>
      </c>
      <c r="F1592" t="s">
        <v>490</v>
      </c>
      <c r="G1592" t="s">
        <v>23</v>
      </c>
      <c r="H1592" t="s">
        <v>694</v>
      </c>
      <c r="I1592" t="s">
        <v>66</v>
      </c>
      <c r="M1592" t="s">
        <v>1362</v>
      </c>
      <c r="X1592" t="str">
        <f>+IF(P1592="S128","c006x   - Insurance firms &amp; pension funds",IF(G1592="particulares","c001x   - Households",IF(AND(G1592="outras empresas nao financeiras",H1592="1"),"c002x   - Micro &amp; SME",IF(AND(G1592="outras empresas nao financeiras",OR(H1592="0",H1592="")),"c003x   - Corporates",IF(G1592="instituicoes de credito","c004x   - Institutions",IF(G1592="outras instituicoes financeiras","c005x   - Other financial corporations",IF(G1592="setor publico","c008x   - Government, central banks &amp; supranationals",IF(AND(G1592="",I1592="Taxageste"),"c003x   - Corporates",IF(G1592="","c005x   - Other financial corporations","")))))))))</f>
        <v>c004x   - Institutions</v>
      </c>
      <c r="Y1592" s="1">
        <f>SUM(N1592:O1592)</f>
        <v>0</v>
      </c>
      <c r="Z1592">
        <f>IFERROR(D1592-Y1592,"")</f>
        <v>56.67</v>
      </c>
      <c r="AA1592">
        <v>0</v>
      </c>
      <c r="AB1592" t="str">
        <f t="shared" si="72"/>
        <v>962304820273750</v>
      </c>
      <c r="AC1592" t="str">
        <f t="shared" si="73"/>
        <v>8000176024</v>
      </c>
      <c r="AD1592" t="str">
        <f t="shared" si="74"/>
        <v>Type of identifier, other than LEI or MFI code</v>
      </c>
    </row>
    <row r="1593" spans="1:30" x14ac:dyDescent="0.45">
      <c r="A1593" t="s">
        <v>1435</v>
      </c>
      <c r="B1593" t="s">
        <v>439</v>
      </c>
      <c r="C1593" t="s">
        <v>21</v>
      </c>
      <c r="D1593" s="23">
        <v>72.11</v>
      </c>
      <c r="F1593" t="s">
        <v>490</v>
      </c>
      <c r="G1593" t="s">
        <v>23</v>
      </c>
      <c r="H1593" t="s">
        <v>694</v>
      </c>
      <c r="I1593" t="s">
        <v>66</v>
      </c>
      <c r="M1593" t="s">
        <v>1362</v>
      </c>
      <c r="X1593" t="str">
        <f>+IF(P1593="S128","c006x   - Insurance firms &amp; pension funds",IF(G1593="particulares","c001x   - Households",IF(AND(G1593="outras empresas nao financeiras",H1593="1"),"c002x   - Micro &amp; SME",IF(AND(G1593="outras empresas nao financeiras",OR(H1593="0",H1593="")),"c003x   - Corporates",IF(G1593="instituicoes de credito","c004x   - Institutions",IF(G1593="outras instituicoes financeiras","c005x   - Other financial corporations",IF(G1593="setor publico","c008x   - Government, central banks &amp; supranationals",IF(AND(G1593="",I1593="Taxageste"),"c003x   - Corporates",IF(G1593="","c005x   - Other financial corporations","")))))))))</f>
        <v>c004x   - Institutions</v>
      </c>
      <c r="Y1593" s="1">
        <f>SUM(N1593:O1593)</f>
        <v>0</v>
      </c>
      <c r="Z1593">
        <f>IFERROR(D1593-Y1593,"")</f>
        <v>72.11</v>
      </c>
      <c r="AA1593">
        <v>0</v>
      </c>
      <c r="AB1593" t="str">
        <f t="shared" si="72"/>
        <v>962304830386760</v>
      </c>
      <c r="AC1593" t="str">
        <f t="shared" si="73"/>
        <v>8000176024</v>
      </c>
      <c r="AD1593" t="str">
        <f t="shared" si="74"/>
        <v>Type of identifier, other than LEI or MFI code</v>
      </c>
    </row>
    <row r="1594" spans="1:30" x14ac:dyDescent="0.45">
      <c r="A1594" t="s">
        <v>673</v>
      </c>
      <c r="B1594" t="s">
        <v>439</v>
      </c>
      <c r="C1594" t="s">
        <v>21</v>
      </c>
      <c r="D1594" s="23">
        <v>0.47</v>
      </c>
      <c r="E1594" s="23"/>
      <c r="F1594" t="s">
        <v>485</v>
      </c>
      <c r="G1594" t="s">
        <v>23</v>
      </c>
      <c r="H1594" t="s">
        <v>694</v>
      </c>
      <c r="I1594" t="s">
        <v>66</v>
      </c>
      <c r="M1594" t="s">
        <v>1362</v>
      </c>
      <c r="X1594" t="str">
        <f>+IF(P1594="S128","c006x   - Insurance firms &amp; pension funds",IF(G1594="particulares","c001x   - Households",IF(AND(G1594="outras empresas nao financeiras",H1594="1"),"c002x   - Micro &amp; SME",IF(AND(G1594="outras empresas nao financeiras",OR(H1594="0",H1594="")),"c003x   - Corporates",IF(G1594="instituicoes de credito","c004x   - Institutions",IF(G1594="outras instituicoes financeiras","c005x   - Other financial corporations",IF(G1594="setor publico","c008x   - Government, central banks &amp; supranationals",IF(AND(G1594="",I1594="Taxageste"),"c003x   - Corporates",IF(G1594="","c005x   - Other financial corporations","")))))))))</f>
        <v>c004x   - Institutions</v>
      </c>
      <c r="Y1594" s="1">
        <f>SUM(N1594:O1594)</f>
        <v>0</v>
      </c>
      <c r="Z1594">
        <f>IFERROR(D1594-Y1594,"")</f>
        <v>0.47</v>
      </c>
      <c r="AA1594">
        <v>0</v>
      </c>
      <c r="AB1594" t="str">
        <f t="shared" si="72"/>
        <v>962304820295900</v>
      </c>
      <c r="AC1594" t="str">
        <f t="shared" si="73"/>
        <v>8000176024</v>
      </c>
      <c r="AD1594" t="str">
        <f t="shared" si="74"/>
        <v>Type of identifier, other than LEI or MFI code</v>
      </c>
    </row>
    <row r="1595" spans="1:30" x14ac:dyDescent="0.45">
      <c r="A1595" t="s">
        <v>1387</v>
      </c>
      <c r="B1595" t="s">
        <v>439</v>
      </c>
      <c r="C1595" t="s">
        <v>21</v>
      </c>
      <c r="D1595" s="23">
        <v>15.56</v>
      </c>
      <c r="F1595" t="s">
        <v>490</v>
      </c>
      <c r="G1595" t="s">
        <v>23</v>
      </c>
      <c r="H1595" t="s">
        <v>694</v>
      </c>
      <c r="I1595" t="s">
        <v>66</v>
      </c>
      <c r="M1595" t="s">
        <v>1362</v>
      </c>
      <c r="X1595" t="str">
        <f>+IF(P1595="S128","c006x   - Insurance firms &amp; pension funds",IF(G1595="particulares","c001x   - Households",IF(AND(G1595="outras empresas nao financeiras",H1595="1"),"c002x   - Micro &amp; SME",IF(AND(G1595="outras empresas nao financeiras",OR(H1595="0",H1595="")),"c003x   - Corporates",IF(G1595="instituicoes de credito","c004x   - Institutions",IF(G1595="outras instituicoes financeiras","c005x   - Other financial corporations",IF(G1595="setor publico","c008x   - Government, central banks &amp; supranationals",IF(AND(G1595="",I1595="Taxageste"),"c003x   - Corporates",IF(G1595="","c005x   - Other financial corporations","")))))))))</f>
        <v>c004x   - Institutions</v>
      </c>
      <c r="Y1595" s="1">
        <f>SUM(N1595:O1595)</f>
        <v>0</v>
      </c>
      <c r="Z1595">
        <f>IFERROR(D1595-Y1595,"")</f>
        <v>15.56</v>
      </c>
      <c r="AA1595">
        <v>0</v>
      </c>
      <c r="AB1595" t="str">
        <f t="shared" si="72"/>
        <v>962304820369590</v>
      </c>
      <c r="AC1595" t="str">
        <f t="shared" si="73"/>
        <v>8000176024</v>
      </c>
      <c r="AD1595" t="str">
        <f t="shared" si="74"/>
        <v>Type of identifier, other than LEI or MFI code</v>
      </c>
    </row>
    <row r="1596" spans="1:30" x14ac:dyDescent="0.45">
      <c r="A1596" t="s">
        <v>571</v>
      </c>
      <c r="B1596" t="s">
        <v>439</v>
      </c>
      <c r="C1596" t="s">
        <v>21</v>
      </c>
      <c r="D1596" s="23">
        <v>0.33</v>
      </c>
      <c r="E1596" s="23"/>
      <c r="F1596" t="s">
        <v>485</v>
      </c>
      <c r="G1596" t="s">
        <v>23</v>
      </c>
      <c r="H1596" t="s">
        <v>694</v>
      </c>
      <c r="I1596" t="s">
        <v>66</v>
      </c>
      <c r="M1596" t="s">
        <v>1362</v>
      </c>
      <c r="X1596" t="str">
        <f>+IF(P1596="S128","c006x   - Insurance firms &amp; pension funds",IF(G1596="particulares","c001x   - Households",IF(AND(G1596="outras empresas nao financeiras",H1596="1"),"c002x   - Micro &amp; SME",IF(AND(G1596="outras empresas nao financeiras",OR(H1596="0",H1596="")),"c003x   - Corporates",IF(G1596="instituicoes de credito","c004x   - Institutions",IF(G1596="outras instituicoes financeiras","c005x   - Other financial corporations",IF(G1596="setor publico","c008x   - Government, central banks &amp; supranationals",IF(AND(G1596="",I1596="Taxageste"),"c003x   - Corporates",IF(G1596="","c005x   - Other financial corporations","")))))))))</f>
        <v>c004x   - Institutions</v>
      </c>
      <c r="Y1596" s="1">
        <f>SUM(N1596:O1596)</f>
        <v>0</v>
      </c>
      <c r="Z1596">
        <f>IFERROR(D1596-Y1596,"")</f>
        <v>0.33</v>
      </c>
      <c r="AA1596">
        <v>0</v>
      </c>
      <c r="AB1596" t="str">
        <f t="shared" si="72"/>
        <v>962304820111240</v>
      </c>
      <c r="AC1596" t="str">
        <f t="shared" si="73"/>
        <v>8000176024</v>
      </c>
      <c r="AD1596" t="str">
        <f t="shared" si="74"/>
        <v>Type of identifier, other than LEI or MFI code</v>
      </c>
    </row>
    <row r="1597" spans="1:30" x14ac:dyDescent="0.45">
      <c r="A1597" t="s">
        <v>686</v>
      </c>
      <c r="B1597" t="s">
        <v>531</v>
      </c>
      <c r="C1597" t="s">
        <v>21</v>
      </c>
      <c r="D1597" s="23">
        <v>27.81</v>
      </c>
      <c r="F1597" t="s">
        <v>485</v>
      </c>
      <c r="G1597" t="s">
        <v>23</v>
      </c>
      <c r="H1597" t="s">
        <v>694</v>
      </c>
      <c r="I1597" t="s">
        <v>532</v>
      </c>
      <c r="M1597" t="s">
        <v>1362</v>
      </c>
      <c r="X1597" t="str">
        <f>+IF(P1597="S128","c006x   - Insurance firms &amp; pension funds",IF(G1597="particulares","c001x   - Households",IF(AND(G1597="outras empresas nao financeiras",H1597="1"),"c002x   - Micro &amp; SME",IF(AND(G1597="outras empresas nao financeiras",OR(H1597="0",H1597="")),"c003x   - Corporates",IF(G1597="instituicoes de credito","c004x   - Institutions",IF(G1597="outras instituicoes financeiras","c005x   - Other financial corporations",IF(G1597="setor publico","c008x   - Government, central banks &amp; supranationals",IF(AND(G1597="",I1597="Taxageste"),"c003x   - Corporates",IF(G1597="","c005x   - Other financial corporations","")))))))))</f>
        <v>c004x   - Institutions</v>
      </c>
      <c r="Y1597" s="1">
        <f>SUM(N1597:O1597)</f>
        <v>0</v>
      </c>
      <c r="Z1597">
        <f>IFERROR(D1597-Y1597,"")</f>
        <v>27.81</v>
      </c>
      <c r="AA1597">
        <v>0</v>
      </c>
      <c r="AB1597" t="str">
        <f t="shared" si="72"/>
        <v>962304820334350</v>
      </c>
      <c r="AC1597" t="str">
        <f t="shared" si="73"/>
        <v>7400930664</v>
      </c>
      <c r="AD1597" t="str">
        <f t="shared" si="74"/>
        <v>Type of identifier, other than LEI or MFI code</v>
      </c>
    </row>
    <row r="1598" spans="1:30" x14ac:dyDescent="0.45">
      <c r="A1598" t="s">
        <v>674</v>
      </c>
      <c r="B1598" t="s">
        <v>439</v>
      </c>
      <c r="C1598" t="s">
        <v>21</v>
      </c>
      <c r="D1598" s="23">
        <v>6.99</v>
      </c>
      <c r="E1598" s="23"/>
      <c r="F1598" t="s">
        <v>485</v>
      </c>
      <c r="G1598" t="s">
        <v>23</v>
      </c>
      <c r="H1598" t="s">
        <v>694</v>
      </c>
      <c r="I1598" t="s">
        <v>66</v>
      </c>
      <c r="M1598" t="s">
        <v>1362</v>
      </c>
      <c r="X1598" t="str">
        <f>+IF(P1598="S128","c006x   - Insurance firms &amp; pension funds",IF(G1598="particulares","c001x   - Households",IF(AND(G1598="outras empresas nao financeiras",H1598="1"),"c002x   - Micro &amp; SME",IF(AND(G1598="outras empresas nao financeiras",OR(H1598="0",H1598="")),"c003x   - Corporates",IF(G1598="instituicoes de credito","c004x   - Institutions",IF(G1598="outras instituicoes financeiras","c005x   - Other financial corporations",IF(G1598="setor publico","c008x   - Government, central banks &amp; supranationals",IF(AND(G1598="",I1598="Taxageste"),"c003x   - Corporates",IF(G1598="","c005x   - Other financial corporations","")))))))))</f>
        <v>c004x   - Institutions</v>
      </c>
      <c r="Y1598" s="1">
        <f>SUM(N1598:O1598)</f>
        <v>0</v>
      </c>
      <c r="Z1598">
        <f>IFERROR(D1598-Y1598,"")</f>
        <v>6.99</v>
      </c>
      <c r="AA1598">
        <v>0</v>
      </c>
      <c r="AB1598" t="str">
        <f t="shared" si="72"/>
        <v>962304820300780</v>
      </c>
      <c r="AC1598" t="str">
        <f t="shared" si="73"/>
        <v>8000176024</v>
      </c>
      <c r="AD1598" t="str">
        <f t="shared" si="74"/>
        <v>Type of identifier, other than LEI or MFI code</v>
      </c>
    </row>
    <row r="1599" spans="1:30" x14ac:dyDescent="0.45">
      <c r="A1599" t="s">
        <v>1419</v>
      </c>
      <c r="B1599" t="s">
        <v>439</v>
      </c>
      <c r="C1599" t="s">
        <v>21</v>
      </c>
      <c r="D1599" s="23">
        <v>34.44</v>
      </c>
      <c r="F1599" t="s">
        <v>490</v>
      </c>
      <c r="G1599" t="s">
        <v>23</v>
      </c>
      <c r="H1599" t="s">
        <v>694</v>
      </c>
      <c r="I1599" t="s">
        <v>66</v>
      </c>
      <c r="M1599" t="s">
        <v>1362</v>
      </c>
      <c r="X1599" t="str">
        <f>+IF(P1599="S128","c006x   - Insurance firms &amp; pension funds",IF(G1599="particulares","c001x   - Households",IF(AND(G1599="outras empresas nao financeiras",H1599="1"),"c002x   - Micro &amp; SME",IF(AND(G1599="outras empresas nao financeiras",OR(H1599="0",H1599="")),"c003x   - Corporates",IF(G1599="instituicoes de credito","c004x   - Institutions",IF(G1599="outras instituicoes financeiras","c005x   - Other financial corporations",IF(G1599="setor publico","c008x   - Government, central banks &amp; supranationals",IF(AND(G1599="",I1599="Taxageste"),"c003x   - Corporates",IF(G1599="","c005x   - Other financial corporations","")))))))))</f>
        <v>c004x   - Institutions</v>
      </c>
      <c r="Y1599" s="1">
        <f>SUM(N1599:O1599)</f>
        <v>0</v>
      </c>
      <c r="Z1599">
        <f>IFERROR(D1599-Y1599,"")</f>
        <v>34.44</v>
      </c>
      <c r="AA1599">
        <v>0</v>
      </c>
      <c r="AB1599" t="str">
        <f t="shared" si="72"/>
        <v>962304820370880</v>
      </c>
      <c r="AC1599" t="str">
        <f t="shared" si="73"/>
        <v>8000176024</v>
      </c>
      <c r="AD1599" t="str">
        <f t="shared" si="74"/>
        <v>Type of identifier, other than LEI or MFI code</v>
      </c>
    </row>
    <row r="1600" spans="1:30" x14ac:dyDescent="0.45">
      <c r="A1600" t="s">
        <v>537</v>
      </c>
      <c r="B1600" t="s">
        <v>439</v>
      </c>
      <c r="C1600" t="s">
        <v>21</v>
      </c>
      <c r="D1600" s="23">
        <v>1.75</v>
      </c>
      <c r="E1600" s="23"/>
      <c r="F1600" t="s">
        <v>485</v>
      </c>
      <c r="G1600" t="s">
        <v>23</v>
      </c>
      <c r="H1600" t="s">
        <v>694</v>
      </c>
      <c r="I1600" t="s">
        <v>66</v>
      </c>
      <c r="M1600" t="s">
        <v>1362</v>
      </c>
      <c r="X1600" t="str">
        <f>+IF(P1600="S128","c006x   - Insurance firms &amp; pension funds",IF(G1600="particulares","c001x   - Households",IF(AND(G1600="outras empresas nao financeiras",H1600="1"),"c002x   - Micro &amp; SME",IF(AND(G1600="outras empresas nao financeiras",OR(H1600="0",H1600="")),"c003x   - Corporates",IF(G1600="instituicoes de credito","c004x   - Institutions",IF(G1600="outras instituicoes financeiras","c005x   - Other financial corporations",IF(G1600="setor publico","c008x   - Government, central banks &amp; supranationals",IF(AND(G1600="",I1600="Taxageste"),"c003x   - Corporates",IF(G1600="","c005x   - Other financial corporations","")))))))))</f>
        <v>c004x   - Institutions</v>
      </c>
      <c r="Y1600" s="1">
        <f>SUM(N1600:O1600)</f>
        <v>0</v>
      </c>
      <c r="Z1600">
        <f>IFERROR(D1600-Y1600,"")</f>
        <v>1.75</v>
      </c>
      <c r="AA1600">
        <v>0</v>
      </c>
      <c r="AB1600" t="str">
        <f t="shared" si="72"/>
        <v>962304820300790</v>
      </c>
      <c r="AC1600" t="str">
        <f t="shared" si="73"/>
        <v>8000176024</v>
      </c>
      <c r="AD1600" t="str">
        <f t="shared" si="74"/>
        <v>Type of identifier, other than LEI or MFI code</v>
      </c>
    </row>
    <row r="1601" spans="1:30" x14ac:dyDescent="0.45">
      <c r="A1601" t="s">
        <v>1372</v>
      </c>
      <c r="B1601" t="s">
        <v>439</v>
      </c>
      <c r="C1601" t="s">
        <v>21</v>
      </c>
      <c r="D1601" s="23">
        <v>0.1</v>
      </c>
      <c r="F1601" t="s">
        <v>485</v>
      </c>
      <c r="G1601" t="s">
        <v>23</v>
      </c>
      <c r="H1601" t="s">
        <v>694</v>
      </c>
      <c r="I1601" t="s">
        <v>66</v>
      </c>
      <c r="M1601" t="s">
        <v>1362</v>
      </c>
      <c r="X1601" t="str">
        <f>+IF(P1601="S128","c006x   - Insurance firms &amp; pension funds",IF(G1601="particulares","c001x   - Households",IF(AND(G1601="outras empresas nao financeiras",H1601="1"),"c002x   - Micro &amp; SME",IF(AND(G1601="outras empresas nao financeiras",OR(H1601="0",H1601="")),"c003x   - Corporates",IF(G1601="instituicoes de credito","c004x   - Institutions",IF(G1601="outras instituicoes financeiras","c005x   - Other financial corporations",IF(G1601="setor publico","c008x   - Government, central banks &amp; supranationals",IF(AND(G1601="",I1601="Taxageste"),"c003x   - Corporates",IF(G1601="","c005x   - Other financial corporations","")))))))))</f>
        <v>c004x   - Institutions</v>
      </c>
      <c r="Y1601" s="1">
        <f>SUM(N1601:O1601)</f>
        <v>0</v>
      </c>
      <c r="Z1601">
        <f>IFERROR(D1601-Y1601,"")</f>
        <v>0.1</v>
      </c>
      <c r="AA1601">
        <v>0</v>
      </c>
      <c r="AB1601" t="str">
        <f t="shared" si="72"/>
        <v>962304820372510</v>
      </c>
      <c r="AC1601" t="str">
        <f t="shared" si="73"/>
        <v>8000176024</v>
      </c>
      <c r="AD1601" t="str">
        <f t="shared" si="74"/>
        <v>Type of identifier, other than LEI or MFI code</v>
      </c>
    </row>
    <row r="1602" spans="1:30" x14ac:dyDescent="0.45">
      <c r="A1602" t="s">
        <v>1385</v>
      </c>
      <c r="B1602" t="s">
        <v>439</v>
      </c>
      <c r="C1602" t="s">
        <v>21</v>
      </c>
      <c r="D1602" s="23">
        <v>2.44</v>
      </c>
      <c r="E1602" s="23"/>
      <c r="F1602" t="s">
        <v>485</v>
      </c>
      <c r="G1602" t="s">
        <v>23</v>
      </c>
      <c r="H1602" t="s">
        <v>694</v>
      </c>
      <c r="I1602" t="s">
        <v>66</v>
      </c>
      <c r="M1602" t="s">
        <v>1362</v>
      </c>
      <c r="X1602" t="str">
        <f>+IF(P1602="S128","c006x   - Insurance firms &amp; pension funds",IF(G1602="particulares","c001x   - Households",IF(AND(G1602="outras empresas nao financeiras",H1602="1"),"c002x   - Micro &amp; SME",IF(AND(G1602="outras empresas nao financeiras",OR(H1602="0",H1602="")),"c003x   - Corporates",IF(G1602="instituicoes de credito","c004x   - Institutions",IF(G1602="outras instituicoes financeiras","c005x   - Other financial corporations",IF(G1602="setor publico","c008x   - Government, central banks &amp; supranationals",IF(AND(G1602="",I1602="Taxageste"),"c003x   - Corporates",IF(G1602="","c005x   - Other financial corporations","")))))))))</f>
        <v>c004x   - Institutions</v>
      </c>
      <c r="Y1602" s="1">
        <f>SUM(N1602:O1602)</f>
        <v>0</v>
      </c>
      <c r="Z1602">
        <f>IFERROR(D1602-Y1602,"")</f>
        <v>2.44</v>
      </c>
      <c r="AA1602">
        <v>0</v>
      </c>
      <c r="AB1602" t="str">
        <f t="shared" ref="AB1602:AB1665" si="75">IF(A1602="",B1602,A1602)</f>
        <v>962304820373100</v>
      </c>
      <c r="AC1602" t="str">
        <f t="shared" ref="AC1602:AC1665" si="76">IF(OR(V1602="",V1602="#"),B1602,V1602)</f>
        <v>8000176024</v>
      </c>
      <c r="AD1602" t="str">
        <f t="shared" ref="AD1602:AD1665" si="77">IF(AC1602="","",IF(AC1602=V1602,"LEI code","Type of identifier, other than LEI or MFI code"))</f>
        <v>Type of identifier, other than LEI or MFI code</v>
      </c>
    </row>
    <row r="1603" spans="1:30" x14ac:dyDescent="0.45">
      <c r="A1603" t="s">
        <v>612</v>
      </c>
      <c r="B1603" t="s">
        <v>439</v>
      </c>
      <c r="C1603" t="s">
        <v>21</v>
      </c>
      <c r="D1603" s="23">
        <v>3.16</v>
      </c>
      <c r="F1603" t="s">
        <v>485</v>
      </c>
      <c r="G1603" t="s">
        <v>23</v>
      </c>
      <c r="H1603" t="s">
        <v>694</v>
      </c>
      <c r="I1603" t="s">
        <v>66</v>
      </c>
      <c r="M1603" t="s">
        <v>1362</v>
      </c>
      <c r="X1603" t="str">
        <f>+IF(P1603="S128","c006x   - Insurance firms &amp; pension funds",IF(G1603="particulares","c001x   - Households",IF(AND(G1603="outras empresas nao financeiras",H1603="1"),"c002x   - Micro &amp; SME",IF(AND(G1603="outras empresas nao financeiras",OR(H1603="0",H1603="")),"c003x   - Corporates",IF(G1603="instituicoes de credito","c004x   - Institutions",IF(G1603="outras instituicoes financeiras","c005x   - Other financial corporations",IF(G1603="setor publico","c008x   - Government, central banks &amp; supranationals",IF(AND(G1603="",I1603="Taxageste"),"c003x   - Corporates",IF(G1603="","c005x   - Other financial corporations","")))))))))</f>
        <v>c004x   - Institutions</v>
      </c>
      <c r="Y1603" s="1">
        <f>SUM(N1603:O1603)</f>
        <v>0</v>
      </c>
      <c r="Z1603">
        <f>IFERROR(D1603-Y1603,"")</f>
        <v>3.16</v>
      </c>
      <c r="AA1603">
        <v>0</v>
      </c>
      <c r="AB1603" t="str">
        <f t="shared" si="75"/>
        <v>962304820336320</v>
      </c>
      <c r="AC1603" t="str">
        <f t="shared" si="76"/>
        <v>8000176024</v>
      </c>
      <c r="AD1603" t="str">
        <f t="shared" si="77"/>
        <v>Type of identifier, other than LEI or MFI code</v>
      </c>
    </row>
    <row r="1604" spans="1:30" x14ac:dyDescent="0.45">
      <c r="A1604" t="s">
        <v>676</v>
      </c>
      <c r="B1604" t="s">
        <v>439</v>
      </c>
      <c r="C1604" t="s">
        <v>21</v>
      </c>
      <c r="D1604" s="23">
        <v>2.23</v>
      </c>
      <c r="F1604" t="s">
        <v>485</v>
      </c>
      <c r="G1604" t="s">
        <v>23</v>
      </c>
      <c r="H1604" t="s">
        <v>694</v>
      </c>
      <c r="I1604" t="s">
        <v>66</v>
      </c>
      <c r="M1604" t="s">
        <v>1362</v>
      </c>
      <c r="X1604" t="str">
        <f>+IF(P1604="S128","c006x   - Insurance firms &amp; pension funds",IF(G1604="particulares","c001x   - Households",IF(AND(G1604="outras empresas nao financeiras",H1604="1"),"c002x   - Micro &amp; SME",IF(AND(G1604="outras empresas nao financeiras",OR(H1604="0",H1604="")),"c003x   - Corporates",IF(G1604="instituicoes de credito","c004x   - Institutions",IF(G1604="outras instituicoes financeiras","c005x   - Other financial corporations",IF(G1604="setor publico","c008x   - Government, central banks &amp; supranationals",IF(AND(G1604="",I1604="Taxageste"),"c003x   - Corporates",IF(G1604="","c005x   - Other financial corporations","")))))))))</f>
        <v>c004x   - Institutions</v>
      </c>
      <c r="Y1604" s="1">
        <f>SUM(N1604:O1604)</f>
        <v>0</v>
      </c>
      <c r="Z1604">
        <f>IFERROR(D1604-Y1604,"")</f>
        <v>2.23</v>
      </c>
      <c r="AA1604">
        <v>0</v>
      </c>
      <c r="AB1604" t="str">
        <f t="shared" si="75"/>
        <v>962304820302710</v>
      </c>
      <c r="AC1604" t="str">
        <f t="shared" si="76"/>
        <v>8000176024</v>
      </c>
      <c r="AD1604" t="str">
        <f t="shared" si="77"/>
        <v>Type of identifier, other than LEI or MFI code</v>
      </c>
    </row>
    <row r="1605" spans="1:30" x14ac:dyDescent="0.45">
      <c r="A1605" t="s">
        <v>1388</v>
      </c>
      <c r="B1605" t="s">
        <v>439</v>
      </c>
      <c r="C1605" t="s">
        <v>21</v>
      </c>
      <c r="D1605" s="23">
        <v>9.2200000000000006</v>
      </c>
      <c r="F1605" t="s">
        <v>485</v>
      </c>
      <c r="G1605" t="s">
        <v>23</v>
      </c>
      <c r="H1605" t="s">
        <v>694</v>
      </c>
      <c r="I1605" t="s">
        <v>66</v>
      </c>
      <c r="M1605" t="s">
        <v>1362</v>
      </c>
      <c r="X1605" t="str">
        <f>+IF(P1605="S128","c006x   - Insurance firms &amp; pension funds",IF(G1605="particulares","c001x   - Households",IF(AND(G1605="outras empresas nao financeiras",H1605="1"),"c002x   - Micro &amp; SME",IF(AND(G1605="outras empresas nao financeiras",OR(H1605="0",H1605="")),"c003x   - Corporates",IF(G1605="instituicoes de credito","c004x   - Institutions",IF(G1605="outras instituicoes financeiras","c005x   - Other financial corporations",IF(G1605="setor publico","c008x   - Government, central banks &amp; supranationals",IF(AND(G1605="",I1605="Taxageste"),"c003x   - Corporates",IF(G1605="","c005x   - Other financial corporations","")))))))))</f>
        <v>c004x   - Institutions</v>
      </c>
      <c r="Y1605" s="1">
        <f>SUM(N1605:O1605)</f>
        <v>0</v>
      </c>
      <c r="Z1605">
        <f>IFERROR(D1605-Y1605,"")</f>
        <v>9.2200000000000006</v>
      </c>
      <c r="AA1605">
        <v>0</v>
      </c>
      <c r="AB1605" t="str">
        <f t="shared" si="75"/>
        <v>962304820373330</v>
      </c>
      <c r="AC1605" t="str">
        <f t="shared" si="76"/>
        <v>8000176024</v>
      </c>
      <c r="AD1605" t="str">
        <f t="shared" si="77"/>
        <v>Type of identifier, other than LEI or MFI code</v>
      </c>
    </row>
    <row r="1606" spans="1:30" x14ac:dyDescent="0.45">
      <c r="A1606" t="s">
        <v>1426</v>
      </c>
      <c r="B1606" t="s">
        <v>439</v>
      </c>
      <c r="C1606" t="s">
        <v>21</v>
      </c>
      <c r="D1606" s="23">
        <v>0.12</v>
      </c>
      <c r="E1606" s="23"/>
      <c r="F1606" t="s">
        <v>485</v>
      </c>
      <c r="G1606" t="s">
        <v>23</v>
      </c>
      <c r="H1606" t="s">
        <v>694</v>
      </c>
      <c r="I1606" t="s">
        <v>66</v>
      </c>
      <c r="M1606" t="s">
        <v>1362</v>
      </c>
      <c r="X1606" t="str">
        <f>+IF(P1606="S128","c006x   - Insurance firms &amp; pension funds",IF(G1606="particulares","c001x   - Households",IF(AND(G1606="outras empresas nao financeiras",H1606="1"),"c002x   - Micro &amp; SME",IF(AND(G1606="outras empresas nao financeiras",OR(H1606="0",H1606="")),"c003x   - Corporates",IF(G1606="instituicoes de credito","c004x   - Institutions",IF(G1606="outras instituicoes financeiras","c005x   - Other financial corporations",IF(G1606="setor publico","c008x   - Government, central banks &amp; supranationals",IF(AND(G1606="",I1606="Taxageste"),"c003x   - Corporates",IF(G1606="","c005x   - Other financial corporations","")))))))))</f>
        <v>c004x   - Institutions</v>
      </c>
      <c r="Y1606" s="1">
        <f>SUM(N1606:O1606)</f>
        <v>0</v>
      </c>
      <c r="Z1606">
        <f>IFERROR(D1606-Y1606,"")</f>
        <v>0.12</v>
      </c>
      <c r="AA1606">
        <v>0</v>
      </c>
      <c r="AB1606" t="str">
        <f t="shared" si="75"/>
        <v>962304820373340</v>
      </c>
      <c r="AC1606" t="str">
        <f t="shared" si="76"/>
        <v>8000176024</v>
      </c>
      <c r="AD1606" t="str">
        <f t="shared" si="77"/>
        <v>Type of identifier, other than LEI or MFI code</v>
      </c>
    </row>
    <row r="1607" spans="1:30" x14ac:dyDescent="0.45">
      <c r="A1607" t="s">
        <v>1370</v>
      </c>
      <c r="B1607" t="s">
        <v>439</v>
      </c>
      <c r="C1607" t="s">
        <v>21</v>
      </c>
      <c r="D1607" s="23">
        <v>2.36</v>
      </c>
      <c r="F1607" t="s">
        <v>485</v>
      </c>
      <c r="G1607" t="s">
        <v>23</v>
      </c>
      <c r="H1607" t="s">
        <v>694</v>
      </c>
      <c r="I1607" t="s">
        <v>66</v>
      </c>
      <c r="M1607" t="s">
        <v>1362</v>
      </c>
      <c r="X1607" t="str">
        <f>+IF(P1607="S128","c006x   - Insurance firms &amp; pension funds",IF(G1607="particulares","c001x   - Households",IF(AND(G1607="outras empresas nao financeiras",H1607="1"),"c002x   - Micro &amp; SME",IF(AND(G1607="outras empresas nao financeiras",OR(H1607="0",H1607="")),"c003x   - Corporates",IF(G1607="instituicoes de credito","c004x   - Institutions",IF(G1607="outras instituicoes financeiras","c005x   - Other financial corporations",IF(G1607="setor publico","c008x   - Government, central banks &amp; supranationals",IF(AND(G1607="",I1607="Taxageste"),"c003x   - Corporates",IF(G1607="","c005x   - Other financial corporations","")))))))))</f>
        <v>c004x   - Institutions</v>
      </c>
      <c r="Y1607" s="1">
        <f>SUM(N1607:O1607)</f>
        <v>0</v>
      </c>
      <c r="Z1607">
        <f>IFERROR(D1607-Y1607,"")</f>
        <v>2.36</v>
      </c>
      <c r="AA1607">
        <v>0</v>
      </c>
      <c r="AB1607" t="str">
        <f t="shared" si="75"/>
        <v>962304820373350</v>
      </c>
      <c r="AC1607" t="str">
        <f t="shared" si="76"/>
        <v>8000176024</v>
      </c>
      <c r="AD1607" t="str">
        <f t="shared" si="77"/>
        <v>Type of identifier, other than LEI or MFI code</v>
      </c>
    </row>
    <row r="1608" spans="1:30" x14ac:dyDescent="0.45">
      <c r="A1608" t="s">
        <v>1422</v>
      </c>
      <c r="B1608" t="s">
        <v>439</v>
      </c>
      <c r="C1608" t="s">
        <v>21</v>
      </c>
      <c r="D1608" s="23">
        <v>8.51</v>
      </c>
      <c r="E1608" s="23"/>
      <c r="F1608" t="s">
        <v>485</v>
      </c>
      <c r="G1608" t="s">
        <v>23</v>
      </c>
      <c r="H1608" t="s">
        <v>694</v>
      </c>
      <c r="I1608" t="s">
        <v>66</v>
      </c>
      <c r="M1608" t="s">
        <v>1362</v>
      </c>
      <c r="X1608" t="str">
        <f>+IF(P1608="S128","c006x   - Insurance firms &amp; pension funds",IF(G1608="particulares","c001x   - Households",IF(AND(G1608="outras empresas nao financeiras",H1608="1"),"c002x   - Micro &amp; SME",IF(AND(G1608="outras empresas nao financeiras",OR(H1608="0",H1608="")),"c003x   - Corporates",IF(G1608="instituicoes de credito","c004x   - Institutions",IF(G1608="outras instituicoes financeiras","c005x   - Other financial corporations",IF(G1608="setor publico","c008x   - Government, central banks &amp; supranationals",IF(AND(G1608="",I1608="Taxageste"),"c003x   - Corporates",IF(G1608="","c005x   - Other financial corporations","")))))))))</f>
        <v>c004x   - Institutions</v>
      </c>
      <c r="Y1608" s="1">
        <f>SUM(N1608:O1608)</f>
        <v>0</v>
      </c>
      <c r="Z1608">
        <f>IFERROR(D1608-Y1608,"")</f>
        <v>8.51</v>
      </c>
      <c r="AA1608">
        <v>0</v>
      </c>
      <c r="AB1608" t="str">
        <f t="shared" si="75"/>
        <v>962304820373360</v>
      </c>
      <c r="AC1608" t="str">
        <f t="shared" si="76"/>
        <v>8000176024</v>
      </c>
      <c r="AD1608" t="str">
        <f t="shared" si="77"/>
        <v>Type of identifier, other than LEI or MFI code</v>
      </c>
    </row>
    <row r="1609" spans="1:30" x14ac:dyDescent="0.45">
      <c r="A1609" t="s">
        <v>1315</v>
      </c>
      <c r="B1609" t="s">
        <v>439</v>
      </c>
      <c r="C1609" t="s">
        <v>21</v>
      </c>
      <c r="D1609" s="23">
        <v>0.42</v>
      </c>
      <c r="F1609" t="s">
        <v>485</v>
      </c>
      <c r="G1609" t="s">
        <v>23</v>
      </c>
      <c r="H1609" t="s">
        <v>694</v>
      </c>
      <c r="I1609" t="s">
        <v>66</v>
      </c>
      <c r="M1609" t="s">
        <v>1362</v>
      </c>
      <c r="X1609" t="str">
        <f>+IF(P1609="S128","c006x   - Insurance firms &amp; pension funds",IF(G1609="particulares","c001x   - Households",IF(AND(G1609="outras empresas nao financeiras",H1609="1"),"c002x   - Micro &amp; SME",IF(AND(G1609="outras empresas nao financeiras",OR(H1609="0",H1609="")),"c003x   - Corporates",IF(G1609="instituicoes de credito","c004x   - Institutions",IF(G1609="outras instituicoes financeiras","c005x   - Other financial corporations",IF(G1609="setor publico","c008x   - Government, central banks &amp; supranationals",IF(AND(G1609="",I1609="Taxageste"),"c003x   - Corporates",IF(G1609="","c005x   - Other financial corporations","")))))))))</f>
        <v>c004x   - Institutions</v>
      </c>
      <c r="Y1609" s="1">
        <f>SUM(N1609:O1609)</f>
        <v>0</v>
      </c>
      <c r="Z1609">
        <f>IFERROR(D1609-Y1609,"")</f>
        <v>0.42</v>
      </c>
      <c r="AA1609">
        <v>0</v>
      </c>
      <c r="AB1609" t="str">
        <f t="shared" si="75"/>
        <v>962304820338290</v>
      </c>
      <c r="AC1609" t="str">
        <f t="shared" si="76"/>
        <v>8000176024</v>
      </c>
      <c r="AD1609" t="str">
        <f t="shared" si="77"/>
        <v>Type of identifier, other than LEI or MFI code</v>
      </c>
    </row>
    <row r="1610" spans="1:30" x14ac:dyDescent="0.45">
      <c r="A1610" t="s">
        <v>653</v>
      </c>
      <c r="B1610" t="s">
        <v>439</v>
      </c>
      <c r="C1610" t="s">
        <v>21</v>
      </c>
      <c r="D1610" s="23">
        <v>0.02</v>
      </c>
      <c r="F1610" t="s">
        <v>485</v>
      </c>
      <c r="G1610" t="s">
        <v>23</v>
      </c>
      <c r="H1610" t="s">
        <v>694</v>
      </c>
      <c r="I1610" t="s">
        <v>66</v>
      </c>
      <c r="K1610" s="24"/>
      <c r="M1610" t="s">
        <v>1362</v>
      </c>
      <c r="X1610" t="str">
        <f>+IF(P1610="S128","c006x   - Insurance firms &amp; pension funds",IF(G1610="particulares","c001x   - Households",IF(AND(G1610="outras empresas nao financeiras",H1610="1"),"c002x   - Micro &amp; SME",IF(AND(G1610="outras empresas nao financeiras",OR(H1610="0",H1610="")),"c003x   - Corporates",IF(G1610="instituicoes de credito","c004x   - Institutions",IF(G1610="outras instituicoes financeiras","c005x   - Other financial corporations",IF(G1610="setor publico","c008x   - Government, central banks &amp; supranationals",IF(AND(G1610="",I1610="Taxageste"),"c003x   - Corporates",IF(G1610="","c005x   - Other financial corporations","")))))))))</f>
        <v>c004x   - Institutions</v>
      </c>
      <c r="Y1610" s="1">
        <f>SUM(N1610:O1610)</f>
        <v>0</v>
      </c>
      <c r="Z1610">
        <f>IFERROR(D1610-Y1610,"")</f>
        <v>0.02</v>
      </c>
      <c r="AA1610">
        <v>0</v>
      </c>
      <c r="AB1610" t="str">
        <f t="shared" si="75"/>
        <v>962304820131600</v>
      </c>
      <c r="AC1610" t="str">
        <f t="shared" si="76"/>
        <v>8000176024</v>
      </c>
      <c r="AD1610" t="str">
        <f t="shared" si="77"/>
        <v>Type of identifier, other than LEI or MFI code</v>
      </c>
    </row>
    <row r="1611" spans="1:30" x14ac:dyDescent="0.45">
      <c r="A1611" t="s">
        <v>503</v>
      </c>
      <c r="B1611" t="s">
        <v>439</v>
      </c>
      <c r="C1611" t="s">
        <v>21</v>
      </c>
      <c r="D1611" s="23">
        <v>0.23</v>
      </c>
      <c r="F1611" t="s">
        <v>485</v>
      </c>
      <c r="G1611" t="s">
        <v>23</v>
      </c>
      <c r="H1611" t="s">
        <v>694</v>
      </c>
      <c r="I1611" t="s">
        <v>66</v>
      </c>
      <c r="M1611" t="s">
        <v>1362</v>
      </c>
      <c r="X1611" t="str">
        <f>+IF(P1611="S128","c006x   - Insurance firms &amp; pension funds",IF(G1611="particulares","c001x   - Households",IF(AND(G1611="outras empresas nao financeiras",H1611="1"),"c002x   - Micro &amp; SME",IF(AND(G1611="outras empresas nao financeiras",OR(H1611="0",H1611="")),"c003x   - Corporates",IF(G1611="instituicoes de credito","c004x   - Institutions",IF(G1611="outras instituicoes financeiras","c005x   - Other financial corporations",IF(G1611="setor publico","c008x   - Government, central banks &amp; supranationals",IF(AND(G1611="",I1611="Taxageste"),"c003x   - Corporates",IF(G1611="","c005x   - Other financial corporations","")))))))))</f>
        <v>c004x   - Institutions</v>
      </c>
      <c r="Y1611" s="1">
        <f>SUM(N1611:O1611)</f>
        <v>0</v>
      </c>
      <c r="Z1611">
        <f>IFERROR(D1611-Y1611,"")</f>
        <v>0.23</v>
      </c>
      <c r="AA1611">
        <v>0</v>
      </c>
      <c r="AB1611" t="str">
        <f t="shared" si="75"/>
        <v>962304820132350</v>
      </c>
      <c r="AC1611" t="str">
        <f t="shared" si="76"/>
        <v>8000176024</v>
      </c>
      <c r="AD1611" t="str">
        <f t="shared" si="77"/>
        <v>Type of identifier, other than LEI or MFI code</v>
      </c>
    </row>
    <row r="1612" spans="1:30" x14ac:dyDescent="0.45">
      <c r="A1612" t="s">
        <v>1267</v>
      </c>
      <c r="B1612" t="s">
        <v>703</v>
      </c>
      <c r="C1612" t="s">
        <v>21</v>
      </c>
      <c r="D1612" s="23">
        <v>12.85</v>
      </c>
      <c r="E1612" s="23"/>
      <c r="F1612" t="s">
        <v>485</v>
      </c>
      <c r="G1612" t="s">
        <v>23</v>
      </c>
      <c r="H1612" t="s">
        <v>694</v>
      </c>
      <c r="I1612" t="s">
        <v>704</v>
      </c>
      <c r="M1612" t="s">
        <v>1362</v>
      </c>
      <c r="X1612" t="str">
        <f>+IF(P1612="S128","c006x   - Insurance firms &amp; pension funds",IF(G1612="particulares","c001x   - Households",IF(AND(G1612="outras empresas nao financeiras",H1612="1"),"c002x   - Micro &amp; SME",IF(AND(G1612="outras empresas nao financeiras",OR(H1612="0",H1612="")),"c003x   - Corporates",IF(G1612="instituicoes de credito","c004x   - Institutions",IF(G1612="outras instituicoes financeiras","c005x   - Other financial corporations",IF(G1612="setor publico","c008x   - Government, central banks &amp; supranationals",IF(AND(G1612="",I1612="Taxageste"),"c003x   - Corporates",IF(G1612="","c005x   - Other financial corporations","")))))))))</f>
        <v>c004x   - Institutions</v>
      </c>
      <c r="Y1612" s="1">
        <f>SUM(N1612:O1612)</f>
        <v>0</v>
      </c>
      <c r="Z1612">
        <f>IFERROR(D1612-Y1612,"")</f>
        <v>12.85</v>
      </c>
      <c r="AA1612">
        <v>0</v>
      </c>
      <c r="AB1612" t="str">
        <f t="shared" si="75"/>
        <v>862304840002100</v>
      </c>
      <c r="AC1612" t="str">
        <f t="shared" si="76"/>
        <v>2100707445</v>
      </c>
      <c r="AD1612" t="str">
        <f t="shared" si="77"/>
        <v>Type of identifier, other than LEI or MFI code</v>
      </c>
    </row>
    <row r="1613" spans="1:30" x14ac:dyDescent="0.45">
      <c r="A1613" t="s">
        <v>595</v>
      </c>
      <c r="B1613" t="s">
        <v>439</v>
      </c>
      <c r="C1613" t="s">
        <v>21</v>
      </c>
      <c r="D1613" s="23">
        <v>0.36</v>
      </c>
      <c r="F1613" t="s">
        <v>485</v>
      </c>
      <c r="G1613" t="s">
        <v>23</v>
      </c>
      <c r="H1613" t="s">
        <v>694</v>
      </c>
      <c r="I1613" t="s">
        <v>66</v>
      </c>
      <c r="M1613" t="s">
        <v>1362</v>
      </c>
      <c r="X1613" t="str">
        <f>+IF(P1613="S128","c006x   - Insurance firms &amp; pension funds",IF(G1613="particulares","c001x   - Households",IF(AND(G1613="outras empresas nao financeiras",H1613="1"),"c002x   - Micro &amp; SME",IF(AND(G1613="outras empresas nao financeiras",OR(H1613="0",H1613="")),"c003x   - Corporates",IF(G1613="instituicoes de credito","c004x   - Institutions",IF(G1613="outras instituicoes financeiras","c005x   - Other financial corporations",IF(G1613="setor publico","c008x   - Government, central banks &amp; supranationals",IF(AND(G1613="",I1613="Taxageste"),"c003x   - Corporates",IF(G1613="","c005x   - Other financial corporations","")))))))))</f>
        <v>c004x   - Institutions</v>
      </c>
      <c r="Y1613" s="1">
        <f>SUM(N1613:O1613)</f>
        <v>0</v>
      </c>
      <c r="Z1613">
        <f>IFERROR(D1613-Y1613,"")</f>
        <v>0.36</v>
      </c>
      <c r="AA1613">
        <v>0</v>
      </c>
      <c r="AB1613" t="str">
        <f t="shared" si="75"/>
        <v>962304820306080</v>
      </c>
      <c r="AC1613" t="str">
        <f t="shared" si="76"/>
        <v>8000176024</v>
      </c>
      <c r="AD1613" t="str">
        <f t="shared" si="77"/>
        <v>Type of identifier, other than LEI or MFI code</v>
      </c>
    </row>
    <row r="1614" spans="1:30" x14ac:dyDescent="0.45">
      <c r="A1614" t="s">
        <v>1031</v>
      </c>
      <c r="B1614" t="s">
        <v>703</v>
      </c>
      <c r="C1614" t="s">
        <v>21</v>
      </c>
      <c r="D1614" s="23">
        <v>3.11</v>
      </c>
      <c r="E1614" s="23"/>
      <c r="F1614" t="s">
        <v>485</v>
      </c>
      <c r="G1614" t="s">
        <v>23</v>
      </c>
      <c r="H1614" t="s">
        <v>694</v>
      </c>
      <c r="I1614" t="s">
        <v>704</v>
      </c>
      <c r="M1614" t="s">
        <v>1362</v>
      </c>
      <c r="X1614" t="str">
        <f>+IF(P1614="S128","c006x   - Insurance firms &amp; pension funds",IF(G1614="particulares","c001x   - Households",IF(AND(G1614="outras empresas nao financeiras",H1614="1"),"c002x   - Micro &amp; SME",IF(AND(G1614="outras empresas nao financeiras",OR(H1614="0",H1614="")),"c003x   - Corporates",IF(G1614="instituicoes de credito","c004x   - Institutions",IF(G1614="outras instituicoes financeiras","c005x   - Other financial corporations",IF(G1614="setor publico","c008x   - Government, central banks &amp; supranationals",IF(AND(G1614="",I1614="Taxageste"),"c003x   - Corporates",IF(G1614="","c005x   - Other financial corporations","")))))))))</f>
        <v>c004x   - Institutions</v>
      </c>
      <c r="Y1614" s="1">
        <f>SUM(N1614:O1614)</f>
        <v>0</v>
      </c>
      <c r="Z1614">
        <f>IFERROR(D1614-Y1614,"")</f>
        <v>3.11</v>
      </c>
      <c r="AA1614">
        <v>0</v>
      </c>
      <c r="AB1614" t="str">
        <f t="shared" si="75"/>
        <v>862304840033030</v>
      </c>
      <c r="AC1614" t="str">
        <f t="shared" si="76"/>
        <v>2100707445</v>
      </c>
      <c r="AD1614" t="str">
        <f t="shared" si="77"/>
        <v>Type of identifier, other than LEI or MFI code</v>
      </c>
    </row>
    <row r="1615" spans="1:30" x14ac:dyDescent="0.45">
      <c r="A1615" t="s">
        <v>1468</v>
      </c>
      <c r="B1615" t="s">
        <v>531</v>
      </c>
      <c r="C1615" t="s">
        <v>21</v>
      </c>
      <c r="D1615" s="23">
        <v>4.9800000000000004</v>
      </c>
      <c r="F1615" t="s">
        <v>485</v>
      </c>
      <c r="G1615" t="s">
        <v>23</v>
      </c>
      <c r="H1615" t="s">
        <v>694</v>
      </c>
      <c r="I1615" t="s">
        <v>532</v>
      </c>
      <c r="M1615" t="s">
        <v>1362</v>
      </c>
      <c r="X1615" t="str">
        <f>+IF(P1615="S128","c006x   - Insurance firms &amp; pension funds",IF(G1615="particulares","c001x   - Households",IF(AND(G1615="outras empresas nao financeiras",H1615="1"),"c002x   - Micro &amp; SME",IF(AND(G1615="outras empresas nao financeiras",OR(H1615="0",H1615="")),"c003x   - Corporates",IF(G1615="instituicoes de credito","c004x   - Institutions",IF(G1615="outras instituicoes financeiras","c005x   - Other financial corporations",IF(G1615="setor publico","c008x   - Government, central banks &amp; supranationals",IF(AND(G1615="",I1615="Taxageste"),"c003x   - Corporates",IF(G1615="","c005x   - Other financial corporations","")))))))))</f>
        <v>c004x   - Institutions</v>
      </c>
      <c r="Y1615" s="1">
        <f>SUM(N1615:O1615)</f>
        <v>0</v>
      </c>
      <c r="Z1615">
        <f>IFERROR(D1615-Y1615,"")</f>
        <v>4.9800000000000004</v>
      </c>
      <c r="AA1615">
        <v>0</v>
      </c>
      <c r="AB1615" t="str">
        <f t="shared" si="75"/>
        <v>962304820374160</v>
      </c>
      <c r="AC1615" t="str">
        <f t="shared" si="76"/>
        <v>7400930664</v>
      </c>
      <c r="AD1615" t="str">
        <f t="shared" si="77"/>
        <v>Type of identifier, other than LEI or MFI code</v>
      </c>
    </row>
    <row r="1616" spans="1:30" x14ac:dyDescent="0.45">
      <c r="A1616" t="s">
        <v>1042</v>
      </c>
      <c r="B1616" t="s">
        <v>703</v>
      </c>
      <c r="C1616" t="s">
        <v>21</v>
      </c>
      <c r="D1616" s="23">
        <v>1.04</v>
      </c>
      <c r="E1616" s="23"/>
      <c r="F1616" t="s">
        <v>485</v>
      </c>
      <c r="G1616" t="s">
        <v>23</v>
      </c>
      <c r="H1616" t="s">
        <v>694</v>
      </c>
      <c r="I1616" t="s">
        <v>704</v>
      </c>
      <c r="M1616" t="s">
        <v>1362</v>
      </c>
      <c r="X1616" t="str">
        <f>+IF(P1616="S128","c006x   - Insurance firms &amp; pension funds",IF(G1616="particulares","c001x   - Households",IF(AND(G1616="outras empresas nao financeiras",H1616="1"),"c002x   - Micro &amp; SME",IF(AND(G1616="outras empresas nao financeiras",OR(H1616="0",H1616="")),"c003x   - Corporates",IF(G1616="instituicoes de credito","c004x   - Institutions",IF(G1616="outras instituicoes financeiras","c005x   - Other financial corporations",IF(G1616="setor publico","c008x   - Government, central banks &amp; supranationals",IF(AND(G1616="",I1616="Taxageste"),"c003x   - Corporates",IF(G1616="","c005x   - Other financial corporations","")))))))))</f>
        <v>c004x   - Institutions</v>
      </c>
      <c r="Y1616" s="1">
        <f>SUM(N1616:O1616)</f>
        <v>0</v>
      </c>
      <c r="Z1616">
        <f>IFERROR(D1616-Y1616,"")</f>
        <v>1.04</v>
      </c>
      <c r="AA1616">
        <v>0</v>
      </c>
      <c r="AB1616" t="str">
        <f t="shared" si="75"/>
        <v>862304840056560</v>
      </c>
      <c r="AC1616" t="str">
        <f t="shared" si="76"/>
        <v>2100707445</v>
      </c>
      <c r="AD1616" t="str">
        <f t="shared" si="77"/>
        <v>Type of identifier, other than LEI or MFI code</v>
      </c>
    </row>
    <row r="1617" spans="1:30" x14ac:dyDescent="0.45">
      <c r="A1617" t="s">
        <v>541</v>
      </c>
      <c r="B1617" t="s">
        <v>439</v>
      </c>
      <c r="C1617" t="s">
        <v>21</v>
      </c>
      <c r="D1617" s="23">
        <v>0.62</v>
      </c>
      <c r="F1617" t="s">
        <v>485</v>
      </c>
      <c r="G1617" t="s">
        <v>23</v>
      </c>
      <c r="H1617" t="s">
        <v>694</v>
      </c>
      <c r="I1617" t="s">
        <v>66</v>
      </c>
      <c r="M1617" t="s">
        <v>1362</v>
      </c>
      <c r="X1617" t="str">
        <f>+IF(P1617="S128","c006x   - Insurance firms &amp; pension funds",IF(G1617="particulares","c001x   - Households",IF(AND(G1617="outras empresas nao financeiras",H1617="1"),"c002x   - Micro &amp; SME",IF(AND(G1617="outras empresas nao financeiras",OR(H1617="0",H1617="")),"c003x   - Corporates",IF(G1617="instituicoes de credito","c004x   - Institutions",IF(G1617="outras instituicoes financeiras","c005x   - Other financial corporations",IF(G1617="setor publico","c008x   - Government, central banks &amp; supranationals",IF(AND(G1617="",I1617="Taxageste"),"c003x   - Corporates",IF(G1617="","c005x   - Other financial corporations","")))))))))</f>
        <v>c004x   - Institutions</v>
      </c>
      <c r="Y1617" s="1">
        <f>SUM(N1617:O1617)</f>
        <v>0</v>
      </c>
      <c r="Z1617">
        <f>IFERROR(D1617-Y1617,"")</f>
        <v>0.62</v>
      </c>
      <c r="AA1617">
        <v>0</v>
      </c>
      <c r="AB1617" t="str">
        <f t="shared" si="75"/>
        <v>962304820306090</v>
      </c>
      <c r="AC1617" t="str">
        <f t="shared" si="76"/>
        <v>8000176024</v>
      </c>
      <c r="AD1617" t="str">
        <f t="shared" si="77"/>
        <v>Type of identifier, other than LEI or MFI code</v>
      </c>
    </row>
    <row r="1618" spans="1:30" x14ac:dyDescent="0.45">
      <c r="A1618" t="s">
        <v>635</v>
      </c>
      <c r="B1618" t="s">
        <v>439</v>
      </c>
      <c r="C1618" t="s">
        <v>21</v>
      </c>
      <c r="D1618" s="23">
        <v>1.71</v>
      </c>
      <c r="E1618" s="23"/>
      <c r="F1618" t="s">
        <v>485</v>
      </c>
      <c r="G1618" t="s">
        <v>23</v>
      </c>
      <c r="H1618" t="s">
        <v>694</v>
      </c>
      <c r="I1618" t="s">
        <v>66</v>
      </c>
      <c r="M1618" t="s">
        <v>1362</v>
      </c>
      <c r="X1618" t="str">
        <f>+IF(P1618="S128","c006x   - Insurance firms &amp; pension funds",IF(G1618="particulares","c001x   - Households",IF(AND(G1618="outras empresas nao financeiras",H1618="1"),"c002x   - Micro &amp; SME",IF(AND(G1618="outras empresas nao financeiras",OR(H1618="0",H1618="")),"c003x   - Corporates",IF(G1618="instituicoes de credito","c004x   - Institutions",IF(G1618="outras instituicoes financeiras","c005x   - Other financial corporations",IF(G1618="setor publico","c008x   - Government, central banks &amp; supranationals",IF(AND(G1618="",I1618="Taxageste"),"c003x   - Corporates",IF(G1618="","c005x   - Other financial corporations","")))))))))</f>
        <v>c004x   - Institutions</v>
      </c>
      <c r="Y1618" s="1">
        <f>SUM(N1618:O1618)</f>
        <v>0</v>
      </c>
      <c r="Z1618">
        <f>IFERROR(D1618-Y1618,"")</f>
        <v>1.71</v>
      </c>
      <c r="AA1618">
        <v>0</v>
      </c>
      <c r="AB1618" t="str">
        <f t="shared" si="75"/>
        <v>962304820139030</v>
      </c>
      <c r="AC1618" t="str">
        <f t="shared" si="76"/>
        <v>8000176024</v>
      </c>
      <c r="AD1618" t="str">
        <f t="shared" si="77"/>
        <v>Type of identifier, other than LEI or MFI code</v>
      </c>
    </row>
    <row r="1619" spans="1:30" x14ac:dyDescent="0.45">
      <c r="A1619" t="s">
        <v>1310</v>
      </c>
      <c r="B1619" t="s">
        <v>451</v>
      </c>
      <c r="C1619" t="s">
        <v>21</v>
      </c>
      <c r="D1619" s="23">
        <v>0.49</v>
      </c>
      <c r="F1619" t="s">
        <v>485</v>
      </c>
      <c r="G1619" t="s">
        <v>23</v>
      </c>
      <c r="H1619" t="s">
        <v>694</v>
      </c>
      <c r="I1619" t="s">
        <v>49</v>
      </c>
      <c r="M1619" t="s">
        <v>1362</v>
      </c>
      <c r="X1619" t="str">
        <f>+IF(P1619="S128","c006x   - Insurance firms &amp; pension funds",IF(G1619="particulares","c001x   - Households",IF(AND(G1619="outras empresas nao financeiras",H1619="1"),"c002x   - Micro &amp; SME",IF(AND(G1619="outras empresas nao financeiras",OR(H1619="0",H1619="")),"c003x   - Corporates",IF(G1619="instituicoes de credito","c004x   - Institutions",IF(G1619="outras instituicoes financeiras","c005x   - Other financial corporations",IF(G1619="setor publico","c008x   - Government, central banks &amp; supranationals",IF(AND(G1619="",I1619="Taxageste"),"c003x   - Corporates",IF(G1619="","c005x   - Other financial corporations","")))))))))</f>
        <v>c004x   - Institutions</v>
      </c>
      <c r="Y1619" s="1">
        <f>SUM(N1619:O1619)</f>
        <v>0</v>
      </c>
      <c r="Z1619">
        <f>IFERROR(D1619-Y1619,"")</f>
        <v>0.49</v>
      </c>
      <c r="AA1619">
        <v>0</v>
      </c>
      <c r="AB1619" t="str">
        <f t="shared" si="75"/>
        <v>962304820340060</v>
      </c>
      <c r="AC1619" t="str">
        <f t="shared" si="76"/>
        <v>7400416227</v>
      </c>
      <c r="AD1619" t="str">
        <f t="shared" si="77"/>
        <v>Type of identifier, other than LEI or MFI code</v>
      </c>
    </row>
    <row r="1620" spans="1:30" x14ac:dyDescent="0.45">
      <c r="A1620" t="s">
        <v>882</v>
      </c>
      <c r="B1620" t="s">
        <v>451</v>
      </c>
      <c r="C1620" t="s">
        <v>21</v>
      </c>
      <c r="D1620" s="23">
        <v>7</v>
      </c>
      <c r="F1620" t="s">
        <v>485</v>
      </c>
      <c r="G1620" t="s">
        <v>23</v>
      </c>
      <c r="H1620" t="s">
        <v>694</v>
      </c>
      <c r="I1620" t="s">
        <v>49</v>
      </c>
      <c r="M1620" t="s">
        <v>1362</v>
      </c>
      <c r="X1620" t="str">
        <f>+IF(P1620="S128","c006x   - Insurance firms &amp; pension funds",IF(G1620="particulares","c001x   - Households",IF(AND(G1620="outras empresas nao financeiras",H1620="1"),"c002x   - Micro &amp; SME",IF(AND(G1620="outras empresas nao financeiras",OR(H1620="0",H1620="")),"c003x   - Corporates",IF(G1620="instituicoes de credito","c004x   - Institutions",IF(G1620="outras instituicoes financeiras","c005x   - Other financial corporations",IF(G1620="setor publico","c008x   - Government, central banks &amp; supranationals",IF(AND(G1620="",I1620="Taxageste"),"c003x   - Corporates",IF(G1620="","c005x   - Other financial corporations","")))))))))</f>
        <v>c004x   - Institutions</v>
      </c>
      <c r="Y1620" s="1">
        <f>SUM(N1620:O1620)</f>
        <v>0</v>
      </c>
      <c r="Z1620">
        <f>IFERROR(D1620-Y1620,"")</f>
        <v>7</v>
      </c>
      <c r="AA1620">
        <v>0</v>
      </c>
      <c r="AB1620" t="str">
        <f t="shared" si="75"/>
        <v>962304820340080</v>
      </c>
      <c r="AC1620" t="str">
        <f t="shared" si="76"/>
        <v>7400416227</v>
      </c>
      <c r="AD1620" t="str">
        <f t="shared" si="77"/>
        <v>Type of identifier, other than LEI or MFI code</v>
      </c>
    </row>
    <row r="1621" spans="1:30" x14ac:dyDescent="0.45">
      <c r="A1621" t="s">
        <v>879</v>
      </c>
      <c r="B1621" t="s">
        <v>451</v>
      </c>
      <c r="C1621" t="s">
        <v>21</v>
      </c>
      <c r="D1621" s="23">
        <v>2.1800000000000002</v>
      </c>
      <c r="F1621" t="s">
        <v>485</v>
      </c>
      <c r="G1621" t="s">
        <v>23</v>
      </c>
      <c r="H1621" t="s">
        <v>694</v>
      </c>
      <c r="I1621" t="s">
        <v>49</v>
      </c>
      <c r="M1621" t="s">
        <v>1362</v>
      </c>
      <c r="X1621" t="str">
        <f>+IF(P1621="S128","c006x   - Insurance firms &amp; pension funds",IF(G1621="particulares","c001x   - Households",IF(AND(G1621="outras empresas nao financeiras",H1621="1"),"c002x   - Micro &amp; SME",IF(AND(G1621="outras empresas nao financeiras",OR(H1621="0",H1621="")),"c003x   - Corporates",IF(G1621="instituicoes de credito","c004x   - Institutions",IF(G1621="outras instituicoes financeiras","c005x   - Other financial corporations",IF(G1621="setor publico","c008x   - Government, central banks &amp; supranationals",IF(AND(G1621="",I1621="Taxageste"),"c003x   - Corporates",IF(G1621="","c005x   - Other financial corporations","")))))))))</f>
        <v>c004x   - Institutions</v>
      </c>
      <c r="Y1621" s="1">
        <f>SUM(N1621:O1621)</f>
        <v>0</v>
      </c>
      <c r="Z1621">
        <f>IFERROR(D1621-Y1621,"")</f>
        <v>2.1800000000000002</v>
      </c>
      <c r="AA1621">
        <v>0</v>
      </c>
      <c r="AB1621" t="str">
        <f t="shared" si="75"/>
        <v>962304820340110</v>
      </c>
      <c r="AC1621" t="str">
        <f t="shared" si="76"/>
        <v>7400416227</v>
      </c>
      <c r="AD1621" t="str">
        <f t="shared" si="77"/>
        <v>Type of identifier, other than LEI or MFI code</v>
      </c>
    </row>
    <row r="1622" spans="1:30" x14ac:dyDescent="0.45">
      <c r="A1622" t="s">
        <v>1056</v>
      </c>
      <c r="B1622" t="s">
        <v>451</v>
      </c>
      <c r="C1622" t="s">
        <v>21</v>
      </c>
      <c r="D1622" s="23">
        <v>4.87</v>
      </c>
      <c r="E1622" s="23"/>
      <c r="F1622" t="s">
        <v>485</v>
      </c>
      <c r="G1622" t="s">
        <v>23</v>
      </c>
      <c r="H1622" t="s">
        <v>694</v>
      </c>
      <c r="I1622" t="s">
        <v>49</v>
      </c>
      <c r="M1622" t="s">
        <v>1362</v>
      </c>
      <c r="X1622" t="str">
        <f>+IF(P1622="S128","c006x   - Insurance firms &amp; pension funds",IF(G1622="particulares","c001x   - Households",IF(AND(G1622="outras empresas nao financeiras",H1622="1"),"c002x   - Micro &amp; SME",IF(AND(G1622="outras empresas nao financeiras",OR(H1622="0",H1622="")),"c003x   - Corporates",IF(G1622="instituicoes de credito","c004x   - Institutions",IF(G1622="outras instituicoes financeiras","c005x   - Other financial corporations",IF(G1622="setor publico","c008x   - Government, central banks &amp; supranationals",IF(AND(G1622="",I1622="Taxageste"),"c003x   - Corporates",IF(G1622="","c005x   - Other financial corporations","")))))))))</f>
        <v>c004x   - Institutions</v>
      </c>
      <c r="Y1622" s="1">
        <f>SUM(N1622:O1622)</f>
        <v>0</v>
      </c>
      <c r="Z1622">
        <f>IFERROR(D1622-Y1622,"")</f>
        <v>4.87</v>
      </c>
      <c r="AA1622">
        <v>0</v>
      </c>
      <c r="AB1622" t="str">
        <f t="shared" si="75"/>
        <v>962304820340130</v>
      </c>
      <c r="AC1622" t="str">
        <f t="shared" si="76"/>
        <v>7400416227</v>
      </c>
      <c r="AD1622" t="str">
        <f t="shared" si="77"/>
        <v>Type of identifier, other than LEI or MFI code</v>
      </c>
    </row>
    <row r="1623" spans="1:30" x14ac:dyDescent="0.45">
      <c r="A1623" t="s">
        <v>1311</v>
      </c>
      <c r="B1623" t="s">
        <v>451</v>
      </c>
      <c r="C1623" t="s">
        <v>21</v>
      </c>
      <c r="D1623" s="23">
        <v>0.71</v>
      </c>
      <c r="F1623" t="s">
        <v>485</v>
      </c>
      <c r="G1623" t="s">
        <v>23</v>
      </c>
      <c r="H1623" t="s">
        <v>694</v>
      </c>
      <c r="I1623" t="s">
        <v>49</v>
      </c>
      <c r="M1623" t="s">
        <v>1362</v>
      </c>
      <c r="X1623" t="str">
        <f>+IF(P1623="S128","c006x   - Insurance firms &amp; pension funds",IF(G1623="particulares","c001x   - Households",IF(AND(G1623="outras empresas nao financeiras",H1623="1"),"c002x   - Micro &amp; SME",IF(AND(G1623="outras empresas nao financeiras",OR(H1623="0",H1623="")),"c003x   - Corporates",IF(G1623="instituicoes de credito","c004x   - Institutions",IF(G1623="outras instituicoes financeiras","c005x   - Other financial corporations",IF(G1623="setor publico","c008x   - Government, central banks &amp; supranationals",IF(AND(G1623="",I1623="Taxageste"),"c003x   - Corporates",IF(G1623="","c005x   - Other financial corporations","")))))))))</f>
        <v>c004x   - Institutions</v>
      </c>
      <c r="Y1623" s="1">
        <f>SUM(N1623:O1623)</f>
        <v>0</v>
      </c>
      <c r="Z1623">
        <f>IFERROR(D1623-Y1623,"")</f>
        <v>0.71</v>
      </c>
      <c r="AA1623">
        <v>0</v>
      </c>
      <c r="AB1623" t="str">
        <f t="shared" si="75"/>
        <v>962304820340160</v>
      </c>
      <c r="AC1623" t="str">
        <f t="shared" si="76"/>
        <v>7400416227</v>
      </c>
      <c r="AD1623" t="str">
        <f t="shared" si="77"/>
        <v>Type of identifier, other than LEI or MFI code</v>
      </c>
    </row>
    <row r="1624" spans="1:30" x14ac:dyDescent="0.45">
      <c r="A1624" t="s">
        <v>657</v>
      </c>
      <c r="B1624" t="s">
        <v>439</v>
      </c>
      <c r="C1624" t="s">
        <v>21</v>
      </c>
      <c r="D1624" s="23">
        <v>0.04</v>
      </c>
      <c r="E1624" s="23"/>
      <c r="F1624" t="s">
        <v>485</v>
      </c>
      <c r="G1624" t="s">
        <v>23</v>
      </c>
      <c r="H1624" t="s">
        <v>694</v>
      </c>
      <c r="I1624" t="s">
        <v>66</v>
      </c>
      <c r="M1624" t="s">
        <v>1362</v>
      </c>
      <c r="X1624" t="str">
        <f>+IF(P1624="S128","c006x   - Insurance firms &amp; pension funds",IF(G1624="particulares","c001x   - Households",IF(AND(G1624="outras empresas nao financeiras",H1624="1"),"c002x   - Micro &amp; SME",IF(AND(G1624="outras empresas nao financeiras",OR(H1624="0",H1624="")),"c003x   - Corporates",IF(G1624="instituicoes de credito","c004x   - Institutions",IF(G1624="outras instituicoes financeiras","c005x   - Other financial corporations",IF(G1624="setor publico","c008x   - Government, central banks &amp; supranationals",IF(AND(G1624="",I1624="Taxageste"),"c003x   - Corporates",IF(G1624="","c005x   - Other financial corporations","")))))))))</f>
        <v>c004x   - Institutions</v>
      </c>
      <c r="Y1624" s="1">
        <f>SUM(N1624:O1624)</f>
        <v>0</v>
      </c>
      <c r="Z1624">
        <f>IFERROR(D1624-Y1624,"")</f>
        <v>0.04</v>
      </c>
      <c r="AA1624">
        <v>0</v>
      </c>
      <c r="AB1624" t="str">
        <f t="shared" si="75"/>
        <v>962304820143820</v>
      </c>
      <c r="AC1624" t="str">
        <f t="shared" si="76"/>
        <v>8000176024</v>
      </c>
      <c r="AD1624" t="str">
        <f t="shared" si="77"/>
        <v>Type of identifier, other than LEI or MFI code</v>
      </c>
    </row>
    <row r="1625" spans="1:30" x14ac:dyDescent="0.45">
      <c r="A1625" t="s">
        <v>497</v>
      </c>
      <c r="B1625" t="s">
        <v>486</v>
      </c>
      <c r="C1625" t="s">
        <v>21</v>
      </c>
      <c r="D1625" s="23">
        <v>18.8</v>
      </c>
      <c r="F1625" t="s">
        <v>485</v>
      </c>
      <c r="G1625" t="s">
        <v>23</v>
      </c>
      <c r="H1625" t="s">
        <v>694</v>
      </c>
      <c r="I1625" t="s">
        <v>487</v>
      </c>
      <c r="M1625" t="s">
        <v>1362</v>
      </c>
      <c r="X1625" t="str">
        <f>+IF(P1625="S128","c006x   - Insurance firms &amp; pension funds",IF(G1625="particulares","c001x   - Households",IF(AND(G1625="outras empresas nao financeiras",H1625="1"),"c002x   - Micro &amp; SME",IF(AND(G1625="outras empresas nao financeiras",OR(H1625="0",H1625="")),"c003x   - Corporates",IF(G1625="instituicoes de credito","c004x   - Institutions",IF(G1625="outras instituicoes financeiras","c005x   - Other financial corporations",IF(G1625="setor publico","c008x   - Government, central banks &amp; supranationals",IF(AND(G1625="",I1625="Taxageste"),"c003x   - Corporates",IF(G1625="","c005x   - Other financial corporations","")))))))))</f>
        <v>c004x   - Institutions</v>
      </c>
      <c r="Y1625" s="1">
        <f>SUM(N1625:O1625)</f>
        <v>0</v>
      </c>
      <c r="Z1625">
        <f>IFERROR(D1625-Y1625,"")</f>
        <v>18.8</v>
      </c>
      <c r="AA1625">
        <v>0</v>
      </c>
      <c r="AB1625" t="str">
        <f t="shared" si="75"/>
        <v>962304820307340</v>
      </c>
      <c r="AC1625" t="str">
        <f t="shared" si="76"/>
        <v>0000046859</v>
      </c>
      <c r="AD1625" t="str">
        <f t="shared" si="77"/>
        <v>Type of identifier, other than LEI or MFI code</v>
      </c>
    </row>
    <row r="1626" spans="1:30" x14ac:dyDescent="0.45">
      <c r="A1626" t="s">
        <v>1390</v>
      </c>
      <c r="B1626" t="s">
        <v>439</v>
      </c>
      <c r="C1626" t="s">
        <v>21</v>
      </c>
      <c r="D1626" s="23">
        <v>13.33</v>
      </c>
      <c r="E1626" s="23"/>
      <c r="F1626" t="s">
        <v>490</v>
      </c>
      <c r="G1626" t="s">
        <v>23</v>
      </c>
      <c r="H1626" t="s">
        <v>694</v>
      </c>
      <c r="I1626" t="s">
        <v>66</v>
      </c>
      <c r="M1626" t="s">
        <v>1362</v>
      </c>
      <c r="X1626" t="str">
        <f>+IF(P1626="S128","c006x   - Insurance firms &amp; pension funds",IF(G1626="particulares","c001x   - Households",IF(AND(G1626="outras empresas nao financeiras",H1626="1"),"c002x   - Micro &amp; SME",IF(AND(G1626="outras empresas nao financeiras",OR(H1626="0",H1626="")),"c003x   - Corporates",IF(G1626="instituicoes de credito","c004x   - Institutions",IF(G1626="outras instituicoes financeiras","c005x   - Other financial corporations",IF(G1626="setor publico","c008x   - Government, central banks &amp; supranationals",IF(AND(G1626="",I1626="Taxageste"),"c003x   - Corporates",IF(G1626="","c005x   - Other financial corporations","")))))))))</f>
        <v>c004x   - Institutions</v>
      </c>
      <c r="Y1626" s="1">
        <f>SUM(N1626:O1626)</f>
        <v>0</v>
      </c>
      <c r="Z1626">
        <f>IFERROR(D1626-Y1626,"")</f>
        <v>13.33</v>
      </c>
      <c r="AA1626">
        <v>0</v>
      </c>
      <c r="AB1626" t="str">
        <f t="shared" si="75"/>
        <v>962304820376620</v>
      </c>
      <c r="AC1626" t="str">
        <f t="shared" si="76"/>
        <v>8000176024</v>
      </c>
      <c r="AD1626" t="str">
        <f t="shared" si="77"/>
        <v>Type of identifier, other than LEI or MFI code</v>
      </c>
    </row>
    <row r="1627" spans="1:30" x14ac:dyDescent="0.45">
      <c r="A1627" t="s">
        <v>1427</v>
      </c>
      <c r="B1627" t="s">
        <v>1428</v>
      </c>
      <c r="C1627" t="s">
        <v>21</v>
      </c>
      <c r="D1627" s="23">
        <v>16.5</v>
      </c>
      <c r="F1627" t="s">
        <v>485</v>
      </c>
      <c r="G1627" t="s">
        <v>23</v>
      </c>
      <c r="H1627" t="s">
        <v>694</v>
      </c>
      <c r="I1627" t="s">
        <v>1429</v>
      </c>
      <c r="M1627" t="s">
        <v>1362</v>
      </c>
      <c r="X1627" t="str">
        <f>+IF(P1627="S128","c006x   - Insurance firms &amp; pension funds",IF(G1627="particulares","c001x   - Households",IF(AND(G1627="outras empresas nao financeiras",H1627="1"),"c002x   - Micro &amp; SME",IF(AND(G1627="outras empresas nao financeiras",OR(H1627="0",H1627="")),"c003x   - Corporates",IF(G1627="instituicoes de credito","c004x   - Institutions",IF(G1627="outras instituicoes financeiras","c005x   - Other financial corporations",IF(G1627="setor publico","c008x   - Government, central banks &amp; supranationals",IF(AND(G1627="",I1627="Taxageste"),"c003x   - Corporates",IF(G1627="","c005x   - Other financial corporations","")))))))))</f>
        <v>c004x   - Institutions</v>
      </c>
      <c r="Y1627" s="1">
        <f>SUM(N1627:O1627)</f>
        <v>0</v>
      </c>
      <c r="Z1627">
        <f>IFERROR(D1627-Y1627,"")</f>
        <v>16.5</v>
      </c>
      <c r="AA1627">
        <v>0</v>
      </c>
      <c r="AB1627" t="str">
        <f t="shared" si="75"/>
        <v>962304820376940</v>
      </c>
      <c r="AC1627" t="str">
        <f t="shared" si="76"/>
        <v>7401054355</v>
      </c>
      <c r="AD1627" t="str">
        <f t="shared" si="77"/>
        <v>Type of identifier, other than LEI or MFI code</v>
      </c>
    </row>
    <row r="1628" spans="1:30" x14ac:dyDescent="0.45">
      <c r="A1628" t="s">
        <v>724</v>
      </c>
      <c r="B1628" t="s">
        <v>451</v>
      </c>
      <c r="C1628" t="s">
        <v>21</v>
      </c>
      <c r="D1628" s="23">
        <v>1.17</v>
      </c>
      <c r="E1628" s="23"/>
      <c r="F1628" t="s">
        <v>485</v>
      </c>
      <c r="G1628" t="s">
        <v>23</v>
      </c>
      <c r="H1628" t="s">
        <v>694</v>
      </c>
      <c r="I1628" t="s">
        <v>49</v>
      </c>
      <c r="M1628" t="s">
        <v>1362</v>
      </c>
      <c r="X1628" t="str">
        <f>+IF(P1628="S128","c006x   - Insurance firms &amp; pension funds",IF(G1628="particulares","c001x   - Households",IF(AND(G1628="outras empresas nao financeiras",H1628="1"),"c002x   - Micro &amp; SME",IF(AND(G1628="outras empresas nao financeiras",OR(H1628="0",H1628="")),"c003x   - Corporates",IF(G1628="instituicoes de credito","c004x   - Institutions",IF(G1628="outras instituicoes financeiras","c005x   - Other financial corporations",IF(G1628="setor publico","c008x   - Government, central banks &amp; supranationals",IF(AND(G1628="",I1628="Taxageste"),"c003x   - Corporates",IF(G1628="","c005x   - Other financial corporations","")))))))))</f>
        <v>c004x   - Institutions</v>
      </c>
      <c r="Y1628" s="1">
        <f>SUM(N1628:O1628)</f>
        <v>0</v>
      </c>
      <c r="Z1628">
        <f>IFERROR(D1628-Y1628,"")</f>
        <v>1.17</v>
      </c>
      <c r="AA1628">
        <v>0</v>
      </c>
      <c r="AB1628" t="str">
        <f t="shared" si="75"/>
        <v>962304820340410</v>
      </c>
      <c r="AC1628" t="str">
        <f t="shared" si="76"/>
        <v>7400416227</v>
      </c>
      <c r="AD1628" t="str">
        <f t="shared" si="77"/>
        <v>Type of identifier, other than LEI or MFI code</v>
      </c>
    </row>
    <row r="1629" spans="1:30" x14ac:dyDescent="0.45">
      <c r="A1629" t="s">
        <v>1308</v>
      </c>
      <c r="B1629" t="s">
        <v>703</v>
      </c>
      <c r="C1629" t="s">
        <v>21</v>
      </c>
      <c r="D1629" s="23">
        <v>5.52</v>
      </c>
      <c r="F1629" t="s">
        <v>485</v>
      </c>
      <c r="G1629" t="s">
        <v>23</v>
      </c>
      <c r="H1629" t="s">
        <v>694</v>
      </c>
      <c r="I1629" t="s">
        <v>704</v>
      </c>
      <c r="M1629" t="s">
        <v>1362</v>
      </c>
      <c r="X1629" t="str">
        <f>+IF(P1629="S128","c006x   - Insurance firms &amp; pension funds",IF(G1629="particulares","c001x   - Households",IF(AND(G1629="outras empresas nao financeiras",H1629="1"),"c002x   - Micro &amp; SME",IF(AND(G1629="outras empresas nao financeiras",OR(H1629="0",H1629="")),"c003x   - Corporates",IF(G1629="instituicoes de credito","c004x   - Institutions",IF(G1629="outras instituicoes financeiras","c005x   - Other financial corporations",IF(G1629="setor publico","c008x   - Government, central banks &amp; supranationals",IF(AND(G1629="",I1629="Taxageste"),"c003x   - Corporates",IF(G1629="","c005x   - Other financial corporations","")))))))))</f>
        <v>c004x   - Institutions</v>
      </c>
      <c r="Y1629" s="1">
        <f>SUM(N1629:O1629)</f>
        <v>0</v>
      </c>
      <c r="Z1629">
        <f>IFERROR(D1629-Y1629,"")</f>
        <v>5.52</v>
      </c>
      <c r="AA1629">
        <v>0</v>
      </c>
      <c r="AB1629" t="str">
        <f t="shared" si="75"/>
        <v>862304880012090</v>
      </c>
      <c r="AC1629" t="str">
        <f t="shared" si="76"/>
        <v>2100707445</v>
      </c>
      <c r="AD1629" t="str">
        <f t="shared" si="77"/>
        <v>Type of identifier, other than LEI or MFI code</v>
      </c>
    </row>
    <row r="1630" spans="1:30" x14ac:dyDescent="0.45">
      <c r="A1630" t="s">
        <v>1303</v>
      </c>
      <c r="B1630" t="s">
        <v>451</v>
      </c>
      <c r="C1630" t="s">
        <v>21</v>
      </c>
      <c r="D1630" s="23">
        <v>2.88</v>
      </c>
      <c r="E1630" s="23"/>
      <c r="F1630" t="s">
        <v>485</v>
      </c>
      <c r="G1630" t="s">
        <v>23</v>
      </c>
      <c r="H1630" t="s">
        <v>694</v>
      </c>
      <c r="I1630" t="s">
        <v>49</v>
      </c>
      <c r="M1630" t="s">
        <v>1362</v>
      </c>
      <c r="X1630" t="str">
        <f>+IF(P1630="S128","c006x   - Insurance firms &amp; pension funds",IF(G1630="particulares","c001x   - Households",IF(AND(G1630="outras empresas nao financeiras",H1630="1"),"c002x   - Micro &amp; SME",IF(AND(G1630="outras empresas nao financeiras",OR(H1630="0",H1630="")),"c003x   - Corporates",IF(G1630="instituicoes de credito","c004x   - Institutions",IF(G1630="outras instituicoes financeiras","c005x   - Other financial corporations",IF(G1630="setor publico","c008x   - Government, central banks &amp; supranationals",IF(AND(G1630="",I1630="Taxageste"),"c003x   - Corporates",IF(G1630="","c005x   - Other financial corporations","")))))))))</f>
        <v>c004x   - Institutions</v>
      </c>
      <c r="Y1630" s="1">
        <f>SUM(N1630:O1630)</f>
        <v>0</v>
      </c>
      <c r="Z1630">
        <f>IFERROR(D1630-Y1630,"")</f>
        <v>2.88</v>
      </c>
      <c r="AA1630">
        <v>0</v>
      </c>
      <c r="AB1630" t="str">
        <f t="shared" si="75"/>
        <v>962304820340440</v>
      </c>
      <c r="AC1630" t="str">
        <f t="shared" si="76"/>
        <v>7400416227</v>
      </c>
      <c r="AD1630" t="str">
        <f t="shared" si="77"/>
        <v>Type of identifier, other than LEI or MFI code</v>
      </c>
    </row>
    <row r="1631" spans="1:30" x14ac:dyDescent="0.45">
      <c r="A1631" t="s">
        <v>654</v>
      </c>
      <c r="B1631" t="s">
        <v>439</v>
      </c>
      <c r="C1631" t="s">
        <v>21</v>
      </c>
      <c r="D1631" s="23">
        <v>17.78</v>
      </c>
      <c r="F1631" t="s">
        <v>490</v>
      </c>
      <c r="G1631" t="s">
        <v>23</v>
      </c>
      <c r="H1631" t="s">
        <v>694</v>
      </c>
      <c r="I1631" t="s">
        <v>66</v>
      </c>
      <c r="M1631" t="s">
        <v>1362</v>
      </c>
      <c r="X1631" t="str">
        <f>+IF(P1631="S128","c006x   - Insurance firms &amp; pension funds",IF(G1631="particulares","c001x   - Households",IF(AND(G1631="outras empresas nao financeiras",H1631="1"),"c002x   - Micro &amp; SME",IF(AND(G1631="outras empresas nao financeiras",OR(H1631="0",H1631="")),"c003x   - Corporates",IF(G1631="instituicoes de credito","c004x   - Institutions",IF(G1631="outras instituicoes financeiras","c005x   - Other financial corporations",IF(G1631="setor publico","c008x   - Government, central banks &amp; supranationals",IF(AND(G1631="",I1631="Taxageste"),"c003x   - Corporates",IF(G1631="","c005x   - Other financial corporations","")))))))))</f>
        <v>c004x   - Institutions</v>
      </c>
      <c r="Y1631" s="1">
        <f>SUM(N1631:O1631)</f>
        <v>0</v>
      </c>
      <c r="Z1631">
        <f>IFERROR(D1631-Y1631,"")</f>
        <v>17.78</v>
      </c>
      <c r="AA1631">
        <v>0</v>
      </c>
      <c r="AB1631" t="str">
        <f t="shared" si="75"/>
        <v>962304820150010</v>
      </c>
      <c r="AC1631" t="str">
        <f t="shared" si="76"/>
        <v>8000176024</v>
      </c>
      <c r="AD1631" t="str">
        <f t="shared" si="77"/>
        <v>Type of identifier, other than LEI or MFI code</v>
      </c>
    </row>
    <row r="1632" spans="1:30" x14ac:dyDescent="0.45">
      <c r="A1632" t="s">
        <v>598</v>
      </c>
      <c r="B1632" t="s">
        <v>427</v>
      </c>
      <c r="C1632" t="s">
        <v>21</v>
      </c>
      <c r="D1632" s="23">
        <v>1533.43</v>
      </c>
      <c r="E1632" s="23"/>
      <c r="F1632" t="s">
        <v>485</v>
      </c>
      <c r="G1632" t="s">
        <v>23</v>
      </c>
      <c r="H1632" t="s">
        <v>694</v>
      </c>
      <c r="I1632" t="s">
        <v>78</v>
      </c>
      <c r="M1632" t="s">
        <v>1362</v>
      </c>
      <c r="X1632" t="str">
        <f>+IF(P1632="S128","c006x   - Insurance firms &amp; pension funds",IF(G1632="particulares","c001x   - Households",IF(AND(G1632="outras empresas nao financeiras",H1632="1"),"c002x   - Micro &amp; SME",IF(AND(G1632="outras empresas nao financeiras",OR(H1632="0",H1632="")),"c003x   - Corporates",IF(G1632="instituicoes de credito","c004x   - Institutions",IF(G1632="outras instituicoes financeiras","c005x   - Other financial corporations",IF(G1632="setor publico","c008x   - Government, central banks &amp; supranationals",IF(AND(G1632="",I1632="Taxageste"),"c003x   - Corporates",IF(G1632="","c005x   - Other financial corporations","")))))))))</f>
        <v>c004x   - Institutions</v>
      </c>
      <c r="Y1632" s="1">
        <f>SUM(N1632:O1632)</f>
        <v>0</v>
      </c>
      <c r="Z1632">
        <f>IFERROR(D1632-Y1632,"")</f>
        <v>1533.43</v>
      </c>
      <c r="AA1632">
        <v>0</v>
      </c>
      <c r="AB1632" t="str">
        <f t="shared" si="75"/>
        <v>962304820307860</v>
      </c>
      <c r="AC1632" t="str">
        <f t="shared" si="76"/>
        <v>6511000505</v>
      </c>
      <c r="AD1632" t="str">
        <f t="shared" si="77"/>
        <v>Type of identifier, other than LEI or MFI code</v>
      </c>
    </row>
    <row r="1633" spans="1:30" x14ac:dyDescent="0.45">
      <c r="A1633" t="s">
        <v>750</v>
      </c>
      <c r="B1633" t="s">
        <v>703</v>
      </c>
      <c r="C1633" t="s">
        <v>21</v>
      </c>
      <c r="D1633" s="23">
        <v>0.6</v>
      </c>
      <c r="F1633" t="s">
        <v>485</v>
      </c>
      <c r="G1633" t="s">
        <v>23</v>
      </c>
      <c r="H1633" t="s">
        <v>694</v>
      </c>
      <c r="I1633" t="s">
        <v>704</v>
      </c>
      <c r="M1633" t="s">
        <v>1362</v>
      </c>
      <c r="X1633" t="str">
        <f>+IF(P1633="S128","c006x   - Insurance firms &amp; pension funds",IF(G1633="particulares","c001x   - Households",IF(AND(G1633="outras empresas nao financeiras",H1633="1"),"c002x   - Micro &amp; SME",IF(AND(G1633="outras empresas nao financeiras",OR(H1633="0",H1633="")),"c003x   - Corporates",IF(G1633="instituicoes de credito","c004x   - Institutions",IF(G1633="outras instituicoes financeiras","c005x   - Other financial corporations",IF(G1633="setor publico","c008x   - Government, central banks &amp; supranationals",IF(AND(G1633="",I1633="Taxageste"),"c003x   - Corporates",IF(G1633="","c005x   - Other financial corporations","")))))))))</f>
        <v>c004x   - Institutions</v>
      </c>
      <c r="Y1633" s="1">
        <f>SUM(N1633:O1633)</f>
        <v>0</v>
      </c>
      <c r="Z1633">
        <f>IFERROR(D1633-Y1633,"")</f>
        <v>0.6</v>
      </c>
      <c r="AA1633">
        <v>0</v>
      </c>
      <c r="AB1633" t="str">
        <f t="shared" si="75"/>
        <v>862304880021730</v>
      </c>
      <c r="AC1633" t="str">
        <f t="shared" si="76"/>
        <v>2100707445</v>
      </c>
      <c r="AD1633" t="str">
        <f t="shared" si="77"/>
        <v>Type of identifier, other than LEI or MFI code</v>
      </c>
    </row>
    <row r="1634" spans="1:30" x14ac:dyDescent="0.45">
      <c r="A1634" t="s">
        <v>523</v>
      </c>
      <c r="B1634" t="s">
        <v>439</v>
      </c>
      <c r="C1634" t="s">
        <v>21</v>
      </c>
      <c r="D1634" s="23">
        <v>32.22</v>
      </c>
      <c r="E1634" s="23"/>
      <c r="F1634" t="s">
        <v>490</v>
      </c>
      <c r="G1634" t="s">
        <v>23</v>
      </c>
      <c r="H1634" t="s">
        <v>694</v>
      </c>
      <c r="I1634" t="s">
        <v>66</v>
      </c>
      <c r="M1634" t="s">
        <v>1362</v>
      </c>
      <c r="X1634" t="str">
        <f>+IF(P1634="S128","c006x   - Insurance firms &amp; pension funds",IF(G1634="particulares","c001x   - Households",IF(AND(G1634="outras empresas nao financeiras",H1634="1"),"c002x   - Micro &amp; SME",IF(AND(G1634="outras empresas nao financeiras",OR(H1634="0",H1634="")),"c003x   - Corporates",IF(G1634="instituicoes de credito","c004x   - Institutions",IF(G1634="outras instituicoes financeiras","c005x   - Other financial corporations",IF(G1634="setor publico","c008x   - Government, central banks &amp; supranationals",IF(AND(G1634="",I1634="Taxageste"),"c003x   - Corporates",IF(G1634="","c005x   - Other financial corporations","")))))))))</f>
        <v>c004x   - Institutions</v>
      </c>
      <c r="Y1634" s="1">
        <f>SUM(N1634:O1634)</f>
        <v>0</v>
      </c>
      <c r="Z1634">
        <f>IFERROR(D1634-Y1634,"")</f>
        <v>32.22</v>
      </c>
      <c r="AA1634">
        <v>0</v>
      </c>
      <c r="AB1634" t="str">
        <f t="shared" si="75"/>
        <v>962304820150970</v>
      </c>
      <c r="AC1634" t="str">
        <f t="shared" si="76"/>
        <v>8000176024</v>
      </c>
      <c r="AD1634" t="str">
        <f t="shared" si="77"/>
        <v>Type of identifier, other than LEI or MFI code</v>
      </c>
    </row>
    <row r="1635" spans="1:30" x14ac:dyDescent="0.45">
      <c r="A1635" t="s">
        <v>1325</v>
      </c>
      <c r="B1635" t="s">
        <v>703</v>
      </c>
      <c r="C1635" t="s">
        <v>21</v>
      </c>
      <c r="D1635" s="23">
        <v>0.14000000000000001</v>
      </c>
      <c r="F1635" t="s">
        <v>485</v>
      </c>
      <c r="G1635" t="s">
        <v>23</v>
      </c>
      <c r="H1635" t="s">
        <v>694</v>
      </c>
      <c r="I1635" t="s">
        <v>704</v>
      </c>
      <c r="M1635" t="s">
        <v>1362</v>
      </c>
      <c r="X1635" t="str">
        <f>+IF(P1635="S128","c006x   - Insurance firms &amp; pension funds",IF(G1635="particulares","c001x   - Households",IF(AND(G1635="outras empresas nao financeiras",H1635="1"),"c002x   - Micro &amp; SME",IF(AND(G1635="outras empresas nao financeiras",OR(H1635="0",H1635="")),"c003x   - Corporates",IF(G1635="instituicoes de credito","c004x   - Institutions",IF(G1635="outras instituicoes financeiras","c005x   - Other financial corporations",IF(G1635="setor publico","c008x   - Government, central banks &amp; supranationals",IF(AND(G1635="",I1635="Taxageste"),"c003x   - Corporates",IF(G1635="","c005x   - Other financial corporations","")))))))))</f>
        <v>c004x   - Institutions</v>
      </c>
      <c r="Y1635" s="1">
        <f>SUM(N1635:O1635)</f>
        <v>0</v>
      </c>
      <c r="Z1635">
        <f>IFERROR(D1635-Y1635,"")</f>
        <v>0.14000000000000001</v>
      </c>
      <c r="AA1635">
        <v>0</v>
      </c>
      <c r="AB1635" t="str">
        <f t="shared" si="75"/>
        <v>862304880023470</v>
      </c>
      <c r="AC1635" t="str">
        <f t="shared" si="76"/>
        <v>2100707445</v>
      </c>
      <c r="AD1635" t="str">
        <f t="shared" si="77"/>
        <v>Type of identifier, other than LEI or MFI code</v>
      </c>
    </row>
    <row r="1636" spans="1:30" x14ac:dyDescent="0.45">
      <c r="A1636" t="s">
        <v>1307</v>
      </c>
      <c r="B1636" t="s">
        <v>703</v>
      </c>
      <c r="C1636" t="s">
        <v>21</v>
      </c>
      <c r="D1636" s="23">
        <v>0.2</v>
      </c>
      <c r="E1636" s="23"/>
      <c r="F1636" t="s">
        <v>485</v>
      </c>
      <c r="G1636" t="s">
        <v>23</v>
      </c>
      <c r="H1636" t="s">
        <v>694</v>
      </c>
      <c r="I1636" t="s">
        <v>704</v>
      </c>
      <c r="M1636" t="s">
        <v>1362</v>
      </c>
      <c r="X1636" t="str">
        <f>+IF(P1636="S128","c006x   - Insurance firms &amp; pension funds",IF(G1636="particulares","c001x   - Households",IF(AND(G1636="outras empresas nao financeiras",H1636="1"),"c002x   - Micro &amp; SME",IF(AND(G1636="outras empresas nao financeiras",OR(H1636="0",H1636="")),"c003x   - Corporates",IF(G1636="instituicoes de credito","c004x   - Institutions",IF(G1636="outras instituicoes financeiras","c005x   - Other financial corporations",IF(G1636="setor publico","c008x   - Government, central banks &amp; supranationals",IF(AND(G1636="",I1636="Taxageste"),"c003x   - Corporates",IF(G1636="","c005x   - Other financial corporations","")))))))))</f>
        <v>c004x   - Institutions</v>
      </c>
      <c r="Y1636" s="1">
        <f>SUM(N1636:O1636)</f>
        <v>0</v>
      </c>
      <c r="Z1636">
        <f>IFERROR(D1636-Y1636,"")</f>
        <v>0.2</v>
      </c>
      <c r="AA1636">
        <v>0</v>
      </c>
      <c r="AB1636" t="str">
        <f t="shared" si="75"/>
        <v>862304880028330</v>
      </c>
      <c r="AC1636" t="str">
        <f t="shared" si="76"/>
        <v>2100707445</v>
      </c>
      <c r="AD1636" t="str">
        <f t="shared" si="77"/>
        <v>Type of identifier, other than LEI or MFI code</v>
      </c>
    </row>
    <row r="1637" spans="1:30" x14ac:dyDescent="0.45">
      <c r="A1637" t="s">
        <v>1057</v>
      </c>
      <c r="B1637" t="s">
        <v>439</v>
      </c>
      <c r="C1637" t="s">
        <v>21</v>
      </c>
      <c r="D1637" s="23">
        <v>47.61</v>
      </c>
      <c r="F1637" t="s">
        <v>490</v>
      </c>
      <c r="G1637" t="s">
        <v>23</v>
      </c>
      <c r="H1637" t="s">
        <v>694</v>
      </c>
      <c r="I1637" t="s">
        <v>66</v>
      </c>
      <c r="M1637" t="s">
        <v>1362</v>
      </c>
      <c r="X1637" t="str">
        <f>+IF(P1637="S128","c006x   - Insurance firms &amp; pension funds",IF(G1637="particulares","c001x   - Households",IF(AND(G1637="outras empresas nao financeiras",H1637="1"),"c002x   - Micro &amp; SME",IF(AND(G1637="outras empresas nao financeiras",OR(H1637="0",H1637="")),"c003x   - Corporates",IF(G1637="instituicoes de credito","c004x   - Institutions",IF(G1637="outras instituicoes financeiras","c005x   - Other financial corporations",IF(G1637="setor publico","c008x   - Government, central banks &amp; supranationals",IF(AND(G1637="",I1637="Taxageste"),"c003x   - Corporates",IF(G1637="","c005x   - Other financial corporations","")))))))))</f>
        <v>c004x   - Institutions</v>
      </c>
      <c r="Y1637" s="1">
        <f>SUM(N1637:O1637)</f>
        <v>0</v>
      </c>
      <c r="Z1637">
        <f>IFERROR(D1637-Y1637,"")</f>
        <v>47.61</v>
      </c>
      <c r="AA1637">
        <v>0</v>
      </c>
      <c r="AB1637" t="str">
        <f t="shared" si="75"/>
        <v>962304820340800</v>
      </c>
      <c r="AC1637" t="str">
        <f t="shared" si="76"/>
        <v>8000176024</v>
      </c>
      <c r="AD1637" t="str">
        <f t="shared" si="77"/>
        <v>Type of identifier, other than LEI or MFI code</v>
      </c>
    </row>
    <row r="1638" spans="1:30" x14ac:dyDescent="0.45">
      <c r="A1638" t="s">
        <v>573</v>
      </c>
      <c r="B1638" t="s">
        <v>439</v>
      </c>
      <c r="C1638" t="s">
        <v>21</v>
      </c>
      <c r="D1638" s="23">
        <v>1.31</v>
      </c>
      <c r="E1638" s="23"/>
      <c r="F1638" t="s">
        <v>485</v>
      </c>
      <c r="G1638" t="s">
        <v>23</v>
      </c>
      <c r="H1638" t="s">
        <v>694</v>
      </c>
      <c r="I1638" t="s">
        <v>66</v>
      </c>
      <c r="M1638" t="s">
        <v>1362</v>
      </c>
      <c r="X1638" t="str">
        <f>+IF(P1638="S128","c006x   - Insurance firms &amp; pension funds",IF(G1638="particulares","c001x   - Households",IF(AND(G1638="outras empresas nao financeiras",H1638="1"),"c002x   - Micro &amp; SME",IF(AND(G1638="outras empresas nao financeiras",OR(H1638="0",H1638="")),"c003x   - Corporates",IF(G1638="instituicoes de credito","c004x   - Institutions",IF(G1638="outras instituicoes financeiras","c005x   - Other financial corporations",IF(G1638="setor publico","c008x   - Government, central banks &amp; supranationals",IF(AND(G1638="",I1638="Taxageste"),"c003x   - Corporates",IF(G1638="","c005x   - Other financial corporations","")))))))))</f>
        <v>c004x   - Institutions</v>
      </c>
      <c r="Y1638" s="1">
        <f>SUM(N1638:O1638)</f>
        <v>0</v>
      </c>
      <c r="Z1638">
        <f>IFERROR(D1638-Y1638,"")</f>
        <v>1.31</v>
      </c>
      <c r="AA1638">
        <v>0</v>
      </c>
      <c r="AB1638" t="str">
        <f t="shared" si="75"/>
        <v>962304820153890</v>
      </c>
      <c r="AC1638" t="str">
        <f t="shared" si="76"/>
        <v>8000176024</v>
      </c>
      <c r="AD1638" t="str">
        <f t="shared" si="77"/>
        <v>Type of identifier, other than LEI or MFI code</v>
      </c>
    </row>
    <row r="1639" spans="1:30" x14ac:dyDescent="0.45">
      <c r="A1639" t="s">
        <v>1312</v>
      </c>
      <c r="B1639" t="s">
        <v>451</v>
      </c>
      <c r="C1639" t="s">
        <v>21</v>
      </c>
      <c r="D1639" s="23">
        <v>1.68</v>
      </c>
      <c r="F1639" t="s">
        <v>485</v>
      </c>
      <c r="G1639" t="s">
        <v>23</v>
      </c>
      <c r="H1639" t="s">
        <v>694</v>
      </c>
      <c r="I1639" t="s">
        <v>49</v>
      </c>
      <c r="M1639" t="s">
        <v>1362</v>
      </c>
      <c r="X1639" t="str">
        <f>+IF(P1639="S128","c006x   - Insurance firms &amp; pension funds",IF(G1639="particulares","c001x   - Households",IF(AND(G1639="outras empresas nao financeiras",H1639="1"),"c002x   - Micro &amp; SME",IF(AND(G1639="outras empresas nao financeiras",OR(H1639="0",H1639="")),"c003x   - Corporates",IF(G1639="instituicoes de credito","c004x   - Institutions",IF(G1639="outras instituicoes financeiras","c005x   - Other financial corporations",IF(G1639="setor publico","c008x   - Government, central banks &amp; supranationals",IF(AND(G1639="",I1639="Taxageste"),"c003x   - Corporates",IF(G1639="","c005x   - Other financial corporations","")))))))))</f>
        <v>c004x   - Institutions</v>
      </c>
      <c r="Y1639" s="1">
        <f>SUM(N1639:O1639)</f>
        <v>0</v>
      </c>
      <c r="Z1639">
        <f>IFERROR(D1639-Y1639,"")</f>
        <v>1.68</v>
      </c>
      <c r="AA1639">
        <v>0</v>
      </c>
      <c r="AB1639" t="str">
        <f t="shared" si="75"/>
        <v>962304820341340</v>
      </c>
      <c r="AC1639" t="str">
        <f t="shared" si="76"/>
        <v>7400416227</v>
      </c>
      <c r="AD1639" t="str">
        <f t="shared" si="77"/>
        <v>Type of identifier, other than LEI or MFI code</v>
      </c>
    </row>
    <row r="1640" spans="1:30" x14ac:dyDescent="0.45">
      <c r="A1640" t="s">
        <v>656</v>
      </c>
      <c r="B1640" t="s">
        <v>439</v>
      </c>
      <c r="C1640" t="s">
        <v>21</v>
      </c>
      <c r="D1640" s="23">
        <v>1.18</v>
      </c>
      <c r="F1640" t="s">
        <v>485</v>
      </c>
      <c r="G1640" t="s">
        <v>23</v>
      </c>
      <c r="H1640" t="s">
        <v>694</v>
      </c>
      <c r="I1640" t="s">
        <v>66</v>
      </c>
      <c r="M1640" t="s">
        <v>1362</v>
      </c>
      <c r="X1640" t="str">
        <f>+IF(P1640="S128","c006x   - Insurance firms &amp; pension funds",IF(G1640="particulares","c001x   - Households",IF(AND(G1640="outras empresas nao financeiras",H1640="1"),"c002x   - Micro &amp; SME",IF(AND(G1640="outras empresas nao financeiras",OR(H1640="0",H1640="")),"c003x   - Corporates",IF(G1640="instituicoes de credito","c004x   - Institutions",IF(G1640="outras instituicoes financeiras","c005x   - Other financial corporations",IF(G1640="setor publico","c008x   - Government, central banks &amp; supranationals",IF(AND(G1640="",I1640="Taxageste"),"c003x   - Corporates",IF(G1640="","c005x   - Other financial corporations","")))))))))</f>
        <v>c004x   - Institutions</v>
      </c>
      <c r="Y1640" s="1">
        <f>SUM(N1640:O1640)</f>
        <v>0</v>
      </c>
      <c r="Z1640">
        <f>IFERROR(D1640-Y1640,"")</f>
        <v>1.18</v>
      </c>
      <c r="AA1640">
        <v>0</v>
      </c>
      <c r="AB1640" t="str">
        <f t="shared" si="75"/>
        <v>962304820154140</v>
      </c>
      <c r="AC1640" t="str">
        <f t="shared" si="76"/>
        <v>8000176024</v>
      </c>
      <c r="AD1640" t="str">
        <f t="shared" si="77"/>
        <v>Type of identifier, other than LEI or MFI code</v>
      </c>
    </row>
    <row r="1641" spans="1:30" s="26" customFormat="1" x14ac:dyDescent="0.45">
      <c r="A1641" t="s">
        <v>524</v>
      </c>
      <c r="B1641" t="s">
        <v>439</v>
      </c>
      <c r="C1641" t="s">
        <v>21</v>
      </c>
      <c r="D1641" s="23">
        <v>62.22</v>
      </c>
      <c r="E1641"/>
      <c r="F1641" t="s">
        <v>490</v>
      </c>
      <c r="G1641" t="s">
        <v>23</v>
      </c>
      <c r="H1641" t="s">
        <v>694</v>
      </c>
      <c r="I1641" t="s">
        <v>66</v>
      </c>
      <c r="J1641"/>
      <c r="K1641"/>
      <c r="L1641"/>
      <c r="M1641" t="s">
        <v>1362</v>
      </c>
      <c r="N1641"/>
      <c r="O1641"/>
      <c r="P1641"/>
      <c r="Q1641"/>
      <c r="R1641"/>
      <c r="S1641"/>
      <c r="T1641"/>
      <c r="U1641"/>
      <c r="V1641"/>
      <c r="W1641"/>
      <c r="X1641" t="str">
        <f>+IF(P1641="S128","c006x   - Insurance firms &amp; pension funds",IF(G1641="particulares","c001x   - Households",IF(AND(G1641="outras empresas nao financeiras",H1641="1"),"c002x   - Micro &amp; SME",IF(AND(G1641="outras empresas nao financeiras",OR(H1641="0",H1641="")),"c003x   - Corporates",IF(G1641="instituicoes de credito","c004x   - Institutions",IF(G1641="outras instituicoes financeiras","c005x   - Other financial corporations",IF(G1641="setor publico","c008x   - Government, central banks &amp; supranationals",IF(AND(G1641="",I1641="Taxageste"),"c003x   - Corporates",IF(G1641="","c005x   - Other financial corporations","")))))))))</f>
        <v>c004x   - Institutions</v>
      </c>
      <c r="Y1641" s="1">
        <f>SUM(N1641:O1641)</f>
        <v>0</v>
      </c>
      <c r="Z1641">
        <f>IFERROR(D1641-Y1641,"")</f>
        <v>62.22</v>
      </c>
      <c r="AA1641">
        <v>0</v>
      </c>
      <c r="AB1641" s="26" t="str">
        <f t="shared" si="75"/>
        <v>962304820309020</v>
      </c>
      <c r="AC1641" s="26" t="str">
        <f t="shared" si="76"/>
        <v>8000176024</v>
      </c>
      <c r="AD1641" s="26" t="str">
        <f t="shared" si="77"/>
        <v>Type of identifier, other than LEI or MFI code</v>
      </c>
    </row>
    <row r="1642" spans="1:30" x14ac:dyDescent="0.45">
      <c r="A1642" t="s">
        <v>1373</v>
      </c>
      <c r="B1642" t="s">
        <v>439</v>
      </c>
      <c r="C1642" t="s">
        <v>21</v>
      </c>
      <c r="D1642" s="23">
        <v>450.48</v>
      </c>
      <c r="F1642" t="s">
        <v>490</v>
      </c>
      <c r="G1642" t="s">
        <v>23</v>
      </c>
      <c r="H1642" t="s">
        <v>694</v>
      </c>
      <c r="I1642" t="s">
        <v>66</v>
      </c>
      <c r="K1642" s="24"/>
      <c r="M1642" t="s">
        <v>1362</v>
      </c>
      <c r="X1642" s="26" t="str">
        <f>+IF(P1642="S128","c006x   - Insurance firms &amp; pension funds",IF(G1642="particulares","c001x   - Households",IF(AND(G1642="outras empresas nao financeiras",H1642="1"),"c002x   - Micro &amp; SME",IF(AND(G1642="outras empresas nao financeiras",OR(H1642="0",H1642="")),"c003x   - Corporates",IF(G1642="instituicoes de credito","c004x   - Institutions",IF(G1642="outras instituicoes financeiras","c005x   - Other financial corporations",IF(G1642="setor publico","c008x   - Government, central banks &amp; supranationals",IF(AND(G1642="",I1642="Taxageste"),"c003x   - Corporates",IF(G1642="","c005x   - Other financial corporations","")))))))))</f>
        <v>c004x   - Institutions</v>
      </c>
      <c r="Y1642" s="29">
        <f>SUM(N1642:O1642)</f>
        <v>0</v>
      </c>
      <c r="Z1642" s="26">
        <f>IFERROR(D1642-Y1642,"")</f>
        <v>450.48</v>
      </c>
      <c r="AA1642" s="26">
        <v>0</v>
      </c>
      <c r="AB1642" t="str">
        <f t="shared" si="75"/>
        <v>962304820378990</v>
      </c>
      <c r="AC1642" t="str">
        <f t="shared" si="76"/>
        <v>8000176024</v>
      </c>
      <c r="AD1642" t="str">
        <f t="shared" si="77"/>
        <v>Type of identifier, other than LEI or MFI code</v>
      </c>
    </row>
    <row r="1643" spans="1:30" x14ac:dyDescent="0.45">
      <c r="A1643" t="s">
        <v>491</v>
      </c>
      <c r="B1643" t="s">
        <v>439</v>
      </c>
      <c r="C1643" t="s">
        <v>21</v>
      </c>
      <c r="D1643" s="23">
        <v>13.55</v>
      </c>
      <c r="F1643" t="s">
        <v>485</v>
      </c>
      <c r="G1643" t="s">
        <v>23</v>
      </c>
      <c r="H1643" t="s">
        <v>694</v>
      </c>
      <c r="I1643" t="s">
        <v>66</v>
      </c>
      <c r="M1643" t="s">
        <v>1362</v>
      </c>
      <c r="X1643" t="str">
        <f>+IF(P1643="S128","c006x   - Insurance firms &amp; pension funds",IF(G1643="particulares","c001x   - Households",IF(AND(G1643="outras empresas nao financeiras",H1643="1"),"c002x   - Micro &amp; SME",IF(AND(G1643="outras empresas nao financeiras",OR(H1643="0",H1643="")),"c003x   - Corporates",IF(G1643="instituicoes de credito","c004x   - Institutions",IF(G1643="outras instituicoes financeiras","c005x   - Other financial corporations",IF(G1643="setor publico","c008x   - Government, central banks &amp; supranationals",IF(AND(G1643="",I1643="Taxageste"),"c003x   - Corporates",IF(G1643="","c005x   - Other financial corporations","")))))))))</f>
        <v>c004x   - Institutions</v>
      </c>
      <c r="Y1643" s="1">
        <f>SUM(N1643:O1643)</f>
        <v>0</v>
      </c>
      <c r="Z1643">
        <f>IFERROR(D1643-Y1643,"")</f>
        <v>13.55</v>
      </c>
      <c r="AA1643">
        <v>0</v>
      </c>
      <c r="AB1643" t="str">
        <f t="shared" si="75"/>
        <v>962304820163410</v>
      </c>
      <c r="AC1643" t="str">
        <f t="shared" si="76"/>
        <v>8000176024</v>
      </c>
      <c r="AD1643" t="str">
        <f t="shared" si="77"/>
        <v>Type of identifier, other than LEI or MFI code</v>
      </c>
    </row>
    <row r="1644" spans="1:30" x14ac:dyDescent="0.45">
      <c r="A1644" t="s">
        <v>1366</v>
      </c>
      <c r="B1644" t="s">
        <v>439</v>
      </c>
      <c r="C1644" t="s">
        <v>21</v>
      </c>
      <c r="D1644" s="23">
        <v>44.44</v>
      </c>
      <c r="F1644" t="s">
        <v>490</v>
      </c>
      <c r="G1644" t="s">
        <v>23</v>
      </c>
      <c r="H1644" t="s">
        <v>694</v>
      </c>
      <c r="I1644" t="s">
        <v>66</v>
      </c>
      <c r="M1644" t="s">
        <v>1362</v>
      </c>
      <c r="X1644" t="str">
        <f>+IF(P1644="S128","c006x   - Insurance firms &amp; pension funds",IF(G1644="particulares","c001x   - Households",IF(AND(G1644="outras empresas nao financeiras",H1644="1"),"c002x   - Micro &amp; SME",IF(AND(G1644="outras empresas nao financeiras",OR(H1644="0",H1644="")),"c003x   - Corporates",IF(G1644="instituicoes de credito","c004x   - Institutions",IF(G1644="outras instituicoes financeiras","c005x   - Other financial corporations",IF(G1644="setor publico","c008x   - Government, central banks &amp; supranationals",IF(AND(G1644="",I1644="Taxageste"),"c003x   - Corporates",IF(G1644="","c005x   - Other financial corporations","")))))))))</f>
        <v>c004x   - Institutions</v>
      </c>
      <c r="Y1644" s="1">
        <f>SUM(N1644:O1644)</f>
        <v>0</v>
      </c>
      <c r="Z1644">
        <f>IFERROR(D1644-Y1644,"")</f>
        <v>44.44</v>
      </c>
      <c r="AA1644">
        <v>0</v>
      </c>
      <c r="AB1644" t="str">
        <f t="shared" si="75"/>
        <v>962304820379000</v>
      </c>
      <c r="AC1644" t="str">
        <f t="shared" si="76"/>
        <v>8000176024</v>
      </c>
      <c r="AD1644" t="str">
        <f t="shared" si="77"/>
        <v>Type of identifier, other than LEI or MFI code</v>
      </c>
    </row>
    <row r="1645" spans="1:30" x14ac:dyDescent="0.45">
      <c r="A1645" t="s">
        <v>1391</v>
      </c>
      <c r="B1645" t="s">
        <v>439</v>
      </c>
      <c r="C1645" t="s">
        <v>21</v>
      </c>
      <c r="D1645" s="23">
        <v>47.78</v>
      </c>
      <c r="F1645" t="s">
        <v>490</v>
      </c>
      <c r="G1645" t="s">
        <v>23</v>
      </c>
      <c r="H1645" t="s">
        <v>694</v>
      </c>
      <c r="I1645" t="s">
        <v>66</v>
      </c>
      <c r="M1645" t="s">
        <v>1362</v>
      </c>
      <c r="X1645" t="str">
        <f>+IF(P1645="S128","c006x   - Insurance firms &amp; pension funds",IF(G1645="particulares","c001x   - Households",IF(AND(G1645="outras empresas nao financeiras",H1645="1"),"c002x   - Micro &amp; SME",IF(AND(G1645="outras empresas nao financeiras",OR(H1645="0",H1645="")),"c003x   - Corporates",IF(G1645="instituicoes de credito","c004x   - Institutions",IF(G1645="outras instituicoes financeiras","c005x   - Other financial corporations",IF(G1645="setor publico","c008x   - Government, central banks &amp; supranationals",IF(AND(G1645="",I1645="Taxageste"),"c003x   - Corporates",IF(G1645="","c005x   - Other financial corporations","")))))))))</f>
        <v>c004x   - Institutions</v>
      </c>
      <c r="Y1645" s="1">
        <f>SUM(N1645:O1645)</f>
        <v>0</v>
      </c>
      <c r="Z1645">
        <f>IFERROR(D1645-Y1645,"")</f>
        <v>47.78</v>
      </c>
      <c r="AA1645">
        <v>0</v>
      </c>
      <c r="AB1645" t="str">
        <f t="shared" si="75"/>
        <v>962304820379540</v>
      </c>
      <c r="AC1645" t="str">
        <f t="shared" si="76"/>
        <v>8000176024</v>
      </c>
      <c r="AD1645" t="str">
        <f t="shared" si="77"/>
        <v>Type of identifier, other than LEI or MFI code</v>
      </c>
    </row>
    <row r="1646" spans="1:30" x14ac:dyDescent="0.45">
      <c r="A1646" t="s">
        <v>1432</v>
      </c>
      <c r="B1646" t="s">
        <v>439</v>
      </c>
      <c r="C1646" t="s">
        <v>21</v>
      </c>
      <c r="D1646" s="23">
        <v>0.67</v>
      </c>
      <c r="E1646" s="23"/>
      <c r="F1646" t="s">
        <v>485</v>
      </c>
      <c r="G1646" t="s">
        <v>23</v>
      </c>
      <c r="H1646" t="s">
        <v>694</v>
      </c>
      <c r="I1646" t="s">
        <v>66</v>
      </c>
      <c r="M1646" t="s">
        <v>1362</v>
      </c>
      <c r="X1646" t="str">
        <f>+IF(P1646="S128","c006x   - Insurance firms &amp; pension funds",IF(G1646="particulares","c001x   - Households",IF(AND(G1646="outras empresas nao financeiras",H1646="1"),"c002x   - Micro &amp; SME",IF(AND(G1646="outras empresas nao financeiras",OR(H1646="0",H1646="")),"c003x   - Corporates",IF(G1646="instituicoes de credito","c004x   - Institutions",IF(G1646="outras instituicoes financeiras","c005x   - Other financial corporations",IF(G1646="setor publico","c008x   - Government, central banks &amp; supranationals",IF(AND(G1646="",I1646="Taxageste"),"c003x   - Corporates",IF(G1646="","c005x   - Other financial corporations","")))))))))</f>
        <v>c004x   - Institutions</v>
      </c>
      <c r="Y1646" s="1">
        <f>SUM(N1646:O1646)</f>
        <v>0</v>
      </c>
      <c r="Z1646">
        <f>IFERROR(D1646-Y1646,"")</f>
        <v>0.67</v>
      </c>
      <c r="AA1646">
        <v>0</v>
      </c>
      <c r="AB1646" t="str">
        <f t="shared" si="75"/>
        <v>962304820380160</v>
      </c>
      <c r="AC1646" t="str">
        <f t="shared" si="76"/>
        <v>8000176024</v>
      </c>
      <c r="AD1646" t="str">
        <f t="shared" si="77"/>
        <v>Type of identifier, other than LEI or MFI code</v>
      </c>
    </row>
    <row r="1647" spans="1:30" x14ac:dyDescent="0.45">
      <c r="A1647" t="s">
        <v>1346</v>
      </c>
      <c r="B1647" t="s">
        <v>531</v>
      </c>
      <c r="C1647" t="s">
        <v>21</v>
      </c>
      <c r="D1647" s="23">
        <v>84.58</v>
      </c>
      <c r="F1647" t="s">
        <v>485</v>
      </c>
      <c r="G1647" t="s">
        <v>23</v>
      </c>
      <c r="H1647" t="s">
        <v>694</v>
      </c>
      <c r="I1647" t="s">
        <v>532</v>
      </c>
      <c r="M1647" t="s">
        <v>1362</v>
      </c>
      <c r="X1647" t="str">
        <f>+IF(P1647="S128","c006x   - Insurance firms &amp; pension funds",IF(G1647="particulares","c001x   - Households",IF(AND(G1647="outras empresas nao financeiras",H1647="1"),"c002x   - Micro &amp; SME",IF(AND(G1647="outras empresas nao financeiras",OR(H1647="0",H1647="")),"c003x   - Corporates",IF(G1647="instituicoes de credito","c004x   - Institutions",IF(G1647="outras instituicoes financeiras","c005x   - Other financial corporations",IF(G1647="setor publico","c008x   - Government, central banks &amp; supranationals",IF(AND(G1647="",I1647="Taxageste"),"c003x   - Corporates",IF(G1647="","c005x   - Other financial corporations","")))))))))</f>
        <v>c004x   - Institutions</v>
      </c>
      <c r="Y1647" s="1">
        <f>SUM(N1647:O1647)</f>
        <v>0</v>
      </c>
      <c r="Z1647">
        <f>IFERROR(D1647-Y1647,"")</f>
        <v>84.58</v>
      </c>
      <c r="AA1647">
        <v>0</v>
      </c>
      <c r="AB1647" t="str">
        <f t="shared" si="75"/>
        <v>962304820345590</v>
      </c>
      <c r="AC1647" t="str">
        <f t="shared" si="76"/>
        <v>7400930664</v>
      </c>
      <c r="AD1647" t="str">
        <f t="shared" si="77"/>
        <v>Type of identifier, other than LEI or MFI code</v>
      </c>
    </row>
    <row r="1648" spans="1:30" x14ac:dyDescent="0.45">
      <c r="A1648" t="s">
        <v>644</v>
      </c>
      <c r="B1648" t="s">
        <v>439</v>
      </c>
      <c r="C1648" t="s">
        <v>21</v>
      </c>
      <c r="D1648" s="23">
        <v>48.89</v>
      </c>
      <c r="E1648" s="23"/>
      <c r="F1648" t="s">
        <v>490</v>
      </c>
      <c r="G1648" t="s">
        <v>23</v>
      </c>
      <c r="H1648" t="s">
        <v>694</v>
      </c>
      <c r="I1648" t="s">
        <v>66</v>
      </c>
      <c r="M1648" t="s">
        <v>1362</v>
      </c>
      <c r="X1648" t="str">
        <f>+IF(P1648="S128","c006x   - Insurance firms &amp; pension funds",IF(G1648="particulares","c001x   - Households",IF(AND(G1648="outras empresas nao financeiras",H1648="1"),"c002x   - Micro &amp; SME",IF(AND(G1648="outras empresas nao financeiras",OR(H1648="0",H1648="")),"c003x   - Corporates",IF(G1648="instituicoes de credito","c004x   - Institutions",IF(G1648="outras instituicoes financeiras","c005x   - Other financial corporations",IF(G1648="setor publico","c008x   - Government, central banks &amp; supranationals",IF(AND(G1648="",I1648="Taxageste"),"c003x   - Corporates",IF(G1648="","c005x   - Other financial corporations","")))))))))</f>
        <v>c004x   - Institutions</v>
      </c>
      <c r="Y1648" s="1">
        <f>SUM(N1648:O1648)</f>
        <v>0</v>
      </c>
      <c r="Z1648">
        <f>IFERROR(D1648-Y1648,"")</f>
        <v>48.89</v>
      </c>
      <c r="AA1648">
        <v>0</v>
      </c>
      <c r="AB1648" t="str">
        <f t="shared" si="75"/>
        <v>962304820167570</v>
      </c>
      <c r="AC1648" t="str">
        <f t="shared" si="76"/>
        <v>8000176024</v>
      </c>
      <c r="AD1648" t="str">
        <f t="shared" si="77"/>
        <v>Type of identifier, other than LEI or MFI code</v>
      </c>
    </row>
    <row r="1649" spans="1:30" x14ac:dyDescent="0.45">
      <c r="A1649" t="s">
        <v>1347</v>
      </c>
      <c r="B1649" t="s">
        <v>531</v>
      </c>
      <c r="C1649" t="s">
        <v>21</v>
      </c>
      <c r="D1649" s="23">
        <v>38.450000000000003</v>
      </c>
      <c r="F1649" t="s">
        <v>485</v>
      </c>
      <c r="G1649" t="s">
        <v>23</v>
      </c>
      <c r="H1649" t="s">
        <v>694</v>
      </c>
      <c r="I1649" t="s">
        <v>532</v>
      </c>
      <c r="M1649" t="s">
        <v>1362</v>
      </c>
      <c r="X1649" t="str">
        <f>+IF(P1649="S128","c006x   - Insurance firms &amp; pension funds",IF(G1649="particulares","c001x   - Households",IF(AND(G1649="outras empresas nao financeiras",H1649="1"),"c002x   - Micro &amp; SME",IF(AND(G1649="outras empresas nao financeiras",OR(H1649="0",H1649="")),"c003x   - Corporates",IF(G1649="instituicoes de credito","c004x   - Institutions",IF(G1649="outras instituicoes financeiras","c005x   - Other financial corporations",IF(G1649="setor publico","c008x   - Government, central banks &amp; supranationals",IF(AND(G1649="",I1649="Taxageste"),"c003x   - Corporates",IF(G1649="","c005x   - Other financial corporations","")))))))))</f>
        <v>c004x   - Institutions</v>
      </c>
      <c r="Y1649" s="1">
        <f>SUM(N1649:O1649)</f>
        <v>0</v>
      </c>
      <c r="Z1649">
        <f>IFERROR(D1649-Y1649,"")</f>
        <v>38.450000000000003</v>
      </c>
      <c r="AA1649">
        <v>0</v>
      </c>
      <c r="AB1649" t="str">
        <f t="shared" si="75"/>
        <v>962304820345610</v>
      </c>
      <c r="AC1649" t="str">
        <f t="shared" si="76"/>
        <v>7400930664</v>
      </c>
      <c r="AD1649" t="str">
        <f t="shared" si="77"/>
        <v>Type of identifier, other than LEI or MFI code</v>
      </c>
    </row>
    <row r="1650" spans="1:30" x14ac:dyDescent="0.45">
      <c r="A1650" t="s">
        <v>659</v>
      </c>
      <c r="B1650" t="s">
        <v>439</v>
      </c>
      <c r="C1650" t="s">
        <v>21</v>
      </c>
      <c r="D1650" s="23">
        <v>0.28999999999999998</v>
      </c>
      <c r="E1650" s="23"/>
      <c r="F1650" t="s">
        <v>485</v>
      </c>
      <c r="G1650" t="s">
        <v>23</v>
      </c>
      <c r="H1650" t="s">
        <v>694</v>
      </c>
      <c r="I1650" t="s">
        <v>66</v>
      </c>
      <c r="M1650" t="s">
        <v>1362</v>
      </c>
      <c r="X1650" t="str">
        <f>+IF(P1650="S128","c006x   - Insurance firms &amp; pension funds",IF(G1650="particulares","c001x   - Households",IF(AND(G1650="outras empresas nao financeiras",H1650="1"),"c002x   - Micro &amp; SME",IF(AND(G1650="outras empresas nao financeiras",OR(H1650="0",H1650="")),"c003x   - Corporates",IF(G1650="instituicoes de credito","c004x   - Institutions",IF(G1650="outras instituicoes financeiras","c005x   - Other financial corporations",IF(G1650="setor publico","c008x   - Government, central banks &amp; supranationals",IF(AND(G1650="",I1650="Taxageste"),"c003x   - Corporates",IF(G1650="","c005x   - Other financial corporations","")))))))))</f>
        <v>c004x   - Institutions</v>
      </c>
      <c r="Y1650" s="1">
        <f>SUM(N1650:O1650)</f>
        <v>0</v>
      </c>
      <c r="Z1650">
        <f>IFERROR(D1650-Y1650,"")</f>
        <v>0.28999999999999998</v>
      </c>
      <c r="AA1650">
        <v>0</v>
      </c>
      <c r="AB1650" t="str">
        <f t="shared" si="75"/>
        <v>962304820174780</v>
      </c>
      <c r="AC1650" t="str">
        <f t="shared" si="76"/>
        <v>8000176024</v>
      </c>
      <c r="AD1650" t="str">
        <f t="shared" si="77"/>
        <v>Type of identifier, other than LEI or MFI code</v>
      </c>
    </row>
    <row r="1651" spans="1:30" x14ac:dyDescent="0.45">
      <c r="A1651" t="s">
        <v>509</v>
      </c>
      <c r="B1651" t="s">
        <v>439</v>
      </c>
      <c r="C1651" t="s">
        <v>21</v>
      </c>
      <c r="D1651" s="23">
        <v>82.18</v>
      </c>
      <c r="F1651" t="s">
        <v>490</v>
      </c>
      <c r="G1651" t="s">
        <v>23</v>
      </c>
      <c r="H1651" t="s">
        <v>694</v>
      </c>
      <c r="I1651" t="s">
        <v>66</v>
      </c>
      <c r="M1651" t="s">
        <v>1362</v>
      </c>
      <c r="X1651" t="str">
        <f>+IF(P1651="S128","c006x   - Insurance firms &amp; pension funds",IF(G1651="particulares","c001x   - Households",IF(AND(G1651="outras empresas nao financeiras",H1651="1"),"c002x   - Micro &amp; SME",IF(AND(G1651="outras empresas nao financeiras",OR(H1651="0",H1651="")),"c003x   - Corporates",IF(G1651="instituicoes de credito","c004x   - Institutions",IF(G1651="outras instituicoes financeiras","c005x   - Other financial corporations",IF(G1651="setor publico","c008x   - Government, central banks &amp; supranationals",IF(AND(G1651="",I1651="Taxageste"),"c003x   - Corporates",IF(G1651="","c005x   - Other financial corporations","")))))))))</f>
        <v>c004x   - Institutions</v>
      </c>
      <c r="Y1651" s="1">
        <f>SUM(N1651:O1651)</f>
        <v>0</v>
      </c>
      <c r="Z1651">
        <f>IFERROR(D1651-Y1651,"")</f>
        <v>82.18</v>
      </c>
      <c r="AA1651">
        <v>0</v>
      </c>
      <c r="AB1651" t="str">
        <f t="shared" si="75"/>
        <v>962304820309270</v>
      </c>
      <c r="AC1651" t="str">
        <f t="shared" si="76"/>
        <v>8000176024</v>
      </c>
      <c r="AD1651" t="str">
        <f t="shared" si="77"/>
        <v>Type of identifier, other than LEI or MFI code</v>
      </c>
    </row>
    <row r="1652" spans="1:30" x14ac:dyDescent="0.45">
      <c r="A1652" t="s">
        <v>1367</v>
      </c>
      <c r="B1652" t="s">
        <v>439</v>
      </c>
      <c r="C1652" t="s">
        <v>21</v>
      </c>
      <c r="D1652" s="23">
        <v>16.82</v>
      </c>
      <c r="E1652" s="23"/>
      <c r="F1652" t="s">
        <v>485</v>
      </c>
      <c r="G1652" t="s">
        <v>23</v>
      </c>
      <c r="H1652" t="s">
        <v>694</v>
      </c>
      <c r="I1652" t="s">
        <v>66</v>
      </c>
      <c r="M1652" t="s">
        <v>1362</v>
      </c>
      <c r="X1652" t="str">
        <f>+IF(P1652="S128","c006x   - Insurance firms &amp; pension funds",IF(G1652="particulares","c001x   - Households",IF(AND(G1652="outras empresas nao financeiras",H1652="1"),"c002x   - Micro &amp; SME",IF(AND(G1652="outras empresas nao financeiras",OR(H1652="0",H1652="")),"c003x   - Corporates",IF(G1652="instituicoes de credito","c004x   - Institutions",IF(G1652="outras instituicoes financeiras","c005x   - Other financial corporations",IF(G1652="setor publico","c008x   - Government, central banks &amp; supranationals",IF(AND(G1652="",I1652="Taxageste"),"c003x   - Corporates",IF(G1652="","c005x   - Other financial corporations","")))))))))</f>
        <v>c004x   - Institutions</v>
      </c>
      <c r="Y1652" s="1">
        <f>SUM(N1652:O1652)</f>
        <v>0</v>
      </c>
      <c r="Z1652">
        <f>IFERROR(D1652-Y1652,"")</f>
        <v>16.82</v>
      </c>
      <c r="AA1652">
        <v>0</v>
      </c>
      <c r="AB1652" t="str">
        <f t="shared" si="75"/>
        <v>962304820380720</v>
      </c>
      <c r="AC1652" t="str">
        <f t="shared" si="76"/>
        <v>8000176024</v>
      </c>
      <c r="AD1652" t="str">
        <f t="shared" si="77"/>
        <v>Type of identifier, other than LEI or MFI code</v>
      </c>
    </row>
    <row r="1653" spans="1:30" x14ac:dyDescent="0.45">
      <c r="A1653" t="s">
        <v>543</v>
      </c>
      <c r="B1653" t="s">
        <v>439</v>
      </c>
      <c r="C1653" t="s">
        <v>21</v>
      </c>
      <c r="D1653" s="23">
        <v>64.44</v>
      </c>
      <c r="F1653" t="s">
        <v>490</v>
      </c>
      <c r="G1653" t="s">
        <v>23</v>
      </c>
      <c r="H1653" t="s">
        <v>694</v>
      </c>
      <c r="I1653" t="s">
        <v>66</v>
      </c>
      <c r="M1653" t="s">
        <v>1362</v>
      </c>
      <c r="X1653" t="str">
        <f>+IF(P1653="S128","c006x   - Insurance firms &amp; pension funds",IF(G1653="particulares","c001x   - Households",IF(AND(G1653="outras empresas nao financeiras",H1653="1"),"c002x   - Micro &amp; SME",IF(AND(G1653="outras empresas nao financeiras",OR(H1653="0",H1653="")),"c003x   - Corporates",IF(G1653="instituicoes de credito","c004x   - Institutions",IF(G1653="outras instituicoes financeiras","c005x   - Other financial corporations",IF(G1653="setor publico","c008x   - Government, central banks &amp; supranationals",IF(AND(G1653="",I1653="Taxageste"),"c003x   - Corporates",IF(G1653="","c005x   - Other financial corporations","")))))))))</f>
        <v>c004x   - Institutions</v>
      </c>
      <c r="Y1653" s="1">
        <f>SUM(N1653:O1653)</f>
        <v>0</v>
      </c>
      <c r="Z1653">
        <f>IFERROR(D1653-Y1653,"")</f>
        <v>64.44</v>
      </c>
      <c r="AA1653">
        <v>0</v>
      </c>
      <c r="AB1653" t="str">
        <f t="shared" si="75"/>
        <v>962304820309470</v>
      </c>
      <c r="AC1653" t="str">
        <f t="shared" si="76"/>
        <v>8000176024</v>
      </c>
      <c r="AD1653" t="str">
        <f t="shared" si="77"/>
        <v>Type of identifier, other than LEI or MFI code</v>
      </c>
    </row>
    <row r="1654" spans="1:30" x14ac:dyDescent="0.45">
      <c r="A1654" t="s">
        <v>1424</v>
      </c>
      <c r="B1654" t="s">
        <v>439</v>
      </c>
      <c r="C1654" t="s">
        <v>21</v>
      </c>
      <c r="D1654" s="23">
        <v>1377.78</v>
      </c>
      <c r="F1654" t="s">
        <v>490</v>
      </c>
      <c r="G1654" t="s">
        <v>23</v>
      </c>
      <c r="H1654" t="s">
        <v>694</v>
      </c>
      <c r="I1654" t="s">
        <v>66</v>
      </c>
      <c r="M1654" t="s">
        <v>1362</v>
      </c>
      <c r="X1654" t="str">
        <f>+IF(P1654="S128","c006x   - Insurance firms &amp; pension funds",IF(G1654="particulares","c001x   - Households",IF(AND(G1654="outras empresas nao financeiras",H1654="1"),"c002x   - Micro &amp; SME",IF(AND(G1654="outras empresas nao financeiras",OR(H1654="0",H1654="")),"c003x   - Corporates",IF(G1654="instituicoes de credito","c004x   - Institutions",IF(G1654="outras instituicoes financeiras","c005x   - Other financial corporations",IF(G1654="setor publico","c008x   - Government, central banks &amp; supranationals",IF(AND(G1654="",I1654="Taxageste"),"c003x   - Corporates",IF(G1654="","c005x   - Other financial corporations","")))))))))</f>
        <v>c004x   - Institutions</v>
      </c>
      <c r="Y1654" s="1">
        <f>SUM(N1654:O1654)</f>
        <v>0</v>
      </c>
      <c r="Z1654">
        <f>IFERROR(D1654-Y1654,"")</f>
        <v>1377.78</v>
      </c>
      <c r="AA1654">
        <v>0</v>
      </c>
      <c r="AB1654" t="str">
        <f t="shared" si="75"/>
        <v>962304820381260</v>
      </c>
      <c r="AC1654" t="str">
        <f t="shared" si="76"/>
        <v>8000176024</v>
      </c>
      <c r="AD1654" t="str">
        <f t="shared" si="77"/>
        <v>Type of identifier, other than LEI or MFI code</v>
      </c>
    </row>
    <row r="1655" spans="1:30" x14ac:dyDescent="0.45">
      <c r="A1655" t="s">
        <v>1392</v>
      </c>
      <c r="B1655" t="s">
        <v>439</v>
      </c>
      <c r="C1655" t="s">
        <v>21</v>
      </c>
      <c r="D1655" s="23">
        <v>2066.67</v>
      </c>
      <c r="F1655" t="s">
        <v>490</v>
      </c>
      <c r="G1655" t="s">
        <v>23</v>
      </c>
      <c r="H1655" t="s">
        <v>694</v>
      </c>
      <c r="I1655" t="s">
        <v>66</v>
      </c>
      <c r="M1655" t="s">
        <v>1362</v>
      </c>
      <c r="X1655" t="str">
        <f>+IF(P1655="S128","c006x   - Insurance firms &amp; pension funds",IF(G1655="particulares","c001x   - Households",IF(AND(G1655="outras empresas nao financeiras",H1655="1"),"c002x   - Micro &amp; SME",IF(AND(G1655="outras empresas nao financeiras",OR(H1655="0",H1655="")),"c003x   - Corporates",IF(G1655="instituicoes de credito","c004x   - Institutions",IF(G1655="outras instituicoes financeiras","c005x   - Other financial corporations",IF(G1655="setor publico","c008x   - Government, central banks &amp; supranationals",IF(AND(G1655="",I1655="Taxageste"),"c003x   - Corporates",IF(G1655="","c005x   - Other financial corporations","")))))))))</f>
        <v>c004x   - Institutions</v>
      </c>
      <c r="Y1655" s="1">
        <f>SUM(N1655:O1655)</f>
        <v>0</v>
      </c>
      <c r="Z1655">
        <f>IFERROR(D1655-Y1655,"")</f>
        <v>2066.67</v>
      </c>
      <c r="AA1655">
        <v>0</v>
      </c>
      <c r="AB1655" t="str">
        <f t="shared" si="75"/>
        <v>962304820381270</v>
      </c>
      <c r="AC1655" t="str">
        <f t="shared" si="76"/>
        <v>8000176024</v>
      </c>
      <c r="AD1655" t="str">
        <f t="shared" si="77"/>
        <v>Type of identifier, other than LEI or MFI code</v>
      </c>
    </row>
    <row r="1656" spans="1:30" x14ac:dyDescent="0.45">
      <c r="A1656" t="s">
        <v>658</v>
      </c>
      <c r="B1656" t="s">
        <v>439</v>
      </c>
      <c r="C1656" t="s">
        <v>21</v>
      </c>
      <c r="D1656" s="23">
        <v>0.56999999999999995</v>
      </c>
      <c r="F1656" t="s">
        <v>485</v>
      </c>
      <c r="G1656" t="s">
        <v>23</v>
      </c>
      <c r="H1656" t="s">
        <v>694</v>
      </c>
      <c r="I1656" t="s">
        <v>66</v>
      </c>
      <c r="M1656" t="s">
        <v>1362</v>
      </c>
      <c r="X1656" t="str">
        <f>+IF(P1656="S128","c006x   - Insurance firms &amp; pension funds",IF(G1656="particulares","c001x   - Households",IF(AND(G1656="outras empresas nao financeiras",H1656="1"),"c002x   - Micro &amp; SME",IF(AND(G1656="outras empresas nao financeiras",OR(H1656="0",H1656="")),"c003x   - Corporates",IF(G1656="instituicoes de credito","c004x   - Institutions",IF(G1656="outras instituicoes financeiras","c005x   - Other financial corporations",IF(G1656="setor publico","c008x   - Government, central banks &amp; supranationals",IF(AND(G1656="",I1656="Taxageste"),"c003x   - Corporates",IF(G1656="","c005x   - Other financial corporations","")))))))))</f>
        <v>c004x   - Institutions</v>
      </c>
      <c r="Y1656" s="1">
        <f>SUM(N1656:O1656)</f>
        <v>0</v>
      </c>
      <c r="Z1656">
        <f>IFERROR(D1656-Y1656,"")</f>
        <v>0.56999999999999995</v>
      </c>
      <c r="AA1656">
        <v>0</v>
      </c>
      <c r="AB1656" t="str">
        <f t="shared" si="75"/>
        <v>962304820177650</v>
      </c>
      <c r="AC1656" t="str">
        <f t="shared" si="76"/>
        <v>8000176024</v>
      </c>
      <c r="AD1656" t="str">
        <f t="shared" si="77"/>
        <v>Type of identifier, other than LEI or MFI code</v>
      </c>
    </row>
    <row r="1657" spans="1:30" x14ac:dyDescent="0.45">
      <c r="A1657" t="s">
        <v>600</v>
      </c>
      <c r="B1657" t="s">
        <v>439</v>
      </c>
      <c r="C1657" t="s">
        <v>21</v>
      </c>
      <c r="D1657" s="23">
        <v>64.44</v>
      </c>
      <c r="F1657" t="s">
        <v>490</v>
      </c>
      <c r="G1657" t="s">
        <v>23</v>
      </c>
      <c r="H1657" t="s">
        <v>694</v>
      </c>
      <c r="I1657" t="s">
        <v>66</v>
      </c>
      <c r="M1657" t="s">
        <v>1362</v>
      </c>
      <c r="X1657" t="str">
        <f>+IF(P1657="S128","c006x   - Insurance firms &amp; pension funds",IF(G1657="particulares","c001x   - Households",IF(AND(G1657="outras empresas nao financeiras",H1657="1"),"c002x   - Micro &amp; SME",IF(AND(G1657="outras empresas nao financeiras",OR(H1657="0",H1657="")),"c003x   - Corporates",IF(G1657="instituicoes de credito","c004x   - Institutions",IF(G1657="outras instituicoes financeiras","c005x   - Other financial corporations",IF(G1657="setor publico","c008x   - Government, central banks &amp; supranationals",IF(AND(G1657="",I1657="Taxageste"),"c003x   - Corporates",IF(G1657="","c005x   - Other financial corporations","")))))))))</f>
        <v>c004x   - Institutions</v>
      </c>
      <c r="Y1657" s="1">
        <f>SUM(N1657:O1657)</f>
        <v>0</v>
      </c>
      <c r="Z1657">
        <f>IFERROR(D1657-Y1657,"")</f>
        <v>64.44</v>
      </c>
      <c r="AA1657">
        <v>0</v>
      </c>
      <c r="AB1657" t="str">
        <f t="shared" si="75"/>
        <v>962304820309480</v>
      </c>
      <c r="AC1657" t="str">
        <f t="shared" si="76"/>
        <v>8000176024</v>
      </c>
      <c r="AD1657" t="str">
        <f t="shared" si="77"/>
        <v>Type of identifier, other than LEI or MFI code</v>
      </c>
    </row>
    <row r="1658" spans="1:30" x14ac:dyDescent="0.45">
      <c r="A1658" t="s">
        <v>1384</v>
      </c>
      <c r="B1658" t="s">
        <v>439</v>
      </c>
      <c r="C1658" t="s">
        <v>21</v>
      </c>
      <c r="D1658" s="23">
        <v>1580.69</v>
      </c>
      <c r="E1658" s="23"/>
      <c r="F1658" t="s">
        <v>490</v>
      </c>
      <c r="G1658" t="s">
        <v>23</v>
      </c>
      <c r="H1658" t="s">
        <v>694</v>
      </c>
      <c r="I1658" t="s">
        <v>66</v>
      </c>
      <c r="M1658" t="s">
        <v>1362</v>
      </c>
      <c r="X1658" t="str">
        <f>+IF(P1658="S128","c006x   - Insurance firms &amp; pension funds",IF(G1658="particulares","c001x   - Households",IF(AND(G1658="outras empresas nao financeiras",H1658="1"),"c002x   - Micro &amp; SME",IF(AND(G1658="outras empresas nao financeiras",OR(H1658="0",H1658="")),"c003x   - Corporates",IF(G1658="instituicoes de credito","c004x   - Institutions",IF(G1658="outras instituicoes financeiras","c005x   - Other financial corporations",IF(G1658="setor publico","c008x   - Government, central banks &amp; supranationals",IF(AND(G1658="",I1658="Taxageste"),"c003x   - Corporates",IF(G1658="","c005x   - Other financial corporations","")))))))))</f>
        <v>c004x   - Institutions</v>
      </c>
      <c r="Y1658" s="1">
        <f>SUM(N1658:O1658)</f>
        <v>0</v>
      </c>
      <c r="Z1658">
        <f>IFERROR(D1658-Y1658,"")</f>
        <v>1580.69</v>
      </c>
      <c r="AA1658">
        <v>0</v>
      </c>
      <c r="AB1658" t="str">
        <f t="shared" si="75"/>
        <v>962304820381280</v>
      </c>
      <c r="AC1658" t="str">
        <f t="shared" si="76"/>
        <v>8000176024</v>
      </c>
      <c r="AD1658" t="str">
        <f t="shared" si="77"/>
        <v>Type of identifier, other than LEI or MFI code</v>
      </c>
    </row>
    <row r="1659" spans="1:30" x14ac:dyDescent="0.45">
      <c r="A1659" t="s">
        <v>1375</v>
      </c>
      <c r="B1659" t="s">
        <v>439</v>
      </c>
      <c r="C1659" t="s">
        <v>21</v>
      </c>
      <c r="D1659" s="23">
        <v>151.56</v>
      </c>
      <c r="F1659" t="s">
        <v>490</v>
      </c>
      <c r="G1659" t="s">
        <v>23</v>
      </c>
      <c r="H1659" t="s">
        <v>694</v>
      </c>
      <c r="I1659" t="s">
        <v>66</v>
      </c>
      <c r="M1659" t="s">
        <v>1362</v>
      </c>
      <c r="X1659" t="str">
        <f>+IF(P1659="S128","c006x   - Insurance firms &amp; pension funds",IF(G1659="particulares","c001x   - Households",IF(AND(G1659="outras empresas nao financeiras",H1659="1"),"c002x   - Micro &amp; SME",IF(AND(G1659="outras empresas nao financeiras",OR(H1659="0",H1659="")),"c003x   - Corporates",IF(G1659="instituicoes de credito","c004x   - Institutions",IF(G1659="outras instituicoes financeiras","c005x   - Other financial corporations",IF(G1659="setor publico","c008x   - Government, central banks &amp; supranationals",IF(AND(G1659="",I1659="Taxageste"),"c003x   - Corporates",IF(G1659="","c005x   - Other financial corporations","")))))))))</f>
        <v>c004x   - Institutions</v>
      </c>
      <c r="Y1659" s="1">
        <f>SUM(N1659:O1659)</f>
        <v>0</v>
      </c>
      <c r="Z1659">
        <f>IFERROR(D1659-Y1659,"")</f>
        <v>151.56</v>
      </c>
      <c r="AA1659">
        <v>0</v>
      </c>
      <c r="AB1659" t="str">
        <f t="shared" si="75"/>
        <v>962304820381290</v>
      </c>
      <c r="AC1659" t="str">
        <f t="shared" si="76"/>
        <v>8000176024</v>
      </c>
      <c r="AD1659" t="str">
        <f t="shared" si="77"/>
        <v>Type of identifier, other than LEI or MFI code</v>
      </c>
    </row>
    <row r="1660" spans="1:30" x14ac:dyDescent="0.45">
      <c r="A1660" t="s">
        <v>1382</v>
      </c>
      <c r="B1660" t="s">
        <v>439</v>
      </c>
      <c r="C1660" t="s">
        <v>21</v>
      </c>
      <c r="D1660" s="23">
        <v>90</v>
      </c>
      <c r="F1660" t="s">
        <v>490</v>
      </c>
      <c r="G1660" t="s">
        <v>23</v>
      </c>
      <c r="H1660" t="s">
        <v>694</v>
      </c>
      <c r="I1660" t="s">
        <v>66</v>
      </c>
      <c r="M1660" t="s">
        <v>1362</v>
      </c>
      <c r="X1660" t="str">
        <f>+IF(P1660="S128","c006x   - Insurance firms &amp; pension funds",IF(G1660="particulares","c001x   - Households",IF(AND(G1660="outras empresas nao financeiras",H1660="1"),"c002x   - Micro &amp; SME",IF(AND(G1660="outras empresas nao financeiras",OR(H1660="0",H1660="")),"c003x   - Corporates",IF(G1660="instituicoes de credito","c004x   - Institutions",IF(G1660="outras instituicoes financeiras","c005x   - Other financial corporations",IF(G1660="setor publico","c008x   - Government, central banks &amp; supranationals",IF(AND(G1660="",I1660="Taxageste"),"c003x   - Corporates",IF(G1660="","c005x   - Other financial corporations","")))))))))</f>
        <v>c004x   - Institutions</v>
      </c>
      <c r="Y1660" s="1">
        <f>SUM(N1660:O1660)</f>
        <v>0</v>
      </c>
      <c r="Z1660">
        <f>IFERROR(D1660-Y1660,"")</f>
        <v>90</v>
      </c>
      <c r="AA1660">
        <v>0</v>
      </c>
      <c r="AB1660" t="str">
        <f t="shared" si="75"/>
        <v>962304820179130</v>
      </c>
      <c r="AC1660" t="str">
        <f t="shared" si="76"/>
        <v>8000176024</v>
      </c>
      <c r="AD1660" t="str">
        <f t="shared" si="77"/>
        <v>Type of identifier, other than LEI or MFI code</v>
      </c>
    </row>
    <row r="1661" spans="1:30" x14ac:dyDescent="0.45">
      <c r="A1661" t="s">
        <v>1054</v>
      </c>
      <c r="B1661" t="s">
        <v>703</v>
      </c>
      <c r="C1661" t="s">
        <v>21</v>
      </c>
      <c r="D1661" s="23">
        <v>2.25</v>
      </c>
      <c r="F1661" t="s">
        <v>485</v>
      </c>
      <c r="G1661" t="s">
        <v>23</v>
      </c>
      <c r="H1661" t="s">
        <v>694</v>
      </c>
      <c r="I1661" t="s">
        <v>704</v>
      </c>
      <c r="M1661" t="s">
        <v>1362</v>
      </c>
      <c r="X1661" t="str">
        <f>+IF(P1661="S128","c006x   - Insurance firms &amp; pension funds",IF(G1661="particulares","c001x   - Households",IF(AND(G1661="outras empresas nao financeiras",H1661="1"),"c002x   - Micro &amp; SME",IF(AND(G1661="outras empresas nao financeiras",OR(H1661="0",H1661="")),"c003x   - Corporates",IF(G1661="instituicoes de credito","c004x   - Institutions",IF(G1661="outras instituicoes financeiras","c005x   - Other financial corporations",IF(G1661="setor publico","c008x   - Government, central banks &amp; supranationals",IF(AND(G1661="",I1661="Taxageste"),"c003x   - Corporates",IF(G1661="","c005x   - Other financial corporations","")))))))))</f>
        <v>c004x   - Institutions</v>
      </c>
      <c r="Y1661" s="1">
        <f>SUM(N1661:O1661)</f>
        <v>0</v>
      </c>
      <c r="Z1661">
        <f>IFERROR(D1661-Y1661,"")</f>
        <v>2.25</v>
      </c>
      <c r="AA1661">
        <v>0</v>
      </c>
      <c r="AB1661" t="str">
        <f t="shared" si="75"/>
        <v>862304880236820</v>
      </c>
      <c r="AC1661" t="str">
        <f t="shared" si="76"/>
        <v>2100707445</v>
      </c>
      <c r="AD1661" t="str">
        <f t="shared" si="77"/>
        <v>Type of identifier, other than LEI or MFI code</v>
      </c>
    </row>
    <row r="1662" spans="1:30" x14ac:dyDescent="0.45">
      <c r="A1662" t="s">
        <v>1389</v>
      </c>
      <c r="B1662" t="s">
        <v>439</v>
      </c>
      <c r="C1662" t="s">
        <v>21</v>
      </c>
      <c r="D1662" s="23">
        <v>83.33</v>
      </c>
      <c r="F1662" t="s">
        <v>490</v>
      </c>
      <c r="G1662" t="s">
        <v>23</v>
      </c>
      <c r="H1662" t="s">
        <v>694</v>
      </c>
      <c r="I1662" t="s">
        <v>66</v>
      </c>
      <c r="M1662" t="s">
        <v>1362</v>
      </c>
      <c r="X1662" t="str">
        <f>+IF(P1662="S128","c006x   - Insurance firms &amp; pension funds",IF(G1662="particulares","c001x   - Households",IF(AND(G1662="outras empresas nao financeiras",H1662="1"),"c002x   - Micro &amp; SME",IF(AND(G1662="outras empresas nao financeiras",OR(H1662="0",H1662="")),"c003x   - Corporates",IF(G1662="instituicoes de credito","c004x   - Institutions",IF(G1662="outras instituicoes financeiras","c005x   - Other financial corporations",IF(G1662="setor publico","c008x   - Government, central banks &amp; supranationals",IF(AND(G1662="",I1662="Taxageste"),"c003x   - Corporates",IF(G1662="","c005x   - Other financial corporations","")))))))))</f>
        <v>c004x   - Institutions</v>
      </c>
      <c r="Y1662" s="1">
        <f>SUM(N1662:O1662)</f>
        <v>0</v>
      </c>
      <c r="Z1662">
        <f>IFERROR(D1662-Y1662,"")</f>
        <v>83.33</v>
      </c>
      <c r="AA1662">
        <v>0</v>
      </c>
      <c r="AB1662" t="str">
        <f t="shared" si="75"/>
        <v>962304820382310</v>
      </c>
      <c r="AC1662" t="str">
        <f t="shared" si="76"/>
        <v>8000176024</v>
      </c>
      <c r="AD1662" t="str">
        <f t="shared" si="77"/>
        <v>Type of identifier, other than LEI or MFI code</v>
      </c>
    </row>
    <row r="1663" spans="1:30" x14ac:dyDescent="0.45">
      <c r="A1663" t="s">
        <v>1393</v>
      </c>
      <c r="B1663" t="s">
        <v>439</v>
      </c>
      <c r="C1663" t="s">
        <v>21</v>
      </c>
      <c r="D1663" s="23">
        <v>96.67</v>
      </c>
      <c r="F1663" t="s">
        <v>490</v>
      </c>
      <c r="G1663" t="s">
        <v>23</v>
      </c>
      <c r="H1663" t="s">
        <v>694</v>
      </c>
      <c r="I1663" t="s">
        <v>66</v>
      </c>
      <c r="M1663" t="s">
        <v>1362</v>
      </c>
      <c r="X1663" t="str">
        <f>+IF(P1663="S128","c006x   - Insurance firms &amp; pension funds",IF(G1663="particulares","c001x   - Households",IF(AND(G1663="outras empresas nao financeiras",H1663="1"),"c002x   - Micro &amp; SME",IF(AND(G1663="outras empresas nao financeiras",OR(H1663="0",H1663="")),"c003x   - Corporates",IF(G1663="instituicoes de credito","c004x   - Institutions",IF(G1663="outras instituicoes financeiras","c005x   - Other financial corporations",IF(G1663="setor publico","c008x   - Government, central banks &amp; supranationals",IF(AND(G1663="",I1663="Taxageste"),"c003x   - Corporates",IF(G1663="","c005x   - Other financial corporations","")))))))))</f>
        <v>c004x   - Institutions</v>
      </c>
      <c r="Y1663" s="1">
        <f>SUM(N1663:O1663)</f>
        <v>0</v>
      </c>
      <c r="Z1663">
        <f>IFERROR(D1663-Y1663,"")</f>
        <v>96.67</v>
      </c>
      <c r="AA1663">
        <v>0</v>
      </c>
      <c r="AB1663" t="str">
        <f t="shared" si="75"/>
        <v>962304820383100</v>
      </c>
      <c r="AC1663" t="str">
        <f t="shared" si="76"/>
        <v>8000176024</v>
      </c>
      <c r="AD1663" t="str">
        <f t="shared" si="77"/>
        <v>Type of identifier, other than LEI or MFI code</v>
      </c>
    </row>
    <row r="1664" spans="1:30" x14ac:dyDescent="0.45">
      <c r="A1664" t="s">
        <v>1434</v>
      </c>
      <c r="B1664" t="s">
        <v>439</v>
      </c>
      <c r="C1664" t="s">
        <v>21</v>
      </c>
      <c r="D1664" s="23">
        <v>96.67</v>
      </c>
      <c r="E1664" s="23"/>
      <c r="F1664" t="s">
        <v>490</v>
      </c>
      <c r="G1664" t="s">
        <v>23</v>
      </c>
      <c r="H1664" t="s">
        <v>694</v>
      </c>
      <c r="I1664" t="s">
        <v>66</v>
      </c>
      <c r="M1664" t="s">
        <v>1362</v>
      </c>
      <c r="X1664" t="str">
        <f>+IF(P1664="S128","c006x   - Insurance firms &amp; pension funds",IF(G1664="particulares","c001x   - Households",IF(AND(G1664="outras empresas nao financeiras",H1664="1"),"c002x   - Micro &amp; SME",IF(AND(G1664="outras empresas nao financeiras",OR(H1664="0",H1664="")),"c003x   - Corporates",IF(G1664="instituicoes de credito","c004x   - Institutions",IF(G1664="outras instituicoes financeiras","c005x   - Other financial corporations",IF(G1664="setor publico","c008x   - Government, central banks &amp; supranationals",IF(AND(G1664="",I1664="Taxageste"),"c003x   - Corporates",IF(G1664="","c005x   - Other financial corporations","")))))))))</f>
        <v>c004x   - Institutions</v>
      </c>
      <c r="Y1664" s="1">
        <f>SUM(N1664:O1664)</f>
        <v>0</v>
      </c>
      <c r="Z1664">
        <f>IFERROR(D1664-Y1664,"")</f>
        <v>96.67</v>
      </c>
      <c r="AA1664">
        <v>0</v>
      </c>
      <c r="AB1664" t="str">
        <f t="shared" si="75"/>
        <v>962304820383110</v>
      </c>
      <c r="AC1664" t="str">
        <f t="shared" si="76"/>
        <v>8000176024</v>
      </c>
      <c r="AD1664" t="str">
        <f t="shared" si="77"/>
        <v>Type of identifier, other than LEI or MFI code</v>
      </c>
    </row>
    <row r="1665" spans="1:30" x14ac:dyDescent="0.45">
      <c r="A1665" t="s">
        <v>1371</v>
      </c>
      <c r="B1665" t="s">
        <v>439</v>
      </c>
      <c r="C1665" t="s">
        <v>21</v>
      </c>
      <c r="D1665" s="23">
        <v>288.89</v>
      </c>
      <c r="F1665" t="s">
        <v>490</v>
      </c>
      <c r="G1665" t="s">
        <v>23</v>
      </c>
      <c r="H1665" t="s">
        <v>694</v>
      </c>
      <c r="I1665" t="s">
        <v>66</v>
      </c>
      <c r="M1665" t="s">
        <v>1362</v>
      </c>
      <c r="X1665" t="str">
        <f>+IF(P1665="S128","c006x   - Insurance firms &amp; pension funds",IF(G1665="particulares","c001x   - Households",IF(AND(G1665="outras empresas nao financeiras",H1665="1"),"c002x   - Micro &amp; SME",IF(AND(G1665="outras empresas nao financeiras",OR(H1665="0",H1665="")),"c003x   - Corporates",IF(G1665="instituicoes de credito","c004x   - Institutions",IF(G1665="outras instituicoes financeiras","c005x   - Other financial corporations",IF(G1665="setor publico","c008x   - Government, central banks &amp; supranationals",IF(AND(G1665="",I1665="Taxageste"),"c003x   - Corporates",IF(G1665="","c005x   - Other financial corporations","")))))))))</f>
        <v>c004x   - Institutions</v>
      </c>
      <c r="Y1665" s="1">
        <f>SUM(N1665:O1665)</f>
        <v>0</v>
      </c>
      <c r="Z1665">
        <f>IFERROR(D1665-Y1665,"")</f>
        <v>288.89</v>
      </c>
      <c r="AA1665">
        <v>0</v>
      </c>
      <c r="AB1665" t="str">
        <f t="shared" si="75"/>
        <v>962304820383640</v>
      </c>
      <c r="AC1665" t="str">
        <f t="shared" si="76"/>
        <v>8000176024</v>
      </c>
      <c r="AD1665" t="str">
        <f t="shared" si="77"/>
        <v>Type of identifier, other than LEI or MFI code</v>
      </c>
    </row>
    <row r="1666" spans="1:30" x14ac:dyDescent="0.45">
      <c r="A1666" t="s">
        <v>575</v>
      </c>
      <c r="B1666" t="s">
        <v>439</v>
      </c>
      <c r="C1666" t="s">
        <v>21</v>
      </c>
      <c r="D1666" s="23">
        <v>5.56</v>
      </c>
      <c r="E1666" s="23"/>
      <c r="F1666" t="s">
        <v>490</v>
      </c>
      <c r="G1666" t="s">
        <v>23</v>
      </c>
      <c r="H1666" t="s">
        <v>694</v>
      </c>
      <c r="I1666" t="s">
        <v>66</v>
      </c>
      <c r="M1666" t="s">
        <v>1362</v>
      </c>
      <c r="X1666" t="str">
        <f>+IF(P1666="S128","c006x   - Insurance firms &amp; pension funds",IF(G1666="particulares","c001x   - Households",IF(AND(G1666="outras empresas nao financeiras",H1666="1"),"c002x   - Micro &amp; SME",IF(AND(G1666="outras empresas nao financeiras",OR(H1666="0",H1666="")),"c003x   - Corporates",IF(G1666="instituicoes de credito","c004x   - Institutions",IF(G1666="outras instituicoes financeiras","c005x   - Other financial corporations",IF(G1666="setor publico","c008x   - Government, central banks &amp; supranationals",IF(AND(G1666="",I1666="Taxageste"),"c003x   - Corporates",IF(G1666="","c005x   - Other financial corporations","")))))))))</f>
        <v>c004x   - Institutions</v>
      </c>
      <c r="Y1666" s="1">
        <f>SUM(N1666:O1666)</f>
        <v>0</v>
      </c>
      <c r="Z1666">
        <f>IFERROR(D1666-Y1666,"")</f>
        <v>5.56</v>
      </c>
      <c r="AA1666">
        <v>0</v>
      </c>
      <c r="AB1666" t="str">
        <f t="shared" ref="AB1666:AB1729" si="78">IF(A1666="",B1666,A1666)</f>
        <v>962304820200900</v>
      </c>
      <c r="AC1666" t="str">
        <f t="shared" ref="AC1666:AC1729" si="79">IF(OR(V1666="",V1666="#"),B1666,V1666)</f>
        <v>8000176024</v>
      </c>
      <c r="AD1666" t="str">
        <f t="shared" ref="AD1666:AD1729" si="80">IF(AC1666="","",IF(AC1666=V1666,"LEI code","Type of identifier, other than LEI or MFI code"))</f>
        <v>Type of identifier, other than LEI or MFI code</v>
      </c>
    </row>
    <row r="1667" spans="1:30" x14ac:dyDescent="0.45">
      <c r="A1667" t="s">
        <v>602</v>
      </c>
      <c r="B1667" t="s">
        <v>486</v>
      </c>
      <c r="C1667" t="s">
        <v>21</v>
      </c>
      <c r="D1667" s="23">
        <v>4.24</v>
      </c>
      <c r="F1667" t="s">
        <v>485</v>
      </c>
      <c r="G1667" t="s">
        <v>23</v>
      </c>
      <c r="H1667" t="s">
        <v>694</v>
      </c>
      <c r="I1667" t="s">
        <v>487</v>
      </c>
      <c r="M1667" t="s">
        <v>1362</v>
      </c>
      <c r="X1667" t="str">
        <f>+IF(P1667="S128","c006x   - Insurance firms &amp; pension funds",IF(G1667="particulares","c001x   - Households",IF(AND(G1667="outras empresas nao financeiras",H1667="1"),"c002x   - Micro &amp; SME",IF(AND(G1667="outras empresas nao financeiras",OR(H1667="0",H1667="")),"c003x   - Corporates",IF(G1667="instituicoes de credito","c004x   - Institutions",IF(G1667="outras instituicoes financeiras","c005x   - Other financial corporations",IF(G1667="setor publico","c008x   - Government, central banks &amp; supranationals",IF(AND(G1667="",I1667="Taxageste"),"c003x   - Corporates",IF(G1667="","c005x   - Other financial corporations","")))))))))</f>
        <v>c004x   - Institutions</v>
      </c>
      <c r="Y1667" s="1">
        <f>SUM(N1667:O1667)</f>
        <v>0</v>
      </c>
      <c r="Z1667">
        <f>IFERROR(D1667-Y1667,"")</f>
        <v>4.24</v>
      </c>
      <c r="AA1667">
        <v>0</v>
      </c>
      <c r="AB1667" t="str">
        <f t="shared" si="78"/>
        <v>962304820311040</v>
      </c>
      <c r="AC1667" t="str">
        <f t="shared" si="79"/>
        <v>0000046859</v>
      </c>
      <c r="AD1667" t="str">
        <f t="shared" si="80"/>
        <v>Type of identifier, other than LEI or MFI code</v>
      </c>
    </row>
    <row r="1668" spans="1:30" x14ac:dyDescent="0.45">
      <c r="A1668" t="s">
        <v>1430</v>
      </c>
      <c r="B1668" t="s">
        <v>439</v>
      </c>
      <c r="C1668" t="s">
        <v>21</v>
      </c>
      <c r="D1668" s="23">
        <v>20.7</v>
      </c>
      <c r="E1668" s="23"/>
      <c r="F1668" t="s">
        <v>490</v>
      </c>
      <c r="G1668" t="s">
        <v>23</v>
      </c>
      <c r="H1668" t="s">
        <v>694</v>
      </c>
      <c r="I1668" t="s">
        <v>66</v>
      </c>
      <c r="M1668" t="s">
        <v>1362</v>
      </c>
      <c r="X1668" t="str">
        <f>+IF(P1668="S128","c006x   - Insurance firms &amp; pension funds",IF(G1668="particulares","c001x   - Households",IF(AND(G1668="outras empresas nao financeiras",H1668="1"),"c002x   - Micro &amp; SME",IF(AND(G1668="outras empresas nao financeiras",OR(H1668="0",H1668="")),"c003x   - Corporates",IF(G1668="instituicoes de credito","c004x   - Institutions",IF(G1668="outras instituicoes financeiras","c005x   - Other financial corporations",IF(G1668="setor publico","c008x   - Government, central banks &amp; supranationals",IF(AND(G1668="",I1668="Taxageste"),"c003x   - Corporates",IF(G1668="","c005x   - Other financial corporations","")))))))))</f>
        <v>c004x   - Institutions</v>
      </c>
      <c r="Y1668" s="1">
        <f>SUM(N1668:O1668)</f>
        <v>0</v>
      </c>
      <c r="Z1668">
        <f>IFERROR(D1668-Y1668,"")</f>
        <v>20.7</v>
      </c>
      <c r="AA1668">
        <v>0</v>
      </c>
      <c r="AB1668" t="str">
        <f t="shared" si="78"/>
        <v>962304820384080</v>
      </c>
      <c r="AC1668" t="str">
        <f t="shared" si="79"/>
        <v>8000176024</v>
      </c>
      <c r="AD1668" t="str">
        <f t="shared" si="80"/>
        <v>Type of identifier, other than LEI or MFI code</v>
      </c>
    </row>
    <row r="1669" spans="1:30" x14ac:dyDescent="0.45">
      <c r="A1669" t="s">
        <v>660</v>
      </c>
      <c r="B1669" t="s">
        <v>439</v>
      </c>
      <c r="C1669" t="s">
        <v>21</v>
      </c>
      <c r="D1669" s="23">
        <v>16</v>
      </c>
      <c r="F1669" t="s">
        <v>490</v>
      </c>
      <c r="G1669" t="s">
        <v>23</v>
      </c>
      <c r="H1669" t="s">
        <v>694</v>
      </c>
      <c r="I1669" t="s">
        <v>66</v>
      </c>
      <c r="M1669" t="s">
        <v>1362</v>
      </c>
      <c r="X1669" t="str">
        <f>+IF(P1669="S128","c006x   - Insurance firms &amp; pension funds",IF(G1669="particulares","c001x   - Households",IF(AND(G1669="outras empresas nao financeiras",H1669="1"),"c002x   - Micro &amp; SME",IF(AND(G1669="outras empresas nao financeiras",OR(H1669="0",H1669="")),"c003x   - Corporates",IF(G1669="instituicoes de credito","c004x   - Institutions",IF(G1669="outras instituicoes financeiras","c005x   - Other financial corporations",IF(G1669="setor publico","c008x   - Government, central banks &amp; supranationals",IF(AND(G1669="",I1669="Taxageste"),"c003x   - Corporates",IF(G1669="","c005x   - Other financial corporations","")))))))))</f>
        <v>c004x   - Institutions</v>
      </c>
      <c r="Y1669" s="1">
        <f>SUM(N1669:O1669)</f>
        <v>0</v>
      </c>
      <c r="Z1669">
        <f>IFERROR(D1669-Y1669,"")</f>
        <v>16</v>
      </c>
      <c r="AA1669">
        <v>0</v>
      </c>
      <c r="AB1669" t="str">
        <f t="shared" si="78"/>
        <v>962304820201320</v>
      </c>
      <c r="AC1669" t="str">
        <f t="shared" si="79"/>
        <v>8000176024</v>
      </c>
      <c r="AD1669" t="str">
        <f t="shared" si="80"/>
        <v>Type of identifier, other than LEI or MFI code</v>
      </c>
    </row>
    <row r="1670" spans="1:30" x14ac:dyDescent="0.45">
      <c r="A1670" t="s">
        <v>544</v>
      </c>
      <c r="B1670" t="s">
        <v>439</v>
      </c>
      <c r="C1670" t="s">
        <v>21</v>
      </c>
      <c r="D1670" s="23">
        <v>3.13</v>
      </c>
      <c r="F1670" t="s">
        <v>485</v>
      </c>
      <c r="G1670" t="s">
        <v>23</v>
      </c>
      <c r="H1670" t="s">
        <v>694</v>
      </c>
      <c r="I1670" t="s">
        <v>66</v>
      </c>
      <c r="M1670" t="s">
        <v>1362</v>
      </c>
      <c r="X1670" t="str">
        <f>+IF(P1670="S128","c006x   - Insurance firms &amp; pension funds",IF(G1670="particulares","c001x   - Households",IF(AND(G1670="outras empresas nao financeiras",H1670="1"),"c002x   - Micro &amp; SME",IF(AND(G1670="outras empresas nao financeiras",OR(H1670="0",H1670="")),"c003x   - Corporates",IF(G1670="instituicoes de credito","c004x   - Institutions",IF(G1670="outras instituicoes financeiras","c005x   - Other financial corporations",IF(G1670="setor publico","c008x   - Government, central banks &amp; supranationals",IF(AND(G1670="",I1670="Taxageste"),"c003x   - Corporates",IF(G1670="","c005x   - Other financial corporations","")))))))))</f>
        <v>c004x   - Institutions</v>
      </c>
      <c r="Y1670" s="1">
        <f>SUM(N1670:O1670)</f>
        <v>0</v>
      </c>
      <c r="Z1670">
        <f>IFERROR(D1670-Y1670,"")</f>
        <v>3.13</v>
      </c>
      <c r="AA1670">
        <v>0</v>
      </c>
      <c r="AB1670" t="str">
        <f t="shared" si="78"/>
        <v>962304820311230</v>
      </c>
      <c r="AC1670" t="str">
        <f t="shared" si="79"/>
        <v>8000176024</v>
      </c>
      <c r="AD1670" t="str">
        <f t="shared" si="80"/>
        <v>Type of identifier, other than LEI or MFI code</v>
      </c>
    </row>
    <row r="1671" spans="1:30" x14ac:dyDescent="0.45">
      <c r="A1671" t="s">
        <v>792</v>
      </c>
      <c r="B1671" t="s">
        <v>451</v>
      </c>
      <c r="C1671" t="s">
        <v>21</v>
      </c>
      <c r="D1671" s="23">
        <v>3.87</v>
      </c>
      <c r="F1671" t="s">
        <v>485</v>
      </c>
      <c r="G1671" t="s">
        <v>23</v>
      </c>
      <c r="H1671" t="s">
        <v>694</v>
      </c>
      <c r="I1671" t="s">
        <v>49</v>
      </c>
      <c r="M1671" t="s">
        <v>1362</v>
      </c>
      <c r="X1671" t="str">
        <f>+IF(P1671="S128","c006x   - Insurance firms &amp; pension funds",IF(G1671="particulares","c001x   - Households",IF(AND(G1671="outras empresas nao financeiras",H1671="1"),"c002x   - Micro &amp; SME",IF(AND(G1671="outras empresas nao financeiras",OR(H1671="0",H1671="")),"c003x   - Corporates",IF(G1671="instituicoes de credito","c004x   - Institutions",IF(G1671="outras instituicoes financeiras","c005x   - Other financial corporations",IF(G1671="setor publico","c008x   - Government, central banks &amp; supranationals",IF(AND(G1671="",I1671="Taxageste"),"c003x   - Corporates",IF(G1671="","c005x   - Other financial corporations","")))))))))</f>
        <v>c004x   - Institutions</v>
      </c>
      <c r="Y1671" s="1">
        <f>SUM(N1671:O1671)</f>
        <v>0</v>
      </c>
      <c r="Z1671">
        <f>IFERROR(D1671-Y1671,"")</f>
        <v>3.87</v>
      </c>
      <c r="AA1671">
        <v>0</v>
      </c>
      <c r="AB1671" t="str">
        <f t="shared" si="78"/>
        <v>962304820354640</v>
      </c>
      <c r="AC1671" t="str">
        <f t="shared" si="79"/>
        <v>7400416227</v>
      </c>
      <c r="AD1671" t="str">
        <f t="shared" si="80"/>
        <v>Type of identifier, other than LEI or MFI code</v>
      </c>
    </row>
    <row r="1672" spans="1:30" x14ac:dyDescent="0.45">
      <c r="A1672" t="s">
        <v>525</v>
      </c>
      <c r="B1672" t="s">
        <v>439</v>
      </c>
      <c r="C1672" t="s">
        <v>21</v>
      </c>
      <c r="D1672" s="23">
        <v>100.94</v>
      </c>
      <c r="F1672" t="s">
        <v>490</v>
      </c>
      <c r="G1672" t="s">
        <v>23</v>
      </c>
      <c r="H1672" t="s">
        <v>694</v>
      </c>
      <c r="I1672" t="s">
        <v>66</v>
      </c>
      <c r="M1672" t="s">
        <v>1362</v>
      </c>
      <c r="X1672" t="str">
        <f>+IF(P1672="S128","c006x   - Insurance firms &amp; pension funds",IF(G1672="particulares","c001x   - Households",IF(AND(G1672="outras empresas nao financeiras",H1672="1"),"c002x   - Micro &amp; SME",IF(AND(G1672="outras empresas nao financeiras",OR(H1672="0",H1672="")),"c003x   - Corporates",IF(G1672="instituicoes de credito","c004x   - Institutions",IF(G1672="outras instituicoes financeiras","c005x   - Other financial corporations",IF(G1672="setor publico","c008x   - Government, central banks &amp; supranationals",IF(AND(G1672="",I1672="Taxageste"),"c003x   - Corporates",IF(G1672="","c005x   - Other financial corporations","")))))))))</f>
        <v>c004x   - Institutions</v>
      </c>
      <c r="Y1672" s="1">
        <f>SUM(N1672:O1672)</f>
        <v>0</v>
      </c>
      <c r="Z1672">
        <f>IFERROR(D1672-Y1672,"")</f>
        <v>100.94</v>
      </c>
      <c r="AA1672">
        <v>0</v>
      </c>
      <c r="AB1672" t="str">
        <f t="shared" si="78"/>
        <v>962304820205570</v>
      </c>
      <c r="AC1672" t="str">
        <f t="shared" si="79"/>
        <v>8000176024</v>
      </c>
      <c r="AD1672" t="str">
        <f t="shared" si="80"/>
        <v>Type of identifier, other than LEI or MFI code</v>
      </c>
    </row>
    <row r="1673" spans="1:30" x14ac:dyDescent="0.45">
      <c r="A1673" t="s">
        <v>1394</v>
      </c>
      <c r="B1673" t="s">
        <v>439</v>
      </c>
      <c r="C1673" t="s">
        <v>21</v>
      </c>
      <c r="D1673" s="23">
        <v>4.84</v>
      </c>
      <c r="F1673" t="s">
        <v>485</v>
      </c>
      <c r="G1673" t="s">
        <v>23</v>
      </c>
      <c r="H1673" t="s">
        <v>694</v>
      </c>
      <c r="I1673" t="s">
        <v>66</v>
      </c>
      <c r="K1673" s="24"/>
      <c r="M1673" t="s">
        <v>1362</v>
      </c>
      <c r="X1673" t="str">
        <f>+IF(P1673="S128","c006x   - Insurance firms &amp; pension funds",IF(G1673="particulares","c001x   - Households",IF(AND(G1673="outras empresas nao financeiras",H1673="1"),"c002x   - Micro &amp; SME",IF(AND(G1673="outras empresas nao financeiras",OR(H1673="0",H1673="")),"c003x   - Corporates",IF(G1673="instituicoes de credito","c004x   - Institutions",IF(G1673="outras instituicoes financeiras","c005x   - Other financial corporations",IF(G1673="setor publico","c008x   - Government, central banks &amp; supranationals",IF(AND(G1673="",I1673="Taxageste"),"c003x   - Corporates",IF(G1673="","c005x   - Other financial corporations","")))))))))</f>
        <v>c004x   - Institutions</v>
      </c>
      <c r="Y1673" s="1">
        <f>SUM(N1673:O1673)</f>
        <v>0</v>
      </c>
      <c r="Z1673">
        <f>IFERROR(D1673-Y1673,"")</f>
        <v>4.84</v>
      </c>
      <c r="AA1673">
        <v>0</v>
      </c>
      <c r="AB1673" t="str">
        <f t="shared" si="78"/>
        <v>962304820385020</v>
      </c>
      <c r="AC1673" t="str">
        <f t="shared" si="79"/>
        <v>8000176024</v>
      </c>
      <c r="AD1673" t="str">
        <f t="shared" si="80"/>
        <v>Type of identifier, other than LEI or MFI code</v>
      </c>
    </row>
    <row r="1674" spans="1:30" x14ac:dyDescent="0.45">
      <c r="A1674" t="s">
        <v>504</v>
      </c>
      <c r="B1674" t="s">
        <v>439</v>
      </c>
      <c r="C1674" t="s">
        <v>21</v>
      </c>
      <c r="D1674" s="23">
        <v>297.77999999999997</v>
      </c>
      <c r="F1674" t="s">
        <v>490</v>
      </c>
      <c r="G1674" t="s">
        <v>23</v>
      </c>
      <c r="H1674" t="s">
        <v>694</v>
      </c>
      <c r="I1674" t="s">
        <v>66</v>
      </c>
      <c r="M1674" t="s">
        <v>1362</v>
      </c>
      <c r="X1674" t="str">
        <f>+IF(P1674="S128","c006x   - Insurance firms &amp; pension funds",IF(G1674="particulares","c001x   - Households",IF(AND(G1674="outras empresas nao financeiras",H1674="1"),"c002x   - Micro &amp; SME",IF(AND(G1674="outras empresas nao financeiras",OR(H1674="0",H1674="")),"c003x   - Corporates",IF(G1674="instituicoes de credito","c004x   - Institutions",IF(G1674="outras instituicoes financeiras","c005x   - Other financial corporations",IF(G1674="setor publico","c008x   - Government, central banks &amp; supranationals",IF(AND(G1674="",I1674="Taxageste"),"c003x   - Corporates",IF(G1674="","c005x   - Other financial corporations","")))))))))</f>
        <v>c004x   - Institutions</v>
      </c>
      <c r="Y1674" s="1">
        <f>SUM(N1674:O1674)</f>
        <v>0</v>
      </c>
      <c r="Z1674">
        <f>IFERROR(D1674-Y1674,"")</f>
        <v>297.77999999999997</v>
      </c>
      <c r="AA1674">
        <v>0</v>
      </c>
      <c r="AB1674" t="str">
        <f t="shared" si="78"/>
        <v>962304820211210</v>
      </c>
      <c r="AC1674" t="str">
        <f t="shared" si="79"/>
        <v>8000176024</v>
      </c>
      <c r="AD1674" t="str">
        <f t="shared" si="80"/>
        <v>Type of identifier, other than LEI or MFI code</v>
      </c>
    </row>
    <row r="1675" spans="1:30" x14ac:dyDescent="0.45">
      <c r="A1675" t="s">
        <v>1477</v>
      </c>
      <c r="B1675" t="s">
        <v>486</v>
      </c>
      <c r="C1675" t="s">
        <v>21</v>
      </c>
      <c r="D1675" s="23">
        <v>82.53</v>
      </c>
      <c r="F1675" t="s">
        <v>485</v>
      </c>
      <c r="G1675" t="s">
        <v>23</v>
      </c>
      <c r="H1675" t="s">
        <v>694</v>
      </c>
      <c r="I1675" t="s">
        <v>487</v>
      </c>
      <c r="M1675" t="s">
        <v>1362</v>
      </c>
      <c r="X1675" t="str">
        <f>+IF(P1675="S128","c006x   - Insurance firms &amp; pension funds",IF(G1675="particulares","c001x   - Households",IF(AND(G1675="outras empresas nao financeiras",H1675="1"),"c002x   - Micro &amp; SME",IF(AND(G1675="outras empresas nao financeiras",OR(H1675="0",H1675="")),"c003x   - Corporates",IF(G1675="instituicoes de credito","c004x   - Institutions",IF(G1675="outras instituicoes financeiras","c005x   - Other financial corporations",IF(G1675="setor publico","c008x   - Government, central banks &amp; supranationals",IF(AND(G1675="",I1675="Taxageste"),"c003x   - Corporates",IF(G1675="","c005x   - Other financial corporations","")))))))))</f>
        <v>c004x   - Institutions</v>
      </c>
      <c r="Y1675" s="1">
        <f>SUM(N1675:O1675)</f>
        <v>0</v>
      </c>
      <c r="Z1675">
        <f>IFERROR(D1675-Y1675,"")</f>
        <v>82.53</v>
      </c>
      <c r="AA1675">
        <v>0</v>
      </c>
      <c r="AB1675" t="str">
        <f t="shared" si="78"/>
        <v>962304820386370</v>
      </c>
      <c r="AC1675" t="str">
        <f t="shared" si="79"/>
        <v>0000046859</v>
      </c>
      <c r="AD1675" t="str">
        <f t="shared" si="80"/>
        <v>Type of identifier, other than LEI or MFI code</v>
      </c>
    </row>
    <row r="1676" spans="1:30" x14ac:dyDescent="0.45">
      <c r="A1676" t="s">
        <v>1019</v>
      </c>
      <c r="B1676" t="s">
        <v>703</v>
      </c>
      <c r="C1676" t="s">
        <v>21</v>
      </c>
      <c r="D1676" s="23">
        <v>17.600000000000001</v>
      </c>
      <c r="F1676" t="s">
        <v>485</v>
      </c>
      <c r="G1676" t="s">
        <v>23</v>
      </c>
      <c r="H1676" t="s">
        <v>694</v>
      </c>
      <c r="I1676" t="s">
        <v>704</v>
      </c>
      <c r="M1676" t="s">
        <v>1362</v>
      </c>
      <c r="X1676" t="str">
        <f>+IF(P1676="S128","c006x   - Insurance firms &amp; pension funds",IF(G1676="particulares","c001x   - Households",IF(AND(G1676="outras empresas nao financeiras",H1676="1"),"c002x   - Micro &amp; SME",IF(AND(G1676="outras empresas nao financeiras",OR(H1676="0",H1676="")),"c003x   - Corporates",IF(G1676="instituicoes de credito","c004x   - Institutions",IF(G1676="outras instituicoes financeiras","c005x   - Other financial corporations",IF(G1676="setor publico","c008x   - Government, central banks &amp; supranationals",IF(AND(G1676="",I1676="Taxageste"),"c003x   - Corporates",IF(G1676="","c005x   - Other financial corporations","")))))))))</f>
        <v>c004x   - Institutions</v>
      </c>
      <c r="Y1676" s="1">
        <f>SUM(N1676:O1676)</f>
        <v>0</v>
      </c>
      <c r="Z1676">
        <f>IFERROR(D1676-Y1676,"")</f>
        <v>17.600000000000001</v>
      </c>
      <c r="AA1676">
        <v>0</v>
      </c>
      <c r="AB1676" t="str">
        <f t="shared" si="78"/>
        <v>862304840000660</v>
      </c>
      <c r="AC1676" t="str">
        <f t="shared" si="79"/>
        <v>2100707445</v>
      </c>
      <c r="AD1676" t="str">
        <f t="shared" si="80"/>
        <v>Type of identifier, other than LEI or MFI code</v>
      </c>
    </row>
    <row r="1677" spans="1:30" x14ac:dyDescent="0.45">
      <c r="A1677" t="s">
        <v>867</v>
      </c>
      <c r="B1677" t="s">
        <v>703</v>
      </c>
      <c r="C1677" t="s">
        <v>21</v>
      </c>
      <c r="D1677" s="23">
        <v>6.79</v>
      </c>
      <c r="F1677" t="s">
        <v>485</v>
      </c>
      <c r="G1677" t="s">
        <v>23</v>
      </c>
      <c r="H1677" t="s">
        <v>694</v>
      </c>
      <c r="I1677" t="s">
        <v>704</v>
      </c>
      <c r="M1677" t="s">
        <v>1362</v>
      </c>
      <c r="X1677" t="str">
        <f>+IF(P1677="S128","c006x   - Insurance firms &amp; pension funds",IF(G1677="particulares","c001x   - Households",IF(AND(G1677="outras empresas nao financeiras",H1677="1"),"c002x   - Micro &amp; SME",IF(AND(G1677="outras empresas nao financeiras",OR(H1677="0",H1677="")),"c003x   - Corporates",IF(G1677="instituicoes de credito","c004x   - Institutions",IF(G1677="outras instituicoes financeiras","c005x   - Other financial corporations",IF(G1677="setor publico","c008x   - Government, central banks &amp; supranationals",IF(AND(G1677="",I1677="Taxageste"),"c003x   - Corporates",IF(G1677="","c005x   - Other financial corporations","")))))))))</f>
        <v>c004x   - Institutions</v>
      </c>
      <c r="Y1677" s="1">
        <f>SUM(N1677:O1677)</f>
        <v>0</v>
      </c>
      <c r="Z1677">
        <f>IFERROR(D1677-Y1677,"")</f>
        <v>6.79</v>
      </c>
      <c r="AA1677">
        <v>0</v>
      </c>
      <c r="AB1677" t="str">
        <f t="shared" si="78"/>
        <v>862304840002610</v>
      </c>
      <c r="AC1677" t="str">
        <f t="shared" si="79"/>
        <v>2100707445</v>
      </c>
      <c r="AD1677" t="str">
        <f t="shared" si="80"/>
        <v>Type of identifier, other than LEI or MFI code</v>
      </c>
    </row>
    <row r="1678" spans="1:30" x14ac:dyDescent="0.45">
      <c r="A1678" t="s">
        <v>1022</v>
      </c>
      <c r="B1678" t="s">
        <v>703</v>
      </c>
      <c r="C1678" t="s">
        <v>21</v>
      </c>
      <c r="D1678" s="23">
        <v>0.56999999999999995</v>
      </c>
      <c r="F1678" t="s">
        <v>485</v>
      </c>
      <c r="G1678" t="s">
        <v>23</v>
      </c>
      <c r="H1678" t="s">
        <v>694</v>
      </c>
      <c r="I1678" t="s">
        <v>704</v>
      </c>
      <c r="M1678" t="s">
        <v>1362</v>
      </c>
      <c r="X1678" t="str">
        <f>+IF(P1678="S128","c006x   - Insurance firms &amp; pension funds",IF(G1678="particulares","c001x   - Households",IF(AND(G1678="outras empresas nao financeiras",H1678="1"),"c002x   - Micro &amp; SME",IF(AND(G1678="outras empresas nao financeiras",OR(H1678="0",H1678="")),"c003x   - Corporates",IF(G1678="instituicoes de credito","c004x   - Institutions",IF(G1678="outras instituicoes financeiras","c005x   - Other financial corporations",IF(G1678="setor publico","c008x   - Government, central banks &amp; supranationals",IF(AND(G1678="",I1678="Taxageste"),"c003x   - Corporates",IF(G1678="","c005x   - Other financial corporations","")))))))))</f>
        <v>c004x   - Institutions</v>
      </c>
      <c r="Y1678" s="1">
        <f>SUM(N1678:O1678)</f>
        <v>0</v>
      </c>
      <c r="Z1678">
        <f>IFERROR(D1678-Y1678,"")</f>
        <v>0.56999999999999995</v>
      </c>
      <c r="AA1678">
        <v>0</v>
      </c>
      <c r="AB1678" t="str">
        <f t="shared" si="78"/>
        <v>862304840007560</v>
      </c>
      <c r="AC1678" t="str">
        <f t="shared" si="79"/>
        <v>2100707445</v>
      </c>
      <c r="AD1678" t="str">
        <f t="shared" si="80"/>
        <v>Type of identifier, other than LEI or MFI code</v>
      </c>
    </row>
    <row r="1679" spans="1:30" x14ac:dyDescent="0.45">
      <c r="A1679" t="s">
        <v>576</v>
      </c>
      <c r="B1679" t="s">
        <v>439</v>
      </c>
      <c r="C1679" t="s">
        <v>21</v>
      </c>
      <c r="D1679" s="23">
        <v>50</v>
      </c>
      <c r="F1679" t="s">
        <v>490</v>
      </c>
      <c r="G1679" t="s">
        <v>23</v>
      </c>
      <c r="H1679" t="s">
        <v>694</v>
      </c>
      <c r="I1679" t="s">
        <v>66</v>
      </c>
      <c r="M1679" t="s">
        <v>1362</v>
      </c>
      <c r="X1679" t="str">
        <f>+IF(P1679="S128","c006x   - Insurance firms &amp; pension funds",IF(G1679="particulares","c001x   - Households",IF(AND(G1679="outras empresas nao financeiras",H1679="1"),"c002x   - Micro &amp; SME",IF(AND(G1679="outras empresas nao financeiras",OR(H1679="0",H1679="")),"c003x   - Corporates",IF(G1679="instituicoes de credito","c004x   - Institutions",IF(G1679="outras instituicoes financeiras","c005x   - Other financial corporations",IF(G1679="setor publico","c008x   - Government, central banks &amp; supranationals",IF(AND(G1679="",I1679="Taxageste"),"c003x   - Corporates",IF(G1679="","c005x   - Other financial corporations","")))))))))</f>
        <v>c004x   - Institutions</v>
      </c>
      <c r="Y1679" s="1">
        <f>SUM(N1679:O1679)</f>
        <v>0</v>
      </c>
      <c r="Z1679">
        <f>IFERROR(D1679-Y1679,"")</f>
        <v>50</v>
      </c>
      <c r="AA1679">
        <v>0</v>
      </c>
      <c r="AB1679" t="str">
        <f t="shared" si="78"/>
        <v>962304820216980</v>
      </c>
      <c r="AC1679" t="str">
        <f t="shared" si="79"/>
        <v>8000176024</v>
      </c>
      <c r="AD1679" t="str">
        <f t="shared" si="80"/>
        <v>Type of identifier, other than LEI or MFI code</v>
      </c>
    </row>
    <row r="1680" spans="1:30" x14ac:dyDescent="0.45">
      <c r="A1680" t="s">
        <v>788</v>
      </c>
      <c r="B1680" t="s">
        <v>703</v>
      </c>
      <c r="C1680" t="s">
        <v>21</v>
      </c>
      <c r="D1680" s="23">
        <v>51.87</v>
      </c>
      <c r="E1680" s="23"/>
      <c r="F1680" t="s">
        <v>485</v>
      </c>
      <c r="G1680" t="s">
        <v>23</v>
      </c>
      <c r="H1680" t="s">
        <v>694</v>
      </c>
      <c r="I1680" t="s">
        <v>704</v>
      </c>
      <c r="M1680" t="s">
        <v>1362</v>
      </c>
      <c r="X1680" t="str">
        <f>+IF(P1680="S128","c006x   - Insurance firms &amp; pension funds",IF(G1680="particulares","c001x   - Households",IF(AND(G1680="outras empresas nao financeiras",H1680="1"),"c002x   - Micro &amp; SME",IF(AND(G1680="outras empresas nao financeiras",OR(H1680="0",H1680="")),"c003x   - Corporates",IF(G1680="instituicoes de credito","c004x   - Institutions",IF(G1680="outras instituicoes financeiras","c005x   - Other financial corporations",IF(G1680="setor publico","c008x   - Government, central banks &amp; supranationals",IF(AND(G1680="",I1680="Taxageste"),"c003x   - Corporates",IF(G1680="","c005x   - Other financial corporations","")))))))))</f>
        <v>c004x   - Institutions</v>
      </c>
      <c r="Y1680" s="1">
        <f>SUM(N1680:O1680)</f>
        <v>0</v>
      </c>
      <c r="Z1680">
        <f>IFERROR(D1680-Y1680,"")</f>
        <v>51.87</v>
      </c>
      <c r="AA1680">
        <v>0</v>
      </c>
      <c r="AB1680" t="str">
        <f t="shared" si="78"/>
        <v>862304840007750</v>
      </c>
      <c r="AC1680" t="str">
        <f t="shared" si="79"/>
        <v>2100707445</v>
      </c>
      <c r="AD1680" t="str">
        <f t="shared" si="80"/>
        <v>Type of identifier, other than LEI or MFI code</v>
      </c>
    </row>
    <row r="1681" spans="1:30" x14ac:dyDescent="0.45">
      <c r="A1681" t="s">
        <v>536</v>
      </c>
      <c r="B1681" t="s">
        <v>439</v>
      </c>
      <c r="C1681" t="s">
        <v>21</v>
      </c>
      <c r="D1681" s="23">
        <v>0.79</v>
      </c>
      <c r="F1681" t="s">
        <v>485</v>
      </c>
      <c r="G1681" t="s">
        <v>23</v>
      </c>
      <c r="H1681" t="s">
        <v>694</v>
      </c>
      <c r="I1681" t="s">
        <v>66</v>
      </c>
      <c r="M1681" t="s">
        <v>1362</v>
      </c>
      <c r="X1681" t="str">
        <f>+IF(P1681="S128","c006x   - Insurance firms &amp; pension funds",IF(G1681="particulares","c001x   - Households",IF(AND(G1681="outras empresas nao financeiras",H1681="1"),"c002x   - Micro &amp; SME",IF(AND(G1681="outras empresas nao financeiras",OR(H1681="0",H1681="")),"c003x   - Corporates",IF(G1681="instituicoes de credito","c004x   - Institutions",IF(G1681="outras instituicoes financeiras","c005x   - Other financial corporations",IF(G1681="setor publico","c008x   - Government, central banks &amp; supranationals",IF(AND(G1681="",I1681="Taxageste"),"c003x   - Corporates",IF(G1681="","c005x   - Other financial corporations","")))))))))</f>
        <v>c004x   - Institutions</v>
      </c>
      <c r="Y1681" s="1">
        <f>SUM(N1681:O1681)</f>
        <v>0</v>
      </c>
      <c r="Z1681">
        <f>IFERROR(D1681-Y1681,"")</f>
        <v>0.79</v>
      </c>
      <c r="AA1681">
        <v>0</v>
      </c>
      <c r="AB1681" t="str">
        <f t="shared" si="78"/>
        <v>962304820287070</v>
      </c>
      <c r="AC1681" t="str">
        <f t="shared" si="79"/>
        <v>8000176024</v>
      </c>
      <c r="AD1681" t="str">
        <f t="shared" si="80"/>
        <v>Type of identifier, other than LEI or MFI code</v>
      </c>
    </row>
    <row r="1682" spans="1:30" x14ac:dyDescent="0.45">
      <c r="A1682" t="s">
        <v>871</v>
      </c>
      <c r="B1682" t="s">
        <v>703</v>
      </c>
      <c r="C1682" t="s">
        <v>21</v>
      </c>
      <c r="D1682" s="23">
        <v>20.46</v>
      </c>
      <c r="F1682" t="s">
        <v>485</v>
      </c>
      <c r="G1682" t="s">
        <v>23</v>
      </c>
      <c r="H1682" t="s">
        <v>694</v>
      </c>
      <c r="I1682" t="s">
        <v>704</v>
      </c>
      <c r="K1682" s="24"/>
      <c r="M1682" t="s">
        <v>1362</v>
      </c>
      <c r="X1682" t="str">
        <f>+IF(P1682="S128","c006x   - Insurance firms &amp; pension funds",IF(G1682="particulares","c001x   - Households",IF(AND(G1682="outras empresas nao financeiras",H1682="1"),"c002x   - Micro &amp; SME",IF(AND(G1682="outras empresas nao financeiras",OR(H1682="0",H1682="")),"c003x   - Corporates",IF(G1682="instituicoes de credito","c004x   - Institutions",IF(G1682="outras instituicoes financeiras","c005x   - Other financial corporations",IF(G1682="setor publico","c008x   - Government, central banks &amp; supranationals",IF(AND(G1682="",I1682="Taxageste"),"c003x   - Corporates",IF(G1682="","c005x   - Other financial corporations","")))))))))</f>
        <v>c004x   - Institutions</v>
      </c>
      <c r="Y1682" s="1">
        <f>SUM(N1682:O1682)</f>
        <v>0</v>
      </c>
      <c r="Z1682">
        <f>IFERROR(D1682-Y1682,"")</f>
        <v>20.46</v>
      </c>
      <c r="AA1682">
        <v>0</v>
      </c>
      <c r="AB1682" t="str">
        <f t="shared" si="78"/>
        <v>862304840007900</v>
      </c>
      <c r="AC1682" t="str">
        <f t="shared" si="79"/>
        <v>2100707445</v>
      </c>
      <c r="AD1682" t="str">
        <f t="shared" si="80"/>
        <v>Type of identifier, other than LEI or MFI code</v>
      </c>
    </row>
    <row r="1683" spans="1:30" x14ac:dyDescent="0.45">
      <c r="A1683" t="s">
        <v>1026</v>
      </c>
      <c r="B1683" t="s">
        <v>703</v>
      </c>
      <c r="C1683" t="s">
        <v>21</v>
      </c>
      <c r="D1683" s="23">
        <v>29.04</v>
      </c>
      <c r="F1683" t="s">
        <v>485</v>
      </c>
      <c r="G1683" t="s">
        <v>23</v>
      </c>
      <c r="H1683" t="s">
        <v>694</v>
      </c>
      <c r="I1683" t="s">
        <v>704</v>
      </c>
      <c r="M1683" t="s">
        <v>1362</v>
      </c>
      <c r="X1683" t="str">
        <f>+IF(P1683="S128","c006x   - Insurance firms &amp; pension funds",IF(G1683="particulares","c001x   - Households",IF(AND(G1683="outras empresas nao financeiras",H1683="1"),"c002x   - Micro &amp; SME",IF(AND(G1683="outras empresas nao financeiras",OR(H1683="0",H1683="")),"c003x   - Corporates",IF(G1683="instituicoes de credito","c004x   - Institutions",IF(G1683="outras instituicoes financeiras","c005x   - Other financial corporations",IF(G1683="setor publico","c008x   - Government, central banks &amp; supranationals",IF(AND(G1683="",I1683="Taxageste"),"c003x   - Corporates",IF(G1683="","c005x   - Other financial corporations","")))))))))</f>
        <v>c004x   - Institutions</v>
      </c>
      <c r="Y1683" s="1">
        <f>SUM(N1683:O1683)</f>
        <v>0</v>
      </c>
      <c r="Z1683">
        <f>IFERROR(D1683-Y1683,"")</f>
        <v>29.04</v>
      </c>
      <c r="AA1683">
        <v>0</v>
      </c>
      <c r="AB1683" t="str">
        <f t="shared" si="78"/>
        <v>862304840008490</v>
      </c>
      <c r="AC1683" t="str">
        <f t="shared" si="79"/>
        <v>2100707445</v>
      </c>
      <c r="AD1683" t="str">
        <f t="shared" si="80"/>
        <v>Type of identifier, other than LEI or MFI code</v>
      </c>
    </row>
    <row r="1684" spans="1:30" x14ac:dyDescent="0.45">
      <c r="A1684" t="s">
        <v>1276</v>
      </c>
      <c r="B1684" t="s">
        <v>703</v>
      </c>
      <c r="C1684" t="s">
        <v>21</v>
      </c>
      <c r="D1684" s="23">
        <v>2.17</v>
      </c>
      <c r="F1684" t="s">
        <v>485</v>
      </c>
      <c r="G1684" t="s">
        <v>23</v>
      </c>
      <c r="H1684" t="s">
        <v>694</v>
      </c>
      <c r="I1684" t="s">
        <v>704</v>
      </c>
      <c r="M1684" t="s">
        <v>1362</v>
      </c>
      <c r="X1684" t="str">
        <f>+IF(P1684="S128","c006x   - Insurance firms &amp; pension funds",IF(G1684="particulares","c001x   - Households",IF(AND(G1684="outras empresas nao financeiras",H1684="1"),"c002x   - Micro &amp; SME",IF(AND(G1684="outras empresas nao financeiras",OR(H1684="0",H1684="")),"c003x   - Corporates",IF(G1684="instituicoes de credito","c004x   - Institutions",IF(G1684="outras instituicoes financeiras","c005x   - Other financial corporations",IF(G1684="setor publico","c008x   - Government, central banks &amp; supranationals",IF(AND(G1684="",I1684="Taxageste"),"c003x   - Corporates",IF(G1684="","c005x   - Other financial corporations","")))))))))</f>
        <v>c004x   - Institutions</v>
      </c>
      <c r="Y1684" s="1">
        <f>SUM(N1684:O1684)</f>
        <v>0</v>
      </c>
      <c r="Z1684">
        <f>IFERROR(D1684-Y1684,"")</f>
        <v>2.17</v>
      </c>
      <c r="AA1684">
        <v>0</v>
      </c>
      <c r="AB1684" t="str">
        <f t="shared" si="78"/>
        <v>862304840009650</v>
      </c>
      <c r="AC1684" t="str">
        <f t="shared" si="79"/>
        <v>2100707445</v>
      </c>
      <c r="AD1684" t="str">
        <f t="shared" si="80"/>
        <v>Type of identifier, other than LEI or MFI code</v>
      </c>
    </row>
    <row r="1685" spans="1:30" x14ac:dyDescent="0.45">
      <c r="A1685" t="s">
        <v>1279</v>
      </c>
      <c r="B1685" t="s">
        <v>703</v>
      </c>
      <c r="C1685" t="s">
        <v>21</v>
      </c>
      <c r="D1685" s="23">
        <v>1.04</v>
      </c>
      <c r="F1685" t="s">
        <v>485</v>
      </c>
      <c r="G1685" t="s">
        <v>23</v>
      </c>
      <c r="H1685" t="s">
        <v>694</v>
      </c>
      <c r="I1685" t="s">
        <v>704</v>
      </c>
      <c r="M1685" t="s">
        <v>1362</v>
      </c>
      <c r="X1685" t="str">
        <f>+IF(P1685="S128","c006x   - Insurance firms &amp; pension funds",IF(G1685="particulares","c001x   - Households",IF(AND(G1685="outras empresas nao financeiras",H1685="1"),"c002x   - Micro &amp; SME",IF(AND(G1685="outras empresas nao financeiras",OR(H1685="0",H1685="")),"c003x   - Corporates",IF(G1685="instituicoes de credito","c004x   - Institutions",IF(G1685="outras instituicoes financeiras","c005x   - Other financial corporations",IF(G1685="setor publico","c008x   - Government, central banks &amp; supranationals",IF(AND(G1685="",I1685="Taxageste"),"c003x   - Corporates",IF(G1685="","c005x   - Other financial corporations","")))))))))</f>
        <v>c004x   - Institutions</v>
      </c>
      <c r="Y1685" s="1">
        <f>SUM(N1685:O1685)</f>
        <v>0</v>
      </c>
      <c r="Z1685">
        <f>IFERROR(D1685-Y1685,"")</f>
        <v>1.04</v>
      </c>
      <c r="AA1685">
        <v>0</v>
      </c>
      <c r="AB1685" t="str">
        <f t="shared" si="78"/>
        <v>862304840020430</v>
      </c>
      <c r="AC1685" t="str">
        <f t="shared" si="79"/>
        <v>2100707445</v>
      </c>
      <c r="AD1685" t="str">
        <f t="shared" si="80"/>
        <v>Type of identifier, other than LEI or MFI code</v>
      </c>
    </row>
    <row r="1686" spans="1:30" x14ac:dyDescent="0.45">
      <c r="A1686" t="s">
        <v>572</v>
      </c>
      <c r="B1686" t="s">
        <v>439</v>
      </c>
      <c r="C1686" t="s">
        <v>21</v>
      </c>
      <c r="D1686" s="23">
        <v>2.16</v>
      </c>
      <c r="F1686" t="s">
        <v>485</v>
      </c>
      <c r="G1686" t="s">
        <v>23</v>
      </c>
      <c r="H1686" t="s">
        <v>694</v>
      </c>
      <c r="I1686" t="s">
        <v>66</v>
      </c>
      <c r="M1686" t="s">
        <v>1362</v>
      </c>
      <c r="X1686" t="str">
        <f>+IF(P1686="S128","c006x   - Insurance firms &amp; pension funds",IF(G1686="particulares","c001x   - Households",IF(AND(G1686="outras empresas nao financeiras",H1686="1"),"c002x   - Micro &amp; SME",IF(AND(G1686="outras empresas nao financeiras",OR(H1686="0",H1686="")),"c003x   - Corporates",IF(G1686="instituicoes de credito","c004x   - Institutions",IF(G1686="outras instituicoes financeiras","c005x   - Other financial corporations",IF(G1686="setor publico","c008x   - Government, central banks &amp; supranationals",IF(AND(G1686="",I1686="Taxageste"),"c003x   - Corporates",IF(G1686="","c005x   - Other financial corporations","")))))))))</f>
        <v>c004x   - Institutions</v>
      </c>
      <c r="Y1686" s="1">
        <f>SUM(N1686:O1686)</f>
        <v>0</v>
      </c>
      <c r="Z1686">
        <f>IFERROR(D1686-Y1686,"")</f>
        <v>2.16</v>
      </c>
      <c r="AA1686">
        <v>0</v>
      </c>
      <c r="AB1686" t="str">
        <f t="shared" si="78"/>
        <v>962304820225180</v>
      </c>
      <c r="AC1686" t="str">
        <f t="shared" si="79"/>
        <v>8000176024</v>
      </c>
      <c r="AD1686" t="str">
        <f t="shared" si="80"/>
        <v>Type of identifier, other than LEI or MFI code</v>
      </c>
    </row>
    <row r="1687" spans="1:30" x14ac:dyDescent="0.45">
      <c r="A1687" t="s">
        <v>1029</v>
      </c>
      <c r="B1687" t="s">
        <v>703</v>
      </c>
      <c r="C1687" t="s">
        <v>21</v>
      </c>
      <c r="D1687" s="23">
        <v>7.67</v>
      </c>
      <c r="F1687" t="s">
        <v>485</v>
      </c>
      <c r="G1687" t="s">
        <v>23</v>
      </c>
      <c r="H1687" t="s">
        <v>694</v>
      </c>
      <c r="I1687" t="s">
        <v>704</v>
      </c>
      <c r="M1687" t="s">
        <v>1362</v>
      </c>
      <c r="X1687" t="str">
        <f>+IF(P1687="S128","c006x   - Insurance firms &amp; pension funds",IF(G1687="particulares","c001x   - Households",IF(AND(G1687="outras empresas nao financeiras",H1687="1"),"c002x   - Micro &amp; SME",IF(AND(G1687="outras empresas nao financeiras",OR(H1687="0",H1687="")),"c003x   - Corporates",IF(G1687="instituicoes de credito","c004x   - Institutions",IF(G1687="outras instituicoes financeiras","c005x   - Other financial corporations",IF(G1687="setor publico","c008x   - Government, central banks &amp; supranationals",IF(AND(G1687="",I1687="Taxageste"),"c003x   - Corporates",IF(G1687="","c005x   - Other financial corporations","")))))))))</f>
        <v>c004x   - Institutions</v>
      </c>
      <c r="Y1687" s="1">
        <f>SUM(N1687:O1687)</f>
        <v>0</v>
      </c>
      <c r="Z1687">
        <f>IFERROR(D1687-Y1687,"")</f>
        <v>7.67</v>
      </c>
      <c r="AA1687">
        <v>0</v>
      </c>
      <c r="AB1687" t="str">
        <f t="shared" si="78"/>
        <v>862304840026790</v>
      </c>
      <c r="AC1687" t="str">
        <f t="shared" si="79"/>
        <v>2100707445</v>
      </c>
      <c r="AD1687" t="str">
        <f t="shared" si="80"/>
        <v>Type of identifier, other than LEI or MFI code</v>
      </c>
    </row>
    <row r="1688" spans="1:30" x14ac:dyDescent="0.45">
      <c r="A1688" t="s">
        <v>789</v>
      </c>
      <c r="B1688" t="s">
        <v>703</v>
      </c>
      <c r="C1688" t="s">
        <v>21</v>
      </c>
      <c r="D1688" s="23">
        <v>0.35</v>
      </c>
      <c r="E1688" s="23"/>
      <c r="F1688" t="s">
        <v>485</v>
      </c>
      <c r="G1688" t="s">
        <v>23</v>
      </c>
      <c r="H1688" t="s">
        <v>694</v>
      </c>
      <c r="I1688" t="s">
        <v>704</v>
      </c>
      <c r="M1688" t="s">
        <v>1362</v>
      </c>
      <c r="X1688" t="str">
        <f>+IF(P1688="S128","c006x   - Insurance firms &amp; pension funds",IF(G1688="particulares","c001x   - Households",IF(AND(G1688="outras empresas nao financeiras",H1688="1"),"c002x   - Micro &amp; SME",IF(AND(G1688="outras empresas nao financeiras",OR(H1688="0",H1688="")),"c003x   - Corporates",IF(G1688="instituicoes de credito","c004x   - Institutions",IF(G1688="outras instituicoes financeiras","c005x   - Other financial corporations",IF(G1688="setor publico","c008x   - Government, central banks &amp; supranationals",IF(AND(G1688="",I1688="Taxageste"),"c003x   - Corporates",IF(G1688="","c005x   - Other financial corporations","")))))))))</f>
        <v>c004x   - Institutions</v>
      </c>
      <c r="Y1688" s="1">
        <f>SUM(N1688:O1688)</f>
        <v>0</v>
      </c>
      <c r="Z1688">
        <f>IFERROR(D1688-Y1688,"")</f>
        <v>0.35</v>
      </c>
      <c r="AA1688">
        <v>0</v>
      </c>
      <c r="AB1688" t="str">
        <f t="shared" si="78"/>
        <v>862304840029180</v>
      </c>
      <c r="AC1688" t="str">
        <f t="shared" si="79"/>
        <v>2100707445</v>
      </c>
      <c r="AD1688" t="str">
        <f t="shared" si="80"/>
        <v>Type of identifier, other than LEI or MFI code</v>
      </c>
    </row>
    <row r="1689" spans="1:30" x14ac:dyDescent="0.45">
      <c r="A1689" t="s">
        <v>592</v>
      </c>
      <c r="B1689" t="s">
        <v>439</v>
      </c>
      <c r="C1689" t="s">
        <v>21</v>
      </c>
      <c r="D1689" s="23">
        <v>0.39</v>
      </c>
      <c r="F1689" t="s">
        <v>485</v>
      </c>
      <c r="G1689" t="s">
        <v>23</v>
      </c>
      <c r="H1689" t="s">
        <v>694</v>
      </c>
      <c r="I1689" t="s">
        <v>66</v>
      </c>
      <c r="M1689" t="s">
        <v>1362</v>
      </c>
      <c r="X1689" t="str">
        <f>+IF(P1689="S128","c006x   - Insurance firms &amp; pension funds",IF(G1689="particulares","c001x   - Households",IF(AND(G1689="outras empresas nao financeiras",H1689="1"),"c002x   - Micro &amp; SME",IF(AND(G1689="outras empresas nao financeiras",OR(H1689="0",H1689="")),"c003x   - Corporates",IF(G1689="instituicoes de credito","c004x   - Institutions",IF(G1689="outras instituicoes financeiras","c005x   - Other financial corporations",IF(G1689="setor publico","c008x   - Government, central banks &amp; supranationals",IF(AND(G1689="",I1689="Taxageste"),"c003x   - Corporates",IF(G1689="","c005x   - Other financial corporations","")))))))))</f>
        <v>c004x   - Institutions</v>
      </c>
      <c r="Y1689" s="1">
        <f>SUM(N1689:O1689)</f>
        <v>0</v>
      </c>
      <c r="Z1689">
        <f>IFERROR(D1689-Y1689,"")</f>
        <v>0.39</v>
      </c>
      <c r="AA1689">
        <v>0</v>
      </c>
      <c r="AB1689" t="str">
        <f t="shared" si="78"/>
        <v>962304820287830</v>
      </c>
      <c r="AC1689" t="str">
        <f t="shared" si="79"/>
        <v>8000176024</v>
      </c>
      <c r="AD1689" t="str">
        <f t="shared" si="80"/>
        <v>Type of identifier, other than LEI or MFI code</v>
      </c>
    </row>
    <row r="1690" spans="1:30" x14ac:dyDescent="0.45">
      <c r="A1690" t="s">
        <v>1033</v>
      </c>
      <c r="B1690" t="s">
        <v>703</v>
      </c>
      <c r="C1690" t="s">
        <v>21</v>
      </c>
      <c r="D1690" s="23">
        <v>0.39</v>
      </c>
      <c r="F1690" t="s">
        <v>485</v>
      </c>
      <c r="G1690" t="s">
        <v>23</v>
      </c>
      <c r="H1690" t="s">
        <v>694</v>
      </c>
      <c r="I1690" t="s">
        <v>704</v>
      </c>
      <c r="M1690" t="s">
        <v>1362</v>
      </c>
      <c r="X1690" t="str">
        <f>+IF(P1690="S128","c006x   - Insurance firms &amp; pension funds",IF(G1690="particulares","c001x   - Households",IF(AND(G1690="outras empresas nao financeiras",H1690="1"),"c002x   - Micro &amp; SME",IF(AND(G1690="outras empresas nao financeiras",OR(H1690="0",H1690="")),"c003x   - Corporates",IF(G1690="instituicoes de credito","c004x   - Institutions",IF(G1690="outras instituicoes financeiras","c005x   - Other financial corporations",IF(G1690="setor publico","c008x   - Government, central banks &amp; supranationals",IF(AND(G1690="",I1690="Taxageste"),"c003x   - Corporates",IF(G1690="","c005x   - Other financial corporations","")))))))))</f>
        <v>c004x   - Institutions</v>
      </c>
      <c r="Y1690" s="1">
        <f>SUM(N1690:O1690)</f>
        <v>0</v>
      </c>
      <c r="Z1690">
        <f>IFERROR(D1690-Y1690,"")</f>
        <v>0.39</v>
      </c>
      <c r="AA1690">
        <v>0</v>
      </c>
      <c r="AB1690" t="str">
        <f t="shared" si="78"/>
        <v>862304840035820</v>
      </c>
      <c r="AC1690" t="str">
        <f t="shared" si="79"/>
        <v>2100707445</v>
      </c>
      <c r="AD1690" t="str">
        <f t="shared" si="80"/>
        <v>Type of identifier, other than LEI or MFI code</v>
      </c>
    </row>
    <row r="1691" spans="1:30" x14ac:dyDescent="0.45">
      <c r="A1691" t="s">
        <v>712</v>
      </c>
      <c r="B1691" t="s">
        <v>703</v>
      </c>
      <c r="C1691" t="s">
        <v>21</v>
      </c>
      <c r="D1691" s="23">
        <v>0.61</v>
      </c>
      <c r="F1691" t="s">
        <v>485</v>
      </c>
      <c r="G1691" t="s">
        <v>23</v>
      </c>
      <c r="H1691" t="s">
        <v>694</v>
      </c>
      <c r="I1691" t="s">
        <v>704</v>
      </c>
      <c r="M1691" t="s">
        <v>1362</v>
      </c>
      <c r="X1691" t="str">
        <f>+IF(P1691="S128","c006x   - Insurance firms &amp; pension funds",IF(G1691="particulares","c001x   - Households",IF(AND(G1691="outras empresas nao financeiras",H1691="1"),"c002x   - Micro &amp; SME",IF(AND(G1691="outras empresas nao financeiras",OR(H1691="0",H1691="")),"c003x   - Corporates",IF(G1691="instituicoes de credito","c004x   - Institutions",IF(G1691="outras instituicoes financeiras","c005x   - Other financial corporations",IF(G1691="setor publico","c008x   - Government, central banks &amp; supranationals",IF(AND(G1691="",I1691="Taxageste"),"c003x   - Corporates",IF(G1691="","c005x   - Other financial corporations","")))))))))</f>
        <v>c004x   - Institutions</v>
      </c>
      <c r="Y1691" s="1">
        <f>SUM(N1691:O1691)</f>
        <v>0</v>
      </c>
      <c r="Z1691">
        <f>IFERROR(D1691-Y1691,"")</f>
        <v>0.61</v>
      </c>
      <c r="AA1691">
        <v>0</v>
      </c>
      <c r="AB1691" t="str">
        <f t="shared" si="78"/>
        <v>862304840037150</v>
      </c>
      <c r="AC1691" t="str">
        <f t="shared" si="79"/>
        <v>2100707445</v>
      </c>
      <c r="AD1691" t="str">
        <f t="shared" si="80"/>
        <v>Type of identifier, other than LEI or MFI code</v>
      </c>
    </row>
    <row r="1692" spans="1:30" x14ac:dyDescent="0.45">
      <c r="A1692" t="s">
        <v>1288</v>
      </c>
      <c r="B1692" t="s">
        <v>703</v>
      </c>
      <c r="C1692" t="s">
        <v>21</v>
      </c>
      <c r="D1692" s="23">
        <v>0.99</v>
      </c>
      <c r="F1692" t="s">
        <v>485</v>
      </c>
      <c r="G1692" t="s">
        <v>23</v>
      </c>
      <c r="H1692" t="s">
        <v>694</v>
      </c>
      <c r="I1692" t="s">
        <v>704</v>
      </c>
      <c r="M1692" t="s">
        <v>1362</v>
      </c>
      <c r="X1692" t="str">
        <f>+IF(P1692="S128","c006x   - Insurance firms &amp; pension funds",IF(G1692="particulares","c001x   - Households",IF(AND(G1692="outras empresas nao financeiras",H1692="1"),"c002x   - Micro &amp; SME",IF(AND(G1692="outras empresas nao financeiras",OR(H1692="0",H1692="")),"c003x   - Corporates",IF(G1692="instituicoes de credito","c004x   - Institutions",IF(G1692="outras instituicoes financeiras","c005x   - Other financial corporations",IF(G1692="setor publico","c008x   - Government, central banks &amp; supranationals",IF(AND(G1692="",I1692="Taxageste"),"c003x   - Corporates",IF(G1692="","c005x   - Other financial corporations","")))))))))</f>
        <v>c004x   - Institutions</v>
      </c>
      <c r="Y1692" s="1">
        <f>SUM(N1692:O1692)</f>
        <v>0</v>
      </c>
      <c r="Z1692">
        <f>IFERROR(D1692-Y1692,"")</f>
        <v>0.99</v>
      </c>
      <c r="AA1692">
        <v>0</v>
      </c>
      <c r="AB1692" t="str">
        <f t="shared" si="78"/>
        <v>862304840039730</v>
      </c>
      <c r="AC1692" t="str">
        <f t="shared" si="79"/>
        <v>2100707445</v>
      </c>
      <c r="AD1692" t="str">
        <f t="shared" si="80"/>
        <v>Type of identifier, other than LEI or MFI code</v>
      </c>
    </row>
    <row r="1693" spans="1:30" x14ac:dyDescent="0.45">
      <c r="A1693" t="s">
        <v>1036</v>
      </c>
      <c r="B1693" t="s">
        <v>703</v>
      </c>
      <c r="C1693" t="s">
        <v>21</v>
      </c>
      <c r="D1693" s="23">
        <v>2.0099999999999998</v>
      </c>
      <c r="F1693" t="s">
        <v>485</v>
      </c>
      <c r="G1693" t="s">
        <v>23</v>
      </c>
      <c r="H1693" t="s">
        <v>694</v>
      </c>
      <c r="I1693" t="s">
        <v>704</v>
      </c>
      <c r="M1693" t="s">
        <v>1362</v>
      </c>
      <c r="X1693" t="str">
        <f>+IF(P1693="S128","c006x   - Insurance firms &amp; pension funds",IF(G1693="particulares","c001x   - Households",IF(AND(G1693="outras empresas nao financeiras",H1693="1"),"c002x   - Micro &amp; SME",IF(AND(G1693="outras empresas nao financeiras",OR(H1693="0",H1693="")),"c003x   - Corporates",IF(G1693="instituicoes de credito","c004x   - Institutions",IF(G1693="outras instituicoes financeiras","c005x   - Other financial corporations",IF(G1693="setor publico","c008x   - Government, central banks &amp; supranationals",IF(AND(G1693="",I1693="Taxageste"),"c003x   - Corporates",IF(G1693="","c005x   - Other financial corporations","")))))))))</f>
        <v>c004x   - Institutions</v>
      </c>
      <c r="Y1693" s="1">
        <f>SUM(N1693:O1693)</f>
        <v>0</v>
      </c>
      <c r="Z1693">
        <f>IFERROR(D1693-Y1693,"")</f>
        <v>2.0099999999999998</v>
      </c>
      <c r="AA1693">
        <v>0</v>
      </c>
      <c r="AB1693" t="str">
        <f t="shared" si="78"/>
        <v>862304840042030</v>
      </c>
      <c r="AC1693" t="str">
        <f t="shared" si="79"/>
        <v>2100707445</v>
      </c>
      <c r="AD1693" t="str">
        <f t="shared" si="80"/>
        <v>Type of identifier, other than LEI or MFI code</v>
      </c>
    </row>
    <row r="1694" spans="1:30" x14ac:dyDescent="0.45">
      <c r="A1694" t="s">
        <v>1043</v>
      </c>
      <c r="B1694" t="s">
        <v>439</v>
      </c>
      <c r="C1694" t="s">
        <v>21</v>
      </c>
      <c r="D1694" s="23">
        <v>30</v>
      </c>
      <c r="F1694" t="s">
        <v>490</v>
      </c>
      <c r="G1694" t="s">
        <v>23</v>
      </c>
      <c r="H1694" t="s">
        <v>694</v>
      </c>
      <c r="I1694" t="s">
        <v>66</v>
      </c>
      <c r="M1694" t="s">
        <v>1362</v>
      </c>
      <c r="X1694" t="str">
        <f>+IF(P1694="S128","c006x   - Insurance firms &amp; pension funds",IF(G1694="particulares","c001x   - Households",IF(AND(G1694="outras empresas nao financeiras",H1694="1"),"c002x   - Micro &amp; SME",IF(AND(G1694="outras empresas nao financeiras",OR(H1694="0",H1694="")),"c003x   - Corporates",IF(G1694="instituicoes de credito","c004x   - Institutions",IF(G1694="outras instituicoes financeiras","c005x   - Other financial corporations",IF(G1694="setor publico","c008x   - Government, central banks &amp; supranationals",IF(AND(G1694="",I1694="Taxageste"),"c003x   - Corporates",IF(G1694="","c005x   - Other financial corporations","")))))))))</f>
        <v>c004x   - Institutions</v>
      </c>
      <c r="Y1694" s="1">
        <f>SUM(N1694:O1694)</f>
        <v>0</v>
      </c>
      <c r="Z1694">
        <f>IFERROR(D1694-Y1694,"")</f>
        <v>30</v>
      </c>
      <c r="AA1694">
        <v>0</v>
      </c>
      <c r="AB1694" t="str">
        <f t="shared" si="78"/>
        <v>962304820358120</v>
      </c>
      <c r="AC1694" t="str">
        <f t="shared" si="79"/>
        <v>8000176024</v>
      </c>
      <c r="AD1694" t="str">
        <f t="shared" si="80"/>
        <v>Type of identifier, other than LEI or MFI code</v>
      </c>
    </row>
    <row r="1695" spans="1:30" x14ac:dyDescent="0.45">
      <c r="A1695" t="s">
        <v>662</v>
      </c>
      <c r="B1695" t="s">
        <v>439</v>
      </c>
      <c r="C1695" t="s">
        <v>21</v>
      </c>
      <c r="D1695" s="23">
        <v>0.11</v>
      </c>
      <c r="F1695" t="s">
        <v>485</v>
      </c>
      <c r="G1695" t="s">
        <v>23</v>
      </c>
      <c r="H1695" t="s">
        <v>694</v>
      </c>
      <c r="I1695" t="s">
        <v>66</v>
      </c>
      <c r="M1695" t="s">
        <v>1362</v>
      </c>
      <c r="X1695" t="str">
        <f>+IF(P1695="S128","c006x   - Insurance firms &amp; pension funds",IF(G1695="particulares","c001x   - Households",IF(AND(G1695="outras empresas nao financeiras",H1695="1"),"c002x   - Micro &amp; SME",IF(AND(G1695="outras empresas nao financeiras",OR(H1695="0",H1695="")),"c003x   - Corporates",IF(G1695="instituicoes de credito","c004x   - Institutions",IF(G1695="outras instituicoes financeiras","c005x   - Other financial corporations",IF(G1695="setor publico","c008x   - Government, central banks &amp; supranationals",IF(AND(G1695="",I1695="Taxageste"),"c003x   - Corporates",IF(G1695="","c005x   - Other financial corporations","")))))))))</f>
        <v>c004x   - Institutions</v>
      </c>
      <c r="Y1695" s="1">
        <f>SUM(N1695:O1695)</f>
        <v>0</v>
      </c>
      <c r="Z1695">
        <f>IFERROR(D1695-Y1695,"")</f>
        <v>0.11</v>
      </c>
      <c r="AA1695">
        <v>0</v>
      </c>
      <c r="AB1695" t="str">
        <f t="shared" si="78"/>
        <v>962304820229380</v>
      </c>
      <c r="AC1695" t="str">
        <f t="shared" si="79"/>
        <v>8000176024</v>
      </c>
      <c r="AD1695" t="str">
        <f t="shared" si="80"/>
        <v>Type of identifier, other than LEI or MFI code</v>
      </c>
    </row>
    <row r="1696" spans="1:30" x14ac:dyDescent="0.45">
      <c r="A1696" t="s">
        <v>790</v>
      </c>
      <c r="B1696" t="s">
        <v>703</v>
      </c>
      <c r="C1696" t="s">
        <v>21</v>
      </c>
      <c r="D1696" s="23">
        <v>1.02</v>
      </c>
      <c r="E1696" s="23"/>
      <c r="F1696" t="s">
        <v>485</v>
      </c>
      <c r="G1696" t="s">
        <v>23</v>
      </c>
      <c r="H1696" t="s">
        <v>694</v>
      </c>
      <c r="I1696" t="s">
        <v>704</v>
      </c>
      <c r="M1696" t="s">
        <v>1362</v>
      </c>
      <c r="X1696" t="str">
        <f>+IF(P1696="S128","c006x   - Insurance firms &amp; pension funds",IF(G1696="particulares","c001x   - Households",IF(AND(G1696="outras empresas nao financeiras",H1696="1"),"c002x   - Micro &amp; SME",IF(AND(G1696="outras empresas nao financeiras",OR(H1696="0",H1696="")),"c003x   - Corporates",IF(G1696="instituicoes de credito","c004x   - Institutions",IF(G1696="outras instituicoes financeiras","c005x   - Other financial corporations",IF(G1696="setor publico","c008x   - Government, central banks &amp; supranationals",IF(AND(G1696="",I1696="Taxageste"),"c003x   - Corporates",IF(G1696="","c005x   - Other financial corporations","")))))))))</f>
        <v>c004x   - Institutions</v>
      </c>
      <c r="Y1696" s="1">
        <f>SUM(N1696:O1696)</f>
        <v>0</v>
      </c>
      <c r="Z1696">
        <f>IFERROR(D1696-Y1696,"")</f>
        <v>1.02</v>
      </c>
      <c r="AA1696">
        <v>0</v>
      </c>
      <c r="AB1696" t="str">
        <f t="shared" si="78"/>
        <v>862304840044070</v>
      </c>
      <c r="AC1696" t="str">
        <f t="shared" si="79"/>
        <v>2100707445</v>
      </c>
      <c r="AD1696" t="str">
        <f t="shared" si="80"/>
        <v>Type of identifier, other than LEI or MFI code</v>
      </c>
    </row>
    <row r="1697" spans="1:30" x14ac:dyDescent="0.45">
      <c r="A1697" t="s">
        <v>1275</v>
      </c>
      <c r="B1697" t="s">
        <v>703</v>
      </c>
      <c r="C1697" t="s">
        <v>21</v>
      </c>
      <c r="D1697" s="23">
        <v>0.28000000000000003</v>
      </c>
      <c r="F1697" t="s">
        <v>485</v>
      </c>
      <c r="G1697" t="s">
        <v>23</v>
      </c>
      <c r="H1697" t="s">
        <v>694</v>
      </c>
      <c r="I1697" t="s">
        <v>704</v>
      </c>
      <c r="M1697" t="s">
        <v>1362</v>
      </c>
      <c r="X1697" t="str">
        <f>+IF(P1697="S128","c006x   - Insurance firms &amp; pension funds",IF(G1697="particulares","c001x   - Households",IF(AND(G1697="outras empresas nao financeiras",H1697="1"),"c002x   - Micro &amp; SME",IF(AND(G1697="outras empresas nao financeiras",OR(H1697="0",H1697="")),"c003x   - Corporates",IF(G1697="instituicoes de credito","c004x   - Institutions",IF(G1697="outras instituicoes financeiras","c005x   - Other financial corporations",IF(G1697="setor publico","c008x   - Government, central banks &amp; supranationals",IF(AND(G1697="",I1697="Taxageste"),"c003x   - Corporates",IF(G1697="","c005x   - Other financial corporations","")))))))))</f>
        <v>c004x   - Institutions</v>
      </c>
      <c r="Y1697" s="1">
        <f>SUM(N1697:O1697)</f>
        <v>0</v>
      </c>
      <c r="Z1697">
        <f>IFERROR(D1697-Y1697,"")</f>
        <v>0.28000000000000003</v>
      </c>
      <c r="AA1697">
        <v>0</v>
      </c>
      <c r="AB1697" t="str">
        <f t="shared" si="78"/>
        <v>862304840046720</v>
      </c>
      <c r="AC1697" t="str">
        <f t="shared" si="79"/>
        <v>2100707445</v>
      </c>
      <c r="AD1697" t="str">
        <f t="shared" si="80"/>
        <v>Type of identifier, other than LEI or MFI code</v>
      </c>
    </row>
    <row r="1698" spans="1:30" x14ac:dyDescent="0.45">
      <c r="A1698" t="s">
        <v>527</v>
      </c>
      <c r="B1698" t="s">
        <v>439</v>
      </c>
      <c r="C1698" t="s">
        <v>21</v>
      </c>
      <c r="D1698" s="23">
        <v>0.28000000000000003</v>
      </c>
      <c r="F1698" t="s">
        <v>485</v>
      </c>
      <c r="G1698" t="s">
        <v>23</v>
      </c>
      <c r="H1698" t="s">
        <v>694</v>
      </c>
      <c r="I1698" t="s">
        <v>66</v>
      </c>
      <c r="M1698" t="s">
        <v>1362</v>
      </c>
      <c r="X1698" t="str">
        <f>+IF(P1698="S128","c006x   - Insurance firms &amp; pension funds",IF(G1698="particulares","c001x   - Households",IF(AND(G1698="outras empresas nao financeiras",H1698="1"),"c002x   - Micro &amp; SME",IF(AND(G1698="outras empresas nao financeiras",OR(H1698="0",H1698="")),"c003x   - Corporates",IF(G1698="instituicoes de credito","c004x   - Institutions",IF(G1698="outras instituicoes financeiras","c005x   - Other financial corporations",IF(G1698="setor publico","c008x   - Government, central banks &amp; supranationals",IF(AND(G1698="",I1698="Taxageste"),"c003x   - Corporates",IF(G1698="","c005x   - Other financial corporations","")))))))))</f>
        <v>c004x   - Institutions</v>
      </c>
      <c r="Y1698" s="1">
        <f>SUM(N1698:O1698)</f>
        <v>0</v>
      </c>
      <c r="Z1698">
        <f>IFERROR(D1698-Y1698,"")</f>
        <v>0.28000000000000003</v>
      </c>
      <c r="AA1698">
        <v>0</v>
      </c>
      <c r="AB1698" t="str">
        <f t="shared" si="78"/>
        <v>962304820232660</v>
      </c>
      <c r="AC1698" t="str">
        <f t="shared" si="79"/>
        <v>8000176024</v>
      </c>
      <c r="AD1698" t="str">
        <f t="shared" si="80"/>
        <v>Type of identifier, other than LEI or MFI code</v>
      </c>
    </row>
    <row r="1699" spans="1:30" x14ac:dyDescent="0.45">
      <c r="A1699" t="s">
        <v>746</v>
      </c>
      <c r="B1699" t="s">
        <v>703</v>
      </c>
      <c r="C1699" t="s">
        <v>21</v>
      </c>
      <c r="D1699" s="23">
        <v>4.45</v>
      </c>
      <c r="F1699" t="s">
        <v>485</v>
      </c>
      <c r="G1699" t="s">
        <v>23</v>
      </c>
      <c r="H1699" t="s">
        <v>694</v>
      </c>
      <c r="I1699" t="s">
        <v>704</v>
      </c>
      <c r="M1699" t="s">
        <v>1362</v>
      </c>
      <c r="X1699" t="str">
        <f>+IF(P1699="S128","c006x   - Insurance firms &amp; pension funds",IF(G1699="particulares","c001x   - Households",IF(AND(G1699="outras empresas nao financeiras",H1699="1"),"c002x   - Micro &amp; SME",IF(AND(G1699="outras empresas nao financeiras",OR(H1699="0",H1699="")),"c003x   - Corporates",IF(G1699="instituicoes de credito","c004x   - Institutions",IF(G1699="outras instituicoes financeiras","c005x   - Other financial corporations",IF(G1699="setor publico","c008x   - Government, central banks &amp; supranationals",IF(AND(G1699="",I1699="Taxageste"),"c003x   - Corporates",IF(G1699="","c005x   - Other financial corporations","")))))))))</f>
        <v>c004x   - Institutions</v>
      </c>
      <c r="Y1699" s="1">
        <f>SUM(N1699:O1699)</f>
        <v>0</v>
      </c>
      <c r="Z1699">
        <f>IFERROR(D1699-Y1699,"")</f>
        <v>4.45</v>
      </c>
      <c r="AA1699">
        <v>0</v>
      </c>
      <c r="AB1699" t="str">
        <f t="shared" si="78"/>
        <v>862304840054320</v>
      </c>
      <c r="AC1699" t="str">
        <f t="shared" si="79"/>
        <v>2100707445</v>
      </c>
      <c r="AD1699" t="str">
        <f t="shared" si="80"/>
        <v>Type of identifier, other than LEI or MFI code</v>
      </c>
    </row>
    <row r="1700" spans="1:30" x14ac:dyDescent="0.45">
      <c r="A1700" t="s">
        <v>1296</v>
      </c>
      <c r="B1700" t="s">
        <v>703</v>
      </c>
      <c r="C1700" t="s">
        <v>21</v>
      </c>
      <c r="D1700" s="23">
        <v>3.95</v>
      </c>
      <c r="F1700" t="s">
        <v>485</v>
      </c>
      <c r="G1700" t="s">
        <v>23</v>
      </c>
      <c r="H1700" t="s">
        <v>694</v>
      </c>
      <c r="I1700" t="s">
        <v>704</v>
      </c>
      <c r="M1700" t="s">
        <v>1362</v>
      </c>
      <c r="X1700" t="str">
        <f>+IF(P1700="S128","c006x   - Insurance firms &amp; pension funds",IF(G1700="particulares","c001x   - Households",IF(AND(G1700="outras empresas nao financeiras",H1700="1"),"c002x   - Micro &amp; SME",IF(AND(G1700="outras empresas nao financeiras",OR(H1700="0",H1700="")),"c003x   - Corporates",IF(G1700="instituicoes de credito","c004x   - Institutions",IF(G1700="outras instituicoes financeiras","c005x   - Other financial corporations",IF(G1700="setor publico","c008x   - Government, central banks &amp; supranationals",IF(AND(G1700="",I1700="Taxageste"),"c003x   - Corporates",IF(G1700="","c005x   - Other financial corporations","")))))))))</f>
        <v>c004x   - Institutions</v>
      </c>
      <c r="Y1700" s="1">
        <f>SUM(N1700:O1700)</f>
        <v>0</v>
      </c>
      <c r="Z1700">
        <f>IFERROR(D1700-Y1700,"")</f>
        <v>3.95</v>
      </c>
      <c r="AA1700">
        <v>0</v>
      </c>
      <c r="AB1700" t="str">
        <f t="shared" si="78"/>
        <v>862304840055640</v>
      </c>
      <c r="AC1700" t="str">
        <f t="shared" si="79"/>
        <v>2100707445</v>
      </c>
      <c r="AD1700" t="str">
        <f t="shared" si="80"/>
        <v>Type of identifier, other than LEI or MFI code</v>
      </c>
    </row>
    <row r="1701" spans="1:30" x14ac:dyDescent="0.45">
      <c r="A1701" t="s">
        <v>495</v>
      </c>
      <c r="B1701" t="s">
        <v>439</v>
      </c>
      <c r="C1701" t="s">
        <v>21</v>
      </c>
      <c r="D1701" s="23">
        <v>1.82</v>
      </c>
      <c r="F1701" t="s">
        <v>485</v>
      </c>
      <c r="G1701" t="s">
        <v>23</v>
      </c>
      <c r="H1701" t="s">
        <v>694</v>
      </c>
      <c r="I1701" t="s">
        <v>66</v>
      </c>
      <c r="M1701" t="s">
        <v>1362</v>
      </c>
      <c r="X1701" t="str">
        <f>+IF(P1701="S128","c006x   - Insurance firms &amp; pension funds",IF(G1701="particulares","c001x   - Households",IF(AND(G1701="outras empresas nao financeiras",H1701="1"),"c002x   - Micro &amp; SME",IF(AND(G1701="outras empresas nao financeiras",OR(H1701="0",H1701="")),"c003x   - Corporates",IF(G1701="instituicoes de credito","c004x   - Institutions",IF(G1701="outras instituicoes financeiras","c005x   - Other financial corporations",IF(G1701="setor publico","c008x   - Government, central banks &amp; supranationals",IF(AND(G1701="",I1701="Taxageste"),"c003x   - Corporates",IF(G1701="","c005x   - Other financial corporations","")))))))))</f>
        <v>c004x   - Institutions</v>
      </c>
      <c r="Y1701" s="1">
        <f>SUM(N1701:O1701)</f>
        <v>0</v>
      </c>
      <c r="Z1701">
        <f>IFERROR(D1701-Y1701,"")</f>
        <v>1.82</v>
      </c>
      <c r="AA1701">
        <v>0</v>
      </c>
      <c r="AB1701" t="str">
        <f t="shared" si="78"/>
        <v>962304820288710</v>
      </c>
      <c r="AC1701" t="str">
        <f t="shared" si="79"/>
        <v>8000176024</v>
      </c>
      <c r="AD1701" t="str">
        <f t="shared" si="80"/>
        <v>Type of identifier, other than LEI or MFI code</v>
      </c>
    </row>
    <row r="1702" spans="1:30" x14ac:dyDescent="0.45">
      <c r="A1702" t="s">
        <v>1473</v>
      </c>
      <c r="B1702" t="s">
        <v>439</v>
      </c>
      <c r="C1702" t="s">
        <v>21</v>
      </c>
      <c r="D1702" s="23">
        <v>192.85</v>
      </c>
      <c r="F1702" t="s">
        <v>485</v>
      </c>
      <c r="G1702" t="s">
        <v>23</v>
      </c>
      <c r="H1702" t="s">
        <v>694</v>
      </c>
      <c r="I1702" t="s">
        <v>66</v>
      </c>
      <c r="M1702" t="s">
        <v>1362</v>
      </c>
      <c r="X1702" t="str">
        <f>+IF(P1702="S128","c006x   - Insurance firms &amp; pension funds",IF(G1702="particulares","c001x   - Households",IF(AND(G1702="outras empresas nao financeiras",H1702="1"),"c002x   - Micro &amp; SME",IF(AND(G1702="outras empresas nao financeiras",OR(H1702="0",H1702="")),"c003x   - Corporates",IF(G1702="instituicoes de credito","c004x   - Institutions",IF(G1702="outras instituicoes financeiras","c005x   - Other financial corporations",IF(G1702="setor publico","c008x   - Government, central banks &amp; supranationals",IF(AND(G1702="",I1702="Taxageste"),"c003x   - Corporates",IF(G1702="","c005x   - Other financial corporations","")))))))))</f>
        <v>c004x   - Institutions</v>
      </c>
      <c r="Y1702" s="1">
        <f>SUM(N1702:O1702)</f>
        <v>0</v>
      </c>
      <c r="Z1702">
        <f>IFERROR(D1702-Y1702,"")</f>
        <v>192.85</v>
      </c>
      <c r="AA1702">
        <v>0</v>
      </c>
      <c r="AB1702" t="str">
        <f t="shared" si="78"/>
        <v>962304820389300</v>
      </c>
      <c r="AC1702" t="str">
        <f t="shared" si="79"/>
        <v>8000176024</v>
      </c>
      <c r="AD1702" t="str">
        <f t="shared" si="80"/>
        <v>Type of identifier, other than LEI or MFI code</v>
      </c>
    </row>
    <row r="1703" spans="1:30" x14ac:dyDescent="0.45">
      <c r="A1703" t="s">
        <v>1058</v>
      </c>
      <c r="B1703" t="s">
        <v>439</v>
      </c>
      <c r="C1703" t="s">
        <v>21</v>
      </c>
      <c r="D1703" s="23">
        <v>33.33</v>
      </c>
      <c r="F1703" t="s">
        <v>490</v>
      </c>
      <c r="G1703" t="s">
        <v>23</v>
      </c>
      <c r="H1703" t="s">
        <v>694</v>
      </c>
      <c r="I1703" t="s">
        <v>66</v>
      </c>
      <c r="M1703" t="s">
        <v>1362</v>
      </c>
      <c r="X1703" t="str">
        <f>+IF(P1703="S128","c006x   - Insurance firms &amp; pension funds",IF(G1703="particulares","c001x   - Households",IF(AND(G1703="outras empresas nao financeiras",H1703="1"),"c002x   - Micro &amp; SME",IF(AND(G1703="outras empresas nao financeiras",OR(H1703="0",H1703="")),"c003x   - Corporates",IF(G1703="instituicoes de credito","c004x   - Institutions",IF(G1703="outras instituicoes financeiras","c005x   - Other financial corporations",IF(G1703="setor publico","c008x   - Government, central banks &amp; supranationals",IF(AND(G1703="",I1703="Taxageste"),"c003x   - Corporates",IF(G1703="","c005x   - Other financial corporations","")))))))))</f>
        <v>c004x   - Institutions</v>
      </c>
      <c r="Y1703" s="1">
        <f>SUM(N1703:O1703)</f>
        <v>0</v>
      </c>
      <c r="Z1703">
        <f>IFERROR(D1703-Y1703,"")</f>
        <v>33.33</v>
      </c>
      <c r="AA1703">
        <v>0</v>
      </c>
      <c r="AB1703" t="str">
        <f t="shared" si="78"/>
        <v>962304820358420</v>
      </c>
      <c r="AC1703" t="str">
        <f t="shared" si="79"/>
        <v>8000176024</v>
      </c>
      <c r="AD1703" t="str">
        <f t="shared" si="80"/>
        <v>Type of identifier, other than LEI or MFI code</v>
      </c>
    </row>
    <row r="1704" spans="1:30" x14ac:dyDescent="0.45">
      <c r="A1704" t="s">
        <v>725</v>
      </c>
      <c r="B1704" t="s">
        <v>703</v>
      </c>
      <c r="C1704" t="s">
        <v>21</v>
      </c>
      <c r="D1704" s="23">
        <v>0.13</v>
      </c>
      <c r="F1704" t="s">
        <v>485</v>
      </c>
      <c r="G1704" t="s">
        <v>23</v>
      </c>
      <c r="H1704" t="s">
        <v>694</v>
      </c>
      <c r="I1704" t="s">
        <v>704</v>
      </c>
      <c r="M1704" t="s">
        <v>1362</v>
      </c>
      <c r="X1704" t="str">
        <f>+IF(P1704="S128","c006x   - Insurance firms &amp; pension funds",IF(G1704="particulares","c001x   - Households",IF(AND(G1704="outras empresas nao financeiras",H1704="1"),"c002x   - Micro &amp; SME",IF(AND(G1704="outras empresas nao financeiras",OR(H1704="0",H1704="")),"c003x   - Corporates",IF(G1704="instituicoes de credito","c004x   - Institutions",IF(G1704="outras instituicoes financeiras","c005x   - Other financial corporations",IF(G1704="setor publico","c008x   - Government, central banks &amp; supranationals",IF(AND(G1704="",I1704="Taxageste"),"c003x   - Corporates",IF(G1704="","c005x   - Other financial corporations","")))))))))</f>
        <v>c004x   - Institutions</v>
      </c>
      <c r="Y1704" s="1">
        <f>SUM(N1704:O1704)</f>
        <v>0</v>
      </c>
      <c r="Z1704">
        <f>IFERROR(D1704-Y1704,"")</f>
        <v>0.13</v>
      </c>
      <c r="AA1704">
        <v>0</v>
      </c>
      <c r="AB1704" t="str">
        <f t="shared" si="78"/>
        <v>862304840097700</v>
      </c>
      <c r="AC1704" t="str">
        <f t="shared" si="79"/>
        <v>2100707445</v>
      </c>
      <c r="AD1704" t="str">
        <f t="shared" si="80"/>
        <v>Type of identifier, other than LEI or MFI code</v>
      </c>
    </row>
    <row r="1705" spans="1:30" x14ac:dyDescent="0.45">
      <c r="A1705" t="s">
        <v>1059</v>
      </c>
      <c r="B1705" t="s">
        <v>439</v>
      </c>
      <c r="C1705" t="s">
        <v>21</v>
      </c>
      <c r="D1705" s="23">
        <v>0.24</v>
      </c>
      <c r="F1705" t="s">
        <v>485</v>
      </c>
      <c r="G1705" t="s">
        <v>23</v>
      </c>
      <c r="H1705" t="s">
        <v>694</v>
      </c>
      <c r="I1705" t="s">
        <v>66</v>
      </c>
      <c r="M1705" t="s">
        <v>1362</v>
      </c>
      <c r="X1705" t="str">
        <f>+IF(P1705="S128","c006x   - Insurance firms &amp; pension funds",IF(G1705="particulares","c001x   - Households",IF(AND(G1705="outras empresas nao financeiras",H1705="1"),"c002x   - Micro &amp; SME",IF(AND(G1705="outras empresas nao financeiras",OR(H1705="0",H1705="")),"c003x   - Corporates",IF(G1705="instituicoes de credito","c004x   - Institutions",IF(G1705="outras instituicoes financeiras","c005x   - Other financial corporations",IF(G1705="setor publico","c008x   - Government, central banks &amp; supranationals",IF(AND(G1705="",I1705="Taxageste"),"c003x   - Corporates",IF(G1705="","c005x   - Other financial corporations","")))))))))</f>
        <v>c004x   - Institutions</v>
      </c>
      <c r="Y1705" s="1">
        <f>SUM(N1705:O1705)</f>
        <v>0</v>
      </c>
      <c r="Z1705">
        <f>IFERROR(D1705-Y1705,"")</f>
        <v>0.24</v>
      </c>
      <c r="AA1705">
        <v>0</v>
      </c>
      <c r="AB1705" t="str">
        <f t="shared" si="78"/>
        <v>962304820359300</v>
      </c>
      <c r="AC1705" t="str">
        <f t="shared" si="79"/>
        <v>8000176024</v>
      </c>
      <c r="AD1705" t="str">
        <f t="shared" si="80"/>
        <v>Type of identifier, other than LEI or MFI code</v>
      </c>
    </row>
    <row r="1706" spans="1:30" x14ac:dyDescent="0.45">
      <c r="A1706" t="s">
        <v>577</v>
      </c>
      <c r="B1706" t="s">
        <v>439</v>
      </c>
      <c r="C1706" t="s">
        <v>21</v>
      </c>
      <c r="D1706" s="23">
        <v>4.4400000000000004</v>
      </c>
      <c r="F1706" t="s">
        <v>490</v>
      </c>
      <c r="G1706" t="s">
        <v>23</v>
      </c>
      <c r="H1706" t="s">
        <v>694</v>
      </c>
      <c r="I1706" t="s">
        <v>66</v>
      </c>
      <c r="M1706" t="s">
        <v>1362</v>
      </c>
      <c r="X1706" t="str">
        <f>+IF(P1706="S128","c006x   - Insurance firms &amp; pension funds",IF(G1706="particulares","c001x   - Households",IF(AND(G1706="outras empresas nao financeiras",H1706="1"),"c002x   - Micro &amp; SME",IF(AND(G1706="outras empresas nao financeiras",OR(H1706="0",H1706="")),"c003x   - Corporates",IF(G1706="instituicoes de credito","c004x   - Institutions",IF(G1706="outras instituicoes financeiras","c005x   - Other financial corporations",IF(G1706="setor publico","c008x   - Government, central banks &amp; supranationals",IF(AND(G1706="",I1706="Taxageste"),"c003x   - Corporates",IF(G1706="","c005x   - Other financial corporations","")))))))))</f>
        <v>c004x   - Institutions</v>
      </c>
      <c r="Y1706" s="1">
        <f>SUM(N1706:O1706)</f>
        <v>0</v>
      </c>
      <c r="Z1706">
        <f>IFERROR(D1706-Y1706,"")</f>
        <v>4.4400000000000004</v>
      </c>
      <c r="AA1706">
        <v>0</v>
      </c>
      <c r="AB1706" t="str">
        <f t="shared" si="78"/>
        <v>962304820241980</v>
      </c>
      <c r="AC1706" t="str">
        <f t="shared" si="79"/>
        <v>8000176024</v>
      </c>
      <c r="AD1706" t="str">
        <f t="shared" si="80"/>
        <v>Type of identifier, other than LEI or MFI code</v>
      </c>
    </row>
    <row r="1707" spans="1:30" x14ac:dyDescent="0.45">
      <c r="A1707" t="s">
        <v>661</v>
      </c>
      <c r="B1707" t="s">
        <v>439</v>
      </c>
      <c r="C1707" t="s">
        <v>21</v>
      </c>
      <c r="D1707" s="23">
        <v>29.17</v>
      </c>
      <c r="E1707" s="23"/>
      <c r="F1707" t="s">
        <v>490</v>
      </c>
      <c r="G1707" t="s">
        <v>23</v>
      </c>
      <c r="H1707" t="s">
        <v>694</v>
      </c>
      <c r="I1707" t="s">
        <v>66</v>
      </c>
      <c r="M1707" t="s">
        <v>1362</v>
      </c>
      <c r="X1707" t="str">
        <f>+IF(P1707="S128","c006x   - Insurance firms &amp; pension funds",IF(G1707="particulares","c001x   - Households",IF(AND(G1707="outras empresas nao financeiras",H1707="1"),"c002x   - Micro &amp; SME",IF(AND(G1707="outras empresas nao financeiras",OR(H1707="0",H1707="")),"c003x   - Corporates",IF(G1707="instituicoes de credito","c004x   - Institutions",IF(G1707="outras instituicoes financeiras","c005x   - Other financial corporations",IF(G1707="setor publico","c008x   - Government, central banks &amp; supranationals",IF(AND(G1707="",I1707="Taxageste"),"c003x   - Corporates",IF(G1707="","c005x   - Other financial corporations","")))))))))</f>
        <v>c004x   - Institutions</v>
      </c>
      <c r="Y1707" s="1">
        <f>SUM(N1707:O1707)</f>
        <v>0</v>
      </c>
      <c r="Z1707">
        <f>IFERROR(D1707-Y1707,"")</f>
        <v>29.17</v>
      </c>
      <c r="AA1707">
        <v>0</v>
      </c>
      <c r="AB1707" t="str">
        <f t="shared" si="78"/>
        <v>962304820242730</v>
      </c>
      <c r="AC1707" t="str">
        <f t="shared" si="79"/>
        <v>8000176024</v>
      </c>
      <c r="AD1707" t="str">
        <f t="shared" si="80"/>
        <v>Type of identifier, other than LEI or MFI code</v>
      </c>
    </row>
    <row r="1708" spans="1:30" x14ac:dyDescent="0.45">
      <c r="A1708" t="s">
        <v>511</v>
      </c>
      <c r="B1708" t="s">
        <v>439</v>
      </c>
      <c r="C1708" t="s">
        <v>21</v>
      </c>
      <c r="D1708" s="23">
        <v>68.89</v>
      </c>
      <c r="F1708" t="s">
        <v>490</v>
      </c>
      <c r="G1708" t="s">
        <v>23</v>
      </c>
      <c r="H1708" t="s">
        <v>694</v>
      </c>
      <c r="I1708" t="s">
        <v>66</v>
      </c>
      <c r="M1708" t="s">
        <v>1362</v>
      </c>
      <c r="X1708" t="str">
        <f>+IF(P1708="S128","c006x   - Insurance firms &amp; pension funds",IF(G1708="particulares","c001x   - Households",IF(AND(G1708="outras empresas nao financeiras",H1708="1"),"c002x   - Micro &amp; SME",IF(AND(G1708="outras empresas nao financeiras",OR(H1708="0",H1708="")),"c003x   - Corporates",IF(G1708="instituicoes de credito","c004x   - Institutions",IF(G1708="outras instituicoes financeiras","c005x   - Other financial corporations",IF(G1708="setor publico","c008x   - Government, central banks &amp; supranationals",IF(AND(G1708="",I1708="Taxageste"),"c003x   - Corporates",IF(G1708="","c005x   - Other financial corporations","")))))))))</f>
        <v>c004x   - Institutions</v>
      </c>
      <c r="Y1708" s="1">
        <f>SUM(N1708:O1708)</f>
        <v>0</v>
      </c>
      <c r="Z1708">
        <f>IFERROR(D1708-Y1708,"")</f>
        <v>68.89</v>
      </c>
      <c r="AA1708">
        <v>0</v>
      </c>
      <c r="AB1708" t="str">
        <f t="shared" si="78"/>
        <v>962304820317020</v>
      </c>
      <c r="AC1708" t="str">
        <f t="shared" si="79"/>
        <v>8000176024</v>
      </c>
      <c r="AD1708" t="str">
        <f t="shared" si="80"/>
        <v>Type of identifier, other than LEI or MFI code</v>
      </c>
    </row>
    <row r="1709" spans="1:30" x14ac:dyDescent="0.45">
      <c r="A1709" t="s">
        <v>593</v>
      </c>
      <c r="B1709" t="s">
        <v>439</v>
      </c>
      <c r="C1709" t="s">
        <v>21</v>
      </c>
      <c r="D1709" s="23">
        <v>46.67</v>
      </c>
      <c r="F1709" t="s">
        <v>490</v>
      </c>
      <c r="G1709" t="s">
        <v>23</v>
      </c>
      <c r="H1709" t="s">
        <v>694</v>
      </c>
      <c r="I1709" t="s">
        <v>66</v>
      </c>
      <c r="M1709" t="s">
        <v>1362</v>
      </c>
      <c r="X1709" t="str">
        <f>+IF(P1709="S128","c006x   - Insurance firms &amp; pension funds",IF(G1709="particulares","c001x   - Households",IF(AND(G1709="outras empresas nao financeiras",H1709="1"),"c002x   - Micro &amp; SME",IF(AND(G1709="outras empresas nao financeiras",OR(H1709="0",H1709="")),"c003x   - Corporates",IF(G1709="instituicoes de credito","c004x   - Institutions",IF(G1709="outras instituicoes financeiras","c005x   - Other financial corporations",IF(G1709="setor publico","c008x   - Government, central banks &amp; supranationals",IF(AND(G1709="",I1709="Taxageste"),"c003x   - Corporates",IF(G1709="","c005x   - Other financial corporations","")))))))))</f>
        <v>c004x   - Institutions</v>
      </c>
      <c r="Y1709" s="1">
        <f>SUM(N1709:O1709)</f>
        <v>0</v>
      </c>
      <c r="Z1709">
        <f>IFERROR(D1709-Y1709,"")</f>
        <v>46.67</v>
      </c>
      <c r="AA1709">
        <v>0</v>
      </c>
      <c r="AB1709" t="str">
        <f t="shared" si="78"/>
        <v>962304820290020</v>
      </c>
      <c r="AC1709" t="str">
        <f t="shared" si="79"/>
        <v>8000176024</v>
      </c>
      <c r="AD1709" t="str">
        <f t="shared" si="80"/>
        <v>Type of identifier, other than LEI or MFI code</v>
      </c>
    </row>
    <row r="1710" spans="1:30" x14ac:dyDescent="0.45">
      <c r="A1710" t="s">
        <v>505</v>
      </c>
      <c r="B1710" t="s">
        <v>439</v>
      </c>
      <c r="C1710" t="s">
        <v>21</v>
      </c>
      <c r="D1710" s="23">
        <v>0.05</v>
      </c>
      <c r="E1710" s="23"/>
      <c r="F1710" t="s">
        <v>485</v>
      </c>
      <c r="G1710" t="s">
        <v>23</v>
      </c>
      <c r="H1710" t="s">
        <v>694</v>
      </c>
      <c r="I1710" t="s">
        <v>66</v>
      </c>
      <c r="M1710" t="s">
        <v>1362</v>
      </c>
      <c r="X1710" t="str">
        <f>+IF(P1710="S128","c006x   - Insurance firms &amp; pension funds",IF(G1710="particulares","c001x   - Households",IF(AND(G1710="outras empresas nao financeiras",H1710="1"),"c002x   - Micro &amp; SME",IF(AND(G1710="outras empresas nao financeiras",OR(H1710="0",H1710="")),"c003x   - Corporates",IF(G1710="instituicoes de credito","c004x   - Institutions",IF(G1710="outras instituicoes financeiras","c005x   - Other financial corporations",IF(G1710="setor publico","c008x   - Government, central banks &amp; supranationals",IF(AND(G1710="",I1710="Taxageste"),"c003x   - Corporates",IF(G1710="","c005x   - Other financial corporations","")))))))))</f>
        <v>c004x   - Institutions</v>
      </c>
      <c r="Y1710" s="1">
        <f>SUM(N1710:O1710)</f>
        <v>0</v>
      </c>
      <c r="Z1710">
        <f>IFERROR(D1710-Y1710,"")</f>
        <v>0.05</v>
      </c>
      <c r="AA1710">
        <v>0</v>
      </c>
      <c r="AB1710" t="str">
        <f t="shared" si="78"/>
        <v>962304820242890</v>
      </c>
      <c r="AC1710" t="str">
        <f t="shared" si="79"/>
        <v>8000176024</v>
      </c>
      <c r="AD1710" t="str">
        <f t="shared" si="80"/>
        <v>Type of identifier, other than LEI or MFI code</v>
      </c>
    </row>
    <row r="1711" spans="1:30" x14ac:dyDescent="0.45">
      <c r="A1711" t="s">
        <v>489</v>
      </c>
      <c r="B1711" t="s">
        <v>439</v>
      </c>
      <c r="C1711" t="s">
        <v>21</v>
      </c>
      <c r="D1711" s="23">
        <v>7.0000000000000007E-2</v>
      </c>
      <c r="E1711" s="23"/>
      <c r="F1711" t="s">
        <v>485</v>
      </c>
      <c r="G1711" t="s">
        <v>23</v>
      </c>
      <c r="H1711" t="s">
        <v>694</v>
      </c>
      <c r="I1711" t="s">
        <v>66</v>
      </c>
      <c r="M1711" t="s">
        <v>1362</v>
      </c>
      <c r="X1711" t="str">
        <f>+IF(P1711="S128","c006x   - Insurance firms &amp; pension funds",IF(G1711="particulares","c001x   - Households",IF(AND(G1711="outras empresas nao financeiras",H1711="1"),"c002x   - Micro &amp; SME",IF(AND(G1711="outras empresas nao financeiras",OR(H1711="0",H1711="")),"c003x   - Corporates",IF(G1711="instituicoes de credito","c004x   - Institutions",IF(G1711="outras instituicoes financeiras","c005x   - Other financial corporations",IF(G1711="setor publico","c008x   - Government, central banks &amp; supranationals",IF(AND(G1711="",I1711="Taxageste"),"c003x   - Corporates",IF(G1711="","c005x   - Other financial corporations","")))))))))</f>
        <v>c004x   - Institutions</v>
      </c>
      <c r="Y1711" s="1">
        <f>SUM(N1711:O1711)</f>
        <v>0</v>
      </c>
      <c r="Z1711">
        <f>IFERROR(D1711-Y1711,"")</f>
        <v>7.0000000000000007E-2</v>
      </c>
      <c r="AA1711">
        <v>0</v>
      </c>
      <c r="AB1711" t="str">
        <f t="shared" si="78"/>
        <v>962304820246870</v>
      </c>
      <c r="AC1711" t="str">
        <f t="shared" si="79"/>
        <v>8000176024</v>
      </c>
      <c r="AD1711" t="str">
        <f t="shared" si="80"/>
        <v>Type of identifier, other than LEI or MFI code</v>
      </c>
    </row>
    <row r="1712" spans="1:30" x14ac:dyDescent="0.45">
      <c r="A1712" t="s">
        <v>506</v>
      </c>
      <c r="B1712" t="s">
        <v>439</v>
      </c>
      <c r="C1712" t="s">
        <v>21</v>
      </c>
      <c r="D1712" s="23">
        <v>0.15</v>
      </c>
      <c r="F1712" t="s">
        <v>485</v>
      </c>
      <c r="G1712" t="s">
        <v>23</v>
      </c>
      <c r="H1712" t="s">
        <v>694</v>
      </c>
      <c r="I1712" t="s">
        <v>66</v>
      </c>
      <c r="M1712" t="s">
        <v>1362</v>
      </c>
      <c r="X1712" t="str">
        <f>+IF(P1712="S128","c006x   - Insurance firms &amp; pension funds",IF(G1712="particulares","c001x   - Households",IF(AND(G1712="outras empresas nao financeiras",H1712="1"),"c002x   - Micro &amp; SME",IF(AND(G1712="outras empresas nao financeiras",OR(H1712="0",H1712="")),"c003x   - Corporates",IF(G1712="instituicoes de credito","c004x   - Institutions",IF(G1712="outras instituicoes financeiras","c005x   - Other financial corporations",IF(G1712="setor publico","c008x   - Government, central banks &amp; supranationals",IF(AND(G1712="",I1712="Taxageste"),"c003x   - Corporates",IF(G1712="","c005x   - Other financial corporations","")))))))))</f>
        <v>c004x   - Institutions</v>
      </c>
      <c r="Y1712" s="1">
        <f>SUM(N1712:O1712)</f>
        <v>0</v>
      </c>
      <c r="Z1712">
        <f>IFERROR(D1712-Y1712,"")</f>
        <v>0.15</v>
      </c>
      <c r="AA1712">
        <v>0</v>
      </c>
      <c r="AB1712" t="str">
        <f t="shared" si="78"/>
        <v>962304820250510</v>
      </c>
      <c r="AC1712" t="str">
        <f t="shared" si="79"/>
        <v>8000176024</v>
      </c>
      <c r="AD1712" t="str">
        <f t="shared" si="80"/>
        <v>Type of identifier, other than LEI or MFI code</v>
      </c>
    </row>
    <row r="1713" spans="1:30" x14ac:dyDescent="0.45">
      <c r="A1713" t="s">
        <v>578</v>
      </c>
      <c r="B1713" t="s">
        <v>439</v>
      </c>
      <c r="C1713" t="s">
        <v>21</v>
      </c>
      <c r="D1713" s="23">
        <v>0.06</v>
      </c>
      <c r="E1713" s="23"/>
      <c r="F1713" t="s">
        <v>485</v>
      </c>
      <c r="G1713" t="s">
        <v>23</v>
      </c>
      <c r="H1713" t="s">
        <v>694</v>
      </c>
      <c r="I1713" t="s">
        <v>66</v>
      </c>
      <c r="M1713" t="s">
        <v>1362</v>
      </c>
      <c r="X1713" t="str">
        <f>+IF(P1713="S128","c006x   - Insurance firms &amp; pension funds",IF(G1713="particulares","c001x   - Households",IF(AND(G1713="outras empresas nao financeiras",H1713="1"),"c002x   - Micro &amp; SME",IF(AND(G1713="outras empresas nao financeiras",OR(H1713="0",H1713="")),"c003x   - Corporates",IF(G1713="instituicoes de credito","c004x   - Institutions",IF(G1713="outras instituicoes financeiras","c005x   - Other financial corporations",IF(G1713="setor publico","c008x   - Government, central banks &amp; supranationals",IF(AND(G1713="",I1713="Taxageste"),"c003x   - Corporates",IF(G1713="","c005x   - Other financial corporations","")))))))))</f>
        <v>c004x   - Institutions</v>
      </c>
      <c r="Y1713" s="1">
        <f>SUM(N1713:O1713)</f>
        <v>0</v>
      </c>
      <c r="Z1713">
        <f>IFERROR(D1713-Y1713,"")</f>
        <v>0.06</v>
      </c>
      <c r="AA1713">
        <v>0</v>
      </c>
      <c r="AB1713" t="str">
        <f t="shared" si="78"/>
        <v>962304820250610</v>
      </c>
      <c r="AC1713" t="str">
        <f t="shared" si="79"/>
        <v>8000176024</v>
      </c>
      <c r="AD1713" t="str">
        <f t="shared" si="80"/>
        <v>Type of identifier, other than LEI or MFI code</v>
      </c>
    </row>
    <row r="1714" spans="1:30" x14ac:dyDescent="0.45">
      <c r="A1714" t="s">
        <v>1374</v>
      </c>
      <c r="B1714" t="s">
        <v>439</v>
      </c>
      <c r="C1714" t="s">
        <v>21</v>
      </c>
      <c r="D1714" s="23">
        <v>4.26</v>
      </c>
      <c r="E1714" s="23"/>
      <c r="F1714" t="s">
        <v>485</v>
      </c>
      <c r="G1714" t="s">
        <v>23</v>
      </c>
      <c r="H1714" t="s">
        <v>694</v>
      </c>
      <c r="I1714" t="s">
        <v>66</v>
      </c>
      <c r="M1714" t="s">
        <v>1362</v>
      </c>
      <c r="X1714" t="str">
        <f>+IF(P1714="S128","c006x   - Insurance firms &amp; pension funds",IF(G1714="particulares","c001x   - Households",IF(AND(G1714="outras empresas nao financeiras",H1714="1"),"c002x   - Micro &amp; SME",IF(AND(G1714="outras empresas nao financeiras",OR(H1714="0",H1714="")),"c003x   - Corporates",IF(G1714="instituicoes de credito","c004x   - Institutions",IF(G1714="outras instituicoes financeiras","c005x   - Other financial corporations",IF(G1714="setor publico","c008x   - Government, central banks &amp; supranationals",IF(AND(G1714="",I1714="Taxageste"),"c003x   - Corporates",IF(G1714="","c005x   - Other financial corporations","")))))))))</f>
        <v>c004x   - Institutions</v>
      </c>
      <c r="Y1714" s="1">
        <f>SUM(N1714:O1714)</f>
        <v>0</v>
      </c>
      <c r="Z1714">
        <f>IFERROR(D1714-Y1714,"")</f>
        <v>4.26</v>
      </c>
      <c r="AA1714">
        <v>0</v>
      </c>
      <c r="AB1714" t="str">
        <f t="shared" si="78"/>
        <v>962304820390930</v>
      </c>
      <c r="AC1714" t="str">
        <f t="shared" si="79"/>
        <v>8000176024</v>
      </c>
      <c r="AD1714" t="str">
        <f t="shared" si="80"/>
        <v>Type of identifier, other than LEI or MFI code</v>
      </c>
    </row>
    <row r="1715" spans="1:30" x14ac:dyDescent="0.45">
      <c r="A1715" t="s">
        <v>1334</v>
      </c>
      <c r="B1715" t="s">
        <v>703</v>
      </c>
      <c r="C1715" t="s">
        <v>21</v>
      </c>
      <c r="D1715" s="23">
        <v>13.76</v>
      </c>
      <c r="F1715" t="s">
        <v>485</v>
      </c>
      <c r="G1715" t="s">
        <v>23</v>
      </c>
      <c r="H1715" t="s">
        <v>694</v>
      </c>
      <c r="I1715" t="s">
        <v>704</v>
      </c>
      <c r="M1715" t="s">
        <v>1362</v>
      </c>
      <c r="X1715" t="str">
        <f>+IF(P1715="S128","c006x   - Insurance firms &amp; pension funds",IF(G1715="particulares","c001x   - Households",IF(AND(G1715="outras empresas nao financeiras",H1715="1"),"c002x   - Micro &amp; SME",IF(AND(G1715="outras empresas nao financeiras",OR(H1715="0",H1715="")),"c003x   - Corporates",IF(G1715="instituicoes de credito","c004x   - Institutions",IF(G1715="outras instituicoes financeiras","c005x   - Other financial corporations",IF(G1715="setor publico","c008x   - Government, central banks &amp; supranationals",IF(AND(G1715="",I1715="Taxageste"),"c003x   - Corporates",IF(G1715="","c005x   - Other financial corporations","")))))))))</f>
        <v>c004x   - Institutions</v>
      </c>
      <c r="Y1715" s="1">
        <f>SUM(N1715:O1715)</f>
        <v>0</v>
      </c>
      <c r="Z1715">
        <f>IFERROR(D1715-Y1715,"")</f>
        <v>13.76</v>
      </c>
      <c r="AA1715">
        <v>0</v>
      </c>
      <c r="AB1715" t="str">
        <f t="shared" si="78"/>
        <v>862304840237140</v>
      </c>
      <c r="AC1715" t="str">
        <f t="shared" si="79"/>
        <v>2100707445</v>
      </c>
      <c r="AD1715" t="str">
        <f t="shared" si="80"/>
        <v>Type of identifier, other than LEI or MFI code</v>
      </c>
    </row>
    <row r="1716" spans="1:30" x14ac:dyDescent="0.45">
      <c r="A1716" t="s">
        <v>566</v>
      </c>
      <c r="B1716" t="s">
        <v>486</v>
      </c>
      <c r="C1716" t="s">
        <v>21</v>
      </c>
      <c r="D1716" s="23">
        <v>19.75</v>
      </c>
      <c r="F1716" t="s">
        <v>485</v>
      </c>
      <c r="G1716" t="s">
        <v>23</v>
      </c>
      <c r="H1716" t="s">
        <v>694</v>
      </c>
      <c r="I1716" t="s">
        <v>487</v>
      </c>
      <c r="M1716" t="s">
        <v>1362</v>
      </c>
      <c r="X1716" t="str">
        <f>+IF(P1716="S128","c006x   - Insurance firms &amp; pension funds",IF(G1716="particulares","c001x   - Households",IF(AND(G1716="outras empresas nao financeiras",H1716="1"),"c002x   - Micro &amp; SME",IF(AND(G1716="outras empresas nao financeiras",OR(H1716="0",H1716="")),"c003x   - Corporates",IF(G1716="instituicoes de credito","c004x   - Institutions",IF(G1716="outras instituicoes financeiras","c005x   - Other financial corporations",IF(G1716="setor publico","c008x   - Government, central banks &amp; supranationals",IF(AND(G1716="",I1716="Taxageste"),"c003x   - Corporates",IF(G1716="","c005x   - Other financial corporations","")))))))))</f>
        <v>c004x   - Institutions</v>
      </c>
      <c r="Y1716" s="1">
        <f>SUM(N1716:O1716)</f>
        <v>0</v>
      </c>
      <c r="Z1716">
        <f>IFERROR(D1716-Y1716,"")</f>
        <v>19.75</v>
      </c>
      <c r="AA1716">
        <v>0</v>
      </c>
      <c r="AB1716" t="str">
        <f t="shared" si="78"/>
        <v>962304820251290</v>
      </c>
      <c r="AC1716" t="str">
        <f t="shared" si="79"/>
        <v>0000046859</v>
      </c>
      <c r="AD1716" t="str">
        <f t="shared" si="80"/>
        <v>Type of identifier, other than LEI or MFI code</v>
      </c>
    </row>
    <row r="1717" spans="1:30" s="26" customFormat="1" x14ac:dyDescent="0.45">
      <c r="A1717" t="s">
        <v>664</v>
      </c>
      <c r="B1717" t="s">
        <v>439</v>
      </c>
      <c r="C1717" t="s">
        <v>21</v>
      </c>
      <c r="D1717" s="23">
        <v>7.0000000000000007E-2</v>
      </c>
      <c r="E1717"/>
      <c r="F1717" t="s">
        <v>485</v>
      </c>
      <c r="G1717" t="s">
        <v>23</v>
      </c>
      <c r="H1717" t="s">
        <v>694</v>
      </c>
      <c r="I1717" t="s">
        <v>66</v>
      </c>
      <c r="J1717"/>
      <c r="K1717" s="24"/>
      <c r="L1717"/>
      <c r="M1717" t="s">
        <v>1362</v>
      </c>
      <c r="N1717"/>
      <c r="O1717"/>
      <c r="P1717"/>
      <c r="Q1717"/>
      <c r="R1717"/>
      <c r="S1717"/>
      <c r="T1717"/>
      <c r="U1717"/>
      <c r="V1717"/>
      <c r="W1717"/>
      <c r="X1717" s="26" t="str">
        <f>+IF(P1717="S128","c006x   - Insurance firms &amp; pension funds",IF(G1717="particulares","c001x   - Households",IF(AND(G1717="outras empresas nao financeiras",H1717="1"),"c002x   - Micro &amp; SME",IF(AND(G1717="outras empresas nao financeiras",OR(H1717="0",H1717="")),"c003x   - Corporates",IF(G1717="instituicoes de credito","c004x   - Institutions",IF(G1717="outras instituicoes financeiras","c005x   - Other financial corporations",IF(G1717="setor publico","c008x   - Government, central banks &amp; supranationals",IF(AND(G1717="",I1717="Taxageste"),"c003x   - Corporates",IF(G1717="","c005x   - Other financial corporations","")))))))))</f>
        <v>c004x   - Institutions</v>
      </c>
      <c r="Y1717" s="29">
        <f>SUM(N1717:O1717)</f>
        <v>0</v>
      </c>
      <c r="Z1717" s="26">
        <f>IFERROR(D1717-Y1717,"")</f>
        <v>7.0000000000000007E-2</v>
      </c>
      <c r="AA1717" s="26">
        <v>0</v>
      </c>
      <c r="AB1717" s="26" t="str">
        <f t="shared" si="78"/>
        <v>962304820252950</v>
      </c>
      <c r="AC1717" s="26" t="str">
        <f t="shared" si="79"/>
        <v>8000176024</v>
      </c>
      <c r="AD1717" s="26" t="str">
        <f t="shared" si="80"/>
        <v>Type of identifier, other than LEI or MFI code</v>
      </c>
    </row>
    <row r="1718" spans="1:30" x14ac:dyDescent="0.45">
      <c r="A1718" t="s">
        <v>545</v>
      </c>
      <c r="B1718" t="s">
        <v>439</v>
      </c>
      <c r="C1718" t="s">
        <v>21</v>
      </c>
      <c r="D1718" s="23">
        <v>0.25</v>
      </c>
      <c r="F1718" t="s">
        <v>485</v>
      </c>
      <c r="G1718" t="s">
        <v>23</v>
      </c>
      <c r="H1718" t="s">
        <v>694</v>
      </c>
      <c r="I1718" t="s">
        <v>66</v>
      </c>
      <c r="M1718" t="s">
        <v>1362</v>
      </c>
      <c r="X1718" t="str">
        <f>+IF(P1718="S128","c006x   - Insurance firms &amp; pension funds",IF(G1718="particulares","c001x   - Households",IF(AND(G1718="outras empresas nao financeiras",H1718="1"),"c002x   - Micro &amp; SME",IF(AND(G1718="outras empresas nao financeiras",OR(H1718="0",H1718="")),"c003x   - Corporates",IF(G1718="instituicoes de credito","c004x   - Institutions",IF(G1718="outras instituicoes financeiras","c005x   - Other financial corporations",IF(G1718="setor publico","c008x   - Government, central banks &amp; supranationals",IF(AND(G1718="",I1718="Taxageste"),"c003x   - Corporates",IF(G1718="","c005x   - Other financial corporations","")))))))))</f>
        <v>c004x   - Institutions</v>
      </c>
      <c r="Y1718" s="1">
        <f>SUM(N1718:O1718)</f>
        <v>0</v>
      </c>
      <c r="Z1718">
        <f>IFERROR(D1718-Y1718,"")</f>
        <v>0.25</v>
      </c>
      <c r="AA1718">
        <v>0</v>
      </c>
      <c r="AB1718" t="str">
        <f t="shared" si="78"/>
        <v>962304820319600</v>
      </c>
      <c r="AC1718" t="str">
        <f t="shared" si="79"/>
        <v>8000176024</v>
      </c>
      <c r="AD1718" t="str">
        <f t="shared" si="80"/>
        <v>Type of identifier, other than LEI or MFI code</v>
      </c>
    </row>
    <row r="1719" spans="1:30" x14ac:dyDescent="0.45">
      <c r="A1719" t="s">
        <v>538</v>
      </c>
      <c r="B1719" t="s">
        <v>439</v>
      </c>
      <c r="C1719" t="s">
        <v>21</v>
      </c>
      <c r="D1719" s="23">
        <v>323.29000000000002</v>
      </c>
      <c r="E1719" s="23"/>
      <c r="F1719" t="s">
        <v>490</v>
      </c>
      <c r="G1719" t="s">
        <v>23</v>
      </c>
      <c r="H1719" t="s">
        <v>694</v>
      </c>
      <c r="I1719" t="s">
        <v>66</v>
      </c>
      <c r="M1719" t="s">
        <v>1362</v>
      </c>
      <c r="X1719" t="str">
        <f>+IF(P1719="S128","c006x   - Insurance firms &amp; pension funds",IF(G1719="particulares","c001x   - Households",IF(AND(G1719="outras empresas nao financeiras",H1719="1"),"c002x   - Micro &amp; SME",IF(AND(G1719="outras empresas nao financeiras",OR(H1719="0",H1719="")),"c003x   - Corporates",IF(G1719="instituicoes de credito","c004x   - Institutions",IF(G1719="outras instituicoes financeiras","c005x   - Other financial corporations",IF(G1719="setor publico","c008x   - Government, central banks &amp; supranationals",IF(AND(G1719="",I1719="Taxageste"),"c003x   - Corporates",IF(G1719="","c005x   - Other financial corporations","")))))))))</f>
        <v>c004x   - Institutions</v>
      </c>
      <c r="Y1719" s="1">
        <f>SUM(N1719:O1719)</f>
        <v>0</v>
      </c>
      <c r="Z1719">
        <f>IFERROR(D1719-Y1719,"")</f>
        <v>323.29000000000002</v>
      </c>
      <c r="AA1719">
        <v>0</v>
      </c>
      <c r="AB1719" t="str">
        <f t="shared" si="78"/>
        <v>962304820291450</v>
      </c>
      <c r="AC1719" t="str">
        <f t="shared" si="79"/>
        <v>8000176024</v>
      </c>
      <c r="AD1719" t="str">
        <f t="shared" si="80"/>
        <v>Type of identifier, other than LEI or MFI code</v>
      </c>
    </row>
    <row r="1720" spans="1:30" x14ac:dyDescent="0.45">
      <c r="A1720" t="s">
        <v>663</v>
      </c>
      <c r="B1720" t="s">
        <v>528</v>
      </c>
      <c r="C1720" t="s">
        <v>21</v>
      </c>
      <c r="D1720" s="23">
        <v>107.98</v>
      </c>
      <c r="F1720" t="s">
        <v>485</v>
      </c>
      <c r="G1720" t="s">
        <v>23</v>
      </c>
      <c r="H1720" t="s">
        <v>694</v>
      </c>
      <c r="I1720" t="s">
        <v>529</v>
      </c>
      <c r="M1720" t="s">
        <v>1362</v>
      </c>
      <c r="X1720" t="str">
        <f>+IF(P1720="S128","c006x   - Insurance firms &amp; pension funds",IF(G1720="particulares","c001x   - Households",IF(AND(G1720="outras empresas nao financeiras",H1720="1"),"c002x   - Micro &amp; SME",IF(AND(G1720="outras empresas nao financeiras",OR(H1720="0",H1720="")),"c003x   - Corporates",IF(G1720="instituicoes de credito","c004x   - Institutions",IF(G1720="outras instituicoes financeiras","c005x   - Other financial corporations",IF(G1720="setor publico","c008x   - Government, central banks &amp; supranationals",IF(AND(G1720="",I1720="Taxageste"),"c003x   - Corporates",IF(G1720="","c005x   - Other financial corporations","")))))))))</f>
        <v>c004x   - Institutions</v>
      </c>
      <c r="Y1720" s="1">
        <f>SUM(N1720:O1720)</f>
        <v>0</v>
      </c>
      <c r="Z1720">
        <f>IFERROR(D1720-Y1720,"")</f>
        <v>107.98</v>
      </c>
      <c r="AA1720">
        <v>0</v>
      </c>
      <c r="AB1720" t="str">
        <f t="shared" si="78"/>
        <v>962304820254330</v>
      </c>
      <c r="AC1720" t="str">
        <f t="shared" si="79"/>
        <v>7400416271</v>
      </c>
      <c r="AD1720" t="str">
        <f t="shared" si="80"/>
        <v>Type of identifier, other than LEI or MFI code</v>
      </c>
    </row>
    <row r="1721" spans="1:30" x14ac:dyDescent="0.45">
      <c r="A1721" t="s">
        <v>1475</v>
      </c>
      <c r="B1721" t="s">
        <v>439</v>
      </c>
      <c r="C1721" t="s">
        <v>21</v>
      </c>
      <c r="D1721" s="23">
        <v>0.86</v>
      </c>
      <c r="F1721" t="s">
        <v>485</v>
      </c>
      <c r="G1721" t="s">
        <v>23</v>
      </c>
      <c r="H1721" t="s">
        <v>694</v>
      </c>
      <c r="I1721" t="s">
        <v>66</v>
      </c>
      <c r="M1721" t="s">
        <v>1362</v>
      </c>
      <c r="X1721" t="str">
        <f>+IF(P1721="S128","c006x   - Insurance firms &amp; pension funds",IF(G1721="particulares","c001x   - Households",IF(AND(G1721="outras empresas nao financeiras",H1721="1"),"c002x   - Micro &amp; SME",IF(AND(G1721="outras empresas nao financeiras",OR(H1721="0",H1721="")),"c003x   - Corporates",IF(G1721="instituicoes de credito","c004x   - Institutions",IF(G1721="outras instituicoes financeiras","c005x   - Other financial corporations",IF(G1721="setor publico","c008x   - Government, central banks &amp; supranationals",IF(AND(G1721="",I1721="Taxageste"),"c003x   - Corporates",IF(G1721="","c005x   - Other financial corporations","")))))))))</f>
        <v>c004x   - Institutions</v>
      </c>
      <c r="Y1721" s="1">
        <f>SUM(N1721:O1721)</f>
        <v>0</v>
      </c>
      <c r="Z1721">
        <f>IFERROR(D1721-Y1721,"")</f>
        <v>0.86</v>
      </c>
      <c r="AA1721">
        <v>0</v>
      </c>
      <c r="AB1721" t="str">
        <f t="shared" si="78"/>
        <v>962304820393090</v>
      </c>
      <c r="AC1721" t="str">
        <f t="shared" si="79"/>
        <v>8000176024</v>
      </c>
      <c r="AD1721" t="str">
        <f t="shared" si="80"/>
        <v>Type of identifier, other than LEI or MFI code</v>
      </c>
    </row>
    <row r="1722" spans="1:30" x14ac:dyDescent="0.45">
      <c r="A1722" t="s">
        <v>605</v>
      </c>
      <c r="B1722" t="s">
        <v>439</v>
      </c>
      <c r="C1722" t="s">
        <v>21</v>
      </c>
      <c r="D1722" s="23">
        <v>0.74</v>
      </c>
      <c r="F1722" t="s">
        <v>485</v>
      </c>
      <c r="G1722" t="s">
        <v>23</v>
      </c>
      <c r="H1722" t="s">
        <v>694</v>
      </c>
      <c r="I1722" t="s">
        <v>66</v>
      </c>
      <c r="M1722" t="s">
        <v>1362</v>
      </c>
      <c r="X1722" t="str">
        <f>+IF(P1722="S128","c006x   - Insurance firms &amp; pension funds",IF(G1722="particulares","c001x   - Households",IF(AND(G1722="outras empresas nao financeiras",H1722="1"),"c002x   - Micro &amp; SME",IF(AND(G1722="outras empresas nao financeiras",OR(H1722="0",H1722="")),"c003x   - Corporates",IF(G1722="instituicoes de credito","c004x   - Institutions",IF(G1722="outras instituicoes financeiras","c005x   - Other financial corporations",IF(G1722="setor publico","c008x   - Government, central banks &amp; supranationals",IF(AND(G1722="",I1722="Taxageste"),"c003x   - Corporates",IF(G1722="","c005x   - Other financial corporations","")))))))))</f>
        <v>c004x   - Institutions</v>
      </c>
      <c r="Y1722" s="1">
        <f>SUM(N1722:O1722)</f>
        <v>0</v>
      </c>
      <c r="Z1722">
        <f>IFERROR(D1722-Y1722,"")</f>
        <v>0.74</v>
      </c>
      <c r="AA1722">
        <v>0</v>
      </c>
      <c r="AB1722" t="str">
        <f t="shared" si="78"/>
        <v>962304820320590</v>
      </c>
      <c r="AC1722" t="str">
        <f t="shared" si="79"/>
        <v>8000176024</v>
      </c>
      <c r="AD1722" t="str">
        <f t="shared" si="80"/>
        <v>Type of identifier, other than LEI or MFI code</v>
      </c>
    </row>
    <row r="1723" spans="1:30" x14ac:dyDescent="0.45">
      <c r="A1723" t="s">
        <v>1467</v>
      </c>
      <c r="B1723" t="s">
        <v>439</v>
      </c>
      <c r="C1723" t="s">
        <v>21</v>
      </c>
      <c r="D1723" s="23">
        <v>1.44</v>
      </c>
      <c r="F1723" t="s">
        <v>485</v>
      </c>
      <c r="G1723" t="s">
        <v>23</v>
      </c>
      <c r="H1723" t="s">
        <v>694</v>
      </c>
      <c r="I1723" t="s">
        <v>66</v>
      </c>
      <c r="M1723" t="s">
        <v>1362</v>
      </c>
      <c r="X1723" t="str">
        <f>+IF(P1723="S128","c006x   - Insurance firms &amp; pension funds",IF(G1723="particulares","c001x   - Households",IF(AND(G1723="outras empresas nao financeiras",H1723="1"),"c002x   - Micro &amp; SME",IF(AND(G1723="outras empresas nao financeiras",OR(H1723="0",H1723="")),"c003x   - Corporates",IF(G1723="instituicoes de credito","c004x   - Institutions",IF(G1723="outras instituicoes financeiras","c005x   - Other financial corporations",IF(G1723="setor publico","c008x   - Government, central banks &amp; supranationals",IF(AND(G1723="",I1723="Taxageste"),"c003x   - Corporates",IF(G1723="","c005x   - Other financial corporations","")))))))))</f>
        <v>c004x   - Institutions</v>
      </c>
      <c r="Y1723" s="1">
        <f>SUM(N1723:O1723)</f>
        <v>0</v>
      </c>
      <c r="Z1723">
        <f>IFERROR(D1723-Y1723,"")</f>
        <v>1.44</v>
      </c>
      <c r="AA1723">
        <v>0</v>
      </c>
      <c r="AB1723" t="str">
        <f t="shared" si="78"/>
        <v>962304820393140</v>
      </c>
      <c r="AC1723" t="str">
        <f t="shared" si="79"/>
        <v>8000176024</v>
      </c>
      <c r="AD1723" t="str">
        <f t="shared" si="80"/>
        <v>Type of identifier, other than LEI or MFI code</v>
      </c>
    </row>
    <row r="1724" spans="1:30" x14ac:dyDescent="0.45">
      <c r="A1724" t="s">
        <v>1476</v>
      </c>
      <c r="B1724" t="s">
        <v>439</v>
      </c>
      <c r="C1724" t="s">
        <v>21</v>
      </c>
      <c r="D1724" s="23">
        <v>266.13</v>
      </c>
      <c r="F1724" t="s">
        <v>485</v>
      </c>
      <c r="G1724" t="s">
        <v>23</v>
      </c>
      <c r="H1724" t="s">
        <v>694</v>
      </c>
      <c r="I1724" t="s">
        <v>66</v>
      </c>
      <c r="M1724" t="s">
        <v>1362</v>
      </c>
      <c r="X1724" t="str">
        <f>+IF(P1724="S128","c006x   - Insurance firms &amp; pension funds",IF(G1724="particulares","c001x   - Households",IF(AND(G1724="outras empresas nao financeiras",H1724="1"),"c002x   - Micro &amp; SME",IF(AND(G1724="outras empresas nao financeiras",OR(H1724="0",H1724="")),"c003x   - Corporates",IF(G1724="instituicoes de credito","c004x   - Institutions",IF(G1724="outras instituicoes financeiras","c005x   - Other financial corporations",IF(G1724="setor publico","c008x   - Government, central banks &amp; supranationals",IF(AND(G1724="",I1724="Taxageste"),"c003x   - Corporates",IF(G1724="","c005x   - Other financial corporations","")))))))))</f>
        <v>c004x   - Institutions</v>
      </c>
      <c r="Y1724" s="1">
        <f>SUM(N1724:O1724)</f>
        <v>0</v>
      </c>
      <c r="Z1724">
        <f>IFERROR(D1724-Y1724,"")</f>
        <v>266.13</v>
      </c>
      <c r="AA1724">
        <v>0</v>
      </c>
      <c r="AB1724" t="str">
        <f t="shared" si="78"/>
        <v>962304820393220</v>
      </c>
      <c r="AC1724" t="str">
        <f t="shared" si="79"/>
        <v>8000176024</v>
      </c>
      <c r="AD1724" t="str">
        <f t="shared" si="80"/>
        <v>Type of identifier, other than LEI or MFI code</v>
      </c>
    </row>
    <row r="1725" spans="1:30" x14ac:dyDescent="0.45">
      <c r="A1725" t="s">
        <v>510</v>
      </c>
      <c r="B1725" t="s">
        <v>439</v>
      </c>
      <c r="C1725" t="s">
        <v>21</v>
      </c>
      <c r="D1725" s="23">
        <v>2.5299999999999998</v>
      </c>
      <c r="F1725" t="s">
        <v>485</v>
      </c>
      <c r="G1725" t="s">
        <v>23</v>
      </c>
      <c r="H1725" t="s">
        <v>694</v>
      </c>
      <c r="I1725" t="s">
        <v>66</v>
      </c>
      <c r="M1725" t="s">
        <v>1362</v>
      </c>
      <c r="R1725" s="25"/>
      <c r="X1725" t="str">
        <f>+IF(P1725="S128","c006x   - Insurance firms &amp; pension funds",IF(G1725="particulares","c001x   - Households",IF(AND(G1725="outras empresas nao financeiras",H1725="1"),"c002x   - Micro &amp; SME",IF(AND(G1725="outras empresas nao financeiras",OR(H1725="0",H1725="")),"c003x   - Corporates",IF(G1725="instituicoes de credito","c004x   - Institutions",IF(G1725="outras instituicoes financeiras","c005x   - Other financial corporations",IF(G1725="setor publico","c008x   - Government, central banks &amp; supranationals",IF(AND(G1725="",I1725="Taxageste"),"c003x   - Corporates",IF(G1725="","c005x   - Other financial corporations","")))))))))</f>
        <v>c004x   - Institutions</v>
      </c>
      <c r="Y1725" s="1">
        <f>SUM(N1725:O1725)</f>
        <v>0</v>
      </c>
      <c r="Z1725">
        <f>IFERROR(D1725-Y1725,"")</f>
        <v>2.5299999999999998</v>
      </c>
      <c r="AA1725">
        <v>0</v>
      </c>
      <c r="AB1725" t="str">
        <f t="shared" si="78"/>
        <v>962304820321330</v>
      </c>
      <c r="AC1725" t="str">
        <f t="shared" si="79"/>
        <v>8000176024</v>
      </c>
      <c r="AD1725" t="str">
        <f t="shared" si="80"/>
        <v>Type of identifier, other than LEI or MFI code</v>
      </c>
    </row>
    <row r="1726" spans="1:30" x14ac:dyDescent="0.45">
      <c r="A1726" t="s">
        <v>672</v>
      </c>
      <c r="B1726" t="s">
        <v>439</v>
      </c>
      <c r="C1726" t="s">
        <v>21</v>
      </c>
      <c r="D1726" s="23">
        <v>90.42</v>
      </c>
      <c r="F1726" t="s">
        <v>490</v>
      </c>
      <c r="G1726" t="s">
        <v>23</v>
      </c>
      <c r="H1726" t="s">
        <v>694</v>
      </c>
      <c r="I1726" t="s">
        <v>66</v>
      </c>
      <c r="M1726" t="s">
        <v>1362</v>
      </c>
      <c r="R1726" s="25"/>
      <c r="X1726" t="str">
        <f>+IF(P1726="S128","c006x   - Insurance firms &amp; pension funds",IF(G1726="particulares","c001x   - Households",IF(AND(G1726="outras empresas nao financeiras",H1726="1"),"c002x   - Micro &amp; SME",IF(AND(G1726="outras empresas nao financeiras",OR(H1726="0",H1726="")),"c003x   - Corporates",IF(G1726="instituicoes de credito","c004x   - Institutions",IF(G1726="outras instituicoes financeiras","c005x   - Other financial corporations",IF(G1726="setor publico","c008x   - Government, central banks &amp; supranationals",IF(AND(G1726="",I1726="Taxageste"),"c003x   - Corporates",IF(G1726="","c005x   - Other financial corporations","")))))))))</f>
        <v>c004x   - Institutions</v>
      </c>
      <c r="Y1726" s="1">
        <f>SUM(N1726:O1726)</f>
        <v>0</v>
      </c>
      <c r="Z1726">
        <f>IFERROR(D1726-Y1726,"")</f>
        <v>90.42</v>
      </c>
      <c r="AA1726">
        <v>0</v>
      </c>
      <c r="AB1726" t="str">
        <f t="shared" si="78"/>
        <v>962304820292740</v>
      </c>
      <c r="AC1726" t="str">
        <f t="shared" si="79"/>
        <v>8000176024</v>
      </c>
      <c r="AD1726" t="str">
        <f t="shared" si="80"/>
        <v>Type of identifier, other than LEI or MFI code</v>
      </c>
    </row>
    <row r="1727" spans="1:30" x14ac:dyDescent="0.45">
      <c r="A1727" t="s">
        <v>1330</v>
      </c>
      <c r="B1727" t="s">
        <v>703</v>
      </c>
      <c r="C1727" t="s">
        <v>21</v>
      </c>
      <c r="D1727" s="23">
        <v>0.23</v>
      </c>
      <c r="F1727" t="s">
        <v>485</v>
      </c>
      <c r="G1727" t="s">
        <v>23</v>
      </c>
      <c r="H1727" t="s">
        <v>694</v>
      </c>
      <c r="I1727" t="s">
        <v>704</v>
      </c>
      <c r="M1727" t="s">
        <v>1362</v>
      </c>
      <c r="R1727" s="25"/>
      <c r="X1727" t="str">
        <f>+IF(P1727="S128","c006x   - Insurance firms &amp; pension funds",IF(G1727="particulares","c001x   - Households",IF(AND(G1727="outras empresas nao financeiras",H1727="1"),"c002x   - Micro &amp; SME",IF(AND(G1727="outras empresas nao financeiras",OR(H1727="0",H1727="")),"c003x   - Corporates",IF(G1727="instituicoes de credito","c004x   - Institutions",IF(G1727="outras instituicoes financeiras","c005x   - Other financial corporations",IF(G1727="setor publico","c008x   - Government, central banks &amp; supranationals",IF(AND(G1727="",I1727="Taxageste"),"c003x   - Corporates",IF(G1727="","c005x   - Other financial corporations","")))))))))</f>
        <v>c004x   - Institutions</v>
      </c>
      <c r="Y1727" s="1">
        <f>SUM(N1727:O1727)</f>
        <v>0</v>
      </c>
      <c r="Z1727">
        <f>IFERROR(D1727-Y1727,"")</f>
        <v>0.23</v>
      </c>
      <c r="AA1727">
        <v>0</v>
      </c>
      <c r="AB1727" t="str">
        <f t="shared" si="78"/>
        <v>862304880009430</v>
      </c>
      <c r="AC1727" t="str">
        <f t="shared" si="79"/>
        <v>2100707445</v>
      </c>
      <c r="AD1727" t="str">
        <f t="shared" si="80"/>
        <v>Type of identifier, other than LEI or MFI code</v>
      </c>
    </row>
    <row r="1728" spans="1:30" x14ac:dyDescent="0.45">
      <c r="A1728" t="s">
        <v>580</v>
      </c>
      <c r="B1728" t="s">
        <v>439</v>
      </c>
      <c r="C1728" t="s">
        <v>21</v>
      </c>
      <c r="D1728" s="23">
        <v>0.11</v>
      </c>
      <c r="F1728" t="s">
        <v>485</v>
      </c>
      <c r="G1728" t="s">
        <v>23</v>
      </c>
      <c r="H1728" t="s">
        <v>694</v>
      </c>
      <c r="I1728" t="s">
        <v>66</v>
      </c>
      <c r="M1728" t="s">
        <v>1362</v>
      </c>
      <c r="R1728" s="25"/>
      <c r="X1728" t="str">
        <f>+IF(P1728="S128","c006x   - Insurance firms &amp; pension funds",IF(G1728="particulares","c001x   - Households",IF(AND(G1728="outras empresas nao financeiras",H1728="1"),"c002x   - Micro &amp; SME",IF(AND(G1728="outras empresas nao financeiras",OR(H1728="0",H1728="")),"c003x   - Corporates",IF(G1728="instituicoes de credito","c004x   - Institutions",IF(G1728="outras instituicoes financeiras","c005x   - Other financial corporations",IF(G1728="setor publico","c008x   - Government, central banks &amp; supranationals",IF(AND(G1728="",I1728="Taxageste"),"c003x   - Corporates",IF(G1728="","c005x   - Other financial corporations","")))))))))</f>
        <v>c004x   - Institutions</v>
      </c>
      <c r="Y1728" s="1">
        <f>SUM(N1728:O1728)</f>
        <v>0</v>
      </c>
      <c r="Z1728">
        <f>IFERROR(D1728-Y1728,"")</f>
        <v>0.11</v>
      </c>
      <c r="AA1728">
        <v>0</v>
      </c>
      <c r="AB1728" t="str">
        <f t="shared" si="78"/>
        <v>962304820260590</v>
      </c>
      <c r="AC1728" t="str">
        <f t="shared" si="79"/>
        <v>8000176024</v>
      </c>
      <c r="AD1728" t="str">
        <f t="shared" si="80"/>
        <v>Type of identifier, other than LEI or MFI code</v>
      </c>
    </row>
    <row r="1729" spans="1:30" x14ac:dyDescent="0.45">
      <c r="A1729" t="s">
        <v>1338</v>
      </c>
      <c r="B1729" t="s">
        <v>703</v>
      </c>
      <c r="C1729" t="s">
        <v>21</v>
      </c>
      <c r="D1729" s="23">
        <v>0.88</v>
      </c>
      <c r="F1729" t="s">
        <v>485</v>
      </c>
      <c r="G1729" t="s">
        <v>23</v>
      </c>
      <c r="H1729" t="s">
        <v>694</v>
      </c>
      <c r="I1729" t="s">
        <v>704</v>
      </c>
      <c r="M1729" t="s">
        <v>1362</v>
      </c>
      <c r="R1729" s="25"/>
      <c r="X1729" t="str">
        <f>+IF(P1729="S128","c006x   - Insurance firms &amp; pension funds",IF(G1729="particulares","c001x   - Households",IF(AND(G1729="outras empresas nao financeiras",H1729="1"),"c002x   - Micro &amp; SME",IF(AND(G1729="outras empresas nao financeiras",OR(H1729="0",H1729="")),"c003x   - Corporates",IF(G1729="instituicoes de credito","c004x   - Institutions",IF(G1729="outras instituicoes financeiras","c005x   - Other financial corporations",IF(G1729="setor publico","c008x   - Government, central banks &amp; supranationals",IF(AND(G1729="",I1729="Taxageste"),"c003x   - Corporates",IF(G1729="","c005x   - Other financial corporations","")))))))))</f>
        <v>c004x   - Institutions</v>
      </c>
      <c r="Y1729" s="1">
        <f>SUM(N1729:O1729)</f>
        <v>0</v>
      </c>
      <c r="Z1729">
        <f>IFERROR(D1729-Y1729,"")</f>
        <v>0.88</v>
      </c>
      <c r="AA1729">
        <v>0</v>
      </c>
      <c r="AB1729" t="str">
        <f t="shared" si="78"/>
        <v>862304880010230</v>
      </c>
      <c r="AC1729" t="str">
        <f t="shared" si="79"/>
        <v>2100707445</v>
      </c>
      <c r="AD1729" t="str">
        <f t="shared" si="80"/>
        <v>Type of identifier, other than LEI or MFI code</v>
      </c>
    </row>
    <row r="1730" spans="1:30" x14ac:dyDescent="0.45">
      <c r="A1730" t="s">
        <v>1317</v>
      </c>
      <c r="B1730" t="s">
        <v>703</v>
      </c>
      <c r="C1730" t="s">
        <v>21</v>
      </c>
      <c r="D1730" s="23">
        <v>28.74</v>
      </c>
      <c r="F1730" t="s">
        <v>485</v>
      </c>
      <c r="G1730" t="s">
        <v>23</v>
      </c>
      <c r="H1730" t="s">
        <v>694</v>
      </c>
      <c r="I1730" t="s">
        <v>704</v>
      </c>
      <c r="M1730" t="s">
        <v>1362</v>
      </c>
      <c r="R1730" s="25"/>
      <c r="X1730" t="str">
        <f>+IF(P1730="S128","c006x   - Insurance firms &amp; pension funds",IF(G1730="particulares","c001x   - Households",IF(AND(G1730="outras empresas nao financeiras",H1730="1"),"c002x   - Micro &amp; SME",IF(AND(G1730="outras empresas nao financeiras",OR(H1730="0",H1730="")),"c003x   - Corporates",IF(G1730="instituicoes de credito","c004x   - Institutions",IF(G1730="outras instituicoes financeiras","c005x   - Other financial corporations",IF(G1730="setor publico","c008x   - Government, central banks &amp; supranationals",IF(AND(G1730="",I1730="Taxageste"),"c003x   - Corporates",IF(G1730="","c005x   - Other financial corporations","")))))))))</f>
        <v>c004x   - Institutions</v>
      </c>
      <c r="Y1730" s="1">
        <f>SUM(N1730:O1730)</f>
        <v>0</v>
      </c>
      <c r="Z1730">
        <f>IFERROR(D1730-Y1730,"")</f>
        <v>28.74</v>
      </c>
      <c r="AA1730">
        <v>0</v>
      </c>
      <c r="AB1730" t="str">
        <f t="shared" ref="AB1730:AB1793" si="81">IF(A1730="",B1730,A1730)</f>
        <v>862304880010340</v>
      </c>
      <c r="AC1730" t="str">
        <f t="shared" ref="AC1730:AC1793" si="82">IF(OR(V1730="",V1730="#"),B1730,V1730)</f>
        <v>2100707445</v>
      </c>
      <c r="AD1730" t="str">
        <f t="shared" ref="AD1730:AD1793" si="83">IF(AC1730="","",IF(AC1730=V1730,"LEI code","Type of identifier, other than LEI or MFI code"))</f>
        <v>Type of identifier, other than LEI or MFI code</v>
      </c>
    </row>
    <row r="1731" spans="1:30" x14ac:dyDescent="0.45">
      <c r="A1731" t="s">
        <v>1433</v>
      </c>
      <c r="B1731" t="s">
        <v>439</v>
      </c>
      <c r="C1731" t="s">
        <v>21</v>
      </c>
      <c r="D1731" s="23">
        <v>2.39</v>
      </c>
      <c r="F1731" t="s">
        <v>485</v>
      </c>
      <c r="G1731" t="s">
        <v>23</v>
      </c>
      <c r="H1731" t="s">
        <v>694</v>
      </c>
      <c r="I1731" t="s">
        <v>66</v>
      </c>
      <c r="M1731" t="s">
        <v>1362</v>
      </c>
      <c r="R1731" s="25"/>
      <c r="X1731" t="str">
        <f>+IF(P1731="S128","c006x   - Insurance firms &amp; pension funds",IF(G1731="particulares","c001x   - Households",IF(AND(G1731="outras empresas nao financeiras",H1731="1"),"c002x   - Micro &amp; SME",IF(AND(G1731="outras empresas nao financeiras",OR(H1731="0",H1731="")),"c003x   - Corporates",IF(G1731="instituicoes de credito","c004x   - Institutions",IF(G1731="outras instituicoes financeiras","c005x   - Other financial corporations",IF(G1731="setor publico","c008x   - Government, central banks &amp; supranationals",IF(AND(G1731="",I1731="Taxageste"),"c003x   - Corporates",IF(G1731="","c005x   - Other financial corporations","")))))))))</f>
        <v>c004x   - Institutions</v>
      </c>
      <c r="Y1731" s="1">
        <f>SUM(N1731:O1731)</f>
        <v>0</v>
      </c>
      <c r="Z1731">
        <f>IFERROR(D1731-Y1731,"")</f>
        <v>2.39</v>
      </c>
      <c r="AA1731">
        <v>0</v>
      </c>
      <c r="AB1731" t="str">
        <f t="shared" si="81"/>
        <v>962304820394290</v>
      </c>
      <c r="AC1731" t="str">
        <f t="shared" si="82"/>
        <v>8000176024</v>
      </c>
      <c r="AD1731" t="str">
        <f t="shared" si="83"/>
        <v>Type of identifier, other than LEI or MFI code</v>
      </c>
    </row>
    <row r="1732" spans="1:30" x14ac:dyDescent="0.45">
      <c r="A1732" t="s">
        <v>797</v>
      </c>
      <c r="B1732" t="s">
        <v>703</v>
      </c>
      <c r="C1732" t="s">
        <v>21</v>
      </c>
      <c r="D1732" s="23">
        <v>6.07</v>
      </c>
      <c r="E1732" s="23"/>
      <c r="F1732" t="s">
        <v>485</v>
      </c>
      <c r="G1732" t="s">
        <v>23</v>
      </c>
      <c r="H1732" t="s">
        <v>694</v>
      </c>
      <c r="I1732" t="s">
        <v>704</v>
      </c>
      <c r="K1732" s="24"/>
      <c r="L1732" s="24"/>
      <c r="M1732" t="s">
        <v>1362</v>
      </c>
      <c r="R1732" s="25"/>
      <c r="X1732" t="str">
        <f>+IF(P1732="S128","c006x   - Insurance firms &amp; pension funds",IF(G1732="particulares","c001x   - Households",IF(AND(G1732="outras empresas nao financeiras",H1732="1"),"c002x   - Micro &amp; SME",IF(AND(G1732="outras empresas nao financeiras",OR(H1732="0",H1732="")),"c003x   - Corporates",IF(G1732="instituicoes de credito","c004x   - Institutions",IF(G1732="outras instituicoes financeiras","c005x   - Other financial corporations",IF(G1732="setor publico","c008x   - Government, central banks &amp; supranationals",IF(AND(G1732="",I1732="Taxageste"),"c003x   - Corporates",IF(G1732="","c005x   - Other financial corporations","")))))))))</f>
        <v>c004x   - Institutions</v>
      </c>
      <c r="Y1732" s="1">
        <f>SUM(N1732:O1732)</f>
        <v>0</v>
      </c>
      <c r="Z1732">
        <f>IFERROR(D1732-Y1732,"")</f>
        <v>6.07</v>
      </c>
      <c r="AA1732">
        <v>0</v>
      </c>
      <c r="AB1732" t="str">
        <f t="shared" si="81"/>
        <v>862304880010640</v>
      </c>
      <c r="AC1732" t="str">
        <f t="shared" si="82"/>
        <v>2100707445</v>
      </c>
      <c r="AD1732" t="str">
        <f t="shared" si="83"/>
        <v>Type of identifier, other than LEI or MFI code</v>
      </c>
    </row>
    <row r="1733" spans="1:30" x14ac:dyDescent="0.45">
      <c r="A1733" t="s">
        <v>1046</v>
      </c>
      <c r="B1733" t="s">
        <v>703</v>
      </c>
      <c r="C1733" t="s">
        <v>21</v>
      </c>
      <c r="D1733" s="23">
        <v>46.18</v>
      </c>
      <c r="E1733" s="23"/>
      <c r="F1733" t="s">
        <v>485</v>
      </c>
      <c r="G1733" t="s">
        <v>23</v>
      </c>
      <c r="H1733" t="s">
        <v>694</v>
      </c>
      <c r="I1733" t="s">
        <v>704</v>
      </c>
      <c r="M1733" t="s">
        <v>1362</v>
      </c>
      <c r="X1733" t="str">
        <f>+IF(P1733="S128","c006x   - Insurance firms &amp; pension funds",IF(G1733="particulares","c001x   - Households",IF(AND(G1733="outras empresas nao financeiras",H1733="1"),"c002x   - Micro &amp; SME",IF(AND(G1733="outras empresas nao financeiras",OR(H1733="0",H1733="")),"c003x   - Corporates",IF(G1733="instituicoes de credito","c004x   - Institutions",IF(G1733="outras instituicoes financeiras","c005x   - Other financial corporations",IF(G1733="setor publico","c008x   - Government, central banks &amp; supranationals",IF(AND(G1733="",I1733="Taxageste"),"c003x   - Corporates",IF(G1733="","c005x   - Other financial corporations","")))))))))</f>
        <v>c004x   - Institutions</v>
      </c>
      <c r="Y1733" s="1">
        <f>SUM(N1733:O1733)</f>
        <v>0</v>
      </c>
      <c r="Z1733">
        <f>IFERROR(D1733-Y1733,"")</f>
        <v>46.18</v>
      </c>
      <c r="AA1733">
        <v>0</v>
      </c>
      <c r="AB1733" t="str">
        <f t="shared" si="81"/>
        <v>862304880010740</v>
      </c>
      <c r="AC1733" t="str">
        <f t="shared" si="82"/>
        <v>2100707445</v>
      </c>
      <c r="AD1733" t="str">
        <f t="shared" si="83"/>
        <v>Type of identifier, other than LEI or MFI code</v>
      </c>
    </row>
    <row r="1734" spans="1:30" x14ac:dyDescent="0.45">
      <c r="A1734" t="s">
        <v>1350</v>
      </c>
      <c r="B1734" t="s">
        <v>514</v>
      </c>
      <c r="C1734" t="s">
        <v>21</v>
      </c>
      <c r="D1734" s="23">
        <v>21.25</v>
      </c>
      <c r="E1734" s="23"/>
      <c r="F1734" t="s">
        <v>485</v>
      </c>
      <c r="G1734" t="s">
        <v>23</v>
      </c>
      <c r="H1734" t="s">
        <v>694</v>
      </c>
      <c r="I1734" t="s">
        <v>515</v>
      </c>
      <c r="K1734" s="24"/>
      <c r="L1734" s="24"/>
      <c r="M1734" t="s">
        <v>1362</v>
      </c>
      <c r="R1734" s="25"/>
      <c r="X1734" t="str">
        <f>+IF(P1734="S128","c006x   - Insurance firms &amp; pension funds",IF(G1734="particulares","c001x   - Households",IF(AND(G1734="outras empresas nao financeiras",H1734="1"),"c002x   - Micro &amp; SME",IF(AND(G1734="outras empresas nao financeiras",OR(H1734="0",H1734="")),"c003x   - Corporates",IF(G1734="instituicoes de credito","c004x   - Institutions",IF(G1734="outras instituicoes financeiras","c005x   - Other financial corporations",IF(G1734="setor publico","c008x   - Government, central banks &amp; supranationals",IF(AND(G1734="",I1734="Taxageste"),"c003x   - Corporates",IF(G1734="","c005x   - Other financial corporations","")))))))))</f>
        <v>c004x   - Institutions</v>
      </c>
      <c r="Y1734" s="1">
        <f>SUM(N1734:O1734)</f>
        <v>0</v>
      </c>
      <c r="Z1734">
        <f>IFERROR(D1734-Y1734,"")</f>
        <v>21.25</v>
      </c>
      <c r="AA1734">
        <v>0</v>
      </c>
      <c r="AB1734" t="str">
        <f t="shared" si="81"/>
        <v>962304820365800</v>
      </c>
      <c r="AC1734" t="str">
        <f t="shared" si="82"/>
        <v>0000235696</v>
      </c>
      <c r="AD1734" t="str">
        <f t="shared" si="83"/>
        <v>Type of identifier, other than LEI or MFI code</v>
      </c>
    </row>
    <row r="1735" spans="1:30" x14ac:dyDescent="0.45">
      <c r="A1735" t="s">
        <v>1322</v>
      </c>
      <c r="B1735" t="s">
        <v>703</v>
      </c>
      <c r="C1735" t="s">
        <v>21</v>
      </c>
      <c r="D1735" s="23">
        <v>0.21</v>
      </c>
      <c r="E1735" s="23"/>
      <c r="F1735" t="s">
        <v>485</v>
      </c>
      <c r="G1735" t="s">
        <v>23</v>
      </c>
      <c r="H1735" t="s">
        <v>694</v>
      </c>
      <c r="I1735" t="s">
        <v>704</v>
      </c>
      <c r="K1735" s="24"/>
      <c r="L1735" s="24"/>
      <c r="M1735" t="s">
        <v>1362</v>
      </c>
      <c r="R1735" s="25"/>
      <c r="X1735" t="str">
        <f>+IF(P1735="S128","c006x   - Insurance firms &amp; pension funds",IF(G1735="particulares","c001x   - Households",IF(AND(G1735="outras empresas nao financeiras",H1735="1"),"c002x   - Micro &amp; SME",IF(AND(G1735="outras empresas nao financeiras",OR(H1735="0",H1735="")),"c003x   - Corporates",IF(G1735="instituicoes de credito","c004x   - Institutions",IF(G1735="outras instituicoes financeiras","c005x   - Other financial corporations",IF(G1735="setor publico","c008x   - Government, central banks &amp; supranationals",IF(AND(G1735="",I1735="Taxageste"),"c003x   - Corporates",IF(G1735="","c005x   - Other financial corporations","")))))))))</f>
        <v>c004x   - Institutions</v>
      </c>
      <c r="Y1735" s="1">
        <f>SUM(N1735:O1735)</f>
        <v>0</v>
      </c>
      <c r="Z1735">
        <f>IFERROR(D1735-Y1735,"")</f>
        <v>0.21</v>
      </c>
      <c r="AA1735">
        <v>0</v>
      </c>
      <c r="AB1735" t="str">
        <f t="shared" si="81"/>
        <v>862304880011600</v>
      </c>
      <c r="AC1735" t="str">
        <f t="shared" si="82"/>
        <v>2100707445</v>
      </c>
      <c r="AD1735" t="str">
        <f t="shared" si="83"/>
        <v>Type of identifier, other than LEI or MFI code</v>
      </c>
    </row>
    <row r="1736" spans="1:30" x14ac:dyDescent="0.45">
      <c r="A1736" t="s">
        <v>1478</v>
      </c>
      <c r="B1736" t="s">
        <v>439</v>
      </c>
      <c r="C1736" t="s">
        <v>21</v>
      </c>
      <c r="D1736" s="23">
        <v>3.02</v>
      </c>
      <c r="E1736" s="23"/>
      <c r="F1736" t="s">
        <v>485</v>
      </c>
      <c r="G1736" t="s">
        <v>23</v>
      </c>
      <c r="H1736" t="s">
        <v>694</v>
      </c>
      <c r="I1736" t="s">
        <v>66</v>
      </c>
      <c r="K1736" s="24"/>
      <c r="L1736" s="24"/>
      <c r="M1736" t="s">
        <v>1362</v>
      </c>
      <c r="R1736" s="25"/>
      <c r="X1736" t="str">
        <f>+IF(P1736="S128","c006x   - Insurance firms &amp; pension funds",IF(G1736="particulares","c001x   - Households",IF(AND(G1736="outras empresas nao financeiras",H1736="1"),"c002x   - Micro &amp; SME",IF(AND(G1736="outras empresas nao financeiras",OR(H1736="0",H1736="")),"c003x   - Corporates",IF(G1736="instituicoes de credito","c004x   - Institutions",IF(G1736="outras instituicoes financeiras","c005x   - Other financial corporations",IF(G1736="setor publico","c008x   - Government, central banks &amp; supranationals",IF(AND(G1736="",I1736="Taxageste"),"c003x   - Corporates",IF(G1736="","c005x   - Other financial corporations","")))))))))</f>
        <v>c004x   - Institutions</v>
      </c>
      <c r="Y1736" s="1">
        <f>SUM(N1736:O1736)</f>
        <v>0</v>
      </c>
      <c r="Z1736">
        <f>IFERROR(D1736-Y1736,"")</f>
        <v>3.02</v>
      </c>
      <c r="AA1736">
        <v>0</v>
      </c>
      <c r="AB1736" t="str">
        <f t="shared" si="81"/>
        <v>962304820395570</v>
      </c>
      <c r="AC1736" t="str">
        <f t="shared" si="82"/>
        <v>8000176024</v>
      </c>
      <c r="AD1736" t="str">
        <f t="shared" si="83"/>
        <v>Type of identifier, other than LEI or MFI code</v>
      </c>
    </row>
    <row r="1737" spans="1:30" x14ac:dyDescent="0.45">
      <c r="A1737" t="s">
        <v>570</v>
      </c>
      <c r="B1737" t="s">
        <v>439</v>
      </c>
      <c r="C1737" t="s">
        <v>21</v>
      </c>
      <c r="D1737" s="23">
        <v>45.56</v>
      </c>
      <c r="F1737" t="s">
        <v>490</v>
      </c>
      <c r="G1737" t="s">
        <v>23</v>
      </c>
      <c r="H1737" t="s">
        <v>694</v>
      </c>
      <c r="I1737" t="s">
        <v>66</v>
      </c>
      <c r="M1737" t="s">
        <v>1362</v>
      </c>
      <c r="R1737" s="25"/>
      <c r="X1737" t="str">
        <f>+IF(P1737="S128","c006x   - Insurance firms &amp; pension funds",IF(G1737="particulares","c001x   - Households",IF(AND(G1737="outras empresas nao financeiras",H1737="1"),"c002x   - Micro &amp; SME",IF(AND(G1737="outras empresas nao financeiras",OR(H1737="0",H1737="")),"c003x   - Corporates",IF(G1737="instituicoes de credito","c004x   - Institutions",IF(G1737="outras instituicoes financeiras","c005x   - Other financial corporations",IF(G1737="setor publico","c008x   - Government, central banks &amp; supranationals",IF(AND(G1737="",I1737="Taxageste"),"c003x   - Corporates",IF(G1737="","c005x   - Other financial corporations","")))))))))</f>
        <v>c004x   - Institutions</v>
      </c>
      <c r="Y1737" s="1">
        <f>SUM(N1737:O1737)</f>
        <v>0</v>
      </c>
      <c r="Z1737">
        <f>IFERROR(D1737-Y1737,"")</f>
        <v>45.56</v>
      </c>
      <c r="AA1737">
        <v>0</v>
      </c>
      <c r="AB1737" t="str">
        <f t="shared" si="81"/>
        <v>962304820028010</v>
      </c>
      <c r="AC1737" t="str">
        <f t="shared" si="82"/>
        <v>8000176024</v>
      </c>
      <c r="AD1737" t="str">
        <f t="shared" si="83"/>
        <v>Type of identifier, other than LEI or MFI code</v>
      </c>
    </row>
    <row r="1738" spans="1:30" x14ac:dyDescent="0.45">
      <c r="A1738" t="s">
        <v>1332</v>
      </c>
      <c r="B1738" t="s">
        <v>703</v>
      </c>
      <c r="C1738" t="s">
        <v>21</v>
      </c>
      <c r="D1738" s="23">
        <v>1.21</v>
      </c>
      <c r="F1738" t="s">
        <v>485</v>
      </c>
      <c r="G1738" t="s">
        <v>23</v>
      </c>
      <c r="H1738" t="s">
        <v>694</v>
      </c>
      <c r="I1738" t="s">
        <v>704</v>
      </c>
      <c r="M1738" t="s">
        <v>1362</v>
      </c>
      <c r="R1738" s="25"/>
      <c r="X1738" t="str">
        <f>+IF(P1738="S128","c006x   - Insurance firms &amp; pension funds",IF(G1738="particulares","c001x   - Households",IF(AND(G1738="outras empresas nao financeiras",H1738="1"),"c002x   - Micro &amp; SME",IF(AND(G1738="outras empresas nao financeiras",OR(H1738="0",H1738="")),"c003x   - Corporates",IF(G1738="instituicoes de credito","c004x   - Institutions",IF(G1738="outras instituicoes financeiras","c005x   - Other financial corporations",IF(G1738="setor publico","c008x   - Government, central banks &amp; supranationals",IF(AND(G1738="",I1738="Taxageste"),"c003x   - Corporates",IF(G1738="","c005x   - Other financial corporations","")))))))))</f>
        <v>c004x   - Institutions</v>
      </c>
      <c r="Y1738" s="1">
        <f>SUM(N1738:O1738)</f>
        <v>0</v>
      </c>
      <c r="Z1738">
        <f>IFERROR(D1738-Y1738,"")</f>
        <v>1.21</v>
      </c>
      <c r="AA1738">
        <v>0</v>
      </c>
      <c r="AB1738" t="str">
        <f t="shared" si="81"/>
        <v>862304880011980</v>
      </c>
      <c r="AC1738" t="str">
        <f t="shared" si="82"/>
        <v>2100707445</v>
      </c>
      <c r="AD1738" t="str">
        <f t="shared" si="83"/>
        <v>Type of identifier, other than LEI or MFI code</v>
      </c>
    </row>
    <row r="1739" spans="1:30" x14ac:dyDescent="0.45">
      <c r="A1739" t="s">
        <v>1465</v>
      </c>
      <c r="B1739" t="s">
        <v>439</v>
      </c>
      <c r="C1739" t="s">
        <v>21</v>
      </c>
      <c r="D1739" s="23">
        <v>7.78</v>
      </c>
      <c r="F1739" t="s">
        <v>485</v>
      </c>
      <c r="G1739" t="s">
        <v>23</v>
      </c>
      <c r="H1739" t="s">
        <v>694</v>
      </c>
      <c r="I1739" t="s">
        <v>66</v>
      </c>
      <c r="M1739" t="s">
        <v>1362</v>
      </c>
      <c r="R1739" s="25"/>
      <c r="X1739" t="str">
        <f>+IF(P1739="S128","c006x   - Insurance firms &amp; pension funds",IF(G1739="particulares","c001x   - Households",IF(AND(G1739="outras empresas nao financeiras",H1739="1"),"c002x   - Micro &amp; SME",IF(AND(G1739="outras empresas nao financeiras",OR(H1739="0",H1739="")),"c003x   - Corporates",IF(G1739="instituicoes de credito","c004x   - Institutions",IF(G1739="outras instituicoes financeiras","c005x   - Other financial corporations",IF(G1739="setor publico","c008x   - Government, central banks &amp; supranationals",IF(AND(G1739="",I1739="Taxageste"),"c003x   - Corporates",IF(G1739="","c005x   - Other financial corporations","")))))))))</f>
        <v>c004x   - Institutions</v>
      </c>
      <c r="Y1739" s="1">
        <f>SUM(N1739:O1739)</f>
        <v>0</v>
      </c>
      <c r="Z1739">
        <f>IFERROR(D1739-Y1739,"")</f>
        <v>7.78</v>
      </c>
      <c r="AA1739">
        <v>0</v>
      </c>
      <c r="AB1739" t="str">
        <f t="shared" si="81"/>
        <v>962304820395580</v>
      </c>
      <c r="AC1739" t="str">
        <f t="shared" si="82"/>
        <v>8000176024</v>
      </c>
      <c r="AD1739" t="str">
        <f t="shared" si="83"/>
        <v>Type of identifier, other than LEI or MFI code</v>
      </c>
    </row>
    <row r="1740" spans="1:30" x14ac:dyDescent="0.45">
      <c r="A1740" t="s">
        <v>1055</v>
      </c>
      <c r="B1740" t="s">
        <v>703</v>
      </c>
      <c r="C1740" t="s">
        <v>21</v>
      </c>
      <c r="D1740" s="23">
        <v>0.5</v>
      </c>
      <c r="E1740" s="23"/>
      <c r="F1740" t="s">
        <v>485</v>
      </c>
      <c r="G1740" t="s">
        <v>23</v>
      </c>
      <c r="H1740" t="s">
        <v>694</v>
      </c>
      <c r="I1740" t="s">
        <v>704</v>
      </c>
      <c r="K1740" s="24"/>
      <c r="L1740" s="24"/>
      <c r="M1740" t="s">
        <v>1362</v>
      </c>
      <c r="R1740" s="25"/>
      <c r="X1740" t="str">
        <f>+IF(P1740="S128","c006x   - Insurance firms &amp; pension funds",IF(G1740="particulares","c001x   - Households",IF(AND(G1740="outras empresas nao financeiras",H1740="1"),"c002x   - Micro &amp; SME",IF(AND(G1740="outras empresas nao financeiras",OR(H1740="0",H1740="")),"c003x   - Corporates",IF(G1740="instituicoes de credito","c004x   - Institutions",IF(G1740="outras instituicoes financeiras","c005x   - Other financial corporations",IF(G1740="setor publico","c008x   - Government, central banks &amp; supranationals",IF(AND(G1740="",I1740="Taxageste"),"c003x   - Corporates",IF(G1740="","c005x   - Other financial corporations","")))))))))</f>
        <v>c004x   - Institutions</v>
      </c>
      <c r="Y1740" s="1">
        <f>SUM(N1740:O1740)</f>
        <v>0</v>
      </c>
      <c r="Z1740">
        <f>IFERROR(D1740-Y1740,"")</f>
        <v>0.5</v>
      </c>
      <c r="AA1740">
        <v>0</v>
      </c>
      <c r="AB1740" t="str">
        <f t="shared" si="81"/>
        <v>862304880012160</v>
      </c>
      <c r="AC1740" t="str">
        <f t="shared" si="82"/>
        <v>2100707445</v>
      </c>
      <c r="AD1740" t="str">
        <f t="shared" si="83"/>
        <v>Type of identifier, other than LEI or MFI code</v>
      </c>
    </row>
    <row r="1741" spans="1:30" x14ac:dyDescent="0.45">
      <c r="A1741" t="s">
        <v>1339</v>
      </c>
      <c r="B1741" t="s">
        <v>703</v>
      </c>
      <c r="C1741" t="s">
        <v>21</v>
      </c>
      <c r="D1741" s="23">
        <v>2.46</v>
      </c>
      <c r="E1741" s="23"/>
      <c r="F1741" t="s">
        <v>485</v>
      </c>
      <c r="G1741" t="s">
        <v>23</v>
      </c>
      <c r="H1741" t="s">
        <v>694</v>
      </c>
      <c r="I1741" t="s">
        <v>704</v>
      </c>
      <c r="K1741" s="24"/>
      <c r="L1741" s="24"/>
      <c r="M1741" t="s">
        <v>1362</v>
      </c>
      <c r="R1741" s="25"/>
      <c r="X1741" t="str">
        <f>+IF(P1741="S128","c006x   - Insurance firms &amp; pension funds",IF(G1741="particulares","c001x   - Households",IF(AND(G1741="outras empresas nao financeiras",H1741="1"),"c002x   - Micro &amp; SME",IF(AND(G1741="outras empresas nao financeiras",OR(H1741="0",H1741="")),"c003x   - Corporates",IF(G1741="instituicoes de credito","c004x   - Institutions",IF(G1741="outras instituicoes financeiras","c005x   - Other financial corporations",IF(G1741="setor publico","c008x   - Government, central banks &amp; supranationals",IF(AND(G1741="",I1741="Taxageste"),"c003x   - Corporates",IF(G1741="","c005x   - Other financial corporations","")))))))))</f>
        <v>c004x   - Institutions</v>
      </c>
      <c r="Y1741" s="1">
        <f>SUM(N1741:O1741)</f>
        <v>0</v>
      </c>
      <c r="Z1741">
        <f>IFERROR(D1741-Y1741,"")</f>
        <v>2.46</v>
      </c>
      <c r="AA1741">
        <v>0</v>
      </c>
      <c r="AB1741" t="str">
        <f t="shared" si="81"/>
        <v>862304880012400</v>
      </c>
      <c r="AC1741" t="str">
        <f t="shared" si="82"/>
        <v>2100707445</v>
      </c>
      <c r="AD1741" t="str">
        <f t="shared" si="83"/>
        <v>Type of identifier, other than LEI or MFI code</v>
      </c>
    </row>
    <row r="1742" spans="1:30" x14ac:dyDescent="0.45">
      <c r="A1742" t="s">
        <v>726</v>
      </c>
      <c r="B1742" t="s">
        <v>703</v>
      </c>
      <c r="C1742" t="s">
        <v>21</v>
      </c>
      <c r="D1742" s="23">
        <v>2.16</v>
      </c>
      <c r="E1742" s="23"/>
      <c r="F1742" t="s">
        <v>485</v>
      </c>
      <c r="G1742" t="s">
        <v>23</v>
      </c>
      <c r="H1742" t="s">
        <v>694</v>
      </c>
      <c r="I1742" t="s">
        <v>704</v>
      </c>
      <c r="K1742" s="24"/>
      <c r="L1742" s="24"/>
      <c r="M1742" t="s">
        <v>1362</v>
      </c>
      <c r="R1742" s="25"/>
      <c r="X1742" t="str">
        <f>+IF(P1742="S128","c006x   - Insurance firms &amp; pension funds",IF(G1742="particulares","c001x   - Households",IF(AND(G1742="outras empresas nao financeiras",H1742="1"),"c002x   - Micro &amp; SME",IF(AND(G1742="outras empresas nao financeiras",OR(H1742="0",H1742="")),"c003x   - Corporates",IF(G1742="instituicoes de credito","c004x   - Institutions",IF(G1742="outras instituicoes financeiras","c005x   - Other financial corporations",IF(G1742="setor publico","c008x   - Government, central banks &amp; supranationals",IF(AND(G1742="",I1742="Taxageste"),"c003x   - Corporates",IF(G1742="","c005x   - Other financial corporations","")))))))))</f>
        <v>c004x   - Institutions</v>
      </c>
      <c r="Y1742" s="1">
        <f>SUM(N1742:O1742)</f>
        <v>0</v>
      </c>
      <c r="Z1742">
        <f>IFERROR(D1742-Y1742,"")</f>
        <v>2.16</v>
      </c>
      <c r="AA1742">
        <v>0</v>
      </c>
      <c r="AB1742" t="str">
        <f t="shared" si="81"/>
        <v>862304880012500</v>
      </c>
      <c r="AC1742" t="str">
        <f t="shared" si="82"/>
        <v>2100707445</v>
      </c>
      <c r="AD1742" t="str">
        <f t="shared" si="83"/>
        <v>Type of identifier, other than LEI or MFI code</v>
      </c>
    </row>
    <row r="1743" spans="1:30" x14ac:dyDescent="0.45">
      <c r="A1743" t="s">
        <v>546</v>
      </c>
      <c r="B1743" t="s">
        <v>439</v>
      </c>
      <c r="C1743" t="s">
        <v>21</v>
      </c>
      <c r="D1743" s="23">
        <v>0.12</v>
      </c>
      <c r="F1743" t="s">
        <v>485</v>
      </c>
      <c r="G1743" t="s">
        <v>23</v>
      </c>
      <c r="H1743" t="s">
        <v>694</v>
      </c>
      <c r="I1743" t="s">
        <v>66</v>
      </c>
      <c r="M1743" t="s">
        <v>1362</v>
      </c>
      <c r="R1743" s="25"/>
      <c r="X1743" t="str">
        <f>+IF(P1743="S128","c006x   - Insurance firms &amp; pension funds",IF(G1743="particulares","c001x   - Households",IF(AND(G1743="outras empresas nao financeiras",H1743="1"),"c002x   - Micro &amp; SME",IF(AND(G1743="outras empresas nao financeiras",OR(H1743="0",H1743="")),"c003x   - Corporates",IF(G1743="instituicoes de credito","c004x   - Institutions",IF(G1743="outras instituicoes financeiras","c005x   - Other financial corporations",IF(G1743="setor publico","c008x   - Government, central banks &amp; supranationals",IF(AND(G1743="",I1743="Taxageste"),"c003x   - Corporates",IF(G1743="","c005x   - Other financial corporations","")))))))))</f>
        <v>c004x   - Institutions</v>
      </c>
      <c r="Y1743" s="1">
        <f>SUM(N1743:O1743)</f>
        <v>0</v>
      </c>
      <c r="Z1743">
        <f>IFERROR(D1743-Y1743,"")</f>
        <v>0.12</v>
      </c>
      <c r="AA1743">
        <v>0</v>
      </c>
      <c r="AB1743" t="str">
        <f t="shared" si="81"/>
        <v>962304820324540</v>
      </c>
      <c r="AC1743" t="str">
        <f t="shared" si="82"/>
        <v>8000176024</v>
      </c>
      <c r="AD1743" t="str">
        <f t="shared" si="83"/>
        <v>Type of identifier, other than LEI or MFI code</v>
      </c>
    </row>
    <row r="1744" spans="1:30" x14ac:dyDescent="0.45">
      <c r="A1744" t="s">
        <v>1316</v>
      </c>
      <c r="B1744" t="s">
        <v>703</v>
      </c>
      <c r="C1744" t="s">
        <v>21</v>
      </c>
      <c r="D1744" s="23">
        <v>0.64</v>
      </c>
      <c r="E1744" s="23"/>
      <c r="F1744" t="s">
        <v>485</v>
      </c>
      <c r="G1744" t="s">
        <v>23</v>
      </c>
      <c r="H1744" t="s">
        <v>694</v>
      </c>
      <c r="I1744" t="s">
        <v>704</v>
      </c>
      <c r="K1744" s="24"/>
      <c r="L1744" s="24"/>
      <c r="M1744" t="s">
        <v>1362</v>
      </c>
      <c r="R1744" s="25"/>
      <c r="X1744" t="str">
        <f>+IF(P1744="S128","c006x   - Insurance firms &amp; pension funds",IF(G1744="particulares","c001x   - Households",IF(AND(G1744="outras empresas nao financeiras",H1744="1"),"c002x   - Micro &amp; SME",IF(AND(G1744="outras empresas nao financeiras",OR(H1744="0",H1744="")),"c003x   - Corporates",IF(G1744="instituicoes de credito","c004x   - Institutions",IF(G1744="outras instituicoes financeiras","c005x   - Other financial corporations",IF(G1744="setor publico","c008x   - Government, central banks &amp; supranationals",IF(AND(G1744="",I1744="Taxageste"),"c003x   - Corporates",IF(G1744="","c005x   - Other financial corporations","")))))))))</f>
        <v>c004x   - Institutions</v>
      </c>
      <c r="Y1744" s="1">
        <f>SUM(N1744:O1744)</f>
        <v>0</v>
      </c>
      <c r="Z1744">
        <f>IFERROR(D1744-Y1744,"")</f>
        <v>0.64</v>
      </c>
      <c r="AA1744">
        <v>0</v>
      </c>
      <c r="AB1744" t="str">
        <f t="shared" si="81"/>
        <v>862304880012770</v>
      </c>
      <c r="AC1744" t="str">
        <f t="shared" si="82"/>
        <v>2100707445</v>
      </c>
      <c r="AD1744" t="str">
        <f t="shared" si="83"/>
        <v>Type of identifier, other than LEI or MFI code</v>
      </c>
    </row>
    <row r="1745" spans="1:30" x14ac:dyDescent="0.45">
      <c r="A1745" t="s">
        <v>1045</v>
      </c>
      <c r="B1745" t="s">
        <v>703</v>
      </c>
      <c r="C1745" t="s">
        <v>21</v>
      </c>
      <c r="D1745" s="23">
        <v>0.2</v>
      </c>
      <c r="E1745" s="23"/>
      <c r="F1745" t="s">
        <v>485</v>
      </c>
      <c r="G1745" t="s">
        <v>23</v>
      </c>
      <c r="H1745" t="s">
        <v>694</v>
      </c>
      <c r="I1745" t="s">
        <v>704</v>
      </c>
      <c r="K1745" s="24"/>
      <c r="L1745" s="24"/>
      <c r="M1745" t="s">
        <v>1362</v>
      </c>
      <c r="R1745" s="25"/>
      <c r="X1745" t="str">
        <f>+IF(P1745="S128","c006x   - Insurance firms &amp; pension funds",IF(G1745="particulares","c001x   - Households",IF(AND(G1745="outras empresas nao financeiras",H1745="1"),"c002x   - Micro &amp; SME",IF(AND(G1745="outras empresas nao financeiras",OR(H1745="0",H1745="")),"c003x   - Corporates",IF(G1745="instituicoes de credito","c004x   - Institutions",IF(G1745="outras instituicoes financeiras","c005x   - Other financial corporations",IF(G1745="setor publico","c008x   - Government, central banks &amp; supranationals",IF(AND(G1745="",I1745="Taxageste"),"c003x   - Corporates",IF(G1745="","c005x   - Other financial corporations","")))))))))</f>
        <v>c004x   - Institutions</v>
      </c>
      <c r="Y1745" s="1">
        <f>SUM(N1745:O1745)</f>
        <v>0</v>
      </c>
      <c r="Z1745">
        <f>IFERROR(D1745-Y1745,"")</f>
        <v>0.2</v>
      </c>
      <c r="AA1745">
        <v>0</v>
      </c>
      <c r="AB1745" t="str">
        <f t="shared" si="81"/>
        <v>862304880014330</v>
      </c>
      <c r="AC1745" t="str">
        <f t="shared" si="82"/>
        <v>2100707445</v>
      </c>
      <c r="AD1745" t="str">
        <f t="shared" si="83"/>
        <v>Type of identifier, other than LEI or MFI code</v>
      </c>
    </row>
    <row r="1746" spans="1:30" x14ac:dyDescent="0.45">
      <c r="A1746" t="s">
        <v>607</v>
      </c>
      <c r="B1746" t="s">
        <v>439</v>
      </c>
      <c r="C1746" t="s">
        <v>21</v>
      </c>
      <c r="D1746" s="23">
        <v>1.93</v>
      </c>
      <c r="F1746" t="s">
        <v>485</v>
      </c>
      <c r="G1746" t="s">
        <v>23</v>
      </c>
      <c r="H1746" t="s">
        <v>694</v>
      </c>
      <c r="I1746" t="s">
        <v>66</v>
      </c>
      <c r="M1746" t="s">
        <v>1362</v>
      </c>
      <c r="R1746" s="25"/>
      <c r="X1746" t="str">
        <f>+IF(P1746="S128","c006x   - Insurance firms &amp; pension funds",IF(G1746="particulares","c001x   - Households",IF(AND(G1746="outras empresas nao financeiras",H1746="1"),"c002x   - Micro &amp; SME",IF(AND(G1746="outras empresas nao financeiras",OR(H1746="0",H1746="")),"c003x   - Corporates",IF(G1746="instituicoes de credito","c004x   - Institutions",IF(G1746="outras instituicoes financeiras","c005x   - Other financial corporations",IF(G1746="setor publico","c008x   - Government, central banks &amp; supranationals",IF(AND(G1746="",I1746="Taxageste"),"c003x   - Corporates",IF(G1746="","c005x   - Other financial corporations","")))))))))</f>
        <v>c004x   - Institutions</v>
      </c>
      <c r="Y1746" s="1">
        <f>SUM(N1746:O1746)</f>
        <v>0</v>
      </c>
      <c r="Z1746">
        <f>IFERROR(D1746-Y1746,"")</f>
        <v>1.93</v>
      </c>
      <c r="AA1746">
        <v>0</v>
      </c>
      <c r="AB1746" t="str">
        <f t="shared" si="81"/>
        <v>962304820324550</v>
      </c>
      <c r="AC1746" t="str">
        <f t="shared" si="82"/>
        <v>8000176024</v>
      </c>
      <c r="AD1746" t="str">
        <f t="shared" si="83"/>
        <v>Type of identifier, other than LEI or MFI code</v>
      </c>
    </row>
    <row r="1747" spans="1:30" x14ac:dyDescent="0.45">
      <c r="A1747" t="s">
        <v>522</v>
      </c>
      <c r="B1747" t="s">
        <v>439</v>
      </c>
      <c r="C1747" t="s">
        <v>21</v>
      </c>
      <c r="D1747" s="23">
        <v>0.28000000000000003</v>
      </c>
      <c r="F1747" t="s">
        <v>485</v>
      </c>
      <c r="G1747" t="s">
        <v>23</v>
      </c>
      <c r="H1747" t="s">
        <v>694</v>
      </c>
      <c r="I1747" t="s">
        <v>66</v>
      </c>
      <c r="M1747" t="s">
        <v>1362</v>
      </c>
      <c r="R1747" s="25"/>
      <c r="X1747" t="str">
        <f>+IF(P1747="S128","c006x   - Insurance firms &amp; pension funds",IF(G1747="particulares","c001x   - Households",IF(AND(G1747="outras empresas nao financeiras",H1747="1"),"c002x   - Micro &amp; SME",IF(AND(G1747="outras empresas nao financeiras",OR(H1747="0",H1747="")),"c003x   - Corporates",IF(G1747="instituicoes de credito","c004x   - Institutions",IF(G1747="outras instituicoes financeiras","c005x   - Other financial corporations",IF(G1747="setor publico","c008x   - Government, central banks &amp; supranationals",IF(AND(G1747="",I1747="Taxageste"),"c003x   - Corporates",IF(G1747="","c005x   - Other financial corporations","")))))))))</f>
        <v>c004x   - Institutions</v>
      </c>
      <c r="Y1747" s="1">
        <f>SUM(N1747:O1747)</f>
        <v>0</v>
      </c>
      <c r="Z1747">
        <f>IFERROR(D1747-Y1747,"")</f>
        <v>0.28000000000000003</v>
      </c>
      <c r="AA1747">
        <v>0</v>
      </c>
      <c r="AB1747" t="str">
        <f t="shared" si="81"/>
        <v>962304820037810</v>
      </c>
      <c r="AC1747" t="str">
        <f t="shared" si="82"/>
        <v>8000176024</v>
      </c>
      <c r="AD1747" t="str">
        <f t="shared" si="83"/>
        <v>Type of identifier, other than LEI or MFI code</v>
      </c>
    </row>
    <row r="1748" spans="1:30" x14ac:dyDescent="0.45">
      <c r="A1748" t="s">
        <v>1318</v>
      </c>
      <c r="B1748" t="s">
        <v>703</v>
      </c>
      <c r="C1748" t="s">
        <v>21</v>
      </c>
      <c r="D1748" s="23">
        <v>0.42</v>
      </c>
      <c r="E1748" s="23"/>
      <c r="F1748" t="s">
        <v>485</v>
      </c>
      <c r="G1748" t="s">
        <v>23</v>
      </c>
      <c r="H1748" t="s">
        <v>694</v>
      </c>
      <c r="I1748" t="s">
        <v>704</v>
      </c>
      <c r="K1748" s="24"/>
      <c r="L1748" s="24"/>
      <c r="M1748" t="s">
        <v>1362</v>
      </c>
      <c r="R1748" s="25"/>
      <c r="X1748" t="str">
        <f>+IF(P1748="S128","c006x   - Insurance firms &amp; pension funds",IF(G1748="particulares","c001x   - Households",IF(AND(G1748="outras empresas nao financeiras",H1748="1"),"c002x   - Micro &amp; SME",IF(AND(G1748="outras empresas nao financeiras",OR(H1748="0",H1748="")),"c003x   - Corporates",IF(G1748="instituicoes de credito","c004x   - Institutions",IF(G1748="outras instituicoes financeiras","c005x   - Other financial corporations",IF(G1748="setor publico","c008x   - Government, central banks &amp; supranationals",IF(AND(G1748="",I1748="Taxageste"),"c003x   - Corporates",IF(G1748="","c005x   - Other financial corporations","")))))))))</f>
        <v>c004x   - Institutions</v>
      </c>
      <c r="Y1748" s="1">
        <f>SUM(N1748:O1748)</f>
        <v>0</v>
      </c>
      <c r="Z1748">
        <f>IFERROR(D1748-Y1748,"")</f>
        <v>0.42</v>
      </c>
      <c r="AA1748">
        <v>0</v>
      </c>
      <c r="AB1748" t="str">
        <f t="shared" si="81"/>
        <v>862304880017150</v>
      </c>
      <c r="AC1748" t="str">
        <f t="shared" si="82"/>
        <v>2100707445</v>
      </c>
      <c r="AD1748" t="str">
        <f t="shared" si="83"/>
        <v>Type of identifier, other than LEI or MFI code</v>
      </c>
    </row>
    <row r="1749" spans="1:30" x14ac:dyDescent="0.45">
      <c r="A1749" t="s">
        <v>664</v>
      </c>
      <c r="B1749" t="s">
        <v>439</v>
      </c>
      <c r="C1749" t="s">
        <v>21</v>
      </c>
      <c r="D1749" s="23">
        <v>64.44</v>
      </c>
      <c r="E1749" s="23"/>
      <c r="F1749" t="s">
        <v>490</v>
      </c>
      <c r="G1749" t="s">
        <v>23</v>
      </c>
      <c r="H1749" t="s">
        <v>694</v>
      </c>
      <c r="I1749" t="s">
        <v>66</v>
      </c>
      <c r="M1749" t="s">
        <v>1362</v>
      </c>
      <c r="X1749" t="str">
        <f>+IF(P1749="S128","c006x   - Insurance firms &amp; pension funds",IF(G1749="particulares","c001x   - Households",IF(AND(G1749="outras empresas nao financeiras",H1749="1"),"c002x   - Micro &amp; SME",IF(AND(G1749="outras empresas nao financeiras",OR(H1749="0",H1749="")),"c003x   - Corporates",IF(G1749="instituicoes de credito","c004x   - Institutions",IF(G1749="outras instituicoes financeiras","c005x   - Other financial corporations",IF(G1749="setor publico","c008x   - Government, central banks &amp; supranationals",IF(AND(G1749="",I1749="Taxageste"),"c003x   - Corporates",IF(G1749="","c005x   - Other financial corporations","")))))))))</f>
        <v>c004x   - Institutions</v>
      </c>
      <c r="Y1749" s="1">
        <f>SUM(N1749:O1749)</f>
        <v>0</v>
      </c>
      <c r="Z1749">
        <f>IFERROR(D1749-Y1749,"")</f>
        <v>64.44</v>
      </c>
      <c r="AA1749">
        <v>0</v>
      </c>
      <c r="AB1749" t="str">
        <f t="shared" si="81"/>
        <v>962304820252950</v>
      </c>
      <c r="AC1749" t="str">
        <f t="shared" si="82"/>
        <v>8000176024</v>
      </c>
      <c r="AD1749" t="str">
        <f t="shared" si="83"/>
        <v>Type of identifier, other than LEI or MFI code</v>
      </c>
    </row>
    <row r="1750" spans="1:30" x14ac:dyDescent="0.45">
      <c r="A1750" t="s">
        <v>635</v>
      </c>
      <c r="B1750" t="s">
        <v>439</v>
      </c>
      <c r="C1750" t="s">
        <v>21</v>
      </c>
      <c r="D1750" s="23">
        <v>64.44</v>
      </c>
      <c r="F1750" t="s">
        <v>490</v>
      </c>
      <c r="G1750" t="s">
        <v>23</v>
      </c>
      <c r="H1750" t="s">
        <v>694</v>
      </c>
      <c r="I1750" t="s">
        <v>66</v>
      </c>
      <c r="M1750" t="s">
        <v>1362</v>
      </c>
      <c r="X1750" t="str">
        <f>+IF(P1750="S128","c006x   - Insurance firms &amp; pension funds",IF(G1750="particulares","c001x   - Households",IF(AND(G1750="outras empresas nao financeiras",H1750="1"),"c002x   - Micro &amp; SME",IF(AND(G1750="outras empresas nao financeiras",OR(H1750="0",H1750="")),"c003x   - Corporates",IF(G1750="instituicoes de credito","c004x   - Institutions",IF(G1750="outras instituicoes financeiras","c005x   - Other financial corporations",IF(G1750="setor publico","c008x   - Government, central banks &amp; supranationals",IF(AND(G1750="",I1750="Taxageste"),"c003x   - Corporates",IF(G1750="","c005x   - Other financial corporations","")))))))))</f>
        <v>c004x   - Institutions</v>
      </c>
      <c r="Y1750" s="1">
        <f>SUM(N1750:O1750)</f>
        <v>0</v>
      </c>
      <c r="Z1750">
        <f>IFERROR(D1750-Y1750,"")</f>
        <v>64.44</v>
      </c>
      <c r="AA1750">
        <v>0</v>
      </c>
      <c r="AB1750" t="str">
        <f t="shared" si="81"/>
        <v>962304820139030</v>
      </c>
      <c r="AC1750" t="str">
        <f t="shared" si="82"/>
        <v>8000176024</v>
      </c>
      <c r="AD1750" t="str">
        <f t="shared" si="83"/>
        <v>Type of identifier, other than LEI or MFI code</v>
      </c>
    </row>
    <row r="1751" spans="1:30" x14ac:dyDescent="0.45">
      <c r="A1751" t="s">
        <v>644</v>
      </c>
      <c r="B1751" t="s">
        <v>439</v>
      </c>
      <c r="C1751" t="s">
        <v>21</v>
      </c>
      <c r="D1751">
        <v>0.96</v>
      </c>
      <c r="E1751" s="2"/>
      <c r="F1751" t="s">
        <v>485</v>
      </c>
      <c r="G1751" t="s">
        <v>23</v>
      </c>
      <c r="H1751" t="s">
        <v>694</v>
      </c>
      <c r="I1751" t="s">
        <v>66</v>
      </c>
      <c r="M1751" t="s">
        <v>1362</v>
      </c>
      <c r="X1751" t="str">
        <f>+IF(P1751="S128","c006x   - Insurance firms &amp; pension funds",IF(G1751="particulares","c001x   - Households",IF(AND(G1751="outras empresas nao financeiras",H1751="1"),"c002x   - Micro &amp; SME",IF(AND(G1751="outras empresas nao financeiras",OR(H1751="0",H1751="")),"c003x   - Corporates",IF(G1751="instituicoes de credito","c004x   - Institutions",IF(G1751="outras instituicoes financeiras","c005x   - Other financial corporations",IF(G1751="setor publico","c008x   - Government, central banks &amp; supranationals",IF(AND(G1751="",I1751="Taxageste"),"c003x   - Corporates",IF(G1751="","c005x   - Other financial corporations","")))))))))</f>
        <v>c004x   - Institutions</v>
      </c>
      <c r="Y1751" s="1">
        <f>SUM(N1751:O1751)</f>
        <v>0</v>
      </c>
      <c r="Z1751">
        <f>IFERROR(D1751-Y1751,"")</f>
        <v>0.96</v>
      </c>
      <c r="AA1751">
        <v>0</v>
      </c>
      <c r="AB1751" t="str">
        <f t="shared" si="81"/>
        <v>962304820167570</v>
      </c>
      <c r="AC1751" t="str">
        <f t="shared" si="82"/>
        <v>8000176024</v>
      </c>
      <c r="AD1751" t="str">
        <f t="shared" si="83"/>
        <v>Type of identifier, other than LEI or MFI code</v>
      </c>
    </row>
    <row r="1752" spans="1:30" x14ac:dyDescent="0.45">
      <c r="A1752" t="s">
        <v>1479</v>
      </c>
      <c r="B1752" t="s">
        <v>439</v>
      </c>
      <c r="C1752" t="s">
        <v>21</v>
      </c>
      <c r="D1752">
        <v>1.9</v>
      </c>
      <c r="F1752" t="s">
        <v>485</v>
      </c>
      <c r="G1752" t="s">
        <v>23</v>
      </c>
      <c r="H1752" t="s">
        <v>694</v>
      </c>
      <c r="I1752" t="s">
        <v>66</v>
      </c>
      <c r="M1752" t="s">
        <v>1362</v>
      </c>
      <c r="X1752" t="str">
        <f>+IF(P1752="S128","c006x   - Insurance firms &amp; pension funds",IF(G1752="particulares","c001x   - Households",IF(AND(G1752="outras empresas nao financeiras",H1752="1"),"c002x   - Micro &amp; SME",IF(AND(G1752="outras empresas nao financeiras",OR(H1752="0",H1752="")),"c003x   - Corporates",IF(G1752="instituicoes de credito","c004x   - Institutions",IF(G1752="outras instituicoes financeiras","c005x   - Other financial corporations",IF(G1752="setor publico","c008x   - Government, central banks &amp; supranationals",IF(AND(G1752="",I1752="Taxageste"),"c003x   - Corporates",IF(G1752="","c005x   - Other financial corporations","")))))))))</f>
        <v>c004x   - Institutions</v>
      </c>
      <c r="Y1752" s="1">
        <f>SUM(N1752:O1752)</f>
        <v>0</v>
      </c>
      <c r="Z1752">
        <f>IFERROR(D1752-Y1752,"")</f>
        <v>1.9</v>
      </c>
      <c r="AA1752">
        <v>0</v>
      </c>
      <c r="AB1752" t="str">
        <f t="shared" si="81"/>
        <v>962304830371210</v>
      </c>
      <c r="AC1752" t="str">
        <f t="shared" si="82"/>
        <v>8000176024</v>
      </c>
      <c r="AD1752" t="str">
        <f t="shared" si="83"/>
        <v>Type of identifier, other than LEI or MFI code</v>
      </c>
    </row>
    <row r="1753" spans="1:30" x14ac:dyDescent="0.45">
      <c r="A1753" t="s">
        <v>521</v>
      </c>
      <c r="B1753" t="s">
        <v>486</v>
      </c>
      <c r="C1753" t="s">
        <v>21</v>
      </c>
      <c r="D1753">
        <v>0.56000000000000005</v>
      </c>
      <c r="F1753" t="s">
        <v>485</v>
      </c>
      <c r="G1753" t="s">
        <v>23</v>
      </c>
      <c r="H1753" t="s">
        <v>694</v>
      </c>
      <c r="I1753" t="s">
        <v>487</v>
      </c>
      <c r="M1753" t="s">
        <v>1362</v>
      </c>
      <c r="X1753" t="str">
        <f>+IF(P1753="S128","c006x   - Insurance firms &amp; pension funds",IF(G1753="particulares","c001x   - Households",IF(AND(G1753="outras empresas nao financeiras",H1753="1"),"c002x   - Micro &amp; SME",IF(AND(G1753="outras empresas nao financeiras",OR(H1753="0",H1753="")),"c003x   - Corporates",IF(G1753="instituicoes de credito","c004x   - Institutions",IF(G1753="outras instituicoes financeiras","c005x   - Other financial corporations",IF(G1753="setor publico","c008x   - Government, central banks &amp; supranationals",IF(AND(G1753="",I1753="Taxageste"),"c003x   - Corporates",IF(G1753="","c005x   - Other financial corporations","")))))))))</f>
        <v>c004x   - Institutions</v>
      </c>
      <c r="Y1753" s="1">
        <f>SUM(N1753:O1753)</f>
        <v>0</v>
      </c>
      <c r="Z1753">
        <f>IFERROR(D1753-Y1753,"")</f>
        <v>0.56000000000000005</v>
      </c>
      <c r="AA1753">
        <v>0</v>
      </c>
      <c r="AB1753" t="str">
        <f t="shared" si="81"/>
        <v>962304820151190</v>
      </c>
      <c r="AC1753" t="str">
        <f t="shared" si="82"/>
        <v>0000046859</v>
      </c>
      <c r="AD1753" t="str">
        <f t="shared" si="83"/>
        <v>Type of identifier, other than LEI or MFI code</v>
      </c>
    </row>
    <row r="1754" spans="1:30" x14ac:dyDescent="0.45">
      <c r="A1754" t="s">
        <v>1382</v>
      </c>
      <c r="B1754" t="s">
        <v>439</v>
      </c>
      <c r="C1754" t="s">
        <v>21</v>
      </c>
      <c r="D1754">
        <v>0.21</v>
      </c>
      <c r="F1754" t="s">
        <v>485</v>
      </c>
      <c r="G1754" t="s">
        <v>23</v>
      </c>
      <c r="H1754" t="s">
        <v>694</v>
      </c>
      <c r="I1754" t="s">
        <v>66</v>
      </c>
      <c r="M1754" t="s">
        <v>1362</v>
      </c>
      <c r="X1754" t="str">
        <f>+IF(P1754="S128","c006x   - Insurance firms &amp; pension funds",IF(G1754="particulares","c001x   - Households",IF(AND(G1754="outras empresas nao financeiras",H1754="1"),"c002x   - Micro &amp; SME",IF(AND(G1754="outras empresas nao financeiras",OR(H1754="0",H1754="")),"c003x   - Corporates",IF(G1754="instituicoes de credito","c004x   - Institutions",IF(G1754="outras instituicoes financeiras","c005x   - Other financial corporations",IF(G1754="setor publico","c008x   - Government, central banks &amp; supranationals",IF(AND(G1754="",I1754="Taxageste"),"c003x   - Corporates",IF(G1754="","c005x   - Other financial corporations","")))))))))</f>
        <v>c004x   - Institutions</v>
      </c>
      <c r="Y1754" s="1">
        <f>SUM(N1754:O1754)</f>
        <v>0</v>
      </c>
      <c r="Z1754">
        <f>IFERROR(D1754-Y1754,"")</f>
        <v>0.21</v>
      </c>
      <c r="AA1754">
        <v>0</v>
      </c>
      <c r="AB1754" t="str">
        <f t="shared" si="81"/>
        <v>962304820179130</v>
      </c>
      <c r="AC1754" t="str">
        <f t="shared" si="82"/>
        <v>8000176024</v>
      </c>
      <c r="AD1754" t="str">
        <f t="shared" si="83"/>
        <v>Type of identifier, other than LEI or MFI code</v>
      </c>
    </row>
    <row r="1755" spans="1:30" x14ac:dyDescent="0.45">
      <c r="A1755" t="s">
        <v>583</v>
      </c>
      <c r="B1755" t="s">
        <v>439</v>
      </c>
      <c r="C1755" t="s">
        <v>21</v>
      </c>
      <c r="D1755">
        <v>377.15</v>
      </c>
      <c r="F1755" t="s">
        <v>490</v>
      </c>
      <c r="G1755" t="s">
        <v>23</v>
      </c>
      <c r="H1755" t="s">
        <v>694</v>
      </c>
      <c r="I1755" t="s">
        <v>66</v>
      </c>
      <c r="M1755" t="s">
        <v>1362</v>
      </c>
      <c r="X1755" t="str">
        <f>+IF(P1755="S128","c006x   - Insurance firms &amp; pension funds",IF(G1755="particulares","c001x   - Households",IF(AND(G1755="outras empresas nao financeiras",H1755="1"),"c002x   - Micro &amp; SME",IF(AND(G1755="outras empresas nao financeiras",OR(H1755="0",H1755="")),"c003x   - Corporates",IF(G1755="instituicoes de credito","c004x   - Institutions",IF(G1755="outras instituicoes financeiras","c005x   - Other financial corporations",IF(G1755="setor publico","c008x   - Government, central banks &amp; supranationals",IF(AND(G1755="",I1755="Taxageste"),"c003x   - Corporates",IF(G1755="","c005x   - Other financial corporations","")))))))))</f>
        <v>c004x   - Institutions</v>
      </c>
      <c r="Y1755" s="1">
        <f>SUM(N1755:O1755)</f>
        <v>0</v>
      </c>
      <c r="Z1755">
        <f>IFERROR(D1755-Y1755,"")</f>
        <v>377.15</v>
      </c>
      <c r="AA1755">
        <v>0</v>
      </c>
      <c r="AB1755" t="str">
        <f t="shared" si="81"/>
        <v>962304820272590</v>
      </c>
      <c r="AC1755" t="str">
        <f t="shared" si="82"/>
        <v>8000176024</v>
      </c>
      <c r="AD1755" t="str">
        <f t="shared" si="83"/>
        <v>Type of identifier, other than LEI or MFI code</v>
      </c>
    </row>
    <row r="1756" spans="1:30" x14ac:dyDescent="0.45">
      <c r="A1756" t="s">
        <v>600</v>
      </c>
      <c r="B1756" t="s">
        <v>439</v>
      </c>
      <c r="C1756" t="s">
        <v>21</v>
      </c>
      <c r="D1756">
        <v>2.37</v>
      </c>
      <c r="F1756" t="s">
        <v>485</v>
      </c>
      <c r="G1756" t="s">
        <v>23</v>
      </c>
      <c r="H1756" t="s">
        <v>694</v>
      </c>
      <c r="I1756" t="s">
        <v>66</v>
      </c>
      <c r="M1756" t="s">
        <v>1362</v>
      </c>
      <c r="X1756" t="str">
        <f>+IF(P1756="S128","c006x   - Insurance firms &amp; pension funds",IF(G1756="particulares","c001x   - Households",IF(AND(G1756="outras empresas nao financeiras",H1756="1"),"c002x   - Micro &amp; SME",IF(AND(G1756="outras empresas nao financeiras",OR(H1756="0",H1756="")),"c003x   - Corporates",IF(G1756="instituicoes de credito","c004x   - Institutions",IF(G1756="outras instituicoes financeiras","c005x   - Other financial corporations",IF(G1756="setor publico","c008x   - Government, central banks &amp; supranationals",IF(AND(G1756="",I1756="Taxageste"),"c003x   - Corporates",IF(G1756="","c005x   - Other financial corporations","")))))))))</f>
        <v>c004x   - Institutions</v>
      </c>
      <c r="Y1756" s="1">
        <f>SUM(N1756:O1756)</f>
        <v>0</v>
      </c>
      <c r="Z1756">
        <f>IFERROR(D1756-Y1756,"")</f>
        <v>2.37</v>
      </c>
      <c r="AA1756">
        <v>0</v>
      </c>
      <c r="AB1756" t="str">
        <f t="shared" si="81"/>
        <v>962304820309480</v>
      </c>
      <c r="AC1756" t="str">
        <f t="shared" si="82"/>
        <v>8000176024</v>
      </c>
      <c r="AD1756" t="str">
        <f t="shared" si="83"/>
        <v>Type of identifier, other than LEI or MFI code</v>
      </c>
    </row>
    <row r="1757" spans="1:30" x14ac:dyDescent="0.45">
      <c r="A1757" t="s">
        <v>1059</v>
      </c>
      <c r="B1757" t="s">
        <v>439</v>
      </c>
      <c r="C1757" t="s">
        <v>21</v>
      </c>
      <c r="D1757">
        <v>43.33</v>
      </c>
      <c r="F1757" t="s">
        <v>490</v>
      </c>
      <c r="G1757" t="s">
        <v>23</v>
      </c>
      <c r="H1757" t="s">
        <v>694</v>
      </c>
      <c r="I1757" t="s">
        <v>66</v>
      </c>
      <c r="M1757" t="s">
        <v>1362</v>
      </c>
      <c r="X1757" t="str">
        <f>+IF(P1757="S128","c006x   - Insurance firms &amp; pension funds",IF(G1757="particulares","c001x   - Households",IF(AND(G1757="outras empresas nao financeiras",H1757="1"),"c002x   - Micro &amp; SME",IF(AND(G1757="outras empresas nao financeiras",OR(H1757="0",H1757="")),"c003x   - Corporates",IF(G1757="instituicoes de credito","c004x   - Institutions",IF(G1757="outras instituicoes financeiras","c005x   - Other financial corporations",IF(G1757="setor publico","c008x   - Government, central banks &amp; supranationals",IF(AND(G1757="",I1757="Taxageste"),"c003x   - Corporates",IF(G1757="","c005x   - Other financial corporations","")))))))))</f>
        <v>c004x   - Institutions</v>
      </c>
      <c r="Y1757" s="1">
        <f>SUM(N1757:O1757)</f>
        <v>0</v>
      </c>
      <c r="Z1757">
        <f>IFERROR(D1757-Y1757,"")</f>
        <v>43.33</v>
      </c>
      <c r="AA1757">
        <v>0</v>
      </c>
      <c r="AB1757" t="str">
        <f t="shared" si="81"/>
        <v>962304820359300</v>
      </c>
      <c r="AC1757" t="str">
        <f t="shared" si="82"/>
        <v>8000176024</v>
      </c>
      <c r="AD1757" t="str">
        <f t="shared" si="83"/>
        <v>Type of identifier, other than LEI or MFI code</v>
      </c>
    </row>
    <row r="1758" spans="1:30" x14ac:dyDescent="0.45">
      <c r="A1758" t="s">
        <v>655</v>
      </c>
      <c r="B1758" t="s">
        <v>439</v>
      </c>
      <c r="C1758" t="s">
        <v>21</v>
      </c>
      <c r="D1758">
        <v>86.67</v>
      </c>
      <c r="F1758" t="s">
        <v>490</v>
      </c>
      <c r="G1758" t="s">
        <v>23</v>
      </c>
      <c r="H1758" t="s">
        <v>694</v>
      </c>
      <c r="I1758" t="s">
        <v>66</v>
      </c>
      <c r="M1758" t="s">
        <v>1362</v>
      </c>
      <c r="X1758" t="str">
        <f>+IF(P1758="S128","c006x   - Insurance firms &amp; pension funds",IF(G1758="particulares","c001x   - Households",IF(AND(G1758="outras empresas nao financeiras",H1758="1"),"c002x   - Micro &amp; SME",IF(AND(G1758="outras empresas nao financeiras",OR(H1758="0",H1758="")),"c003x   - Corporates",IF(G1758="instituicoes de credito","c004x   - Institutions",IF(G1758="outras instituicoes financeiras","c005x   - Other financial corporations",IF(G1758="setor publico","c008x   - Government, central banks &amp; supranationals",IF(AND(G1758="",I1758="Taxageste"),"c003x   - Corporates",IF(G1758="","c005x   - Other financial corporations","")))))))))</f>
        <v>c004x   - Institutions</v>
      </c>
      <c r="Y1758" s="1">
        <f>SUM(N1758:O1758)</f>
        <v>0</v>
      </c>
      <c r="Z1758">
        <f>IFERROR(D1758-Y1758,"")</f>
        <v>86.67</v>
      </c>
      <c r="AA1758">
        <v>0</v>
      </c>
      <c r="AB1758" t="str">
        <f t="shared" si="81"/>
        <v>962304820043570</v>
      </c>
      <c r="AC1758" t="str">
        <f t="shared" si="82"/>
        <v>8000176024</v>
      </c>
      <c r="AD1758" t="str">
        <f t="shared" si="83"/>
        <v>Type of identifier, other than LEI or MFI code</v>
      </c>
    </row>
    <row r="1759" spans="1:30" x14ac:dyDescent="0.45">
      <c r="A1759" t="s">
        <v>503</v>
      </c>
      <c r="B1759" t="s">
        <v>439</v>
      </c>
      <c r="C1759" t="s">
        <v>21</v>
      </c>
      <c r="D1759">
        <v>64.44</v>
      </c>
      <c r="F1759" t="s">
        <v>490</v>
      </c>
      <c r="G1759" t="s">
        <v>23</v>
      </c>
      <c r="H1759" t="s">
        <v>694</v>
      </c>
      <c r="I1759" t="s">
        <v>66</v>
      </c>
      <c r="M1759" t="s">
        <v>1362</v>
      </c>
      <c r="X1759" t="str">
        <f>+IF(P1759="S128","c006x   - Insurance firms &amp; pension funds",IF(G1759="particulares","c001x   - Households",IF(AND(G1759="outras empresas nao financeiras",H1759="1"),"c002x   - Micro &amp; SME",IF(AND(G1759="outras empresas nao financeiras",OR(H1759="0",H1759="")),"c003x   - Corporates",IF(G1759="instituicoes de credito","c004x   - Institutions",IF(G1759="outras instituicoes financeiras","c005x   - Other financial corporations",IF(G1759="setor publico","c008x   - Government, central banks &amp; supranationals",IF(AND(G1759="",I1759="Taxageste"),"c003x   - Corporates",IF(G1759="","c005x   - Other financial corporations","")))))))))</f>
        <v>c004x   - Institutions</v>
      </c>
      <c r="Y1759" s="1">
        <f>SUM(N1759:O1759)</f>
        <v>0</v>
      </c>
      <c r="Z1759">
        <f>IFERROR(D1759-Y1759,"")</f>
        <v>64.44</v>
      </c>
      <c r="AA1759">
        <v>0</v>
      </c>
      <c r="AB1759" t="str">
        <f t="shared" si="81"/>
        <v>962304820132350</v>
      </c>
      <c r="AC1759" t="str">
        <f t="shared" si="82"/>
        <v>8000176024</v>
      </c>
      <c r="AD1759" t="str">
        <f t="shared" si="83"/>
        <v>Type of identifier, other than LEI or MFI code</v>
      </c>
    </row>
    <row r="1760" spans="1:30" x14ac:dyDescent="0.45">
      <c r="A1760" t="s">
        <v>674</v>
      </c>
      <c r="B1760" t="s">
        <v>439</v>
      </c>
      <c r="C1760" t="s">
        <v>21</v>
      </c>
      <c r="D1760">
        <v>129.46</v>
      </c>
      <c r="F1760" t="s">
        <v>490</v>
      </c>
      <c r="G1760" t="s">
        <v>23</v>
      </c>
      <c r="H1760" t="s">
        <v>694</v>
      </c>
      <c r="I1760" t="s">
        <v>66</v>
      </c>
      <c r="M1760" t="s">
        <v>1362</v>
      </c>
      <c r="X1760" t="str">
        <f>+IF(P1760="S128","c006x   - Insurance firms &amp; pension funds",IF(G1760="particulares","c001x   - Households",IF(AND(G1760="outras empresas nao financeiras",H1760="1"),"c002x   - Micro &amp; SME",IF(AND(G1760="outras empresas nao financeiras",OR(H1760="0",H1760="")),"c003x   - Corporates",IF(G1760="instituicoes de credito","c004x   - Institutions",IF(G1760="outras instituicoes financeiras","c005x   - Other financial corporations",IF(G1760="setor publico","c008x   - Government, central banks &amp; supranationals",IF(AND(G1760="",I1760="Taxageste"),"c003x   - Corporates",IF(G1760="","c005x   - Other financial corporations","")))))))))</f>
        <v>c004x   - Institutions</v>
      </c>
      <c r="Y1760" s="1">
        <f>SUM(N1760:O1760)</f>
        <v>0</v>
      </c>
      <c r="Z1760">
        <f>IFERROR(D1760-Y1760,"")</f>
        <v>129.46</v>
      </c>
      <c r="AA1760">
        <v>0</v>
      </c>
      <c r="AB1760" t="str">
        <f t="shared" si="81"/>
        <v>962304820300780</v>
      </c>
      <c r="AC1760" t="str">
        <f t="shared" si="82"/>
        <v>8000176024</v>
      </c>
      <c r="AD1760" t="str">
        <f t="shared" si="83"/>
        <v>Type of identifier, other than LEI or MFI code</v>
      </c>
    </row>
    <row r="1761" spans="1:30" x14ac:dyDescent="0.45">
      <c r="A1761" t="s">
        <v>1370</v>
      </c>
      <c r="B1761" t="s">
        <v>439</v>
      </c>
      <c r="C1761" t="s">
        <v>21</v>
      </c>
      <c r="D1761">
        <v>86.38</v>
      </c>
      <c r="F1761" t="s">
        <v>490</v>
      </c>
      <c r="G1761" t="s">
        <v>23</v>
      </c>
      <c r="H1761" t="s">
        <v>694</v>
      </c>
      <c r="I1761" t="s">
        <v>66</v>
      </c>
      <c r="M1761" t="s">
        <v>1362</v>
      </c>
      <c r="X1761" t="str">
        <f>+IF(P1761="S128","c006x   - Insurance firms &amp; pension funds",IF(G1761="particulares","c001x   - Households",IF(AND(G1761="outras empresas nao financeiras",H1761="1"),"c002x   - Micro &amp; SME",IF(AND(G1761="outras empresas nao financeiras",OR(H1761="0",H1761="")),"c003x   - Corporates",IF(G1761="instituicoes de credito","c004x   - Institutions",IF(G1761="outras instituicoes financeiras","c005x   - Other financial corporations",IF(G1761="setor publico","c008x   - Government, central banks &amp; supranationals",IF(AND(G1761="",I1761="Taxageste"),"c003x   - Corporates",IF(G1761="","c005x   - Other financial corporations","")))))))))</f>
        <v>c004x   - Institutions</v>
      </c>
      <c r="Y1761" s="1">
        <f>SUM(N1761:O1761)</f>
        <v>0</v>
      </c>
      <c r="Z1761">
        <f>IFERROR(D1761-Y1761,"")</f>
        <v>86.38</v>
      </c>
      <c r="AA1761">
        <v>0</v>
      </c>
      <c r="AB1761" t="str">
        <f t="shared" si="81"/>
        <v>962304820373350</v>
      </c>
      <c r="AC1761" t="str">
        <f t="shared" si="82"/>
        <v>8000176024</v>
      </c>
      <c r="AD1761" t="str">
        <f t="shared" si="83"/>
        <v>Type of identifier, other than LEI or MFI code</v>
      </c>
    </row>
    <row r="1762" spans="1:30" x14ac:dyDescent="0.45">
      <c r="A1762" t="s">
        <v>617</v>
      </c>
      <c r="B1762" t="s">
        <v>55</v>
      </c>
      <c r="C1762" t="s">
        <v>21</v>
      </c>
      <c r="D1762">
        <v>0.39</v>
      </c>
      <c r="F1762" t="s">
        <v>485</v>
      </c>
      <c r="G1762" t="s">
        <v>34</v>
      </c>
      <c r="H1762" t="s">
        <v>694</v>
      </c>
      <c r="I1762" t="s">
        <v>56</v>
      </c>
      <c r="M1762" t="s">
        <v>1362</v>
      </c>
      <c r="W1762" t="s">
        <v>479</v>
      </c>
      <c r="X1762" t="str">
        <f>+IF(P1762="S128","c006x   - Insurance firms &amp; pension funds",IF(G1762="particulares","c001x   - Households",IF(AND(G1762="outras empresas nao financeiras",H1762="1"),"c002x   - Micro &amp; SME",IF(AND(G1762="outras empresas nao financeiras",OR(H1762="0",H1762="")),"c003x   - Corporates",IF(G1762="instituicoes de credito","c004x   - Institutions",IF(G1762="outras instituicoes financeiras","c005x   - Other financial corporations",IF(G1762="setor publico","c008x   - Government, central banks &amp; supranationals",IF(AND(G1762="",I1762="Taxageste"),"c003x   - Corporates",IF(G1762="","c005x   - Other financial corporations","")))))))))</f>
        <v>c005x   - Other financial corporations</v>
      </c>
      <c r="Y1762" s="1">
        <f>SUM(N1762:O1762)</f>
        <v>0</v>
      </c>
      <c r="Z1762">
        <f>IFERROR(D1762-Y1762,"")</f>
        <v>0.39</v>
      </c>
      <c r="AA1762">
        <v>0</v>
      </c>
      <c r="AB1762" t="str">
        <f t="shared" si="81"/>
        <v>962304880165360</v>
      </c>
      <c r="AC1762" t="str">
        <f t="shared" si="82"/>
        <v>7400685089</v>
      </c>
      <c r="AD1762" t="str">
        <f t="shared" si="83"/>
        <v>Type of identifier, other than LEI or MFI code</v>
      </c>
    </row>
    <row r="1763" spans="1:30" x14ac:dyDescent="0.45">
      <c r="A1763" t="s">
        <v>496</v>
      </c>
      <c r="B1763" t="s">
        <v>427</v>
      </c>
      <c r="C1763" t="s">
        <v>21</v>
      </c>
      <c r="D1763">
        <v>303.74</v>
      </c>
      <c r="F1763" t="s">
        <v>485</v>
      </c>
      <c r="G1763" t="s">
        <v>23</v>
      </c>
      <c r="H1763" t="s">
        <v>694</v>
      </c>
      <c r="I1763" t="s">
        <v>78</v>
      </c>
      <c r="M1763" t="s">
        <v>1362</v>
      </c>
      <c r="X1763" t="str">
        <f>+IF(P1763="S128","c006x   - Insurance firms &amp; pension funds",IF(G1763="particulares","c001x   - Households",IF(AND(G1763="outras empresas nao financeiras",H1763="1"),"c002x   - Micro &amp; SME",IF(AND(G1763="outras empresas nao financeiras",OR(H1763="0",H1763="")),"c003x   - Corporates",IF(G1763="instituicoes de credito","c004x   - Institutions",IF(G1763="outras instituicoes financeiras","c005x   - Other financial corporations",IF(G1763="setor publico","c008x   - Government, central banks &amp; supranationals",IF(AND(G1763="",I1763="Taxageste"),"c003x   - Corporates",IF(G1763="","c005x   - Other financial corporations","")))))))))</f>
        <v>c004x   - Institutions</v>
      </c>
      <c r="Y1763" s="1">
        <f>SUM(N1763:O1763)</f>
        <v>0</v>
      </c>
      <c r="Z1763">
        <f>IFERROR(D1763-Y1763,"")</f>
        <v>303.74</v>
      </c>
      <c r="AA1763">
        <v>0</v>
      </c>
      <c r="AB1763" t="str">
        <f t="shared" si="81"/>
        <v>962304820307850</v>
      </c>
      <c r="AC1763" t="str">
        <f t="shared" si="82"/>
        <v>6511000505</v>
      </c>
      <c r="AD1763" t="str">
        <f t="shared" si="83"/>
        <v>Type of identifier, other than LEI or MFI code</v>
      </c>
    </row>
    <row r="1764" spans="1:30" x14ac:dyDescent="0.45">
      <c r="A1764" t="s">
        <v>534</v>
      </c>
      <c r="B1764" t="s">
        <v>439</v>
      </c>
      <c r="C1764" t="s">
        <v>21</v>
      </c>
      <c r="D1764">
        <v>0.16</v>
      </c>
      <c r="F1764" t="s">
        <v>485</v>
      </c>
      <c r="G1764" t="s">
        <v>23</v>
      </c>
      <c r="H1764" t="s">
        <v>694</v>
      </c>
      <c r="I1764" t="s">
        <v>66</v>
      </c>
      <c r="M1764" t="s">
        <v>1362</v>
      </c>
      <c r="X1764" t="str">
        <f>+IF(P1764="S128","c006x   - Insurance firms &amp; pension funds",IF(G1764="particulares","c001x   - Households",IF(AND(G1764="outras empresas nao financeiras",H1764="1"),"c002x   - Micro &amp; SME",IF(AND(G1764="outras empresas nao financeiras",OR(H1764="0",H1764="")),"c003x   - Corporates",IF(G1764="instituicoes de credito","c004x   - Institutions",IF(G1764="outras instituicoes financeiras","c005x   - Other financial corporations",IF(G1764="setor publico","c008x   - Government, central banks &amp; supranationals",IF(AND(G1764="",I1764="Taxageste"),"c003x   - Corporates",IF(G1764="","c005x   - Other financial corporations","")))))))))</f>
        <v>c004x   - Institutions</v>
      </c>
      <c r="Y1764" s="1">
        <f>SUM(N1764:O1764)</f>
        <v>0</v>
      </c>
      <c r="Z1764">
        <f>IFERROR(D1764-Y1764,"")</f>
        <v>0.16</v>
      </c>
      <c r="AA1764">
        <v>0</v>
      </c>
      <c r="AB1764" t="str">
        <f t="shared" si="81"/>
        <v>962304820275080</v>
      </c>
      <c r="AC1764" t="str">
        <f t="shared" si="82"/>
        <v>8000176024</v>
      </c>
      <c r="AD1764" t="str">
        <f t="shared" si="83"/>
        <v>Type of identifier, other than LEI or MFI code</v>
      </c>
    </row>
    <row r="1765" spans="1:30" x14ac:dyDescent="0.45">
      <c r="A1765" t="s">
        <v>654</v>
      </c>
      <c r="B1765" t="s">
        <v>439</v>
      </c>
      <c r="C1765" t="s">
        <v>21</v>
      </c>
      <c r="D1765">
        <v>0.68</v>
      </c>
      <c r="F1765" t="s">
        <v>485</v>
      </c>
      <c r="G1765" t="s">
        <v>23</v>
      </c>
      <c r="H1765" t="s">
        <v>694</v>
      </c>
      <c r="I1765" t="s">
        <v>66</v>
      </c>
      <c r="M1765" t="s">
        <v>1362</v>
      </c>
      <c r="X1765" t="str">
        <f>+IF(P1765="S128","c006x   - Insurance firms &amp; pension funds",IF(G1765="particulares","c001x   - Households",IF(AND(G1765="outras empresas nao financeiras",H1765="1"),"c002x   - Micro &amp; SME",IF(AND(G1765="outras empresas nao financeiras",OR(H1765="0",H1765="")),"c003x   - Corporates",IF(G1765="instituicoes de credito","c004x   - Institutions",IF(G1765="outras instituicoes financeiras","c005x   - Other financial corporations",IF(G1765="setor publico","c008x   - Government, central banks &amp; supranationals",IF(AND(G1765="",I1765="Taxageste"),"c003x   - Corporates",IF(G1765="","c005x   - Other financial corporations","")))))))))</f>
        <v>c004x   - Institutions</v>
      </c>
      <c r="Y1765" s="1">
        <f>SUM(N1765:O1765)</f>
        <v>0</v>
      </c>
      <c r="Z1765">
        <f>IFERROR(D1765-Y1765,"")</f>
        <v>0.68</v>
      </c>
      <c r="AA1765">
        <v>0</v>
      </c>
      <c r="AB1765" t="str">
        <f t="shared" si="81"/>
        <v>962304820150010</v>
      </c>
      <c r="AC1765" t="str">
        <f t="shared" si="82"/>
        <v>8000176024</v>
      </c>
      <c r="AD1765" t="str">
        <f t="shared" si="83"/>
        <v>Type of identifier, other than LEI or MFI code</v>
      </c>
    </row>
    <row r="1766" spans="1:30" x14ac:dyDescent="0.45">
      <c r="A1766" t="s">
        <v>525</v>
      </c>
      <c r="B1766" t="s">
        <v>439</v>
      </c>
      <c r="C1766" t="s">
        <v>21</v>
      </c>
      <c r="D1766">
        <v>8.6199999999999992</v>
      </c>
      <c r="F1766" t="s">
        <v>485</v>
      </c>
      <c r="G1766" t="s">
        <v>23</v>
      </c>
      <c r="H1766" t="s">
        <v>694</v>
      </c>
      <c r="I1766" t="s">
        <v>66</v>
      </c>
      <c r="M1766" t="s">
        <v>1362</v>
      </c>
      <c r="X1766" t="str">
        <f>+IF(P1766="S128","c006x   - Insurance firms &amp; pension funds",IF(G1766="particulares","c001x   - Households",IF(AND(G1766="outras empresas nao financeiras",H1766="1"),"c002x   - Micro &amp; SME",IF(AND(G1766="outras empresas nao financeiras",OR(H1766="0",H1766="")),"c003x   - Corporates",IF(G1766="instituicoes de credito","c004x   - Institutions",IF(G1766="outras instituicoes financeiras","c005x   - Other financial corporations",IF(G1766="setor publico","c008x   - Government, central banks &amp; supranationals",IF(AND(G1766="",I1766="Taxageste"),"c003x   - Corporates",IF(G1766="","c005x   - Other financial corporations","")))))))))</f>
        <v>c004x   - Institutions</v>
      </c>
      <c r="Y1766" s="1">
        <f>SUM(N1766:O1766)</f>
        <v>0</v>
      </c>
      <c r="Z1766">
        <f>IFERROR(D1766-Y1766,"")</f>
        <v>8.6199999999999992</v>
      </c>
      <c r="AA1766">
        <v>0</v>
      </c>
      <c r="AB1766" t="str">
        <f t="shared" si="81"/>
        <v>962304820205570</v>
      </c>
      <c r="AC1766" t="str">
        <f t="shared" si="82"/>
        <v>8000176024</v>
      </c>
      <c r="AD1766" t="str">
        <f t="shared" si="83"/>
        <v>Type of identifier, other than LEI or MFI code</v>
      </c>
    </row>
    <row r="1767" spans="1:30" x14ac:dyDescent="0.45">
      <c r="A1767" t="s">
        <v>578</v>
      </c>
      <c r="B1767" t="s">
        <v>439</v>
      </c>
      <c r="C1767" t="s">
        <v>21</v>
      </c>
      <c r="D1767">
        <v>33.33</v>
      </c>
      <c r="F1767" t="s">
        <v>490</v>
      </c>
      <c r="G1767" t="s">
        <v>23</v>
      </c>
      <c r="H1767" t="s">
        <v>694</v>
      </c>
      <c r="I1767" t="s">
        <v>66</v>
      </c>
      <c r="M1767" t="s">
        <v>1362</v>
      </c>
      <c r="X1767" t="str">
        <f>+IF(P1767="S128","c006x   - Insurance firms &amp; pension funds",IF(G1767="particulares","c001x   - Households",IF(AND(G1767="outras empresas nao financeiras",H1767="1"),"c002x   - Micro &amp; SME",IF(AND(G1767="outras empresas nao financeiras",OR(H1767="0",H1767="")),"c003x   - Corporates",IF(G1767="instituicoes de credito","c004x   - Institutions",IF(G1767="outras instituicoes financeiras","c005x   - Other financial corporations",IF(G1767="setor publico","c008x   - Government, central banks &amp; supranationals",IF(AND(G1767="",I1767="Taxageste"),"c003x   - Corporates",IF(G1767="","c005x   - Other financial corporations","")))))))))</f>
        <v>c004x   - Institutions</v>
      </c>
      <c r="Y1767" s="1">
        <f>SUM(N1767:O1767)</f>
        <v>0</v>
      </c>
      <c r="Z1767">
        <f>IFERROR(D1767-Y1767,"")</f>
        <v>33.33</v>
      </c>
      <c r="AA1767">
        <v>0</v>
      </c>
      <c r="AB1767" t="str">
        <f t="shared" si="81"/>
        <v>962304820250610</v>
      </c>
      <c r="AC1767" t="str">
        <f t="shared" si="82"/>
        <v>8000176024</v>
      </c>
      <c r="AD1767" t="str">
        <f t="shared" si="83"/>
        <v>Type of identifier, other than LEI or MFI code</v>
      </c>
    </row>
    <row r="1768" spans="1:30" x14ac:dyDescent="0.45">
      <c r="A1768" t="s">
        <v>580</v>
      </c>
      <c r="B1768" t="s">
        <v>439</v>
      </c>
      <c r="C1768" t="s">
        <v>21</v>
      </c>
      <c r="D1768">
        <v>82.22</v>
      </c>
      <c r="F1768" t="s">
        <v>490</v>
      </c>
      <c r="G1768" t="s">
        <v>23</v>
      </c>
      <c r="H1768" t="s">
        <v>694</v>
      </c>
      <c r="I1768" t="s">
        <v>66</v>
      </c>
      <c r="M1768" t="s">
        <v>1362</v>
      </c>
      <c r="X1768" t="str">
        <f>+IF(P1768="S128","c006x   - Insurance firms &amp; pension funds",IF(G1768="particulares","c001x   - Households",IF(AND(G1768="outras empresas nao financeiras",H1768="1"),"c002x   - Micro &amp; SME",IF(AND(G1768="outras empresas nao financeiras",OR(H1768="0",H1768="")),"c003x   - Corporates",IF(G1768="instituicoes de credito","c004x   - Institutions",IF(G1768="outras instituicoes financeiras","c005x   - Other financial corporations",IF(G1768="setor publico","c008x   - Government, central banks &amp; supranationals",IF(AND(G1768="",I1768="Taxageste"),"c003x   - Corporates",IF(G1768="","c005x   - Other financial corporations","")))))))))</f>
        <v>c004x   - Institutions</v>
      </c>
      <c r="Y1768" s="1">
        <f>SUM(N1768:O1768)</f>
        <v>0</v>
      </c>
      <c r="Z1768">
        <f>IFERROR(D1768-Y1768,"")</f>
        <v>82.22</v>
      </c>
      <c r="AA1768">
        <v>0</v>
      </c>
      <c r="AB1768" t="str">
        <f t="shared" si="81"/>
        <v>962304820260590</v>
      </c>
      <c r="AC1768" t="str">
        <f t="shared" si="82"/>
        <v>8000176024</v>
      </c>
      <c r="AD1768" t="str">
        <f t="shared" si="83"/>
        <v>Type of identifier, other than LEI or MFI code</v>
      </c>
    </row>
    <row r="1769" spans="1:30" x14ac:dyDescent="0.45">
      <c r="A1769" t="s">
        <v>582</v>
      </c>
      <c r="B1769" t="s">
        <v>439</v>
      </c>
      <c r="C1769" t="s">
        <v>21</v>
      </c>
      <c r="D1769">
        <v>41.11</v>
      </c>
      <c r="F1769" t="s">
        <v>490</v>
      </c>
      <c r="G1769" t="s">
        <v>23</v>
      </c>
      <c r="H1769" t="s">
        <v>694</v>
      </c>
      <c r="I1769" t="s">
        <v>66</v>
      </c>
      <c r="M1769" t="s">
        <v>1362</v>
      </c>
      <c r="X1769" t="str">
        <f>+IF(P1769="S128","c006x   - Insurance firms &amp; pension funds",IF(G1769="particulares","c001x   - Households",IF(AND(G1769="outras empresas nao financeiras",H1769="1"),"c002x   - Micro &amp; SME",IF(AND(G1769="outras empresas nao financeiras",OR(H1769="0",H1769="")),"c003x   - Corporates",IF(G1769="instituicoes de credito","c004x   - Institutions",IF(G1769="outras instituicoes financeiras","c005x   - Other financial corporations",IF(G1769="setor publico","c008x   - Government, central banks &amp; supranationals",IF(AND(G1769="",I1769="Taxageste"),"c003x   - Corporates",IF(G1769="","c005x   - Other financial corporations","")))))))))</f>
        <v>c004x   - Institutions</v>
      </c>
      <c r="Y1769" s="1">
        <f>SUM(N1769:O1769)</f>
        <v>0</v>
      </c>
      <c r="Z1769">
        <f>IFERROR(D1769-Y1769,"")</f>
        <v>41.11</v>
      </c>
      <c r="AA1769">
        <v>0</v>
      </c>
      <c r="AB1769" t="str">
        <f t="shared" si="81"/>
        <v>962304820272510</v>
      </c>
      <c r="AC1769" t="str">
        <f t="shared" si="82"/>
        <v>8000176024</v>
      </c>
      <c r="AD1769" t="str">
        <f t="shared" si="83"/>
        <v>Type of identifier, other than LEI or MFI code</v>
      </c>
    </row>
    <row r="1770" spans="1:30" x14ac:dyDescent="0.45">
      <c r="A1770" t="s">
        <v>495</v>
      </c>
      <c r="B1770" t="s">
        <v>439</v>
      </c>
      <c r="C1770" t="s">
        <v>21</v>
      </c>
      <c r="D1770">
        <v>33.33</v>
      </c>
      <c r="F1770" t="s">
        <v>490</v>
      </c>
      <c r="G1770" t="s">
        <v>23</v>
      </c>
      <c r="H1770" t="s">
        <v>694</v>
      </c>
      <c r="I1770" t="s">
        <v>66</v>
      </c>
      <c r="M1770" t="s">
        <v>1362</v>
      </c>
      <c r="X1770" t="str">
        <f>+IF(P1770="S128","c006x   - Insurance firms &amp; pension funds",IF(G1770="particulares","c001x   - Households",IF(AND(G1770="outras empresas nao financeiras",H1770="1"),"c002x   - Micro &amp; SME",IF(AND(G1770="outras empresas nao financeiras",OR(H1770="0",H1770="")),"c003x   - Corporates",IF(G1770="instituicoes de credito","c004x   - Institutions",IF(G1770="outras instituicoes financeiras","c005x   - Other financial corporations",IF(G1770="setor publico","c008x   - Government, central banks &amp; supranationals",IF(AND(G1770="",I1770="Taxageste"),"c003x   - Corporates",IF(G1770="","c005x   - Other financial corporations","")))))))))</f>
        <v>c004x   - Institutions</v>
      </c>
      <c r="Y1770" s="1">
        <f>SUM(N1770:O1770)</f>
        <v>0</v>
      </c>
      <c r="Z1770">
        <f>IFERROR(D1770-Y1770,"")</f>
        <v>33.33</v>
      </c>
      <c r="AA1770">
        <v>0</v>
      </c>
      <c r="AB1770" t="str">
        <f t="shared" si="81"/>
        <v>962304820288710</v>
      </c>
      <c r="AC1770" t="str">
        <f t="shared" si="82"/>
        <v>8000176024</v>
      </c>
      <c r="AD1770" t="str">
        <f t="shared" si="83"/>
        <v>Type of identifier, other than LEI or MFI code</v>
      </c>
    </row>
    <row r="1771" spans="1:30" x14ac:dyDescent="0.45">
      <c r="A1771" t="s">
        <v>538</v>
      </c>
      <c r="B1771" t="s">
        <v>439</v>
      </c>
      <c r="C1771" t="s">
        <v>21</v>
      </c>
      <c r="D1771">
        <v>1.71</v>
      </c>
      <c r="F1771" t="s">
        <v>485</v>
      </c>
      <c r="G1771" t="s">
        <v>23</v>
      </c>
      <c r="H1771" t="s">
        <v>694</v>
      </c>
      <c r="I1771" t="s">
        <v>66</v>
      </c>
      <c r="M1771" t="s">
        <v>1362</v>
      </c>
      <c r="X1771" t="str">
        <f>+IF(P1771="S128","c006x   - Insurance firms &amp; pension funds",IF(G1771="particulares","c001x   - Households",IF(AND(G1771="outras empresas nao financeiras",H1771="1"),"c002x   - Micro &amp; SME",IF(AND(G1771="outras empresas nao financeiras",OR(H1771="0",H1771="")),"c003x   - Corporates",IF(G1771="instituicoes de credito","c004x   - Institutions",IF(G1771="outras instituicoes financeiras","c005x   - Other financial corporations",IF(G1771="setor publico","c008x   - Government, central banks &amp; supranationals",IF(AND(G1771="",I1771="Taxageste"),"c003x   - Corporates",IF(G1771="","c005x   - Other financial corporations","")))))))))</f>
        <v>c004x   - Institutions</v>
      </c>
      <c r="Y1771" s="1">
        <f>SUM(N1771:O1771)</f>
        <v>0</v>
      </c>
      <c r="Z1771">
        <f>IFERROR(D1771-Y1771,"")</f>
        <v>1.71</v>
      </c>
      <c r="AA1771">
        <v>0</v>
      </c>
      <c r="AB1771" t="str">
        <f t="shared" si="81"/>
        <v>962304820291450</v>
      </c>
      <c r="AC1771" t="str">
        <f t="shared" si="82"/>
        <v>8000176024</v>
      </c>
      <c r="AD1771" t="str">
        <f t="shared" si="83"/>
        <v>Type of identifier, other than LEI or MFI code</v>
      </c>
    </row>
    <row r="1772" spans="1:30" x14ac:dyDescent="0.45">
      <c r="A1772" t="s">
        <v>590</v>
      </c>
      <c r="B1772" t="s">
        <v>439</v>
      </c>
      <c r="C1772" t="s">
        <v>21</v>
      </c>
      <c r="D1772">
        <v>36.67</v>
      </c>
      <c r="F1772" t="s">
        <v>490</v>
      </c>
      <c r="G1772" t="s">
        <v>23</v>
      </c>
      <c r="H1772" t="s">
        <v>694</v>
      </c>
      <c r="I1772" t="s">
        <v>66</v>
      </c>
      <c r="M1772" t="s">
        <v>1362</v>
      </c>
      <c r="X1772" t="str">
        <f>+IF(P1772="S128","c006x   - Insurance firms &amp; pension funds",IF(G1772="particulares","c001x   - Households",IF(AND(G1772="outras empresas nao financeiras",H1772="1"),"c002x   - Micro &amp; SME",IF(AND(G1772="outras empresas nao financeiras",OR(H1772="0",H1772="")),"c003x   - Corporates",IF(G1772="instituicoes de credito","c004x   - Institutions",IF(G1772="outras instituicoes financeiras","c005x   - Other financial corporations",IF(G1772="setor publico","c008x   - Government, central banks &amp; supranationals",IF(AND(G1772="",I1772="Taxageste"),"c003x   - Corporates",IF(G1772="","c005x   - Other financial corporations","")))))))))</f>
        <v>c004x   - Institutions</v>
      </c>
      <c r="Y1772" s="1">
        <f>SUM(N1772:O1772)</f>
        <v>0</v>
      </c>
      <c r="Z1772">
        <f>IFERROR(D1772-Y1772,"")</f>
        <v>36.67</v>
      </c>
      <c r="AA1772">
        <v>0</v>
      </c>
      <c r="AB1772" t="str">
        <f t="shared" si="81"/>
        <v>962304820295820</v>
      </c>
      <c r="AC1772" t="str">
        <f t="shared" si="82"/>
        <v>8000176024</v>
      </c>
      <c r="AD1772" t="str">
        <f t="shared" si="83"/>
        <v>Type of identifier, other than LEI or MFI code</v>
      </c>
    </row>
    <row r="1773" spans="1:30" x14ac:dyDescent="0.45">
      <c r="A1773" t="s">
        <v>676</v>
      </c>
      <c r="B1773" t="s">
        <v>439</v>
      </c>
      <c r="C1773" t="s">
        <v>21</v>
      </c>
      <c r="D1773">
        <v>88.89</v>
      </c>
      <c r="F1773" t="s">
        <v>490</v>
      </c>
      <c r="G1773" t="s">
        <v>23</v>
      </c>
      <c r="H1773" t="s">
        <v>694</v>
      </c>
      <c r="I1773" t="s">
        <v>66</v>
      </c>
      <c r="M1773" t="s">
        <v>1362</v>
      </c>
      <c r="X1773" t="str">
        <f>+IF(P1773="S128","c006x   - Insurance firms &amp; pension funds",IF(G1773="particulares","c001x   - Households",IF(AND(G1773="outras empresas nao financeiras",H1773="1"),"c002x   - Micro &amp; SME",IF(AND(G1773="outras empresas nao financeiras",OR(H1773="0",H1773="")),"c003x   - Corporates",IF(G1773="instituicoes de credito","c004x   - Institutions",IF(G1773="outras instituicoes financeiras","c005x   - Other financial corporations",IF(G1773="setor publico","c008x   - Government, central banks &amp; supranationals",IF(AND(G1773="",I1773="Taxageste"),"c003x   - Corporates",IF(G1773="","c005x   - Other financial corporations","")))))))))</f>
        <v>c004x   - Institutions</v>
      </c>
      <c r="Y1773" s="1">
        <f>SUM(N1773:O1773)</f>
        <v>0</v>
      </c>
      <c r="Z1773">
        <f>IFERROR(D1773-Y1773,"")</f>
        <v>88.89</v>
      </c>
      <c r="AA1773">
        <v>0</v>
      </c>
      <c r="AB1773" t="str">
        <f t="shared" si="81"/>
        <v>962304820302710</v>
      </c>
      <c r="AC1773" t="str">
        <f t="shared" si="82"/>
        <v>8000176024</v>
      </c>
      <c r="AD1773" t="str">
        <f t="shared" si="83"/>
        <v>Type of identifier, other than LEI or MFI code</v>
      </c>
    </row>
    <row r="1774" spans="1:30" x14ac:dyDescent="0.45">
      <c r="A1774" t="s">
        <v>509</v>
      </c>
      <c r="B1774" t="s">
        <v>439</v>
      </c>
      <c r="C1774" t="s">
        <v>21</v>
      </c>
      <c r="D1774">
        <v>5.29</v>
      </c>
      <c r="F1774" t="s">
        <v>485</v>
      </c>
      <c r="G1774" t="s">
        <v>23</v>
      </c>
      <c r="H1774" t="s">
        <v>694</v>
      </c>
      <c r="I1774" t="s">
        <v>66</v>
      </c>
      <c r="M1774" t="s">
        <v>1362</v>
      </c>
      <c r="X1774" t="str">
        <f>+IF(P1774="S128","c006x   - Insurance firms &amp; pension funds",IF(G1774="particulares","c001x   - Households",IF(AND(G1774="outras empresas nao financeiras",H1774="1"),"c002x   - Micro &amp; SME",IF(AND(G1774="outras empresas nao financeiras",OR(H1774="0",H1774="")),"c003x   - Corporates",IF(G1774="instituicoes de credito","c004x   - Institutions",IF(G1774="outras instituicoes financeiras","c005x   - Other financial corporations",IF(G1774="setor publico","c008x   - Government, central banks &amp; supranationals",IF(AND(G1774="",I1774="Taxageste"),"c003x   - Corporates",IF(G1774="","c005x   - Other financial corporations","")))))))))</f>
        <v>c004x   - Institutions</v>
      </c>
      <c r="Y1774" s="1">
        <f>SUM(N1774:O1774)</f>
        <v>0</v>
      </c>
      <c r="Z1774">
        <f>IFERROR(D1774-Y1774,"")</f>
        <v>5.29</v>
      </c>
      <c r="AA1774">
        <v>0</v>
      </c>
      <c r="AB1774" t="str">
        <f t="shared" si="81"/>
        <v>962304820309270</v>
      </c>
      <c r="AC1774" t="str">
        <f t="shared" si="82"/>
        <v>8000176024</v>
      </c>
      <c r="AD1774" t="str">
        <f t="shared" si="83"/>
        <v>Type of identifier, other than LEI or MFI code</v>
      </c>
    </row>
    <row r="1775" spans="1:30" x14ac:dyDescent="0.45">
      <c r="A1775" t="s">
        <v>542</v>
      </c>
      <c r="B1775" t="s">
        <v>531</v>
      </c>
      <c r="C1775" t="s">
        <v>21</v>
      </c>
      <c r="D1775">
        <v>38.06</v>
      </c>
      <c r="F1775" t="s">
        <v>485</v>
      </c>
      <c r="G1775" t="s">
        <v>23</v>
      </c>
      <c r="H1775" t="s">
        <v>694</v>
      </c>
      <c r="I1775" t="s">
        <v>532</v>
      </c>
      <c r="M1775" t="s">
        <v>1362</v>
      </c>
      <c r="X1775" t="str">
        <f>+IF(P1775="S128","c006x   - Insurance firms &amp; pension funds",IF(G1775="particulares","c001x   - Households",IF(AND(G1775="outras empresas nao financeiras",H1775="1"),"c002x   - Micro &amp; SME",IF(AND(G1775="outras empresas nao financeiras",OR(H1775="0",H1775="")),"c003x   - Corporates",IF(G1775="instituicoes de credito","c004x   - Institutions",IF(G1775="outras instituicoes financeiras","c005x   - Other financial corporations",IF(G1775="setor publico","c008x   - Government, central banks &amp; supranationals",IF(AND(G1775="",I1775="Taxageste"),"c003x   - Corporates",IF(G1775="","c005x   - Other financial corporations","")))))))))</f>
        <v>c004x   - Institutions</v>
      </c>
      <c r="Y1775" s="1">
        <f>SUM(N1775:O1775)</f>
        <v>0</v>
      </c>
      <c r="Z1775">
        <f>IFERROR(D1775-Y1775,"")</f>
        <v>38.06</v>
      </c>
      <c r="AA1775">
        <v>0</v>
      </c>
      <c r="AB1775" t="str">
        <f t="shared" si="81"/>
        <v>962304820309840</v>
      </c>
      <c r="AC1775" t="str">
        <f t="shared" si="82"/>
        <v>7400930664</v>
      </c>
      <c r="AD1775" t="str">
        <f t="shared" si="83"/>
        <v>Type of identifier, other than LEI or MFI code</v>
      </c>
    </row>
    <row r="1776" spans="1:30" x14ac:dyDescent="0.45">
      <c r="A1776" t="s">
        <v>605</v>
      </c>
      <c r="B1776" t="s">
        <v>439</v>
      </c>
      <c r="C1776" t="s">
        <v>21</v>
      </c>
      <c r="D1776">
        <v>16.670000000000002</v>
      </c>
      <c r="F1776" t="s">
        <v>490</v>
      </c>
      <c r="G1776" t="s">
        <v>23</v>
      </c>
      <c r="H1776" t="s">
        <v>694</v>
      </c>
      <c r="I1776" t="s">
        <v>66</v>
      </c>
      <c r="M1776" t="s">
        <v>1362</v>
      </c>
      <c r="X1776" t="str">
        <f>+IF(P1776="S128","c006x   - Insurance firms &amp; pension funds",IF(G1776="particulares","c001x   - Households",IF(AND(G1776="outras empresas nao financeiras",H1776="1"),"c002x   - Micro &amp; SME",IF(AND(G1776="outras empresas nao financeiras",OR(H1776="0",H1776="")),"c003x   - Corporates",IF(G1776="instituicoes de credito","c004x   - Institutions",IF(G1776="outras instituicoes financeiras","c005x   - Other financial corporations",IF(G1776="setor publico","c008x   - Government, central banks &amp; supranationals",IF(AND(G1776="",I1776="Taxageste"),"c003x   - Corporates",IF(G1776="","c005x   - Other financial corporations","")))))))))</f>
        <v>c004x   - Institutions</v>
      </c>
      <c r="Y1776" s="1">
        <f>SUM(N1776:O1776)</f>
        <v>0</v>
      </c>
      <c r="Z1776">
        <f>IFERROR(D1776-Y1776,"")</f>
        <v>16.670000000000002</v>
      </c>
      <c r="AA1776">
        <v>0</v>
      </c>
      <c r="AB1776" t="str">
        <f t="shared" si="81"/>
        <v>962304820320590</v>
      </c>
      <c r="AC1776" t="str">
        <f t="shared" si="82"/>
        <v>8000176024</v>
      </c>
      <c r="AD1776" t="str">
        <f t="shared" si="83"/>
        <v>Type of identifier, other than LEI or MFI code</v>
      </c>
    </row>
    <row r="1777" spans="1:30" x14ac:dyDescent="0.45">
      <c r="A1777" t="s">
        <v>512</v>
      </c>
      <c r="B1777" t="s">
        <v>439</v>
      </c>
      <c r="C1777" t="s">
        <v>21</v>
      </c>
      <c r="D1777">
        <v>134.68</v>
      </c>
      <c r="F1777" t="s">
        <v>490</v>
      </c>
      <c r="G1777" t="s">
        <v>23</v>
      </c>
      <c r="H1777" t="s">
        <v>694</v>
      </c>
      <c r="I1777" t="s">
        <v>66</v>
      </c>
      <c r="M1777" t="s">
        <v>1362</v>
      </c>
      <c r="X1777" t="str">
        <f>+IF(P1777="S128","c006x   - Insurance firms &amp; pension funds",IF(G1777="particulares","c001x   - Households",IF(AND(G1777="outras empresas nao financeiras",H1777="1"),"c002x   - Micro &amp; SME",IF(AND(G1777="outras empresas nao financeiras",OR(H1777="0",H1777="")),"c003x   - Corporates",IF(G1777="instituicoes de credito","c004x   - Institutions",IF(G1777="outras instituicoes financeiras","c005x   - Other financial corporations",IF(G1777="setor publico","c008x   - Government, central banks &amp; supranationals",IF(AND(G1777="",I1777="Taxageste"),"c003x   - Corporates",IF(G1777="","c005x   - Other financial corporations","")))))))))</f>
        <v>c004x   - Institutions</v>
      </c>
      <c r="Y1777" s="1">
        <f>SUM(N1777:O1777)</f>
        <v>0</v>
      </c>
      <c r="Z1777">
        <f>IFERROR(D1777-Y1777,"")</f>
        <v>134.68</v>
      </c>
      <c r="AA1777">
        <v>0</v>
      </c>
      <c r="AB1777" t="str">
        <f t="shared" si="81"/>
        <v>962304820325080</v>
      </c>
      <c r="AC1777" t="str">
        <f t="shared" si="82"/>
        <v>8000176024</v>
      </c>
      <c r="AD1777" t="str">
        <f t="shared" si="83"/>
        <v>Type of identifier, other than LEI or MFI code</v>
      </c>
    </row>
    <row r="1778" spans="1:30" x14ac:dyDescent="0.45">
      <c r="A1778" t="s">
        <v>1343</v>
      </c>
      <c r="B1778" t="s">
        <v>451</v>
      </c>
      <c r="C1778" t="s">
        <v>21</v>
      </c>
      <c r="D1778">
        <v>1.42</v>
      </c>
      <c r="F1778" t="s">
        <v>485</v>
      </c>
      <c r="G1778" t="s">
        <v>23</v>
      </c>
      <c r="H1778" t="s">
        <v>694</v>
      </c>
      <c r="I1778" t="s">
        <v>49</v>
      </c>
      <c r="M1778" t="s">
        <v>1362</v>
      </c>
      <c r="X1778" t="str">
        <f>+IF(P1778="S128","c006x   - Insurance firms &amp; pension funds",IF(G1778="particulares","c001x   - Households",IF(AND(G1778="outras empresas nao financeiras",H1778="1"),"c002x   - Micro &amp; SME",IF(AND(G1778="outras empresas nao financeiras",OR(H1778="0",H1778="")),"c003x   - Corporates",IF(G1778="instituicoes de credito","c004x   - Institutions",IF(G1778="outras instituicoes financeiras","c005x   - Other financial corporations",IF(G1778="setor publico","c008x   - Government, central banks &amp; supranationals",IF(AND(G1778="",I1778="Taxageste"),"c003x   - Corporates",IF(G1778="","c005x   - Other financial corporations","")))))))))</f>
        <v>c004x   - Institutions</v>
      </c>
      <c r="Y1778" s="1">
        <f>SUM(N1778:O1778)</f>
        <v>0</v>
      </c>
      <c r="Z1778">
        <f>IFERROR(D1778-Y1778,"")</f>
        <v>1.42</v>
      </c>
      <c r="AA1778">
        <v>0</v>
      </c>
      <c r="AB1778" t="str">
        <f t="shared" si="81"/>
        <v>962304820340140</v>
      </c>
      <c r="AC1778" t="str">
        <f t="shared" si="82"/>
        <v>7400416227</v>
      </c>
      <c r="AD1778" t="str">
        <f t="shared" si="83"/>
        <v>Type of identifier, other than LEI or MFI code</v>
      </c>
    </row>
    <row r="1779" spans="1:30" x14ac:dyDescent="0.45">
      <c r="A1779" t="s">
        <v>1057</v>
      </c>
      <c r="B1779" t="s">
        <v>439</v>
      </c>
      <c r="C1779" t="s">
        <v>21</v>
      </c>
      <c r="D1779">
        <v>0.6</v>
      </c>
      <c r="F1779" t="s">
        <v>485</v>
      </c>
      <c r="G1779" t="s">
        <v>23</v>
      </c>
      <c r="H1779" t="s">
        <v>694</v>
      </c>
      <c r="I1779" t="s">
        <v>66</v>
      </c>
      <c r="M1779" t="s">
        <v>1362</v>
      </c>
      <c r="X1779" t="str">
        <f>+IF(P1779="S128","c006x   - Insurance firms &amp; pension funds",IF(G1779="particulares","c001x   - Households",IF(AND(G1779="outras empresas nao financeiras",H1779="1"),"c002x   - Micro &amp; SME",IF(AND(G1779="outras empresas nao financeiras",OR(H1779="0",H1779="")),"c003x   - Corporates",IF(G1779="instituicoes de credito","c004x   - Institutions",IF(G1779="outras instituicoes financeiras","c005x   - Other financial corporations",IF(G1779="setor publico","c008x   - Government, central banks &amp; supranationals",IF(AND(G1779="",I1779="Taxageste"),"c003x   - Corporates",IF(G1779="","c005x   - Other financial corporations","")))))))))</f>
        <v>c004x   - Institutions</v>
      </c>
      <c r="Y1779" s="1">
        <f>SUM(N1779:O1779)</f>
        <v>0</v>
      </c>
      <c r="Z1779">
        <f>IFERROR(D1779-Y1779,"")</f>
        <v>0.6</v>
      </c>
      <c r="AA1779">
        <v>0</v>
      </c>
      <c r="AB1779" t="str">
        <f t="shared" si="81"/>
        <v>962304820340800</v>
      </c>
      <c r="AC1779" t="str">
        <f t="shared" si="82"/>
        <v>8000176024</v>
      </c>
      <c r="AD1779" t="str">
        <f t="shared" si="83"/>
        <v>Type of identifier, other than LEI or MFI code</v>
      </c>
    </row>
    <row r="1780" spans="1:30" x14ac:dyDescent="0.45">
      <c r="A1780" t="s">
        <v>1044</v>
      </c>
      <c r="B1780" t="s">
        <v>531</v>
      </c>
      <c r="C1780" t="s">
        <v>21</v>
      </c>
      <c r="D1780">
        <v>136.1</v>
      </c>
      <c r="F1780" t="s">
        <v>485</v>
      </c>
      <c r="G1780" t="s">
        <v>23</v>
      </c>
      <c r="H1780" t="s">
        <v>694</v>
      </c>
      <c r="I1780" t="s">
        <v>532</v>
      </c>
      <c r="M1780" t="s">
        <v>1362</v>
      </c>
      <c r="X1780" t="str">
        <f>+IF(P1780="S128","c006x   - Insurance firms &amp; pension funds",IF(G1780="particulares","c001x   - Households",IF(AND(G1780="outras empresas nao financeiras",H1780="1"),"c002x   - Micro &amp; SME",IF(AND(G1780="outras empresas nao financeiras",OR(H1780="0",H1780="")),"c003x   - Corporates",IF(G1780="instituicoes de credito","c004x   - Institutions",IF(G1780="outras instituicoes financeiras","c005x   - Other financial corporations",IF(G1780="setor publico","c008x   - Government, central banks &amp; supranationals",IF(AND(G1780="",I1780="Taxageste"),"c003x   - Corporates",IF(G1780="","c005x   - Other financial corporations","")))))))))</f>
        <v>c004x   - Institutions</v>
      </c>
      <c r="Y1780" s="1">
        <f>SUM(N1780:O1780)</f>
        <v>0</v>
      </c>
      <c r="Z1780">
        <f>IFERROR(D1780-Y1780,"")</f>
        <v>136.1</v>
      </c>
      <c r="AA1780">
        <v>0</v>
      </c>
      <c r="AB1780" t="str">
        <f t="shared" si="81"/>
        <v>962304820345580</v>
      </c>
      <c r="AC1780" t="str">
        <f t="shared" si="82"/>
        <v>7400930664</v>
      </c>
      <c r="AD1780" t="str">
        <f t="shared" si="83"/>
        <v>Type of identifier, other than LEI or MFI code</v>
      </c>
    </row>
    <row r="1781" spans="1:30" x14ac:dyDescent="0.45">
      <c r="A1781" t="s">
        <v>1313</v>
      </c>
      <c r="B1781" t="s">
        <v>451</v>
      </c>
      <c r="C1781" t="s">
        <v>21</v>
      </c>
      <c r="D1781">
        <v>0.47</v>
      </c>
      <c r="F1781" t="s">
        <v>485</v>
      </c>
      <c r="G1781" t="s">
        <v>23</v>
      </c>
      <c r="H1781" t="s">
        <v>694</v>
      </c>
      <c r="I1781" t="s">
        <v>49</v>
      </c>
      <c r="M1781" t="s">
        <v>1362</v>
      </c>
      <c r="X1781" t="str">
        <f>+IF(P1781="S128","c006x   - Insurance firms &amp; pension funds",IF(G1781="particulares","c001x   - Households",IF(AND(G1781="outras empresas nao financeiras",H1781="1"),"c002x   - Micro &amp; SME",IF(AND(G1781="outras empresas nao financeiras",OR(H1781="0",H1781="")),"c003x   - Corporates",IF(G1781="instituicoes de credito","c004x   - Institutions",IF(G1781="outras instituicoes financeiras","c005x   - Other financial corporations",IF(G1781="setor publico","c008x   - Government, central banks &amp; supranationals",IF(AND(G1781="",I1781="Taxageste"),"c003x   - Corporates",IF(G1781="","c005x   - Other financial corporations","")))))))))</f>
        <v>c004x   - Institutions</v>
      </c>
      <c r="Y1781" s="1">
        <f>SUM(N1781:O1781)</f>
        <v>0</v>
      </c>
      <c r="Z1781">
        <f>IFERROR(D1781-Y1781,"")</f>
        <v>0.47</v>
      </c>
      <c r="AA1781">
        <v>0</v>
      </c>
      <c r="AB1781" t="str">
        <f t="shared" si="81"/>
        <v>962304820346880</v>
      </c>
      <c r="AC1781" t="str">
        <f t="shared" si="82"/>
        <v>7400416227</v>
      </c>
      <c r="AD1781" t="str">
        <f t="shared" si="83"/>
        <v>Type of identifier, other than LEI or MFI code</v>
      </c>
    </row>
    <row r="1782" spans="1:30" x14ac:dyDescent="0.45">
      <c r="A1782" t="s">
        <v>701</v>
      </c>
      <c r="B1782" t="s">
        <v>451</v>
      </c>
      <c r="C1782" t="s">
        <v>21</v>
      </c>
      <c r="D1782">
        <v>3.68</v>
      </c>
      <c r="F1782" t="s">
        <v>485</v>
      </c>
      <c r="G1782" t="s">
        <v>23</v>
      </c>
      <c r="H1782" t="s">
        <v>694</v>
      </c>
      <c r="I1782" t="s">
        <v>49</v>
      </c>
      <c r="M1782" t="s">
        <v>1362</v>
      </c>
      <c r="X1782" t="str">
        <f>+IF(P1782="S128","c006x   - Insurance firms &amp; pension funds",IF(G1782="particulares","c001x   - Households",IF(AND(G1782="outras empresas nao financeiras",H1782="1"),"c002x   - Micro &amp; SME",IF(AND(G1782="outras empresas nao financeiras",OR(H1782="0",H1782="")),"c003x   - Corporates",IF(G1782="instituicoes de credito","c004x   - Institutions",IF(G1782="outras instituicoes financeiras","c005x   - Other financial corporations",IF(G1782="setor publico","c008x   - Government, central banks &amp; supranationals",IF(AND(G1782="",I1782="Taxageste"),"c003x   - Corporates",IF(G1782="","c005x   - Other financial corporations","")))))))))</f>
        <v>c004x   - Institutions</v>
      </c>
      <c r="Y1782" s="1">
        <f>SUM(N1782:O1782)</f>
        <v>0</v>
      </c>
      <c r="Z1782">
        <f>IFERROR(D1782-Y1782,"")</f>
        <v>3.68</v>
      </c>
      <c r="AA1782">
        <v>0</v>
      </c>
      <c r="AB1782" t="str">
        <f t="shared" si="81"/>
        <v>962304820358740</v>
      </c>
      <c r="AC1782" t="str">
        <f t="shared" si="82"/>
        <v>7400416227</v>
      </c>
      <c r="AD1782" t="str">
        <f t="shared" si="83"/>
        <v>Type of identifier, other than LEI or MFI code</v>
      </c>
    </row>
    <row r="1783" spans="1:30" x14ac:dyDescent="0.45">
      <c r="A1783" t="s">
        <v>1387</v>
      </c>
      <c r="B1783" t="s">
        <v>439</v>
      </c>
      <c r="C1783" t="s">
        <v>21</v>
      </c>
      <c r="D1783">
        <v>0.93</v>
      </c>
      <c r="F1783" t="s">
        <v>485</v>
      </c>
      <c r="G1783" t="s">
        <v>23</v>
      </c>
      <c r="H1783" t="s">
        <v>694</v>
      </c>
      <c r="I1783" t="s">
        <v>66</v>
      </c>
      <c r="M1783" t="s">
        <v>1362</v>
      </c>
      <c r="X1783" t="str">
        <f>+IF(P1783="S128","c006x   - Insurance firms &amp; pension funds",IF(G1783="particulares","c001x   - Households",IF(AND(G1783="outras empresas nao financeiras",H1783="1"),"c002x   - Micro &amp; SME",IF(AND(G1783="outras empresas nao financeiras",OR(H1783="0",H1783="")),"c003x   - Corporates",IF(G1783="instituicoes de credito","c004x   - Institutions",IF(G1783="outras instituicoes financeiras","c005x   - Other financial corporations",IF(G1783="setor publico","c008x   - Government, central banks &amp; supranationals",IF(AND(G1783="",I1783="Taxageste"),"c003x   - Corporates",IF(G1783="","c005x   - Other financial corporations","")))))))))</f>
        <v>c004x   - Institutions</v>
      </c>
      <c r="Y1783" s="1">
        <f>SUM(N1783:O1783)</f>
        <v>0</v>
      </c>
      <c r="Z1783">
        <f>IFERROR(D1783-Y1783,"")</f>
        <v>0.93</v>
      </c>
      <c r="AA1783">
        <v>0</v>
      </c>
      <c r="AB1783" t="str">
        <f t="shared" si="81"/>
        <v>962304820369590</v>
      </c>
      <c r="AC1783" t="str">
        <f t="shared" si="82"/>
        <v>8000176024</v>
      </c>
      <c r="AD1783" t="str">
        <f t="shared" si="83"/>
        <v>Type of identifier, other than LEI or MFI code</v>
      </c>
    </row>
    <row r="1784" spans="1:30" x14ac:dyDescent="0.45">
      <c r="A1784" t="s">
        <v>1388</v>
      </c>
      <c r="B1784" t="s">
        <v>439</v>
      </c>
      <c r="C1784" t="s">
        <v>21</v>
      </c>
      <c r="D1784">
        <v>337.21</v>
      </c>
      <c r="F1784" t="s">
        <v>490</v>
      </c>
      <c r="G1784" t="s">
        <v>23</v>
      </c>
      <c r="H1784" t="s">
        <v>694</v>
      </c>
      <c r="I1784" t="s">
        <v>66</v>
      </c>
      <c r="M1784" t="s">
        <v>1362</v>
      </c>
      <c r="X1784" t="str">
        <f>+IF(P1784="S128","c006x   - Insurance firms &amp; pension funds",IF(G1784="particulares","c001x   - Households",IF(AND(G1784="outras empresas nao financeiras",H1784="1"),"c002x   - Micro &amp; SME",IF(AND(G1784="outras empresas nao financeiras",OR(H1784="0",H1784="")),"c003x   - Corporates",IF(G1784="instituicoes de credito","c004x   - Institutions",IF(G1784="outras instituicoes financeiras","c005x   - Other financial corporations",IF(G1784="setor publico","c008x   - Government, central banks &amp; supranationals",IF(AND(G1784="",I1784="Taxageste"),"c003x   - Corporates",IF(G1784="","c005x   - Other financial corporations","")))))))))</f>
        <v>c004x   - Institutions</v>
      </c>
      <c r="Y1784" s="1">
        <f>SUM(N1784:O1784)</f>
        <v>0</v>
      </c>
      <c r="Z1784">
        <f>IFERROR(D1784-Y1784,"")</f>
        <v>337.21</v>
      </c>
      <c r="AA1784">
        <v>0</v>
      </c>
      <c r="AB1784" t="str">
        <f t="shared" si="81"/>
        <v>962304820373330</v>
      </c>
      <c r="AC1784" t="str">
        <f t="shared" si="82"/>
        <v>8000176024</v>
      </c>
      <c r="AD1784" t="str">
        <f t="shared" si="83"/>
        <v>Type of identifier, other than LEI or MFI code</v>
      </c>
    </row>
    <row r="1785" spans="1:30" x14ac:dyDescent="0.45">
      <c r="A1785" t="s">
        <v>1373</v>
      </c>
      <c r="B1785" t="s">
        <v>439</v>
      </c>
      <c r="C1785" t="s">
        <v>21</v>
      </c>
      <c r="D1785">
        <v>38.89</v>
      </c>
      <c r="F1785" t="s">
        <v>485</v>
      </c>
      <c r="G1785" t="s">
        <v>23</v>
      </c>
      <c r="H1785" t="s">
        <v>694</v>
      </c>
      <c r="I1785" t="s">
        <v>66</v>
      </c>
      <c r="M1785" t="s">
        <v>1362</v>
      </c>
      <c r="X1785" t="str">
        <f>+IF(P1785="S128","c006x   - Insurance firms &amp; pension funds",IF(G1785="particulares","c001x   - Households",IF(AND(G1785="outras empresas nao financeiras",H1785="1"),"c002x   - Micro &amp; SME",IF(AND(G1785="outras empresas nao financeiras",OR(H1785="0",H1785="")),"c003x   - Corporates",IF(G1785="instituicoes de credito","c004x   - Institutions",IF(G1785="outras instituicoes financeiras","c005x   - Other financial corporations",IF(G1785="setor publico","c008x   - Government, central banks &amp; supranationals",IF(AND(G1785="",I1785="Taxageste"),"c003x   - Corporates",IF(G1785="","c005x   - Other financial corporations","")))))))))</f>
        <v>c004x   - Institutions</v>
      </c>
      <c r="Y1785" s="1">
        <f>SUM(N1785:O1785)</f>
        <v>0</v>
      </c>
      <c r="Z1785">
        <f>IFERROR(D1785-Y1785,"")</f>
        <v>38.89</v>
      </c>
      <c r="AA1785">
        <v>0</v>
      </c>
      <c r="AB1785" t="str">
        <f t="shared" si="81"/>
        <v>962304820378990</v>
      </c>
      <c r="AC1785" t="str">
        <f t="shared" si="82"/>
        <v>8000176024</v>
      </c>
      <c r="AD1785" t="str">
        <f t="shared" si="83"/>
        <v>Type of identifier, other than LEI or MFI code</v>
      </c>
    </row>
    <row r="1786" spans="1:30" x14ac:dyDescent="0.45">
      <c r="A1786" t="s">
        <v>1375</v>
      </c>
      <c r="B1786" t="s">
        <v>439</v>
      </c>
      <c r="C1786" t="s">
        <v>21</v>
      </c>
      <c r="D1786">
        <v>7.01</v>
      </c>
      <c r="F1786" t="s">
        <v>485</v>
      </c>
      <c r="G1786" t="s">
        <v>23</v>
      </c>
      <c r="H1786" t="s">
        <v>694</v>
      </c>
      <c r="I1786" t="s">
        <v>66</v>
      </c>
      <c r="M1786" t="s">
        <v>1362</v>
      </c>
      <c r="X1786" t="str">
        <f>+IF(P1786="S128","c006x   - Insurance firms &amp; pension funds",IF(G1786="particulares","c001x   - Households",IF(AND(G1786="outras empresas nao financeiras",H1786="1"),"c002x   - Micro &amp; SME",IF(AND(G1786="outras empresas nao financeiras",OR(H1786="0",H1786="")),"c003x   - Corporates",IF(G1786="instituicoes de credito","c004x   - Institutions",IF(G1786="outras instituicoes financeiras","c005x   - Other financial corporations",IF(G1786="setor publico","c008x   - Government, central banks &amp; supranationals",IF(AND(G1786="",I1786="Taxageste"),"c003x   - Corporates",IF(G1786="","c005x   - Other financial corporations","")))))))))</f>
        <v>c004x   - Institutions</v>
      </c>
      <c r="Y1786" s="1">
        <f>SUM(N1786:O1786)</f>
        <v>0</v>
      </c>
      <c r="Z1786">
        <f>IFERROR(D1786-Y1786,"")</f>
        <v>7.01</v>
      </c>
      <c r="AA1786">
        <v>0</v>
      </c>
      <c r="AB1786" t="str">
        <f t="shared" si="81"/>
        <v>962304820381290</v>
      </c>
      <c r="AC1786" t="str">
        <f t="shared" si="82"/>
        <v>8000176024</v>
      </c>
      <c r="AD1786" t="str">
        <f t="shared" si="83"/>
        <v>Type of identifier, other than LEI or MFI code</v>
      </c>
    </row>
    <row r="1787" spans="1:30" x14ac:dyDescent="0.45">
      <c r="A1787" t="s">
        <v>1472</v>
      </c>
      <c r="B1787" t="s">
        <v>531</v>
      </c>
      <c r="C1787" t="s">
        <v>21</v>
      </c>
      <c r="D1787">
        <v>13.39</v>
      </c>
      <c r="F1787" t="s">
        <v>485</v>
      </c>
      <c r="G1787" t="s">
        <v>23</v>
      </c>
      <c r="H1787" t="s">
        <v>694</v>
      </c>
      <c r="I1787" t="s">
        <v>532</v>
      </c>
      <c r="M1787" t="s">
        <v>1362</v>
      </c>
      <c r="X1787" t="str">
        <f>+IF(P1787="S128","c006x   - Insurance firms &amp; pension funds",IF(G1787="particulares","c001x   - Households",IF(AND(G1787="outras empresas nao financeiras",H1787="1"),"c002x   - Micro &amp; SME",IF(AND(G1787="outras empresas nao financeiras",OR(H1787="0",H1787="")),"c003x   - Corporates",IF(G1787="instituicoes de credito","c004x   - Institutions",IF(G1787="outras instituicoes financeiras","c005x   - Other financial corporations",IF(G1787="setor publico","c008x   - Government, central banks &amp; supranationals",IF(AND(G1787="",I1787="Taxageste"),"c003x   - Corporates",IF(G1787="","c005x   - Other financial corporations","")))))))))</f>
        <v>c004x   - Institutions</v>
      </c>
      <c r="Y1787" s="1">
        <f>SUM(N1787:O1787)</f>
        <v>0</v>
      </c>
      <c r="Z1787">
        <f>IFERROR(D1787-Y1787,"")</f>
        <v>13.39</v>
      </c>
      <c r="AA1787">
        <v>0</v>
      </c>
      <c r="AB1787" t="str">
        <f t="shared" si="81"/>
        <v>962304820384930</v>
      </c>
      <c r="AC1787" t="str">
        <f t="shared" si="82"/>
        <v>7400930664</v>
      </c>
      <c r="AD1787" t="str">
        <f t="shared" si="83"/>
        <v>Type of identifier, other than LEI or MFI code</v>
      </c>
    </row>
    <row r="1788" spans="1:30" x14ac:dyDescent="0.45">
      <c r="A1788" t="s">
        <v>1433</v>
      </c>
      <c r="B1788" t="s">
        <v>439</v>
      </c>
      <c r="C1788" t="s">
        <v>21</v>
      </c>
      <c r="D1788">
        <v>72.22</v>
      </c>
      <c r="F1788" t="s">
        <v>490</v>
      </c>
      <c r="G1788" t="s">
        <v>23</v>
      </c>
      <c r="H1788" t="s">
        <v>694</v>
      </c>
      <c r="I1788" t="s">
        <v>66</v>
      </c>
      <c r="M1788" t="s">
        <v>1362</v>
      </c>
      <c r="X1788" t="str">
        <f>+IF(P1788="S128","c006x   - Insurance firms &amp; pension funds",IF(G1788="particulares","c001x   - Households",IF(AND(G1788="outras empresas nao financeiras",H1788="1"),"c002x   - Micro &amp; SME",IF(AND(G1788="outras empresas nao financeiras",OR(H1788="0",H1788="")),"c003x   - Corporates",IF(G1788="instituicoes de credito","c004x   - Institutions",IF(G1788="outras instituicoes financeiras","c005x   - Other financial corporations",IF(G1788="setor publico","c008x   - Government, central banks &amp; supranationals",IF(AND(G1788="",I1788="Taxageste"),"c003x   - Corporates",IF(G1788="","c005x   - Other financial corporations","")))))))))</f>
        <v>c004x   - Institutions</v>
      </c>
      <c r="Y1788" s="1">
        <f>SUM(N1788:O1788)</f>
        <v>0</v>
      </c>
      <c r="Z1788">
        <f>IFERROR(D1788-Y1788,"")</f>
        <v>72.22</v>
      </c>
      <c r="AA1788">
        <v>0</v>
      </c>
      <c r="AB1788" t="str">
        <f t="shared" si="81"/>
        <v>962304820394290</v>
      </c>
      <c r="AC1788" t="str">
        <f t="shared" si="82"/>
        <v>8000176024</v>
      </c>
      <c r="AD1788" t="str">
        <f t="shared" si="83"/>
        <v>Type of identifier, other than LEI or MFI code</v>
      </c>
    </row>
    <row r="1789" spans="1:30" x14ac:dyDescent="0.45">
      <c r="A1789" t="s">
        <v>1478</v>
      </c>
      <c r="B1789" t="s">
        <v>439</v>
      </c>
      <c r="C1789" t="s">
        <v>21</v>
      </c>
      <c r="D1789">
        <v>82.22</v>
      </c>
      <c r="F1789" t="s">
        <v>490</v>
      </c>
      <c r="G1789" t="s">
        <v>23</v>
      </c>
      <c r="H1789" t="s">
        <v>694</v>
      </c>
      <c r="I1789" t="s">
        <v>66</v>
      </c>
      <c r="M1789" t="s">
        <v>1362</v>
      </c>
      <c r="X1789" t="str">
        <f>+IF(P1789="S128","c006x   - Insurance firms &amp; pension funds",IF(G1789="particulares","c001x   - Households",IF(AND(G1789="outras empresas nao financeiras",H1789="1"),"c002x   - Micro &amp; SME",IF(AND(G1789="outras empresas nao financeiras",OR(H1789="0",H1789="")),"c003x   - Corporates",IF(G1789="instituicoes de credito","c004x   - Institutions",IF(G1789="outras instituicoes financeiras","c005x   - Other financial corporations",IF(G1789="setor publico","c008x   - Government, central banks &amp; supranationals",IF(AND(G1789="",I1789="Taxageste"),"c003x   - Corporates",IF(G1789="","c005x   - Other financial corporations","")))))))))</f>
        <v>c004x   - Institutions</v>
      </c>
      <c r="Y1789" s="1">
        <f>SUM(N1789:O1789)</f>
        <v>0</v>
      </c>
      <c r="Z1789">
        <f>IFERROR(D1789-Y1789,"")</f>
        <v>82.22</v>
      </c>
      <c r="AA1789">
        <v>0</v>
      </c>
      <c r="AB1789" t="str">
        <f t="shared" si="81"/>
        <v>962304820395570</v>
      </c>
      <c r="AC1789" t="str">
        <f t="shared" si="82"/>
        <v>8000176024</v>
      </c>
      <c r="AD1789" t="str">
        <f t="shared" si="83"/>
        <v>Type of identifier, other than LEI or MFI code</v>
      </c>
    </row>
    <row r="1790" spans="1:30" x14ac:dyDescent="0.45">
      <c r="A1790" t="s">
        <v>1480</v>
      </c>
      <c r="B1790" t="s">
        <v>439</v>
      </c>
      <c r="C1790" t="s">
        <v>21</v>
      </c>
      <c r="D1790">
        <v>10.93</v>
      </c>
      <c r="F1790" t="s">
        <v>485</v>
      </c>
      <c r="G1790" t="s">
        <v>23</v>
      </c>
      <c r="H1790" t="s">
        <v>694</v>
      </c>
      <c r="I1790" t="s">
        <v>66</v>
      </c>
      <c r="M1790" t="s">
        <v>1362</v>
      </c>
      <c r="X1790" t="str">
        <f>+IF(P1790="S128","c006x   - Insurance firms &amp; pension funds",IF(G1790="particulares","c001x   - Households",IF(AND(G1790="outras empresas nao financeiras",H1790="1"),"c002x   - Micro &amp; SME",IF(AND(G1790="outras empresas nao financeiras",OR(H1790="0",H1790="")),"c003x   - Corporates",IF(G1790="instituicoes de credito","c004x   - Institutions",IF(G1790="outras instituicoes financeiras","c005x   - Other financial corporations",IF(G1790="setor publico","c008x   - Government, central banks &amp; supranationals",IF(AND(G1790="",I1790="Taxageste"),"c003x   - Corporates",IF(G1790="","c005x   - Other financial corporations","")))))))))</f>
        <v>c004x   - Institutions</v>
      </c>
      <c r="Y1790" s="1">
        <f>SUM(N1790:O1790)</f>
        <v>0</v>
      </c>
      <c r="Z1790">
        <f>IFERROR(D1790-Y1790,"")</f>
        <v>10.93</v>
      </c>
      <c r="AA1790">
        <v>0</v>
      </c>
      <c r="AB1790" t="str">
        <f t="shared" si="81"/>
        <v>962304830386740</v>
      </c>
      <c r="AC1790" t="str">
        <f t="shared" si="82"/>
        <v>8000176024</v>
      </c>
      <c r="AD1790" t="str">
        <f t="shared" si="83"/>
        <v>Type of identifier, other than LEI or MFI code</v>
      </c>
    </row>
    <row r="1791" spans="1:30" x14ac:dyDescent="0.45">
      <c r="A1791" t="s">
        <v>587</v>
      </c>
      <c r="B1791" t="s">
        <v>439</v>
      </c>
      <c r="C1791" t="s">
        <v>21</v>
      </c>
      <c r="D1791">
        <v>0.52</v>
      </c>
      <c r="F1791" t="s">
        <v>485</v>
      </c>
      <c r="G1791" t="s">
        <v>23</v>
      </c>
      <c r="H1791" t="s">
        <v>694</v>
      </c>
      <c r="I1791" t="s">
        <v>66</v>
      </c>
      <c r="M1791" t="s">
        <v>1362</v>
      </c>
      <c r="X1791" t="str">
        <f>+IF(P1791="S128","c006x   - Insurance firms &amp; pension funds",IF(G1791="particulares","c001x   - Households",IF(AND(G1791="outras empresas nao financeiras",H1791="1"),"c002x   - Micro &amp; SME",IF(AND(G1791="outras empresas nao financeiras",OR(H1791="0",H1791="")),"c003x   - Corporates",IF(G1791="instituicoes de credito","c004x   - Institutions",IF(G1791="outras instituicoes financeiras","c005x   - Other financial corporations",IF(G1791="setor publico","c008x   - Government, central banks &amp; supranationals",IF(AND(G1791="",I1791="Taxageste"),"c003x   - Corporates",IF(G1791="","c005x   - Other financial corporations","")))))))))</f>
        <v>c004x   - Institutions</v>
      </c>
      <c r="Y1791" s="1">
        <f>SUM(N1791:O1791)</f>
        <v>0</v>
      </c>
      <c r="Z1791">
        <f>IFERROR(D1791-Y1791,"")</f>
        <v>0.52</v>
      </c>
      <c r="AA1791">
        <v>0</v>
      </c>
      <c r="AB1791" t="str">
        <f t="shared" si="81"/>
        <v>962304820276890</v>
      </c>
      <c r="AC1791" t="str">
        <f t="shared" si="82"/>
        <v>8000176024</v>
      </c>
      <c r="AD1791" t="str">
        <f t="shared" si="83"/>
        <v>Type of identifier, other than LEI or MFI code</v>
      </c>
    </row>
    <row r="1792" spans="1:30" x14ac:dyDescent="0.45">
      <c r="A1792" t="s">
        <v>492</v>
      </c>
      <c r="B1792" t="s">
        <v>439</v>
      </c>
      <c r="C1792" t="s">
        <v>21</v>
      </c>
      <c r="D1792">
        <v>0.01</v>
      </c>
      <c r="F1792" t="s">
        <v>485</v>
      </c>
      <c r="G1792" t="s">
        <v>23</v>
      </c>
      <c r="H1792" t="s">
        <v>694</v>
      </c>
      <c r="I1792" t="s">
        <v>66</v>
      </c>
      <c r="M1792" t="s">
        <v>1362</v>
      </c>
      <c r="X1792" t="str">
        <f>+IF(P1792="S128","c006x   - Insurance firms &amp; pension funds",IF(G1792="particulares","c001x   - Households",IF(AND(G1792="outras empresas nao financeiras",H1792="1"),"c002x   - Micro &amp; SME",IF(AND(G1792="outras empresas nao financeiras",OR(H1792="0",H1792="")),"c003x   - Corporates",IF(G1792="instituicoes de credito","c004x   - Institutions",IF(G1792="outras instituicoes financeiras","c005x   - Other financial corporations",IF(G1792="setor publico","c008x   - Government, central banks &amp; supranationals",IF(AND(G1792="",I1792="Taxageste"),"c003x   - Corporates",IF(G1792="","c005x   - Other financial corporations","")))))))))</f>
        <v>c004x   - Institutions</v>
      </c>
      <c r="Y1792" s="1">
        <f>SUM(N1792:O1792)</f>
        <v>0</v>
      </c>
      <c r="Z1792">
        <f>IFERROR(D1792-Y1792,"")</f>
        <v>0.01</v>
      </c>
      <c r="AA1792">
        <v>0</v>
      </c>
      <c r="AB1792" t="str">
        <f t="shared" si="81"/>
        <v>962304820277500</v>
      </c>
      <c r="AC1792" t="str">
        <f t="shared" si="82"/>
        <v>8000176024</v>
      </c>
      <c r="AD1792" t="str">
        <f t="shared" si="83"/>
        <v>Type of identifier, other than LEI or MFI code</v>
      </c>
    </row>
    <row r="1793" spans="1:30" x14ac:dyDescent="0.45">
      <c r="A1793" t="s">
        <v>535</v>
      </c>
      <c r="B1793" t="s">
        <v>439</v>
      </c>
      <c r="C1793" t="s">
        <v>21</v>
      </c>
      <c r="D1793">
        <v>21.31</v>
      </c>
      <c r="F1793" t="s">
        <v>485</v>
      </c>
      <c r="G1793" t="s">
        <v>23</v>
      </c>
      <c r="H1793" t="s">
        <v>694</v>
      </c>
      <c r="I1793" t="s">
        <v>66</v>
      </c>
      <c r="M1793" t="s">
        <v>1362</v>
      </c>
      <c r="X1793" t="str">
        <f>+IF(P1793="S128","c006x   - Insurance firms &amp; pension funds",IF(G1793="particulares","c001x   - Households",IF(AND(G1793="outras empresas nao financeiras",H1793="1"),"c002x   - Micro &amp; SME",IF(AND(G1793="outras empresas nao financeiras",OR(H1793="0",H1793="")),"c003x   - Corporates",IF(G1793="instituicoes de credito","c004x   - Institutions",IF(G1793="outras instituicoes financeiras","c005x   - Other financial corporations",IF(G1793="setor publico","c008x   - Government, central banks &amp; supranationals",IF(AND(G1793="",I1793="Taxageste"),"c003x   - Corporates",IF(G1793="","c005x   - Other financial corporations","")))))))))</f>
        <v>c004x   - Institutions</v>
      </c>
      <c r="Y1793" s="1">
        <f>SUM(N1793:O1793)</f>
        <v>0</v>
      </c>
      <c r="Z1793">
        <f>IFERROR(D1793-Y1793,"")</f>
        <v>21.31</v>
      </c>
      <c r="AA1793">
        <v>0</v>
      </c>
      <c r="AB1793" t="str">
        <f t="shared" si="81"/>
        <v>962304820282740</v>
      </c>
      <c r="AC1793" t="str">
        <f t="shared" si="82"/>
        <v>8000176024</v>
      </c>
      <c r="AD1793" t="str">
        <f t="shared" si="83"/>
        <v>Type of identifier, other than LEI or MFI code</v>
      </c>
    </row>
    <row r="1794" spans="1:30" x14ac:dyDescent="0.45">
      <c r="A1794" t="s">
        <v>614</v>
      </c>
      <c r="B1794" t="s">
        <v>439</v>
      </c>
      <c r="C1794" t="s">
        <v>21</v>
      </c>
      <c r="D1794">
        <v>8.32</v>
      </c>
      <c r="F1794" t="s">
        <v>485</v>
      </c>
      <c r="G1794" t="s">
        <v>23</v>
      </c>
      <c r="H1794" t="s">
        <v>694</v>
      </c>
      <c r="I1794" t="s">
        <v>66</v>
      </c>
      <c r="M1794" t="s">
        <v>1362</v>
      </c>
      <c r="X1794" t="str">
        <f>+IF(P1794="S128","c006x   - Insurance firms &amp; pension funds",IF(G1794="particulares","c001x   - Households",IF(AND(G1794="outras empresas nao financeiras",H1794="1"),"c002x   - Micro &amp; SME",IF(AND(G1794="outras empresas nao financeiras",OR(H1794="0",H1794="")),"c003x   - Corporates",IF(G1794="instituicoes de credito","c004x   - Institutions",IF(G1794="outras instituicoes financeiras","c005x   - Other financial corporations",IF(G1794="setor publico","c008x   - Government, central banks &amp; supranationals",IF(AND(G1794="",I1794="Taxageste"),"c003x   - Corporates",IF(G1794="","c005x   - Other financial corporations","")))))))))</f>
        <v>c004x   - Institutions</v>
      </c>
      <c r="Y1794" s="1">
        <f>SUM(N1794:O1794)</f>
        <v>0</v>
      </c>
      <c r="Z1794">
        <f>IFERROR(D1794-Y1794,"")</f>
        <v>8.32</v>
      </c>
      <c r="AA1794">
        <v>0</v>
      </c>
      <c r="AB1794" t="str">
        <f t="shared" ref="AB1794:AB1857" si="84">IF(A1794="",B1794,A1794)</f>
        <v>962304870323050</v>
      </c>
      <c r="AC1794" t="str">
        <f t="shared" ref="AC1794:AC1857" si="85">IF(OR(V1794="",V1794="#"),B1794,V1794)</f>
        <v>8000176024</v>
      </c>
      <c r="AD1794" t="str">
        <f t="shared" ref="AD1794:AD1857" si="86">IF(AC1794="","",IF(AC1794=V1794,"LEI code","Type of identifier, other than LEI or MFI code"))</f>
        <v>Type of identifier, other than LEI or MFI code</v>
      </c>
    </row>
    <row r="1795" spans="1:30" x14ac:dyDescent="0.45">
      <c r="A1795" t="s">
        <v>513</v>
      </c>
      <c r="B1795" t="s">
        <v>439</v>
      </c>
      <c r="C1795" t="s">
        <v>21</v>
      </c>
      <c r="D1795">
        <v>4.68</v>
      </c>
      <c r="F1795" t="s">
        <v>485</v>
      </c>
      <c r="G1795" t="s">
        <v>23</v>
      </c>
      <c r="H1795" t="s">
        <v>694</v>
      </c>
      <c r="I1795" t="s">
        <v>66</v>
      </c>
      <c r="M1795" t="s">
        <v>1362</v>
      </c>
      <c r="X1795" t="str">
        <f>+IF(P1795="S128","c006x   - Insurance firms &amp; pension funds",IF(G1795="particulares","c001x   - Households",IF(AND(G1795="outras empresas nao financeiras",H1795="1"),"c002x   - Micro &amp; SME",IF(AND(G1795="outras empresas nao financeiras",OR(H1795="0",H1795="")),"c003x   - Corporates",IF(G1795="instituicoes de credito","c004x   - Institutions",IF(G1795="outras instituicoes financeiras","c005x   - Other financial corporations",IF(G1795="setor publico","c008x   - Government, central banks &amp; supranationals",IF(AND(G1795="",I1795="Taxageste"),"c003x   - Corporates",IF(G1795="","c005x   - Other financial corporations","")))))))))</f>
        <v>c004x   - Institutions</v>
      </c>
      <c r="Y1795" s="1">
        <f>SUM(N1795:O1795)</f>
        <v>0</v>
      </c>
      <c r="Z1795">
        <f>IFERROR(D1795-Y1795,"")</f>
        <v>4.68</v>
      </c>
      <c r="AA1795">
        <v>0</v>
      </c>
      <c r="AB1795" t="str">
        <f t="shared" si="84"/>
        <v>962304870326550</v>
      </c>
      <c r="AC1795" t="str">
        <f t="shared" si="85"/>
        <v>8000176024</v>
      </c>
      <c r="AD1795" t="str">
        <f t="shared" si="86"/>
        <v>Type of identifier, other than LEI or MFI code</v>
      </c>
    </row>
    <row r="1796" spans="1:30" x14ac:dyDescent="0.45">
      <c r="A1796" t="s">
        <v>713</v>
      </c>
      <c r="B1796" t="s">
        <v>699</v>
      </c>
      <c r="C1796" t="s">
        <v>21</v>
      </c>
      <c r="D1796">
        <v>6.3</v>
      </c>
      <c r="F1796" t="s">
        <v>485</v>
      </c>
      <c r="G1796" t="s">
        <v>23</v>
      </c>
      <c r="H1796" t="s">
        <v>694</v>
      </c>
      <c r="I1796" t="s">
        <v>700</v>
      </c>
      <c r="M1796" t="s">
        <v>1362</v>
      </c>
      <c r="X1796" t="str">
        <f>+IF(P1796="S128","c006x   - Insurance firms &amp; pension funds",IF(G1796="particulares","c001x   - Households",IF(AND(G1796="outras empresas nao financeiras",H1796="1"),"c002x   - Micro &amp; SME",IF(AND(G1796="outras empresas nao financeiras",OR(H1796="0",H1796="")),"c003x   - Corporates",IF(G1796="instituicoes de credito","c004x   - Institutions",IF(G1796="outras instituicoes financeiras","c005x   - Other financial corporations",IF(G1796="setor publico","c008x   - Government, central banks &amp; supranationals",IF(AND(G1796="",I1796="Taxageste"),"c003x   - Corporates",IF(G1796="","c005x   - Other financial corporations","")))))))))</f>
        <v>c004x   - Institutions</v>
      </c>
      <c r="Y1796" s="1">
        <f>SUM(N1796:O1796)</f>
        <v>0</v>
      </c>
      <c r="Z1796">
        <f>IFERROR(D1796-Y1796,"")</f>
        <v>6.3</v>
      </c>
      <c r="AA1796">
        <v>0</v>
      </c>
      <c r="AB1796" t="str">
        <f t="shared" si="84"/>
        <v>962304820318630</v>
      </c>
      <c r="AC1796" t="str">
        <f t="shared" si="85"/>
        <v>8000000013</v>
      </c>
      <c r="AD1796" t="str">
        <f t="shared" si="86"/>
        <v>Type of identifier, other than LEI or MFI code</v>
      </c>
    </row>
    <row r="1797" spans="1:30" x14ac:dyDescent="0.45">
      <c r="A1797" t="s">
        <v>1393</v>
      </c>
      <c r="B1797" t="s">
        <v>439</v>
      </c>
      <c r="C1797" t="s">
        <v>21</v>
      </c>
      <c r="D1797">
        <v>0.35</v>
      </c>
      <c r="F1797" t="s">
        <v>485</v>
      </c>
      <c r="G1797" t="s">
        <v>23</v>
      </c>
      <c r="H1797" t="s">
        <v>694</v>
      </c>
      <c r="I1797" t="s">
        <v>66</v>
      </c>
      <c r="M1797" t="s">
        <v>1362</v>
      </c>
      <c r="X1797" t="str">
        <f>+IF(P1797="S128","c006x   - Insurance firms &amp; pension funds",IF(G1797="particulares","c001x   - Households",IF(AND(G1797="outras empresas nao financeiras",H1797="1"),"c002x   - Micro &amp; SME",IF(AND(G1797="outras empresas nao financeiras",OR(H1797="0",H1797="")),"c003x   - Corporates",IF(G1797="instituicoes de credito","c004x   - Institutions",IF(G1797="outras instituicoes financeiras","c005x   - Other financial corporations",IF(G1797="setor publico","c008x   - Government, central banks &amp; supranationals",IF(AND(G1797="",I1797="Taxageste"),"c003x   - Corporates",IF(G1797="","c005x   - Other financial corporations","")))))))))</f>
        <v>c004x   - Institutions</v>
      </c>
      <c r="Y1797" s="1">
        <f>SUM(N1797:O1797)</f>
        <v>0</v>
      </c>
      <c r="Z1797">
        <f>IFERROR(D1797-Y1797,"")</f>
        <v>0.35</v>
      </c>
      <c r="AA1797">
        <v>0</v>
      </c>
      <c r="AB1797" t="str">
        <f t="shared" si="84"/>
        <v>962304820383100</v>
      </c>
      <c r="AC1797" t="str">
        <f t="shared" si="85"/>
        <v>8000176024</v>
      </c>
      <c r="AD1797" t="str">
        <f t="shared" si="86"/>
        <v>Type of identifier, other than LEI or MFI code</v>
      </c>
    </row>
    <row r="1798" spans="1:30" x14ac:dyDescent="0.45">
      <c r="A1798" t="s">
        <v>661</v>
      </c>
      <c r="B1798" t="s">
        <v>439</v>
      </c>
      <c r="C1798" t="s">
        <v>21</v>
      </c>
      <c r="D1798">
        <v>0.43</v>
      </c>
      <c r="F1798" t="s">
        <v>485</v>
      </c>
      <c r="G1798" t="s">
        <v>23</v>
      </c>
      <c r="H1798" t="s">
        <v>694</v>
      </c>
      <c r="I1798" t="s">
        <v>66</v>
      </c>
      <c r="M1798" t="s">
        <v>1362</v>
      </c>
      <c r="X1798" t="str">
        <f>+IF(P1798="S128","c006x   - Insurance firms &amp; pension funds",IF(G1798="particulares","c001x   - Households",IF(AND(G1798="outras empresas nao financeiras",H1798="1"),"c002x   - Micro &amp; SME",IF(AND(G1798="outras empresas nao financeiras",OR(H1798="0",H1798="")),"c003x   - Corporates",IF(G1798="instituicoes de credito","c004x   - Institutions",IF(G1798="outras instituicoes financeiras","c005x   - Other financial corporations",IF(G1798="setor publico","c008x   - Government, central banks &amp; supranationals",IF(AND(G1798="",I1798="Taxageste"),"c003x   - Corporates",IF(G1798="","c005x   - Other financial corporations","")))))))))</f>
        <v>c004x   - Institutions</v>
      </c>
      <c r="Y1798" s="1">
        <f>SUM(N1798:O1798)</f>
        <v>0</v>
      </c>
      <c r="Z1798">
        <f>IFERROR(D1798-Y1798,"")</f>
        <v>0.43</v>
      </c>
      <c r="AA1798">
        <v>0</v>
      </c>
      <c r="AB1798" t="str">
        <f t="shared" si="84"/>
        <v>962304820242730</v>
      </c>
      <c r="AC1798" t="str">
        <f t="shared" si="85"/>
        <v>8000176024</v>
      </c>
      <c r="AD1798" t="str">
        <f t="shared" si="86"/>
        <v>Type of identifier, other than LEI or MFI code</v>
      </c>
    </row>
    <row r="1799" spans="1:30" x14ac:dyDescent="0.45">
      <c r="A1799" t="s">
        <v>615</v>
      </c>
      <c r="B1799" t="s">
        <v>439</v>
      </c>
      <c r="C1799" t="s">
        <v>21</v>
      </c>
      <c r="D1799">
        <v>0.14000000000000001</v>
      </c>
      <c r="F1799" t="s">
        <v>485</v>
      </c>
      <c r="G1799" t="s">
        <v>23</v>
      </c>
      <c r="H1799" t="s">
        <v>694</v>
      </c>
      <c r="I1799" t="s">
        <v>66</v>
      </c>
      <c r="M1799" t="s">
        <v>1362</v>
      </c>
      <c r="X1799" t="str">
        <f>+IF(P1799="S128","c006x   - Insurance firms &amp; pension funds",IF(G1799="particulares","c001x   - Households",IF(AND(G1799="outras empresas nao financeiras",H1799="1"),"c002x   - Micro &amp; SME",IF(AND(G1799="outras empresas nao financeiras",OR(H1799="0",H1799="")),"c003x   - Corporates",IF(G1799="instituicoes de credito","c004x   - Institutions",IF(G1799="outras instituicoes financeiras","c005x   - Other financial corporations",IF(G1799="setor publico","c008x   - Government, central banks &amp; supranationals",IF(AND(G1799="",I1799="Taxageste"),"c003x   - Corporates",IF(G1799="","c005x   - Other financial corporations","")))))))))</f>
        <v>c004x   - Institutions</v>
      </c>
      <c r="Y1799" s="1">
        <f>SUM(N1799:O1799)</f>
        <v>0</v>
      </c>
      <c r="Z1799">
        <f>IFERROR(D1799-Y1799,"")</f>
        <v>0.14000000000000001</v>
      </c>
      <c r="AA1799">
        <v>0</v>
      </c>
      <c r="AB1799" t="str">
        <f t="shared" si="84"/>
        <v>962304870327990</v>
      </c>
      <c r="AC1799" t="str">
        <f t="shared" si="85"/>
        <v>8000176024</v>
      </c>
      <c r="AD1799" t="str">
        <f t="shared" si="86"/>
        <v>Type of identifier, other than LEI or MFI code</v>
      </c>
    </row>
    <row r="1800" spans="1:30" x14ac:dyDescent="0.45">
      <c r="A1800" t="s">
        <v>544</v>
      </c>
      <c r="B1800" t="s">
        <v>439</v>
      </c>
      <c r="C1800" t="s">
        <v>21</v>
      </c>
      <c r="D1800">
        <v>88.89</v>
      </c>
      <c r="F1800" t="s">
        <v>490</v>
      </c>
      <c r="G1800" t="s">
        <v>23</v>
      </c>
      <c r="H1800" t="s">
        <v>694</v>
      </c>
      <c r="I1800" t="s">
        <v>66</v>
      </c>
      <c r="M1800" t="s">
        <v>1362</v>
      </c>
      <c r="X1800" t="str">
        <f>+IF(P1800="S128","c006x   - Insurance firms &amp; pension funds",IF(G1800="particulares","c001x   - Households",IF(AND(G1800="outras empresas nao financeiras",H1800="1"),"c002x   - Micro &amp; SME",IF(AND(G1800="outras empresas nao financeiras",OR(H1800="0",H1800="")),"c003x   - Corporates",IF(G1800="instituicoes de credito","c004x   - Institutions",IF(G1800="outras instituicoes financeiras","c005x   - Other financial corporations",IF(G1800="setor publico","c008x   - Government, central banks &amp; supranationals",IF(AND(G1800="",I1800="Taxageste"),"c003x   - Corporates",IF(G1800="","c005x   - Other financial corporations","")))))))))</f>
        <v>c004x   - Institutions</v>
      </c>
      <c r="Y1800" s="1">
        <f>SUM(N1800:O1800)</f>
        <v>0</v>
      </c>
      <c r="Z1800">
        <f>IFERROR(D1800-Y1800,"")</f>
        <v>88.89</v>
      </c>
      <c r="AA1800">
        <v>0</v>
      </c>
      <c r="AB1800" t="str">
        <f t="shared" si="84"/>
        <v>962304820311230</v>
      </c>
      <c r="AC1800" t="str">
        <f t="shared" si="85"/>
        <v>8000176024</v>
      </c>
      <c r="AD1800" t="str">
        <f t="shared" si="86"/>
        <v>Type of identifier, other than LEI or MFI code</v>
      </c>
    </row>
    <row r="1801" spans="1:30" x14ac:dyDescent="0.45">
      <c r="A1801" t="s">
        <v>603</v>
      </c>
      <c r="B1801" t="s">
        <v>439</v>
      </c>
      <c r="C1801" t="s">
        <v>21</v>
      </c>
      <c r="D1801">
        <v>84.44</v>
      </c>
      <c r="F1801" t="s">
        <v>490</v>
      </c>
      <c r="G1801" t="s">
        <v>23</v>
      </c>
      <c r="H1801" t="s">
        <v>694</v>
      </c>
      <c r="I1801" t="s">
        <v>66</v>
      </c>
      <c r="M1801" t="s">
        <v>1362</v>
      </c>
      <c r="X1801" t="str">
        <f>+IF(P1801="S128","c006x   - Insurance firms &amp; pension funds",IF(G1801="particulares","c001x   - Households",IF(AND(G1801="outras empresas nao financeiras",H1801="1"),"c002x   - Micro &amp; SME",IF(AND(G1801="outras empresas nao financeiras",OR(H1801="0",H1801="")),"c003x   - Corporates",IF(G1801="instituicoes de credito","c004x   - Institutions",IF(G1801="outras instituicoes financeiras","c005x   - Other financial corporations",IF(G1801="setor publico","c008x   - Government, central banks &amp; supranationals",IF(AND(G1801="",I1801="Taxageste"),"c003x   - Corporates",IF(G1801="","c005x   - Other financial corporations","")))))))))</f>
        <v>c004x   - Institutions</v>
      </c>
      <c r="Y1801" s="1">
        <f>SUM(N1801:O1801)</f>
        <v>0</v>
      </c>
      <c r="Z1801">
        <f>IFERROR(D1801-Y1801,"")</f>
        <v>84.44</v>
      </c>
      <c r="AA1801">
        <v>0</v>
      </c>
      <c r="AB1801" t="str">
        <f t="shared" si="84"/>
        <v>962304820326030</v>
      </c>
      <c r="AC1801" t="str">
        <f t="shared" si="85"/>
        <v>8000176024</v>
      </c>
      <c r="AD1801" t="str">
        <f t="shared" si="86"/>
        <v>Type of identifier, other than LEI or MFI code</v>
      </c>
    </row>
    <row r="1802" spans="1:30" x14ac:dyDescent="0.45">
      <c r="A1802" t="s">
        <v>1344</v>
      </c>
      <c r="B1802" t="s">
        <v>451</v>
      </c>
      <c r="C1802" t="s">
        <v>21</v>
      </c>
      <c r="D1802">
        <v>0.27</v>
      </c>
      <c r="F1802" t="s">
        <v>485</v>
      </c>
      <c r="G1802" t="s">
        <v>23</v>
      </c>
      <c r="H1802" t="s">
        <v>694</v>
      </c>
      <c r="I1802" t="s">
        <v>49</v>
      </c>
      <c r="M1802" t="s">
        <v>1362</v>
      </c>
      <c r="X1802" t="str">
        <f>+IF(P1802="S128","c006x   - Insurance firms &amp; pension funds",IF(G1802="particulares","c001x   - Households",IF(AND(G1802="outras empresas nao financeiras",H1802="1"),"c002x   - Micro &amp; SME",IF(AND(G1802="outras empresas nao financeiras",OR(H1802="0",H1802="")),"c003x   - Corporates",IF(G1802="instituicoes de credito","c004x   - Institutions",IF(G1802="outras instituicoes financeiras","c005x   - Other financial corporations",IF(G1802="setor publico","c008x   - Government, central banks &amp; supranationals",IF(AND(G1802="",I1802="Taxageste"),"c003x   - Corporates",IF(G1802="","c005x   - Other financial corporations","")))))))))</f>
        <v>c004x   - Institutions</v>
      </c>
      <c r="Y1802" s="1">
        <f>SUM(N1802:O1802)</f>
        <v>0</v>
      </c>
      <c r="Z1802">
        <f>IFERROR(D1802-Y1802,"")</f>
        <v>0.27</v>
      </c>
      <c r="AA1802">
        <v>0</v>
      </c>
      <c r="AB1802" t="str">
        <f t="shared" si="84"/>
        <v>962304820340420</v>
      </c>
      <c r="AC1802" t="str">
        <f t="shared" si="85"/>
        <v>7400416227</v>
      </c>
      <c r="AD1802" t="str">
        <f t="shared" si="86"/>
        <v>Type of identifier, other than LEI or MFI code</v>
      </c>
    </row>
    <row r="1803" spans="1:30" x14ac:dyDescent="0.45">
      <c r="A1803" t="s">
        <v>491</v>
      </c>
      <c r="B1803" t="s">
        <v>439</v>
      </c>
      <c r="C1803" t="s">
        <v>21</v>
      </c>
      <c r="D1803">
        <v>3291</v>
      </c>
      <c r="F1803" t="s">
        <v>490</v>
      </c>
      <c r="G1803" t="s">
        <v>23</v>
      </c>
      <c r="H1803" t="s">
        <v>694</v>
      </c>
      <c r="I1803" t="s">
        <v>66</v>
      </c>
      <c r="M1803" t="s">
        <v>1362</v>
      </c>
      <c r="X1803" t="str">
        <f>+IF(P1803="S128","c006x   - Insurance firms &amp; pension funds",IF(G1803="particulares","c001x   - Households",IF(AND(G1803="outras empresas nao financeiras",H1803="1"),"c002x   - Micro &amp; SME",IF(AND(G1803="outras empresas nao financeiras",OR(H1803="0",H1803="")),"c003x   - Corporates",IF(G1803="instituicoes de credito","c004x   - Institutions",IF(G1803="outras instituicoes financeiras","c005x   - Other financial corporations",IF(G1803="setor publico","c008x   - Government, central banks &amp; supranationals",IF(AND(G1803="",I1803="Taxageste"),"c003x   - Corporates",IF(G1803="","c005x   - Other financial corporations","")))))))))</f>
        <v>c004x   - Institutions</v>
      </c>
      <c r="Y1803" s="1">
        <f>SUM(N1803:O1803)</f>
        <v>0</v>
      </c>
      <c r="Z1803">
        <f>IFERROR(D1803-Y1803,"")</f>
        <v>3291</v>
      </c>
      <c r="AA1803">
        <v>0</v>
      </c>
      <c r="AB1803" t="str">
        <f t="shared" si="84"/>
        <v>962304820163410</v>
      </c>
      <c r="AC1803" t="str">
        <f t="shared" si="85"/>
        <v>8000176024</v>
      </c>
      <c r="AD1803" t="str">
        <f t="shared" si="86"/>
        <v>Type of identifier, other than LEI or MFI code</v>
      </c>
    </row>
    <row r="1804" spans="1:30" x14ac:dyDescent="0.45">
      <c r="A1804" t="s">
        <v>1392</v>
      </c>
      <c r="B1804" t="s">
        <v>439</v>
      </c>
      <c r="C1804" t="s">
        <v>21</v>
      </c>
      <c r="D1804">
        <v>115.11</v>
      </c>
      <c r="F1804" t="s">
        <v>485</v>
      </c>
      <c r="G1804" t="s">
        <v>23</v>
      </c>
      <c r="H1804" t="s">
        <v>694</v>
      </c>
      <c r="I1804" t="s">
        <v>66</v>
      </c>
      <c r="M1804" t="s">
        <v>1362</v>
      </c>
      <c r="X1804" t="str">
        <f>+IF(P1804="S128","c006x   - Insurance firms &amp; pension funds",IF(G1804="particulares","c001x   - Households",IF(AND(G1804="outras empresas nao financeiras",H1804="1"),"c002x   - Micro &amp; SME",IF(AND(G1804="outras empresas nao financeiras",OR(H1804="0",H1804="")),"c003x   - Corporates",IF(G1804="instituicoes de credito","c004x   - Institutions",IF(G1804="outras instituicoes financeiras","c005x   - Other financial corporations",IF(G1804="setor publico","c008x   - Government, central banks &amp; supranationals",IF(AND(G1804="",I1804="Taxageste"),"c003x   - Corporates",IF(G1804="","c005x   - Other financial corporations","")))))))))</f>
        <v>c004x   - Institutions</v>
      </c>
      <c r="Y1804" s="1">
        <f>SUM(N1804:O1804)</f>
        <v>0</v>
      </c>
      <c r="Z1804">
        <f>IFERROR(D1804-Y1804,"")</f>
        <v>115.11</v>
      </c>
      <c r="AA1804">
        <v>0</v>
      </c>
      <c r="AB1804" t="str">
        <f t="shared" si="84"/>
        <v>962304820381270</v>
      </c>
      <c r="AC1804" t="str">
        <f t="shared" si="85"/>
        <v>8000176024</v>
      </c>
      <c r="AD1804" t="str">
        <f t="shared" si="86"/>
        <v>Type of identifier, other than LEI or MFI code</v>
      </c>
    </row>
    <row r="1805" spans="1:30" x14ac:dyDescent="0.45">
      <c r="A1805" t="s">
        <v>579</v>
      </c>
      <c r="B1805" t="s">
        <v>514</v>
      </c>
      <c r="C1805" t="s">
        <v>21</v>
      </c>
      <c r="D1805">
        <v>0.85</v>
      </c>
      <c r="F1805" t="s">
        <v>485</v>
      </c>
      <c r="G1805" t="s">
        <v>23</v>
      </c>
      <c r="H1805" t="s">
        <v>694</v>
      </c>
      <c r="I1805" t="s">
        <v>515</v>
      </c>
      <c r="M1805" t="s">
        <v>1362</v>
      </c>
      <c r="X1805" t="str">
        <f>+IF(P1805="S128","c006x   - Insurance firms &amp; pension funds",IF(G1805="particulares","c001x   - Households",IF(AND(G1805="outras empresas nao financeiras",H1805="1"),"c002x   - Micro &amp; SME",IF(AND(G1805="outras empresas nao financeiras",OR(H1805="0",H1805="")),"c003x   - Corporates",IF(G1805="instituicoes de credito","c004x   - Institutions",IF(G1805="outras instituicoes financeiras","c005x   - Other financial corporations",IF(G1805="setor publico","c008x   - Government, central banks &amp; supranationals",IF(AND(G1805="",I1805="Taxageste"),"c003x   - Corporates",IF(G1805="","c005x   - Other financial corporations","")))))))))</f>
        <v>c004x   - Institutions</v>
      </c>
      <c r="Y1805" s="1">
        <f>SUM(N1805:O1805)</f>
        <v>0</v>
      </c>
      <c r="Z1805">
        <f>IFERROR(D1805-Y1805,"")</f>
        <v>0.85</v>
      </c>
      <c r="AA1805">
        <v>0</v>
      </c>
      <c r="AB1805" t="str">
        <f t="shared" si="84"/>
        <v>962304820252720</v>
      </c>
      <c r="AC1805" t="str">
        <f t="shared" si="85"/>
        <v>0000235696</v>
      </c>
      <c r="AD1805" t="str">
        <f t="shared" si="86"/>
        <v>Type of identifier, other than LEI or MFI code</v>
      </c>
    </row>
    <row r="1806" spans="1:30" x14ac:dyDescent="0.45">
      <c r="A1806" t="s">
        <v>536</v>
      </c>
      <c r="B1806" t="s">
        <v>439</v>
      </c>
      <c r="C1806" t="s">
        <v>21</v>
      </c>
      <c r="D1806">
        <v>18.63</v>
      </c>
      <c r="F1806" t="s">
        <v>490</v>
      </c>
      <c r="G1806" t="s">
        <v>23</v>
      </c>
      <c r="H1806" t="s">
        <v>694</v>
      </c>
      <c r="I1806" t="s">
        <v>66</v>
      </c>
      <c r="M1806" t="s">
        <v>1362</v>
      </c>
      <c r="X1806" t="str">
        <f>+IF(P1806="S128","c006x   - Insurance firms &amp; pension funds",IF(G1806="particulares","c001x   - Households",IF(AND(G1806="outras empresas nao financeiras",H1806="1"),"c002x   - Micro &amp; SME",IF(AND(G1806="outras empresas nao financeiras",OR(H1806="0",H1806="")),"c003x   - Corporates",IF(G1806="instituicoes de credito","c004x   - Institutions",IF(G1806="outras instituicoes financeiras","c005x   - Other financial corporations",IF(G1806="setor publico","c008x   - Government, central banks &amp; supranationals",IF(AND(G1806="",I1806="Taxageste"),"c003x   - Corporates",IF(G1806="","c005x   - Other financial corporations","")))))))))</f>
        <v>c004x   - Institutions</v>
      </c>
      <c r="Y1806" s="1">
        <f>SUM(N1806:O1806)</f>
        <v>0</v>
      </c>
      <c r="Z1806">
        <f>IFERROR(D1806-Y1806,"")</f>
        <v>18.63</v>
      </c>
      <c r="AA1806">
        <v>0</v>
      </c>
      <c r="AB1806" t="str">
        <f t="shared" si="84"/>
        <v>962304820287070</v>
      </c>
      <c r="AC1806" t="str">
        <f t="shared" si="85"/>
        <v>8000176024</v>
      </c>
      <c r="AD1806" t="str">
        <f t="shared" si="86"/>
        <v>Type of identifier, other than LEI or MFI code</v>
      </c>
    </row>
    <row r="1807" spans="1:30" x14ac:dyDescent="0.45">
      <c r="A1807" t="s">
        <v>595</v>
      </c>
      <c r="B1807" t="s">
        <v>439</v>
      </c>
      <c r="C1807" t="s">
        <v>21</v>
      </c>
      <c r="D1807">
        <v>30</v>
      </c>
      <c r="F1807" t="s">
        <v>490</v>
      </c>
      <c r="G1807" t="s">
        <v>23</v>
      </c>
      <c r="H1807" t="s">
        <v>694</v>
      </c>
      <c r="I1807" t="s">
        <v>66</v>
      </c>
      <c r="M1807" t="s">
        <v>1362</v>
      </c>
      <c r="X1807" t="str">
        <f>+IF(P1807="S128","c006x   - Insurance firms &amp; pension funds",IF(G1807="particulares","c001x   - Households",IF(AND(G1807="outras empresas nao financeiras",H1807="1"),"c002x   - Micro &amp; SME",IF(AND(G1807="outras empresas nao financeiras",OR(H1807="0",H1807="")),"c003x   - Corporates",IF(G1807="instituicoes de credito","c004x   - Institutions",IF(G1807="outras instituicoes financeiras","c005x   - Other financial corporations",IF(G1807="setor publico","c008x   - Government, central banks &amp; supranationals",IF(AND(G1807="",I1807="Taxageste"),"c003x   - Corporates",IF(G1807="","c005x   - Other financial corporations","")))))))))</f>
        <v>c004x   - Institutions</v>
      </c>
      <c r="Y1807" s="1">
        <f>SUM(N1807:O1807)</f>
        <v>0</v>
      </c>
      <c r="Z1807">
        <f>IFERROR(D1807-Y1807,"")</f>
        <v>30</v>
      </c>
      <c r="AA1807">
        <v>0</v>
      </c>
      <c r="AB1807" t="str">
        <f t="shared" si="84"/>
        <v>962304820306080</v>
      </c>
      <c r="AC1807" t="str">
        <f t="shared" si="85"/>
        <v>8000176024</v>
      </c>
      <c r="AD1807" t="str">
        <f t="shared" si="86"/>
        <v>Type of identifier, other than LEI or MFI code</v>
      </c>
    </row>
    <row r="1808" spans="1:30" x14ac:dyDescent="0.45">
      <c r="A1808" t="s">
        <v>511</v>
      </c>
      <c r="B1808" t="s">
        <v>439</v>
      </c>
      <c r="C1808" t="s">
        <v>21</v>
      </c>
      <c r="D1808">
        <v>0.1</v>
      </c>
      <c r="F1808" t="s">
        <v>485</v>
      </c>
      <c r="G1808" t="s">
        <v>23</v>
      </c>
      <c r="H1808" t="s">
        <v>694</v>
      </c>
      <c r="I1808" t="s">
        <v>66</v>
      </c>
      <c r="M1808" t="s">
        <v>1362</v>
      </c>
      <c r="X1808" t="str">
        <f>+IF(P1808="S128","c006x   - Insurance firms &amp; pension funds",IF(G1808="particulares","c001x   - Households",IF(AND(G1808="outras empresas nao financeiras",H1808="1"),"c002x   - Micro &amp; SME",IF(AND(G1808="outras empresas nao financeiras",OR(H1808="0",H1808="")),"c003x   - Corporates",IF(G1808="instituicoes de credito","c004x   - Institutions",IF(G1808="outras instituicoes financeiras","c005x   - Other financial corporations",IF(G1808="setor publico","c008x   - Government, central banks &amp; supranationals",IF(AND(G1808="",I1808="Taxageste"),"c003x   - Corporates",IF(G1808="","c005x   - Other financial corporations","")))))))))</f>
        <v>c004x   - Institutions</v>
      </c>
      <c r="Y1808" s="1">
        <f>SUM(N1808:O1808)</f>
        <v>0</v>
      </c>
      <c r="Z1808">
        <f>IFERROR(D1808-Y1808,"")</f>
        <v>0.1</v>
      </c>
      <c r="AA1808">
        <v>0</v>
      </c>
      <c r="AB1808" t="str">
        <f t="shared" si="84"/>
        <v>962304820317020</v>
      </c>
      <c r="AC1808" t="str">
        <f t="shared" si="85"/>
        <v>8000176024</v>
      </c>
      <c r="AD1808" t="str">
        <f t="shared" si="86"/>
        <v>Type of identifier, other than LEI or MFI code</v>
      </c>
    </row>
    <row r="1809" spans="1:30" x14ac:dyDescent="0.45">
      <c r="A1809" t="s">
        <v>607</v>
      </c>
      <c r="B1809" t="s">
        <v>439</v>
      </c>
      <c r="C1809" t="s">
        <v>21</v>
      </c>
      <c r="D1809">
        <v>64.44</v>
      </c>
      <c r="F1809" t="s">
        <v>490</v>
      </c>
      <c r="G1809" t="s">
        <v>23</v>
      </c>
      <c r="H1809" t="s">
        <v>694</v>
      </c>
      <c r="I1809" t="s">
        <v>66</v>
      </c>
      <c r="M1809" t="s">
        <v>1362</v>
      </c>
      <c r="X1809" t="str">
        <f>+IF(P1809="S128","c006x   - Insurance firms &amp; pension funds",IF(G1809="particulares","c001x   - Households",IF(AND(G1809="outras empresas nao financeiras",H1809="1"),"c002x   - Micro &amp; SME",IF(AND(G1809="outras empresas nao financeiras",OR(H1809="0",H1809="")),"c003x   - Corporates",IF(G1809="instituicoes de credito","c004x   - Institutions",IF(G1809="outras instituicoes financeiras","c005x   - Other financial corporations",IF(G1809="setor publico","c008x   - Government, central banks &amp; supranationals",IF(AND(G1809="",I1809="Taxageste"),"c003x   - Corporates",IF(G1809="","c005x   - Other financial corporations","")))))))))</f>
        <v>c004x   - Institutions</v>
      </c>
      <c r="Y1809" s="1">
        <f>SUM(N1809:O1809)</f>
        <v>0</v>
      </c>
      <c r="Z1809">
        <f>IFERROR(D1809-Y1809,"")</f>
        <v>64.44</v>
      </c>
      <c r="AA1809">
        <v>0</v>
      </c>
      <c r="AB1809" t="str">
        <f t="shared" si="84"/>
        <v>962304820324550</v>
      </c>
      <c r="AC1809" t="str">
        <f t="shared" si="85"/>
        <v>8000176024</v>
      </c>
      <c r="AD1809" t="str">
        <f t="shared" si="86"/>
        <v>Type of identifier, other than LEI or MFI code</v>
      </c>
    </row>
    <row r="1810" spans="1:30" x14ac:dyDescent="0.45">
      <c r="A1810" t="s">
        <v>609</v>
      </c>
      <c r="B1810" t="s">
        <v>610</v>
      </c>
      <c r="C1810" t="s">
        <v>21</v>
      </c>
      <c r="D1810">
        <v>15.56</v>
      </c>
      <c r="F1810" t="s">
        <v>485</v>
      </c>
      <c r="G1810" t="s">
        <v>23</v>
      </c>
      <c r="H1810" t="s">
        <v>694</v>
      </c>
      <c r="I1810" t="s">
        <v>611</v>
      </c>
      <c r="M1810" t="s">
        <v>1362</v>
      </c>
      <c r="X1810" t="str">
        <f>+IF(P1810="S128","c006x   - Insurance firms &amp; pension funds",IF(G1810="particulares","c001x   - Households",IF(AND(G1810="outras empresas nao financeiras",H1810="1"),"c002x   - Micro &amp; SME",IF(AND(G1810="outras empresas nao financeiras",OR(H1810="0",H1810="")),"c003x   - Corporates",IF(G1810="instituicoes de credito","c004x   - Institutions",IF(G1810="outras instituicoes financeiras","c005x   - Other financial corporations",IF(G1810="setor publico","c008x   - Government, central banks &amp; supranationals",IF(AND(G1810="",I1810="Taxageste"),"c003x   - Corporates",IF(G1810="","c005x   - Other financial corporations","")))))))))</f>
        <v>c004x   - Institutions</v>
      </c>
      <c r="Y1810" s="1">
        <f>SUM(N1810:O1810)</f>
        <v>0</v>
      </c>
      <c r="Z1810">
        <f>IFERROR(D1810-Y1810,"")</f>
        <v>15.56</v>
      </c>
      <c r="AA1810">
        <v>0</v>
      </c>
      <c r="AB1810" t="str">
        <f t="shared" si="84"/>
        <v>962304820334150</v>
      </c>
      <c r="AC1810" t="str">
        <f t="shared" si="85"/>
        <v>7401536276</v>
      </c>
      <c r="AD1810" t="str">
        <f t="shared" si="86"/>
        <v>Type of identifier, other than LEI or MFI code</v>
      </c>
    </row>
    <row r="1811" spans="1:30" x14ac:dyDescent="0.45">
      <c r="A1811" t="s">
        <v>794</v>
      </c>
      <c r="B1811" t="s">
        <v>486</v>
      </c>
      <c r="C1811" t="s">
        <v>21</v>
      </c>
      <c r="D1811">
        <v>4.74</v>
      </c>
      <c r="F1811" t="s">
        <v>485</v>
      </c>
      <c r="G1811" t="s">
        <v>23</v>
      </c>
      <c r="H1811" t="s">
        <v>694</v>
      </c>
      <c r="I1811" t="s">
        <v>487</v>
      </c>
      <c r="M1811" t="s">
        <v>1362</v>
      </c>
      <c r="X1811" t="str">
        <f>+IF(P1811="S128","c006x   - Insurance firms &amp; pension funds",IF(G1811="particulares","c001x   - Households",IF(AND(G1811="outras empresas nao financeiras",H1811="1"),"c002x   - Micro &amp; SME",IF(AND(G1811="outras empresas nao financeiras",OR(H1811="0",H1811="")),"c003x   - Corporates",IF(G1811="instituicoes de credito","c004x   - Institutions",IF(G1811="outras instituicoes financeiras","c005x   - Other financial corporations",IF(G1811="setor publico","c008x   - Government, central banks &amp; supranationals",IF(AND(G1811="",I1811="Taxageste"),"c003x   - Corporates",IF(G1811="","c005x   - Other financial corporations","")))))))))</f>
        <v>c004x   - Institutions</v>
      </c>
      <c r="Y1811" s="1">
        <f>SUM(N1811:O1811)</f>
        <v>0</v>
      </c>
      <c r="Z1811">
        <f>IFERROR(D1811-Y1811,"")</f>
        <v>4.74</v>
      </c>
      <c r="AA1811">
        <v>0</v>
      </c>
      <c r="AB1811" t="str">
        <f t="shared" si="84"/>
        <v>962304820338160</v>
      </c>
      <c r="AC1811" t="str">
        <f t="shared" si="85"/>
        <v>0000046859</v>
      </c>
      <c r="AD1811" t="str">
        <f t="shared" si="86"/>
        <v>Type of identifier, other than LEI or MFI code</v>
      </c>
    </row>
    <row r="1812" spans="1:30" x14ac:dyDescent="0.45">
      <c r="A1812" t="s">
        <v>1342</v>
      </c>
      <c r="B1812" t="s">
        <v>451</v>
      </c>
      <c r="C1812" t="s">
        <v>21</v>
      </c>
      <c r="D1812">
        <v>3.61</v>
      </c>
      <c r="F1812" t="s">
        <v>485</v>
      </c>
      <c r="G1812" t="s">
        <v>23</v>
      </c>
      <c r="H1812" t="s">
        <v>694</v>
      </c>
      <c r="I1812" t="s">
        <v>49</v>
      </c>
      <c r="M1812" t="s">
        <v>1362</v>
      </c>
      <c r="X1812" t="str">
        <f>+IF(P1812="S128","c006x   - Insurance firms &amp; pension funds",IF(G1812="particulares","c001x   - Households",IF(AND(G1812="outras empresas nao financeiras",H1812="1"),"c002x   - Micro &amp; SME",IF(AND(G1812="outras empresas nao financeiras",OR(H1812="0",H1812="")),"c003x   - Corporates",IF(G1812="instituicoes de credito","c004x   - Institutions",IF(G1812="outras instituicoes financeiras","c005x   - Other financial corporations",IF(G1812="setor publico","c008x   - Government, central banks &amp; supranationals",IF(AND(G1812="",I1812="Taxageste"),"c003x   - Corporates",IF(G1812="","c005x   - Other financial corporations","")))))))))</f>
        <v>c004x   - Institutions</v>
      </c>
      <c r="Y1812" s="1">
        <f>SUM(N1812:O1812)</f>
        <v>0</v>
      </c>
      <c r="Z1812">
        <f>IFERROR(D1812-Y1812,"")</f>
        <v>3.61</v>
      </c>
      <c r="AA1812">
        <v>0</v>
      </c>
      <c r="AB1812" t="str">
        <f t="shared" si="84"/>
        <v>962304820340090</v>
      </c>
      <c r="AC1812" t="str">
        <f t="shared" si="85"/>
        <v>7400416227</v>
      </c>
      <c r="AD1812" t="str">
        <f t="shared" si="86"/>
        <v>Type of identifier, other than LEI or MFI code</v>
      </c>
    </row>
    <row r="1813" spans="1:30" x14ac:dyDescent="0.45">
      <c r="A1813" t="s">
        <v>1345</v>
      </c>
      <c r="B1813" t="s">
        <v>531</v>
      </c>
      <c r="C1813" t="s">
        <v>21</v>
      </c>
      <c r="D1813">
        <v>162.97999999999999</v>
      </c>
      <c r="F1813" t="s">
        <v>485</v>
      </c>
      <c r="G1813" t="s">
        <v>23</v>
      </c>
      <c r="H1813" t="s">
        <v>694</v>
      </c>
      <c r="I1813" t="s">
        <v>532</v>
      </c>
      <c r="M1813" t="s">
        <v>1362</v>
      </c>
      <c r="X1813" t="str">
        <f>+IF(P1813="S128","c006x   - Insurance firms &amp; pension funds",IF(G1813="particulares","c001x   - Households",IF(AND(G1813="outras empresas nao financeiras",H1813="1"),"c002x   - Micro &amp; SME",IF(AND(G1813="outras empresas nao financeiras",OR(H1813="0",H1813="")),"c003x   - Corporates",IF(G1813="instituicoes de credito","c004x   - Institutions",IF(G1813="outras instituicoes financeiras","c005x   - Other financial corporations",IF(G1813="setor publico","c008x   - Government, central banks &amp; supranationals",IF(AND(G1813="",I1813="Taxageste"),"c003x   - Corporates",IF(G1813="","c005x   - Other financial corporations","")))))))))</f>
        <v>c004x   - Institutions</v>
      </c>
      <c r="Y1813" s="1">
        <f>SUM(N1813:O1813)</f>
        <v>0</v>
      </c>
      <c r="Z1813">
        <f>IFERROR(D1813-Y1813,"")</f>
        <v>162.97999999999999</v>
      </c>
      <c r="AA1813">
        <v>0</v>
      </c>
      <c r="AB1813" t="str">
        <f t="shared" si="84"/>
        <v>962304820341720</v>
      </c>
      <c r="AC1813" t="str">
        <f t="shared" si="85"/>
        <v>7400930664</v>
      </c>
      <c r="AD1813" t="str">
        <f t="shared" si="86"/>
        <v>Type of identifier, other than LEI or MFI code</v>
      </c>
    </row>
    <row r="1814" spans="1:30" x14ac:dyDescent="0.45">
      <c r="A1814" t="s">
        <v>1348</v>
      </c>
      <c r="B1814" t="s">
        <v>531</v>
      </c>
      <c r="C1814" t="s">
        <v>21</v>
      </c>
      <c r="D1814">
        <v>0.49</v>
      </c>
      <c r="F1814" t="s">
        <v>485</v>
      </c>
      <c r="G1814" t="s">
        <v>23</v>
      </c>
      <c r="H1814" t="s">
        <v>694</v>
      </c>
      <c r="I1814" t="s">
        <v>532</v>
      </c>
      <c r="M1814" t="s">
        <v>1362</v>
      </c>
      <c r="X1814" t="str">
        <f>+IF(P1814="S128","c006x   - Insurance firms &amp; pension funds",IF(G1814="particulares","c001x   - Households",IF(AND(G1814="outras empresas nao financeiras",H1814="1"),"c002x   - Micro &amp; SME",IF(AND(G1814="outras empresas nao financeiras",OR(H1814="0",H1814="")),"c003x   - Corporates",IF(G1814="instituicoes de credito","c004x   - Institutions",IF(G1814="outras instituicoes financeiras","c005x   - Other financial corporations",IF(G1814="setor publico","c008x   - Government, central banks &amp; supranationals",IF(AND(G1814="",I1814="Taxageste"),"c003x   - Corporates",IF(G1814="","c005x   - Other financial corporations","")))))))))</f>
        <v>c004x   - Institutions</v>
      </c>
      <c r="Y1814" s="1">
        <f>SUM(N1814:O1814)</f>
        <v>0</v>
      </c>
      <c r="Z1814">
        <f>IFERROR(D1814-Y1814,"")</f>
        <v>0.49</v>
      </c>
      <c r="AA1814">
        <v>0</v>
      </c>
      <c r="AB1814" t="str">
        <f t="shared" si="84"/>
        <v>962304820357170</v>
      </c>
      <c r="AC1814" t="str">
        <f t="shared" si="85"/>
        <v>7400930664</v>
      </c>
      <c r="AD1814" t="str">
        <f t="shared" si="86"/>
        <v>Type of identifier, other than LEI or MFI code</v>
      </c>
    </row>
    <row r="1815" spans="1:30" x14ac:dyDescent="0.45">
      <c r="A1815" t="s">
        <v>522</v>
      </c>
      <c r="B1815" t="s">
        <v>439</v>
      </c>
      <c r="C1815" t="s">
        <v>21</v>
      </c>
      <c r="D1815">
        <v>26.67</v>
      </c>
      <c r="F1815" t="s">
        <v>490</v>
      </c>
      <c r="G1815" t="s">
        <v>23</v>
      </c>
      <c r="H1815" t="s">
        <v>694</v>
      </c>
      <c r="I1815" t="s">
        <v>66</v>
      </c>
      <c r="M1815" t="s">
        <v>1362</v>
      </c>
      <c r="X1815" t="str">
        <f>+IF(P1815="S128","c006x   - Insurance firms &amp; pension funds",IF(G1815="particulares","c001x   - Households",IF(AND(G1815="outras empresas nao financeiras",H1815="1"),"c002x   - Micro &amp; SME",IF(AND(G1815="outras empresas nao financeiras",OR(H1815="0",H1815="")),"c003x   - Corporates",IF(G1815="instituicoes de credito","c004x   - Institutions",IF(G1815="outras instituicoes financeiras","c005x   - Other financial corporations",IF(G1815="setor publico","c008x   - Government, central banks &amp; supranationals",IF(AND(G1815="",I1815="Taxageste"),"c003x   - Corporates",IF(G1815="","c005x   - Other financial corporations","")))))))))</f>
        <v>c004x   - Institutions</v>
      </c>
      <c r="Y1815" s="1">
        <f>SUM(N1815:O1815)</f>
        <v>0</v>
      </c>
      <c r="Z1815">
        <f>IFERROR(D1815-Y1815,"")</f>
        <v>26.67</v>
      </c>
      <c r="AA1815">
        <v>0</v>
      </c>
      <c r="AB1815" t="str">
        <f t="shared" si="84"/>
        <v>962304820037810</v>
      </c>
      <c r="AC1815" t="str">
        <f t="shared" si="85"/>
        <v>8000176024</v>
      </c>
      <c r="AD1815" t="str">
        <f t="shared" si="86"/>
        <v>Type of identifier, other than LEI or MFI code</v>
      </c>
    </row>
    <row r="1816" spans="1:30" x14ac:dyDescent="0.45">
      <c r="A1816" t="s">
        <v>571</v>
      </c>
      <c r="B1816" t="s">
        <v>439</v>
      </c>
      <c r="C1816" t="s">
        <v>21</v>
      </c>
      <c r="D1816">
        <v>40</v>
      </c>
      <c r="F1816" t="s">
        <v>490</v>
      </c>
      <c r="G1816" t="s">
        <v>23</v>
      </c>
      <c r="H1816" t="s">
        <v>694</v>
      </c>
      <c r="I1816" t="s">
        <v>66</v>
      </c>
      <c r="M1816" t="s">
        <v>1362</v>
      </c>
      <c r="X1816" t="str">
        <f>+IF(P1816="S128","c006x   - Insurance firms &amp; pension funds",IF(G1816="particulares","c001x   - Households",IF(AND(G1816="outras empresas nao financeiras",H1816="1"),"c002x   - Micro &amp; SME",IF(AND(G1816="outras empresas nao financeiras",OR(H1816="0",H1816="")),"c003x   - Corporates",IF(G1816="instituicoes de credito","c004x   - Institutions",IF(G1816="outras instituicoes financeiras","c005x   - Other financial corporations",IF(G1816="setor publico","c008x   - Government, central banks &amp; supranationals",IF(AND(G1816="",I1816="Taxageste"),"c003x   - Corporates",IF(G1816="","c005x   - Other financial corporations","")))))))))</f>
        <v>c004x   - Institutions</v>
      </c>
      <c r="Y1816" s="1">
        <f>SUM(N1816:O1816)</f>
        <v>0</v>
      </c>
      <c r="Z1816">
        <f>IFERROR(D1816-Y1816,"")</f>
        <v>40</v>
      </c>
      <c r="AA1816">
        <v>0</v>
      </c>
      <c r="AB1816" t="str">
        <f t="shared" si="84"/>
        <v>962304820111240</v>
      </c>
      <c r="AC1816" t="str">
        <f t="shared" si="85"/>
        <v>8000176024</v>
      </c>
      <c r="AD1816" t="str">
        <f t="shared" si="86"/>
        <v>Type of identifier, other than LEI or MFI code</v>
      </c>
    </row>
    <row r="1817" spans="1:30" x14ac:dyDescent="0.45">
      <c r="A1817">
        <v>962304820372510</v>
      </c>
      <c r="B1817">
        <v>8000176024</v>
      </c>
      <c r="C1817" t="s">
        <v>21</v>
      </c>
      <c r="D1817">
        <v>53.33</v>
      </c>
      <c r="F1817" t="s">
        <v>490</v>
      </c>
      <c r="G1817" t="s">
        <v>23</v>
      </c>
      <c r="H1817">
        <v>0</v>
      </c>
      <c r="I1817" t="s">
        <v>66</v>
      </c>
      <c r="M1817">
        <v>44926</v>
      </c>
      <c r="X1817" t="str">
        <f>+IF(P1817="S128","c006x   - Insurance firms &amp; pension funds",IF(G1817="particulares","c001x   - Households",IF(AND(G1817="outras empresas nao financeiras",H1817="1"),"c002x   - Micro &amp; SME",IF(AND(G1817="outras empresas nao financeiras",OR(H1817="0",H1817="")),"c003x   - Corporates",IF(G1817="instituicoes de credito","c004x   - Institutions",IF(G1817="outras instituicoes financeiras","c005x   - Other financial corporations",IF(G1817="setor publico","c008x   - Government, central banks &amp; supranationals",IF(AND(G1817="",I1817="Taxageste"),"c003x   - Corporates",IF(G1817="","c005x   - Other financial corporations","")))))))))</f>
        <v>c004x   - Institutions</v>
      </c>
      <c r="Y1817">
        <f>SUM(N1817:O1817)</f>
        <v>0</v>
      </c>
      <c r="Z1817">
        <f>IFERROR(D1817-Y1817,"")</f>
        <v>53.33</v>
      </c>
      <c r="AA1817">
        <v>0</v>
      </c>
      <c r="AB1817">
        <f t="shared" si="84"/>
        <v>962304820372510</v>
      </c>
      <c r="AC1817">
        <f t="shared" si="85"/>
        <v>8000176024</v>
      </c>
      <c r="AD1817" t="str">
        <f t="shared" si="86"/>
        <v>Type of identifier, other than LEI or MFI code</v>
      </c>
    </row>
    <row r="1818" spans="1:30" x14ac:dyDescent="0.45">
      <c r="A1818">
        <v>962304870343130</v>
      </c>
      <c r="B1818">
        <v>8000176024</v>
      </c>
      <c r="C1818" t="s">
        <v>21</v>
      </c>
      <c r="D1818">
        <v>72.22</v>
      </c>
      <c r="F1818" t="s">
        <v>490</v>
      </c>
      <c r="G1818" t="s">
        <v>23</v>
      </c>
      <c r="H1818">
        <v>0</v>
      </c>
      <c r="I1818" t="s">
        <v>66</v>
      </c>
      <c r="M1818">
        <v>44926</v>
      </c>
      <c r="X1818" t="str">
        <f>+IF(P1818="S128","c006x   - Insurance firms &amp; pension funds",IF(G1818="particulares","c001x   - Households",IF(AND(G1818="outras empresas nao financeiras",H1818="1"),"c002x   - Micro &amp; SME",IF(AND(G1818="outras empresas nao financeiras",OR(H1818="0",H1818="")),"c003x   - Corporates",IF(G1818="instituicoes de credito","c004x   - Institutions",IF(G1818="outras instituicoes financeiras","c005x   - Other financial corporations",IF(G1818="setor publico","c008x   - Government, central banks &amp; supranationals",IF(AND(G1818="",I1818="Taxageste"),"c003x   - Corporates",IF(G1818="","c005x   - Other financial corporations","")))))))))</f>
        <v>c004x   - Institutions</v>
      </c>
      <c r="Y1818">
        <f>SUM(N1818:O1818)</f>
        <v>0</v>
      </c>
      <c r="Z1818">
        <f>IFERROR(D1818-Y1818,"")</f>
        <v>72.22</v>
      </c>
      <c r="AA1818">
        <v>0</v>
      </c>
      <c r="AB1818">
        <f t="shared" si="84"/>
        <v>962304870343130</v>
      </c>
      <c r="AC1818">
        <f t="shared" si="85"/>
        <v>8000176024</v>
      </c>
      <c r="AD1818" t="str">
        <f t="shared" si="86"/>
        <v>Type of identifier, other than LEI or MFI code</v>
      </c>
    </row>
    <row r="1819" spans="1:30" x14ac:dyDescent="0.45">
      <c r="A1819">
        <v>962304820380720</v>
      </c>
      <c r="B1819">
        <v>8000176024</v>
      </c>
      <c r="C1819" t="s">
        <v>21</v>
      </c>
      <c r="D1819">
        <v>267.97000000000003</v>
      </c>
      <c r="F1819" t="s">
        <v>490</v>
      </c>
      <c r="G1819" t="s">
        <v>23</v>
      </c>
      <c r="H1819">
        <v>0</v>
      </c>
      <c r="I1819" t="s">
        <v>66</v>
      </c>
      <c r="M1819">
        <v>44926</v>
      </c>
      <c r="X1819" t="str">
        <f>+IF(P1819="S128","c006x   - Insurance firms &amp; pension funds",IF(G1819="particulares","c001x   - Households",IF(AND(G1819="outras empresas nao financeiras",H1819="1"),"c002x   - Micro &amp; SME",IF(AND(G1819="outras empresas nao financeiras",OR(H1819="0",H1819="")),"c003x   - Corporates",IF(G1819="instituicoes de credito","c004x   - Institutions",IF(G1819="outras instituicoes financeiras","c005x   - Other financial corporations",IF(G1819="setor publico","c008x   - Government, central banks &amp; supranationals",IF(AND(G1819="",I1819="Taxageste"),"c003x   - Corporates",IF(G1819="","c005x   - Other financial corporations","")))))))))</f>
        <v>c004x   - Institutions</v>
      </c>
      <c r="Y1819">
        <f>SUM(N1819:O1819)</f>
        <v>0</v>
      </c>
      <c r="Z1819">
        <f>IFERROR(D1819-Y1819,"")</f>
        <v>267.97000000000003</v>
      </c>
      <c r="AA1819">
        <v>0</v>
      </c>
      <c r="AB1819">
        <f t="shared" si="84"/>
        <v>962304820380720</v>
      </c>
      <c r="AC1819">
        <f t="shared" si="85"/>
        <v>8000176024</v>
      </c>
      <c r="AD1819" t="str">
        <f t="shared" si="86"/>
        <v>Type of identifier, other than LEI or MFI code</v>
      </c>
    </row>
    <row r="1820" spans="1:30" x14ac:dyDescent="0.45">
      <c r="A1820">
        <v>962304820383640</v>
      </c>
      <c r="B1820">
        <v>8000176024</v>
      </c>
      <c r="C1820" t="s">
        <v>21</v>
      </c>
      <c r="D1820">
        <v>165.37</v>
      </c>
      <c r="F1820" t="s">
        <v>485</v>
      </c>
      <c r="G1820" t="s">
        <v>23</v>
      </c>
      <c r="H1820">
        <v>0</v>
      </c>
      <c r="I1820" t="s">
        <v>66</v>
      </c>
      <c r="M1820">
        <v>44926</v>
      </c>
      <c r="X1820" t="str">
        <f>+IF(P1820="S128","c006x   - Insurance firms &amp; pension funds",IF(G1820="particulares","c001x   - Households",IF(AND(G1820="outras empresas nao financeiras",H1820="1"),"c002x   - Micro &amp; SME",IF(AND(G1820="outras empresas nao financeiras",OR(H1820="0",H1820="")),"c003x   - Corporates",IF(G1820="instituicoes de credito","c004x   - Institutions",IF(G1820="outras instituicoes financeiras","c005x   - Other financial corporations",IF(G1820="setor publico","c008x   - Government, central banks &amp; supranationals",IF(AND(G1820="",I1820="Taxageste"),"c003x   - Corporates",IF(G1820="","c005x   - Other financial corporations","")))))))))</f>
        <v>c004x   - Institutions</v>
      </c>
      <c r="Y1820">
        <f>SUM(N1820:O1820)</f>
        <v>0</v>
      </c>
      <c r="Z1820">
        <f>IFERROR(D1820-Y1820,"")</f>
        <v>165.37</v>
      </c>
      <c r="AA1820">
        <v>0</v>
      </c>
      <c r="AB1820">
        <f t="shared" si="84"/>
        <v>962304820383640</v>
      </c>
      <c r="AC1820">
        <f t="shared" si="85"/>
        <v>8000176024</v>
      </c>
      <c r="AD1820" t="str">
        <f t="shared" si="86"/>
        <v>Type of identifier, other than LEI or MFI code</v>
      </c>
    </row>
    <row r="1821" spans="1:30" x14ac:dyDescent="0.45">
      <c r="A1821">
        <v>962304820200900</v>
      </c>
      <c r="B1821">
        <v>8000176024</v>
      </c>
      <c r="C1821" t="s">
        <v>21</v>
      </c>
      <c r="D1821">
        <v>0.98</v>
      </c>
      <c r="F1821" t="s">
        <v>485</v>
      </c>
      <c r="G1821" t="s">
        <v>23</v>
      </c>
      <c r="H1821">
        <v>0</v>
      </c>
      <c r="I1821" t="s">
        <v>66</v>
      </c>
      <c r="M1821">
        <v>44926</v>
      </c>
      <c r="X1821" t="str">
        <f>+IF(P1821="S128","c006x   - Insurance firms &amp; pension funds",IF(G1821="particulares","c001x   - Households",IF(AND(G1821="outras empresas nao financeiras",H1821="1"),"c002x   - Micro &amp; SME",IF(AND(G1821="outras empresas nao financeiras",OR(H1821="0",H1821="")),"c003x   - Corporates",IF(G1821="instituicoes de credito","c004x   - Institutions",IF(G1821="outras instituicoes financeiras","c005x   - Other financial corporations",IF(G1821="setor publico","c008x   - Government, central banks &amp; supranationals",IF(AND(G1821="",I1821="Taxageste"),"c003x   - Corporates",IF(G1821="","c005x   - Other financial corporations","")))))))))</f>
        <v>c004x   - Institutions</v>
      </c>
      <c r="Y1821">
        <f>SUM(N1821:O1821)</f>
        <v>0</v>
      </c>
      <c r="Z1821">
        <f>IFERROR(D1821-Y1821,"")</f>
        <v>0.98</v>
      </c>
      <c r="AA1821">
        <v>0</v>
      </c>
      <c r="AB1821">
        <f t="shared" si="84"/>
        <v>962304820200900</v>
      </c>
      <c r="AC1821">
        <f t="shared" si="85"/>
        <v>8000176024</v>
      </c>
      <c r="AD1821" t="str">
        <f t="shared" si="86"/>
        <v>Type of identifier, other than LEI or MFI code</v>
      </c>
    </row>
    <row r="1822" spans="1:30" x14ac:dyDescent="0.45">
      <c r="A1822">
        <v>962304820385020</v>
      </c>
      <c r="B1822">
        <v>8000176024</v>
      </c>
      <c r="C1822" t="s">
        <v>21</v>
      </c>
      <c r="D1822">
        <v>58.06</v>
      </c>
      <c r="F1822" t="s">
        <v>490</v>
      </c>
      <c r="G1822" t="s">
        <v>23</v>
      </c>
      <c r="H1822">
        <v>0</v>
      </c>
      <c r="I1822" t="s">
        <v>66</v>
      </c>
      <c r="M1822">
        <v>44926</v>
      </c>
      <c r="X1822" t="str">
        <f>+IF(P1822="S128","c006x   - Insurance firms &amp; pension funds",IF(G1822="particulares","c001x   - Households",IF(AND(G1822="outras empresas nao financeiras",H1822="1"),"c002x   - Micro &amp; SME",IF(AND(G1822="outras empresas nao financeiras",OR(H1822="0",H1822="")),"c003x   - Corporates",IF(G1822="instituicoes de credito","c004x   - Institutions",IF(G1822="outras instituicoes financeiras","c005x   - Other financial corporations",IF(G1822="setor publico","c008x   - Government, central banks &amp; supranationals",IF(AND(G1822="",I1822="Taxageste"),"c003x   - Corporates",IF(G1822="","c005x   - Other financial corporations","")))))))))</f>
        <v>c004x   - Institutions</v>
      </c>
      <c r="Y1822">
        <f>SUM(N1822:O1822)</f>
        <v>0</v>
      </c>
      <c r="Z1822">
        <f>IFERROR(D1822-Y1822,"")</f>
        <v>58.06</v>
      </c>
      <c r="AA1822">
        <v>0</v>
      </c>
      <c r="AB1822">
        <f t="shared" si="84"/>
        <v>962304820385020</v>
      </c>
      <c r="AC1822">
        <f t="shared" si="85"/>
        <v>8000176024</v>
      </c>
      <c r="AD1822" t="str">
        <f t="shared" si="86"/>
        <v>Type of identifier, other than LEI or MFI code</v>
      </c>
    </row>
    <row r="1823" spans="1:30" x14ac:dyDescent="0.45">
      <c r="A1823">
        <v>962304820216980</v>
      </c>
      <c r="B1823">
        <v>8000176024</v>
      </c>
      <c r="C1823" t="s">
        <v>21</v>
      </c>
      <c r="D1823">
        <v>0.09</v>
      </c>
      <c r="F1823" t="s">
        <v>485</v>
      </c>
      <c r="G1823" t="s">
        <v>23</v>
      </c>
      <c r="H1823">
        <v>0</v>
      </c>
      <c r="I1823" t="s">
        <v>66</v>
      </c>
      <c r="M1823">
        <v>44926</v>
      </c>
      <c r="X1823" t="str">
        <f>+IF(P1823="S128","c006x   - Insurance firms &amp; pension funds",IF(G1823="particulares","c001x   - Households",IF(AND(G1823="outras empresas nao financeiras",H1823="1"),"c002x   - Micro &amp; SME",IF(AND(G1823="outras empresas nao financeiras",OR(H1823="0",H1823="")),"c003x   - Corporates",IF(G1823="instituicoes de credito","c004x   - Institutions",IF(G1823="outras instituicoes financeiras","c005x   - Other financial corporations",IF(G1823="setor publico","c008x   - Government, central banks &amp; supranationals",IF(AND(G1823="",I1823="Taxageste"),"c003x   - Corporates",IF(G1823="","c005x   - Other financial corporations","")))))))))</f>
        <v>c004x   - Institutions</v>
      </c>
      <c r="Y1823">
        <f>SUM(N1823:O1823)</f>
        <v>0</v>
      </c>
      <c r="Z1823">
        <f>IFERROR(D1823-Y1823,"")</f>
        <v>0.09</v>
      </c>
      <c r="AA1823">
        <v>0</v>
      </c>
      <c r="AB1823">
        <f t="shared" si="84"/>
        <v>962304820216980</v>
      </c>
      <c r="AC1823">
        <f t="shared" si="85"/>
        <v>8000176024</v>
      </c>
      <c r="AD1823" t="str">
        <f t="shared" si="86"/>
        <v>Type of identifier, other than LEI or MFI code</v>
      </c>
    </row>
    <row r="1824" spans="1:30" x14ac:dyDescent="0.45">
      <c r="A1824">
        <v>962304820229380</v>
      </c>
      <c r="B1824">
        <v>8000176024</v>
      </c>
      <c r="C1824" t="s">
        <v>21</v>
      </c>
      <c r="D1824">
        <v>26.67</v>
      </c>
      <c r="F1824" t="s">
        <v>490</v>
      </c>
      <c r="G1824" t="s">
        <v>23</v>
      </c>
      <c r="H1824">
        <v>0</v>
      </c>
      <c r="I1824" t="s">
        <v>66</v>
      </c>
      <c r="M1824">
        <v>44926</v>
      </c>
      <c r="X1824" t="str">
        <f>+IF(P1824="S128","c006x   - Insurance firms &amp; pension funds",IF(G1824="particulares","c001x   - Households",IF(AND(G1824="outras empresas nao financeiras",H1824="1"),"c002x   - Micro &amp; SME",IF(AND(G1824="outras empresas nao financeiras",OR(H1824="0",H1824="")),"c003x   - Corporates",IF(G1824="instituicoes de credito","c004x   - Institutions",IF(G1824="outras instituicoes financeiras","c005x   - Other financial corporations",IF(G1824="setor publico","c008x   - Government, central banks &amp; supranationals",IF(AND(G1824="",I1824="Taxageste"),"c003x   - Corporates",IF(G1824="","c005x   - Other financial corporations","")))))))))</f>
        <v>c004x   - Institutions</v>
      </c>
      <c r="Y1824">
        <f>SUM(N1824:O1824)</f>
        <v>0</v>
      </c>
      <c r="Z1824">
        <f>IFERROR(D1824-Y1824,"")</f>
        <v>26.67</v>
      </c>
      <c r="AA1824">
        <v>0</v>
      </c>
      <c r="AB1824">
        <f t="shared" si="84"/>
        <v>962304820229380</v>
      </c>
      <c r="AC1824">
        <f t="shared" si="85"/>
        <v>8000176024</v>
      </c>
      <c r="AD1824" t="str">
        <f t="shared" si="86"/>
        <v>Type of identifier, other than LEI or MFI code</v>
      </c>
    </row>
    <row r="1825" spans="1:30" x14ac:dyDescent="0.45">
      <c r="A1825">
        <v>962304830362520</v>
      </c>
      <c r="B1825">
        <v>8000176024</v>
      </c>
      <c r="C1825" t="s">
        <v>21</v>
      </c>
      <c r="D1825">
        <v>10.44</v>
      </c>
      <c r="F1825" t="s">
        <v>490</v>
      </c>
      <c r="G1825" t="s">
        <v>23</v>
      </c>
      <c r="H1825">
        <v>0</v>
      </c>
      <c r="I1825" t="s">
        <v>66</v>
      </c>
      <c r="M1825">
        <v>44926</v>
      </c>
      <c r="X1825" t="str">
        <f>+IF(P1825="S128","c006x   - Insurance firms &amp; pension funds",IF(G1825="particulares","c001x   - Households",IF(AND(G1825="outras empresas nao financeiras",H1825="1"),"c002x   - Micro &amp; SME",IF(AND(G1825="outras empresas nao financeiras",OR(H1825="0",H1825="")),"c003x   - Corporates",IF(G1825="instituicoes de credito","c004x   - Institutions",IF(G1825="outras instituicoes financeiras","c005x   - Other financial corporations",IF(G1825="setor publico","c008x   - Government, central banks &amp; supranationals",IF(AND(G1825="",I1825="Taxageste"),"c003x   - Corporates",IF(G1825="","c005x   - Other financial corporations","")))))))))</f>
        <v>c004x   - Institutions</v>
      </c>
      <c r="Y1825">
        <f>SUM(N1825:O1825)</f>
        <v>0</v>
      </c>
      <c r="Z1825">
        <f>IFERROR(D1825-Y1825,"")</f>
        <v>10.44</v>
      </c>
      <c r="AA1825">
        <v>0</v>
      </c>
      <c r="AB1825">
        <f t="shared" si="84"/>
        <v>962304830362520</v>
      </c>
      <c r="AC1825">
        <f t="shared" si="85"/>
        <v>8000176024</v>
      </c>
      <c r="AD1825" t="str">
        <f t="shared" si="86"/>
        <v>Type of identifier, other than LEI or MFI code</v>
      </c>
    </row>
    <row r="1826" spans="1:30" x14ac:dyDescent="0.45">
      <c r="A1826">
        <v>962304820273560</v>
      </c>
      <c r="B1826">
        <v>8000176024</v>
      </c>
      <c r="C1826" t="s">
        <v>21</v>
      </c>
      <c r="D1826">
        <v>0.24</v>
      </c>
      <c r="F1826" t="s">
        <v>485</v>
      </c>
      <c r="G1826" t="s">
        <v>23</v>
      </c>
      <c r="H1826">
        <v>0</v>
      </c>
      <c r="I1826" t="s">
        <v>66</v>
      </c>
      <c r="M1826">
        <v>44926</v>
      </c>
      <c r="X1826" t="str">
        <f>+IF(P1826="S128","c006x   - Insurance firms &amp; pension funds",IF(G1826="particulares","c001x   - Households",IF(AND(G1826="outras empresas nao financeiras",H1826="1"),"c002x   - Micro &amp; SME",IF(AND(G1826="outras empresas nao financeiras",OR(H1826="0",H1826="")),"c003x   - Corporates",IF(G1826="instituicoes de credito","c004x   - Institutions",IF(G1826="outras instituicoes financeiras","c005x   - Other financial corporations",IF(G1826="setor publico","c008x   - Government, central banks &amp; supranationals",IF(AND(G1826="",I1826="Taxageste"),"c003x   - Corporates",IF(G1826="","c005x   - Other financial corporations","")))))))))</f>
        <v>c004x   - Institutions</v>
      </c>
      <c r="Y1826">
        <f>SUM(N1826:O1826)</f>
        <v>0</v>
      </c>
      <c r="Z1826">
        <f>IFERROR(D1826-Y1826,"")</f>
        <v>0.24</v>
      </c>
      <c r="AA1826">
        <v>0</v>
      </c>
      <c r="AB1826">
        <f t="shared" si="84"/>
        <v>962304820273560</v>
      </c>
      <c r="AC1826">
        <f t="shared" si="85"/>
        <v>8000176024</v>
      </c>
      <c r="AD1826" t="str">
        <f t="shared" si="86"/>
        <v>Type of identifier, other than LEI or MFI code</v>
      </c>
    </row>
    <row r="1827" spans="1:30" x14ac:dyDescent="0.45">
      <c r="A1827">
        <v>962304830389610</v>
      </c>
      <c r="B1827">
        <v>8000176024</v>
      </c>
      <c r="C1827" t="s">
        <v>21</v>
      </c>
      <c r="D1827">
        <v>9.1999999999999993</v>
      </c>
      <c r="F1827" t="s">
        <v>485</v>
      </c>
      <c r="G1827" t="s">
        <v>23</v>
      </c>
      <c r="H1827">
        <v>0</v>
      </c>
      <c r="I1827" t="s">
        <v>66</v>
      </c>
      <c r="M1827">
        <v>44926</v>
      </c>
      <c r="X1827" t="str">
        <f>+IF(P1827="S128","c006x   - Insurance firms &amp; pension funds",IF(G1827="particulares","c001x   - Households",IF(AND(G1827="outras empresas nao financeiras",H1827="1"),"c002x   - Micro &amp; SME",IF(AND(G1827="outras empresas nao financeiras",OR(H1827="0",H1827="")),"c003x   - Corporates",IF(G1827="instituicoes de credito","c004x   - Institutions",IF(G1827="outras instituicoes financeiras","c005x   - Other financial corporations",IF(G1827="setor publico","c008x   - Government, central banks &amp; supranationals",IF(AND(G1827="",I1827="Taxageste"),"c003x   - Corporates",IF(G1827="","c005x   - Other financial corporations","")))))))))</f>
        <v>c004x   - Institutions</v>
      </c>
      <c r="Y1827">
        <f>SUM(N1827:O1827)</f>
        <v>0</v>
      </c>
      <c r="Z1827">
        <f>IFERROR(D1827-Y1827,"")</f>
        <v>9.1999999999999993</v>
      </c>
      <c r="AA1827">
        <v>0</v>
      </c>
      <c r="AB1827">
        <f t="shared" si="84"/>
        <v>962304830389610</v>
      </c>
      <c r="AC1827">
        <f t="shared" si="85"/>
        <v>8000176024</v>
      </c>
      <c r="AD1827" t="str">
        <f t="shared" si="86"/>
        <v>Type of identifier, other than LEI or MFI code</v>
      </c>
    </row>
    <row r="1828" spans="1:30" x14ac:dyDescent="0.45">
      <c r="A1828">
        <v>962304820280090</v>
      </c>
      <c r="B1828">
        <v>8000176024</v>
      </c>
      <c r="C1828" t="s">
        <v>21</v>
      </c>
      <c r="D1828">
        <v>0.33</v>
      </c>
      <c r="F1828" t="s">
        <v>485</v>
      </c>
      <c r="G1828" t="s">
        <v>23</v>
      </c>
      <c r="H1828">
        <v>0</v>
      </c>
      <c r="I1828" t="s">
        <v>66</v>
      </c>
      <c r="M1828">
        <v>44926</v>
      </c>
      <c r="X1828" t="str">
        <f>+IF(P1828="S128","c006x   - Insurance firms &amp; pension funds",IF(G1828="particulares","c001x   - Households",IF(AND(G1828="outras empresas nao financeiras",H1828="1"),"c002x   - Micro &amp; SME",IF(AND(G1828="outras empresas nao financeiras",OR(H1828="0",H1828="")),"c003x   - Corporates",IF(G1828="instituicoes de credito","c004x   - Institutions",IF(G1828="outras instituicoes financeiras","c005x   - Other financial corporations",IF(G1828="setor publico","c008x   - Government, central banks &amp; supranationals",IF(AND(G1828="",I1828="Taxageste"),"c003x   - Corporates",IF(G1828="","c005x   - Other financial corporations","")))))))))</f>
        <v>c004x   - Institutions</v>
      </c>
      <c r="Y1828">
        <f>SUM(N1828:O1828)</f>
        <v>0</v>
      </c>
      <c r="Z1828">
        <f>IFERROR(D1828-Y1828,"")</f>
        <v>0.33</v>
      </c>
      <c r="AA1828">
        <v>0</v>
      </c>
      <c r="AB1828">
        <f t="shared" si="84"/>
        <v>962304820280090</v>
      </c>
      <c r="AC1828">
        <f t="shared" si="85"/>
        <v>8000176024</v>
      </c>
      <c r="AD1828" t="str">
        <f t="shared" si="86"/>
        <v>Type of identifier, other than LEI or MFI code</v>
      </c>
    </row>
    <row r="1829" spans="1:30" x14ac:dyDescent="0.45">
      <c r="A1829">
        <v>962304870352020</v>
      </c>
      <c r="B1829">
        <v>8000176024</v>
      </c>
      <c r="C1829" t="s">
        <v>21</v>
      </c>
      <c r="D1829">
        <v>61</v>
      </c>
      <c r="F1829" t="s">
        <v>490</v>
      </c>
      <c r="G1829" t="s">
        <v>23</v>
      </c>
      <c r="H1829">
        <v>0</v>
      </c>
      <c r="I1829" t="s">
        <v>66</v>
      </c>
      <c r="M1829">
        <v>44926</v>
      </c>
      <c r="X1829" t="str">
        <f>+IF(P1829="S128","c006x   - Insurance firms &amp; pension funds",IF(G1829="particulares","c001x   - Households",IF(AND(G1829="outras empresas nao financeiras",H1829="1"),"c002x   - Micro &amp; SME",IF(AND(G1829="outras empresas nao financeiras",OR(H1829="0",H1829="")),"c003x   - Corporates",IF(G1829="instituicoes de credito","c004x   - Institutions",IF(G1829="outras instituicoes financeiras","c005x   - Other financial corporations",IF(G1829="setor publico","c008x   - Government, central banks &amp; supranationals",IF(AND(G1829="",I1829="Taxageste"),"c003x   - Corporates",IF(G1829="","c005x   - Other financial corporations","")))))))))</f>
        <v>c004x   - Institutions</v>
      </c>
      <c r="Y1829">
        <f>SUM(N1829:O1829)</f>
        <v>0</v>
      </c>
      <c r="Z1829">
        <f>IFERROR(D1829-Y1829,"")</f>
        <v>61</v>
      </c>
      <c r="AA1829">
        <v>0</v>
      </c>
      <c r="AB1829">
        <f t="shared" si="84"/>
        <v>962304870352020</v>
      </c>
      <c r="AC1829">
        <f t="shared" si="85"/>
        <v>8000176024</v>
      </c>
      <c r="AD1829" t="str">
        <f t="shared" si="86"/>
        <v>Type of identifier, other than LEI or MFI code</v>
      </c>
    </row>
    <row r="1830" spans="1:30" x14ac:dyDescent="0.45">
      <c r="A1830">
        <v>962304870356080</v>
      </c>
      <c r="B1830">
        <v>8000176024</v>
      </c>
      <c r="C1830" t="s">
        <v>21</v>
      </c>
      <c r="D1830">
        <v>2.29</v>
      </c>
      <c r="F1830" t="s">
        <v>485</v>
      </c>
      <c r="G1830" t="s">
        <v>23</v>
      </c>
      <c r="H1830">
        <v>0</v>
      </c>
      <c r="I1830" t="s">
        <v>66</v>
      </c>
      <c r="M1830">
        <v>44926</v>
      </c>
      <c r="X1830" t="str">
        <f>+IF(P1830="S128","c006x   - Insurance firms &amp; pension funds",IF(G1830="particulares","c001x   - Households",IF(AND(G1830="outras empresas nao financeiras",H1830="1"),"c002x   - Micro &amp; SME",IF(AND(G1830="outras empresas nao financeiras",OR(H1830="0",H1830="")),"c003x   - Corporates",IF(G1830="instituicoes de credito","c004x   - Institutions",IF(G1830="outras instituicoes financeiras","c005x   - Other financial corporations",IF(G1830="setor publico","c008x   - Government, central banks &amp; supranationals",IF(AND(G1830="",I1830="Taxageste"),"c003x   - Corporates",IF(G1830="","c005x   - Other financial corporations","")))))))))</f>
        <v>c004x   - Institutions</v>
      </c>
      <c r="Y1830">
        <f>SUM(N1830:O1830)</f>
        <v>0</v>
      </c>
      <c r="Z1830">
        <f>IFERROR(D1830-Y1830,"")</f>
        <v>2.29</v>
      </c>
      <c r="AA1830">
        <v>0</v>
      </c>
      <c r="AB1830">
        <f t="shared" si="84"/>
        <v>962304870356080</v>
      </c>
      <c r="AC1830">
        <f t="shared" si="85"/>
        <v>8000176024</v>
      </c>
      <c r="AD1830" t="str">
        <f t="shared" si="86"/>
        <v>Type of identifier, other than LEI or MFI code</v>
      </c>
    </row>
    <row r="1831" spans="1:30" x14ac:dyDescent="0.45">
      <c r="A1831">
        <v>962304870356900</v>
      </c>
      <c r="B1831">
        <v>8000176024</v>
      </c>
      <c r="C1831" t="s">
        <v>21</v>
      </c>
      <c r="D1831">
        <v>13.63</v>
      </c>
      <c r="F1831" t="s">
        <v>485</v>
      </c>
      <c r="G1831" t="s">
        <v>23</v>
      </c>
      <c r="H1831">
        <v>0</v>
      </c>
      <c r="I1831" t="s">
        <v>66</v>
      </c>
      <c r="M1831">
        <v>44926</v>
      </c>
      <c r="X1831" t="str">
        <f>+IF(P1831="S128","c006x   - Insurance firms &amp; pension funds",IF(G1831="particulares","c001x   - Households",IF(AND(G1831="outras empresas nao financeiras",H1831="1"),"c002x   - Micro &amp; SME",IF(AND(G1831="outras empresas nao financeiras",OR(H1831="0",H1831="")),"c003x   - Corporates",IF(G1831="instituicoes de credito","c004x   - Institutions",IF(G1831="outras instituicoes financeiras","c005x   - Other financial corporations",IF(G1831="setor publico","c008x   - Government, central banks &amp; supranationals",IF(AND(G1831="",I1831="Taxageste"),"c003x   - Corporates",IF(G1831="","c005x   - Other financial corporations","")))))))))</f>
        <v>c004x   - Institutions</v>
      </c>
      <c r="Y1831">
        <f>SUM(N1831:O1831)</f>
        <v>0</v>
      </c>
      <c r="Z1831">
        <f>IFERROR(D1831-Y1831,"")</f>
        <v>13.63</v>
      </c>
      <c r="AA1831">
        <v>0</v>
      </c>
      <c r="AB1831">
        <f t="shared" si="84"/>
        <v>962304870356900</v>
      </c>
      <c r="AC1831">
        <f t="shared" si="85"/>
        <v>8000176024</v>
      </c>
      <c r="AD1831" t="str">
        <f t="shared" si="86"/>
        <v>Type of identifier, other than LEI or MFI code</v>
      </c>
    </row>
    <row r="1832" spans="1:30" x14ac:dyDescent="0.45">
      <c r="A1832">
        <v>962304820287830</v>
      </c>
      <c r="B1832">
        <v>8000176024</v>
      </c>
      <c r="C1832" t="s">
        <v>21</v>
      </c>
      <c r="D1832">
        <v>25.56</v>
      </c>
      <c r="F1832" t="s">
        <v>490</v>
      </c>
      <c r="G1832" t="s">
        <v>23</v>
      </c>
      <c r="H1832">
        <v>0</v>
      </c>
      <c r="I1832" t="s">
        <v>66</v>
      </c>
      <c r="M1832">
        <v>44926</v>
      </c>
      <c r="X1832" t="str">
        <f>+IF(P1832="S128","c006x   - Insurance firms &amp; pension funds",IF(G1832="particulares","c001x   - Households",IF(AND(G1832="outras empresas nao financeiras",H1832="1"),"c002x   - Micro &amp; SME",IF(AND(G1832="outras empresas nao financeiras",OR(H1832="0",H1832="")),"c003x   - Corporates",IF(G1832="instituicoes de credito","c004x   - Institutions",IF(G1832="outras instituicoes financeiras","c005x   - Other financial corporations",IF(G1832="setor publico","c008x   - Government, central banks &amp; supranationals",IF(AND(G1832="",I1832="Taxageste"),"c003x   - Corporates",IF(G1832="","c005x   - Other financial corporations","")))))))))</f>
        <v>c004x   - Institutions</v>
      </c>
      <c r="Y1832">
        <f>SUM(N1832:O1832)</f>
        <v>0</v>
      </c>
      <c r="Z1832">
        <f>IFERROR(D1832-Y1832,"")</f>
        <v>25.56</v>
      </c>
      <c r="AA1832">
        <v>0</v>
      </c>
      <c r="AB1832">
        <f t="shared" si="84"/>
        <v>962304820287830</v>
      </c>
      <c r="AC1832">
        <f t="shared" si="85"/>
        <v>8000176024</v>
      </c>
      <c r="AD1832" t="str">
        <f t="shared" si="86"/>
        <v>Type of identifier, other than LEI or MFI code</v>
      </c>
    </row>
    <row r="1833" spans="1:30" x14ac:dyDescent="0.45">
      <c r="A1833">
        <v>962304820292740</v>
      </c>
      <c r="B1833">
        <v>8000176024</v>
      </c>
      <c r="C1833" t="s">
        <v>21</v>
      </c>
      <c r="D1833">
        <v>0.39</v>
      </c>
      <c r="F1833" t="s">
        <v>485</v>
      </c>
      <c r="G1833" t="s">
        <v>23</v>
      </c>
      <c r="H1833">
        <v>0</v>
      </c>
      <c r="I1833" t="s">
        <v>66</v>
      </c>
      <c r="M1833">
        <v>44926</v>
      </c>
      <c r="X1833" t="str">
        <f>+IF(P1833="S128","c006x   - Insurance firms &amp; pension funds",IF(G1833="particulares","c001x   - Households",IF(AND(G1833="outras empresas nao financeiras",H1833="1"),"c002x   - Micro &amp; SME",IF(AND(G1833="outras empresas nao financeiras",OR(H1833="0",H1833="")),"c003x   - Corporates",IF(G1833="instituicoes de credito","c004x   - Institutions",IF(G1833="outras instituicoes financeiras","c005x   - Other financial corporations",IF(G1833="setor publico","c008x   - Government, central banks &amp; supranationals",IF(AND(G1833="",I1833="Taxageste"),"c003x   - Corporates",IF(G1833="","c005x   - Other financial corporations","")))))))))</f>
        <v>c004x   - Institutions</v>
      </c>
      <c r="Y1833">
        <f>SUM(N1833:O1833)</f>
        <v>0</v>
      </c>
      <c r="Z1833">
        <f>IFERROR(D1833-Y1833,"")</f>
        <v>0.39</v>
      </c>
      <c r="AA1833">
        <v>0</v>
      </c>
      <c r="AB1833">
        <f t="shared" si="84"/>
        <v>962304820292740</v>
      </c>
      <c r="AC1833">
        <f t="shared" si="85"/>
        <v>8000176024</v>
      </c>
      <c r="AD1833" t="str">
        <f t="shared" si="86"/>
        <v>Type of identifier, other than LEI or MFI code</v>
      </c>
    </row>
    <row r="1834" spans="1:30" x14ac:dyDescent="0.45">
      <c r="A1834">
        <v>962304820295750</v>
      </c>
      <c r="B1834">
        <v>7400930664</v>
      </c>
      <c r="C1834" t="s">
        <v>21</v>
      </c>
      <c r="D1834">
        <v>15.17</v>
      </c>
      <c r="F1834" t="s">
        <v>485</v>
      </c>
      <c r="G1834" t="s">
        <v>23</v>
      </c>
      <c r="H1834">
        <v>0</v>
      </c>
      <c r="I1834" t="s">
        <v>532</v>
      </c>
      <c r="M1834">
        <v>44926</v>
      </c>
      <c r="X1834" t="str">
        <f>+IF(P1834="S128","c006x   - Insurance firms &amp; pension funds",IF(G1834="particulares","c001x   - Households",IF(AND(G1834="outras empresas nao financeiras",H1834="1"),"c002x   - Micro &amp; SME",IF(AND(G1834="outras empresas nao financeiras",OR(H1834="0",H1834="")),"c003x   - Corporates",IF(G1834="instituicoes de credito","c004x   - Institutions",IF(G1834="outras instituicoes financeiras","c005x   - Other financial corporations",IF(G1834="setor publico","c008x   - Government, central banks &amp; supranationals",IF(AND(G1834="",I1834="Taxageste"),"c003x   - Corporates",IF(G1834="","c005x   - Other financial corporations","")))))))))</f>
        <v>c004x   - Institutions</v>
      </c>
      <c r="Y1834">
        <f>SUM(N1834:O1834)</f>
        <v>0</v>
      </c>
      <c r="Z1834">
        <f>IFERROR(D1834-Y1834,"")</f>
        <v>15.17</v>
      </c>
      <c r="AA1834">
        <v>0</v>
      </c>
      <c r="AB1834">
        <f t="shared" si="84"/>
        <v>962304820295750</v>
      </c>
      <c r="AC1834">
        <f t="shared" si="85"/>
        <v>7400930664</v>
      </c>
      <c r="AD1834" t="str">
        <f t="shared" si="86"/>
        <v>Type of identifier, other than LEI or MFI code</v>
      </c>
    </row>
    <row r="1835" spans="1:30" x14ac:dyDescent="0.45">
      <c r="A1835">
        <v>962304820295900</v>
      </c>
      <c r="B1835">
        <v>8000176024</v>
      </c>
      <c r="C1835" t="s">
        <v>21</v>
      </c>
      <c r="D1835">
        <v>31.11</v>
      </c>
      <c r="F1835" t="s">
        <v>490</v>
      </c>
      <c r="G1835" t="s">
        <v>23</v>
      </c>
      <c r="H1835">
        <v>0</v>
      </c>
      <c r="I1835" t="s">
        <v>66</v>
      </c>
      <c r="M1835">
        <v>44926</v>
      </c>
      <c r="X1835" t="str">
        <f>+IF(P1835="S128","c006x   - Insurance firms &amp; pension funds",IF(G1835="particulares","c001x   - Households",IF(AND(G1835="outras empresas nao financeiras",H1835="1"),"c002x   - Micro &amp; SME",IF(AND(G1835="outras empresas nao financeiras",OR(H1835="0",H1835="")),"c003x   - Corporates",IF(G1835="instituicoes de credito","c004x   - Institutions",IF(G1835="outras instituicoes financeiras","c005x   - Other financial corporations",IF(G1835="setor publico","c008x   - Government, central banks &amp; supranationals",IF(AND(G1835="",I1835="Taxageste"),"c003x   - Corporates",IF(G1835="","c005x   - Other financial corporations","")))))))))</f>
        <v>c004x   - Institutions</v>
      </c>
      <c r="Y1835">
        <f>SUM(N1835:O1835)</f>
        <v>0</v>
      </c>
      <c r="Z1835">
        <f>IFERROR(D1835-Y1835,"")</f>
        <v>31.11</v>
      </c>
      <c r="AA1835">
        <v>0</v>
      </c>
      <c r="AB1835">
        <f t="shared" si="84"/>
        <v>962304820295900</v>
      </c>
      <c r="AC1835">
        <f t="shared" si="85"/>
        <v>8000176024</v>
      </c>
      <c r="AD1835" t="str">
        <f t="shared" si="86"/>
        <v>Type of identifier, other than LEI or MFI code</v>
      </c>
    </row>
    <row r="1836" spans="1:30" x14ac:dyDescent="0.45">
      <c r="A1836">
        <v>962304820300790</v>
      </c>
      <c r="B1836">
        <v>8000176024</v>
      </c>
      <c r="C1836" t="s">
        <v>21</v>
      </c>
      <c r="D1836">
        <v>71.11</v>
      </c>
      <c r="F1836" t="s">
        <v>490</v>
      </c>
      <c r="G1836" t="s">
        <v>23</v>
      </c>
      <c r="H1836">
        <v>0</v>
      </c>
      <c r="I1836" t="s">
        <v>66</v>
      </c>
      <c r="M1836">
        <v>44926</v>
      </c>
      <c r="X1836" t="str">
        <f>+IF(P1836="S128","c006x   - Insurance firms &amp; pension funds",IF(G1836="particulares","c001x   - Households",IF(AND(G1836="outras empresas nao financeiras",H1836="1"),"c002x   - Micro &amp; SME",IF(AND(G1836="outras empresas nao financeiras",OR(H1836="0",H1836="")),"c003x   - Corporates",IF(G1836="instituicoes de credito","c004x   - Institutions",IF(G1836="outras instituicoes financeiras","c005x   - Other financial corporations",IF(G1836="setor publico","c008x   - Government, central banks &amp; supranationals",IF(AND(G1836="",I1836="Taxageste"),"c003x   - Corporates",IF(G1836="","c005x   - Other financial corporations","")))))))))</f>
        <v>c004x   - Institutions</v>
      </c>
      <c r="Y1836">
        <f>SUM(N1836:O1836)</f>
        <v>0</v>
      </c>
      <c r="Z1836">
        <f>IFERROR(D1836-Y1836,"")</f>
        <v>71.11</v>
      </c>
      <c r="AA1836">
        <v>0</v>
      </c>
      <c r="AB1836">
        <f t="shared" si="84"/>
        <v>962304820300790</v>
      </c>
      <c r="AC1836">
        <f t="shared" si="85"/>
        <v>8000176024</v>
      </c>
      <c r="AD1836" t="str">
        <f t="shared" si="86"/>
        <v>Type of identifier, other than LEI or MFI code</v>
      </c>
    </row>
    <row r="1837" spans="1:30" x14ac:dyDescent="0.45">
      <c r="A1837">
        <v>962304820306090</v>
      </c>
      <c r="B1837">
        <v>8000176024</v>
      </c>
      <c r="C1837" t="s">
        <v>21</v>
      </c>
      <c r="D1837">
        <v>30</v>
      </c>
      <c r="F1837" t="s">
        <v>490</v>
      </c>
      <c r="G1837" t="s">
        <v>23</v>
      </c>
      <c r="H1837">
        <v>0</v>
      </c>
      <c r="I1837" t="s">
        <v>66</v>
      </c>
      <c r="M1837">
        <v>44926</v>
      </c>
      <c r="X1837" t="str">
        <f>+IF(P1837="S128","c006x   - Insurance firms &amp; pension funds",IF(G1837="particulares","c001x   - Households",IF(AND(G1837="outras empresas nao financeiras",H1837="1"),"c002x   - Micro &amp; SME",IF(AND(G1837="outras empresas nao financeiras",OR(H1837="0",H1837="")),"c003x   - Corporates",IF(G1837="instituicoes de credito","c004x   - Institutions",IF(G1837="outras instituicoes financeiras","c005x   - Other financial corporations",IF(G1837="setor publico","c008x   - Government, central banks &amp; supranationals",IF(AND(G1837="",I1837="Taxageste"),"c003x   - Corporates",IF(G1837="","c005x   - Other financial corporations","")))))))))</f>
        <v>c004x   - Institutions</v>
      </c>
      <c r="Y1837">
        <f>SUM(N1837:O1837)</f>
        <v>0</v>
      </c>
      <c r="Z1837">
        <f>IFERROR(D1837-Y1837,"")</f>
        <v>30</v>
      </c>
      <c r="AA1837">
        <v>0</v>
      </c>
      <c r="AB1837">
        <f t="shared" si="84"/>
        <v>962304820306090</v>
      </c>
      <c r="AC1837">
        <f t="shared" si="85"/>
        <v>8000176024</v>
      </c>
      <c r="AD1837" t="str">
        <f t="shared" si="86"/>
        <v>Type of identifier, other than LEI or MFI code</v>
      </c>
    </row>
    <row r="1838" spans="1:30" x14ac:dyDescent="0.45">
      <c r="A1838">
        <v>962304820309020</v>
      </c>
      <c r="B1838">
        <v>8000176024</v>
      </c>
      <c r="C1838" t="s">
        <v>21</v>
      </c>
      <c r="D1838">
        <v>0.45</v>
      </c>
      <c r="F1838" t="s">
        <v>485</v>
      </c>
      <c r="G1838" t="s">
        <v>23</v>
      </c>
      <c r="H1838">
        <v>0</v>
      </c>
      <c r="I1838" t="s">
        <v>66</v>
      </c>
      <c r="M1838">
        <v>44926</v>
      </c>
      <c r="X1838" t="str">
        <f>+IF(P1838="S128","c006x   - Insurance firms &amp; pension funds",IF(G1838="particulares","c001x   - Households",IF(AND(G1838="outras empresas nao financeiras",H1838="1"),"c002x   - Micro &amp; SME",IF(AND(G1838="outras empresas nao financeiras",OR(H1838="0",H1838="")),"c003x   - Corporates",IF(G1838="instituicoes de credito","c004x   - Institutions",IF(G1838="outras instituicoes financeiras","c005x   - Other financial corporations",IF(G1838="setor publico","c008x   - Government, central banks &amp; supranationals",IF(AND(G1838="",I1838="Taxageste"),"c003x   - Corporates",IF(G1838="","c005x   - Other financial corporations","")))))))))</f>
        <v>c004x   - Institutions</v>
      </c>
      <c r="Y1838">
        <f>SUM(N1838:O1838)</f>
        <v>0</v>
      </c>
      <c r="Z1838">
        <f>IFERROR(D1838-Y1838,"")</f>
        <v>0.45</v>
      </c>
      <c r="AA1838">
        <v>0</v>
      </c>
      <c r="AB1838">
        <f t="shared" si="84"/>
        <v>962304820309020</v>
      </c>
      <c r="AC1838">
        <f t="shared" si="85"/>
        <v>8000176024</v>
      </c>
      <c r="AD1838" t="str">
        <f t="shared" si="86"/>
        <v>Type of identifier, other than LEI or MFI code</v>
      </c>
    </row>
    <row r="1839" spans="1:30" x14ac:dyDescent="0.45">
      <c r="A1839">
        <v>962304820309470</v>
      </c>
      <c r="B1839">
        <v>8000176024</v>
      </c>
      <c r="C1839" t="s">
        <v>21</v>
      </c>
      <c r="D1839">
        <v>2.2000000000000002</v>
      </c>
      <c r="F1839" t="s">
        <v>485</v>
      </c>
      <c r="G1839" t="s">
        <v>23</v>
      </c>
      <c r="H1839">
        <v>0</v>
      </c>
      <c r="I1839" t="s">
        <v>66</v>
      </c>
      <c r="M1839">
        <v>44926</v>
      </c>
      <c r="X1839" t="str">
        <f>+IF(P1839="S128","c006x   - Insurance firms &amp; pension funds",IF(G1839="particulares","c001x   - Households",IF(AND(G1839="outras empresas nao financeiras",H1839="1"),"c002x   - Micro &amp; SME",IF(AND(G1839="outras empresas nao financeiras",OR(H1839="0",H1839="")),"c003x   - Corporates",IF(G1839="instituicoes de credito","c004x   - Institutions",IF(G1839="outras instituicoes financeiras","c005x   - Other financial corporations",IF(G1839="setor publico","c008x   - Government, central banks &amp; supranationals",IF(AND(G1839="",I1839="Taxageste"),"c003x   - Corporates",IF(G1839="","c005x   - Other financial corporations","")))))))))</f>
        <v>c004x   - Institutions</v>
      </c>
      <c r="Y1839">
        <f>SUM(N1839:O1839)</f>
        <v>0</v>
      </c>
      <c r="Z1839">
        <f>IFERROR(D1839-Y1839,"")</f>
        <v>2.2000000000000002</v>
      </c>
      <c r="AA1839">
        <v>0</v>
      </c>
      <c r="AB1839">
        <f t="shared" si="84"/>
        <v>962304820309470</v>
      </c>
      <c r="AC1839">
        <f t="shared" si="85"/>
        <v>8000176024</v>
      </c>
      <c r="AD1839" t="str">
        <f t="shared" si="86"/>
        <v>Type of identifier, other than LEI or MFI code</v>
      </c>
    </row>
    <row r="1840" spans="1:30" x14ac:dyDescent="0.45">
      <c r="A1840">
        <v>962304820311050</v>
      </c>
      <c r="B1840">
        <v>46859</v>
      </c>
      <c r="C1840" t="s">
        <v>21</v>
      </c>
      <c r="D1840">
        <v>0.57999999999999996</v>
      </c>
      <c r="F1840" t="s">
        <v>485</v>
      </c>
      <c r="G1840" t="s">
        <v>23</v>
      </c>
      <c r="H1840">
        <v>0</v>
      </c>
      <c r="I1840" t="s">
        <v>487</v>
      </c>
      <c r="M1840">
        <v>44926</v>
      </c>
      <c r="X1840" t="str">
        <f>+IF(P1840="S128","c006x   - Insurance firms &amp; pension funds",IF(G1840="particulares","c001x   - Households",IF(AND(G1840="outras empresas nao financeiras",H1840="1"),"c002x   - Micro &amp; SME",IF(AND(G1840="outras empresas nao financeiras",OR(H1840="0",H1840="")),"c003x   - Corporates",IF(G1840="instituicoes de credito","c004x   - Institutions",IF(G1840="outras instituicoes financeiras","c005x   - Other financial corporations",IF(G1840="setor publico","c008x   - Government, central banks &amp; supranationals",IF(AND(G1840="",I1840="Taxageste"),"c003x   - Corporates",IF(G1840="","c005x   - Other financial corporations","")))))))))</f>
        <v>c004x   - Institutions</v>
      </c>
      <c r="Y1840">
        <f>SUM(N1840:O1840)</f>
        <v>0</v>
      </c>
      <c r="Z1840">
        <f>IFERROR(D1840-Y1840,"")</f>
        <v>0.57999999999999996</v>
      </c>
      <c r="AA1840">
        <v>0</v>
      </c>
      <c r="AB1840">
        <f t="shared" si="84"/>
        <v>962304820311050</v>
      </c>
      <c r="AC1840">
        <f t="shared" si="85"/>
        <v>46859</v>
      </c>
      <c r="AD1840" t="str">
        <f t="shared" si="86"/>
        <v>Type of identifier, other than LEI or MFI code</v>
      </c>
    </row>
    <row r="1841" spans="1:30" x14ac:dyDescent="0.45">
      <c r="A1841">
        <v>962304820319600</v>
      </c>
      <c r="B1841">
        <v>8000176024</v>
      </c>
      <c r="C1841" t="s">
        <v>21</v>
      </c>
      <c r="D1841">
        <v>6.67</v>
      </c>
      <c r="F1841" t="s">
        <v>490</v>
      </c>
      <c r="G1841" t="s">
        <v>23</v>
      </c>
      <c r="H1841">
        <v>0</v>
      </c>
      <c r="I1841" t="s">
        <v>66</v>
      </c>
      <c r="M1841">
        <v>44926</v>
      </c>
      <c r="X1841" t="str">
        <f>+IF(P1841="S128","c006x   - Insurance firms &amp; pension funds",IF(G1841="particulares","c001x   - Households",IF(AND(G1841="outras empresas nao financeiras",H1841="1"),"c002x   - Micro &amp; SME",IF(AND(G1841="outras empresas nao financeiras",OR(H1841="0",H1841="")),"c003x   - Corporates",IF(G1841="instituicoes de credito","c004x   - Institutions",IF(G1841="outras instituicoes financeiras","c005x   - Other financial corporations",IF(G1841="setor publico","c008x   - Government, central banks &amp; supranationals",IF(AND(G1841="",I1841="Taxageste"),"c003x   - Corporates",IF(G1841="","c005x   - Other financial corporations","")))))))))</f>
        <v>c004x   - Institutions</v>
      </c>
      <c r="Y1841">
        <f>SUM(N1841:O1841)</f>
        <v>0</v>
      </c>
      <c r="Z1841">
        <f>IFERROR(D1841-Y1841,"")</f>
        <v>6.67</v>
      </c>
      <c r="AA1841">
        <v>0</v>
      </c>
      <c r="AB1841">
        <f t="shared" si="84"/>
        <v>962304820319600</v>
      </c>
      <c r="AC1841">
        <f t="shared" si="85"/>
        <v>8000176024</v>
      </c>
      <c r="AD1841" t="str">
        <f t="shared" si="86"/>
        <v>Type of identifier, other than LEI or MFI code</v>
      </c>
    </row>
    <row r="1842" spans="1:30" x14ac:dyDescent="0.45">
      <c r="A1842">
        <v>962304820321330</v>
      </c>
      <c r="B1842">
        <v>8000176024</v>
      </c>
      <c r="C1842" t="s">
        <v>21</v>
      </c>
      <c r="D1842">
        <v>26.67</v>
      </c>
      <c r="F1842" t="s">
        <v>490</v>
      </c>
      <c r="G1842" t="s">
        <v>23</v>
      </c>
      <c r="H1842">
        <v>0</v>
      </c>
      <c r="I1842" t="s">
        <v>66</v>
      </c>
      <c r="M1842">
        <v>44926</v>
      </c>
      <c r="X1842" t="str">
        <f>+IF(P1842="S128","c006x   - Insurance firms &amp; pension funds",IF(G1842="particulares","c001x   - Households",IF(AND(G1842="outras empresas nao financeiras",H1842="1"),"c002x   - Micro &amp; SME",IF(AND(G1842="outras empresas nao financeiras",OR(H1842="0",H1842="")),"c003x   - Corporates",IF(G1842="instituicoes de credito","c004x   - Institutions",IF(G1842="outras instituicoes financeiras","c005x   - Other financial corporations",IF(G1842="setor publico","c008x   - Government, central banks &amp; supranationals",IF(AND(G1842="",I1842="Taxageste"),"c003x   - Corporates",IF(G1842="","c005x   - Other financial corporations","")))))))))</f>
        <v>c004x   - Institutions</v>
      </c>
      <c r="Y1842">
        <f>SUM(N1842:O1842)</f>
        <v>0</v>
      </c>
      <c r="Z1842">
        <f>IFERROR(D1842-Y1842,"")</f>
        <v>26.67</v>
      </c>
      <c r="AA1842">
        <v>0</v>
      </c>
      <c r="AB1842">
        <f t="shared" si="84"/>
        <v>962304820321330</v>
      </c>
      <c r="AC1842">
        <f t="shared" si="85"/>
        <v>8000176024</v>
      </c>
      <c r="AD1842" t="str">
        <f t="shared" si="86"/>
        <v>Type of identifier, other than LEI or MFI code</v>
      </c>
    </row>
    <row r="1843" spans="1:30" x14ac:dyDescent="0.45">
      <c r="A1843">
        <v>962304820324540</v>
      </c>
      <c r="B1843">
        <v>8000176024</v>
      </c>
      <c r="C1843" t="s">
        <v>21</v>
      </c>
      <c r="D1843">
        <v>64.44</v>
      </c>
      <c r="F1843" t="s">
        <v>490</v>
      </c>
      <c r="G1843" t="s">
        <v>23</v>
      </c>
      <c r="H1843">
        <v>0</v>
      </c>
      <c r="I1843" t="s">
        <v>66</v>
      </c>
      <c r="M1843">
        <v>44926</v>
      </c>
      <c r="X1843" t="str">
        <f>+IF(P1843="S128","c006x   - Insurance firms &amp; pension funds",IF(G1843="particulares","c001x   - Households",IF(AND(G1843="outras empresas nao financeiras",H1843="1"),"c002x   - Micro &amp; SME",IF(AND(G1843="outras empresas nao financeiras",OR(H1843="0",H1843="")),"c003x   - Corporates",IF(G1843="instituicoes de credito","c004x   - Institutions",IF(G1843="outras instituicoes financeiras","c005x   - Other financial corporations",IF(G1843="setor publico","c008x   - Government, central banks &amp; supranationals",IF(AND(G1843="",I1843="Taxageste"),"c003x   - Corporates",IF(G1843="","c005x   - Other financial corporations","")))))))))</f>
        <v>c004x   - Institutions</v>
      </c>
      <c r="Y1843">
        <f>SUM(N1843:O1843)</f>
        <v>0</v>
      </c>
      <c r="Z1843">
        <f>IFERROR(D1843-Y1843,"")</f>
        <v>64.44</v>
      </c>
      <c r="AA1843">
        <v>0</v>
      </c>
      <c r="AB1843">
        <f t="shared" si="84"/>
        <v>962304820324540</v>
      </c>
      <c r="AC1843">
        <f t="shared" si="85"/>
        <v>8000176024</v>
      </c>
      <c r="AD1843" t="str">
        <f t="shared" si="86"/>
        <v>Type of identifier, other than LEI or MFI code</v>
      </c>
    </row>
    <row r="1844" spans="1:30" x14ac:dyDescent="0.45">
      <c r="A1844">
        <v>962304820336330</v>
      </c>
      <c r="B1844">
        <v>8000176024</v>
      </c>
      <c r="C1844" t="s">
        <v>21</v>
      </c>
      <c r="D1844">
        <v>0.79</v>
      </c>
      <c r="F1844" t="s">
        <v>485</v>
      </c>
      <c r="G1844" t="s">
        <v>23</v>
      </c>
      <c r="H1844">
        <v>0</v>
      </c>
      <c r="I1844" t="s">
        <v>66</v>
      </c>
      <c r="M1844">
        <v>44926</v>
      </c>
      <c r="X1844" t="str">
        <f>+IF(P1844="S128","c006x   - Insurance firms &amp; pension funds",IF(G1844="particulares","c001x   - Households",IF(AND(G1844="outras empresas nao financeiras",H1844="1"),"c002x   - Micro &amp; SME",IF(AND(G1844="outras empresas nao financeiras",OR(H1844="0",H1844="")),"c003x   - Corporates",IF(G1844="instituicoes de credito","c004x   - Institutions",IF(G1844="outras instituicoes financeiras","c005x   - Other financial corporations",IF(G1844="setor publico","c008x   - Government, central banks &amp; supranationals",IF(AND(G1844="",I1844="Taxageste"),"c003x   - Corporates",IF(G1844="","c005x   - Other financial corporations","")))))))))</f>
        <v>c004x   - Institutions</v>
      </c>
      <c r="Y1844">
        <f>SUM(N1844:O1844)</f>
        <v>0</v>
      </c>
      <c r="Z1844">
        <f>IFERROR(D1844-Y1844,"")</f>
        <v>0.79</v>
      </c>
      <c r="AA1844">
        <v>0</v>
      </c>
      <c r="AB1844">
        <f t="shared" si="84"/>
        <v>962304820336330</v>
      </c>
      <c r="AC1844">
        <f t="shared" si="85"/>
        <v>8000176024</v>
      </c>
      <c r="AD1844" t="str">
        <f t="shared" si="86"/>
        <v>Type of identifier, other than LEI or MFI code</v>
      </c>
    </row>
    <row r="1845" spans="1:30" x14ac:dyDescent="0.45">
      <c r="A1845">
        <v>962304820338290</v>
      </c>
      <c r="B1845">
        <v>8000176024</v>
      </c>
      <c r="C1845" t="s">
        <v>21</v>
      </c>
      <c r="D1845">
        <v>21.11</v>
      </c>
      <c r="F1845" t="s">
        <v>490</v>
      </c>
      <c r="G1845" t="s">
        <v>23</v>
      </c>
      <c r="H1845">
        <v>0</v>
      </c>
      <c r="I1845" t="s">
        <v>66</v>
      </c>
      <c r="M1845">
        <v>44926</v>
      </c>
      <c r="X1845" t="str">
        <f>+IF(P1845="S128","c006x   - Insurance firms &amp; pension funds",IF(G1845="particulares","c001x   - Households",IF(AND(G1845="outras empresas nao financeiras",H1845="1"),"c002x   - Micro &amp; SME",IF(AND(G1845="outras empresas nao financeiras",OR(H1845="0",H1845="")),"c003x   - Corporates",IF(G1845="instituicoes de credito","c004x   - Institutions",IF(G1845="outras instituicoes financeiras","c005x   - Other financial corporations",IF(G1845="setor publico","c008x   - Government, central banks &amp; supranationals",IF(AND(G1845="",I1845="Taxageste"),"c003x   - Corporates",IF(G1845="","c005x   - Other financial corporations","")))))))))</f>
        <v>c004x   - Institutions</v>
      </c>
      <c r="Y1845">
        <f>SUM(N1845:O1845)</f>
        <v>0</v>
      </c>
      <c r="Z1845">
        <f>IFERROR(D1845-Y1845,"")</f>
        <v>21.11</v>
      </c>
      <c r="AA1845">
        <v>0</v>
      </c>
      <c r="AB1845">
        <f t="shared" si="84"/>
        <v>962304820338290</v>
      </c>
      <c r="AC1845">
        <f t="shared" si="85"/>
        <v>8000176024</v>
      </c>
      <c r="AD1845" t="str">
        <f t="shared" si="86"/>
        <v>Type of identifier, other than LEI or MFI code</v>
      </c>
    </row>
    <row r="1846" spans="1:30" x14ac:dyDescent="0.45">
      <c r="A1846">
        <v>962304820340070</v>
      </c>
      <c r="B1846">
        <v>7400416227</v>
      </c>
      <c r="C1846" t="s">
        <v>21</v>
      </c>
      <c r="D1846">
        <v>0.5</v>
      </c>
      <c r="F1846" t="s">
        <v>485</v>
      </c>
      <c r="G1846" t="s">
        <v>23</v>
      </c>
      <c r="H1846">
        <v>0</v>
      </c>
      <c r="I1846" t="s">
        <v>49</v>
      </c>
      <c r="M1846">
        <v>44926</v>
      </c>
      <c r="X1846" t="str">
        <f>+IF(P1846="S128","c006x   - Insurance firms &amp; pension funds",IF(G1846="particulares","c001x   - Households",IF(AND(G1846="outras empresas nao financeiras",H1846="1"),"c002x   - Micro &amp; SME",IF(AND(G1846="outras empresas nao financeiras",OR(H1846="0",H1846="")),"c003x   - Corporates",IF(G1846="instituicoes de credito","c004x   - Institutions",IF(G1846="outras instituicoes financeiras","c005x   - Other financial corporations",IF(G1846="setor publico","c008x   - Government, central banks &amp; supranationals",IF(AND(G1846="",I1846="Taxageste"),"c003x   - Corporates",IF(G1846="","c005x   - Other financial corporations","")))))))))</f>
        <v>c004x   - Institutions</v>
      </c>
      <c r="Y1846">
        <f>SUM(N1846:O1846)</f>
        <v>0</v>
      </c>
      <c r="Z1846">
        <f>IFERROR(D1846-Y1846,"")</f>
        <v>0.5</v>
      </c>
      <c r="AA1846">
        <v>0</v>
      </c>
      <c r="AB1846">
        <f t="shared" si="84"/>
        <v>962304820340070</v>
      </c>
      <c r="AC1846">
        <f t="shared" si="85"/>
        <v>7400416227</v>
      </c>
      <c r="AD1846" t="str">
        <f t="shared" si="86"/>
        <v>Type of identifier, other than LEI or MFI code</v>
      </c>
    </row>
    <row r="1847" spans="1:30" x14ac:dyDescent="0.45">
      <c r="A1847">
        <v>962304820340120</v>
      </c>
      <c r="B1847">
        <v>7400416227</v>
      </c>
      <c r="C1847" t="s">
        <v>21</v>
      </c>
      <c r="D1847">
        <v>3.01</v>
      </c>
      <c r="F1847" t="s">
        <v>485</v>
      </c>
      <c r="G1847" t="s">
        <v>23</v>
      </c>
      <c r="H1847">
        <v>0</v>
      </c>
      <c r="I1847" t="s">
        <v>49</v>
      </c>
      <c r="M1847">
        <v>44926</v>
      </c>
      <c r="X1847" t="str">
        <f>+IF(P1847="S128","c006x   - Insurance firms &amp; pension funds",IF(G1847="particulares","c001x   - Households",IF(AND(G1847="outras empresas nao financeiras",H1847="1"),"c002x   - Micro &amp; SME",IF(AND(G1847="outras empresas nao financeiras",OR(H1847="0",H1847="")),"c003x   - Corporates",IF(G1847="instituicoes de credito","c004x   - Institutions",IF(G1847="outras instituicoes financeiras","c005x   - Other financial corporations",IF(G1847="setor publico","c008x   - Government, central banks &amp; supranationals",IF(AND(G1847="",I1847="Taxageste"),"c003x   - Corporates",IF(G1847="","c005x   - Other financial corporations","")))))))))</f>
        <v>c004x   - Institutions</v>
      </c>
      <c r="Y1847">
        <f>SUM(N1847:O1847)</f>
        <v>0</v>
      </c>
      <c r="Z1847">
        <f>IFERROR(D1847-Y1847,"")</f>
        <v>3.01</v>
      </c>
      <c r="AA1847">
        <v>0</v>
      </c>
      <c r="AB1847">
        <f t="shared" si="84"/>
        <v>962304820340120</v>
      </c>
      <c r="AC1847">
        <f t="shared" si="85"/>
        <v>7400416227</v>
      </c>
      <c r="AD1847" t="str">
        <f t="shared" si="86"/>
        <v>Type of identifier, other than LEI or MFI code</v>
      </c>
    </row>
    <row r="1848" spans="1:30" x14ac:dyDescent="0.45">
      <c r="A1848">
        <v>962304820340170</v>
      </c>
      <c r="B1848">
        <v>7400416227</v>
      </c>
      <c r="C1848" t="s">
        <v>21</v>
      </c>
      <c r="D1848">
        <v>1.42</v>
      </c>
      <c r="F1848" t="s">
        <v>485</v>
      </c>
      <c r="G1848" t="s">
        <v>23</v>
      </c>
      <c r="H1848">
        <v>0</v>
      </c>
      <c r="I1848" t="s">
        <v>49</v>
      </c>
      <c r="M1848">
        <v>44926</v>
      </c>
      <c r="X1848" t="str">
        <f>+IF(P1848="S128","c006x   - Insurance firms &amp; pension funds",IF(G1848="particulares","c001x   - Households",IF(AND(G1848="outras empresas nao financeiras",H1848="1"),"c002x   - Micro &amp; SME",IF(AND(G1848="outras empresas nao financeiras",OR(H1848="0",H1848="")),"c003x   - Corporates",IF(G1848="instituicoes de credito","c004x   - Institutions",IF(G1848="outras instituicoes financeiras","c005x   - Other financial corporations",IF(G1848="setor publico","c008x   - Government, central banks &amp; supranationals",IF(AND(G1848="",I1848="Taxageste"),"c003x   - Corporates",IF(G1848="","c005x   - Other financial corporations","")))))))))</f>
        <v>c004x   - Institutions</v>
      </c>
      <c r="Y1848">
        <f>SUM(N1848:O1848)</f>
        <v>0</v>
      </c>
      <c r="Z1848">
        <f>IFERROR(D1848-Y1848,"")</f>
        <v>1.42</v>
      </c>
      <c r="AA1848">
        <v>0</v>
      </c>
      <c r="AB1848">
        <f t="shared" si="84"/>
        <v>962304820340170</v>
      </c>
      <c r="AC1848">
        <f t="shared" si="85"/>
        <v>7400416227</v>
      </c>
      <c r="AD1848" t="str">
        <f t="shared" si="86"/>
        <v>Type of identifier, other than LEI or MFI code</v>
      </c>
    </row>
    <row r="1849" spans="1:30" x14ac:dyDescent="0.45">
      <c r="A1849">
        <v>962304820341100</v>
      </c>
      <c r="B1849">
        <v>7400416227</v>
      </c>
      <c r="C1849" t="s">
        <v>21</v>
      </c>
      <c r="D1849">
        <v>0.2</v>
      </c>
      <c r="F1849" t="s">
        <v>485</v>
      </c>
      <c r="G1849" t="s">
        <v>23</v>
      </c>
      <c r="H1849">
        <v>0</v>
      </c>
      <c r="I1849" t="s">
        <v>49</v>
      </c>
      <c r="M1849">
        <v>44926</v>
      </c>
      <c r="X1849" t="str">
        <f>+IF(P1849="S128","c006x   - Insurance firms &amp; pension funds",IF(G1849="particulares","c001x   - Households",IF(AND(G1849="outras empresas nao financeiras",H1849="1"),"c002x   - Micro &amp; SME",IF(AND(G1849="outras empresas nao financeiras",OR(H1849="0",H1849="")),"c003x   - Corporates",IF(G1849="instituicoes de credito","c004x   - Institutions",IF(G1849="outras instituicoes financeiras","c005x   - Other financial corporations",IF(G1849="setor publico","c008x   - Government, central banks &amp; supranationals",IF(AND(G1849="",I1849="Taxageste"),"c003x   - Corporates",IF(G1849="","c005x   - Other financial corporations","")))))))))</f>
        <v>c004x   - Institutions</v>
      </c>
      <c r="Y1849">
        <f>SUM(N1849:O1849)</f>
        <v>0</v>
      </c>
      <c r="Z1849">
        <f>IFERROR(D1849-Y1849,"")</f>
        <v>0.2</v>
      </c>
      <c r="AA1849">
        <v>0</v>
      </c>
      <c r="AB1849">
        <f t="shared" si="84"/>
        <v>962304820341100</v>
      </c>
      <c r="AC1849">
        <f t="shared" si="85"/>
        <v>7400416227</v>
      </c>
      <c r="AD1849" t="str">
        <f t="shared" si="86"/>
        <v>Type of identifier, other than LEI or MFI code</v>
      </c>
    </row>
    <row r="1850" spans="1:30" x14ac:dyDescent="0.45">
      <c r="A1850">
        <v>962304820345600</v>
      </c>
      <c r="B1850">
        <v>7400930664</v>
      </c>
      <c r="C1850" t="s">
        <v>21</v>
      </c>
      <c r="D1850">
        <v>84.58</v>
      </c>
      <c r="F1850" t="s">
        <v>485</v>
      </c>
      <c r="G1850" t="s">
        <v>23</v>
      </c>
      <c r="H1850">
        <v>0</v>
      </c>
      <c r="I1850" t="s">
        <v>532</v>
      </c>
      <c r="M1850">
        <v>44926</v>
      </c>
      <c r="X1850" t="str">
        <f>+IF(P1850="S128","c006x   - Insurance firms &amp; pension funds",IF(G1850="particulares","c001x   - Households",IF(AND(G1850="outras empresas nao financeiras",H1850="1"),"c002x   - Micro &amp; SME",IF(AND(G1850="outras empresas nao financeiras",OR(H1850="0",H1850="")),"c003x   - Corporates",IF(G1850="instituicoes de credito","c004x   - Institutions",IF(G1850="outras instituicoes financeiras","c005x   - Other financial corporations",IF(G1850="setor publico","c008x   - Government, central banks &amp; supranationals",IF(AND(G1850="",I1850="Taxageste"),"c003x   - Corporates",IF(G1850="","c005x   - Other financial corporations","")))))))))</f>
        <v>c004x   - Institutions</v>
      </c>
      <c r="Y1850">
        <f>SUM(N1850:O1850)</f>
        <v>0</v>
      </c>
      <c r="Z1850">
        <f>IFERROR(D1850-Y1850,"")</f>
        <v>84.58</v>
      </c>
      <c r="AA1850">
        <v>0</v>
      </c>
      <c r="AB1850">
        <f t="shared" si="84"/>
        <v>962304820345600</v>
      </c>
      <c r="AC1850">
        <f t="shared" si="85"/>
        <v>7400930664</v>
      </c>
      <c r="AD1850" t="str">
        <f t="shared" si="86"/>
        <v>Type of identifier, other than LEI or MFI code</v>
      </c>
    </row>
    <row r="1851" spans="1:30" x14ac:dyDescent="0.45">
      <c r="A1851">
        <v>962304870364230</v>
      </c>
      <c r="B1851">
        <v>7400930664</v>
      </c>
      <c r="C1851" t="s">
        <v>21</v>
      </c>
      <c r="D1851">
        <v>15.93</v>
      </c>
      <c r="F1851" t="s">
        <v>485</v>
      </c>
      <c r="G1851" t="s">
        <v>23</v>
      </c>
      <c r="H1851">
        <v>0</v>
      </c>
      <c r="I1851" t="s">
        <v>532</v>
      </c>
      <c r="M1851">
        <v>44926</v>
      </c>
      <c r="X1851" t="str">
        <f>+IF(P1851="S128","c006x   - Insurance firms &amp; pension funds",IF(G1851="particulares","c001x   - Households",IF(AND(G1851="outras empresas nao financeiras",H1851="1"),"c002x   - Micro &amp; SME",IF(AND(G1851="outras empresas nao financeiras",OR(H1851="0",H1851="")),"c003x   - Corporates",IF(G1851="instituicoes de credito","c004x   - Institutions",IF(G1851="outras instituicoes financeiras","c005x   - Other financial corporations",IF(G1851="setor publico","c008x   - Government, central banks &amp; supranationals",IF(AND(G1851="",I1851="Taxageste"),"c003x   - Corporates",IF(G1851="","c005x   - Other financial corporations","")))))))))</f>
        <v>c004x   - Institutions</v>
      </c>
      <c r="Y1851">
        <f>SUM(N1851:O1851)</f>
        <v>0</v>
      </c>
      <c r="Z1851">
        <f>IFERROR(D1851-Y1851,"")</f>
        <v>15.93</v>
      </c>
      <c r="AA1851">
        <v>0</v>
      </c>
      <c r="AB1851">
        <f t="shared" si="84"/>
        <v>962304870364230</v>
      </c>
      <c r="AC1851">
        <f t="shared" si="85"/>
        <v>7400930664</v>
      </c>
      <c r="AD1851" t="str">
        <f t="shared" si="86"/>
        <v>Type of identifier, other than LEI or MFI code</v>
      </c>
    </row>
    <row r="1852" spans="1:30" x14ac:dyDescent="0.45">
      <c r="A1852">
        <v>962304820358120</v>
      </c>
      <c r="B1852">
        <v>8000176024</v>
      </c>
      <c r="C1852" t="s">
        <v>21</v>
      </c>
      <c r="D1852">
        <v>1.1599999999999999</v>
      </c>
      <c r="F1852" t="s">
        <v>485</v>
      </c>
      <c r="G1852" t="s">
        <v>23</v>
      </c>
      <c r="H1852">
        <v>0</v>
      </c>
      <c r="I1852" t="s">
        <v>66</v>
      </c>
      <c r="M1852">
        <v>44926</v>
      </c>
      <c r="X1852" t="str">
        <f>+IF(P1852="S128","c006x   - Insurance firms &amp; pension funds",IF(G1852="particulares","c001x   - Households",IF(AND(G1852="outras empresas nao financeiras",H1852="1"),"c002x   - Micro &amp; SME",IF(AND(G1852="outras empresas nao financeiras",OR(H1852="0",H1852="")),"c003x   - Corporates",IF(G1852="instituicoes de credito","c004x   - Institutions",IF(G1852="outras instituicoes financeiras","c005x   - Other financial corporations",IF(G1852="setor publico","c008x   - Government, central banks &amp; supranationals",IF(AND(G1852="",I1852="Taxageste"),"c003x   - Corporates",IF(G1852="","c005x   - Other financial corporations","")))))))))</f>
        <v>c004x   - Institutions</v>
      </c>
      <c r="Y1852">
        <f>SUM(N1852:O1852)</f>
        <v>0</v>
      </c>
      <c r="Z1852">
        <f>IFERROR(D1852-Y1852,"")</f>
        <v>1.1599999999999999</v>
      </c>
      <c r="AA1852">
        <v>0</v>
      </c>
      <c r="AB1852">
        <f t="shared" si="84"/>
        <v>962304820358120</v>
      </c>
      <c r="AC1852">
        <f t="shared" si="85"/>
        <v>8000176024</v>
      </c>
      <c r="AD1852" t="str">
        <f t="shared" si="86"/>
        <v>Type of identifier, other than LEI or MFI code</v>
      </c>
    </row>
    <row r="1853" spans="1:30" x14ac:dyDescent="0.45">
      <c r="A1853">
        <v>962304820358420</v>
      </c>
      <c r="B1853">
        <v>8000176024</v>
      </c>
      <c r="C1853" t="s">
        <v>21</v>
      </c>
      <c r="D1853">
        <v>0.36</v>
      </c>
      <c r="F1853" t="s">
        <v>485</v>
      </c>
      <c r="G1853" t="s">
        <v>23</v>
      </c>
      <c r="H1853">
        <v>0</v>
      </c>
      <c r="I1853" t="s">
        <v>66</v>
      </c>
      <c r="M1853">
        <v>44926</v>
      </c>
      <c r="X1853" t="str">
        <f>+IF(P1853="S128","c006x   - Insurance firms &amp; pension funds",IF(G1853="particulares","c001x   - Households",IF(AND(G1853="outras empresas nao financeiras",H1853="1"),"c002x   - Micro &amp; SME",IF(AND(G1853="outras empresas nao financeiras",OR(H1853="0",H1853="")),"c003x   - Corporates",IF(G1853="instituicoes de credito","c004x   - Institutions",IF(G1853="outras instituicoes financeiras","c005x   - Other financial corporations",IF(G1853="setor publico","c008x   - Government, central banks &amp; supranationals",IF(AND(G1853="",I1853="Taxageste"),"c003x   - Corporates",IF(G1853="","c005x   - Other financial corporations","")))))))))</f>
        <v>c004x   - Institutions</v>
      </c>
      <c r="Y1853">
        <f>SUM(N1853:O1853)</f>
        <v>0</v>
      </c>
      <c r="Z1853">
        <f>IFERROR(D1853-Y1853,"")</f>
        <v>0.36</v>
      </c>
      <c r="AA1853">
        <v>0</v>
      </c>
      <c r="AB1853">
        <f t="shared" si="84"/>
        <v>962304820358420</v>
      </c>
      <c r="AC1853">
        <f t="shared" si="85"/>
        <v>8000176024</v>
      </c>
      <c r="AD1853" t="str">
        <f t="shared" si="86"/>
        <v>Type of identifier, other than LEI or MFI code</v>
      </c>
    </row>
    <row r="1854" spans="1:30" x14ac:dyDescent="0.45">
      <c r="A1854">
        <v>962304870370420</v>
      </c>
      <c r="B1854">
        <v>8000176024</v>
      </c>
      <c r="C1854" t="s">
        <v>21</v>
      </c>
      <c r="D1854">
        <v>292.38</v>
      </c>
      <c r="F1854" t="s">
        <v>490</v>
      </c>
      <c r="G1854" t="s">
        <v>23</v>
      </c>
      <c r="H1854">
        <v>0</v>
      </c>
      <c r="I1854" t="s">
        <v>66</v>
      </c>
      <c r="M1854">
        <v>44926</v>
      </c>
      <c r="X1854" t="str">
        <f>+IF(P1854="S128","c006x   - Insurance firms &amp; pension funds",IF(G1854="particulares","c001x   - Households",IF(AND(G1854="outras empresas nao financeiras",H1854="1"),"c002x   - Micro &amp; SME",IF(AND(G1854="outras empresas nao financeiras",OR(H1854="0",H1854="")),"c003x   - Corporates",IF(G1854="instituicoes de credito","c004x   - Institutions",IF(G1854="outras instituicoes financeiras","c005x   - Other financial corporations",IF(G1854="setor publico","c008x   - Government, central banks &amp; supranationals",IF(AND(G1854="",I1854="Taxageste"),"c003x   - Corporates",IF(G1854="","c005x   - Other financial corporations","")))))))))</f>
        <v>c004x   - Institutions</v>
      </c>
      <c r="Y1854">
        <f>SUM(N1854:O1854)</f>
        <v>0</v>
      </c>
      <c r="Z1854">
        <f>IFERROR(D1854-Y1854,"")</f>
        <v>292.38</v>
      </c>
      <c r="AA1854">
        <v>0</v>
      </c>
      <c r="AB1854">
        <f t="shared" si="84"/>
        <v>962304870370420</v>
      </c>
      <c r="AC1854">
        <f t="shared" si="85"/>
        <v>8000176024</v>
      </c>
      <c r="AD1854" t="str">
        <f t="shared" si="86"/>
        <v>Type of identifier, other than LEI or MFI code</v>
      </c>
    </row>
    <row r="1855" spans="1:30" x14ac:dyDescent="0.45">
      <c r="A1855">
        <v>962304820028010</v>
      </c>
      <c r="B1855">
        <v>8000176024</v>
      </c>
      <c r="C1855" t="s">
        <v>21</v>
      </c>
      <c r="D1855">
        <v>2.48</v>
      </c>
      <c r="F1855" t="s">
        <v>485</v>
      </c>
      <c r="G1855" t="s">
        <v>23</v>
      </c>
      <c r="H1855">
        <v>0</v>
      </c>
      <c r="I1855" t="s">
        <v>66</v>
      </c>
      <c r="M1855">
        <v>44926</v>
      </c>
      <c r="X1855" t="str">
        <f>+IF(P1855="S128","c006x   - Insurance firms &amp; pension funds",IF(G1855="particulares","c001x   - Households",IF(AND(G1855="outras empresas nao financeiras",H1855="1"),"c002x   - Micro &amp; SME",IF(AND(G1855="outras empresas nao financeiras",OR(H1855="0",H1855="")),"c003x   - Corporates",IF(G1855="instituicoes de credito","c004x   - Institutions",IF(G1855="outras instituicoes financeiras","c005x   - Other financial corporations",IF(G1855="setor publico","c008x   - Government, central banks &amp; supranationals",IF(AND(G1855="",I1855="Taxageste"),"c003x   - Corporates",IF(G1855="","c005x   - Other financial corporations","")))))))))</f>
        <v>c004x   - Institutions</v>
      </c>
      <c r="Y1855">
        <f>SUM(N1855:O1855)</f>
        <v>0</v>
      </c>
      <c r="Z1855">
        <f>IFERROR(D1855-Y1855,"")</f>
        <v>2.48</v>
      </c>
      <c r="AA1855">
        <v>0</v>
      </c>
      <c r="AB1855">
        <f t="shared" si="84"/>
        <v>962304820028010</v>
      </c>
      <c r="AC1855">
        <f t="shared" si="85"/>
        <v>8000176024</v>
      </c>
      <c r="AD1855" t="str">
        <f t="shared" si="86"/>
        <v>Type of identifier, other than LEI or MFI code</v>
      </c>
    </row>
    <row r="1856" spans="1:30" x14ac:dyDescent="0.45">
      <c r="A1856">
        <v>962304820368340</v>
      </c>
      <c r="B1856">
        <v>8000176024</v>
      </c>
      <c r="C1856" t="s">
        <v>21</v>
      </c>
      <c r="D1856">
        <v>1.38</v>
      </c>
      <c r="F1856" t="s">
        <v>485</v>
      </c>
      <c r="G1856" t="s">
        <v>23</v>
      </c>
      <c r="H1856">
        <v>0</v>
      </c>
      <c r="I1856" t="s">
        <v>66</v>
      </c>
      <c r="M1856">
        <v>44926</v>
      </c>
      <c r="X1856" t="str">
        <f>+IF(P1856="S128","c006x   - Insurance firms &amp; pension funds",IF(G1856="particulares","c001x   - Households",IF(AND(G1856="outras empresas nao financeiras",H1856="1"),"c002x   - Micro &amp; SME",IF(AND(G1856="outras empresas nao financeiras",OR(H1856="0",H1856="")),"c003x   - Corporates",IF(G1856="instituicoes de credito","c004x   - Institutions",IF(G1856="outras instituicoes financeiras","c005x   - Other financial corporations",IF(G1856="setor publico","c008x   - Government, central banks &amp; supranationals",IF(AND(G1856="",I1856="Taxageste"),"c003x   - Corporates",IF(G1856="","c005x   - Other financial corporations","")))))))))</f>
        <v>c004x   - Institutions</v>
      </c>
      <c r="Y1856">
        <f>SUM(N1856:O1856)</f>
        <v>0</v>
      </c>
      <c r="Z1856">
        <f>IFERROR(D1856-Y1856,"")</f>
        <v>1.38</v>
      </c>
      <c r="AA1856">
        <v>0</v>
      </c>
      <c r="AB1856">
        <f t="shared" si="84"/>
        <v>962304820368340</v>
      </c>
      <c r="AC1856">
        <f t="shared" si="85"/>
        <v>8000176024</v>
      </c>
      <c r="AD1856" t="str">
        <f t="shared" si="86"/>
        <v>Type of identifier, other than LEI or MFI code</v>
      </c>
    </row>
    <row r="1857" spans="1:30" x14ac:dyDescent="0.45">
      <c r="A1857">
        <v>962304820072940</v>
      </c>
      <c r="B1857">
        <v>8000176024</v>
      </c>
      <c r="C1857" t="s">
        <v>21</v>
      </c>
      <c r="D1857">
        <v>229.33</v>
      </c>
      <c r="F1857" t="s">
        <v>490</v>
      </c>
      <c r="G1857" t="s">
        <v>23</v>
      </c>
      <c r="H1857">
        <v>0</v>
      </c>
      <c r="I1857" t="s">
        <v>66</v>
      </c>
      <c r="M1857">
        <v>44926</v>
      </c>
      <c r="X1857" t="str">
        <f>+IF(P1857="S128","c006x   - Insurance firms &amp; pension funds",IF(G1857="particulares","c001x   - Households",IF(AND(G1857="outras empresas nao financeiras",H1857="1"),"c002x   - Micro &amp; SME",IF(AND(G1857="outras empresas nao financeiras",OR(H1857="0",H1857="")),"c003x   - Corporates",IF(G1857="instituicoes de credito","c004x   - Institutions",IF(G1857="outras instituicoes financeiras","c005x   - Other financial corporations",IF(G1857="setor publico","c008x   - Government, central banks &amp; supranationals",IF(AND(G1857="",I1857="Taxageste"),"c003x   - Corporates",IF(G1857="","c005x   - Other financial corporations","")))))))))</f>
        <v>c004x   - Institutions</v>
      </c>
      <c r="Y1857">
        <f>SUM(N1857:O1857)</f>
        <v>0</v>
      </c>
      <c r="Z1857">
        <f>IFERROR(D1857-Y1857,"")</f>
        <v>229.33</v>
      </c>
      <c r="AA1857">
        <v>0</v>
      </c>
      <c r="AB1857">
        <f t="shared" si="84"/>
        <v>962304820072940</v>
      </c>
      <c r="AC1857">
        <f t="shared" si="85"/>
        <v>8000176024</v>
      </c>
      <c r="AD1857" t="str">
        <f t="shared" si="86"/>
        <v>Type of identifier, other than LEI or MFI code</v>
      </c>
    </row>
    <row r="1858" spans="1:30" x14ac:dyDescent="0.45">
      <c r="A1858">
        <v>962304820370880</v>
      </c>
      <c r="B1858">
        <v>8000176024</v>
      </c>
      <c r="C1858" t="s">
        <v>21</v>
      </c>
      <c r="D1858">
        <v>2.25</v>
      </c>
      <c r="F1858" t="s">
        <v>485</v>
      </c>
      <c r="G1858" t="s">
        <v>23</v>
      </c>
      <c r="H1858">
        <v>0</v>
      </c>
      <c r="I1858" t="s">
        <v>66</v>
      </c>
      <c r="M1858">
        <v>44926</v>
      </c>
      <c r="X1858" t="str">
        <f>+IF(P1858="S128","c006x   - Insurance firms &amp; pension funds",IF(G1858="particulares","c001x   - Households",IF(AND(G1858="outras empresas nao financeiras",H1858="1"),"c002x   - Micro &amp; SME",IF(AND(G1858="outras empresas nao financeiras",OR(H1858="0",H1858="")),"c003x   - Corporates",IF(G1858="instituicoes de credito","c004x   - Institutions",IF(G1858="outras instituicoes financeiras","c005x   - Other financial corporations",IF(G1858="setor publico","c008x   - Government, central banks &amp; supranationals",IF(AND(G1858="",I1858="Taxageste"),"c003x   - Corporates",IF(G1858="","c005x   - Other financial corporations","")))))))))</f>
        <v>c004x   - Institutions</v>
      </c>
      <c r="Y1858">
        <f>SUM(N1858:O1858)</f>
        <v>0</v>
      </c>
      <c r="Z1858">
        <f>IFERROR(D1858-Y1858,"")</f>
        <v>2.25</v>
      </c>
      <c r="AA1858">
        <v>0</v>
      </c>
      <c r="AB1858">
        <f t="shared" ref="AB1858:AB1921" si="87">IF(A1858="",B1858,A1858)</f>
        <v>962304820370880</v>
      </c>
      <c r="AC1858">
        <f t="shared" ref="AC1858:AC1921" si="88">IF(OR(V1858="",V1858="#"),B1858,V1858)</f>
        <v>8000176024</v>
      </c>
      <c r="AD1858" t="str">
        <f t="shared" ref="AD1858:AD1921" si="89">IF(AC1858="","",IF(AC1858=V1858,"LEI code","Type of identifier, other than LEI or MFI code"))</f>
        <v>Type of identifier, other than LEI or MFI code</v>
      </c>
    </row>
    <row r="1859" spans="1:30" x14ac:dyDescent="0.45">
      <c r="A1859">
        <v>962304820373100</v>
      </c>
      <c r="B1859">
        <v>8000176024</v>
      </c>
      <c r="C1859" t="s">
        <v>21</v>
      </c>
      <c r="D1859">
        <v>77.78</v>
      </c>
      <c r="F1859" t="s">
        <v>490</v>
      </c>
      <c r="G1859" t="s">
        <v>23</v>
      </c>
      <c r="H1859">
        <v>0</v>
      </c>
      <c r="I1859" t="s">
        <v>66</v>
      </c>
      <c r="M1859">
        <v>44926</v>
      </c>
      <c r="X1859" t="str">
        <f>+IF(P1859="S128","c006x   - Insurance firms &amp; pension funds",IF(G1859="particulares","c001x   - Households",IF(AND(G1859="outras empresas nao financeiras",H1859="1"),"c002x   - Micro &amp; SME",IF(AND(G1859="outras empresas nao financeiras",OR(H1859="0",H1859="")),"c003x   - Corporates",IF(G1859="instituicoes de credito","c004x   - Institutions",IF(G1859="outras instituicoes financeiras","c005x   - Other financial corporations",IF(G1859="setor publico","c008x   - Government, central banks &amp; supranationals",IF(AND(G1859="",I1859="Taxageste"),"c003x   - Corporates",IF(G1859="","c005x   - Other financial corporations","")))))))))</f>
        <v>c004x   - Institutions</v>
      </c>
      <c r="Y1859">
        <f>SUM(N1859:O1859)</f>
        <v>0</v>
      </c>
      <c r="Z1859">
        <f>IFERROR(D1859-Y1859,"")</f>
        <v>77.78</v>
      </c>
      <c r="AA1859">
        <v>0</v>
      </c>
      <c r="AB1859">
        <f t="shared" si="87"/>
        <v>962304820373100</v>
      </c>
      <c r="AC1859">
        <f t="shared" si="88"/>
        <v>8000176024</v>
      </c>
      <c r="AD1859" t="str">
        <f t="shared" si="89"/>
        <v>Type of identifier, other than LEI or MFI code</v>
      </c>
    </row>
    <row r="1860" spans="1:30" x14ac:dyDescent="0.45">
      <c r="A1860">
        <v>962304820373340</v>
      </c>
      <c r="B1860">
        <v>8000176024</v>
      </c>
      <c r="C1860" t="s">
        <v>21</v>
      </c>
      <c r="D1860">
        <v>70</v>
      </c>
      <c r="F1860" t="s">
        <v>490</v>
      </c>
      <c r="G1860" t="s">
        <v>23</v>
      </c>
      <c r="H1860">
        <v>0</v>
      </c>
      <c r="I1860" t="s">
        <v>66</v>
      </c>
      <c r="M1860">
        <v>44926</v>
      </c>
      <c r="X1860" t="str">
        <f>+IF(P1860="S128","c006x   - Insurance firms &amp; pension funds",IF(G1860="particulares","c001x   - Households",IF(AND(G1860="outras empresas nao financeiras",H1860="1"),"c002x   - Micro &amp; SME",IF(AND(G1860="outras empresas nao financeiras",OR(H1860="0",H1860="")),"c003x   - Corporates",IF(G1860="instituicoes de credito","c004x   - Institutions",IF(G1860="outras instituicoes financeiras","c005x   - Other financial corporations",IF(G1860="setor publico","c008x   - Government, central banks &amp; supranationals",IF(AND(G1860="",I1860="Taxageste"),"c003x   - Corporates",IF(G1860="","c005x   - Other financial corporations","")))))))))</f>
        <v>c004x   - Institutions</v>
      </c>
      <c r="Y1860">
        <f>SUM(N1860:O1860)</f>
        <v>0</v>
      </c>
      <c r="Z1860">
        <f>IFERROR(D1860-Y1860,"")</f>
        <v>70</v>
      </c>
      <c r="AA1860">
        <v>0</v>
      </c>
      <c r="AB1860">
        <f t="shared" si="87"/>
        <v>962304820373340</v>
      </c>
      <c r="AC1860">
        <f t="shared" si="88"/>
        <v>8000176024</v>
      </c>
      <c r="AD1860" t="str">
        <f t="shared" si="89"/>
        <v>Type of identifier, other than LEI or MFI code</v>
      </c>
    </row>
    <row r="1861" spans="1:30" x14ac:dyDescent="0.45">
      <c r="A1861">
        <v>962304820373360</v>
      </c>
      <c r="B1861">
        <v>8000176024</v>
      </c>
      <c r="C1861" t="s">
        <v>21</v>
      </c>
      <c r="D1861">
        <v>311.31</v>
      </c>
      <c r="F1861" t="s">
        <v>490</v>
      </c>
      <c r="G1861" t="s">
        <v>23</v>
      </c>
      <c r="H1861">
        <v>0</v>
      </c>
      <c r="I1861" t="s">
        <v>66</v>
      </c>
      <c r="M1861">
        <v>44926</v>
      </c>
      <c r="X1861" t="str">
        <f>+IF(P1861="S128","c006x   - Insurance firms &amp; pension funds",IF(G1861="particulares","c001x   - Households",IF(AND(G1861="outras empresas nao financeiras",H1861="1"),"c002x   - Micro &amp; SME",IF(AND(G1861="outras empresas nao financeiras",OR(H1861="0",H1861="")),"c003x   - Corporates",IF(G1861="instituicoes de credito","c004x   - Institutions",IF(G1861="outras instituicoes financeiras","c005x   - Other financial corporations",IF(G1861="setor publico","c008x   - Government, central banks &amp; supranationals",IF(AND(G1861="",I1861="Taxageste"),"c003x   - Corporates",IF(G1861="","c005x   - Other financial corporations","")))))))))</f>
        <v>c004x   - Institutions</v>
      </c>
      <c r="Y1861">
        <f>SUM(N1861:O1861)</f>
        <v>0</v>
      </c>
      <c r="Z1861">
        <f>IFERROR(D1861-Y1861,"")</f>
        <v>311.31</v>
      </c>
      <c r="AA1861">
        <v>0</v>
      </c>
      <c r="AB1861">
        <f t="shared" si="87"/>
        <v>962304820373360</v>
      </c>
      <c r="AC1861">
        <f t="shared" si="88"/>
        <v>8000176024</v>
      </c>
      <c r="AD1861" t="str">
        <f t="shared" si="89"/>
        <v>Type of identifier, other than LEI or MFI code</v>
      </c>
    </row>
    <row r="1862" spans="1:30" x14ac:dyDescent="0.45">
      <c r="A1862">
        <v>962304820131600</v>
      </c>
      <c r="B1862">
        <v>8000176024</v>
      </c>
      <c r="C1862" t="s">
        <v>21</v>
      </c>
      <c r="D1862">
        <v>54.44</v>
      </c>
      <c r="F1862" t="s">
        <v>490</v>
      </c>
      <c r="G1862" t="s">
        <v>23</v>
      </c>
      <c r="H1862">
        <v>0</v>
      </c>
      <c r="I1862" t="s">
        <v>66</v>
      </c>
      <c r="M1862">
        <v>44926</v>
      </c>
      <c r="X1862" t="str">
        <f>+IF(P1862="S128","c006x   - Insurance firms &amp; pension funds",IF(G1862="particulares","c001x   - Households",IF(AND(G1862="outras empresas nao financeiras",H1862="1"),"c002x   - Micro &amp; SME",IF(AND(G1862="outras empresas nao financeiras",OR(H1862="0",H1862="")),"c003x   - Corporates",IF(G1862="instituicoes de credito","c004x   - Institutions",IF(G1862="outras instituicoes financeiras","c005x   - Other financial corporations",IF(G1862="setor publico","c008x   - Government, central banks &amp; supranationals",IF(AND(G1862="",I1862="Taxageste"),"c003x   - Corporates",IF(G1862="","c005x   - Other financial corporations","")))))))))</f>
        <v>c004x   - Institutions</v>
      </c>
      <c r="Y1862">
        <f>SUM(N1862:O1862)</f>
        <v>0</v>
      </c>
      <c r="Z1862">
        <f>IFERROR(D1862-Y1862,"")</f>
        <v>54.44</v>
      </c>
      <c r="AA1862">
        <v>0</v>
      </c>
      <c r="AB1862">
        <f t="shared" si="87"/>
        <v>962304820131600</v>
      </c>
      <c r="AC1862">
        <f t="shared" si="88"/>
        <v>8000176024</v>
      </c>
      <c r="AD1862" t="str">
        <f t="shared" si="89"/>
        <v>Type of identifier, other than LEI or MFI code</v>
      </c>
    </row>
    <row r="1863" spans="1:30" x14ac:dyDescent="0.45">
      <c r="A1863">
        <v>962304820376620</v>
      </c>
      <c r="B1863">
        <v>8000176024</v>
      </c>
      <c r="C1863" t="s">
        <v>21</v>
      </c>
      <c r="D1863">
        <v>0.1</v>
      </c>
      <c r="F1863" t="s">
        <v>485</v>
      </c>
      <c r="G1863" t="s">
        <v>23</v>
      </c>
      <c r="H1863">
        <v>0</v>
      </c>
      <c r="I1863" t="s">
        <v>66</v>
      </c>
      <c r="M1863">
        <v>44926</v>
      </c>
      <c r="X1863" t="str">
        <f>+IF(P1863="S128","c006x   - Insurance firms &amp; pension funds",IF(G1863="particulares","c001x   - Households",IF(AND(G1863="outras empresas nao financeiras",H1863="1"),"c002x   - Micro &amp; SME",IF(AND(G1863="outras empresas nao financeiras",OR(H1863="0",H1863="")),"c003x   - Corporates",IF(G1863="instituicoes de credito","c004x   - Institutions",IF(G1863="outras instituicoes financeiras","c005x   - Other financial corporations",IF(G1863="setor publico","c008x   - Government, central banks &amp; supranationals",IF(AND(G1863="",I1863="Taxageste"),"c003x   - Corporates",IF(G1863="","c005x   - Other financial corporations","")))))))))</f>
        <v>c004x   - Institutions</v>
      </c>
      <c r="Y1863">
        <f>SUM(N1863:O1863)</f>
        <v>0</v>
      </c>
      <c r="Z1863">
        <f>IFERROR(D1863-Y1863,"")</f>
        <v>0.1</v>
      </c>
      <c r="AA1863">
        <v>0</v>
      </c>
      <c r="AB1863">
        <f t="shared" si="87"/>
        <v>962304820376620</v>
      </c>
      <c r="AC1863">
        <f t="shared" si="88"/>
        <v>8000176024</v>
      </c>
      <c r="AD1863" t="str">
        <f t="shared" si="89"/>
        <v>Type of identifier, other than LEI or MFI code</v>
      </c>
    </row>
    <row r="1864" spans="1:30" x14ac:dyDescent="0.45">
      <c r="A1864">
        <v>962304820143820</v>
      </c>
      <c r="B1864">
        <v>8000176024</v>
      </c>
      <c r="C1864" t="s">
        <v>21</v>
      </c>
      <c r="D1864">
        <v>33.33</v>
      </c>
      <c r="F1864" t="s">
        <v>490</v>
      </c>
      <c r="G1864" t="s">
        <v>23</v>
      </c>
      <c r="H1864">
        <v>0</v>
      </c>
      <c r="I1864" t="s">
        <v>66</v>
      </c>
      <c r="M1864">
        <v>44926</v>
      </c>
      <c r="X1864" t="str">
        <f>+IF(P1864="S128","c006x   - Insurance firms &amp; pension funds",IF(G1864="particulares","c001x   - Households",IF(AND(G1864="outras empresas nao financeiras",H1864="1"),"c002x   - Micro &amp; SME",IF(AND(G1864="outras empresas nao financeiras",OR(H1864="0",H1864="")),"c003x   - Corporates",IF(G1864="instituicoes de credito","c004x   - Institutions",IF(G1864="outras instituicoes financeiras","c005x   - Other financial corporations",IF(G1864="setor publico","c008x   - Government, central banks &amp; supranationals",IF(AND(G1864="",I1864="Taxageste"),"c003x   - Corporates",IF(G1864="","c005x   - Other financial corporations","")))))))))</f>
        <v>c004x   - Institutions</v>
      </c>
      <c r="Y1864">
        <f>SUM(N1864:O1864)</f>
        <v>0</v>
      </c>
      <c r="Z1864">
        <f>IFERROR(D1864-Y1864,"")</f>
        <v>33.33</v>
      </c>
      <c r="AA1864">
        <v>0</v>
      </c>
      <c r="AB1864">
        <f t="shared" si="87"/>
        <v>962304820143820</v>
      </c>
      <c r="AC1864">
        <f t="shared" si="88"/>
        <v>8000176024</v>
      </c>
      <c r="AD1864" t="str">
        <f t="shared" si="89"/>
        <v>Type of identifier, other than LEI or MFI code</v>
      </c>
    </row>
    <row r="1865" spans="1:30" x14ac:dyDescent="0.45">
      <c r="A1865">
        <v>962304820150970</v>
      </c>
      <c r="B1865">
        <v>8000176024</v>
      </c>
      <c r="C1865" t="s">
        <v>21</v>
      </c>
      <c r="D1865">
        <v>1.67</v>
      </c>
      <c r="F1865" t="s">
        <v>485</v>
      </c>
      <c r="G1865" t="s">
        <v>23</v>
      </c>
      <c r="H1865">
        <v>0</v>
      </c>
      <c r="I1865" t="s">
        <v>66</v>
      </c>
      <c r="M1865">
        <v>44926</v>
      </c>
      <c r="X1865" t="str">
        <f>+IF(P1865="S128","c006x   - Insurance firms &amp; pension funds",IF(G1865="particulares","c001x   - Households",IF(AND(G1865="outras empresas nao financeiras",H1865="1"),"c002x   - Micro &amp; SME",IF(AND(G1865="outras empresas nao financeiras",OR(H1865="0",H1865="")),"c003x   - Corporates",IF(G1865="instituicoes de credito","c004x   - Institutions",IF(G1865="outras instituicoes financeiras","c005x   - Other financial corporations",IF(G1865="setor publico","c008x   - Government, central banks &amp; supranationals",IF(AND(G1865="",I1865="Taxageste"),"c003x   - Corporates",IF(G1865="","c005x   - Other financial corporations","")))))))))</f>
        <v>c004x   - Institutions</v>
      </c>
      <c r="Y1865">
        <f>SUM(N1865:O1865)</f>
        <v>0</v>
      </c>
      <c r="Z1865">
        <f>IFERROR(D1865-Y1865,"")</f>
        <v>1.67</v>
      </c>
      <c r="AA1865">
        <v>0</v>
      </c>
      <c r="AB1865">
        <f t="shared" si="87"/>
        <v>962304820150970</v>
      </c>
      <c r="AC1865">
        <f t="shared" si="88"/>
        <v>8000176024</v>
      </c>
      <c r="AD1865" t="str">
        <f t="shared" si="89"/>
        <v>Type of identifier, other than LEI or MFI code</v>
      </c>
    </row>
    <row r="1866" spans="1:30" x14ac:dyDescent="0.45">
      <c r="A1866">
        <v>962304820153890</v>
      </c>
      <c r="B1866">
        <v>8000176024</v>
      </c>
      <c r="C1866" t="s">
        <v>21</v>
      </c>
      <c r="D1866">
        <v>64.44</v>
      </c>
      <c r="F1866" t="s">
        <v>490</v>
      </c>
      <c r="G1866" t="s">
        <v>23</v>
      </c>
      <c r="H1866">
        <v>0</v>
      </c>
      <c r="I1866" t="s">
        <v>66</v>
      </c>
      <c r="M1866">
        <v>44926</v>
      </c>
      <c r="X1866" t="str">
        <f>+IF(P1866="S128","c006x   - Insurance firms &amp; pension funds",IF(G1866="particulares","c001x   - Households",IF(AND(G1866="outras empresas nao financeiras",H1866="1"),"c002x   - Micro &amp; SME",IF(AND(G1866="outras empresas nao financeiras",OR(H1866="0",H1866="")),"c003x   - Corporates",IF(G1866="instituicoes de credito","c004x   - Institutions",IF(G1866="outras instituicoes financeiras","c005x   - Other financial corporations",IF(G1866="setor publico","c008x   - Government, central banks &amp; supranationals",IF(AND(G1866="",I1866="Taxageste"),"c003x   - Corporates",IF(G1866="","c005x   - Other financial corporations","")))))))))</f>
        <v>c004x   - Institutions</v>
      </c>
      <c r="Y1866">
        <f>SUM(N1866:O1866)</f>
        <v>0</v>
      </c>
      <c r="Z1866">
        <f>IFERROR(D1866-Y1866,"")</f>
        <v>64.44</v>
      </c>
      <c r="AA1866">
        <v>0</v>
      </c>
      <c r="AB1866">
        <f t="shared" si="87"/>
        <v>962304820153890</v>
      </c>
      <c r="AC1866">
        <f t="shared" si="88"/>
        <v>8000176024</v>
      </c>
      <c r="AD1866" t="str">
        <f t="shared" si="89"/>
        <v>Type of identifier, other than LEI or MFI code</v>
      </c>
    </row>
    <row r="1867" spans="1:30" x14ac:dyDescent="0.45">
      <c r="A1867">
        <v>962304820154140</v>
      </c>
      <c r="B1867">
        <v>8000176024</v>
      </c>
      <c r="C1867" t="s">
        <v>21</v>
      </c>
      <c r="D1867">
        <v>262.47000000000003</v>
      </c>
      <c r="F1867" t="s">
        <v>490</v>
      </c>
      <c r="G1867" t="s">
        <v>23</v>
      </c>
      <c r="H1867">
        <v>0</v>
      </c>
      <c r="I1867" t="s">
        <v>66</v>
      </c>
      <c r="M1867">
        <v>44926</v>
      </c>
      <c r="X1867" t="str">
        <f>+IF(P1867="S128","c006x   - Insurance firms &amp; pension funds",IF(G1867="particulares","c001x   - Households",IF(AND(G1867="outras empresas nao financeiras",H1867="1"),"c002x   - Micro &amp; SME",IF(AND(G1867="outras empresas nao financeiras",OR(H1867="0",H1867="")),"c003x   - Corporates",IF(G1867="instituicoes de credito","c004x   - Institutions",IF(G1867="outras instituicoes financeiras","c005x   - Other financial corporations",IF(G1867="setor publico","c008x   - Government, central banks &amp; supranationals",IF(AND(G1867="",I1867="Taxageste"),"c003x   - Corporates",IF(G1867="","c005x   - Other financial corporations","")))))))))</f>
        <v>c004x   - Institutions</v>
      </c>
      <c r="Y1867">
        <f>SUM(N1867:O1867)</f>
        <v>0</v>
      </c>
      <c r="Z1867">
        <f>IFERROR(D1867-Y1867,"")</f>
        <v>262.47000000000003</v>
      </c>
      <c r="AA1867">
        <v>0</v>
      </c>
      <c r="AB1867">
        <f t="shared" si="87"/>
        <v>962304820154140</v>
      </c>
      <c r="AC1867">
        <f t="shared" si="88"/>
        <v>8000176024</v>
      </c>
      <c r="AD1867" t="str">
        <f t="shared" si="89"/>
        <v>Type of identifier, other than LEI or MFI code</v>
      </c>
    </row>
    <row r="1868" spans="1:30" x14ac:dyDescent="0.45">
      <c r="A1868">
        <v>962304820379000</v>
      </c>
      <c r="B1868">
        <v>8000176024</v>
      </c>
      <c r="C1868" t="s">
        <v>21</v>
      </c>
      <c r="D1868">
        <v>0.31</v>
      </c>
      <c r="F1868" t="s">
        <v>485</v>
      </c>
      <c r="G1868" t="s">
        <v>23</v>
      </c>
      <c r="H1868">
        <v>0</v>
      </c>
      <c r="I1868" t="s">
        <v>66</v>
      </c>
      <c r="M1868">
        <v>44926</v>
      </c>
      <c r="X1868" t="str">
        <f>+IF(P1868="S128","c006x   - Insurance firms &amp; pension funds",IF(G1868="particulares","c001x   - Households",IF(AND(G1868="outras empresas nao financeiras",H1868="1"),"c002x   - Micro &amp; SME",IF(AND(G1868="outras empresas nao financeiras",OR(H1868="0",H1868="")),"c003x   - Corporates",IF(G1868="instituicoes de credito","c004x   - Institutions",IF(G1868="outras instituicoes financeiras","c005x   - Other financial corporations",IF(G1868="setor publico","c008x   - Government, central banks &amp; supranationals",IF(AND(G1868="",I1868="Taxageste"),"c003x   - Corporates",IF(G1868="","c005x   - Other financial corporations","")))))))))</f>
        <v>c004x   - Institutions</v>
      </c>
      <c r="Y1868">
        <f>SUM(N1868:O1868)</f>
        <v>0</v>
      </c>
      <c r="Z1868">
        <f>IFERROR(D1868-Y1868,"")</f>
        <v>0.31</v>
      </c>
      <c r="AA1868">
        <v>0</v>
      </c>
      <c r="AB1868">
        <f t="shared" si="87"/>
        <v>962304820379000</v>
      </c>
      <c r="AC1868">
        <f t="shared" si="88"/>
        <v>8000176024</v>
      </c>
      <c r="AD1868" t="str">
        <f t="shared" si="89"/>
        <v>Type of identifier, other than LEI or MFI code</v>
      </c>
    </row>
    <row r="1869" spans="1:30" x14ac:dyDescent="0.45">
      <c r="A1869">
        <v>962304820379540</v>
      </c>
      <c r="B1869">
        <v>8000176024</v>
      </c>
      <c r="C1869" t="s">
        <v>21</v>
      </c>
      <c r="D1869">
        <v>1.03</v>
      </c>
      <c r="F1869" t="s">
        <v>485</v>
      </c>
      <c r="G1869" t="s">
        <v>23</v>
      </c>
      <c r="H1869">
        <v>0</v>
      </c>
      <c r="I1869" t="s">
        <v>66</v>
      </c>
      <c r="M1869">
        <v>44926</v>
      </c>
      <c r="X1869" t="str">
        <f>+IF(P1869="S128","c006x   - Insurance firms &amp; pension funds",IF(G1869="particulares","c001x   - Households",IF(AND(G1869="outras empresas nao financeiras",H1869="1"),"c002x   - Micro &amp; SME",IF(AND(G1869="outras empresas nao financeiras",OR(H1869="0",H1869="")),"c003x   - Corporates",IF(G1869="instituicoes de credito","c004x   - Institutions",IF(G1869="outras instituicoes financeiras","c005x   - Other financial corporations",IF(G1869="setor publico","c008x   - Government, central banks &amp; supranationals",IF(AND(G1869="",I1869="Taxageste"),"c003x   - Corporates",IF(G1869="","c005x   - Other financial corporations","")))))))))</f>
        <v>c004x   - Institutions</v>
      </c>
      <c r="Y1869">
        <f>SUM(N1869:O1869)</f>
        <v>0</v>
      </c>
      <c r="Z1869">
        <f>IFERROR(D1869-Y1869,"")</f>
        <v>1.03</v>
      </c>
      <c r="AA1869">
        <v>0</v>
      </c>
      <c r="AB1869">
        <f t="shared" si="87"/>
        <v>962304820379540</v>
      </c>
      <c r="AC1869">
        <f t="shared" si="88"/>
        <v>8000176024</v>
      </c>
      <c r="AD1869" t="str">
        <f t="shared" si="89"/>
        <v>Type of identifier, other than LEI or MFI code</v>
      </c>
    </row>
    <row r="1870" spans="1:30" x14ac:dyDescent="0.45">
      <c r="A1870">
        <v>962304820380160</v>
      </c>
      <c r="B1870">
        <v>8000176024</v>
      </c>
      <c r="C1870" t="s">
        <v>21</v>
      </c>
      <c r="D1870">
        <v>54.44</v>
      </c>
      <c r="F1870" t="s">
        <v>490</v>
      </c>
      <c r="G1870" t="s">
        <v>23</v>
      </c>
      <c r="H1870">
        <v>0</v>
      </c>
      <c r="I1870" t="s">
        <v>66</v>
      </c>
      <c r="M1870">
        <v>44926</v>
      </c>
      <c r="X1870" t="str">
        <f>+IF(P1870="S128","c006x   - Insurance firms &amp; pension funds",IF(G1870="particulares","c001x   - Households",IF(AND(G1870="outras empresas nao financeiras",H1870="1"),"c002x   - Micro &amp; SME",IF(AND(G1870="outras empresas nao financeiras",OR(H1870="0",H1870="")),"c003x   - Corporates",IF(G1870="instituicoes de credito","c004x   - Institutions",IF(G1870="outras instituicoes financeiras","c005x   - Other financial corporations",IF(G1870="setor publico","c008x   - Government, central banks &amp; supranationals",IF(AND(G1870="",I1870="Taxageste"),"c003x   - Corporates",IF(G1870="","c005x   - Other financial corporations","")))))))))</f>
        <v>c004x   - Institutions</v>
      </c>
      <c r="Y1870">
        <f>SUM(N1870:O1870)</f>
        <v>0</v>
      </c>
      <c r="Z1870">
        <f>IFERROR(D1870-Y1870,"")</f>
        <v>54.44</v>
      </c>
      <c r="AA1870">
        <v>0</v>
      </c>
      <c r="AB1870">
        <f t="shared" si="87"/>
        <v>962304820380160</v>
      </c>
      <c r="AC1870">
        <f t="shared" si="88"/>
        <v>8000176024</v>
      </c>
      <c r="AD1870" t="str">
        <f t="shared" si="89"/>
        <v>Type of identifier, other than LEI or MFI code</v>
      </c>
    </row>
    <row r="1871" spans="1:30" x14ac:dyDescent="0.45">
      <c r="A1871">
        <v>962304820174780</v>
      </c>
      <c r="B1871">
        <v>8000176024</v>
      </c>
      <c r="C1871" t="s">
        <v>21</v>
      </c>
      <c r="D1871">
        <v>30</v>
      </c>
      <c r="F1871" t="s">
        <v>490</v>
      </c>
      <c r="G1871" t="s">
        <v>23</v>
      </c>
      <c r="H1871">
        <v>0</v>
      </c>
      <c r="I1871" t="s">
        <v>66</v>
      </c>
      <c r="M1871">
        <v>44926</v>
      </c>
      <c r="X1871" t="str">
        <f>+IF(P1871="S128","c006x   - Insurance firms &amp; pension funds",IF(G1871="particulares","c001x   - Households",IF(AND(G1871="outras empresas nao financeiras",H1871="1"),"c002x   - Micro &amp; SME",IF(AND(G1871="outras empresas nao financeiras",OR(H1871="0",H1871="")),"c003x   - Corporates",IF(G1871="instituicoes de credito","c004x   - Institutions",IF(G1871="outras instituicoes financeiras","c005x   - Other financial corporations",IF(G1871="setor publico","c008x   - Government, central banks &amp; supranationals",IF(AND(G1871="",I1871="Taxageste"),"c003x   - Corporates",IF(G1871="","c005x   - Other financial corporations","")))))))))</f>
        <v>c004x   - Institutions</v>
      </c>
      <c r="Y1871">
        <f>SUM(N1871:O1871)</f>
        <v>0</v>
      </c>
      <c r="Z1871">
        <f>IFERROR(D1871-Y1871,"")</f>
        <v>30</v>
      </c>
      <c r="AA1871">
        <v>0</v>
      </c>
      <c r="AB1871">
        <f t="shared" si="87"/>
        <v>962304820174780</v>
      </c>
      <c r="AC1871">
        <f t="shared" si="88"/>
        <v>8000176024</v>
      </c>
      <c r="AD1871" t="str">
        <f t="shared" si="89"/>
        <v>Type of identifier, other than LEI or MFI code</v>
      </c>
    </row>
    <row r="1872" spans="1:30" x14ac:dyDescent="0.45">
      <c r="A1872">
        <v>962304820381260</v>
      </c>
      <c r="B1872">
        <v>8000176024</v>
      </c>
      <c r="C1872" t="s">
        <v>21</v>
      </c>
      <c r="D1872">
        <v>76.739999999999995</v>
      </c>
      <c r="F1872" t="s">
        <v>485</v>
      </c>
      <c r="G1872" t="s">
        <v>23</v>
      </c>
      <c r="H1872">
        <v>0</v>
      </c>
      <c r="I1872" t="s">
        <v>66</v>
      </c>
      <c r="M1872">
        <v>44926</v>
      </c>
      <c r="X1872" t="str">
        <f>+IF(P1872="S128","c006x   - Insurance firms &amp; pension funds",IF(G1872="particulares","c001x   - Households",IF(AND(G1872="outras empresas nao financeiras",H1872="1"),"c002x   - Micro &amp; SME",IF(AND(G1872="outras empresas nao financeiras",OR(H1872="0",H1872="")),"c003x   - Corporates",IF(G1872="instituicoes de credito","c004x   - Institutions",IF(G1872="outras instituicoes financeiras","c005x   - Other financial corporations",IF(G1872="setor publico","c008x   - Government, central banks &amp; supranationals",IF(AND(G1872="",I1872="Taxageste"),"c003x   - Corporates",IF(G1872="","c005x   - Other financial corporations","")))))))))</f>
        <v>c004x   - Institutions</v>
      </c>
      <c r="Y1872">
        <f>SUM(N1872:O1872)</f>
        <v>0</v>
      </c>
      <c r="Z1872">
        <f>IFERROR(D1872-Y1872,"")</f>
        <v>76.739999999999995</v>
      </c>
      <c r="AA1872">
        <v>0</v>
      </c>
      <c r="AB1872">
        <f t="shared" si="87"/>
        <v>962304820381260</v>
      </c>
      <c r="AC1872">
        <f t="shared" si="88"/>
        <v>8000176024</v>
      </c>
      <c r="AD1872" t="str">
        <f t="shared" si="89"/>
        <v>Type of identifier, other than LEI or MFI code</v>
      </c>
    </row>
    <row r="1873" spans="1:30" x14ac:dyDescent="0.45">
      <c r="A1873">
        <v>962304820381280</v>
      </c>
      <c r="B1873">
        <v>8000176024</v>
      </c>
      <c r="C1873" t="s">
        <v>21</v>
      </c>
      <c r="D1873">
        <v>88.04</v>
      </c>
      <c r="F1873" t="s">
        <v>485</v>
      </c>
      <c r="G1873" t="s">
        <v>23</v>
      </c>
      <c r="H1873">
        <v>0</v>
      </c>
      <c r="I1873" t="s">
        <v>66</v>
      </c>
      <c r="M1873">
        <v>44926</v>
      </c>
      <c r="X1873" t="str">
        <f>+IF(P1873="S128","c006x   - Insurance firms &amp; pension funds",IF(G1873="particulares","c001x   - Households",IF(AND(G1873="outras empresas nao financeiras",H1873="1"),"c002x   - Micro &amp; SME",IF(AND(G1873="outras empresas nao financeiras",OR(H1873="0",H1873="")),"c003x   - Corporates",IF(G1873="instituicoes de credito","c004x   - Institutions",IF(G1873="outras instituicoes financeiras","c005x   - Other financial corporations",IF(G1873="setor publico","c008x   - Government, central banks &amp; supranationals",IF(AND(G1873="",I1873="Taxageste"),"c003x   - Corporates",IF(G1873="","c005x   - Other financial corporations","")))))))))</f>
        <v>c004x   - Institutions</v>
      </c>
      <c r="Y1873">
        <f>SUM(N1873:O1873)</f>
        <v>0</v>
      </c>
      <c r="Z1873">
        <f>IFERROR(D1873-Y1873,"")</f>
        <v>88.04</v>
      </c>
      <c r="AA1873">
        <v>0</v>
      </c>
      <c r="AB1873">
        <f t="shared" si="87"/>
        <v>962304820381280</v>
      </c>
      <c r="AC1873">
        <f t="shared" si="88"/>
        <v>8000176024</v>
      </c>
      <c r="AD1873" t="str">
        <f t="shared" si="89"/>
        <v>Type of identifier, other than LEI or MFI code</v>
      </c>
    </row>
    <row r="1874" spans="1:30" x14ac:dyDescent="0.45">
      <c r="A1874">
        <v>962304820177650</v>
      </c>
      <c r="B1874">
        <v>8000176024</v>
      </c>
      <c r="C1874" t="s">
        <v>21</v>
      </c>
      <c r="D1874">
        <v>103.11</v>
      </c>
      <c r="F1874" t="s">
        <v>490</v>
      </c>
      <c r="G1874" t="s">
        <v>23</v>
      </c>
      <c r="H1874">
        <v>0</v>
      </c>
      <c r="I1874" t="s">
        <v>66</v>
      </c>
      <c r="M1874">
        <v>44926</v>
      </c>
      <c r="X1874" t="str">
        <f>+IF(P1874="S128","c006x   - Insurance firms &amp; pension funds",IF(G1874="particulares","c001x   - Households",IF(AND(G1874="outras empresas nao financeiras",H1874="1"),"c002x   - Micro &amp; SME",IF(AND(G1874="outras empresas nao financeiras",OR(H1874="0",H1874="")),"c003x   - Corporates",IF(G1874="instituicoes de credito","c004x   - Institutions",IF(G1874="outras instituicoes financeiras","c005x   - Other financial corporations",IF(G1874="setor publico","c008x   - Government, central banks &amp; supranationals",IF(AND(G1874="",I1874="Taxageste"),"c003x   - Corporates",IF(G1874="","c005x   - Other financial corporations","")))))))))</f>
        <v>c004x   - Institutions</v>
      </c>
      <c r="Y1874">
        <f>SUM(N1874:O1874)</f>
        <v>0</v>
      </c>
      <c r="Z1874">
        <f>IFERROR(D1874-Y1874,"")</f>
        <v>103.11</v>
      </c>
      <c r="AA1874">
        <v>0</v>
      </c>
      <c r="AB1874">
        <f t="shared" si="87"/>
        <v>962304820177650</v>
      </c>
      <c r="AC1874">
        <f t="shared" si="88"/>
        <v>8000176024</v>
      </c>
      <c r="AD1874" t="str">
        <f t="shared" si="89"/>
        <v>Type of identifier, other than LEI or MFI code</v>
      </c>
    </row>
    <row r="1875" spans="1:30" x14ac:dyDescent="0.45">
      <c r="A1875">
        <v>962304820382310</v>
      </c>
      <c r="B1875">
        <v>8000176024</v>
      </c>
      <c r="C1875" t="s">
        <v>21</v>
      </c>
      <c r="D1875">
        <v>1.1499999999999999</v>
      </c>
      <c r="F1875" t="s">
        <v>485</v>
      </c>
      <c r="G1875" t="s">
        <v>23</v>
      </c>
      <c r="H1875">
        <v>0</v>
      </c>
      <c r="I1875" t="s">
        <v>66</v>
      </c>
      <c r="M1875">
        <v>44926</v>
      </c>
      <c r="X1875" t="str">
        <f>+IF(P1875="S128","c006x   - Insurance firms &amp; pension funds",IF(G1875="particulares","c001x   - Households",IF(AND(G1875="outras empresas nao financeiras",H1875="1"),"c002x   - Micro &amp; SME",IF(AND(G1875="outras empresas nao financeiras",OR(H1875="0",H1875="")),"c003x   - Corporates",IF(G1875="instituicoes de credito","c004x   - Institutions",IF(G1875="outras instituicoes financeiras","c005x   - Other financial corporations",IF(G1875="setor publico","c008x   - Government, central banks &amp; supranationals",IF(AND(G1875="",I1875="Taxageste"),"c003x   - Corporates",IF(G1875="","c005x   - Other financial corporations","")))))))))</f>
        <v>c004x   - Institutions</v>
      </c>
      <c r="Y1875">
        <f>SUM(N1875:O1875)</f>
        <v>0</v>
      </c>
      <c r="Z1875">
        <f>IFERROR(D1875-Y1875,"")</f>
        <v>1.1499999999999999</v>
      </c>
      <c r="AA1875">
        <v>0</v>
      </c>
      <c r="AB1875">
        <f t="shared" si="87"/>
        <v>962304820382310</v>
      </c>
      <c r="AC1875">
        <f t="shared" si="88"/>
        <v>8000176024</v>
      </c>
      <c r="AD1875" t="str">
        <f t="shared" si="89"/>
        <v>Type of identifier, other than LEI or MFI code</v>
      </c>
    </row>
    <row r="1876" spans="1:30" x14ac:dyDescent="0.45">
      <c r="A1876">
        <v>962304820179730</v>
      </c>
      <c r="B1876">
        <v>8000176024</v>
      </c>
      <c r="C1876" t="s">
        <v>21</v>
      </c>
      <c r="D1876">
        <v>4.8600000000000003</v>
      </c>
      <c r="F1876" t="s">
        <v>485</v>
      </c>
      <c r="G1876" t="s">
        <v>23</v>
      </c>
      <c r="H1876">
        <v>0</v>
      </c>
      <c r="I1876" t="s">
        <v>66</v>
      </c>
      <c r="M1876">
        <v>44926</v>
      </c>
      <c r="X1876" t="str">
        <f>+IF(P1876="S128","c006x   - Insurance firms &amp; pension funds",IF(G1876="particulares","c001x   - Households",IF(AND(G1876="outras empresas nao financeiras",H1876="1"),"c002x   - Micro &amp; SME",IF(AND(G1876="outras empresas nao financeiras",OR(H1876="0",H1876="")),"c003x   - Corporates",IF(G1876="instituicoes de credito","c004x   - Institutions",IF(G1876="outras instituicoes financeiras","c005x   - Other financial corporations",IF(G1876="setor publico","c008x   - Government, central banks &amp; supranationals",IF(AND(G1876="",I1876="Taxageste"),"c003x   - Corporates",IF(G1876="","c005x   - Other financial corporations","")))))))))</f>
        <v>c004x   - Institutions</v>
      </c>
      <c r="Y1876">
        <f>SUM(N1876:O1876)</f>
        <v>0</v>
      </c>
      <c r="Z1876">
        <f>IFERROR(D1876-Y1876,"")</f>
        <v>4.8600000000000003</v>
      </c>
      <c r="AA1876">
        <v>0</v>
      </c>
      <c r="AB1876">
        <f t="shared" si="87"/>
        <v>962304820179730</v>
      </c>
      <c r="AC1876">
        <f t="shared" si="88"/>
        <v>8000176024</v>
      </c>
      <c r="AD1876" t="str">
        <f t="shared" si="89"/>
        <v>Type of identifier, other than LEI or MFI code</v>
      </c>
    </row>
    <row r="1877" spans="1:30" x14ac:dyDescent="0.45">
      <c r="A1877">
        <v>962304820383110</v>
      </c>
      <c r="B1877">
        <v>8000176024</v>
      </c>
      <c r="C1877" t="s">
        <v>21</v>
      </c>
      <c r="D1877">
        <v>4.33</v>
      </c>
      <c r="F1877" t="s">
        <v>485</v>
      </c>
      <c r="G1877" t="s">
        <v>23</v>
      </c>
      <c r="H1877">
        <v>0</v>
      </c>
      <c r="I1877" t="s">
        <v>66</v>
      </c>
      <c r="M1877">
        <v>44926</v>
      </c>
      <c r="X1877" t="str">
        <f>+IF(P1877="S128","c006x   - Insurance firms &amp; pension funds",IF(G1877="particulares","c001x   - Households",IF(AND(G1877="outras empresas nao financeiras",H1877="1"),"c002x   - Micro &amp; SME",IF(AND(G1877="outras empresas nao financeiras",OR(H1877="0",H1877="")),"c003x   - Corporates",IF(G1877="instituicoes de credito","c004x   - Institutions",IF(G1877="outras instituicoes financeiras","c005x   - Other financial corporations",IF(G1877="setor publico","c008x   - Government, central banks &amp; supranationals",IF(AND(G1877="",I1877="Taxageste"),"c003x   - Corporates",IF(G1877="","c005x   - Other financial corporations","")))))))))</f>
        <v>c004x   - Institutions</v>
      </c>
      <c r="Y1877">
        <f>SUM(N1877:O1877)</f>
        <v>0</v>
      </c>
      <c r="Z1877">
        <f>IFERROR(D1877-Y1877,"")</f>
        <v>4.33</v>
      </c>
      <c r="AA1877">
        <v>0</v>
      </c>
      <c r="AB1877">
        <f t="shared" si="87"/>
        <v>962304820383110</v>
      </c>
      <c r="AC1877">
        <f t="shared" si="88"/>
        <v>8000176024</v>
      </c>
      <c r="AD1877" t="str">
        <f t="shared" si="89"/>
        <v>Type of identifier, other than LEI or MFI code</v>
      </c>
    </row>
    <row r="1878" spans="1:30" x14ac:dyDescent="0.45">
      <c r="A1878">
        <v>962304880000810</v>
      </c>
      <c r="B1878">
        <v>7400685089</v>
      </c>
      <c r="C1878" t="s">
        <v>21</v>
      </c>
      <c r="D1878">
        <v>1948.32</v>
      </c>
      <c r="F1878" t="s">
        <v>490</v>
      </c>
      <c r="G1878" t="s">
        <v>34</v>
      </c>
      <c r="H1878">
        <v>0</v>
      </c>
      <c r="I1878" t="s">
        <v>56</v>
      </c>
      <c r="M1878">
        <v>44926</v>
      </c>
      <c r="W1878" t="s">
        <v>479</v>
      </c>
      <c r="X1878" t="str">
        <f>+IF(P1878="S128","c006x   - Insurance firms &amp; pension funds",IF(G1878="particulares","c001x   - Households",IF(AND(G1878="outras empresas nao financeiras",H1878="1"),"c002x   - Micro &amp; SME",IF(AND(G1878="outras empresas nao financeiras",OR(H1878="0",H1878="")),"c003x   - Corporates",IF(G1878="instituicoes de credito","c004x   - Institutions",IF(G1878="outras instituicoes financeiras","c005x   - Other financial corporations",IF(G1878="setor publico","c008x   - Government, central banks &amp; supranationals",IF(AND(G1878="",I1878="Taxageste"),"c003x   - Corporates",IF(G1878="","c005x   - Other financial corporations","")))))))))</f>
        <v>c005x   - Other financial corporations</v>
      </c>
      <c r="Y1878">
        <f>SUM(N1878:O1878)</f>
        <v>0</v>
      </c>
      <c r="Z1878">
        <f>IFERROR(D1878-Y1878,"")</f>
        <v>1948.32</v>
      </c>
      <c r="AA1878">
        <v>0</v>
      </c>
      <c r="AB1878">
        <f t="shared" si="87"/>
        <v>962304880000810</v>
      </c>
      <c r="AC1878">
        <f t="shared" si="88"/>
        <v>7400685089</v>
      </c>
      <c r="AD1878" t="str">
        <f t="shared" si="89"/>
        <v>Type of identifier, other than LEI or MFI code</v>
      </c>
    </row>
    <row r="1879" spans="1:30" x14ac:dyDescent="0.45">
      <c r="A1879">
        <v>962304820384080</v>
      </c>
      <c r="B1879">
        <v>8000176024</v>
      </c>
      <c r="C1879" t="s">
        <v>21</v>
      </c>
      <c r="D1879">
        <v>4.33</v>
      </c>
      <c r="F1879" t="s">
        <v>485</v>
      </c>
      <c r="G1879" t="s">
        <v>23</v>
      </c>
      <c r="H1879">
        <v>0</v>
      </c>
      <c r="I1879" t="s">
        <v>66</v>
      </c>
      <c r="M1879">
        <v>44926</v>
      </c>
      <c r="X1879" t="str">
        <f>+IF(P1879="S128","c006x   - Insurance firms &amp; pension funds",IF(G1879="particulares","c001x   - Households",IF(AND(G1879="outras empresas nao financeiras",H1879="1"),"c002x   - Micro &amp; SME",IF(AND(G1879="outras empresas nao financeiras",OR(H1879="0",H1879="")),"c003x   - Corporates",IF(G1879="instituicoes de credito","c004x   - Institutions",IF(G1879="outras instituicoes financeiras","c005x   - Other financial corporations",IF(G1879="setor publico","c008x   - Government, central banks &amp; supranationals",IF(AND(G1879="",I1879="Taxageste"),"c003x   - Corporates",IF(G1879="","c005x   - Other financial corporations","")))))))))</f>
        <v>c004x   - Institutions</v>
      </c>
      <c r="Y1879">
        <f>SUM(N1879:O1879)</f>
        <v>0</v>
      </c>
      <c r="Z1879">
        <f>IFERROR(D1879-Y1879,"")</f>
        <v>4.33</v>
      </c>
      <c r="AA1879">
        <v>0</v>
      </c>
      <c r="AB1879">
        <f t="shared" si="87"/>
        <v>962304820384080</v>
      </c>
      <c r="AC1879">
        <f t="shared" si="88"/>
        <v>8000176024</v>
      </c>
      <c r="AD1879" t="str">
        <f t="shared" si="89"/>
        <v>Type of identifier, other than LEI or MFI code</v>
      </c>
    </row>
    <row r="1880" spans="1:30" x14ac:dyDescent="0.45">
      <c r="A1880">
        <v>962304820201320</v>
      </c>
      <c r="B1880">
        <v>8000176024</v>
      </c>
      <c r="C1880" t="s">
        <v>21</v>
      </c>
      <c r="D1880">
        <v>1.79</v>
      </c>
      <c r="F1880" t="s">
        <v>485</v>
      </c>
      <c r="G1880" t="s">
        <v>23</v>
      </c>
      <c r="H1880">
        <v>0</v>
      </c>
      <c r="I1880" t="s">
        <v>66</v>
      </c>
      <c r="M1880">
        <v>44926</v>
      </c>
      <c r="X1880" t="str">
        <f>+IF(P1880="S128","c006x   - Insurance firms &amp; pension funds",IF(G1880="particulares","c001x   - Households",IF(AND(G1880="outras empresas nao financeiras",H1880="1"),"c002x   - Micro &amp; SME",IF(AND(G1880="outras empresas nao financeiras",OR(H1880="0",H1880="")),"c003x   - Corporates",IF(G1880="instituicoes de credito","c004x   - Institutions",IF(G1880="outras instituicoes financeiras","c005x   - Other financial corporations",IF(G1880="setor publico","c008x   - Government, central banks &amp; supranationals",IF(AND(G1880="",I1880="Taxageste"),"c003x   - Corporates",IF(G1880="","c005x   - Other financial corporations","")))))))))</f>
        <v>c004x   - Institutions</v>
      </c>
      <c r="Y1880">
        <f>SUM(N1880:O1880)</f>
        <v>0</v>
      </c>
      <c r="Z1880">
        <f>IFERROR(D1880-Y1880,"")</f>
        <v>1.79</v>
      </c>
      <c r="AA1880">
        <v>0</v>
      </c>
      <c r="AB1880">
        <f t="shared" si="87"/>
        <v>962304820201320</v>
      </c>
      <c r="AC1880">
        <f t="shared" si="88"/>
        <v>8000176024</v>
      </c>
      <c r="AD1880" t="str">
        <f t="shared" si="89"/>
        <v>Type of identifier, other than LEI or MFI code</v>
      </c>
    </row>
    <row r="1881" spans="1:30" x14ac:dyDescent="0.45">
      <c r="A1881">
        <v>962304820211210</v>
      </c>
      <c r="B1881">
        <v>8000176024</v>
      </c>
      <c r="C1881" t="s">
        <v>21</v>
      </c>
      <c r="D1881">
        <v>3.03</v>
      </c>
      <c r="F1881" t="s">
        <v>485</v>
      </c>
      <c r="G1881" t="s">
        <v>23</v>
      </c>
      <c r="H1881">
        <v>0</v>
      </c>
      <c r="I1881" t="s">
        <v>66</v>
      </c>
      <c r="M1881">
        <v>44926</v>
      </c>
      <c r="X1881" t="str">
        <f>+IF(P1881="S128","c006x   - Insurance firms &amp; pension funds",IF(G1881="particulares","c001x   - Households",IF(AND(G1881="outras empresas nao financeiras",H1881="1"),"c002x   - Micro &amp; SME",IF(AND(G1881="outras empresas nao financeiras",OR(H1881="0",H1881="")),"c003x   - Corporates",IF(G1881="instituicoes de credito","c004x   - Institutions",IF(G1881="outras instituicoes financeiras","c005x   - Other financial corporations",IF(G1881="setor publico","c008x   - Government, central banks &amp; supranationals",IF(AND(G1881="",I1881="Taxageste"),"c003x   - Corporates",IF(G1881="","c005x   - Other financial corporations","")))))))))</f>
        <v>c004x   - Institutions</v>
      </c>
      <c r="Y1881">
        <f>SUM(N1881:O1881)</f>
        <v>0</v>
      </c>
      <c r="Z1881">
        <f>IFERROR(D1881-Y1881,"")</f>
        <v>3.03</v>
      </c>
      <c r="AA1881">
        <v>0</v>
      </c>
      <c r="AB1881">
        <f t="shared" si="87"/>
        <v>962304820211210</v>
      </c>
      <c r="AC1881">
        <f t="shared" si="88"/>
        <v>8000176024</v>
      </c>
      <c r="AD1881" t="str">
        <f t="shared" si="89"/>
        <v>Type of identifier, other than LEI or MFI code</v>
      </c>
    </row>
    <row r="1882" spans="1:30" x14ac:dyDescent="0.45">
      <c r="A1882">
        <v>962304880000820</v>
      </c>
      <c r="B1882">
        <v>7400685089</v>
      </c>
      <c r="C1882" t="s">
        <v>21</v>
      </c>
      <c r="D1882">
        <v>396.67</v>
      </c>
      <c r="F1882" t="s">
        <v>490</v>
      </c>
      <c r="G1882" t="s">
        <v>34</v>
      </c>
      <c r="H1882">
        <v>0</v>
      </c>
      <c r="I1882" t="s">
        <v>56</v>
      </c>
      <c r="M1882">
        <v>44926</v>
      </c>
      <c r="W1882" t="s">
        <v>479</v>
      </c>
      <c r="X1882" t="str">
        <f>+IF(P1882="S128","c006x   - Insurance firms &amp; pension funds",IF(G1882="particulares","c001x   - Households",IF(AND(G1882="outras empresas nao financeiras",H1882="1"),"c002x   - Micro &amp; SME",IF(AND(G1882="outras empresas nao financeiras",OR(H1882="0",H1882="")),"c003x   - Corporates",IF(G1882="instituicoes de credito","c004x   - Institutions",IF(G1882="outras instituicoes financeiras","c005x   - Other financial corporations",IF(G1882="setor publico","c008x   - Government, central banks &amp; supranationals",IF(AND(G1882="",I1882="Taxageste"),"c003x   - Corporates",IF(G1882="","c005x   - Other financial corporations","")))))))))</f>
        <v>c005x   - Other financial corporations</v>
      </c>
      <c r="Y1882">
        <f>SUM(N1882:O1882)</f>
        <v>0</v>
      </c>
      <c r="Z1882">
        <f>IFERROR(D1882-Y1882,"")</f>
        <v>396.67</v>
      </c>
      <c r="AA1882">
        <v>0</v>
      </c>
      <c r="AB1882">
        <f t="shared" si="87"/>
        <v>962304880000820</v>
      </c>
      <c r="AC1882">
        <f t="shared" si="88"/>
        <v>7400685089</v>
      </c>
      <c r="AD1882" t="str">
        <f t="shared" si="89"/>
        <v>Type of identifier, other than LEI or MFI code</v>
      </c>
    </row>
    <row r="1883" spans="1:30" x14ac:dyDescent="0.45">
      <c r="A1883">
        <v>962304820220280</v>
      </c>
      <c r="B1883">
        <v>8000176024</v>
      </c>
      <c r="C1883" t="s">
        <v>21</v>
      </c>
      <c r="D1883">
        <v>7.0000000000000007E-2</v>
      </c>
      <c r="F1883" t="s">
        <v>485</v>
      </c>
      <c r="G1883" t="s">
        <v>23</v>
      </c>
      <c r="H1883">
        <v>0</v>
      </c>
      <c r="I1883" t="s">
        <v>66</v>
      </c>
      <c r="M1883">
        <v>44926</v>
      </c>
      <c r="X1883" t="str">
        <f>+IF(P1883="S128","c006x   - Insurance firms &amp; pension funds",IF(G1883="particulares","c001x   - Households",IF(AND(G1883="outras empresas nao financeiras",H1883="1"),"c002x   - Micro &amp; SME",IF(AND(G1883="outras empresas nao financeiras",OR(H1883="0",H1883="")),"c003x   - Corporates",IF(G1883="instituicoes de credito","c004x   - Institutions",IF(G1883="outras instituicoes financeiras","c005x   - Other financial corporations",IF(G1883="setor publico","c008x   - Government, central banks &amp; supranationals",IF(AND(G1883="",I1883="Taxageste"),"c003x   - Corporates",IF(G1883="","c005x   - Other financial corporations","")))))))))</f>
        <v>c004x   - Institutions</v>
      </c>
      <c r="Y1883">
        <f>SUM(N1883:O1883)</f>
        <v>0</v>
      </c>
      <c r="Z1883">
        <f>IFERROR(D1883-Y1883,"")</f>
        <v>7.0000000000000007E-2</v>
      </c>
      <c r="AA1883">
        <v>0</v>
      </c>
      <c r="AB1883">
        <f t="shared" si="87"/>
        <v>962304820220280</v>
      </c>
      <c r="AC1883">
        <f t="shared" si="88"/>
        <v>8000176024</v>
      </c>
      <c r="AD1883" t="str">
        <f t="shared" si="89"/>
        <v>Type of identifier, other than LEI or MFI code</v>
      </c>
    </row>
    <row r="1884" spans="1:30" x14ac:dyDescent="0.45">
      <c r="A1884">
        <v>962304820225180</v>
      </c>
      <c r="B1884">
        <v>8000176024</v>
      </c>
      <c r="C1884" t="s">
        <v>21</v>
      </c>
      <c r="D1884">
        <v>64.44</v>
      </c>
      <c r="F1884" t="s">
        <v>490</v>
      </c>
      <c r="G1884" t="s">
        <v>23</v>
      </c>
      <c r="H1884">
        <v>0</v>
      </c>
      <c r="I1884" t="s">
        <v>66</v>
      </c>
      <c r="M1884">
        <v>44926</v>
      </c>
      <c r="X1884" t="str">
        <f>+IF(P1884="S128","c006x   - Insurance firms &amp; pension funds",IF(G1884="particulares","c001x   - Households",IF(AND(G1884="outras empresas nao financeiras",H1884="1"),"c002x   - Micro &amp; SME",IF(AND(G1884="outras empresas nao financeiras",OR(H1884="0",H1884="")),"c003x   - Corporates",IF(G1884="instituicoes de credito","c004x   - Institutions",IF(G1884="outras instituicoes financeiras","c005x   - Other financial corporations",IF(G1884="setor publico","c008x   - Government, central banks &amp; supranationals",IF(AND(G1884="",I1884="Taxageste"),"c003x   - Corporates",IF(G1884="","c005x   - Other financial corporations","")))))))))</f>
        <v>c004x   - Institutions</v>
      </c>
      <c r="Y1884">
        <f>SUM(N1884:O1884)</f>
        <v>0</v>
      </c>
      <c r="Z1884">
        <f>IFERROR(D1884-Y1884,"")</f>
        <v>64.44</v>
      </c>
      <c r="AA1884">
        <v>0</v>
      </c>
      <c r="AB1884">
        <f t="shared" si="87"/>
        <v>962304820225180</v>
      </c>
      <c r="AC1884">
        <f t="shared" si="88"/>
        <v>8000176024</v>
      </c>
      <c r="AD1884" t="str">
        <f t="shared" si="89"/>
        <v>Type of identifier, other than LEI or MFI code</v>
      </c>
    </row>
    <row r="1885" spans="1:30" x14ac:dyDescent="0.45">
      <c r="A1885">
        <v>962304820228590</v>
      </c>
      <c r="B1885">
        <v>6511003239</v>
      </c>
      <c r="C1885" t="s">
        <v>21</v>
      </c>
      <c r="D1885">
        <v>0.11</v>
      </c>
      <c r="F1885" t="s">
        <v>485</v>
      </c>
      <c r="G1885" t="s">
        <v>23</v>
      </c>
      <c r="H1885">
        <v>0</v>
      </c>
      <c r="I1885" t="s">
        <v>1309</v>
      </c>
      <c r="M1885">
        <v>44926</v>
      </c>
      <c r="X1885" t="str">
        <f>+IF(P1885="S128","c006x   - Insurance firms &amp; pension funds",IF(G1885="particulares","c001x   - Households",IF(AND(G1885="outras empresas nao financeiras",H1885="1"),"c002x   - Micro &amp; SME",IF(AND(G1885="outras empresas nao financeiras",OR(H1885="0",H1885="")),"c003x   - Corporates",IF(G1885="instituicoes de credito","c004x   - Institutions",IF(G1885="outras instituicoes financeiras","c005x   - Other financial corporations",IF(G1885="setor publico","c008x   - Government, central banks &amp; supranationals",IF(AND(G1885="",I1885="Taxageste"),"c003x   - Corporates",IF(G1885="","c005x   - Other financial corporations","")))))))))</f>
        <v>c004x   - Institutions</v>
      </c>
      <c r="Y1885">
        <f>SUM(N1885:O1885)</f>
        <v>0</v>
      </c>
      <c r="Z1885">
        <f>IFERROR(D1885-Y1885,"")</f>
        <v>0.11</v>
      </c>
      <c r="AA1885">
        <v>0</v>
      </c>
      <c r="AB1885">
        <f t="shared" si="87"/>
        <v>962304820228590</v>
      </c>
      <c r="AC1885">
        <f t="shared" si="88"/>
        <v>6511003239</v>
      </c>
      <c r="AD1885" t="str">
        <f t="shared" si="89"/>
        <v>Type of identifier, other than LEI or MFI code</v>
      </c>
    </row>
    <row r="1886" spans="1:30" x14ac:dyDescent="0.45">
      <c r="A1886">
        <v>962304820232660</v>
      </c>
      <c r="B1886">
        <v>8000176024</v>
      </c>
      <c r="C1886" t="s">
        <v>21</v>
      </c>
      <c r="D1886">
        <v>72.22</v>
      </c>
      <c r="F1886" t="s">
        <v>490</v>
      </c>
      <c r="G1886" t="s">
        <v>23</v>
      </c>
      <c r="H1886">
        <v>0</v>
      </c>
      <c r="I1886" t="s">
        <v>66</v>
      </c>
      <c r="M1886">
        <v>44926</v>
      </c>
      <c r="X1886" t="str">
        <f>+IF(P1886="S128","c006x   - Insurance firms &amp; pension funds",IF(G1886="particulares","c001x   - Households",IF(AND(G1886="outras empresas nao financeiras",H1886="1"),"c002x   - Micro &amp; SME",IF(AND(G1886="outras empresas nao financeiras",OR(H1886="0",H1886="")),"c003x   - Corporates",IF(G1886="instituicoes de credito","c004x   - Institutions",IF(G1886="outras instituicoes financeiras","c005x   - Other financial corporations",IF(G1886="setor publico","c008x   - Government, central banks &amp; supranationals",IF(AND(G1886="",I1886="Taxageste"),"c003x   - Corporates",IF(G1886="","c005x   - Other financial corporations","")))))))))</f>
        <v>c004x   - Institutions</v>
      </c>
      <c r="Y1886">
        <f>SUM(N1886:O1886)</f>
        <v>0</v>
      </c>
      <c r="Z1886">
        <f>IFERROR(D1886-Y1886,"")</f>
        <v>72.22</v>
      </c>
      <c r="AA1886">
        <v>0</v>
      </c>
      <c r="AB1886">
        <f t="shared" si="87"/>
        <v>962304820232660</v>
      </c>
      <c r="AC1886">
        <f t="shared" si="88"/>
        <v>8000176024</v>
      </c>
      <c r="AD1886" t="str">
        <f t="shared" si="89"/>
        <v>Type of identifier, other than LEI or MFI code</v>
      </c>
    </row>
    <row r="1887" spans="1:30" x14ac:dyDescent="0.45">
      <c r="A1887">
        <v>962304820389300</v>
      </c>
      <c r="B1887">
        <v>8000176024</v>
      </c>
      <c r="C1887" t="s">
        <v>21</v>
      </c>
      <c r="D1887">
        <v>4969.03</v>
      </c>
      <c r="F1887" t="s">
        <v>490</v>
      </c>
      <c r="G1887" t="s">
        <v>23</v>
      </c>
      <c r="H1887">
        <v>0</v>
      </c>
      <c r="I1887" t="s">
        <v>66</v>
      </c>
      <c r="M1887">
        <v>44926</v>
      </c>
      <c r="X1887" t="str">
        <f>+IF(P1887="S128","c006x   - Insurance firms &amp; pension funds",IF(G1887="particulares","c001x   - Households",IF(AND(G1887="outras empresas nao financeiras",H1887="1"),"c002x   - Micro &amp; SME",IF(AND(G1887="outras empresas nao financeiras",OR(H1887="0",H1887="")),"c003x   - Corporates",IF(G1887="instituicoes de credito","c004x   - Institutions",IF(G1887="outras instituicoes financeiras","c005x   - Other financial corporations",IF(G1887="setor publico","c008x   - Government, central banks &amp; supranationals",IF(AND(G1887="",I1887="Taxageste"),"c003x   - Corporates",IF(G1887="","c005x   - Other financial corporations","")))))))))</f>
        <v>c004x   - Institutions</v>
      </c>
      <c r="Y1887">
        <f>SUM(N1887:O1887)</f>
        <v>0</v>
      </c>
      <c r="Z1887">
        <f>IFERROR(D1887-Y1887,"")</f>
        <v>4969.03</v>
      </c>
      <c r="AA1887">
        <v>0</v>
      </c>
      <c r="AB1887">
        <f t="shared" si="87"/>
        <v>962304820389300</v>
      </c>
      <c r="AC1887">
        <f t="shared" si="88"/>
        <v>8000176024</v>
      </c>
      <c r="AD1887" t="str">
        <f t="shared" si="89"/>
        <v>Type of identifier, other than LEI or MFI code</v>
      </c>
    </row>
    <row r="1888" spans="1:30" x14ac:dyDescent="0.45">
      <c r="A1888">
        <v>962304820241980</v>
      </c>
      <c r="B1888">
        <v>8000176024</v>
      </c>
      <c r="C1888" t="s">
        <v>21</v>
      </c>
      <c r="D1888">
        <v>0.04</v>
      </c>
      <c r="F1888" t="s">
        <v>485</v>
      </c>
      <c r="G1888" t="s">
        <v>23</v>
      </c>
      <c r="H1888">
        <v>0</v>
      </c>
      <c r="I1888" t="s">
        <v>66</v>
      </c>
      <c r="M1888">
        <v>44926</v>
      </c>
      <c r="X1888" t="str">
        <f>+IF(P1888="S128","c006x   - Insurance firms &amp; pension funds",IF(G1888="particulares","c001x   - Households",IF(AND(G1888="outras empresas nao financeiras",H1888="1"),"c002x   - Micro &amp; SME",IF(AND(G1888="outras empresas nao financeiras",OR(H1888="0",H1888="")),"c003x   - Corporates",IF(G1888="instituicoes de credito","c004x   - Institutions",IF(G1888="outras instituicoes financeiras","c005x   - Other financial corporations",IF(G1888="setor publico","c008x   - Government, central banks &amp; supranationals",IF(AND(G1888="",I1888="Taxageste"),"c003x   - Corporates",IF(G1888="","c005x   - Other financial corporations","")))))))))</f>
        <v>c004x   - Institutions</v>
      </c>
      <c r="Y1888">
        <f>SUM(N1888:O1888)</f>
        <v>0</v>
      </c>
      <c r="Z1888">
        <f>IFERROR(D1888-Y1888,"")</f>
        <v>0.04</v>
      </c>
      <c r="AA1888">
        <v>0</v>
      </c>
      <c r="AB1888">
        <f t="shared" si="87"/>
        <v>962304820241980</v>
      </c>
      <c r="AC1888">
        <f t="shared" si="88"/>
        <v>8000176024</v>
      </c>
      <c r="AD1888" t="str">
        <f t="shared" si="89"/>
        <v>Type of identifier, other than LEI or MFI code</v>
      </c>
    </row>
    <row r="1889" spans="1:30" x14ac:dyDescent="0.45">
      <c r="A1889">
        <v>962304820242890</v>
      </c>
      <c r="B1889">
        <v>8000176024</v>
      </c>
      <c r="C1889" t="s">
        <v>21</v>
      </c>
      <c r="D1889">
        <v>18.89</v>
      </c>
      <c r="F1889" t="s">
        <v>490</v>
      </c>
      <c r="G1889" t="s">
        <v>23</v>
      </c>
      <c r="H1889">
        <v>0</v>
      </c>
      <c r="I1889" t="s">
        <v>66</v>
      </c>
      <c r="M1889">
        <v>44926</v>
      </c>
      <c r="X1889" t="str">
        <f>+IF(P1889="S128","c006x   - Insurance firms &amp; pension funds",IF(G1889="particulares","c001x   - Households",IF(AND(G1889="outras empresas nao financeiras",H1889="1"),"c002x   - Micro &amp; SME",IF(AND(G1889="outras empresas nao financeiras",OR(H1889="0",H1889="")),"c003x   - Corporates",IF(G1889="instituicoes de credito","c004x   - Institutions",IF(G1889="outras instituicoes financeiras","c005x   - Other financial corporations",IF(G1889="setor publico","c008x   - Government, central banks &amp; supranationals",IF(AND(G1889="",I1889="Taxageste"),"c003x   - Corporates",IF(G1889="","c005x   - Other financial corporations","")))))))))</f>
        <v>c004x   - Institutions</v>
      </c>
      <c r="Y1889">
        <f>SUM(N1889:O1889)</f>
        <v>0</v>
      </c>
      <c r="Z1889">
        <f>IFERROR(D1889-Y1889,"")</f>
        <v>18.89</v>
      </c>
      <c r="AA1889">
        <v>0</v>
      </c>
      <c r="AB1889">
        <f t="shared" si="87"/>
        <v>962304820242890</v>
      </c>
      <c r="AC1889">
        <f t="shared" si="88"/>
        <v>8000176024</v>
      </c>
      <c r="AD1889" t="str">
        <f t="shared" si="89"/>
        <v>Type of identifier, other than LEI or MFI code</v>
      </c>
    </row>
    <row r="1890" spans="1:30" x14ac:dyDescent="0.45">
      <c r="A1890">
        <v>962304820246870</v>
      </c>
      <c r="B1890">
        <v>8000176024</v>
      </c>
      <c r="C1890" t="s">
        <v>21</v>
      </c>
      <c r="D1890">
        <v>76.67</v>
      </c>
      <c r="F1890" t="s">
        <v>490</v>
      </c>
      <c r="G1890" t="s">
        <v>23</v>
      </c>
      <c r="H1890">
        <v>0</v>
      </c>
      <c r="I1890" t="s">
        <v>66</v>
      </c>
      <c r="M1890">
        <v>44926</v>
      </c>
      <c r="X1890" t="str">
        <f>+IF(P1890="S128","c006x   - Insurance firms &amp; pension funds",IF(G1890="particulares","c001x   - Households",IF(AND(G1890="outras empresas nao financeiras",H1890="1"),"c002x   - Micro &amp; SME",IF(AND(G1890="outras empresas nao financeiras",OR(H1890="0",H1890="")),"c003x   - Corporates",IF(G1890="instituicoes de credito","c004x   - Institutions",IF(G1890="outras instituicoes financeiras","c005x   - Other financial corporations",IF(G1890="setor publico","c008x   - Government, central banks &amp; supranationals",IF(AND(G1890="",I1890="Taxageste"),"c003x   - Corporates",IF(G1890="","c005x   - Other financial corporations","")))))))))</f>
        <v>c004x   - Institutions</v>
      </c>
      <c r="Y1890">
        <f>SUM(N1890:O1890)</f>
        <v>0</v>
      </c>
      <c r="Z1890">
        <f>IFERROR(D1890-Y1890,"")</f>
        <v>76.67</v>
      </c>
      <c r="AA1890">
        <v>0</v>
      </c>
      <c r="AB1890">
        <f t="shared" si="87"/>
        <v>962304820246870</v>
      </c>
      <c r="AC1890">
        <f t="shared" si="88"/>
        <v>8000176024</v>
      </c>
      <c r="AD1890" t="str">
        <f t="shared" si="89"/>
        <v>Type of identifier, other than LEI or MFI code</v>
      </c>
    </row>
    <row r="1891" spans="1:30" x14ac:dyDescent="0.45">
      <c r="A1891">
        <v>962304820250510</v>
      </c>
      <c r="B1891">
        <v>8000176024</v>
      </c>
      <c r="C1891" t="s">
        <v>21</v>
      </c>
      <c r="D1891">
        <v>30</v>
      </c>
      <c r="F1891" t="s">
        <v>490</v>
      </c>
      <c r="G1891" t="s">
        <v>23</v>
      </c>
      <c r="H1891">
        <v>0</v>
      </c>
      <c r="I1891" t="s">
        <v>66</v>
      </c>
      <c r="M1891">
        <v>44926</v>
      </c>
      <c r="X1891" t="str">
        <f>+IF(P1891="S128","c006x   - Insurance firms &amp; pension funds",IF(G1891="particulares","c001x   - Households",IF(AND(G1891="outras empresas nao financeiras",H1891="1"),"c002x   - Micro &amp; SME",IF(AND(G1891="outras empresas nao financeiras",OR(H1891="0",H1891="")),"c003x   - Corporates",IF(G1891="instituicoes de credito","c004x   - Institutions",IF(G1891="outras instituicoes financeiras","c005x   - Other financial corporations",IF(G1891="setor publico","c008x   - Government, central banks &amp; supranationals",IF(AND(G1891="",I1891="Taxageste"),"c003x   - Corporates",IF(G1891="","c005x   - Other financial corporations","")))))))))</f>
        <v>c004x   - Institutions</v>
      </c>
      <c r="Y1891">
        <f>SUM(N1891:O1891)</f>
        <v>0</v>
      </c>
      <c r="Z1891">
        <f>IFERROR(D1891-Y1891,"")</f>
        <v>30</v>
      </c>
      <c r="AA1891">
        <v>0</v>
      </c>
      <c r="AB1891">
        <f t="shared" si="87"/>
        <v>962304820250510</v>
      </c>
      <c r="AC1891">
        <f t="shared" si="88"/>
        <v>8000176024</v>
      </c>
      <c r="AD1891" t="str">
        <f t="shared" si="89"/>
        <v>Type of identifier, other than LEI or MFI code</v>
      </c>
    </row>
    <row r="1892" spans="1:30" x14ac:dyDescent="0.45">
      <c r="A1892">
        <v>962304820390930</v>
      </c>
      <c r="B1892">
        <v>8000176024</v>
      </c>
      <c r="C1892" t="s">
        <v>21</v>
      </c>
      <c r="D1892">
        <v>24.67</v>
      </c>
      <c r="F1892" t="s">
        <v>490</v>
      </c>
      <c r="G1892" t="s">
        <v>23</v>
      </c>
      <c r="H1892">
        <v>0</v>
      </c>
      <c r="I1892" t="s">
        <v>66</v>
      </c>
      <c r="M1892">
        <v>44926</v>
      </c>
      <c r="X1892" t="str">
        <f>+IF(P1892="S128","c006x   - Insurance firms &amp; pension funds",IF(G1892="particulares","c001x   - Households",IF(AND(G1892="outras empresas nao financeiras",H1892="1"),"c002x   - Micro &amp; SME",IF(AND(G1892="outras empresas nao financeiras",OR(H1892="0",H1892="")),"c003x   - Corporates",IF(G1892="instituicoes de credito","c004x   - Institutions",IF(G1892="outras instituicoes financeiras","c005x   - Other financial corporations",IF(G1892="setor publico","c008x   - Government, central banks &amp; supranationals",IF(AND(G1892="",I1892="Taxageste"),"c003x   - Corporates",IF(G1892="","c005x   - Other financial corporations","")))))))))</f>
        <v>c004x   - Institutions</v>
      </c>
      <c r="Y1892">
        <f>SUM(N1892:O1892)</f>
        <v>0</v>
      </c>
      <c r="Z1892">
        <f>IFERROR(D1892-Y1892,"")</f>
        <v>24.67</v>
      </c>
      <c r="AA1892">
        <v>0</v>
      </c>
      <c r="AB1892">
        <f t="shared" si="87"/>
        <v>962304820390930</v>
      </c>
      <c r="AC1892">
        <f t="shared" si="88"/>
        <v>8000176024</v>
      </c>
      <c r="AD1892" t="str">
        <f t="shared" si="89"/>
        <v>Type of identifier, other than LEI or MFI code</v>
      </c>
    </row>
    <row r="1893" spans="1:30" x14ac:dyDescent="0.45">
      <c r="A1893">
        <v>962304870326550</v>
      </c>
      <c r="B1893">
        <v>8000176024</v>
      </c>
      <c r="C1893" t="s">
        <v>21</v>
      </c>
      <c r="D1893">
        <v>158.27000000000001</v>
      </c>
      <c r="F1893" t="s">
        <v>490</v>
      </c>
      <c r="G1893" t="s">
        <v>23</v>
      </c>
      <c r="H1893">
        <v>0</v>
      </c>
      <c r="I1893" t="s">
        <v>66</v>
      </c>
      <c r="M1893">
        <v>44926</v>
      </c>
      <c r="X1893" t="str">
        <f>+IF(P1893="S128","c006x   - Insurance firms &amp; pension funds",IF(G1893="particulares","c001x   - Households",IF(AND(G1893="outras empresas nao financeiras",H1893="1"),"c002x   - Micro &amp; SME",IF(AND(G1893="outras empresas nao financeiras",OR(H1893="0",H1893="")),"c003x   - Corporates",IF(G1893="instituicoes de credito","c004x   - Institutions",IF(G1893="outras instituicoes financeiras","c005x   - Other financial corporations",IF(G1893="setor publico","c008x   - Government, central banks &amp; supranationals",IF(AND(G1893="",I1893="Taxageste"),"c003x   - Corporates",IF(G1893="","c005x   - Other financial corporations","")))))))))</f>
        <v>c004x   - Institutions</v>
      </c>
      <c r="Y1893">
        <f>SUM(N1893:O1893)</f>
        <v>0</v>
      </c>
      <c r="Z1893">
        <f>IFERROR(D1893-Y1893,"")</f>
        <v>158.27000000000001</v>
      </c>
      <c r="AA1893">
        <v>0</v>
      </c>
      <c r="AB1893">
        <f t="shared" si="87"/>
        <v>962304870326550</v>
      </c>
      <c r="AC1893">
        <f t="shared" si="88"/>
        <v>8000176024</v>
      </c>
      <c r="AD1893" t="str">
        <f t="shared" si="89"/>
        <v>Type of identifier, other than LEI or MFI code</v>
      </c>
    </row>
    <row r="1894" spans="1:30" x14ac:dyDescent="0.45">
      <c r="A1894">
        <v>962304870343130</v>
      </c>
      <c r="B1894">
        <v>8000176024</v>
      </c>
      <c r="C1894" t="s">
        <v>21</v>
      </c>
      <c r="D1894">
        <v>0.84</v>
      </c>
      <c r="F1894" t="s">
        <v>485</v>
      </c>
      <c r="G1894" t="s">
        <v>23</v>
      </c>
      <c r="H1894">
        <v>0</v>
      </c>
      <c r="I1894" t="s">
        <v>66</v>
      </c>
      <c r="M1894">
        <v>44926</v>
      </c>
      <c r="X1894" t="str">
        <f>+IF(P1894="S128","c006x   - Insurance firms &amp; pension funds",IF(G1894="particulares","c001x   - Households",IF(AND(G1894="outras empresas nao financeiras",H1894="1"),"c002x   - Micro &amp; SME",IF(AND(G1894="outras empresas nao financeiras",OR(H1894="0",H1894="")),"c003x   - Corporates",IF(G1894="instituicoes de credito","c004x   - Institutions",IF(G1894="outras instituicoes financeiras","c005x   - Other financial corporations",IF(G1894="setor publico","c008x   - Government, central banks &amp; supranationals",IF(AND(G1894="",I1894="Taxageste"),"c003x   - Corporates",IF(G1894="","c005x   - Other financial corporations","")))))))))</f>
        <v>c004x   - Institutions</v>
      </c>
      <c r="Y1894">
        <f>SUM(N1894:O1894)</f>
        <v>0</v>
      </c>
      <c r="Z1894">
        <f>IFERROR(D1894-Y1894,"")</f>
        <v>0.84</v>
      </c>
      <c r="AA1894">
        <v>0</v>
      </c>
      <c r="AB1894">
        <f t="shared" si="87"/>
        <v>962304870343130</v>
      </c>
      <c r="AC1894">
        <f t="shared" si="88"/>
        <v>8000176024</v>
      </c>
      <c r="AD1894" t="str">
        <f t="shared" si="89"/>
        <v>Type of identifier, other than LEI or MFI code</v>
      </c>
    </row>
    <row r="1895" spans="1:30" x14ac:dyDescent="0.45">
      <c r="A1895">
        <v>962304870352020</v>
      </c>
      <c r="B1895">
        <v>8000176024</v>
      </c>
      <c r="C1895" t="s">
        <v>21</v>
      </c>
      <c r="D1895">
        <v>3.83</v>
      </c>
      <c r="F1895" t="s">
        <v>485</v>
      </c>
      <c r="G1895" t="s">
        <v>23</v>
      </c>
      <c r="H1895">
        <v>0</v>
      </c>
      <c r="I1895" t="s">
        <v>66</v>
      </c>
      <c r="M1895">
        <v>44926</v>
      </c>
      <c r="X1895" t="str">
        <f>+IF(P1895="S128","c006x   - Insurance firms &amp; pension funds",IF(G1895="particulares","c001x   - Households",IF(AND(G1895="outras empresas nao financeiras",H1895="1"),"c002x   - Micro &amp; SME",IF(AND(G1895="outras empresas nao financeiras",OR(H1895="0",H1895="")),"c003x   - Corporates",IF(G1895="instituicoes de credito","c004x   - Institutions",IF(G1895="outras instituicoes financeiras","c005x   - Other financial corporations",IF(G1895="setor publico","c008x   - Government, central banks &amp; supranationals",IF(AND(G1895="",I1895="Taxageste"),"c003x   - Corporates",IF(G1895="","c005x   - Other financial corporations","")))))))))</f>
        <v>c004x   - Institutions</v>
      </c>
      <c r="Y1895">
        <f>SUM(N1895:O1895)</f>
        <v>0</v>
      </c>
      <c r="Z1895">
        <f>IFERROR(D1895-Y1895,"")</f>
        <v>3.83</v>
      </c>
      <c r="AA1895">
        <v>0</v>
      </c>
      <c r="AB1895">
        <f t="shared" si="87"/>
        <v>962304870352020</v>
      </c>
      <c r="AC1895">
        <f t="shared" si="88"/>
        <v>8000176024</v>
      </c>
      <c r="AD1895" t="str">
        <f t="shared" si="89"/>
        <v>Type of identifier, other than LEI or MFI code</v>
      </c>
    </row>
    <row r="1896" spans="1:30" x14ac:dyDescent="0.45">
      <c r="A1896">
        <v>962304870356080</v>
      </c>
      <c r="B1896">
        <v>8000176024</v>
      </c>
      <c r="C1896" t="s">
        <v>21</v>
      </c>
      <c r="D1896">
        <v>9.49</v>
      </c>
      <c r="F1896" t="s">
        <v>490</v>
      </c>
      <c r="G1896" t="s">
        <v>23</v>
      </c>
      <c r="H1896">
        <v>0</v>
      </c>
      <c r="I1896" t="s">
        <v>66</v>
      </c>
      <c r="M1896">
        <v>44926</v>
      </c>
      <c r="X1896" t="str">
        <f>+IF(P1896="S128","c006x   - Insurance firms &amp; pension funds",IF(G1896="particulares","c001x   - Households",IF(AND(G1896="outras empresas nao financeiras",H1896="1"),"c002x   - Micro &amp; SME",IF(AND(G1896="outras empresas nao financeiras",OR(H1896="0",H1896="")),"c003x   - Corporates",IF(G1896="instituicoes de credito","c004x   - Institutions",IF(G1896="outras instituicoes financeiras","c005x   - Other financial corporations",IF(G1896="setor publico","c008x   - Government, central banks &amp; supranationals",IF(AND(G1896="",I1896="Taxageste"),"c003x   - Corporates",IF(G1896="","c005x   - Other financial corporations","")))))))))</f>
        <v>c004x   - Institutions</v>
      </c>
      <c r="Y1896">
        <f>SUM(N1896:O1896)</f>
        <v>0</v>
      </c>
      <c r="Z1896">
        <f>IFERROR(D1896-Y1896,"")</f>
        <v>9.49</v>
      </c>
      <c r="AA1896">
        <v>0</v>
      </c>
      <c r="AB1896">
        <f t="shared" si="87"/>
        <v>962304870356080</v>
      </c>
      <c r="AC1896">
        <f t="shared" si="88"/>
        <v>8000176024</v>
      </c>
      <c r="AD1896" t="str">
        <f t="shared" si="89"/>
        <v>Type of identifier, other than LEI or MFI code</v>
      </c>
    </row>
    <row r="1897" spans="1:30" x14ac:dyDescent="0.45">
      <c r="A1897">
        <v>962304880000810</v>
      </c>
      <c r="B1897">
        <v>7400685089</v>
      </c>
      <c r="C1897" t="s">
        <v>21</v>
      </c>
      <c r="D1897">
        <v>1.35</v>
      </c>
      <c r="F1897" t="s">
        <v>485</v>
      </c>
      <c r="G1897" t="s">
        <v>34</v>
      </c>
      <c r="H1897">
        <v>0</v>
      </c>
      <c r="I1897" t="s">
        <v>56</v>
      </c>
      <c r="M1897">
        <v>44926</v>
      </c>
      <c r="W1897" t="s">
        <v>479</v>
      </c>
      <c r="X1897" t="str">
        <f>+IF(P1897="S128","c006x   - Insurance firms &amp; pension funds",IF(G1897="particulares","c001x   - Households",IF(AND(G1897="outras empresas nao financeiras",H1897="1"),"c002x   - Micro &amp; SME",IF(AND(G1897="outras empresas nao financeiras",OR(H1897="0",H1897="")),"c003x   - Corporates",IF(G1897="instituicoes de credito","c004x   - Institutions",IF(G1897="outras instituicoes financeiras","c005x   - Other financial corporations",IF(G1897="setor publico","c008x   - Government, central banks &amp; supranationals",IF(AND(G1897="",I1897="Taxageste"),"c003x   - Corporates",IF(G1897="","c005x   - Other financial corporations","")))))))))</f>
        <v>c005x   - Other financial corporations</v>
      </c>
      <c r="Y1897">
        <f>SUM(N1897:O1897)</f>
        <v>0</v>
      </c>
      <c r="Z1897">
        <f>IFERROR(D1897-Y1897,"")</f>
        <v>1.35</v>
      </c>
      <c r="AA1897">
        <v>0</v>
      </c>
      <c r="AB1897">
        <f t="shared" si="87"/>
        <v>962304880000810</v>
      </c>
      <c r="AC1897">
        <f t="shared" si="88"/>
        <v>7400685089</v>
      </c>
      <c r="AD1897" t="str">
        <f t="shared" si="89"/>
        <v>Type of identifier, other than LEI or MFI code</v>
      </c>
    </row>
    <row r="1898" spans="1:30" x14ac:dyDescent="0.45">
      <c r="A1898">
        <v>962304880165360</v>
      </c>
      <c r="B1898">
        <v>7400685089</v>
      </c>
      <c r="C1898" t="s">
        <v>21</v>
      </c>
      <c r="D1898">
        <v>360.01</v>
      </c>
      <c r="F1898" t="s">
        <v>490</v>
      </c>
      <c r="G1898" t="s">
        <v>34</v>
      </c>
      <c r="H1898">
        <v>0</v>
      </c>
      <c r="I1898" t="s">
        <v>56</v>
      </c>
      <c r="M1898">
        <v>44926</v>
      </c>
      <c r="W1898" t="s">
        <v>479</v>
      </c>
      <c r="X1898" t="str">
        <f>+IF(P1898="S128","c006x   - Insurance firms &amp; pension funds",IF(G1898="particulares","c001x   - Households",IF(AND(G1898="outras empresas nao financeiras",H1898="1"),"c002x   - Micro &amp; SME",IF(AND(G1898="outras empresas nao financeiras",OR(H1898="0",H1898="")),"c003x   - Corporates",IF(G1898="instituicoes de credito","c004x   - Institutions",IF(G1898="outras instituicoes financeiras","c005x   - Other financial corporations",IF(G1898="setor publico","c008x   - Government, central banks &amp; supranationals",IF(AND(G1898="",I1898="Taxageste"),"c003x   - Corporates",IF(G1898="","c005x   - Other financial corporations","")))))))))</f>
        <v>c005x   - Other financial corporations</v>
      </c>
      <c r="Y1898">
        <f>SUM(N1898:O1898)</f>
        <v>0</v>
      </c>
      <c r="Z1898">
        <f>IFERROR(D1898-Y1898,"")</f>
        <v>360.01</v>
      </c>
      <c r="AA1898">
        <v>0</v>
      </c>
      <c r="AB1898">
        <f t="shared" si="87"/>
        <v>962304880165360</v>
      </c>
      <c r="AC1898">
        <f t="shared" si="88"/>
        <v>7400685089</v>
      </c>
      <c r="AD1898" t="str">
        <f t="shared" si="89"/>
        <v>Type of identifier, other than LEI or MFI code</v>
      </c>
    </row>
    <row r="1899" spans="1:30" x14ac:dyDescent="0.45">
      <c r="A1899">
        <v>962304870327990</v>
      </c>
      <c r="B1899">
        <v>8000176024</v>
      </c>
      <c r="C1899" t="s">
        <v>21</v>
      </c>
      <c r="D1899">
        <v>8.89</v>
      </c>
      <c r="F1899" t="s">
        <v>490</v>
      </c>
      <c r="G1899" t="s">
        <v>23</v>
      </c>
      <c r="H1899">
        <v>0</v>
      </c>
      <c r="I1899" t="s">
        <v>66</v>
      </c>
      <c r="M1899">
        <v>44926</v>
      </c>
      <c r="X1899" t="str">
        <f>+IF(P1899="S128","c006x   - Insurance firms &amp; pension funds",IF(G1899="particulares","c001x   - Households",IF(AND(G1899="outras empresas nao financeiras",H1899="1"),"c002x   - Micro &amp; SME",IF(AND(G1899="outras empresas nao financeiras",OR(H1899="0",H1899="")),"c003x   - Corporates",IF(G1899="instituicoes de credito","c004x   - Institutions",IF(G1899="outras instituicoes financeiras","c005x   - Other financial corporations",IF(G1899="setor publico","c008x   - Government, central banks &amp; supranationals",IF(AND(G1899="",I1899="Taxageste"),"c003x   - Corporates",IF(G1899="","c005x   - Other financial corporations","")))))))))</f>
        <v>c004x   - Institutions</v>
      </c>
      <c r="Y1899">
        <f>SUM(N1899:O1899)</f>
        <v>0</v>
      </c>
      <c r="Z1899">
        <f>IFERROR(D1899-Y1899,"")</f>
        <v>8.89</v>
      </c>
      <c r="AA1899">
        <v>0</v>
      </c>
      <c r="AB1899">
        <f t="shared" si="87"/>
        <v>962304870327990</v>
      </c>
      <c r="AC1899">
        <f t="shared" si="88"/>
        <v>8000176024</v>
      </c>
      <c r="AD1899" t="str">
        <f t="shared" si="89"/>
        <v>Type of identifier, other than LEI or MFI code</v>
      </c>
    </row>
    <row r="1900" spans="1:30" x14ac:dyDescent="0.45">
      <c r="A1900">
        <v>962304870370420</v>
      </c>
      <c r="B1900">
        <v>8000176024</v>
      </c>
      <c r="C1900" t="s">
        <v>21</v>
      </c>
      <c r="D1900">
        <v>96.89</v>
      </c>
      <c r="F1900" t="s">
        <v>485</v>
      </c>
      <c r="G1900" t="s">
        <v>23</v>
      </c>
      <c r="H1900">
        <v>0</v>
      </c>
      <c r="I1900" t="s">
        <v>66</v>
      </c>
      <c r="M1900">
        <v>44926</v>
      </c>
      <c r="X1900" t="str">
        <f>+IF(P1900="S128","c006x   - Insurance firms &amp; pension funds",IF(G1900="particulares","c001x   - Households",IF(AND(G1900="outras empresas nao financeiras",H1900="1"),"c002x   - Micro &amp; SME",IF(AND(G1900="outras empresas nao financeiras",OR(H1900="0",H1900="")),"c003x   - Corporates",IF(G1900="instituicoes de credito","c004x   - Institutions",IF(G1900="outras instituicoes financeiras","c005x   - Other financial corporations",IF(G1900="setor publico","c008x   - Government, central banks &amp; supranationals",IF(AND(G1900="",I1900="Taxageste"),"c003x   - Corporates",IF(G1900="","c005x   - Other financial corporations","")))))))))</f>
        <v>c004x   - Institutions</v>
      </c>
      <c r="Y1900">
        <f>SUM(N1900:O1900)</f>
        <v>0</v>
      </c>
      <c r="Z1900">
        <f>IFERROR(D1900-Y1900,"")</f>
        <v>96.89</v>
      </c>
      <c r="AA1900">
        <v>0</v>
      </c>
      <c r="AB1900">
        <f t="shared" si="87"/>
        <v>962304870370420</v>
      </c>
      <c r="AC1900">
        <f t="shared" si="88"/>
        <v>8000176024</v>
      </c>
      <c r="AD1900" t="str">
        <f t="shared" si="89"/>
        <v>Type of identifier, other than LEI or MFI code</v>
      </c>
    </row>
    <row r="1901" spans="1:30" x14ac:dyDescent="0.45">
      <c r="A1901">
        <v>962304870323050</v>
      </c>
      <c r="B1901">
        <v>8000176024</v>
      </c>
      <c r="C1901" t="s">
        <v>21</v>
      </c>
      <c r="D1901">
        <v>46.67</v>
      </c>
      <c r="F1901" t="s">
        <v>490</v>
      </c>
      <c r="G1901" t="s">
        <v>23</v>
      </c>
      <c r="H1901">
        <v>0</v>
      </c>
      <c r="I1901" t="s">
        <v>66</v>
      </c>
      <c r="M1901">
        <v>44926</v>
      </c>
      <c r="X1901" t="str">
        <f>+IF(P1901="S128","c006x   - Insurance firms &amp; pension funds",IF(G1901="particulares","c001x   - Households",IF(AND(G1901="outras empresas nao financeiras",H1901="1"),"c002x   - Micro &amp; SME",IF(AND(G1901="outras empresas nao financeiras",OR(H1901="0",H1901="")),"c003x   - Corporates",IF(G1901="instituicoes de credito","c004x   - Institutions",IF(G1901="outras instituicoes financeiras","c005x   - Other financial corporations",IF(G1901="setor publico","c008x   - Government, central banks &amp; supranationals",IF(AND(G1901="",I1901="Taxageste"),"c003x   - Corporates",IF(G1901="","c005x   - Other financial corporations","")))))))))</f>
        <v>c004x   - Institutions</v>
      </c>
      <c r="Y1901">
        <f>SUM(N1901:O1901)</f>
        <v>0</v>
      </c>
      <c r="Z1901">
        <f>IFERROR(D1901-Y1901,"")</f>
        <v>46.67</v>
      </c>
      <c r="AA1901">
        <v>0</v>
      </c>
      <c r="AB1901">
        <f t="shared" si="87"/>
        <v>962304870323050</v>
      </c>
      <c r="AC1901">
        <f t="shared" si="88"/>
        <v>8000176024</v>
      </c>
      <c r="AD1901" t="str">
        <f t="shared" si="89"/>
        <v>Type of identifier, other than LEI or MFI code</v>
      </c>
    </row>
    <row r="1902" spans="1:30" x14ac:dyDescent="0.45">
      <c r="A1902">
        <v>962304870355340</v>
      </c>
      <c r="B1902">
        <v>46859</v>
      </c>
      <c r="C1902" t="s">
        <v>21</v>
      </c>
      <c r="D1902">
        <v>7.51</v>
      </c>
      <c r="F1902" t="s">
        <v>485</v>
      </c>
      <c r="G1902" t="s">
        <v>23</v>
      </c>
      <c r="H1902">
        <v>0</v>
      </c>
      <c r="I1902" t="s">
        <v>487</v>
      </c>
      <c r="M1902">
        <v>44926</v>
      </c>
      <c r="X1902" t="str">
        <f>+IF(P1902="S128","c006x   - Insurance firms &amp; pension funds",IF(G1902="particulares","c001x   - Households",IF(AND(G1902="outras empresas nao financeiras",H1902="1"),"c002x   - Micro &amp; SME",IF(AND(G1902="outras empresas nao financeiras",OR(H1902="0",H1902="")),"c003x   - Corporates",IF(G1902="instituicoes de credito","c004x   - Institutions",IF(G1902="outras instituicoes financeiras","c005x   - Other financial corporations",IF(G1902="setor publico","c008x   - Government, central banks &amp; supranationals",IF(AND(G1902="",I1902="Taxageste"),"c003x   - Corporates",IF(G1902="","c005x   - Other financial corporations","")))))))))</f>
        <v>c004x   - Institutions</v>
      </c>
      <c r="Y1902">
        <f>SUM(N1902:O1902)</f>
        <v>0</v>
      </c>
      <c r="Z1902">
        <f>IFERROR(D1902-Y1902,"")</f>
        <v>7.51</v>
      </c>
      <c r="AA1902">
        <v>0</v>
      </c>
      <c r="AB1902">
        <f t="shared" si="87"/>
        <v>962304870355340</v>
      </c>
      <c r="AC1902">
        <f t="shared" si="88"/>
        <v>46859</v>
      </c>
      <c r="AD1902" t="str">
        <f t="shared" si="89"/>
        <v>Type of identifier, other than LEI or MFI code</v>
      </c>
    </row>
    <row r="1903" spans="1:30" x14ac:dyDescent="0.45">
      <c r="A1903">
        <v>962304870356900</v>
      </c>
      <c r="B1903">
        <v>8000176024</v>
      </c>
      <c r="C1903" t="s">
        <v>21</v>
      </c>
      <c r="D1903">
        <v>49.88</v>
      </c>
      <c r="F1903" t="s">
        <v>490</v>
      </c>
      <c r="G1903" t="s">
        <v>23</v>
      </c>
      <c r="H1903">
        <v>0</v>
      </c>
      <c r="I1903" t="s">
        <v>66</v>
      </c>
      <c r="M1903">
        <v>44926</v>
      </c>
      <c r="X1903" t="str">
        <f>+IF(P1903="S128","c006x   - Insurance firms &amp; pension funds",IF(G1903="particulares","c001x   - Households",IF(AND(G1903="outras empresas nao financeiras",H1903="1"),"c002x   - Micro &amp; SME",IF(AND(G1903="outras empresas nao financeiras",OR(H1903="0",H1903="")),"c003x   - Corporates",IF(G1903="instituicoes de credito","c004x   - Institutions",IF(G1903="outras instituicoes financeiras","c005x   - Other financial corporations",IF(G1903="setor publico","c008x   - Government, central banks &amp; supranationals",IF(AND(G1903="",I1903="Taxageste"),"c003x   - Corporates",IF(G1903="","c005x   - Other financial corporations","")))))))))</f>
        <v>c004x   - Institutions</v>
      </c>
      <c r="Y1903">
        <f>SUM(N1903:O1903)</f>
        <v>0</v>
      </c>
      <c r="Z1903">
        <f>IFERROR(D1903-Y1903,"")</f>
        <v>49.88</v>
      </c>
      <c r="AA1903">
        <v>0</v>
      </c>
      <c r="AB1903">
        <f t="shared" si="87"/>
        <v>962304870356900</v>
      </c>
      <c r="AC1903">
        <f t="shared" si="88"/>
        <v>8000176024</v>
      </c>
      <c r="AD1903" t="str">
        <f t="shared" si="89"/>
        <v>Type of identifier, other than LEI or MFI code</v>
      </c>
    </row>
    <row r="1904" spans="1:30" x14ac:dyDescent="0.45">
      <c r="A1904">
        <v>962304880000820</v>
      </c>
      <c r="B1904">
        <v>7400685089</v>
      </c>
      <c r="C1904" t="s">
        <v>21</v>
      </c>
      <c r="D1904">
        <v>0.27</v>
      </c>
      <c r="F1904" t="s">
        <v>485</v>
      </c>
      <c r="G1904" t="s">
        <v>34</v>
      </c>
      <c r="H1904">
        <v>0</v>
      </c>
      <c r="I1904" t="s">
        <v>56</v>
      </c>
      <c r="M1904">
        <v>44926</v>
      </c>
      <c r="W1904" t="s">
        <v>479</v>
      </c>
      <c r="X1904" t="str">
        <f>+IF(P1904="S128","c006x   - Insurance firms &amp; pension funds",IF(G1904="particulares","c001x   - Households",IF(AND(G1904="outras empresas nao financeiras",H1904="1"),"c002x   - Micro &amp; SME",IF(AND(G1904="outras empresas nao financeiras",OR(H1904="0",H1904="")),"c003x   - Corporates",IF(G1904="instituicoes de credito","c004x   - Institutions",IF(G1904="outras instituicoes financeiras","c005x   - Other financial corporations",IF(G1904="setor publico","c008x   - Government, central banks &amp; supranationals",IF(AND(G1904="",I1904="Taxageste"),"c003x   - Corporates",IF(G1904="","c005x   - Other financial corporations","")))))))))</f>
        <v>c005x   - Other financial corporations</v>
      </c>
      <c r="Y1904">
        <f>SUM(N1904:O1904)</f>
        <v>0</v>
      </c>
      <c r="Z1904">
        <f>IFERROR(D1904-Y1904,"")</f>
        <v>0.27</v>
      </c>
      <c r="AA1904">
        <v>0</v>
      </c>
      <c r="AB1904">
        <f t="shared" si="87"/>
        <v>962304880000820</v>
      </c>
      <c r="AC1904">
        <f t="shared" si="88"/>
        <v>7400685089</v>
      </c>
      <c r="AD1904" t="str">
        <f t="shared" si="89"/>
        <v>Type of identifier, other than LEI or MFI code</v>
      </c>
    </row>
    <row r="1905" spans="1:30" x14ac:dyDescent="0.45">
      <c r="A1905">
        <v>662600000000001</v>
      </c>
      <c r="B1905">
        <v>2101355138</v>
      </c>
      <c r="C1905" t="s">
        <v>21</v>
      </c>
      <c r="E1905">
        <v>0.32</v>
      </c>
      <c r="F1905" t="s">
        <v>29</v>
      </c>
      <c r="G1905" t="s">
        <v>34</v>
      </c>
      <c r="H1905">
        <v>0</v>
      </c>
      <c r="I1905" t="s">
        <v>73</v>
      </c>
      <c r="M1905">
        <v>44926</v>
      </c>
      <c r="W1905" t="s">
        <v>479</v>
      </c>
      <c r="X1905" t="str">
        <f>+IF(P1905="S128","c006x   - Insurance firms &amp; pension funds",IF(G1905="particulares","c001x   - Households",IF(AND(G1905="outras empresas nao financeiras",H1905="1"),"c002x   - Micro &amp; SME",IF(AND(G1905="outras empresas nao financeiras",OR(H1905="0",H1905="")),"c003x   - Corporates",IF(G1905="instituicoes de credito","c004x   - Institutions",IF(G1905="outras instituicoes financeiras","c005x   - Other financial corporations",IF(G1905="setor publico","c008x   - Government, central banks &amp; supranationals",IF(AND(G1905="",I1905="Taxageste"),"c003x   - Corporates",IF(G1905="","c005x   - Other financial corporations","")))))))))</f>
        <v>c005x   - Other financial corporations</v>
      </c>
      <c r="Y1905">
        <f>SUM(N1905:O1905)</f>
        <v>0</v>
      </c>
      <c r="Z1905">
        <f>IFERROR(D1905-Y1905,"")</f>
        <v>0</v>
      </c>
      <c r="AA1905">
        <v>0</v>
      </c>
      <c r="AB1905">
        <f t="shared" si="87"/>
        <v>662600000000001</v>
      </c>
      <c r="AC1905">
        <f t="shared" si="88"/>
        <v>2101355138</v>
      </c>
      <c r="AD1905" t="str">
        <f t="shared" si="89"/>
        <v>Type of identifier, other than LEI or MFI code</v>
      </c>
    </row>
    <row r="1906" spans="1:30" x14ac:dyDescent="0.45">
      <c r="A1906">
        <v>662600000000000</v>
      </c>
      <c r="B1906">
        <v>7400615058</v>
      </c>
      <c r="C1906" t="s">
        <v>21</v>
      </c>
      <c r="D1906">
        <v>1443416.58</v>
      </c>
      <c r="E1906">
        <v>2336.25</v>
      </c>
      <c r="F1906" t="s">
        <v>29</v>
      </c>
      <c r="G1906" t="s">
        <v>34</v>
      </c>
      <c r="H1906">
        <v>0</v>
      </c>
      <c r="I1906" t="s">
        <v>30</v>
      </c>
      <c r="M1906">
        <v>44926</v>
      </c>
      <c r="W1906" t="s">
        <v>479</v>
      </c>
      <c r="X1906" t="str">
        <f>+IF(P1906="S128","c006x   - Insurance firms &amp; pension funds",IF(G1906="particulares","c001x   - Households",IF(AND(G1906="outras empresas nao financeiras",H1906="1"),"c002x   - Micro &amp; SME",IF(AND(G1906="outras empresas nao financeiras",OR(H1906="0",H1906="")),"c003x   - Corporates",IF(G1906="instituicoes de credito","c004x   - Institutions",IF(G1906="outras instituicoes financeiras","c005x   - Other financial corporations",IF(G1906="setor publico","c008x   - Government, central banks &amp; supranationals",IF(AND(G1906="",I1906="Taxageste"),"c003x   - Corporates",IF(G1906="","c005x   - Other financial corporations","")))))))))</f>
        <v>c005x   - Other financial corporations</v>
      </c>
      <c r="Y1906">
        <f>SUM(N1906:O1906)</f>
        <v>0</v>
      </c>
      <c r="Z1906">
        <f>IFERROR(D1906-Y1906,"")</f>
        <v>1443416.58</v>
      </c>
      <c r="AA1906">
        <v>0</v>
      </c>
      <c r="AB1906">
        <f t="shared" si="87"/>
        <v>662600000000000</v>
      </c>
      <c r="AC1906">
        <f t="shared" si="88"/>
        <v>7400615058</v>
      </c>
      <c r="AD1906" t="str">
        <f t="shared" si="89"/>
        <v>Type of identifier, other than LEI or MFI code</v>
      </c>
    </row>
    <row r="1907" spans="1:30" x14ac:dyDescent="0.45">
      <c r="A1907">
        <v>662600000000000</v>
      </c>
      <c r="B1907">
        <v>2101355138</v>
      </c>
      <c r="C1907" t="s">
        <v>21</v>
      </c>
      <c r="D1907">
        <v>1374675.86</v>
      </c>
      <c r="E1907">
        <v>3013</v>
      </c>
      <c r="F1907" t="s">
        <v>29</v>
      </c>
      <c r="G1907" t="s">
        <v>34</v>
      </c>
      <c r="H1907">
        <v>0</v>
      </c>
      <c r="I1907" t="s">
        <v>73</v>
      </c>
      <c r="M1907">
        <v>44926</v>
      </c>
      <c r="W1907" t="s">
        <v>479</v>
      </c>
      <c r="X1907" t="str">
        <f>+IF(P1907="S128","c006x   - Insurance firms &amp; pension funds",IF(G1907="particulares","c001x   - Households",IF(AND(G1907="outras empresas nao financeiras",H1907="1"),"c002x   - Micro &amp; SME",IF(AND(G1907="outras empresas nao financeiras",OR(H1907="0",H1907="")),"c003x   - Corporates",IF(G1907="instituicoes de credito","c004x   - Institutions",IF(G1907="outras instituicoes financeiras","c005x   - Other financial corporations",IF(G1907="setor publico","c008x   - Government, central banks &amp; supranationals",IF(AND(G1907="",I1907="Taxageste"),"c003x   - Corporates",IF(G1907="","c005x   - Other financial corporations","")))))))))</f>
        <v>c005x   - Other financial corporations</v>
      </c>
      <c r="Y1907">
        <f>SUM(N1907:O1907)</f>
        <v>0</v>
      </c>
      <c r="Z1907">
        <f>IFERROR(D1907-Y1907,"")</f>
        <v>1374675.86</v>
      </c>
      <c r="AA1907">
        <v>0</v>
      </c>
      <c r="AB1907">
        <f t="shared" si="87"/>
        <v>662600000000000</v>
      </c>
      <c r="AC1907">
        <f t="shared" si="88"/>
        <v>2101355138</v>
      </c>
      <c r="AD1907" t="str">
        <f t="shared" si="89"/>
        <v>Type of identifier, other than LEI or MFI code</v>
      </c>
    </row>
    <row r="1908" spans="1:30" x14ac:dyDescent="0.45">
      <c r="A1908">
        <v>662600000114001</v>
      </c>
      <c r="B1908">
        <v>7400615058</v>
      </c>
      <c r="C1908" t="s">
        <v>21</v>
      </c>
      <c r="D1908">
        <v>268.55</v>
      </c>
      <c r="F1908" t="s">
        <v>29</v>
      </c>
      <c r="G1908" t="s">
        <v>34</v>
      </c>
      <c r="H1908">
        <v>0</v>
      </c>
      <c r="I1908" t="s">
        <v>30</v>
      </c>
      <c r="M1908">
        <v>44926</v>
      </c>
      <c r="W1908" t="s">
        <v>479</v>
      </c>
      <c r="X1908" t="str">
        <f>+IF(P1908="S128","c006x   - Insurance firms &amp; pension funds",IF(G1908="particulares","c001x   - Households",IF(AND(G1908="outras empresas nao financeiras",H1908="1"),"c002x   - Micro &amp; SME",IF(AND(G1908="outras empresas nao financeiras",OR(H1908="0",H1908="")),"c003x   - Corporates",IF(G1908="instituicoes de credito","c004x   - Institutions",IF(G1908="outras instituicoes financeiras","c005x   - Other financial corporations",IF(G1908="setor publico","c008x   - Government, central banks &amp; supranationals",IF(AND(G1908="",I1908="Taxageste"),"c003x   - Corporates",IF(G1908="","c005x   - Other financial corporations","")))))))))</f>
        <v>c005x   - Other financial corporations</v>
      </c>
      <c r="Y1908">
        <f>SUM(N1908:O1908)</f>
        <v>0</v>
      </c>
      <c r="Z1908">
        <f>IFERROR(D1908-Y1908,"")</f>
        <v>268.55</v>
      </c>
      <c r="AA1908">
        <v>0</v>
      </c>
      <c r="AB1908">
        <f t="shared" si="87"/>
        <v>662600000114001</v>
      </c>
      <c r="AC1908">
        <f t="shared" si="88"/>
        <v>7400615058</v>
      </c>
      <c r="AD1908" t="str">
        <f t="shared" si="89"/>
        <v>Type of identifier, other than LEI or MFI code</v>
      </c>
    </row>
    <row r="1909" spans="1:30" x14ac:dyDescent="0.45">
      <c r="A1909">
        <v>662600000000000</v>
      </c>
      <c r="B1909">
        <v>7400987939</v>
      </c>
      <c r="C1909" t="s">
        <v>21</v>
      </c>
      <c r="D1909">
        <v>1045795.07</v>
      </c>
      <c r="E1909">
        <v>1322.56</v>
      </c>
      <c r="F1909" t="s">
        <v>29</v>
      </c>
      <c r="G1909" t="s">
        <v>34</v>
      </c>
      <c r="H1909">
        <v>0</v>
      </c>
      <c r="I1909" t="s">
        <v>74</v>
      </c>
      <c r="M1909">
        <v>44926</v>
      </c>
      <c r="W1909" t="s">
        <v>479</v>
      </c>
      <c r="X1909" t="str">
        <f>+IF(P1909="S128","c006x   - Insurance firms &amp; pension funds",IF(G1909="particulares","c001x   - Households",IF(AND(G1909="outras empresas nao financeiras",H1909="1"),"c002x   - Micro &amp; SME",IF(AND(G1909="outras empresas nao financeiras",OR(H1909="0",H1909="")),"c003x   - Corporates",IF(G1909="instituicoes de credito","c004x   - Institutions",IF(G1909="outras instituicoes financeiras","c005x   - Other financial corporations",IF(G1909="setor publico","c008x   - Government, central banks &amp; supranationals",IF(AND(G1909="",I1909="Taxageste"),"c003x   - Corporates",IF(G1909="","c005x   - Other financial corporations","")))))))))</f>
        <v>c005x   - Other financial corporations</v>
      </c>
      <c r="Y1909">
        <f>SUM(N1909:O1909)</f>
        <v>0</v>
      </c>
      <c r="Z1909">
        <f>IFERROR(D1909-Y1909,"")</f>
        <v>1045795.07</v>
      </c>
      <c r="AA1909">
        <v>0</v>
      </c>
      <c r="AB1909">
        <f t="shared" si="87"/>
        <v>662600000000000</v>
      </c>
      <c r="AC1909">
        <f t="shared" si="88"/>
        <v>7400987939</v>
      </c>
      <c r="AD1909" t="str">
        <f t="shared" si="89"/>
        <v>Type of identifier, other than LEI or MFI code</v>
      </c>
    </row>
    <row r="1910" spans="1:30" x14ac:dyDescent="0.45">
      <c r="A1910" t="s">
        <v>89</v>
      </c>
      <c r="B1910">
        <v>8046077493</v>
      </c>
      <c r="C1910" t="s">
        <v>21</v>
      </c>
      <c r="D1910">
        <v>7629963.7712650001</v>
      </c>
      <c r="E1910">
        <v>270795.12569800002</v>
      </c>
      <c r="F1910" t="s">
        <v>86</v>
      </c>
      <c r="H1910">
        <v>0</v>
      </c>
      <c r="I1910" t="s">
        <v>35</v>
      </c>
      <c r="J1910" t="s">
        <v>82</v>
      </c>
      <c r="P1910" t="s">
        <v>36</v>
      </c>
      <c r="Q1910" t="s">
        <v>83</v>
      </c>
      <c r="S1910" t="s">
        <v>84</v>
      </c>
      <c r="T1910">
        <v>43819</v>
      </c>
      <c r="U1910">
        <v>45649</v>
      </c>
      <c r="V1910" t="s">
        <v>37</v>
      </c>
      <c r="W1910" t="s">
        <v>479</v>
      </c>
      <c r="X1910" t="str">
        <f>+IF(P1910="S128","c006x   - Insurance firms &amp; pension funds",IF(G1910="particulares","c001x   - Households",IF(AND(G1910="outras empresas nao financeiras",H1910="1"),"c002x   - Micro &amp; SME",IF(AND(G1910="outras empresas nao financeiras",OR(H1910="0",H1910="")),"c003x   - Corporates",IF(G1910="instituicoes de credito","c004x   - Institutions",IF(G1910="outras instituicoes financeiras","c005x   - Other financial corporations",IF(G1910="setor publico","c008x   - Government, central banks &amp; supranationals",IF(AND(G1910="",I1910="Taxageste"),"c003x   - Corporates",IF(G1910="","c005x   - Other financial corporations","")))))))))</f>
        <v>c006x   - Insurance firms &amp; pension funds</v>
      </c>
      <c r="Y1910">
        <f>SUM(N1910:O1910)</f>
        <v>0</v>
      </c>
      <c r="Z1910">
        <f>IFERROR(D1910-Y1910,"")</f>
        <v>7629963.7712650001</v>
      </c>
      <c r="AA1910">
        <v>0</v>
      </c>
      <c r="AB1910" t="str">
        <f t="shared" si="87"/>
        <v>PTBSRLOM0029000</v>
      </c>
      <c r="AC1910" t="str">
        <f t="shared" si="88"/>
        <v>54930006K2IUPA083C07</v>
      </c>
      <c r="AD1910" t="str">
        <f t="shared" si="89"/>
        <v>LEI code</v>
      </c>
    </row>
    <row r="1911" spans="1:30" x14ac:dyDescent="0.45">
      <c r="A1911" t="s">
        <v>1486</v>
      </c>
      <c r="B1911">
        <v>3686</v>
      </c>
      <c r="C1911" t="s">
        <v>21</v>
      </c>
      <c r="D1911">
        <v>2800000</v>
      </c>
      <c r="E1911">
        <v>10241.435484</v>
      </c>
      <c r="F1911" t="s">
        <v>86</v>
      </c>
      <c r="H1911">
        <v>0</v>
      </c>
      <c r="I1911" t="s">
        <v>66</v>
      </c>
      <c r="J1911" t="s">
        <v>82</v>
      </c>
      <c r="Q1911" t="s">
        <v>83</v>
      </c>
      <c r="R1911">
        <v>0</v>
      </c>
      <c r="S1911" t="s">
        <v>84</v>
      </c>
      <c r="T1911">
        <v>42850</v>
      </c>
      <c r="U1911">
        <v>45407</v>
      </c>
      <c r="X1911" t="str">
        <f>+IF(P1911="S128","c006x   - Insurance firms &amp; pension funds",IF(G1911="particulares","c001x   - Households",IF(AND(G1911="outras empresas nao financeiras",H1911="1"),"c002x   - Micro &amp; SME",IF(AND(G1911="outras empresas nao financeiras",OR(H1911="0",H1911="")),"c003x   - Corporates",IF(G1911="instituicoes de credito","c004x   - Institutions",IF(G1911="outras instituicoes financeiras","c005x   - Other financial corporations",IF(G1911="setor publico","c008x   - Government, central banks &amp; supranationals",IF(AND(G1911="",I1911="Taxageste"),"c003x   - Corporates",IF(G1911="","c005x   - Other financial corporations","")))))))))</f>
        <v>c005x   - Other financial corporations</v>
      </c>
      <c r="Y1911">
        <f>SUM(N1911:O1911)</f>
        <v>0</v>
      </c>
      <c r="Z1911">
        <f>IFERROR(D1911-Y1911,"")</f>
        <v>2800000</v>
      </c>
      <c r="AA1911">
        <v>0</v>
      </c>
      <c r="AB1911" t="str">
        <f t="shared" si="87"/>
        <v>PTBSRIOE0024000</v>
      </c>
      <c r="AC1911">
        <f t="shared" si="88"/>
        <v>3686</v>
      </c>
      <c r="AD1911" t="str">
        <f t="shared" si="89"/>
        <v>Type of identifier, other than LEI or MFI code</v>
      </c>
    </row>
    <row r="1912" spans="1:30" x14ac:dyDescent="0.45">
      <c r="A1912" t="s">
        <v>85</v>
      </c>
      <c r="B1912">
        <v>5100011001</v>
      </c>
      <c r="C1912" t="s">
        <v>21</v>
      </c>
      <c r="D1912">
        <v>0</v>
      </c>
      <c r="E1912">
        <v>-932594.75</v>
      </c>
      <c r="F1912" t="s">
        <v>86</v>
      </c>
      <c r="H1912">
        <v>1</v>
      </c>
      <c r="I1912" t="s">
        <v>81</v>
      </c>
      <c r="J1912" t="s">
        <v>82</v>
      </c>
      <c r="M1912">
        <v>44926</v>
      </c>
      <c r="Q1912" t="s">
        <v>83</v>
      </c>
      <c r="R1912">
        <v>0</v>
      </c>
      <c r="S1912" t="s">
        <v>84</v>
      </c>
      <c r="T1912">
        <v>42835</v>
      </c>
      <c r="U1912">
        <v>46487</v>
      </c>
      <c r="W1912" t="s">
        <v>479</v>
      </c>
      <c r="X1912" t="str">
        <f>+IF(P1912="S128","c006x   - Insurance firms &amp; pension funds",IF(G1912="particulares","c001x   - Households",IF(AND(G1912="outras empresas nao financeiras",H1912="1"),"c002x   - Micro &amp; SME",IF(AND(G1912="outras empresas nao financeiras",OR(H1912="0",H1912="")),"c003x   - Corporates",IF(G1912="instituicoes de credito","c004x   - Institutions",IF(G1912="outras instituicoes financeiras","c005x   - Other financial corporations",IF(G1912="setor publico","c008x   - Government, central banks &amp; supranationals",IF(AND(G1912="",I1912="Taxageste"),"c003x   - Corporates",IF(G1912="","c005x   - Other financial corporations","")))))))))</f>
        <v>c005x   - Other financial corporations</v>
      </c>
      <c r="Y1912">
        <f>SUM(N1912:O1912)</f>
        <v>0</v>
      </c>
      <c r="Z1912">
        <f>IFERROR(D1912-Y1912,"")</f>
        <v>0</v>
      </c>
      <c r="AA1912">
        <v>0</v>
      </c>
      <c r="AB1912" t="str">
        <f t="shared" si="87"/>
        <v>PTBSRHOE0025000</v>
      </c>
      <c r="AC1912">
        <f t="shared" si="88"/>
        <v>5100011001</v>
      </c>
      <c r="AD1912" t="str">
        <f t="shared" si="89"/>
        <v>Type of identifier, other than LEI or MFI code</v>
      </c>
    </row>
    <row r="1913" spans="1:30" x14ac:dyDescent="0.45">
      <c r="A1913" t="s">
        <v>97</v>
      </c>
      <c r="B1913">
        <v>5100011001</v>
      </c>
      <c r="C1913" t="s">
        <v>21</v>
      </c>
      <c r="D1913">
        <v>0</v>
      </c>
      <c r="E1913">
        <v>-147588.75</v>
      </c>
      <c r="F1913" t="s">
        <v>86</v>
      </c>
      <c r="H1913">
        <v>1</v>
      </c>
      <c r="I1913" t="s">
        <v>81</v>
      </c>
      <c r="J1913" t="s">
        <v>82</v>
      </c>
      <c r="M1913">
        <v>44926</v>
      </c>
      <c r="Q1913" t="s">
        <v>83</v>
      </c>
      <c r="R1913">
        <v>0</v>
      </c>
      <c r="S1913" t="s">
        <v>84</v>
      </c>
      <c r="T1913">
        <v>42577</v>
      </c>
      <c r="U1913">
        <v>45133</v>
      </c>
      <c r="W1913" t="s">
        <v>479</v>
      </c>
      <c r="X1913" t="str">
        <f>+IF(P1913="S128","c006x   - Insurance firms &amp; pension funds",IF(G1913="particulares","c001x   - Households",IF(AND(G1913="outras empresas nao financeiras",H1913="1"),"c002x   - Micro &amp; SME",IF(AND(G1913="outras empresas nao financeiras",OR(H1913="0",H1913="")),"c003x   - Corporates",IF(G1913="instituicoes de credito","c004x   - Institutions",IF(G1913="outras instituicoes financeiras","c005x   - Other financial corporations",IF(G1913="setor publico","c008x   - Government, central banks &amp; supranationals",IF(AND(G1913="",I1913="Taxageste"),"c003x   - Corporates",IF(G1913="","c005x   - Other financial corporations","")))))))))</f>
        <v>c005x   - Other financial corporations</v>
      </c>
      <c r="Y1913">
        <f>SUM(N1913:O1913)</f>
        <v>0</v>
      </c>
      <c r="Z1913">
        <f>IFERROR(D1913-Y1913,"")</f>
        <v>0</v>
      </c>
      <c r="AA1913">
        <v>0</v>
      </c>
      <c r="AB1913" t="str">
        <f t="shared" si="87"/>
        <v>PTBSRFOE0019000</v>
      </c>
      <c r="AC1913">
        <f t="shared" si="88"/>
        <v>5100011001</v>
      </c>
      <c r="AD1913" t="str">
        <f t="shared" si="89"/>
        <v>Type of identifier, other than LEI or MFI code</v>
      </c>
    </row>
    <row r="1914" spans="1:30" x14ac:dyDescent="0.45">
      <c r="A1914" t="s">
        <v>95</v>
      </c>
      <c r="B1914">
        <v>5100011001</v>
      </c>
      <c r="C1914" t="s">
        <v>21</v>
      </c>
      <c r="D1914">
        <v>0</v>
      </c>
      <c r="E1914">
        <v>-148930.44</v>
      </c>
      <c r="F1914" t="s">
        <v>86</v>
      </c>
      <c r="H1914">
        <v>1</v>
      </c>
      <c r="I1914" t="s">
        <v>81</v>
      </c>
      <c r="J1914" t="s">
        <v>82</v>
      </c>
      <c r="M1914">
        <v>44926</v>
      </c>
      <c r="Q1914" t="s">
        <v>83</v>
      </c>
      <c r="R1914">
        <v>0</v>
      </c>
      <c r="S1914" t="s">
        <v>84</v>
      </c>
      <c r="T1914">
        <v>42475</v>
      </c>
      <c r="U1914">
        <v>45031</v>
      </c>
      <c r="W1914" t="s">
        <v>479</v>
      </c>
      <c r="X1914" t="str">
        <f>+IF(P1914="S128","c006x   - Insurance firms &amp; pension funds",IF(G1914="particulares","c001x   - Households",IF(AND(G1914="outras empresas nao financeiras",H1914="1"),"c002x   - Micro &amp; SME",IF(AND(G1914="outras empresas nao financeiras",OR(H1914="0",H1914="")),"c003x   - Corporates",IF(G1914="instituicoes de credito","c004x   - Institutions",IF(G1914="outras instituicoes financeiras","c005x   - Other financial corporations",IF(G1914="setor publico","c008x   - Government, central banks &amp; supranationals",IF(AND(G1914="",I1914="Taxageste"),"c003x   - Corporates",IF(G1914="","c005x   - Other financial corporations","")))))))))</f>
        <v>c005x   - Other financial corporations</v>
      </c>
      <c r="Y1914">
        <f>SUM(N1914:O1914)</f>
        <v>0</v>
      </c>
      <c r="Z1914">
        <f>IFERROR(D1914-Y1914,"")</f>
        <v>0</v>
      </c>
      <c r="AA1914">
        <v>0</v>
      </c>
      <c r="AB1914" t="str">
        <f t="shared" si="87"/>
        <v>PTBSRDOE0029000</v>
      </c>
      <c r="AC1914">
        <f t="shared" si="88"/>
        <v>5100011001</v>
      </c>
      <c r="AD1914" t="str">
        <f t="shared" si="89"/>
        <v>Type of identifier, other than LEI or MFI code</v>
      </c>
    </row>
    <row r="1915" spans="1:30" x14ac:dyDescent="0.45">
      <c r="A1915" t="s">
        <v>1488</v>
      </c>
      <c r="B1915">
        <v>7400066405</v>
      </c>
      <c r="C1915" t="s">
        <v>21</v>
      </c>
      <c r="D1915">
        <v>650000000</v>
      </c>
      <c r="E1915">
        <v>15675328.77</v>
      </c>
      <c r="F1915" t="s">
        <v>86</v>
      </c>
      <c r="H1915">
        <v>0</v>
      </c>
      <c r="I1915" t="s">
        <v>61</v>
      </c>
      <c r="J1915" t="s">
        <v>82</v>
      </c>
      <c r="Q1915" t="s">
        <v>83</v>
      </c>
      <c r="R1915">
        <v>0</v>
      </c>
      <c r="S1915" t="s">
        <v>84</v>
      </c>
      <c r="T1915">
        <v>44732</v>
      </c>
      <c r="U1915">
        <v>46932</v>
      </c>
      <c r="W1915" t="s">
        <v>479</v>
      </c>
      <c r="X1915" t="str">
        <f>+IF(P1915="S128","c006x   - Insurance firms &amp; pension funds",IF(G1915="particulares","c001x   - Households",IF(AND(G1915="outras empresas nao financeiras",H1915="1"),"c002x   - Micro &amp; SME",IF(AND(G1915="outras empresas nao financeiras",OR(H1915="0",H1915="")),"c003x   - Corporates",IF(G1915="instituicoes de credito","c004x   - Institutions",IF(G1915="outras instituicoes financeiras","c005x   - Other financial corporations",IF(G1915="setor publico","c008x   - Government, central banks &amp; supranationals",IF(AND(G1915="",I1915="Taxageste"),"c003x   - Corporates",IF(G1915="","c005x   - Other financial corporations","")))))))))</f>
        <v>c005x   - Other financial corporations</v>
      </c>
      <c r="Y1915">
        <f>SUM(N1915:O1915)</f>
        <v>0</v>
      </c>
      <c r="Z1915">
        <f>IFERROR(D1915-Y1915,"")</f>
        <v>650000000</v>
      </c>
      <c r="AA1915">
        <v>0</v>
      </c>
      <c r="AB1915" t="str">
        <f t="shared" si="87"/>
        <v>PTBSP9OM0024000</v>
      </c>
      <c r="AC1915">
        <f t="shared" si="88"/>
        <v>7400066405</v>
      </c>
      <c r="AD1915" t="str">
        <f t="shared" si="89"/>
        <v>Type of identifier, other than LEI or MFI code</v>
      </c>
    </row>
    <row r="1916" spans="1:30" x14ac:dyDescent="0.45">
      <c r="A1916" t="s">
        <v>1489</v>
      </c>
      <c r="B1916">
        <v>7400066405</v>
      </c>
      <c r="C1916" t="s">
        <v>21</v>
      </c>
      <c r="D1916">
        <v>400000000</v>
      </c>
      <c r="F1916" t="s">
        <v>87</v>
      </c>
      <c r="H1916">
        <v>0</v>
      </c>
      <c r="I1916" t="s">
        <v>61</v>
      </c>
      <c r="J1916" t="s">
        <v>82</v>
      </c>
      <c r="Q1916" t="s">
        <v>1490</v>
      </c>
      <c r="R1916">
        <v>0</v>
      </c>
      <c r="S1916" t="s">
        <v>84</v>
      </c>
      <c r="T1916">
        <v>44741</v>
      </c>
      <c r="U1916">
        <v>2958465</v>
      </c>
      <c r="W1916" t="s">
        <v>479</v>
      </c>
      <c r="X1916" t="str">
        <f>+IF(P1916="S128","c006x   - Insurance firms &amp; pension funds",IF(G1916="particulares","c001x   - Households",IF(AND(G1916="outras empresas nao financeiras",H1916="1"),"c002x   - Micro &amp; SME",IF(AND(G1916="outras empresas nao financeiras",OR(H1916="0",H1916="")),"c003x   - Corporates",IF(G1916="instituicoes de credito","c004x   - Institutions",IF(G1916="outras instituicoes financeiras","c005x   - Other financial corporations",IF(G1916="setor publico","c008x   - Government, central banks &amp; supranationals",IF(AND(G1916="",I1916="Taxageste"),"c003x   - Corporates",IF(G1916="","c005x   - Other financial corporations","")))))))))</f>
        <v>c005x   - Other financial corporations</v>
      </c>
      <c r="Y1916">
        <f>SUM(N1916:O1916)</f>
        <v>0</v>
      </c>
      <c r="Z1916">
        <f>IFERROR(D1916-Y1916,"")</f>
        <v>400000000</v>
      </c>
      <c r="AA1916">
        <v>0</v>
      </c>
      <c r="AB1916" t="str">
        <f t="shared" si="87"/>
        <v>PTBSQAOM0031000</v>
      </c>
      <c r="AC1916">
        <f t="shared" si="88"/>
        <v>7400066405</v>
      </c>
      <c r="AD1916" t="str">
        <f t="shared" si="89"/>
        <v>Type of identifier, other than LEI or MFI code</v>
      </c>
    </row>
    <row r="1917" spans="1:30" x14ac:dyDescent="0.45">
      <c r="A1917" t="s">
        <v>1487</v>
      </c>
      <c r="B1917">
        <v>5100011001</v>
      </c>
      <c r="C1917" t="s">
        <v>21</v>
      </c>
      <c r="D1917">
        <v>0</v>
      </c>
      <c r="E1917">
        <v>-954465.08</v>
      </c>
      <c r="F1917" t="s">
        <v>86</v>
      </c>
      <c r="H1917">
        <v>1</v>
      </c>
      <c r="I1917" t="s">
        <v>81</v>
      </c>
      <c r="J1917" t="s">
        <v>82</v>
      </c>
      <c r="M1917">
        <v>44926</v>
      </c>
      <c r="Q1917" t="s">
        <v>83</v>
      </c>
      <c r="R1917">
        <v>0</v>
      </c>
      <c r="S1917" t="s">
        <v>84</v>
      </c>
      <c r="T1917">
        <v>44624</v>
      </c>
      <c r="U1917">
        <v>47181</v>
      </c>
      <c r="W1917" t="s">
        <v>479</v>
      </c>
      <c r="X1917" t="str">
        <f>+IF(P1917="S128","c006x   - Insurance firms &amp; pension funds",IF(G1917="particulares","c001x   - Households",IF(AND(G1917="outras empresas nao financeiras",H1917="1"),"c002x   - Micro &amp; SME",IF(AND(G1917="outras empresas nao financeiras",OR(H1917="0",H1917="")),"c003x   - Corporates",IF(G1917="instituicoes de credito","c004x   - Institutions",IF(G1917="outras instituicoes financeiras","c005x   - Other financial corporations",IF(G1917="setor publico","c008x   - Government, central banks &amp; supranationals",IF(AND(G1917="",I1917="Taxageste"),"c003x   - Corporates",IF(G1917="","c005x   - Other financial corporations","")))))))))</f>
        <v>c005x   - Other financial corporations</v>
      </c>
      <c r="Y1917">
        <f>SUM(N1917:O1917)</f>
        <v>0</v>
      </c>
      <c r="Z1917">
        <f>IFERROR(D1917-Y1917,"")</f>
        <v>0</v>
      </c>
      <c r="AA1917">
        <v>0</v>
      </c>
      <c r="AB1917" t="str">
        <f t="shared" si="87"/>
        <v>PTBSRCOM0038000</v>
      </c>
      <c r="AC1917">
        <f t="shared" si="88"/>
        <v>5100011001</v>
      </c>
      <c r="AD1917" t="str">
        <f t="shared" si="89"/>
        <v>Type of identifier, other than LEI or MFI code</v>
      </c>
    </row>
    <row r="1918" spans="1:30" x14ac:dyDescent="0.45">
      <c r="A1918" t="s">
        <v>94</v>
      </c>
      <c r="B1918">
        <v>5100011001</v>
      </c>
      <c r="C1918" t="s">
        <v>21</v>
      </c>
      <c r="D1918">
        <v>0</v>
      </c>
      <c r="E1918">
        <v>-1385915.56</v>
      </c>
      <c r="F1918" t="s">
        <v>86</v>
      </c>
      <c r="H1918">
        <v>1</v>
      </c>
      <c r="I1918" t="s">
        <v>81</v>
      </c>
      <c r="J1918" t="s">
        <v>82</v>
      </c>
      <c r="M1918">
        <v>44926</v>
      </c>
      <c r="Q1918" t="s">
        <v>83</v>
      </c>
      <c r="R1918">
        <v>0</v>
      </c>
      <c r="S1918" t="s">
        <v>84</v>
      </c>
      <c r="T1918">
        <v>43651</v>
      </c>
      <c r="U1918">
        <v>47304</v>
      </c>
      <c r="W1918" t="s">
        <v>479</v>
      </c>
      <c r="X1918" t="str">
        <f>+IF(P1918="S128","c006x   - Insurance firms &amp; pension funds",IF(G1918="particulares","c001x   - Households",IF(AND(G1918="outras empresas nao financeiras",H1918="1"),"c002x   - Micro &amp; SME",IF(AND(G1918="outras empresas nao financeiras",OR(H1918="0",H1918="")),"c003x   - Corporates",IF(G1918="instituicoes de credito","c004x   - Institutions",IF(G1918="outras instituicoes financeiras","c005x   - Other financial corporations",IF(G1918="setor publico","c008x   - Government, central banks &amp; supranationals",IF(AND(G1918="",I1918="Taxageste"),"c003x   - Corporates",IF(G1918="","c005x   - Other financial corporations","")))))))))</f>
        <v>c005x   - Other financial corporations</v>
      </c>
      <c r="Y1918">
        <f>SUM(N1918:O1918)</f>
        <v>0</v>
      </c>
      <c r="Z1918">
        <f>IFERROR(D1918-Y1918,"")</f>
        <v>0</v>
      </c>
      <c r="AA1918">
        <v>0</v>
      </c>
      <c r="AB1918" t="str">
        <f t="shared" si="87"/>
        <v>PTBSRGOM0034000</v>
      </c>
      <c r="AC1918">
        <f t="shared" si="88"/>
        <v>5100011001</v>
      </c>
      <c r="AD1918" t="str">
        <f t="shared" si="89"/>
        <v>Type of identifier, other than LEI or MFI code</v>
      </c>
    </row>
    <row r="1919" spans="1:30" x14ac:dyDescent="0.45">
      <c r="A1919" t="s">
        <v>1486</v>
      </c>
      <c r="B1919">
        <v>5100011001</v>
      </c>
      <c r="C1919" t="s">
        <v>21</v>
      </c>
      <c r="D1919">
        <v>0</v>
      </c>
      <c r="E1919">
        <v>13899.091014</v>
      </c>
      <c r="F1919" t="s">
        <v>86</v>
      </c>
      <c r="H1919">
        <v>1</v>
      </c>
      <c r="I1919" t="s">
        <v>81</v>
      </c>
      <c r="J1919" t="s">
        <v>82</v>
      </c>
      <c r="M1919">
        <v>44926</v>
      </c>
      <c r="Q1919" t="s">
        <v>83</v>
      </c>
      <c r="R1919">
        <v>0</v>
      </c>
      <c r="S1919" t="s">
        <v>84</v>
      </c>
      <c r="T1919">
        <v>42850</v>
      </c>
      <c r="U1919">
        <v>45407</v>
      </c>
      <c r="W1919" t="s">
        <v>479</v>
      </c>
      <c r="X1919" t="str">
        <f>+IF(P1919="S128","c006x   - Insurance firms &amp; pension funds",IF(G1919="particulares","c001x   - Households",IF(AND(G1919="outras empresas nao financeiras",H1919="1"),"c002x   - Micro &amp; SME",IF(AND(G1919="outras empresas nao financeiras",OR(H1919="0",H1919="")),"c003x   - Corporates",IF(G1919="instituicoes de credito","c004x   - Institutions",IF(G1919="outras instituicoes financeiras","c005x   - Other financial corporations",IF(G1919="setor publico","c008x   - Government, central banks &amp; supranationals",IF(AND(G1919="",I1919="Taxageste"),"c003x   - Corporates",IF(G1919="","c005x   - Other financial corporations","")))))))))</f>
        <v>c005x   - Other financial corporations</v>
      </c>
      <c r="Y1919">
        <f>SUM(N1919:O1919)</f>
        <v>0</v>
      </c>
      <c r="Z1919">
        <f>IFERROR(D1919-Y1919,"")</f>
        <v>0</v>
      </c>
      <c r="AA1919">
        <v>0</v>
      </c>
      <c r="AB1919" t="str">
        <f t="shared" si="87"/>
        <v>PTBSRIOE0024000</v>
      </c>
      <c r="AC1919">
        <f t="shared" si="88"/>
        <v>5100011001</v>
      </c>
      <c r="AD1919" t="str">
        <f t="shared" si="89"/>
        <v>Type of identifier, other than LEI or MFI code</v>
      </c>
    </row>
    <row r="1920" spans="1:30" x14ac:dyDescent="0.45">
      <c r="A1920" t="s">
        <v>93</v>
      </c>
      <c r="B1920">
        <v>5100011001</v>
      </c>
      <c r="C1920" t="s">
        <v>21</v>
      </c>
      <c r="D1920">
        <v>0</v>
      </c>
      <c r="E1920">
        <v>-62758.163800000002</v>
      </c>
      <c r="F1920" t="s">
        <v>86</v>
      </c>
      <c r="H1920">
        <v>1</v>
      </c>
      <c r="I1920" t="s">
        <v>81</v>
      </c>
      <c r="J1920" t="s">
        <v>82</v>
      </c>
      <c r="M1920">
        <v>44926</v>
      </c>
      <c r="Q1920" t="s">
        <v>83</v>
      </c>
      <c r="R1920">
        <v>0</v>
      </c>
      <c r="S1920" t="s">
        <v>84</v>
      </c>
      <c r="T1920">
        <v>43004</v>
      </c>
      <c r="U1920">
        <v>46656</v>
      </c>
      <c r="W1920" t="s">
        <v>479</v>
      </c>
      <c r="X1920" t="str">
        <f>+IF(P1920="S128","c006x   - Insurance firms &amp; pension funds",IF(G1920="particulares","c001x   - Households",IF(AND(G1920="outras empresas nao financeiras",H1920="1"),"c002x   - Micro &amp; SME",IF(AND(G1920="outras empresas nao financeiras",OR(H1920="0",H1920="")),"c003x   - Corporates",IF(G1920="instituicoes de credito","c004x   - Institutions",IF(G1920="outras instituicoes financeiras","c005x   - Other financial corporations",IF(G1920="setor publico","c008x   - Government, central banks &amp; supranationals",IF(AND(G1920="",I1920="Taxageste"),"c003x   - Corporates",IF(G1920="","c005x   - Other financial corporations","")))))))))</f>
        <v>c005x   - Other financial corporations</v>
      </c>
      <c r="Y1920">
        <f>SUM(N1920:O1920)</f>
        <v>0</v>
      </c>
      <c r="Z1920">
        <f>IFERROR(D1920-Y1920,"")</f>
        <v>0</v>
      </c>
      <c r="AA1920">
        <v>0</v>
      </c>
      <c r="AB1920" t="str">
        <f t="shared" si="87"/>
        <v>PTBSRJOM0023000</v>
      </c>
      <c r="AC1920">
        <f t="shared" si="88"/>
        <v>5100011001</v>
      </c>
      <c r="AD1920" t="str">
        <f t="shared" si="89"/>
        <v>Type of identifier, other than LEI or MFI code</v>
      </c>
    </row>
    <row r="1921" spans="1:30" x14ac:dyDescent="0.45">
      <c r="A1921" t="s">
        <v>90</v>
      </c>
      <c r="B1921">
        <v>5100011001</v>
      </c>
      <c r="C1921" t="s">
        <v>21</v>
      </c>
      <c r="D1921">
        <v>0</v>
      </c>
      <c r="E1921">
        <v>-1054738.1200000001</v>
      </c>
      <c r="F1921" t="s">
        <v>86</v>
      </c>
      <c r="H1921">
        <v>1</v>
      </c>
      <c r="I1921" t="s">
        <v>81</v>
      </c>
      <c r="J1921" t="s">
        <v>82</v>
      </c>
      <c r="M1921">
        <v>44926</v>
      </c>
      <c r="Q1921" t="s">
        <v>83</v>
      </c>
      <c r="R1921">
        <v>0</v>
      </c>
      <c r="S1921" t="s">
        <v>84</v>
      </c>
      <c r="T1921">
        <v>44132</v>
      </c>
      <c r="U1921">
        <v>47784</v>
      </c>
      <c r="W1921" t="s">
        <v>479</v>
      </c>
      <c r="X1921" t="str">
        <f>+IF(P1921="S128","c006x   - Insurance firms &amp; pension funds",IF(G1921="particulares","c001x   - Households",IF(AND(G1921="outras empresas nao financeiras",H1921="1"),"c002x   - Micro &amp; SME",IF(AND(G1921="outras empresas nao financeiras",OR(H1921="0",H1921="")),"c003x   - Corporates",IF(G1921="instituicoes de credito","c004x   - Institutions",IF(G1921="outras instituicoes financeiras","c005x   - Other financial corporations",IF(G1921="setor publico","c008x   - Government, central banks &amp; supranationals",IF(AND(G1921="",I1921="Taxageste"),"c003x   - Corporates",IF(G1921="","c005x   - Other financial corporations","")))))))))</f>
        <v>c005x   - Other financial corporations</v>
      </c>
      <c r="Y1921">
        <f>SUM(N1921:O1921)</f>
        <v>0</v>
      </c>
      <c r="Z1921">
        <f>IFERROR(D1921-Y1921,"")</f>
        <v>0</v>
      </c>
      <c r="AA1921">
        <v>0</v>
      </c>
      <c r="AB1921" t="str">
        <f t="shared" si="87"/>
        <v>PTBSRNOM0019000</v>
      </c>
      <c r="AC1921">
        <f t="shared" si="88"/>
        <v>5100011001</v>
      </c>
      <c r="AD1921" t="str">
        <f t="shared" si="89"/>
        <v>Type of identifier, other than LEI or MFI code</v>
      </c>
    </row>
    <row r="1922" spans="1:30" x14ac:dyDescent="0.45">
      <c r="A1922" t="s">
        <v>465</v>
      </c>
      <c r="B1922">
        <v>0</v>
      </c>
      <c r="C1922" t="s">
        <v>21</v>
      </c>
      <c r="D1922">
        <v>-148974685.03821099</v>
      </c>
      <c r="F1922" t="s">
        <v>88</v>
      </c>
      <c r="J1922" t="s">
        <v>82</v>
      </c>
      <c r="Q1922" t="s">
        <v>1356</v>
      </c>
      <c r="R1922">
        <v>0</v>
      </c>
      <c r="S1922" t="s">
        <v>84</v>
      </c>
      <c r="T1922">
        <v>33608</v>
      </c>
      <c r="U1922">
        <v>2958465</v>
      </c>
      <c r="X1922" t="str">
        <f>+IF(P1922="S128","c006x   - Insurance firms &amp; pension funds",IF(G1922="particulares","c001x   - Households",IF(AND(G1922="outras empresas nao financeiras",H1922="1"),"c002x   - Micro &amp; SME",IF(AND(G1922="outras empresas nao financeiras",OR(H1922="0",H1922="")),"c003x   - Corporates",IF(G1922="instituicoes de credito","c004x   - Institutions",IF(G1922="outras instituicoes financeiras","c005x   - Other financial corporations",IF(G1922="setor publico","c008x   - Government, central banks &amp; supranationals",IF(AND(G1922="",I1922="Taxageste"),"c003x   - Corporates",IF(G1922="","c005x   - Other financial corporations","")))))))))</f>
        <v>c005x   - Other financial corporations</v>
      </c>
      <c r="Y1922">
        <f>SUM(N1922:O1922)</f>
        <v>0</v>
      </c>
      <c r="Z1922">
        <f>IFERROR(D1922-Y1922,"")</f>
        <v>-148974685.03821099</v>
      </c>
      <c r="AA1922">
        <v>0</v>
      </c>
      <c r="AB1922" t="str">
        <f t="shared" ref="AB1922:AB1935" si="90">IF(A1922="",B1922,A1922)</f>
        <v>PTCPP0AM0007000</v>
      </c>
      <c r="AC1922">
        <f t="shared" ref="AC1922:AC1935" si="91">IF(OR(V1922="",V1922="#"),B1922,V1922)</f>
        <v>0</v>
      </c>
      <c r="AD1922" t="str">
        <f t="shared" ref="AD1922:AD1985" si="92">IF(AC1922="","",IF(AC1922=V1922,"LEI code","Type of identifier, other than LEI or MFI code"))</f>
        <v>LEI code</v>
      </c>
    </row>
    <row r="1923" spans="1:30" x14ac:dyDescent="0.45">
      <c r="A1923" t="s">
        <v>465</v>
      </c>
      <c r="B1923">
        <v>5100011001</v>
      </c>
      <c r="C1923" t="s">
        <v>21</v>
      </c>
      <c r="D1923">
        <v>-2226949.9500000002</v>
      </c>
      <c r="F1923" t="s">
        <v>80</v>
      </c>
      <c r="H1923">
        <v>1</v>
      </c>
      <c r="I1923" t="s">
        <v>81</v>
      </c>
      <c r="J1923" t="s">
        <v>82</v>
      </c>
      <c r="M1923">
        <v>44926</v>
      </c>
      <c r="Q1923" t="s">
        <v>1356</v>
      </c>
      <c r="R1923">
        <v>0</v>
      </c>
      <c r="S1923" t="s">
        <v>84</v>
      </c>
      <c r="T1923">
        <v>33608</v>
      </c>
      <c r="U1923">
        <v>2958465</v>
      </c>
      <c r="W1923" t="s">
        <v>479</v>
      </c>
      <c r="X1923" t="str">
        <f>+IF(P1923="S128","c006x   - Insurance firms &amp; pension funds",IF(G1923="particulares","c001x   - Households",IF(AND(G1923="outras empresas nao financeiras",H1923="1"),"c002x   - Micro &amp; SME",IF(AND(G1923="outras empresas nao financeiras",OR(H1923="0",H1923="")),"c003x   - Corporates",IF(G1923="instituicoes de credito","c004x   - Institutions",IF(G1923="outras instituicoes financeiras","c005x   - Other financial corporations",IF(G1923="setor publico","c008x   - Government, central banks &amp; supranationals",IF(AND(G1923="",I1923="Taxageste"),"c003x   - Corporates",IF(G1923="","c005x   - Other financial corporations","")))))))))</f>
        <v>c005x   - Other financial corporations</v>
      </c>
      <c r="Y1923">
        <f>SUM(N1923:O1923)</f>
        <v>0</v>
      </c>
      <c r="Z1923">
        <f>IFERROR(D1923-Y1923,"")</f>
        <v>-2226949.9500000002</v>
      </c>
      <c r="AA1923">
        <v>0</v>
      </c>
      <c r="AB1923" t="str">
        <f t="shared" si="90"/>
        <v>PTCPP0AM0007000</v>
      </c>
      <c r="AC1923">
        <f t="shared" si="91"/>
        <v>5100011001</v>
      </c>
      <c r="AD1923" t="str">
        <f t="shared" si="92"/>
        <v>Type of identifier, other than LEI or MFI code</v>
      </c>
    </row>
    <row r="1924" spans="1:30" x14ac:dyDescent="0.45">
      <c r="A1924" t="s">
        <v>465</v>
      </c>
      <c r="B1924">
        <v>8044901277</v>
      </c>
      <c r="C1924" t="s">
        <v>21</v>
      </c>
      <c r="D1924">
        <v>16161616.046956999</v>
      </c>
      <c r="F1924" t="s">
        <v>88</v>
      </c>
      <c r="H1924">
        <v>0</v>
      </c>
      <c r="I1924" t="s">
        <v>28</v>
      </c>
      <c r="J1924" t="s">
        <v>82</v>
      </c>
      <c r="Q1924" t="s">
        <v>1356</v>
      </c>
      <c r="R1924">
        <v>0</v>
      </c>
      <c r="S1924" t="s">
        <v>84</v>
      </c>
      <c r="T1924">
        <v>33608</v>
      </c>
      <c r="U1924">
        <v>2958465</v>
      </c>
      <c r="W1924" t="s">
        <v>479</v>
      </c>
      <c r="X1924" t="str">
        <f>+IF(P1924="S128","c006x   - Insurance firms &amp; pension funds",IF(G1924="particulares","c001x   - Households",IF(AND(G1924="outras empresas nao financeiras",H1924="1"),"c002x   - Micro &amp; SME",IF(AND(G1924="outras empresas nao financeiras",OR(H1924="0",H1924="")),"c003x   - Corporates",IF(G1924="instituicoes de credito","c004x   - Institutions",IF(G1924="outras instituicoes financeiras","c005x   - Other financial corporations",IF(G1924="setor publico","c008x   - Government, central banks &amp; supranationals",IF(AND(G1924="",I1924="Taxageste"),"c003x   - Corporates",IF(G1924="","c005x   - Other financial corporations","")))))))))</f>
        <v>c003x   - Corporates</v>
      </c>
      <c r="Y1924">
        <f>SUM(N1924:O1924)</f>
        <v>0</v>
      </c>
      <c r="Z1924">
        <f>IFERROR(D1924-Y1924,"")</f>
        <v>16161616.046956999</v>
      </c>
      <c r="AA1924">
        <v>0</v>
      </c>
      <c r="AB1924" t="str">
        <f t="shared" si="90"/>
        <v>PTCPP0AM0007000</v>
      </c>
      <c r="AC1924">
        <f t="shared" si="91"/>
        <v>8044901277</v>
      </c>
      <c r="AD1924" t="str">
        <f t="shared" si="92"/>
        <v>Type of identifier, other than LEI or MFI code</v>
      </c>
    </row>
    <row r="1925" spans="1:30" x14ac:dyDescent="0.45">
      <c r="A1925" t="s">
        <v>463</v>
      </c>
      <c r="B1925">
        <v>7401393942</v>
      </c>
      <c r="C1925" t="s">
        <v>21</v>
      </c>
      <c r="D1925">
        <v>-7656941.79</v>
      </c>
      <c r="F1925" t="s">
        <v>29</v>
      </c>
      <c r="G1925" t="s">
        <v>34</v>
      </c>
      <c r="H1925">
        <v>0</v>
      </c>
      <c r="I1925" t="s">
        <v>63</v>
      </c>
      <c r="J1925" t="s">
        <v>82</v>
      </c>
      <c r="M1925">
        <v>44926</v>
      </c>
      <c r="Q1925" t="s">
        <v>83</v>
      </c>
      <c r="R1925">
        <v>0</v>
      </c>
      <c r="S1925" t="s">
        <v>84</v>
      </c>
      <c r="T1925">
        <v>43108</v>
      </c>
      <c r="U1925">
        <v>63120</v>
      </c>
      <c r="W1925" t="s">
        <v>479</v>
      </c>
      <c r="X1925" t="str">
        <f>+IF(P1925="S128","c006x   - Insurance firms &amp; pension funds",IF(G1925="particulares","c001x   - Households",IF(AND(G1925="outras empresas nao financeiras",H1925="1"),"c002x   - Micro &amp; SME",IF(AND(G1925="outras empresas nao financeiras",OR(H1925="0",H1925="")),"c003x   - Corporates",IF(G1925="instituicoes de credito","c004x   - Institutions",IF(G1925="outras instituicoes financeiras","c005x   - Other financial corporations",IF(G1925="setor publico","c008x   - Government, central banks &amp; supranationals",IF(AND(G1925="",I1925="Taxageste"),"c003x   - Corporates",IF(G1925="","c005x   - Other financial corporations","")))))))))</f>
        <v>c005x   - Other financial corporations</v>
      </c>
      <c r="Y1925">
        <f>SUM(N1925:O1925)</f>
        <v>0</v>
      </c>
      <c r="Z1925">
        <f>IFERROR(D1925-Y1925,"")</f>
        <v>-7656941.79</v>
      </c>
      <c r="AA1925">
        <v>0</v>
      </c>
      <c r="AB1925" t="str">
        <f t="shared" si="90"/>
        <v>PTGMMDOM0009000</v>
      </c>
      <c r="AC1925">
        <f t="shared" si="91"/>
        <v>7401393942</v>
      </c>
      <c r="AD1925" t="str">
        <f t="shared" si="92"/>
        <v>Type of identifier, other than LEI or MFI code</v>
      </c>
    </row>
    <row r="1926" spans="1:30" x14ac:dyDescent="0.45">
      <c r="A1926" t="s">
        <v>466</v>
      </c>
      <c r="B1926">
        <v>7401393942</v>
      </c>
      <c r="C1926" t="s">
        <v>21</v>
      </c>
      <c r="D1926">
        <v>-2311133.31</v>
      </c>
      <c r="F1926" t="s">
        <v>29</v>
      </c>
      <c r="G1926" t="s">
        <v>34</v>
      </c>
      <c r="H1926">
        <v>0</v>
      </c>
      <c r="I1926" t="s">
        <v>63</v>
      </c>
      <c r="J1926" t="s">
        <v>82</v>
      </c>
      <c r="M1926">
        <v>44926</v>
      </c>
      <c r="Q1926" t="s">
        <v>83</v>
      </c>
      <c r="R1926">
        <v>0</v>
      </c>
      <c r="S1926" t="s">
        <v>84</v>
      </c>
      <c r="T1926">
        <v>39751</v>
      </c>
      <c r="U1926">
        <v>59038</v>
      </c>
      <c r="W1926" t="s">
        <v>479</v>
      </c>
      <c r="X1926" t="str">
        <f>+IF(P1926="S128","c006x   - Insurance firms &amp; pension funds",IF(G1926="particulares","c001x   - Households",IF(AND(G1926="outras empresas nao financeiras",H1926="1"),"c002x   - Micro &amp; SME",IF(AND(G1926="outras empresas nao financeiras",OR(H1926="0",H1926="")),"c003x   - Corporates",IF(G1926="instituicoes de credito","c004x   - Institutions",IF(G1926="outras instituicoes financeiras","c005x   - Other financial corporations",IF(G1926="setor publico","c008x   - Government, central banks &amp; supranationals",IF(AND(G1926="",I1926="Taxageste"),"c003x   - Corporates",IF(G1926="","c005x   - Other financial corporations","")))))))))</f>
        <v>c005x   - Other financial corporations</v>
      </c>
      <c r="Y1926">
        <f>SUM(N1926:O1926)</f>
        <v>0</v>
      </c>
      <c r="Z1926">
        <f>IFERROR(D1926-Y1926,"")</f>
        <v>-2311133.31</v>
      </c>
      <c r="AA1926">
        <v>0</v>
      </c>
      <c r="AB1926" t="str">
        <f t="shared" si="90"/>
        <v>XS0395876377000</v>
      </c>
      <c r="AC1926">
        <f t="shared" si="91"/>
        <v>7401393942</v>
      </c>
      <c r="AD1926" t="str">
        <f t="shared" si="92"/>
        <v>Type of identifier, other than LEI or MFI code</v>
      </c>
    </row>
    <row r="1927" spans="1:30" x14ac:dyDescent="0.45">
      <c r="A1927" t="s">
        <v>462</v>
      </c>
      <c r="B1927">
        <v>7401393942</v>
      </c>
      <c r="C1927" t="s">
        <v>21</v>
      </c>
      <c r="D1927">
        <v>-1972392.13</v>
      </c>
      <c r="F1927" t="s">
        <v>29</v>
      </c>
      <c r="G1927" t="s">
        <v>34</v>
      </c>
      <c r="H1927">
        <v>0</v>
      </c>
      <c r="I1927" t="s">
        <v>63</v>
      </c>
      <c r="J1927" t="s">
        <v>82</v>
      </c>
      <c r="M1927">
        <v>44926</v>
      </c>
      <c r="Q1927" t="s">
        <v>83</v>
      </c>
      <c r="R1927">
        <v>0</v>
      </c>
      <c r="S1927" t="s">
        <v>84</v>
      </c>
      <c r="T1927">
        <v>39860</v>
      </c>
      <c r="U1927">
        <v>60256</v>
      </c>
      <c r="W1927" t="s">
        <v>479</v>
      </c>
      <c r="X1927" t="str">
        <f>+IF(P1927="S128","c006x   - Insurance firms &amp; pension funds",IF(G1927="particulares","c001x   - Households",IF(AND(G1927="outras empresas nao financeiras",H1927="1"),"c002x   - Micro &amp; SME",IF(AND(G1927="outras empresas nao financeiras",OR(H1927="0",H1927="")),"c003x   - Corporates",IF(G1927="instituicoes de credito","c004x   - Institutions",IF(G1927="outras instituicoes financeiras","c005x   - Other financial corporations",IF(G1927="setor publico","c008x   - Government, central banks &amp; supranationals",IF(AND(G1927="",I1927="Taxageste"),"c003x   - Corporates",IF(G1927="","c005x   - Other financial corporations","")))))))))</f>
        <v>c005x   - Other financial corporations</v>
      </c>
      <c r="Y1927">
        <f>SUM(N1927:O1927)</f>
        <v>0</v>
      </c>
      <c r="Z1927">
        <f>IFERROR(D1927-Y1927,"")</f>
        <v>-1972392.13</v>
      </c>
      <c r="AA1927">
        <v>0</v>
      </c>
      <c r="AB1927" t="str">
        <f t="shared" si="90"/>
        <v>XS0412478439000</v>
      </c>
      <c r="AC1927">
        <f t="shared" si="91"/>
        <v>7401393942</v>
      </c>
      <c r="AD1927" t="str">
        <f t="shared" si="92"/>
        <v>Type of identifier, other than LEI or MFI code</v>
      </c>
    </row>
    <row r="1928" spans="1:30" x14ac:dyDescent="0.45">
      <c r="A1928" t="s">
        <v>464</v>
      </c>
      <c r="B1928">
        <v>7401393942</v>
      </c>
      <c r="C1928" t="s">
        <v>21</v>
      </c>
      <c r="D1928">
        <v>-1478690.44</v>
      </c>
      <c r="F1928" t="s">
        <v>29</v>
      </c>
      <c r="G1928" t="s">
        <v>34</v>
      </c>
      <c r="H1928">
        <v>0</v>
      </c>
      <c r="I1928" t="s">
        <v>63</v>
      </c>
      <c r="J1928" t="s">
        <v>82</v>
      </c>
      <c r="M1928">
        <v>44926</v>
      </c>
      <c r="Q1928" t="s">
        <v>83</v>
      </c>
      <c r="R1928">
        <v>0</v>
      </c>
      <c r="S1928" t="s">
        <v>84</v>
      </c>
      <c r="T1928">
        <v>39512</v>
      </c>
      <c r="U1928">
        <v>58702</v>
      </c>
      <c r="W1928" t="s">
        <v>479</v>
      </c>
      <c r="X1928" t="str">
        <f>+IF(P1928="S128","c006x   - Insurance firms &amp; pension funds",IF(G1928="particulares","c001x   - Households",IF(AND(G1928="outras empresas nao financeiras",H1928="1"),"c002x   - Micro &amp; SME",IF(AND(G1928="outras empresas nao financeiras",OR(H1928="0",H1928="")),"c003x   - Corporates",IF(G1928="instituicoes de credito","c004x   - Institutions",IF(G1928="outras instituicoes financeiras","c005x   - Other financial corporations",IF(G1928="setor publico","c008x   - Government, central banks &amp; supranationals",IF(AND(G1928="",I1928="Taxageste"),"c003x   - Corporates",IF(G1928="","c005x   - Other financial corporations","")))))))))</f>
        <v>c005x   - Other financial corporations</v>
      </c>
      <c r="Y1928">
        <f>SUM(N1928:O1928)</f>
        <v>0</v>
      </c>
      <c r="Z1928">
        <f>IFERROR(D1928-Y1928,"")</f>
        <v>-1478690.44</v>
      </c>
      <c r="AA1928">
        <v>0</v>
      </c>
      <c r="AB1928" t="str">
        <f t="shared" si="90"/>
        <v>XS0348692277000</v>
      </c>
      <c r="AC1928">
        <f t="shared" si="91"/>
        <v>7401393942</v>
      </c>
      <c r="AD1928" t="str">
        <f t="shared" si="92"/>
        <v>Type of identifier, other than LEI or MFI code</v>
      </c>
    </row>
    <row r="1929" spans="1:30" x14ac:dyDescent="0.45">
      <c r="A1929" t="s">
        <v>1485</v>
      </c>
      <c r="B1929">
        <v>7401393942</v>
      </c>
      <c r="C1929" t="s">
        <v>21</v>
      </c>
      <c r="D1929">
        <v>-5699591.21</v>
      </c>
      <c r="F1929" t="s">
        <v>29</v>
      </c>
      <c r="G1929" t="s">
        <v>34</v>
      </c>
      <c r="H1929">
        <v>0</v>
      </c>
      <c r="I1929" t="s">
        <v>63</v>
      </c>
      <c r="J1929" t="s">
        <v>82</v>
      </c>
      <c r="M1929">
        <v>44926</v>
      </c>
      <c r="Q1929" t="s">
        <v>83</v>
      </c>
      <c r="R1929">
        <v>0</v>
      </c>
      <c r="S1929" t="s">
        <v>84</v>
      </c>
      <c r="T1929">
        <v>44834</v>
      </c>
      <c r="U1929">
        <v>48755</v>
      </c>
      <c r="W1929" t="s">
        <v>479</v>
      </c>
      <c r="X1929" t="str">
        <f>+IF(P1929="S128","c006x   - Insurance firms &amp; pension funds",IF(G1929="particulares","c001x   - Households",IF(AND(G1929="outras empresas nao financeiras",H1929="1"),"c002x   - Micro &amp; SME",IF(AND(G1929="outras empresas nao financeiras",OR(H1929="0",H1929="")),"c003x   - Corporates",IF(G1929="instituicoes de credito","c004x   - Institutions",IF(G1929="outras instituicoes financeiras","c005x   - Other financial corporations",IF(G1929="setor publico","c008x   - Government, central banks &amp; supranationals",IF(AND(G1929="",I1929="Taxageste"),"c003x   - Corporates",IF(G1929="","c005x   - Other financial corporations","")))))))))</f>
        <v>c005x   - Other financial corporations</v>
      </c>
      <c r="Y1929">
        <f>SUM(N1929:O1929)</f>
        <v>0</v>
      </c>
      <c r="Z1929">
        <f>IFERROR(D1929-Y1929,"")</f>
        <v>-5699591.21</v>
      </c>
      <c r="AA1929">
        <v>0</v>
      </c>
      <c r="AB1929" t="str">
        <f t="shared" si="90"/>
        <v>PTGAMLOM0029000</v>
      </c>
      <c r="AC1929">
        <f t="shared" si="91"/>
        <v>7401393942</v>
      </c>
      <c r="AD1929" t="str">
        <f t="shared" si="92"/>
        <v>Type of identifier, other than LEI or MFI code</v>
      </c>
    </row>
    <row r="1930" spans="1:30" x14ac:dyDescent="0.45">
      <c r="A1930" t="s">
        <v>465</v>
      </c>
      <c r="B1930">
        <v>7400066405</v>
      </c>
      <c r="C1930" t="s">
        <v>21</v>
      </c>
      <c r="D1930">
        <v>1524117542.154</v>
      </c>
      <c r="F1930" t="s">
        <v>88</v>
      </c>
      <c r="H1930">
        <v>0</v>
      </c>
      <c r="I1930" t="s">
        <v>61</v>
      </c>
      <c r="J1930" t="s">
        <v>82</v>
      </c>
      <c r="Q1930" t="s">
        <v>1356</v>
      </c>
      <c r="R1930">
        <v>0</v>
      </c>
      <c r="S1930" t="s">
        <v>84</v>
      </c>
      <c r="T1930">
        <v>33608</v>
      </c>
      <c r="U1930">
        <v>2958465</v>
      </c>
      <c r="W1930" t="s">
        <v>479</v>
      </c>
      <c r="X1930" t="str">
        <f>+IF(P1930="S128","c006x   - Insurance firms &amp; pension funds",IF(G1930="particulares","c001x   - Households",IF(AND(G1930="outras empresas nao financeiras",H1930="1"),"c002x   - Micro &amp; SME",IF(AND(G1930="outras empresas nao financeiras",OR(H1930="0",H1930="")),"c003x   - Corporates",IF(G1930="instituicoes de credito","c004x   - Institutions",IF(G1930="outras instituicoes financeiras","c005x   - Other financial corporations",IF(G1930="setor publico","c008x   - Government, central banks &amp; supranationals",IF(AND(G1930="",I1930="Taxageste"),"c003x   - Corporates",IF(G1930="","c005x   - Other financial corporations","")))))))))</f>
        <v>c005x   - Other financial corporations</v>
      </c>
      <c r="Y1930">
        <f>SUM(N1930:O1930)</f>
        <v>0</v>
      </c>
      <c r="Z1930">
        <f>IFERROR(D1930-Y1930,"")</f>
        <v>1524117542.154</v>
      </c>
      <c r="AA1930">
        <v>0</v>
      </c>
      <c r="AB1930" t="str">
        <f t="shared" si="90"/>
        <v>PTCPP0AM0007000</v>
      </c>
      <c r="AC1930">
        <f t="shared" si="91"/>
        <v>7400066405</v>
      </c>
      <c r="AD1930" t="str">
        <f t="shared" si="92"/>
        <v>Type of identifier, other than LEI or MFI code</v>
      </c>
    </row>
    <row r="1931" spans="1:30" x14ac:dyDescent="0.45">
      <c r="A1931" t="s">
        <v>465</v>
      </c>
      <c r="B1931">
        <v>5100011001</v>
      </c>
      <c r="C1931" t="s">
        <v>21</v>
      </c>
      <c r="D1931">
        <v>475200.83725699998</v>
      </c>
      <c r="F1931" t="s">
        <v>88</v>
      </c>
      <c r="H1931">
        <v>1</v>
      </c>
      <c r="I1931" t="s">
        <v>81</v>
      </c>
      <c r="J1931" t="s">
        <v>82</v>
      </c>
      <c r="M1931">
        <v>44926</v>
      </c>
      <c r="Q1931" t="s">
        <v>1356</v>
      </c>
      <c r="R1931">
        <v>0</v>
      </c>
      <c r="S1931" t="s">
        <v>84</v>
      </c>
      <c r="T1931">
        <v>33608</v>
      </c>
      <c r="U1931">
        <v>2958465</v>
      </c>
      <c r="W1931" t="s">
        <v>479</v>
      </c>
      <c r="X1931" t="str">
        <f>+IF(P1931="S128","c006x   - Insurance firms &amp; pension funds",IF(G1931="particulares","c001x   - Households",IF(AND(G1931="outras empresas nao financeiras",H1931="1"),"c002x   - Micro &amp; SME",IF(AND(G1931="outras empresas nao financeiras",OR(H1931="0",H1931="")),"c003x   - Corporates",IF(G1931="instituicoes de credito","c004x   - Institutions",IF(G1931="outras instituicoes financeiras","c005x   - Other financial corporations",IF(G1931="setor publico","c008x   - Government, central banks &amp; supranationals",IF(AND(G1931="",I1931="Taxageste"),"c003x   - Corporates",IF(G1931="","c005x   - Other financial corporations","")))))))))</f>
        <v>c005x   - Other financial corporations</v>
      </c>
      <c r="Y1931">
        <f>SUM(N1931:O1931)</f>
        <v>0</v>
      </c>
      <c r="Z1931">
        <f>IFERROR(D1931-Y1931,"")</f>
        <v>475200.83725699998</v>
      </c>
      <c r="AA1931">
        <v>0</v>
      </c>
      <c r="AB1931" t="str">
        <f t="shared" si="90"/>
        <v>PTCPP0AM0007000</v>
      </c>
      <c r="AC1931">
        <f t="shared" si="91"/>
        <v>5100011001</v>
      </c>
      <c r="AD1931" t="str">
        <f t="shared" si="92"/>
        <v>Type of identifier, other than LEI or MFI code</v>
      </c>
    </row>
    <row r="1932" spans="1:30" x14ac:dyDescent="0.45">
      <c r="A1932" t="s">
        <v>91</v>
      </c>
      <c r="B1932">
        <v>7400066405</v>
      </c>
      <c r="C1932" t="s">
        <v>21</v>
      </c>
      <c r="D1932">
        <v>320000000</v>
      </c>
      <c r="E1932">
        <v>5076269.59</v>
      </c>
      <c r="F1932" t="s">
        <v>86</v>
      </c>
      <c r="H1932">
        <v>0</v>
      </c>
      <c r="I1932" t="s">
        <v>61</v>
      </c>
      <c r="J1932" t="s">
        <v>82</v>
      </c>
      <c r="Q1932" t="s">
        <v>83</v>
      </c>
      <c r="R1932">
        <v>0</v>
      </c>
      <c r="S1932" t="s">
        <v>84</v>
      </c>
      <c r="T1932">
        <v>44193</v>
      </c>
      <c r="U1932">
        <v>47848</v>
      </c>
      <c r="W1932" t="s">
        <v>479</v>
      </c>
      <c r="X1932" t="str">
        <f>+IF(P1932="S128","c006x   - Insurance firms &amp; pension funds",IF(G1932="particulares","c001x   - Households",IF(AND(G1932="outras empresas nao financeiras",H1932="1"),"c002x   - Micro &amp; SME",IF(AND(G1932="outras empresas nao financeiras",OR(H1932="0",H1932="")),"c003x   - Corporates",IF(G1932="instituicoes de credito","c004x   - Institutions",IF(G1932="outras instituicoes financeiras","c005x   - Other financial corporations",IF(G1932="setor publico","c008x   - Government, central banks &amp; supranationals",IF(AND(G1932="",I1932="Taxageste"),"c003x   - Corporates",IF(G1932="","c005x   - Other financial corporations","")))))))))</f>
        <v>c005x   - Other financial corporations</v>
      </c>
      <c r="Y1932">
        <f>SUM(N1932:O1932)</f>
        <v>0</v>
      </c>
      <c r="Z1932">
        <f>IFERROR(D1932-Y1932,"")</f>
        <v>320000000</v>
      </c>
      <c r="AA1932">
        <v>0</v>
      </c>
      <c r="AB1932" t="str">
        <f t="shared" si="90"/>
        <v>PTBSROOM0018000</v>
      </c>
      <c r="AC1932">
        <f t="shared" si="91"/>
        <v>7400066405</v>
      </c>
      <c r="AD1932" t="str">
        <f t="shared" si="92"/>
        <v>Type of identifier, other than LEI or MFI code</v>
      </c>
    </row>
    <row r="1933" spans="1:30" x14ac:dyDescent="0.45">
      <c r="A1933" t="s">
        <v>96</v>
      </c>
      <c r="B1933">
        <v>5100011001</v>
      </c>
      <c r="C1933" t="s">
        <v>21</v>
      </c>
      <c r="D1933">
        <v>0</v>
      </c>
      <c r="E1933">
        <v>-432827.72</v>
      </c>
      <c r="F1933" t="s">
        <v>86</v>
      </c>
      <c r="H1933">
        <v>1</v>
      </c>
      <c r="I1933" t="s">
        <v>81</v>
      </c>
      <c r="J1933" t="s">
        <v>82</v>
      </c>
      <c r="M1933">
        <v>44926</v>
      </c>
      <c r="Q1933" t="s">
        <v>83</v>
      </c>
      <c r="R1933">
        <v>0</v>
      </c>
      <c r="S1933" t="s">
        <v>84</v>
      </c>
      <c r="T1933">
        <v>43917</v>
      </c>
      <c r="U1933">
        <v>45743</v>
      </c>
      <c r="W1933" t="s">
        <v>479</v>
      </c>
      <c r="X1933" t="str">
        <f>+IF(P1933="S128","c006x   - Insurance firms &amp; pension funds",IF(G1933="particulares","c001x   - Households",IF(AND(G1933="outras empresas nao financeiras",H1933="1"),"c002x   - Micro &amp; SME",IF(AND(G1933="outras empresas nao financeiras",OR(H1933="0",H1933="")),"c003x   - Corporates",IF(G1933="instituicoes de credito","c004x   - Institutions",IF(G1933="outras instituicoes financeiras","c005x   - Other financial corporations",IF(G1933="setor publico","c008x   - Government, central banks &amp; supranationals",IF(AND(G1933="",I1933="Taxageste"),"c003x   - Corporates",IF(G1933="","c005x   - Other financial corporations","")))))))))</f>
        <v>c005x   - Other financial corporations</v>
      </c>
      <c r="Y1933">
        <f>SUM(N1933:O1933)</f>
        <v>0</v>
      </c>
      <c r="Z1933">
        <f>IFERROR(D1933-Y1933,"")</f>
        <v>0</v>
      </c>
      <c r="AA1933">
        <v>0</v>
      </c>
      <c r="AB1933" t="str">
        <f t="shared" si="90"/>
        <v>PTBSRMOM0028000</v>
      </c>
      <c r="AC1933">
        <f t="shared" si="91"/>
        <v>5100011001</v>
      </c>
      <c r="AD1933" t="str">
        <f t="shared" si="92"/>
        <v>Type of identifier, other than LEI or MFI code</v>
      </c>
    </row>
    <row r="1934" spans="1:30" x14ac:dyDescent="0.45">
      <c r="A1934" t="s">
        <v>89</v>
      </c>
      <c r="B1934">
        <v>5100011001</v>
      </c>
      <c r="C1934" t="s">
        <v>21</v>
      </c>
      <c r="D1934">
        <v>-16902.394918999998</v>
      </c>
      <c r="E1934">
        <v>9515.0549649999994</v>
      </c>
      <c r="F1934" t="s">
        <v>86</v>
      </c>
      <c r="H1934">
        <v>1</v>
      </c>
      <c r="I1934" t="s">
        <v>81</v>
      </c>
      <c r="J1934" t="s">
        <v>82</v>
      </c>
      <c r="M1934">
        <v>44926</v>
      </c>
      <c r="Q1934" t="s">
        <v>83</v>
      </c>
      <c r="S1934" t="s">
        <v>84</v>
      </c>
      <c r="T1934">
        <v>43819</v>
      </c>
      <c r="U1934">
        <v>45649</v>
      </c>
      <c r="W1934" t="s">
        <v>479</v>
      </c>
      <c r="X1934" t="str">
        <f>+IF(P1934="S128","c006x   - Insurance firms &amp; pension funds",IF(G1934="particulares","c001x   - Households",IF(AND(G1934="outras empresas nao financeiras",H1934="1"),"c002x   - Micro &amp; SME",IF(AND(G1934="outras empresas nao financeiras",OR(H1934="0",H1934="")),"c003x   - Corporates",IF(G1934="instituicoes de credito","c004x   - Institutions",IF(G1934="outras instituicoes financeiras","c005x   - Other financial corporations",IF(G1934="setor publico","c008x   - Government, central banks &amp; supranationals",IF(AND(G1934="",I1934="Taxageste"),"c003x   - Corporates",IF(G1934="","c005x   - Other financial corporations","")))))))))</f>
        <v>c005x   - Other financial corporations</v>
      </c>
      <c r="Y1934">
        <f>SUM(N1934:O1934)</f>
        <v>0</v>
      </c>
      <c r="Z1934">
        <f>IFERROR(D1934-Y1934,"")</f>
        <v>-16902.394918999998</v>
      </c>
      <c r="AA1934">
        <v>0</v>
      </c>
      <c r="AB1934" t="str">
        <f t="shared" si="90"/>
        <v>PTBSRLOM0029000</v>
      </c>
      <c r="AC1934">
        <f t="shared" si="91"/>
        <v>5100011001</v>
      </c>
      <c r="AD1934" t="str">
        <f t="shared" si="92"/>
        <v>Type of identifier, other than LEI or MFI code</v>
      </c>
    </row>
    <row r="1935" spans="1:30" x14ac:dyDescent="0.45">
      <c r="A1935" t="s">
        <v>92</v>
      </c>
      <c r="B1935">
        <v>5100011001</v>
      </c>
      <c r="C1935" t="s">
        <v>21</v>
      </c>
      <c r="D1935">
        <v>0</v>
      </c>
      <c r="E1935">
        <v>-685392.97</v>
      </c>
      <c r="F1935" t="s">
        <v>86</v>
      </c>
      <c r="H1935">
        <v>1</v>
      </c>
      <c r="I1935" t="s">
        <v>81</v>
      </c>
      <c r="J1935" t="s">
        <v>82</v>
      </c>
      <c r="M1935">
        <v>44926</v>
      </c>
      <c r="Q1935" t="s">
        <v>83</v>
      </c>
      <c r="R1935">
        <v>0</v>
      </c>
      <c r="S1935" t="s">
        <v>84</v>
      </c>
      <c r="T1935">
        <v>43076</v>
      </c>
      <c r="U1935">
        <v>46728</v>
      </c>
      <c r="W1935" t="s">
        <v>479</v>
      </c>
      <c r="X1935" t="str">
        <f>+IF(P1935="S128","c006x   - Insurance firms &amp; pension funds",IF(G1935="particulares","c001x   - Households",IF(AND(G1935="outras empresas nao financeiras",H1935="1"),"c002x   - Micro &amp; SME",IF(AND(G1935="outras empresas nao financeiras",OR(H1935="0",H1935="")),"c003x   - Corporates",IF(G1935="instituicoes de credito","c004x   - Institutions",IF(G1935="outras instituicoes financeiras","c005x   - Other financial corporations",IF(G1935="setor publico","c008x   - Government, central banks &amp; supranationals",IF(AND(G1935="",I1935="Taxageste"),"c003x   - Corporates",IF(G1935="","c005x   - Other financial corporations","")))))))))</f>
        <v>c005x   - Other financial corporations</v>
      </c>
      <c r="Y1935">
        <f>SUM(N1935:O1935)</f>
        <v>0</v>
      </c>
      <c r="Z1935">
        <f>IFERROR(D1935-Y1935,"")</f>
        <v>0</v>
      </c>
      <c r="AA1935">
        <v>0</v>
      </c>
      <c r="AB1935" t="str">
        <f t="shared" si="90"/>
        <v>PTBSRKOM0020000</v>
      </c>
      <c r="AC1935">
        <f t="shared" si="91"/>
        <v>5100011001</v>
      </c>
      <c r="AD1935" t="str">
        <f t="shared" si="92"/>
        <v>Type of identifier, other than LEI or MFI code</v>
      </c>
    </row>
  </sheetData>
  <autoFilter ref="A1:AA1">
    <sortState ref="A2:AA1935">
      <sortCondition descending="1" ref="Y1:Y1000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"/>
  <sheetViews>
    <sheetView workbookViewId="0">
      <selection activeCell="G13" sqref="G13"/>
    </sheetView>
  </sheetViews>
  <sheetFormatPr defaultRowHeight="14.25" x14ac:dyDescent="0.45"/>
  <cols>
    <col min="2" max="2" width="47.3984375" bestFit="1" customWidth="1"/>
  </cols>
  <sheetData>
    <row r="1" spans="1:4" x14ac:dyDescent="0.45">
      <c r="A1" s="26" t="s">
        <v>26</v>
      </c>
      <c r="B1" s="26" t="s">
        <v>53</v>
      </c>
    </row>
    <row r="2" spans="1:4" x14ac:dyDescent="0.45">
      <c r="A2" s="26" t="s">
        <v>26</v>
      </c>
      <c r="B2" s="26" t="s">
        <v>73</v>
      </c>
      <c r="D2" t="str">
        <f>IF(AND('Intragroup liabilities'!F2="P_20",IFERROR(VLOOKUP('Intragroup liabilities'!I2,'Auxiliar 210'!$B$18:$B$20,1,FALSE),0)&lt;&gt;0),"r0210 - Liabilities towards other entities of the resolution group (BRRD art. 44/2/h)",IF(AND('Intragroup liabilities'!F2="P_21",IFERROR(VLOOKUP('Intragroup liabilities'!I2,'Auxiliar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3" spans="1:4" x14ac:dyDescent="0.45">
      <c r="A3" s="26" t="s">
        <v>26</v>
      </c>
      <c r="B3" s="26" t="s">
        <v>69</v>
      </c>
      <c r="D3" t="str">
        <f>IF(AND('Intragroup liabilities'!F3="P_20",IFERROR(VLOOKUP('Intragroup liabilities'!I3,'Auxiliar 210'!$B$18:$B$20,1,FALSE),0)&lt;&gt;0),"r0210 - Liabilities towards other entities of the resolution group (BRRD art. 44/2/h)",IF(AND('Intragroup liabilities'!F3="P_21",IFERROR(VLOOKUP('Intragroup liabilities'!I3,'Auxiliar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4" spans="1:4" x14ac:dyDescent="0.45">
      <c r="A4" s="26" t="s">
        <v>26</v>
      </c>
      <c r="B4" s="26" t="s">
        <v>35</v>
      </c>
      <c r="D4" t="str">
        <f>IF(AND('Intragroup liabilities'!F4="P_20",IFERROR(VLOOKUP('Intragroup liabilities'!I4,'Auxiliar 210'!$B$18:$B$20,1,FALSE),0)&lt;&gt;0),"r0210 - Liabilities towards other entities of the resolution group (BRRD art. 44/2/h)",IF(AND('Intragroup liabilities'!F4="P_21",IFERROR(VLOOKUP('Intragroup liabilities'!I4,'Auxiliar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5" spans="1:4" x14ac:dyDescent="0.45">
      <c r="A5" s="26" t="s">
        <v>26</v>
      </c>
      <c r="B5" s="26" t="s">
        <v>77</v>
      </c>
      <c r="D5" t="str">
        <f>IF(AND('Intragroup liabilities'!F5="P_20",IFERROR(VLOOKUP('Intragroup liabilities'!I5,'Auxiliar 210'!$B$18:$B$20,1,FALSE),0)&lt;&gt;0),"r0210 - Liabilities towards other entities of the resolution group (BRRD art. 44/2/h)",IF(AND('Intragroup liabilities'!F5="P_21",IFERROR(VLOOKUP('Intragroup liabilities'!I5,'Auxiliar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6" spans="1:4" x14ac:dyDescent="0.45">
      <c r="A6" s="26" t="s">
        <v>26</v>
      </c>
      <c r="B6" s="26" t="s">
        <v>64</v>
      </c>
      <c r="D6" t="str">
        <f>IF(AND('Intragroup liabilities'!F6="P_20",IFERROR(VLOOKUP('Intragroup liabilities'!I6,'Auxiliar 210'!$B$18:$B$20,1,FALSE),0)&lt;&gt;0),"r0210 - Liabilities towards other entities of the resolution group (BRRD art. 44/2/h)",IF(AND('Intragroup liabilities'!F6="P_21",IFERROR(VLOOKUP('Intragroup liabilities'!I6,'Auxiliar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7" spans="1:4" x14ac:dyDescent="0.45">
      <c r="A7" s="26" t="s">
        <v>26</v>
      </c>
      <c r="B7" s="26" t="s">
        <v>35</v>
      </c>
      <c r="D7" t="str">
        <f>IF(AND('Intragroup liabilities'!F7="P_20",IFERROR(VLOOKUP('Intragroup liabilities'!I7,'Auxiliar 210'!$B$18:$B$20,1,FALSE),0)&lt;&gt;0),"r0210 - Liabilities towards other entities of the resolution group (BRRD art. 44/2/h)",IF(AND('Intragroup liabilities'!F7="P_21",IFERROR(VLOOKUP('Intragroup liabilities'!I7,'Auxiliar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8" spans="1:4" x14ac:dyDescent="0.45">
      <c r="A8" s="26" t="s">
        <v>26</v>
      </c>
      <c r="B8" s="26" t="s">
        <v>63</v>
      </c>
      <c r="D8" t="str">
        <f>IF(AND('Intragroup liabilities'!F8="P_20",IFERROR(VLOOKUP('Intragroup liabilities'!I8,'Auxiliar 210'!$B$18:$B$20,1,FALSE),0)&lt;&gt;0),"r0210 - Liabilities towards other entities of the resolution group (BRRD art. 44/2/h)",IF(AND('Intragroup liabilities'!F8="P_21",IFERROR(VLOOKUP('Intragroup liabilities'!I8,'Auxiliar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9" spans="1:4" x14ac:dyDescent="0.45">
      <c r="A9" s="26" t="s">
        <v>26</v>
      </c>
      <c r="B9" s="26" t="s">
        <v>35</v>
      </c>
      <c r="D9" t="str">
        <f>IF(AND('Intragroup liabilities'!F9="P_20",IFERROR(VLOOKUP('Intragroup liabilities'!I9,'Auxiliar 210'!$B$18:$B$20,1,FALSE),0)&lt;&gt;0),"r0210 - Liabilities towards other entities of the resolution group (BRRD art. 44/2/h)",IF(AND('Intragroup liabilities'!F9="P_21",IFERROR(VLOOKUP('Intragroup liabilities'!I9,'Auxiliar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0" spans="1:4" x14ac:dyDescent="0.45">
      <c r="A10" s="26" t="s">
        <v>26</v>
      </c>
      <c r="B10" s="26" t="s">
        <v>35</v>
      </c>
      <c r="D10" t="str">
        <f>IF(AND('Intragroup liabilities'!F10="P_20",IFERROR(VLOOKUP('Intragroup liabilities'!I10,'Auxiliar 210'!$B$18:$B$20,1,FALSE),0)&lt;&gt;0),"r0210 - Liabilities towards other entities of the resolution group (BRRD art. 44/2/h)",IF(AND('Intragroup liabilities'!F10="P_21",IFERROR(VLOOKUP('Intragroup liabilities'!I10,'Auxiliar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1" spans="1:4" x14ac:dyDescent="0.45">
      <c r="A11" s="26" t="s">
        <v>26</v>
      </c>
      <c r="B11" s="26" t="s">
        <v>35</v>
      </c>
      <c r="D11" t="str">
        <f>IF(AND('Intragroup liabilities'!F11="P_20",IFERROR(VLOOKUP('Intragroup liabilities'!I11,'Auxiliar 210'!$B$18:$B$20,1,FALSE),0)&lt;&gt;0),"r0210 - Liabilities towards other entities of the resolution group (BRRD art. 44/2/h)",IF(AND('Intragroup liabilities'!F11="P_21",IFERROR(VLOOKUP('Intragroup liabilities'!I11,'Auxiliar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2" spans="1:4" x14ac:dyDescent="0.45">
      <c r="A12" s="26" t="s">
        <v>26</v>
      </c>
      <c r="B12" s="26" t="s">
        <v>69</v>
      </c>
      <c r="D12" t="str">
        <f>IF(AND('Intragroup liabilities'!F12="P_20",IFERROR(VLOOKUP('Intragroup liabilities'!I12,'Auxiliar 210'!$B$18:$B$20,1,FALSE),0)&lt;&gt;0),"r0210 - Liabilities towards other entities of the resolution group (BRRD art. 44/2/h)",IF(AND('Intragroup liabilities'!F12="P_21",IFERROR(VLOOKUP('Intragroup liabilities'!I12,'Auxiliar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3" spans="1:4" x14ac:dyDescent="0.45">
      <c r="A13" s="26" t="s">
        <v>26</v>
      </c>
      <c r="B13" s="26" t="s">
        <v>61</v>
      </c>
      <c r="D13" t="str">
        <f>IF(AND('Intragroup liabilities'!F13="P_20",IFERROR(VLOOKUP('Intragroup liabilities'!I13,'Auxiliar 210'!$B$18:$B$20,1,FALSE),0)&lt;&gt;0),"r0210 - Liabilities towards other entities of the resolution group (BRRD art. 44/2/h)",IF(AND('Intragroup liabilities'!F13="P_21",IFERROR(VLOOKUP('Intragroup liabilities'!I13,'Auxiliar 210'!$B$1:$B$16,1,FALSE),0)&lt;&gt;0),"r0210 - Liabilities towards other entities of the resolution group (BRRD art. 44/2/h)","r0320 - Deposits, not covered and not preferential"))</f>
        <v>r0210 - Liabilities towards other entities of the resolution group (BRRD art. 44/2/h)</v>
      </c>
    </row>
    <row r="14" spans="1:4" x14ac:dyDescent="0.45">
      <c r="A14" s="26" t="s">
        <v>26</v>
      </c>
      <c r="B14" s="26" t="s">
        <v>770</v>
      </c>
      <c r="D14" t="str">
        <f>IF(AND('Intragroup liabilities'!F14="P_20",IFERROR(VLOOKUP('Intragroup liabilities'!I14,'Auxiliar 210'!$B$18:$B$20,1,FALSE),0)&lt;&gt;0),"r0210 - Liabilities towards other entities of the resolution group (BRRD art. 44/2/h)",IF(AND('Intragroup liabilities'!F14="P_21",IFERROR(VLOOKUP('Intragroup liabilities'!I14,'Auxiliar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5" spans="1:4" x14ac:dyDescent="0.45">
      <c r="A15" s="26" t="s">
        <v>26</v>
      </c>
      <c r="B15" s="26" t="s">
        <v>35</v>
      </c>
      <c r="D15" t="str">
        <f>IF(AND('Intragroup liabilities'!F15="P_20",IFERROR(VLOOKUP('Intragroup liabilities'!I15,'Auxiliar 210'!$B$18:$B$20,1,FALSE),0)&lt;&gt;0),"r0210 - Liabilities towards other entities of the resolution group (BRRD art. 44/2/h)",IF(AND('Intragroup liabilities'!F15="P_21",IFERROR(VLOOKUP('Intragroup liabilities'!I15,'Auxiliar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6" spans="1:4" x14ac:dyDescent="0.45">
      <c r="A16" s="26" t="s">
        <v>26</v>
      </c>
      <c r="B16" s="26" t="s">
        <v>35</v>
      </c>
      <c r="D16" t="str">
        <f>IF(AND('Intragroup liabilities'!F16="P_20",IFERROR(VLOOKUP('Intragroup liabilities'!I16,'Auxiliar 210'!$B$18:$B$20,1,FALSE),0)&lt;&gt;0),"r0210 - Liabilities towards other entities of the resolution group (BRRD art. 44/2/h)",IF(AND('Intragroup liabilities'!F16="P_21",IFERROR(VLOOKUP('Intragroup liabilities'!I16,'Auxiliar 210'!$B$1:$B$16,1,FALSE),0)&lt;&gt;0),"r0210 - Liabilities towards other entities of the resolution group (BRRD art. 44/2/h)","r0320 - Deposits, not covered and not preferential"))</f>
        <v>r0210 - Liabilities towards other entities of the resolution group (BRRD art. 44/2/h)</v>
      </c>
    </row>
    <row r="17" spans="1:4" x14ac:dyDescent="0.45">
      <c r="D17" t="str">
        <f>IF(AND('Intragroup liabilities'!F17="P_20",IFERROR(VLOOKUP('Intragroup liabilities'!I17,'Auxiliar 210'!$B$18:$B$20,1,FALSE),0)&lt;&gt;0),"r0210 - Liabilities towards other entities of the resolution group (BRRD art. 44/2/h)",IF(AND('Intragroup liabilities'!F17="P_21",IFERROR(VLOOKUP('Intragroup liabilities'!I17,'Auxiliar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8" spans="1:4" x14ac:dyDescent="0.45">
      <c r="A18" s="26" t="s">
        <v>22</v>
      </c>
      <c r="B18" s="26" t="s">
        <v>81</v>
      </c>
      <c r="D18" t="str">
        <f>IF(AND('Intragroup liabilities'!F18="P_20",IFERROR(VLOOKUP('Intragroup liabilities'!I18,'Auxiliar 210'!$B$18:$B$20,1,FALSE),0)&lt;&gt;0),"r0210 - Liabilities towards other entities of the resolution group (BRRD art. 44/2/h)",IF(AND('Intragroup liabilities'!F18="P_21",IFERROR(VLOOKUP('Intragroup liabilities'!I18,'Auxiliar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19" spans="1:4" x14ac:dyDescent="0.45">
      <c r="A19" s="26" t="s">
        <v>22</v>
      </c>
      <c r="B19" s="26" t="s">
        <v>704</v>
      </c>
      <c r="D19" t="str">
        <f>IF(AND('Intragroup liabilities'!F19="P_20",IFERROR(VLOOKUP('Intragroup liabilities'!I19,'Auxiliar 210'!$B$18:$B$20,1,FALSE),0)&lt;&gt;0),"r0210 - Liabilities towards other entities of the resolution group (BRRD art. 44/2/h)",IF(AND('Intragroup liabilities'!F19="P_21",IFERROR(VLOOKUP('Intragroup liabilities'!I19,'Auxiliar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0" spans="1:4" x14ac:dyDescent="0.45">
      <c r="A20" s="26" t="s">
        <v>22</v>
      </c>
      <c r="B20" s="26" t="s">
        <v>707</v>
      </c>
      <c r="D20" t="str">
        <f>IF(AND('Intragroup liabilities'!F20="P_20",IFERROR(VLOOKUP('Intragroup liabilities'!I20,'Auxiliar 210'!$B$18:$B$20,1,FALSE),0)&lt;&gt;0),"r0210 - Liabilities towards other entities of the resolution group (BRRD art. 44/2/h)",IF(AND('Intragroup liabilities'!F20="P_21",IFERROR(VLOOKUP('Intragroup liabilities'!I20,'Auxiliar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1" spans="1:4" x14ac:dyDescent="0.45">
      <c r="D21" t="str">
        <f>IF(AND('Intragroup liabilities'!F21="P_20",IFERROR(VLOOKUP('Intragroup liabilities'!I21,'Auxiliar 210'!$B$18:$B$20,1,FALSE),0)&lt;&gt;0),"r0210 - Liabilities towards other entities of the resolution group (BRRD art. 44/2/h)",IF(AND('Intragroup liabilities'!F21="P_21",IFERROR(VLOOKUP('Intragroup liabilities'!I21,'Auxiliar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2" spans="1:4" x14ac:dyDescent="0.45">
      <c r="D22" t="str">
        <f>IF(AND('Intragroup liabilities'!F22="P_20",IFERROR(VLOOKUP('Intragroup liabilities'!I22,'Auxiliar 210'!$B$18:$B$20,1,FALSE),0)&lt;&gt;0),"r0210 - Liabilities towards other entities of the resolution group (BRRD art. 44/2/h)",IF(AND('Intragroup liabilities'!F22="P_21",IFERROR(VLOOKUP('Intragroup liabilities'!I22,'Auxiliar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3" spans="1:4" x14ac:dyDescent="0.45">
      <c r="D23" t="str">
        <f>IF(AND('Intragroup liabilities'!F23="P_20",IFERROR(VLOOKUP('Intragroup liabilities'!I23,'Auxiliar 210'!$B$18:$B$20,1,FALSE),0)&lt;&gt;0),"r0210 - Liabilities towards other entities of the resolution group (BRRD art. 44/2/h)",IF(AND('Intragroup liabilities'!F23="P_21",IFERROR(VLOOKUP('Intragroup liabilities'!I23,'Auxiliar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4" spans="1:4" x14ac:dyDescent="0.45">
      <c r="D24" t="str">
        <f>IF(AND('Intragroup liabilities'!F24="P_20",IFERROR(VLOOKUP('Intragroup liabilities'!I24,'Auxiliar 210'!$B$18:$B$20,1,FALSE),0)&lt;&gt;0),"r0210 - Liabilities towards other entities of the resolution group (BRRD art. 44/2/h)",IF(AND('Intragroup liabilities'!F24="P_21",IFERROR(VLOOKUP('Intragroup liabilities'!I24,'Auxiliar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  <row r="25" spans="1:4" x14ac:dyDescent="0.45">
      <c r="D25" t="str">
        <f>IF(AND('Intragroup liabilities'!F25="P_20",IFERROR(VLOOKUP('Intragroup liabilities'!I25,'Auxiliar 210'!$B$18:$B$20,1,FALSE),0)&lt;&gt;0),"r0210 - Liabilities towards other entities of the resolution group (BRRD art. 44/2/h)",IF(AND('Intragroup liabilities'!F25="P_21",IFERROR(VLOOKUP('Intragroup liabilities'!I25,'Auxiliar 210'!$B$1:$B$16,1,FALSE),0)&lt;&gt;0),"r0210 - Liabilities towards other entities of the resolution group (BRRD art. 44/2/h)","r0320 - Deposits, not covered and not preferential"))</f>
        <v>r0210 - Liabilities towards other entities of the resolution group (BRRD art. 44/2/h)</v>
      </c>
    </row>
    <row r="26" spans="1:4" x14ac:dyDescent="0.45">
      <c r="D26" t="str">
        <f>IF(AND('Intragroup liabilities'!F26="P_20",IFERROR(VLOOKUP('Intragroup liabilities'!I26,'Auxiliar 210'!$B$18:$B$20,1,FALSE),0)&lt;&gt;0),"r0210 - Liabilities towards other entities of the resolution group (BRRD art. 44/2/h)",IF(AND('Intragroup liabilities'!F26="P_21",IFERROR(VLOOKUP('Intragroup liabilities'!I26,'Auxiliar 210'!$B$1:$B$16,1,FALSE),0)&lt;&gt;0),"r0210 - Liabilities towards other entities of the resolution group (BRRD art. 44/2/h)","r0320 - Deposits, not covered and not preferential"))</f>
        <v>r0320 - Deposits, not covered and not preferential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1" ma:contentTypeDescription="Criar um novo documento." ma:contentTypeScope="" ma:versionID="87e6cc1b90d581404a86309927febdd7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0ac64d57bc06ff1e51b301e6cc097a6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2F048F-5ACB-4DBF-926A-46AAEC916340}"/>
</file>

<file path=customXml/itemProps2.xml><?xml version="1.0" encoding="utf-8"?>
<ds:datastoreItem xmlns:ds="http://schemas.openxmlformats.org/officeDocument/2006/customXml" ds:itemID="{B3F02E3D-5AD6-45F1-A159-A06E7C8B81A9}"/>
</file>

<file path=customXml/itemProps3.xml><?xml version="1.0" encoding="utf-8"?>
<ds:datastoreItem xmlns:ds="http://schemas.openxmlformats.org/officeDocument/2006/customXml" ds:itemID="{7D020E63-EF5B-423C-9EE9-8444934C36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T 03.01</vt:lpstr>
      <vt:lpstr>Intragroup liabilities</vt:lpstr>
      <vt:lpstr>Auxiliar 210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Flávia Daniela Costa Pinho</dc:creator>
  <cp:lastModifiedBy>Flávia Daniela Costa Pinho</cp:lastModifiedBy>
  <dcterms:created xsi:type="dcterms:W3CDTF">2021-10-06T09:44:06Z</dcterms:created>
  <dcterms:modified xsi:type="dcterms:W3CDTF">2023-03-27T16:49:52Z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2022-03-14T12:21:40Z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2cf18da1-cbd9-4bd6-a639-ead631643346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